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C:\Users\ZKis\Downloads\"/>
    </mc:Choice>
  </mc:AlternateContent>
  <xr:revisionPtr revIDLastSave="0" documentId="8_{219352FD-D6BB-4DAD-ACDD-A01950DCC2E8}" xr6:coauthVersionLast="47" xr6:coauthVersionMax="47" xr10:uidLastSave="{00000000-0000-0000-0000-000000000000}"/>
  <bookViews>
    <workbookView xWindow="-110" yWindow="-110" windowWidth="19420" windowHeight="10420" tabRatio="709" firstSheet="1" activeTab="1" xr2:uid="{00000000-000D-0000-FFFF-FFFF00000000}"/>
  </bookViews>
  <sheets>
    <sheet name="Instructions" sheetId="36" r:id="rId1"/>
    <sheet name="Overview - Section A" sheetId="1" r:id="rId2"/>
    <sheet name="Version history" sheetId="25" state="veryHidden" r:id="rId3"/>
    <sheet name="Impact Indicators - Section B " sheetId="30" r:id="rId4"/>
    <sheet name="update Helper" sheetId="27" state="veryHidden" r:id="rId5"/>
    <sheet name="Setup" sheetId="29" state="veryHidden" r:id="rId6"/>
    <sheet name="Impact Indicator Target Update" sheetId="28" state="veryHidden" r:id="rId7"/>
    <sheet name="Reference Records" sheetId="16" r:id="rId8"/>
    <sheet name="Outcome Indicators - Section C " sheetId="31" r:id="rId9"/>
    <sheet name="Coverage Indicators - Section D" sheetId="33" r:id="rId10"/>
    <sheet name=" Disaggregation - Section E " sheetId="32" r:id="rId11"/>
    <sheet name="WPTM - Section F" sheetId="34" r:id="rId12"/>
    <sheet name="Print View" sheetId="24" r:id="rId13"/>
    <sheet name="Reference records(soft deleted)" sheetId="23" state="veryHidden" r:id="rId14"/>
    <sheet name="Disaggregation Records" sheetId="20" state="veryHidden" r:id="rId15"/>
    <sheet name="Disaggregation Data" sheetId="22" state="veryHidden" r:id="rId16"/>
    <sheet name="Account Role" sheetId="19" state="veryHidden" r:id="rId17"/>
    <sheet name="apttusmetadata" sheetId="13" state="veryHidden" r:id="rId18"/>
  </sheets>
  <externalReferences>
    <externalReference r:id="rId19"/>
  </externalReferences>
  <definedNames>
    <definedName name="_009096bb_77c7_47e9_ab78_bac00c84b439">'update Helper'!$A$34</definedName>
    <definedName name="_014af77a_8bcb_4d0c_beeb_a3d72f1332b5">'Disaggregation Records'!$G$155</definedName>
    <definedName name="_01bfc0ce_3a93_4136_98df_2e5ab51007c4">'update Helper'!$L$287</definedName>
    <definedName name="_01cccfef_5573_4d36_b9d3_e32bd9199c70">'Overview - Section A'!$AO$17:$AO$19</definedName>
    <definedName name="_0215c642_4079_4a66_b33f_02948e5b161c">'Overview - Section A'!$A$61</definedName>
    <definedName name="_02305739_ec80_4503_b191_2e272f7ad158">'Reference records(soft deleted)'!$H$22</definedName>
    <definedName name="_0278b5de_0da4_4498_a134_99a2744a9fab">'Overview - Section A'!$X$125</definedName>
    <definedName name="_033fcd6d_adce_4700_8852_ca583a6bef6b">'Disaggregation Records'!$G$69</definedName>
    <definedName name="_0498dc4a_5706_4cf8_9462_13fccb149fe3">'update Helper'!$M$1096</definedName>
    <definedName name="_04a05b73_32c0_4d2d_a31f_5fbde1b204a3">'Reference records(soft deleted)'!$D$94</definedName>
    <definedName name="_053d4715_81a5_4c4e_908e_bbbba2cb81d4">'update Helper'!$O$287</definedName>
    <definedName name="_05de697d_8f2c_4184_9d2e_6faa62695a32" comment="Display Map">'Reference records(soft deleted)'!$B$59:$H$88</definedName>
    <definedName name="_06a30c86_360f_426e_8e45_34c8bc342561" comment="Display Map">'Overview - Section A'!$A$25:$J$25</definedName>
    <definedName name="_06f0afa9_1fe3_42c4_a70c_ee03512b1215">'Reference records(soft deleted)'!$B$94</definedName>
    <definedName name="_07c6e9ba_e1f0_4c5a_9be5_1f8f2de0a270" localSheetId="0">#REF!</definedName>
    <definedName name="_07c6e9ba_e1f0_4c5a_9be5_1f8f2de0a270">'update Helper'!#REF!</definedName>
    <definedName name="_07f6212a_2a5a_452d_b852_a06db9d121bc">'Reference Records'!$M$21</definedName>
    <definedName name="_0883281e_e21d_43ef_9187_230346f845f9">'Overview - Section A'!$C$19</definedName>
    <definedName name="_089c4f14_f445_4edd_986d_5381533aad0a">'update Helper'!$M$43</definedName>
    <definedName name="_0a0c24ce_1a3f_4bf9_a8ff_c91c0647302d">'update Helper'!$T$2909</definedName>
    <definedName name="_0a25a90c_3219_438f_af02_7dbbd6432e17">'Reference Records'!$D$1:$D$654</definedName>
    <definedName name="_0b061e63_2d62_4e7f_be44_4eac7747625a">'update Helper'!$K$3</definedName>
    <definedName name="_0ba5fba9_1998_4ded_9b12_f967fc1c76dc">'update Helper'!$E$287</definedName>
    <definedName name="_0be7695c_11a6_45b5_b154_af6d36015894">'Reference Records'!$B$355</definedName>
    <definedName name="_0beac2ba_bbbb_431d_8bce_14dbf66bdf78">'Overview - Section A'!$E$61</definedName>
    <definedName name="_0c431a0b_6c06_4a8d_9958_df0e381f3233">'update Helper'!$F$3</definedName>
    <definedName name="_0cdb72c3_6724_4a77_bc28_1011a00b051b">'Disaggregation Data'!$K$315</definedName>
    <definedName name="_0d92c2c9_3965_40dd_8ee0_e9f02c0e3ee9">'update Helper'!$C$2909</definedName>
    <definedName name="_0dc96169_1e4e_4b6f_8f38_6c1e88134dc4">'Overview - Section A'!$L$30</definedName>
    <definedName name="_0eecfd33_4a6a_4cbb_afe3_81fb3599f535">'Reference records(soft deleted)'!$D$59:$D$60</definedName>
    <definedName name="_0f39d314_7997_497e_b89c_3c8231e774ea">'Reference Records'!$K$21</definedName>
    <definedName name="_1121e55d_6d32_4888_b652_ac9583a82d46">'update Helper'!$C$3075</definedName>
    <definedName name="_1279d174_765e_40f7_9774_a1502cee1084">'update Helper'!$D$543</definedName>
    <definedName name="_13f5bbc3_a06d_4a3e_b75e_ac6929e1cb91">'Reference Records'!$A$280:$A$281</definedName>
    <definedName name="_144bb8c4_0b16_4558_9e0b_bfebb0a9604a">'update Helper'!$C$1096</definedName>
    <definedName name="_1492cdfa_6f29_4651_b3ea_fe361a5ebb05">'update Helper'!$Q$2909</definedName>
    <definedName name="_14a567c8_d8f6_4162_9aa0_c1538b8740a0" comment="Display Map">'Reference records(soft deleted)'!$B$5:$H$16</definedName>
    <definedName name="_1566bd28_d5e3_4641_8c7f_30dd7112c7cc">'Overview - Section A'!$V$125</definedName>
    <definedName name="_164e6d09_185f_4eb7_8d48_b40f818dce2a" comment="Display Map">'Reference Records'!$A$60:$K$119</definedName>
    <definedName name="_185f9a59_e3dc_4a86_b1fd_a4a300de92e9">'Reference records(soft deleted)'!$F$59:$F$60</definedName>
    <definedName name="_1955075b_5332_4022_9e1d_d8310266160b">'Reference Records'!$B$294</definedName>
    <definedName name="_195784db_c268_4c63_8483_153347963bf4">'Reference records(soft deleted)'!$F$60</definedName>
    <definedName name="_198b5a5f_0f03_476f_accf_4c39afec46de">'update Helper'!$L$327</definedName>
    <definedName name="_1a080622_0d74_49cf_97f9_4810bf8030df">'Overview - Section A'!$F$61</definedName>
    <definedName name="_1aa1a76c_dd86_4169_9713_d4769c038cf4">'Overview - Section A'!$AN$5</definedName>
    <definedName name="_1adee5ff_c5c9_43db_9c1e_bb4129b790bf">'Disaggregation Records'!$F$69</definedName>
    <definedName name="_1b8aaee3_08fa_47b6_9b44_c592025d5948">'Reference Records'!$D$162</definedName>
    <definedName name="_1ba5b9ab_2d9b_4eca_b122_0032dff5772a">'Overview - Section A'!$C$19:$C$21</definedName>
    <definedName name="_1c63dced_ef57_49a2_b76c_04f2a67c4e37">'Reference Records'!$C$561</definedName>
    <definedName name="_1c9a6136_ca1e_45b0_8d91_8e499a1c2b64">'update Helper'!$F$327</definedName>
    <definedName name="_1d6a3bac_4285_4496_be35_4b6e94c6c525">'Overview - Section A'!$F$79</definedName>
    <definedName name="_1e4eb8fc_811c_44fb_af4b_e630611aebf1" localSheetId="0">#REF!</definedName>
    <definedName name="_1e4eb8fc_811c_44fb_af4b_e630611aebf1">#REF!</definedName>
    <definedName name="_1e8031e2_fb17_49db_aa23_60e8be628b5d">'update Helper'!$N$1704</definedName>
    <definedName name="_1f7a22d6_7976_4a51_98b5_b72a96a27356">'update Helper'!$N$327</definedName>
    <definedName name="_1f8e424d_2435_4858_bbf5_7f8dd0a93ebd">'update Helper'!$M$2909</definedName>
    <definedName name="_201a9b59_c648_4520_b810_e4a26475e91b">'update Helper'!$L$43</definedName>
    <definedName name="_20610bf4_5e5c_47a3_b8cb_606c8e2d35b3">'Impact Indicator Target Update'!$N$1</definedName>
    <definedName name="_20b37a5d_a9b9_4728_a5db_fa2bcdb4259a">'update Helper'!$G$3</definedName>
    <definedName name="_2107d815_de12_4678_b7bf_30f8521ae049">'Overview - Section A'!$E$8</definedName>
    <definedName name="_214941ba_c471_49a3_8970_f93dba1090ed">'update Helper'!$J$1704</definedName>
    <definedName name="_2155cd87_2f72_4971_9bf3_5e903b4bd350">'Disaggregation Data'!$H$3</definedName>
    <definedName name="_21767732_1f31_4ce6_b119_8446771deb3e">'Reference Records'!$M$4</definedName>
    <definedName name="_21b12a26_ee05_4098_a9bf_fc0cdf7f6adb">'update Helper'!$I$327</definedName>
    <definedName name="_227c1eef_248d_4636_b70f_e17385d0de94">'Disaggregation Data'!$I$3</definedName>
    <definedName name="_233f4b6b_2a85_4f7c_a11c_783789889f27">'update Helper'!$C$543</definedName>
    <definedName name="_23c679e9_b192_40b1_95ad_e2f1dac7a992">'Disaggregation Data'!$M$3</definedName>
    <definedName name="_23debc6e_f89a_4d49_93e8_506d71c4cbb7" comment="Display Map">'Overview - Section A'!$A$124:$AQ$175</definedName>
    <definedName name="_242d575a_eb16_4795_affc_a818f9b0adad" comment="Display Map">'Disaggregation Data'!$D$2:$R$153</definedName>
    <definedName name="_2440afcf_7038_466b_9f8b_f5cb2d881ac0">'update Helper'!$M$1704</definedName>
    <definedName name="_24ce621f_5feb_4421_aa7b_30c973952869">'Overview - Section A'!$Q$30</definedName>
    <definedName name="_256acc1f_d632_49f3_a230_a7c45fed6c7d">'update Helper'!$A$3075</definedName>
    <definedName name="_25903c5a_79da_48aa_a73a_0efa3fa709b3">'Overview - Section A'!$E$7</definedName>
    <definedName name="_25c4f9c3_a465_4509_8e2f_b4c3afc12d62">'Disaggregation Data'!$M$159</definedName>
    <definedName name="_26c11d11_1dfd_419a_b62a_f0e5f18ddf3d">'update Helper'!$O$3</definedName>
    <definedName name="_27c6dfb2_6e2c_4519_aff6_82afcaea4b81">'update Helper'!$H$3075</definedName>
    <definedName name="_295f3441_adc3_4dc5_8a9e_67266d697395">'Overview - Section A'!$N$30</definedName>
    <definedName name="_29dc2e64_1893_44f6_9dcf_87e619efff18">'update Helper'!$M$3</definedName>
    <definedName name="_29de1210_4fea_46a8_ac63_eb3a3734b209">'Account Role'!$D$95</definedName>
    <definedName name="_2ab1dfcf_a207_4488_9778_05865ff67402">'Reference records(soft deleted)'!$G$60</definedName>
    <definedName name="_2bad41a3_d2d5_4a30_a026_b211ed401ae9">'Impact Indicator Target Update'!$K$1</definedName>
    <definedName name="_2c6b8785_2f7e_4ce5_948e_2066c6838182">'Reference Records'!$C$4</definedName>
    <definedName name="_2caea628_1956_4c87_bc20_7a08eb818bc7">'update Helper'!$O$1704</definedName>
    <definedName name="_2cce8ee2_6afd_41d1_bcad_99af3d7b16b5">'update Helper'!$J$609</definedName>
    <definedName name="_2d154807_2b4a_4b96_90cc_90540c97cd87">'update Helper'!$H$1096</definedName>
    <definedName name="_2d8b8002_9e00_4e21_821d_5beccbd0b725">'update Helper'!$K$609</definedName>
    <definedName name="_2e072484_37c2_40d3_8ebb_cc2dad56c7bb">'update Helper'!$K$2909</definedName>
    <definedName name="_304a4b38_aadb_465f_bec4_ede79462324a" comment="Display Map">'Account Role'!$A$94:$D$400</definedName>
    <definedName name="_30572134_8290_4750_a680_dd1dbf9fbe17" comment="Display Map">'Disaggregation Data'!$D$158:$O$309</definedName>
    <definedName name="_30b03846_ab03_4151_aecb_ffcd8f9380d3">'Reference records(soft deleted)'!$G$159</definedName>
    <definedName name="_31abdfc0_7b3f_4421_9bb3_3010b64c33c6">'Reference Records'!$B$352</definedName>
    <definedName name="_31e1e97a_f8b3_42a3_9dba_54263b984934">'Overview - Section A'!$Q$46</definedName>
    <definedName name="_33898a8c_e55b_4fb6_a523_fc8d172930cd" comment="Display Map">'Reference Records'!$B$3:$N$14</definedName>
    <definedName name="_33f94c69_7ad0_42e4_ae97_cd43ab2f6fb1">'Disaggregation Data'!$D$315</definedName>
    <definedName name="_3599e6a2_76d5_4a3e_b94f_263ea328a754">'Overview - Section A'!$AN$10</definedName>
    <definedName name="_35d1b49a_9719_423f_baf2_fde871e1bd58">'Overview - Section A'!$O$30</definedName>
    <definedName name="_3656f8fe_1658_4390_b037_f0db08258404">'update Helper'!$D$609</definedName>
    <definedName name="_36c48884_8351_429d_866b_c7cb8ec9bdfb">'Overview - Section A'!$P$30</definedName>
    <definedName name="_37fc5e03_bcc7_4685_9fef_b3f1646865b7">'Reference Records'!$C$362</definedName>
    <definedName name="_38090fcc_c83f_4075_9748_b307f993e767">'Reference records(soft deleted)'!$B$159</definedName>
    <definedName name="_38727489_790b_4106_8b2a_6a8fd7426747">'update Helper'!$I$1704</definedName>
    <definedName name="_388e9f7b_b253_414f_b074_2b51db867bec">'Overview - Section A'!$K$30</definedName>
    <definedName name="_3a54c0cb_5d61_44ab_9f5f_59c0b83c7017" comment="Save Map">'Account Role'!$B$402:$D$402</definedName>
    <definedName name="_3a87c5f7_0769_4a3a_a3e3_82a4b0341068">'Reference Records'!$C$286</definedName>
    <definedName name="_3b16469f_3a28_404f_a919_41ed115ef29e">'Disaggregation Data'!$R$3</definedName>
    <definedName name="_3b7422cb_6445_4aa9_93d7_564b3b552a88">'update Helper'!$M$287</definedName>
    <definedName name="_3c45532e_4503_44c3_aed1_88e3c7145bca">'Reference Records'!$E$123</definedName>
    <definedName name="_3c670222_be49_48d4_a6da_55d70e83d153" comment="Display Map">'Reference Records'!$A$293:$C$348</definedName>
    <definedName name="_3c7e6a65_3704_49f1_aeb5_596f9e172566">'update Helper'!$A$1704</definedName>
    <definedName name="_3d3c76b6_9fcf_4cb5_b2a3_ba632337362e">'Overview - Section A'!$Y$125</definedName>
    <definedName name="_3d6d3512_10c0_4de5_aa42_7ee068d75e48">'Reference Records'!$E$561</definedName>
    <definedName name="_3e588f48_5b47_4e13_ab21_55c135645d97">'Reference Records'!$C$294</definedName>
    <definedName name="_3f09c12b_bc4c_4018_a427_8323f6abdcde">'Impact Indicator Target Update'!$I$1</definedName>
    <definedName name="_3f14779a_3657_4ee9_b857_6b95d77074db">'Reference Records'!$A$294</definedName>
    <definedName name="_3f450a54_eabe_42be_b6a5_18c086a5d786">'Overview - Section A'!$AA$125</definedName>
    <definedName name="_3fdc2ac9_f4a3_4d6a_b2f2_58d6f3e03696">'update Helper'!$I$3</definedName>
    <definedName name="_3fe9ffb0_20f0_4e61_bd05_c39610c7d823">'update Helper'!$J$3</definedName>
    <definedName name="_413e976f_e211_495a_946b_b87ba18376c4">'update Helper'!$A$2909</definedName>
    <definedName name="_4142b5d6_b3a2_4804_93e1_6abaf2166d4c">'Reference records(soft deleted)'!$H$94</definedName>
    <definedName name="_423d3c20_41cf_4997_a293_9b1150fb8eaa">'Overview - Section A'!$AQ$125</definedName>
    <definedName name="_425b05fb_599f_421c_ad67_1b45a511d0c0">'Reference records(soft deleted)'!$D$60:$D$60</definedName>
    <definedName name="_4266c6da_54ca_4a1a_a567_1b51c0445aba">'Overview - Section A'!$C$9</definedName>
    <definedName name="_42a2ef20_7507_4137_ae83_1c4ed24d9bd9">'Reference Records'!$D$123:$D$153</definedName>
    <definedName name="_45ed0cc2_06fa_47d2_bf1a_8078df921d9b">'Impact Indicator Target Update'!$B$1</definedName>
    <definedName name="_463898c2_94f9_443e_9360_603b31e51356">'Reference Records'!$F$561</definedName>
    <definedName name="_46d565cf_c4b6_4ba9_91a9_ae6e1f229f25">'update Helper'!$N$543</definedName>
    <definedName name="_4820f755_1815_4142_9c1e_22637b4b3c30" comment="Display Map">'update Helper'!$A$286:$Q$317</definedName>
    <definedName name="_493718d5_8d74_4e5b_a628_d7a62c064791">'Overview - Section A'!$AN$11</definedName>
    <definedName name="_49926cff_7d8a_446c_9eaf_1304d30c19db">'update Helper'!$C$1400</definedName>
    <definedName name="_4994889e_24bf_4e57_b5fe_4d250c0b598a">'Reference Records'!$B$281</definedName>
    <definedName name="_4af41944_42f7_4e99_8627_878d677a4e30">'Disaggregation Data'!$O$159</definedName>
    <definedName name="_4b36df75_ea3b_4116_b8ac_4a66abe762ad" comment="Display Map">'Disaggregation Records'!$A$68:$H$151</definedName>
    <definedName name="_4b8d00e4_3b44_4af0_94c2_6912b8089f7c" localSheetId="0">#REF!</definedName>
    <definedName name="_4b8d00e4_3b44_4af0_94c2_6912b8089f7c">'Reference Records'!#REF!</definedName>
    <definedName name="_4d0cf32e_0e05_456f_b4d1_14bd4c608721">'Reference records(soft deleted)'!$B$60</definedName>
    <definedName name="_4d2be4fe_13b2_4faf_828e_93509fa81057" comment="Display Map">'update Helper'!$A$1095:$O$1396</definedName>
    <definedName name="_4d46f88d_b53f_4725_b903_496b8000bb47">'Reference Records'!$P$123</definedName>
    <definedName name="_4db5cf38_f801_4806_bf2c_599132967e52">'Overview - Section A'!$N$46</definedName>
    <definedName name="_4dc32036_026a_4d5f_beb4_03786a15ba27" comment="Save Map">'update Helper'!$B$3:$I$3</definedName>
    <definedName name="_4e28d14a_809b_451a_94f7_5adb1a78a192">'Reference Records'!$B$162</definedName>
    <definedName name="_4e3ce3cc_8312_431b_a087_d993964fb260">'Overview - Section A'!$H$103</definedName>
    <definedName name="_4e82750a_5fea_44c6_80cf_72f682152f92">'Disaggregation Data'!$O$315</definedName>
    <definedName name="_4ede0df7_bdae_485c_a6aa_cd381b32466f">'Overview - Section A'!$A$125</definedName>
    <definedName name="_4ee906e6_a15a_4bd6_a5ab_48f7e9c4ead2">'update Helper'!$P$2909</definedName>
    <definedName name="_4efdea21_451f_4b74_a2f9_191820a288a6">'Reference Records'!$F$362</definedName>
    <definedName name="_4f178b68_20c0_4f6c_b1b2_a19a8fcafba7">'update Helper'!$C$609</definedName>
    <definedName name="_4f36af19_06bf_4c59_990d_586822b3d259">'Overview - Section A'!$A$79</definedName>
    <definedName name="_4f63865c_55fd_464f_93e9_b2225fc74687">'Reference records(soft deleted)'!$H$6</definedName>
    <definedName name="_505724dd_8547_4bc3_976d_4313725e4ae3">'update Helper'!$I$43</definedName>
    <definedName name="_50db2e80_c834_4e54_81d0_095d3a449508">'Overview - Section A'!$AN$11</definedName>
    <definedName name="_51b611bd_a560_42d0_9976_577e62d2b71d">'Overview - Section A'!$A$19</definedName>
    <definedName name="_52d6fc62_59f3_4757_a084_a8aeafb48d9b">'Overview - Section A'!$G$79</definedName>
    <definedName name="_52e13748_1182_4a4a_9d8d_bac741435bb8">'update Helper'!$B$3</definedName>
    <definedName name="_53066892_24de_428a_ae98_ea86638a4c62">'Reference Records'!$B$21</definedName>
    <definedName name="_53737226_720f_44cb_8b6f_c2a7829a2378">'Reference records(soft deleted)'!$D$22</definedName>
    <definedName name="_5486feae_3dbd_4704_9f21_63bc76d59ea7">#REF!</definedName>
    <definedName name="_54eeb97e_db74_4058_898e_3c70d10a60fb">'Overview - Section A'!$E$10</definedName>
    <definedName name="_551ff597_4d6b_4e43_80ec_d627591a4405">'update Helper'!$A$43</definedName>
    <definedName name="_55639097_3c5f_4331_a97c_5edff71d38fc">'update Helper'!$U$543</definedName>
    <definedName name="_556ddeb1_283d_4119_8033_220d00837221">'update Helper'!$G$3075</definedName>
    <definedName name="_567ed919_b486_4c41_bb70_535bc7d4ec41">'update Helper'!$P$287</definedName>
    <definedName name="_57279062_e326_494d_97d1_9dfc8942bd33" comment="Display Map">'Reference records(soft deleted)'!$B$21:$H$55</definedName>
    <definedName name="_572e42ad_37ba_41a9_bff2_b341932489fa">'Disaggregation Data'!$K$159</definedName>
    <definedName name="_5784befd_ba79_46ce_94c3_633c0a4c5b39">'update Helper'!$G$1096</definedName>
    <definedName name="_5872670a_ec38_4a89_ad98_a6d82394eb83">'Reference Records'!$H$561</definedName>
    <definedName name="_58bd3376_047f_4dcd_8c2d_825da0f87b4c">'Reference Records'!$N$4</definedName>
    <definedName name="_59a28839_db65_45dc_8a19_59cbc682c3a6">'Reference records(soft deleted)'!$D$6</definedName>
    <definedName name="_59f95329_4292_4573_afbd_ad38fe5a11b5">'update Helper'!$Q$543</definedName>
    <definedName name="_5a304b38_0560_4d4b_9305_af573a971c7b">'update Helper'!$D$327</definedName>
    <definedName name="_5a6b264f_e866_4180_b32b_be3682daaa02">'Impact Indicator Target Update'!$J$1</definedName>
    <definedName name="_5aa1215d_515a_4048_8b5b_5f42e4881d07">'update Helper'!$P$3</definedName>
    <definedName name="_5b7858ba_c7ed_4c9b_bc1f_4266d944d694">'update Helper'!$M$1400</definedName>
    <definedName name="_5c348667_29c7_4f46_8bdf_9340e7ffe341">'Reference Records'!$J$162</definedName>
    <definedName name="_5d5f763d_3d34_4982_8228_6a30e5e5d212">'update Helper'!$L$543</definedName>
    <definedName name="_5d657817_9a27_4b37_bcd4_b55f78d6ac1b">'Disaggregation Data'!$I$315</definedName>
    <definedName name="_5da2fc81_49b6_4671_89eb_7b28c003e9be">'Disaggregation Data'!$O$3</definedName>
    <definedName name="_5df64d32_9a5c_414c_86e2_ae3655f5bb58">'update Helper'!$D$1704</definedName>
    <definedName name="_5e1f219c_cae5_40fc_ba27_83bc77b94308">'update Helper'!$B$3075</definedName>
    <definedName name="_5e59b3d2_3706_4a8c_932c_fdb0f6aa3c16">'Reference Records'!$K$4</definedName>
    <definedName name="_5e768e91_687d_4dfb_a07c_b558729186db">'Reference Records'!$D$160:$D$162</definedName>
    <definedName name="_5ffe0d1a_8a84_4337_9fd0_deccf895e752">'Account Role'!$I$3</definedName>
    <definedName name="_60cca16c_2bbf_4012_b9ed_84b4cc4c6513">'Overview - Section A'!$E$26</definedName>
    <definedName name="_62fc5abc_c22f_4886_8298_ae4140ce6a16">'Disaggregation Data'!$N$315</definedName>
    <definedName name="_634c40bd_8cf0_4631_853b_96851e3bcde4">'Disaggregation Records'!$H$3</definedName>
    <definedName name="_63de57f1_547d_4bd8_8c72_4f7979df3206" comment="Display Map">'Disaggregation Records'!$A$154:$H$384</definedName>
    <definedName name="_641e8879_2a7f_4e5b_9221_71c3163e2697">'update Helper'!$C$287</definedName>
    <definedName name="_64b80052_1148_4ad0_a719_2605a229a5dd">'Reference Records'!$A$561</definedName>
    <definedName name="_651c1cff_29dc_4f61_8994_ff4aa592187f">'Reference Records'!$B$4</definedName>
    <definedName name="_654bca83_10b5_4fb3_962f_80e82dfc63ce">'Reference Records'!$B$280:$B$281</definedName>
    <definedName name="_65c26b5a_0465_48fc_a362_f2e87b3413d9">'update Helper'!$A$609</definedName>
    <definedName name="_6665a218_1941_4e63_be83_b389367e3fe6">'update Helper'!$Q$287</definedName>
    <definedName name="_666ecfb3_4890_469f_9405_c844bfec298e">'Disaggregation Data'!$P$3</definedName>
    <definedName name="_66c05feb_5ba4_4d15_8d33_a4f0ff5f795a">'Disaggregation Data'!$H$159</definedName>
    <definedName name="_66ed04dd_0830_439c_b4bc_24d70db2c1e7" comment="Display Map">'update Helper'!$A$1399:$O$1700</definedName>
    <definedName name="_6715a48b_b59c_4776_be88_a55a2bdba187">'update Helper'!$E$1704</definedName>
    <definedName name="_68131f07_373f_4ee5_8db3_e8876679341b">'update Helper'!$J$287</definedName>
    <definedName name="_6817dc8a_703d_4192_a2a8_a72a907275fb">'Reference records(soft deleted)'!$B$6</definedName>
    <definedName name="_6834aec6_db58_4138_a983_eb16ae5d5835">#REF!</definedName>
    <definedName name="_6a3dda26_b269_4afa_8b05_c602a881a167">'Overview - Section A'!$A$46</definedName>
    <definedName name="_6ac60fe2_d872_4a35_a5e2_7132294649ec" comment="Display Map">'Reference records(soft deleted)'!$B$93:$H$152</definedName>
    <definedName name="_6b293db8_2064_47cb_abbc_3f4c6d0caeda">'Overview - Section A'!$E$46</definedName>
    <definedName name="_6b7b095a_5e69_4c56_b186_9b24f30d5a48" localSheetId="0">#REF!</definedName>
    <definedName name="_6b7b095a_5e69_4c56_b186_9b24f30d5a48">'Overview - Section A'!#REF!</definedName>
    <definedName name="_6c432057_801a_4b50_8cf7_6f6149d7c40a">'Overview - Section A'!$T$125</definedName>
    <definedName name="_6ce0ed87_5b35_40ed_9f7a_44a4e37463b9">'update Helper'!$F$43</definedName>
    <definedName name="_6de46edd_2f1b_4343_8ab7_4e70e2856d23">'update Helper'!$C$1704</definedName>
    <definedName name="_6e6943dc_a39b_4021_932f_cfd2e12ee608">'Disaggregation Records'!$A$155</definedName>
    <definedName name="_6e9ed759_a029_439a_93ab_0d062c7d6e8a" comment="Display Map">'Impact Indicator Target Update'!$B$1:$T$1</definedName>
    <definedName name="_6f4021c1_930e_44d0_a39b_d0b8c8bca29b">'update Helper'!$I$1096</definedName>
    <definedName name="_6f7ec15b_c268_485e_b0b1_4f72a84c4bc6" comment="Display Map">'Overview - Section A'!$A$45:$U$54</definedName>
    <definedName name="_7013a04d_f140_4c08_95f4_355fa29beec4">'Overview - Section A'!$J$26</definedName>
    <definedName name="_708bc3f4_3b2b_4cbe_89e1_1871c272480d">'Overview - Section A'!$J$103</definedName>
    <definedName name="_70a5cda6_774c_4166_b372_07fbe25d764a">'update Helper'!$J$327</definedName>
    <definedName name="_7210282b_6d37_40e9_9208_b22105dfdb45">'Reference Records'!$J$61</definedName>
    <definedName name="_73ed6a72_5bb2_4e78_b64b_57d38f0409a1">'Disaggregation Data'!$L$3</definedName>
    <definedName name="_745d292d_fc17_4892_81af_e69f39f278df">'Reference Records'!$K$61</definedName>
    <definedName name="_75127888_d602_45ff_b831_0b6cb5ca1689">'Disaggregation Data'!$H$315</definedName>
    <definedName name="_75417d5f_8186_4610_b9ba_588590a586ac">'Disaggregation Data'!$N$3</definedName>
    <definedName name="_7554e4be_d51b_4eff_b8a1_67f281ff6896">'update Helper'!$E$1096</definedName>
    <definedName name="_75e01dac_a196_4485_8c4e_3c8181e382da">'Reference Records'!$C$294:$C$349</definedName>
    <definedName name="_7638a94a_e06b_4d66_97b8_ac609d3da203" comment="Save Map">'Overview - Section A'!$E$77</definedName>
    <definedName name="_7643b6aa_7bef_476f_ad52_f8748c078a19">'Overview - Section A'!$E$79</definedName>
    <definedName name="_767e167c_49a5_47f2_969d_5168b626be63">'update Helper'!$G$609</definedName>
    <definedName name="_76f43188_477a_485f_9a13_9e30303f1124">'Overview - Section A'!$D$103</definedName>
    <definedName name="_77290f0f_e3b8_410c_9e2a_f33b99973795">'Disaggregation Records'!$B$155</definedName>
    <definedName name="_79161a16_98b0_4d79_baa1_fb3e9caa28f6">'update Helper'!$K$287</definedName>
    <definedName name="_7920b793_d507_4f7a_99e2_756c9f466e52">'Overview - Section A'!$F$103</definedName>
    <definedName name="_7a157943_9cc3_410b_ac27_f2c54152e262">'update Helper'!$G$1400</definedName>
    <definedName name="_7a72f78c_72ee_4007_958d_a1a1ee34b28b">'update Helper'!$C$43</definedName>
    <definedName name="_7ab7b090_6bd0_4a8e_8113_dd21d389a342">'Reference Records'!$D$123:$D$152</definedName>
    <definedName name="_7abccd6d_b26a_464a_a34f_823b62ef9461">'Reference Records'!$A$162</definedName>
    <definedName name="_7bac37da_c8ab_49df_9ce6_06a9736d64f8">'Reference Records'!$J$362</definedName>
    <definedName name="_7c917dad_3e1d_47db_8eb3_2b416550c06c">'update Helper'!$J$2909</definedName>
    <definedName name="_7cbcbc4a_d246_4bbc_a159_edc409a2e4fe">'Reference Records'!$I$61</definedName>
    <definedName name="_7cdc6ffc_7316_43a3_8c10_94815252d4bc">'Overview - Section A'!$E$78</definedName>
    <definedName name="_7dad7a53_3619_44b2_9f14_26d23af8b014">'Impact Indicator Target Update'!$T$1</definedName>
    <definedName name="_7dd1a1e8_b3e5_4977_b435_92933762fedb">'Account Role'!$A$95</definedName>
    <definedName name="_7e97b1d3_ddd6_4d94_b1d6_9a53b33ff98b">'Reference Records'!$D$59:$D$60</definedName>
    <definedName name="_7ea43aa2_3fad_4650_821c_ea2dc5b2b6d6">'Reference Records'!$A$61</definedName>
    <definedName name="_7fc44159_eb0c_4ec6_937c_83795558bd60">'Disaggregation Data'!$E$3</definedName>
    <definedName name="_824188d8_1928_41a5_8873_0ce612bdaed2">'update Helper'!$S$543</definedName>
    <definedName name="_8273a11c_a030_45ba_bf8f_2b577e1aa93b">'Overview - Section A'!$A$26</definedName>
    <definedName name="_8275e2f9_07b9_4fec_af79_daf5bf5849e5">'Reference Records'!$C$352</definedName>
    <definedName name="_82b810a8_4ed0_4323_bc38_7e1a937be1f8">'Overview - Section A'!$AB$125</definedName>
    <definedName name="_8369de31_1390_409f_b55a_fde61d8d7199">'update Helper'!$J$43</definedName>
    <definedName name="_83a8b122_8cd9_4c5d_9e26_19949421dbb8">'Reference Records'!$D$21</definedName>
    <definedName name="_84592985_545c_4142_977f_19911c1d7be1">'Disaggregation Data'!$D$159</definedName>
    <definedName name="_862ffe01_c829_453b_8951_9acfdd7e0f24">'Overview - Section A'!$G$103</definedName>
    <definedName name="_864425d0_252a_4246_909e_cc0826e707f2" comment="Display Map">'Account Role'!$A$2:$I$86</definedName>
    <definedName name="_8680b4e4_73f6_49ed_b636_6796b8fc3007">'update Helper'!$L$3</definedName>
    <definedName name="_86f8d6cf_6f2b_46a8_ae46_64b18c8ca3ae">'update Helper'!$O$1400</definedName>
    <definedName name="_872311fc_11bb_401c_8b93_291ded9ec451" localSheetId="0">#REF!</definedName>
    <definedName name="_872311fc_11bb_401c_8b93_291ded9ec451">#REF!</definedName>
    <definedName name="_8740d754_6057_4f92_9544_9f1b0a96c93b">'update Helper'!$H$3</definedName>
    <definedName name="_876c5893_c8a3_4066_ad24_31365064997d">'Overview - Section A'!$AN$9</definedName>
    <definedName name="_87baeec3_d609_48e9_97d3_9acbc31c6bc4">'Overview - Section A'!$U$46</definedName>
    <definedName name="_8945f316_fd9d_4e19_b3cd_c0c8202a52db">'Reference Records'!$D$123:$D$159</definedName>
    <definedName name="_8a469ed4_8916_4154_bbbf_dd81f3ca6037">'Overview - Section A'!$AN$12</definedName>
    <definedName name="_8a9ff9a8_7b42_4a34_a7bb_8f85ce3a36e0">'Reference Records'!$C$281</definedName>
    <definedName name="_8aa4cf9f_eda6_4444_a907_3c8c602dbf88">'Impact Indicator Target Update'!$H$1</definedName>
    <definedName name="_8c83dafc_06c9_46d5_82dd_2edc4cdd71ef">'Reference Records'!$C$276</definedName>
    <definedName name="_8d086166_aaa3_4eec_872e_985dceb20c48">'Reference Records'!$B$286</definedName>
    <definedName name="_8d18a379_8755_4412_801e_3a24e67a6467" comment="Display Map">'Overview - Section A'!$A$29:$R$39</definedName>
    <definedName name="_8dbce8a5_0984_44b3_b1a6_cf993b957b30">'update Helper'!$A$543</definedName>
    <definedName name="_8f38a2c2_0833_4757_9f3f_fd2bfbb481ac">'Reference Records'!$B$358</definedName>
    <definedName name="_8f4065ff_50b1_4767_83af_862a3935b277">'Overview - Section A'!$P$46</definedName>
    <definedName name="_8f4652fd_6fec_47e2_8e29_9e9058be61aa">'update Helper'!$H$287</definedName>
    <definedName name="_8fa4d884_a5b1_4041_8cad_fbf4720a13d4">'Reference Records'!$G$61</definedName>
    <definedName name="_9118c1eb_0c63_43eb_8ada_bcc3cc31337f">'update Helper'!$V$543</definedName>
    <definedName name="_9163a4e6_3076_442b_bf37_db0a0a62793a">'Reference Records'!$G$21</definedName>
    <definedName name="_92015950_0d4a_4354_be6a_adcd93a70857" localSheetId="0">#REF!</definedName>
    <definedName name="_92015950_0d4a_4354_be6a_adcd93a70857">#REF!</definedName>
    <definedName name="_940f4fc6_4a8e_4e0b_b740_efe451214fab">'update Helper'!$D$287</definedName>
    <definedName name="_94171daa_d427_4741_ae4f_2766c79a4da3">'update Helper'!$T$43</definedName>
    <definedName name="_96bf0d26_21c5_4468_ad6a_07580f9dd34c">'Impact Indicator Target Update'!$Q$1</definedName>
    <definedName name="_979ccfd5_b55a_4492_8e26_a6633c09ca4c" localSheetId="0">#REF!</definedName>
    <definedName name="_979ccfd5_b55a_4492_8e26_a6633c09ca4c">'Reference Records'!#REF!</definedName>
    <definedName name="_97b6ca24_107e_44db_bc88_4db332fdf22a">'update Helper'!$R$543</definedName>
    <definedName name="_97db3924_742c_4f61_af12_dab7752ccc44">'Account Role'!$B$3</definedName>
    <definedName name="_97f1b32c_6621_44f3_b00b_23facc4a8c9f">'Reference Records'!$D$121:$D$123</definedName>
    <definedName name="_9874a6dc_a3b8_4db0_9a74_e4c3c5dd126f">'update Helper'!$G$287</definedName>
    <definedName name="_9898c5eb_afc0_4eaf_8387_942d1b2e57cb">'update Helper'!$N$3</definedName>
    <definedName name="_99c3b064_facc_46ff_8835_927313074f4d">'Disaggregation Records'!$F$3</definedName>
    <definedName name="_9a500917_dab9_4d8c_82b0_84e6e58cb053">'update Helper'!$A$1400</definedName>
    <definedName name="_9a975b68_4a25_421c_bf56_ce3e9602ca12">'Account Role'!$D$403</definedName>
    <definedName name="_9c766a82_9c33_4b1d_9f4c_76c2bcf6e551" comment="Display Map">'update Helper'!$A$1703:$O$2904</definedName>
    <definedName name="_9c8612d6_cb9f_4fcd_b707_4fdfc8d07b47">'Account Role'!$B$403</definedName>
    <definedName name="_9cfc31ab_a677_4d1c_b5d4_df5c521ee5ef">'update Helper'!$N$43</definedName>
    <definedName name="_9d318a0d_d7a3_48e8_a51b_60ca16c1c976">'Disaggregation Data'!$Q$3</definedName>
    <definedName name="_9d4507c5_5622_4e77_997d_65777e4b9b29">'update Helper'!$G$543</definedName>
    <definedName name="_9d5a644f_9e3c_487b_9af4_779a60541f4e">'Reference Records'!$D$61</definedName>
    <definedName name="_9eb66103_54d0_486c_84fe_f3948ec313af">'Disaggregation Records'!$H$155</definedName>
    <definedName name="_9f0d4df8_7f69_41ab_b823_8fad2df76213">'update Helper'!$C$327</definedName>
    <definedName name="_9f29fc9a_a965_4afd_b189_7a3eca59d516">'Reference Records'!$D$1:$D$665</definedName>
    <definedName name="_9f9fdd59_86c9_4295_b308_3619d68d6aaf">'Reference Records'!$C$162</definedName>
    <definedName name="_9ff47b3a_d28b_411b_a98b_bf4244606f53">'Disaggregation Data'!$F$159</definedName>
    <definedName name="_a050c83a_8d4a_49ab_a808_e922507fb301">'update Helper'!$M$543</definedName>
    <definedName name="_a06ae70f_aaf6_4179_9a0c_964df3537fbf" comment="Display Map">'Overview - Section A'!$A$78:$H$91</definedName>
    <definedName name="_a06d7903_f4dc_429c_b13c_c30db338eb1e">#REF!</definedName>
    <definedName name="_a21e317a_560b_434a_9c6a_b52a9755e408">'Reference Records'!$D$120:$D$152</definedName>
    <definedName name="_a2b49755_1adb_4266_aaf8_271d0b7524b1">'update Helper'!$D$1400</definedName>
    <definedName name="_a35161b8_a808_4c7e_845f_e699179b5e0a">'Disaggregation Records'!$H$69</definedName>
    <definedName name="_a3bb9706_a655_4815_ac17_285a5395dd17">'Overview - Section A'!$E$9</definedName>
    <definedName name="_a4f8ca5a_c29b_4e8a_b75c_6e98ee1c35c5">'update Helper'!$A$287</definedName>
    <definedName name="_a56e44bf_ca89_4206_8199_57e3e8408cd6">'update Helper'!$H$1400</definedName>
    <definedName name="_a5dfcb7f_e430_4fb5_9b5b_e22c4b6ca98e">'update Helper'!$H$1704</definedName>
    <definedName name="_a676465c_2e79_4840_afcd_6eb0129d896a">#REF!</definedName>
    <definedName name="_a7b11238_9f6e_4351_921e_572fe001503d">'update Helper'!$A$1096</definedName>
    <definedName name="_a7ecb8b9_6334_4d27_a6e4_bb07adb71898" localSheetId="0">#REF!</definedName>
    <definedName name="_a7ecb8b9_6334_4d27_a6e4_bb07adb71898">'Overview - Section A'!#REF!</definedName>
    <definedName name="_a80237bb_7952_4c04_9a7a_1cdad38cbd16">'Overview - Section A'!$H$61</definedName>
    <definedName name="_a8f46077_3c03_49ff_b812_2b8ac08cae66" comment="Display Map">'Reference Records'!$C$122:$P$151</definedName>
    <definedName name="_aba4e79f_5ce3_41ca_abf0_8cba57c47dec" comment="Display Map">'update Helper'!$A$542:$V$603</definedName>
    <definedName name="_abbd2de4_555f_487e_a305_ee28249928f4">'Disaggregation Records'!$A$3</definedName>
    <definedName name="_abcb1332_3cc3_40cb_9eb6_e49185148047">'Account Role'!$B$95</definedName>
    <definedName name="_ac5ba2d1_98f0_4aa2_a6c2_322cafcae1b8">'Reference records(soft deleted)'!$G$22</definedName>
    <definedName name="_aca742d7_5b19_4aa5_8a32_739546d173c7">'Disaggregation Data'!$L$315</definedName>
    <definedName name="_aca7f1bf_77d4_41d2_b85a_8fc4694aaa5d">'Disaggregation Records'!$E$155</definedName>
    <definedName name="_ad718d62_e2fd_4c3a_a018_8c8f5eec5644">'Reference Records'!$C$4:$C$18</definedName>
    <definedName name="_ae20a710_31d4_43ea_bb8e_98f8a452d9b5">'update Helper'!$A$327</definedName>
    <definedName name="_aef23396_73a2_4449_b64b_574e315ee717">'Disaggregation Records'!$A$69</definedName>
    <definedName name="_af4893e4_fb2a_43c4_a459_75a79635184d">'Disaggregation Records'!$E$3</definedName>
    <definedName name="_af984491_07b4_45c6_827e_4a5a0e41cd92">'Reference records(soft deleted)'!$F$60:$F$60</definedName>
    <definedName name="_afb1ac33_4702_4bdb_87c5_ccde46f5946b">'update Helper'!$F$1704</definedName>
    <definedName name="_afe46063_176e_42e7_9258_aafceea72a7c">'Account Role'!$E$3</definedName>
    <definedName name="_b00633c8_5ccc_4622_86d1_07ff694c24a1">'update Helper'!$L$609</definedName>
    <definedName name="_b01f6605_c50f_49e5_8841_306b902e21b5">'Reference Records'!$E$162</definedName>
    <definedName name="_b08eede9_e417_4197_bdb0_e7afb6ff7f75">'update Helper'!$F$543</definedName>
    <definedName name="_b160391b_7f82_4ca2_b7a1_742da234e320">'Reference Records'!$B$362</definedName>
    <definedName name="_b184a48f_c367_42e0_abea_de10491cdb89">'Overview - Section A'!$R$125</definedName>
    <definedName name="_b25b57c0_b3c6_4bd0_84af_ecd0c047480e">'Reference Records'!$C$61</definedName>
    <definedName name="_b29140ce_2067_4616_98b2_f6e9312dff45" comment="Display Map">'Reference Records'!$A$351:$C$351</definedName>
    <definedName name="_b29fac7f_0112_4608_9b2f_b935e3a5c47a" localSheetId="0">#REF!</definedName>
    <definedName name="_b29fac7f_0112_4608_9b2f_b935e3a5c47a">#REF!</definedName>
    <definedName name="_b2a433e8_e2eb_496e_9eab_56d34260a1ea">'update Helper'!$O$543</definedName>
    <definedName name="_b517363e_a660_4f5c_8200_ca9f715b3954">'Reference Records'!$E$362</definedName>
    <definedName name="_b5821112_3c0f_46ea_8691_81e5396982ed">'Reference Records'!$B$280</definedName>
    <definedName name="_b5e8f7c0_1f6c_4f34_9e09_d35ca3f3eb39" comment="Display Map">'Reference records(soft deleted)'!$B$158:$G$269</definedName>
    <definedName name="_b625dd51_c3f0_4d71_a2a9_f6fa8dac524b">'Reference records(soft deleted)'!$H$60</definedName>
    <definedName name="_b630336b_3644_4bf6_8d7c_9c418ad44fc5">'Disaggregation Data'!$D$3</definedName>
    <definedName name="_b7198351_a7ba_44b7_a1ec_111ed8317cb2">'Reference Records'!$B$561</definedName>
    <definedName name="_b8526b1f_d531_4d05_a35b_d24976af94b3">'update Helper'!$D$2909</definedName>
    <definedName name="_b88374ec_47cc_43db_8a49_31b8f7dfbe2a">'Reference Records'!$A$352</definedName>
    <definedName name="_b934b5c4_3a3d_4290_b4f5_665f1fa1d8f9">'Disaggregation Data'!$E$159</definedName>
    <definedName name="_b9568051_a72c_4c87_bd12_0a431f6a32e6">'Disaggregation Data'!$I$159</definedName>
    <definedName name="_ba047ad1_b51f_49a2_b3c8_be30d392985a">'Reference Records'!$D$122:$D$158</definedName>
    <definedName name="_ba2bf24f_92d4_4847_a100_634fcade40b6">'Impact Indicator Target Update'!$P$1</definedName>
    <definedName name="_ba6766eb_3a68_462e_a136_4851bdedd0eb">'update Helper'!$F$287</definedName>
    <definedName name="_ba991538_8d20_47dc_8a22_03bf80508d2c">'Disaggregation Data'!$F$3</definedName>
    <definedName name="_bb1c154e_4700_4eae_bb81_f16337d16856">'update Helper'!$D$3</definedName>
    <definedName name="_bcc0af4e_01ec_4ed2_a0bb_891e67117226">'update Helper'!$F$2909</definedName>
    <definedName name="_bcc44ce4_7811_4a37_b19a_adb1c9975c5c">'Overview - Section A'!$O$46</definedName>
    <definedName name="_bd075b26_707d_4b39_aea7_5e22fa05d673">'update Helper'!$F$1400</definedName>
    <definedName name="_bd8c6a42_6cde_4c17_9f1a_04e7b83fd063">'Reference Records'!$E$21</definedName>
    <definedName name="_be2888a7_b322_47d2_be71_a4093cf83c44">'Reference Records'!$D$1:$D$684</definedName>
    <definedName name="_be67395e_f578_42fc_bfe7_912f09db8571">'Disaggregation Records'!$G$3</definedName>
    <definedName name="_bef2cdda_6c4d_45cf_b550_ea24e68795bf">'Overview - Section A'!$M$46</definedName>
    <definedName name="_bf1ad2f1_a865_4b00_8649_f62663e1cb01">'Reference Records'!$D$362</definedName>
    <definedName name="_bf857707_f3ed_43ba_b26e_78e553c3b599">#REF!</definedName>
    <definedName name="_c021eee3_85ca_4b4c_871f_c2ca4000adb3" comment="Display Map">'Reference Records'!$B$20:$N$54</definedName>
    <definedName name="_c0adc2e9_f3e8_47e3_ab9a_3b0590b08e3b">'Reference Records'!$D$122:$D$153</definedName>
    <definedName name="_c0eb8ac6_1c46_4f57_b21f_9a8652dcb01f">'Reference Records'!$A$283</definedName>
    <definedName name="_c169a647_ad7f_4a68_9402_5984b64252f0">'update Helper'!$M$327</definedName>
    <definedName name="_c1e3d9da_0aa8_4938_92fd_28ad968bd219">'Reference Records'!$C$21</definedName>
    <definedName name="_c27248fe_f16e_4b61_a04b_ff479754f280">'Reference Records'!$N$21</definedName>
    <definedName name="_c3255f12_430f_4fb3_ac0c_8418a8f0e420">'update Helper'!$R$2909</definedName>
    <definedName name="_c438aaa1_5662_46ac_b40e_79add5b8ca04">'Overview - Section A'!$C$17:$C$19</definedName>
    <definedName name="_c595585e_bd83_42a8_bd9d_c64c0f83e863">'update Helper'!$K$327</definedName>
    <definedName name="_c7239f8e_e972_4d0a_ac9c_049341720ca8">'Reference Records'!$H$123</definedName>
    <definedName name="_c811d6c6_78b7_497a_b948_2c1cd9a8b3fc">'Overview - Section A'!$Z$125</definedName>
    <definedName name="_c85353e2_2d93_4dee_b666_5a9395f33b51">'Overview - Section A'!$R$30</definedName>
    <definedName name="_c86327a0_756e_47de_9960_fc50ad31348d">'Reference records(soft deleted)'!$G$6</definedName>
    <definedName name="_c904cc72_9432_420c_93d8_3f5f3946db88">'Disaggregation Data'!$E$315</definedName>
    <definedName name="_c92aee90_9ab7_4c5b_90be_8f181e56b287">'Disaggregation Data'!$P$315</definedName>
    <definedName name="_c9d716d6_9c15_4e1f_ac60_1e26110a756c" comment="Display Map">'update Helper'!$A$326:$N$537</definedName>
    <definedName name="_ca4ab06b_5324_40ab_a432_1139d7cb9e9a">'Reference Records'!$D$123</definedName>
    <definedName name="_ca7e0af3_de36_4376_a561_5d3c742acebc">'update Helper'!$E$2909</definedName>
    <definedName name="_cbe75001_1b1f_4684_b8fc_dd97cd572e08">'Reference Records'!$M$123</definedName>
    <definedName name="_cc652be8_c987_44b0_a7b8_b38f24a774fd">'Account Role'!$A$3</definedName>
    <definedName name="_cd1a838d_967d_4df8_8959_da3e91d019c7">'update Helper'!$G$2909</definedName>
    <definedName name="_cd3a8228_a564_4a29_bb53_8d23f3af4f8d">'update Helper'!$C$3</definedName>
    <definedName name="_ced5d642_f902_4116_8eec_365c1d0be056">'update Helper'!$F$609</definedName>
    <definedName name="_cf337c18_bbd6_41ea_aeb8_6889dc68b851">'Reference records(soft deleted)'!$D$60</definedName>
    <definedName name="_cfcb4c96_c88e_4a35_803a_a889e9dd7d09" comment="Display Map">'Disaggregation Data'!$D$314:$Q$915</definedName>
    <definedName name="_d0af162b_ba98_4147_a6fc_7c6ff1aaf471">'Disaggregation Data'!$N$159</definedName>
    <definedName name="_d0c4e2e8_ed5b_4f3b_98ce_3538f040ffdd">'update Helper'!$D$43</definedName>
    <definedName name="_d0e6db09_4210_45d4_bc55_3258a5a7becd">'Reference Records'!$M$3:$M$18</definedName>
    <definedName name="_d1f82863_9819_4548_ae1f_e4cfe92df877">'update Helper'!$I$3075</definedName>
    <definedName name="_d20ef977_ad63_4fe7_833a_109f9e7d5f64">'update Helper'!$C$3</definedName>
    <definedName name="_d24f669d_00e1_4357_b04c_2c97c933dfec">'Overview - Section A'!$I$26</definedName>
    <definedName name="_d2c977b0_75f6_4448_a11e_cb59fc25d8cd" comment="Display Map">'update Helper'!$A$2:$Q$33</definedName>
    <definedName name="_d36529d4_505a_4d7c_b7e5_0c40a3c08386" comment="Display Map">'update Helper'!$A$3074:$I$4195</definedName>
    <definedName name="_d3c97d2c_8f02_48a8_9f55_0d54d7c5d330">'update Helper'!$N$2909</definedName>
    <definedName name="_d55f73ea_40dd_46a0_b46b_1f915532d5da" comment="Display Map">'Overview - Section A'!$A$18:$C$20</definedName>
    <definedName name="_d5b3d3f7_d9f7_482d_8e65_f987f575a087">'Reference Records'!$K$123</definedName>
    <definedName name="_d60e4a5c_ee1a_41d4_9548_2aede18bc786">'update Helper'!$D$1096</definedName>
    <definedName name="_d62bbd88_c7fe_4846_8ed9_76818d8946c8">'Reference Records'!$G$4</definedName>
    <definedName name="_d6de9e79_2a33_496b_9418_d4b52d6dcaf1">'Reference Records'!$B$20:$B$734</definedName>
    <definedName name="_d72177c9_4374_45f7_b5a5_f0b6222e9566">'Reference Records'!$E$4</definedName>
    <definedName name="_d761096d_7819_4297_bee8_1af89e86506d">'update Helper'!$L$2909</definedName>
    <definedName name="_d8f3b323_94ba_4c08_b760_0447353ff6ee">'Reference Records'!$D$4</definedName>
    <definedName name="_d8fd749f_f8d5_4232_b69a_8b62a79328ac">'Overview - Section A'!$L$46</definedName>
    <definedName name="_d9225ee9_4711_40fa_bb89_6747c9d62bad">'Overview - Section A'!$G$61</definedName>
    <definedName name="_d93c4c11_f795_4c65_88eb_c43040eba27e" comment="Display Map">'Overview - Section A'!$A$102:$J$118</definedName>
    <definedName name="_d9ef6160_0711_4f41_8235_1e8bf2ea40ed" comment="Display Map">'update Helper'!$A$42:$T$283</definedName>
    <definedName name="_da2bea4d_26d3_4c8d_8f53_a31050d37481">'Reference Records'!$B$1:$B$854</definedName>
    <definedName name="_daae6694_aad0_48b5_b679_94999f870976">'Reference records(soft deleted)'!$G$94</definedName>
    <definedName name="_db4e2d75_1080_4f7d_bbb6_279cfc0396d6">'Reference Records'!$B$282</definedName>
    <definedName name="_db554049_85ce_4129_b1fc_a4968be4421e">'Reference records(soft deleted)'!$B$60:$B$89</definedName>
    <definedName name="_dbe1d51c_e6c5_4bb2_a9ef_e1ea7c79ffe4">'Disaggregation Data'!$L$159</definedName>
    <definedName name="_dbff71c9_84bd_4d68_a90c_c6d622652c3f">'update Helper'!$A$3</definedName>
    <definedName name="_dc2a7f24_ba27_4952_af95_2f5f2a447e95">'Disaggregation Data'!$F$315</definedName>
    <definedName name="_dc2cf935_92f5_45ba_a938_c1de3fbd4aec">'update Helper'!$I$2909</definedName>
    <definedName name="_dce503c9_6770_4063_b9a4_70c4486bab14" comment="Display Map">'Reference Records'!$A$560:$H$619</definedName>
    <definedName name="_dd1bf6a4_f36b_4539_baa8_c7f8ba7742c0">'update Helper'!$I$1400</definedName>
    <definedName name="_dd26d46b_6921_487e_9c78_867c8d059003">'update Helper'!$G$3</definedName>
    <definedName name="_dd59b4c1_0127_483f_94d6_e325d726d50b">'update Helper'!$J$1096</definedName>
    <definedName name="_dd5cbb23_508a_4a49_9ee3_de02706f296e">'Reference Records'!$B$61</definedName>
    <definedName name="_dd67381d_8fda_4031_b9f2_2b97d7ad93a0">'update Helper'!$J$1400</definedName>
    <definedName name="_dd82b481_1d70_467c_8a1e_607df41e8dcb">'Reference Records'!$D$1:$D$645</definedName>
    <definedName name="_de349e90_1cd6_4d52_ab09_1d344b331133">'update Helper'!$E$543</definedName>
    <definedName name="_de8310b5_e4d3_4b94_b262_26a424148ac2">#REF!</definedName>
    <definedName name="_e0977557_e4c5_4ef4_9559_6de2a1c73a50">'Overview - Section A'!$A$30</definedName>
    <definedName name="_e1b18bf0_c01a_41f9_9d0f_7ff41a4c9212">'Reference records(soft deleted)'!$B$22</definedName>
    <definedName name="_e2f4a6c9_b971_491e_a3b4_1227bbe38c83">'Reference records(soft deleted)'!$D$159</definedName>
    <definedName name="_e3593433_048f_4c41_83d3_f74a839a639f">'Disaggregation Records'!$E$69</definedName>
    <definedName name="_e3fd5f4b_01b0_4087_9e0e_fd0199800be6">'Overview - Section A'!$I$103</definedName>
    <definedName name="_e483748a_15bd_4bef_9378_0d3e824decd0">'Reference Records'!$L$123</definedName>
    <definedName name="_e4b1e3b9_6a2a_43ea_8ece_3c48082dabab">'Reference Records'!$C$123</definedName>
    <definedName name="_e4ebe33e_2d9b_4fab_b6ee_d23a5404bb5e" comment="Display Map">'update Helper'!$A$2908:$T$3069</definedName>
    <definedName name="_e4f7af1b_dca3_4c5d_8b1f_84c882749f97">'update Helper'!$L$1096</definedName>
    <definedName name="_e588dca0_ef3a_4dbf_9030_9759fda803aa">'update Helper'!$N$287</definedName>
    <definedName name="_e5e0e9c5_229b_41b4_a9b1_b5fd68f1f31c">'Disaggregation Records'!$B$3</definedName>
    <definedName name="_e6d95e65_44bf_4846_b78f_816689d6036f">'Disaggregation Records'!$B$69</definedName>
    <definedName name="_e713ed26_c546_4a6a_a951_288830ca8584">'update Helper'!$E$1400</definedName>
    <definedName name="_e7376eac_dd30_408a_a7f8_cf3a10067c4b">'update Helper'!$Q$3</definedName>
    <definedName name="_e774554e_fb6f_43f6_baf0_c17f0492b38e">'update Helper'!$K$43</definedName>
    <definedName name="_e8ee11f8_cd11_4941_8f4e_979bc348765e">'update Helper'!$G$1704</definedName>
    <definedName name="_ea0a6aff_050a_4e7c_bb67_efe887a6ff8c">'Reference Records'!$B$123:$B$123</definedName>
    <definedName name="_ea72c56b_d1e9_4c5d_ba1d_cc707a1c7a52">'Reference Records'!$C$282</definedName>
    <definedName name="_eabb6097_6646_49fe_9d42_cce1d696601b">'Overview - Section A'!$A$103</definedName>
    <definedName name="_eb3246d3_8419_46ce_89ef_61734bb76925">'Reference Records'!$B$1:$B$865</definedName>
    <definedName name="_eb865535_e191_4538_9980_a9996247965e">'Reference Records'!$A$20:$A$734</definedName>
    <definedName name="_eb940844_13db_4509_a1c4_ff0a8c68abd7">'Disaggregation Records'!$F$155</definedName>
    <definedName name="_ec317833_0071_4b2e_932c_62684bcb2384">'Disaggregation Data'!$M$315</definedName>
    <definedName name="_ecb887c9_f351_4ec2_95ef_320af361ff42" comment="Display Map">'update Helper'!$A$608:$T$1089</definedName>
    <definedName name="_ed0f40d6_45a1_4737_908f_0fb3a2e7f6d7">'Reference Records'!$B$285</definedName>
    <definedName name="_edacc156_af86_4bf8_90dd_b9a22fc62817">'Account Role'!$D$3</definedName>
    <definedName name="_ee5c2fa9_b685_4c9b_9614_9ed1cefc534c">'update Helper'!$T$609</definedName>
    <definedName name="_ef7c4cda_9fba_4d2c_b2ff_8d22eb3a22ac">'update Helper'!$I$543</definedName>
    <definedName name="_eff8d1d0_83be_4592_a0a6_0649571f1cd1">'update Helper'!$J$543</definedName>
    <definedName name="_f01d1473_f9e7_453c_95a5_ada7b865eabb">'Overview - Section A'!$H$79</definedName>
    <definedName name="_f0e38211_457f_4b07_8179_77ff6278dd2b">'update Helper'!$P$543</definedName>
    <definedName name="_f1c519aa_961b_42b6_a4f4_d9f451ddf622" comment="Display Map">'Overview - Section A'!$A$60:$H$73</definedName>
    <definedName name="_f2045cc5_f4d7_4b1d_8aeb_d44e7918995b">'Disaggregation Data'!$K$3</definedName>
    <definedName name="_f21c8db1_2baf_45f9_a210_b096e419362b">'Overview - Section A'!$E$11</definedName>
    <definedName name="_f25f0134_a952_4eb1_bd5d_4a854d76f318">#REF!</definedName>
    <definedName name="_f2e17f54_33e5_4fb3_8547_527de2a7d0ac">'Overview - Section A'!$C$19:$C$22</definedName>
    <definedName name="_f2fd8fcc_ffb4_4a74_add3_cc75b21c4f97">'update Helper'!$O$1096</definedName>
    <definedName name="_f3654abd_3fbc_41ef_a2e7_0d54ea478341" comment="Display Map">'Disaggregation Records'!$A$2:$H$65</definedName>
    <definedName name="_f49d11bf_1daa_488c_9d5d_301c7c8cbd52">'update Helper'!$T$543</definedName>
    <definedName name="_f686534e_e5b4_42a0_a0f2_a919117d0136">'update Helper'!$K$543</definedName>
    <definedName name="_f6cc91f7_16cd_4c28_ae23_539a66875c7e" comment="Display Map">'Reference Records'!$B$361:$J$556</definedName>
    <definedName name="_f8da171f_1ef1_4701_824e_35a927e47c50">'Overview - Section A'!$Q$125</definedName>
    <definedName name="_fa55b4d1_29cb_4b51_b2d0_8f7892f292e2">'update Helper'!$L$1400</definedName>
    <definedName name="_fb49a0f5_e5ed_4c10_a872_8ffb830e99f7">'update Helper'!$S$2909</definedName>
    <definedName name="_fbe591c5_4692_4048_ae00_0b5a533edf73">'update Helper'!$E$3</definedName>
    <definedName name="_fccfb4fa_0a30_41be_9334_74bc5779fbd3">'Reference Records'!$C$280:$C$281</definedName>
    <definedName name="_fd286dae_26cb_4aad_a5f8_c4e877a2e920" comment="Display Map">'Reference Records'!$A$161:$J$272</definedName>
    <definedName name="_fe1fc4f2_e57c_4328_acb9_6e901a0a2e1c">'Reference Records'!$G$123</definedName>
    <definedName name="_fe54ad0d_3f3e_403b_8c5a_3ee1b37390d2">'Disaggregation Data'!$Q$315</definedName>
    <definedName name="_feae67d4_d3a5_4668_9be8_07f6d66f3049">'update Helper'!$I$609</definedName>
    <definedName name="_ff85bbe8_e093_4bde_9ecb_ca8f310bef73">'Reference Records'!$B$123:$B$159</definedName>
    <definedName name="_xlnm._FilterDatabase" localSheetId="16" hidden="1">'Account Role'!$B:$B</definedName>
    <definedName name="_xlnm._FilterDatabase" localSheetId="1" hidden="1">'Overview - Section A'!$A$29:$R$39</definedName>
    <definedName name="_xlnm._FilterDatabase" localSheetId="12" hidden="1">'Print View'!$A$144:$AL$204</definedName>
    <definedName name="_xlnm._FilterDatabase" localSheetId="7" hidden="1">'Reference Records'!$A$560:$H$619</definedName>
    <definedName name="AccountRole" localSheetId="0">OFFSET(#REF!,1,0,MATCH("*",#REF!,-1)-1,1)</definedName>
    <definedName name="AccountRole">OFFSET('Account Role'!$C$3,1,0,MATCH("*",'Account Role'!$C$3:$C$87,-1)-1,1)</definedName>
    <definedName name="AIM_Coverage_Disaggregation__c.AIM_Year__c">apttusmetadata!$AG$2:$AG$30</definedName>
    <definedName name="AIM_Coverage_Indicator__c.AIM_Geographic_Coverage__c">apttusmetadata!$AB$2:$AB$6</definedName>
    <definedName name="AIM_Coverage_Indicator__c.AIM_Rating_Cumulation_Type__c">apttusmetadata!$AC$2:$AC$8</definedName>
    <definedName name="AIM_Coverage_Indicator__c.AIM_Year__c">apttusmetadata!$AD$2:$AD$30</definedName>
    <definedName name="AIM_Coverage_Indicator_Targets_Results__c.AIM_Due_for_Reporting__c">apttusmetadata!$AE$2:$AE$4</definedName>
    <definedName name="AIM_Coverage_Indicator_Targets_Results__c.AIM_Mark_if_target_is_TBD__c">apttusmetadata!$AF$2</definedName>
    <definedName name="AIM_Grant_Revision__c.aim_revision_type__c">apttusmetadata!$AP$2:$AP$5</definedName>
    <definedName name="AIM_Impact_Disaggregation__c.AIM_Baseline_Year__c">apttusmetadata!$AK$2:$AK$30</definedName>
    <definedName name="AIM_Impact_Indicator__c.AIM_Baseline_Year__c">apttusmetadata!$AH$2:$AH$30</definedName>
    <definedName name="AIM_Impact_Indicator_Targets_Results__c.AIM_Mark_if_target_is_TBD__c">apttusmetadata!$AJ$2</definedName>
    <definedName name="AIM_Impact_Indicator_Targets_Results__c.AIM_Year_of_Target__c">apttusmetadata!$AI$2:$AI$30</definedName>
    <definedName name="AIM_Impact_Outcome_References__c.AIM_Data_Type_Target__c">apttusmetadata!$AQ$2:$AQ$4</definedName>
    <definedName name="AIM_Impact_Outcome_References__c.Impact.AIM_Data_Type_Target__c">apttusmetadata!$AV$2:$AV$4</definedName>
    <definedName name="AIM_Impact_Outcome_References__c.Master.AIM_Data_Type_Target__c">apttusmetadata!$AX$2:$AX$5</definedName>
    <definedName name="AIM_Impact_Outcome_References__c.Outcome.AIM_Data_Type_Target__c">apttusmetadata!$AW$2:$AW$4</definedName>
    <definedName name="AIM_Module_Coverage_Interventio_Comp_Ref__c.AIM_Data_Type__c">apttusmetadata!$AR$2:$AR$5</definedName>
    <definedName name="AIM_Module_Coverage_Interventio_Comp_Ref__c.Coverage.AIM_Data_Type__c">apttusmetadata!$AU$2:$AU$5</definedName>
    <definedName name="AIM_Module_Coverage_Interventio_Comp_Ref__c.Coverage.L1FR_Cumulation_Type__c">apttusmetadata!$BB$2:$BB$4</definedName>
    <definedName name="AIM_Module_Coverage_Interventio_Comp_Ref__c.Coverage_by_Population.AIM_Data_Type__c">apttusmetadata!$AS$2:$AS$5</definedName>
    <definedName name="AIM_Module_Coverage_Interventio_Comp_Ref__c.Coverage_by_Population.L1FR_Cumulation_Type__c">apttusmetadata!$AZ$2:$AZ$4</definedName>
    <definedName name="AIM_Module_Coverage_Interventio_Comp_Ref__c.Intervention.AIM_Data_Type__c">apttusmetadata!$AV$2:$AV$5</definedName>
    <definedName name="AIM_Module_Coverage_Interventio_Comp_Ref__c.Intervention.L1FR_Cumulation_Type__c">apttusmetadata!$BC$2:$BC$4</definedName>
    <definedName name="AIM_Module_Coverage_Interventio_Comp_Ref__c.Intervention_By_Population.AIM_Data_Type__c">apttusmetadata!$AT$2:$AT$5</definedName>
    <definedName name="AIM_Module_Coverage_Interventio_Comp_Ref__c.Intervention_By_Population.L1FR_Cumulation_Type__c">apttusmetadata!$BA$2:$BA$4</definedName>
    <definedName name="AIM_Module_Coverage_Interventio_Comp_Ref__c.L1FR_Cumulation_Type__c">apttusmetadata!$AY$2:$AY$4</definedName>
    <definedName name="AIM_Module_Coverage_Interventio_Comp_Ref__c.Master.AIM_Data_Type__c">apttusmetadata!$AX$2:$AX$5</definedName>
    <definedName name="AIM_Module_Coverage_Interventio_Comp_Ref__c.Master.L1FR_Cumulation_Type__c">apttusmetadata!$BE$2:$BE$4</definedName>
    <definedName name="AIM_Module_Coverage_Interventio_Comp_Ref__c.Module.AIM_Data_Type__c">apttusmetadata!$AW$2:$AW$5</definedName>
    <definedName name="AIM_Module_Coverage_Interventio_Comp_Ref__c.Module.L1FR_Cumulation_Type__c">apttusmetadata!$BD$2:$BD$4</definedName>
    <definedName name="AIM_Outcome_Disaggregation__c.AIM_Baseline_Year__c">apttusmetadata!$AM$2:$AM$30</definedName>
    <definedName name="AIM_Outcome_Indicator__c.AIM_Baseline_Year__c">apttusmetadata!$AL$2:$AL$30</definedName>
    <definedName name="AIM_Outcome_Indicator_Targets_Result__c.AIM_Mark_if_target_is_TBD__c">apttusmetadata!$AO$2</definedName>
    <definedName name="AIM_Outcome_Indicator_Targets_Result__c.AIM_Year_of_Target__c">apttusmetadata!$AN$2:$AN$30</definedName>
    <definedName name="AIM_Reporting_Period__c.AIM_Report_Period_Category__c">apttusmetadata!$AA$2</definedName>
    <definedName name="baseline_validation" localSheetId="0">OFFSET(#REF!,1,0,SUMPRODUCT((Instructions!Baseline_years_list&lt;&gt;"")+0)-1,1)</definedName>
    <definedName name="baseline_validation">OFFSET(Setup!$C$31,1,0,SUMPRODUCT((Baseline_years_list&lt;&gt;"")+0)-1,1)</definedName>
    <definedName name="Baseline_years_list" localSheetId="0">#REF!</definedName>
    <definedName name="Baseline_years_list">Setup!$C$31:$C$74</definedName>
    <definedName name="Country" localSheetId="0">IF(#REF!="Funding Request",IF(#REF!&lt;&gt;"",#REF!,#REF!),OFFSET(#REF!,1,0,MATCH(" ",#REF!,-1)-1,1))</definedName>
    <definedName name="Country">IF('Overview - Section A'!$AN$5="Funding Request",IF('Reference Records'!$B$281&lt;&gt;"",'Reference Records'!$B$281,OFFSET('Reference Records'!$A$294,1,0,MATCH(" ",'Reference Records'!$A$294:$A$349,-1)-1,1)),OFFSET('Reference Records'!$A$352,1,0,MATCH(" ",'Reference Records'!$A$352:$A$353,-1)-1,1))</definedName>
    <definedName name="Coverage_Indicator_Disaggregation">'update Helper'!$A$1702</definedName>
    <definedName name="Coverage_Indicator_Disaggregation_new">' Disaggregation - Section E '!$B$619</definedName>
    <definedName name="Coverage_Indicator_Targets__section_D">'update Helper'!$A$607</definedName>
    <definedName name="Coverage_indicators__secton_D">'update Helper'!$A$541</definedName>
    <definedName name="Coverage_Module" localSheetId="0">OFFSET(#REF!,1,0,MATCH(" ",#REF!,-1)-1,1)</definedName>
    <definedName name="Coverage_Module">OFFSET('Overview - Section A'!$E$103,1,0,MATCH(" ",'Overview - Section A'!$E$103:$E$121,-1)-1,1)</definedName>
    <definedName name="CoverageColumn" localSheetId="0">#REF!</definedName>
    <definedName name="CoverageColumn">'Reference Records'!$A$61:$A$120</definedName>
    <definedName name="CoverageIndicator" localSheetId="0">OFFSET(#REF!,1,0,MATCH("*",#REF!,-1)-1,1)</definedName>
    <definedName name="CoverageIndicator">OFFSET('Reference Records'!$E$61,1,0,MATCH("*",'Reference Records'!$E$61:$E$120,-1)-1,1)</definedName>
    <definedName name="CoverageStart" localSheetId="0">[1]!Coverage[Module]</definedName>
    <definedName name="CoverageStart">'Reference Records'!$A$61:$A$61</definedName>
    <definedName name="_xlnm.Extract" localSheetId="16">'Account Role'!$C:$C</definedName>
    <definedName name="FundingRequestPR" localSheetId="0">IF(#REF!="Funding Request",IF(#REF!&lt;&gt;"",OFFSET(#REF!,1,0,MATCH(" ",#REF!,-1)-1,1),OFFSET(#REF!,1,0,MATCH(" ",#REF!,-1)-1,1)),#REF!)</definedName>
    <definedName name="FundingRequestPR">IF('Overview - Section A'!$AN$5="Funding Request",IF('Reference Records'!$C$281&lt;&gt;"",OFFSET('Account Role'!$C$3,1,0,MATCH(" ",'Account Role'!$C$3:$C$87,-1)-1,1),OFFSET('Account Role'!$C$95,1,0,MATCH(" ",'Account Role'!$C$95:$C$403,-1)-1,1)),'Overview - Section A'!$AN$6)</definedName>
    <definedName name="Impact_indicator___section_B">'update Helper'!$A$1</definedName>
    <definedName name="Impact_Indicator_Disaggregation">'update Helper'!$A$1398</definedName>
    <definedName name="Impact_Indicator_Disaggregation_new">' Disaggregation - Section E '!$B$8</definedName>
    <definedName name="Impact_indicator_targets___section_B">'update Helper'!$A$41</definedName>
    <definedName name="ImpactIndicator" localSheetId="0">OFFSET(#REF!,1,0,MATCH(" ",LEFT(#REF!,255),-1)-1,1)</definedName>
    <definedName name="ImpactIndicator">OFFSET('Reference Records'!$I$4,1,0,MATCH(" ",LEFT('Reference Records'!$I$4:$I$18,255),-1)-1,1)</definedName>
    <definedName name="Instruction__Section_A" localSheetId="0">Instructions!$A$33</definedName>
    <definedName name="Instruction__Section_A">#REF!</definedName>
    <definedName name="InstructionA" localSheetId="0">Instructions!$A$33</definedName>
    <definedName name="InstructionA">#REF!</definedName>
    <definedName name="InstructionB" localSheetId="0">Instructions!$A$108</definedName>
    <definedName name="InstructionB">#REF!</definedName>
    <definedName name="InstructionC" localSheetId="0">Instructions!$A$182</definedName>
    <definedName name="InstructionC">#REF!</definedName>
    <definedName name="InstructionD" localSheetId="0">Instructions!$A$259</definedName>
    <definedName name="InstructionD">#REF!</definedName>
    <definedName name="InstructionE" localSheetId="0">Instructions!$A$352</definedName>
    <definedName name="InstructionE">#REF!</definedName>
    <definedName name="InstructionsSectionF" localSheetId="0">Instructions!$A$376</definedName>
    <definedName name="InstructionsSectionF">#REF!</definedName>
    <definedName name="Intervention_WPTM" localSheetId="0">OFFSET(#REF!,1,0,MATCH("*",#REF!,-1)-1,1)</definedName>
    <definedName name="Intervention_WPTM">OFFSET('Overview - Section A'!$W$125,1,0,MATCH("*",'Overview - Section A'!$W$125:$W$177,-1)-1,1)</definedName>
    <definedName name="KeyActivityColumn" localSheetId="0">#REF!</definedName>
    <definedName name="KeyActivityColumn">'Overview - Section A'!$AD$125:$AD$177</definedName>
    <definedName name="KeyActivityStart" localSheetId="0">#REF!</definedName>
    <definedName name="KeyActivityStart">'Overview - Section A'!$AD$125:$AD$125</definedName>
    <definedName name="LangOffset">#REF!</definedName>
    <definedName name="Language">'Overview - Section A'!$T$3</definedName>
    <definedName name="List" localSheetId="0">#REF!</definedName>
    <definedName name="List">'Account Role'!$B$2:$B$92</definedName>
    <definedName name="MergedAndDistinctPR">IF(SUMPRODUCT(--(Setup!$I$15:$I$41&lt;&gt;""))=0,INDIRECT("FAKE RANGE"),Setup!$I$15:INDEX(Setup!$I$15:$I$41,SUMPRODUCT(--(Setup!$I$15:$I$41&lt;&gt;""))))</definedName>
    <definedName name="Module_List" localSheetId="0">OFFSET(#REF!,1,0,MATCH(" ",LEFT(#REF!,255),-1)-1,1)</definedName>
    <definedName name="Module_List">OFFSET('Reference Records'!$J$123,1,0,MATCH(" ",LEFT('Reference Records'!$J$123:$J$159,255),-1)-1,1)</definedName>
    <definedName name="ModuleColumn" localSheetId="0">[1]!Intervention[Module]</definedName>
    <definedName name="ModuleColumn">'Reference Records'!$A$162:$A$273</definedName>
    <definedName name="Modules" localSheetId="0">OFFSET(#REF!,1,0,MATCH(" ",#REF!,-1)-1,1)</definedName>
    <definedName name="Modules">OFFSET('Overview - Section A'!$E$103,1,0,MATCH(" ",'Overview - Section A'!$E$103:$E$119,-1)-1,1)</definedName>
    <definedName name="ModuleStart" localSheetId="0">#REF!</definedName>
    <definedName name="ModuleStart">'Reference Records'!$A$162</definedName>
    <definedName name="Outcome_Indicator_Disaggregation">'update Helper'!$A$1094</definedName>
    <definedName name="Outcome_Indicator_Disaggregation_new">' Disaggregation - Section E '!$B$314</definedName>
    <definedName name="Outcome_indicators__section_C">'update Helper'!$A$285</definedName>
    <definedName name="Outcome_indicators_Targets__section_C">'update Helper'!$A$325</definedName>
    <definedName name="OutcomeIndicator" localSheetId="0">OFFSET(#REF!,1,0,MATCH(" ",LEFT(#REF!,255),-1)-1,1)</definedName>
    <definedName name="OutcomeIndicator">OFFSET('Reference Records'!$I$21,1,0,MATCH(" ",LEFT('Reference Records'!$I$21:$I$58,255),-1)-1,1)</definedName>
    <definedName name="PICKLISTKEYVALUEPAIR">apttusmetadata!$Y$2:$Z$13</definedName>
    <definedName name="Population">'Overview - Section A'!$V$125</definedName>
    <definedName name="population_by_coverage_reimport">'Reference Records'!$E$560:$H$561</definedName>
    <definedName name="Population_by_intervention" localSheetId="0">#REF!</definedName>
    <definedName name="Population_by_intervention">'Reference Records'!$A$361:$F$362</definedName>
    <definedName name="Population_by_Intervention_name">'Reference Records'!$E$361:$J$362</definedName>
    <definedName name="PopulationByCoverage" localSheetId="0">#REF!</definedName>
    <definedName name="PopulationByCoverage">'Reference Records'!$A$560:$F$561</definedName>
    <definedName name="_xlnm.Print_Area" localSheetId="0">Instructions!$A$1:$B$435</definedName>
    <definedName name="_xlnm.Print_Area" localSheetId="1">'Overview - Section A'!$A$1:$AH$184</definedName>
    <definedName name="_xlnm.Print_Area" localSheetId="12">'Print View'!$A:$S</definedName>
    <definedName name="reimportCoverageIndicatorDispaly">'update Helper'!$A$542:$T$543</definedName>
    <definedName name="reimportImpactIndicatorDispaly">'update Helper'!$A$2:$N$3</definedName>
    <definedName name="reimportimpactindicatortargetsDispaly">'update Helper'!$A$42:$O$43</definedName>
    <definedName name="reimportOutcomeindicatorDispaly">'update Helper'!$A$286:$O$287</definedName>
    <definedName name="reimportOutcomeTargetDisplay">'update Helper'!$A$326:$N$327</definedName>
    <definedName name="ResponsiblePR" localSheetId="0">IF(#REF!="Funding Request",OFFSET(#REF!,1,0,MATCH(" ",#REF!,-1)-1,1),OFFSET(#REF!,1,0,MATCH(" ",#REF!,-1)-1,1))</definedName>
    <definedName name="ResponsiblePR">IF('Overview - Section A'!$AN$5="Funding Request",OFFSET('Overview - Section A'!$M$30,1,0,MATCH(" ",'Overview - Section A'!$M$30:$M$40,-1)-1,1),OFFSET('Overview - Section A'!$E$26,1,0,MATCH(" ",'Overview - Section A'!$E$26:$E$27,-1)-1,1))</definedName>
    <definedName name="SectionAPopulation" localSheetId="0">#REF!</definedName>
    <definedName name="SectionAPopulation">'Overview - Section A'!$V$125:$V$176</definedName>
    <definedName name="SectionATab">'Overview - Section A'!$V$13</definedName>
    <definedName name="SectionAUnique">Setup!$L$1:$L$50</definedName>
    <definedName name="SectionBTab">'Impact Indicators - Section B '!$B$5</definedName>
    <definedName name="SectionBTable">'Impact Indicators - Section B '!$A$9:$AA$10</definedName>
    <definedName name="SectionCTab">'Outcome Indicators - Section C '!$B$5</definedName>
    <definedName name="SectionCTable">'Outcome Indicators - Section C '!$A$9:$AA$10</definedName>
    <definedName name="SectionDTab">'Coverage Indicators - Section D'!$B$4</definedName>
    <definedName name="SectionDTable">'Coverage Indicators - Section D'!$A$9:$AM$10</definedName>
    <definedName name="SectionETab">' Disaggregation - Section E '!$F$5</definedName>
    <definedName name="SectionETableBottom">' Disaggregation - Section E '!$B$621:$J$622</definedName>
    <definedName name="SectionETableMiddle">' Disaggregation - Section E '!$B$316:$J$317</definedName>
    <definedName name="SectionETableTop">' Disaggregation - Section E '!$B$10:$J$11</definedName>
    <definedName name="SectionFTab">'WPTM - Section F'!$B$5</definedName>
    <definedName name="Subset" localSheetId="0">OFFSET(#REF!,1,0,MATCH(" ",#REF!,-1)-1,1)</definedName>
    <definedName name="Subset">OFFSET(#REF!,1,0,MATCH(" ",#REF!,-1)-1,1)</definedName>
    <definedName name="WPTM____Section_F">'update Helper'!$A$2907</definedName>
    <definedName name="WPTM_Results">'update Helper'!$A$3073</definedName>
    <definedName name="XAE_Invalid_PLData">apttusmetadata!$B$1</definedName>
    <definedName name="XAuthorInvalidPicklistData" localSheetId="0">#REF!</definedName>
    <definedName name="XAuthorInvalidPicklistData">apttusmetadata!$B$1</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195" i="27" l="1"/>
  <c r="C4194" i="27"/>
  <c r="C4193" i="27"/>
  <c r="C4192" i="27"/>
  <c r="C4191" i="27"/>
  <c r="C4190" i="27"/>
  <c r="C4189" i="27"/>
  <c r="C4188" i="27"/>
  <c r="C4187" i="27"/>
  <c r="C4186" i="27"/>
  <c r="C4185" i="27"/>
  <c r="C4184" i="27"/>
  <c r="C4183" i="27"/>
  <c r="C4182" i="27"/>
  <c r="C4181" i="27"/>
  <c r="C4180" i="27"/>
  <c r="C4179" i="27"/>
  <c r="C4178" i="27"/>
  <c r="C4177" i="27"/>
  <c r="C4176" i="27"/>
  <c r="C4175" i="27"/>
  <c r="C4174" i="27"/>
  <c r="C4173" i="27"/>
  <c r="C4172" i="27"/>
  <c r="C4171" i="27"/>
  <c r="C4170" i="27"/>
  <c r="C4169" i="27"/>
  <c r="C4168" i="27"/>
  <c r="C4167" i="27"/>
  <c r="C4166" i="27"/>
  <c r="C4165" i="27"/>
  <c r="C4164" i="27"/>
  <c r="C4163" i="27"/>
  <c r="C4162" i="27"/>
  <c r="C4161" i="27"/>
  <c r="C4160" i="27"/>
  <c r="C4159" i="27"/>
  <c r="C4158" i="27"/>
  <c r="C4157" i="27"/>
  <c r="C4156" i="27"/>
  <c r="C4155" i="27"/>
  <c r="C4154" i="27"/>
  <c r="C4153" i="27"/>
  <c r="C4152" i="27"/>
  <c r="C4151" i="27"/>
  <c r="C4150" i="27"/>
  <c r="C4149" i="27"/>
  <c r="C4148" i="27"/>
  <c r="C4147" i="27"/>
  <c r="C4146" i="27"/>
  <c r="C4145" i="27"/>
  <c r="C4144" i="27"/>
  <c r="C4143" i="27"/>
  <c r="C4142" i="27"/>
  <c r="C4141" i="27"/>
  <c r="C4140" i="27"/>
  <c r="C4139" i="27"/>
  <c r="C4138" i="27"/>
  <c r="C4137" i="27"/>
  <c r="C4136" i="27"/>
  <c r="C4135" i="27"/>
  <c r="C4134" i="27"/>
  <c r="C4133" i="27"/>
  <c r="C4132" i="27"/>
  <c r="C4131" i="27"/>
  <c r="C4130" i="27"/>
  <c r="C4129" i="27"/>
  <c r="C4128" i="27"/>
  <c r="C4127" i="27"/>
  <c r="C4126" i="27"/>
  <c r="C4125" i="27"/>
  <c r="C4124" i="27"/>
  <c r="C4123" i="27"/>
  <c r="C4122" i="27"/>
  <c r="C4121" i="27"/>
  <c r="C4120" i="27"/>
  <c r="C4119" i="27"/>
  <c r="C4118" i="27"/>
  <c r="C4117" i="27"/>
  <c r="C4116" i="27"/>
  <c r="C4115" i="27"/>
  <c r="C4114" i="27"/>
  <c r="C4113" i="27"/>
  <c r="C4112" i="27"/>
  <c r="C4111" i="27"/>
  <c r="C4110" i="27"/>
  <c r="C4109" i="27"/>
  <c r="C4108" i="27"/>
  <c r="C4107" i="27"/>
  <c r="C4106" i="27"/>
  <c r="C4105" i="27"/>
  <c r="C4104" i="27"/>
  <c r="C4103" i="27"/>
  <c r="C4102" i="27"/>
  <c r="C4101" i="27"/>
  <c r="C4100" i="27"/>
  <c r="C4099" i="27"/>
  <c r="C4098" i="27"/>
  <c r="C4097" i="27"/>
  <c r="C4096" i="27"/>
  <c r="C4095" i="27"/>
  <c r="C4094" i="27"/>
  <c r="C4093" i="27"/>
  <c r="C4092" i="27"/>
  <c r="C4091" i="27"/>
  <c r="C4090" i="27"/>
  <c r="C4089" i="27"/>
  <c r="C4088" i="27"/>
  <c r="C4087" i="27"/>
  <c r="C4086" i="27"/>
  <c r="C4085" i="27"/>
  <c r="C4084" i="27"/>
  <c r="C4083" i="27"/>
  <c r="C4082" i="27"/>
  <c r="C4081" i="27"/>
  <c r="C4080" i="27"/>
  <c r="C4079" i="27"/>
  <c r="C4078" i="27"/>
  <c r="C4077" i="27"/>
  <c r="C4076" i="27"/>
  <c r="C4075" i="27"/>
  <c r="C4074" i="27"/>
  <c r="C4073" i="27"/>
  <c r="C4072" i="27"/>
  <c r="C4071" i="27"/>
  <c r="C4070" i="27"/>
  <c r="C4069" i="27"/>
  <c r="C4068" i="27"/>
  <c r="C4067" i="27"/>
  <c r="C4066" i="27"/>
  <c r="C4065" i="27"/>
  <c r="C4064" i="27"/>
  <c r="C4063" i="27"/>
  <c r="C4062" i="27"/>
  <c r="C4061" i="27"/>
  <c r="C4060" i="27"/>
  <c r="C4059" i="27"/>
  <c r="C4058" i="27"/>
  <c r="C4057" i="27"/>
  <c r="C4056" i="27"/>
  <c r="C4055" i="27"/>
  <c r="C4054" i="27"/>
  <c r="C4053" i="27"/>
  <c r="C4052" i="27"/>
  <c r="C4051" i="27"/>
  <c r="C4050" i="27"/>
  <c r="C4049" i="27"/>
  <c r="C4048" i="27"/>
  <c r="C4047" i="27"/>
  <c r="C4046" i="27"/>
  <c r="C4045" i="27"/>
  <c r="C4044" i="27"/>
  <c r="C4043" i="27"/>
  <c r="C4042" i="27"/>
  <c r="C4041" i="27"/>
  <c r="C4040" i="27"/>
  <c r="C4039" i="27"/>
  <c r="C4038" i="27"/>
  <c r="C4037" i="27"/>
  <c r="C4036" i="27"/>
  <c r="C4035" i="27"/>
  <c r="C4034" i="27"/>
  <c r="C4033" i="27"/>
  <c r="C4032" i="27"/>
  <c r="C4031" i="27"/>
  <c r="C4030" i="27"/>
  <c r="C4029" i="27"/>
  <c r="C4028" i="27"/>
  <c r="C4027" i="27"/>
  <c r="C4026" i="27"/>
  <c r="C4025" i="27"/>
  <c r="C4024" i="27"/>
  <c r="C4023" i="27"/>
  <c r="C4022" i="27"/>
  <c r="C4021" i="27"/>
  <c r="C4020" i="27"/>
  <c r="C4019" i="27"/>
  <c r="C4018" i="27"/>
  <c r="C4017" i="27"/>
  <c r="C4016" i="27"/>
  <c r="C4015" i="27"/>
  <c r="C4014" i="27"/>
  <c r="C4013" i="27"/>
  <c r="C4012" i="27"/>
  <c r="C4011" i="27"/>
  <c r="C4010" i="27"/>
  <c r="C4009" i="27"/>
  <c r="C4008" i="27"/>
  <c r="C4007" i="27"/>
  <c r="C4006" i="27"/>
  <c r="C4005" i="27"/>
  <c r="C4004" i="27"/>
  <c r="C4003" i="27"/>
  <c r="C4002" i="27"/>
  <c r="C4001" i="27"/>
  <c r="C4000" i="27"/>
  <c r="C3999" i="27"/>
  <c r="C3998" i="27"/>
  <c r="C3997" i="27"/>
  <c r="C3996" i="27"/>
  <c r="C3995" i="27"/>
  <c r="C3994" i="27"/>
  <c r="C3993" i="27"/>
  <c r="C3992" i="27"/>
  <c r="C3991" i="27"/>
  <c r="C3990" i="27"/>
  <c r="C3989" i="27"/>
  <c r="C3988" i="27"/>
  <c r="C3987" i="27"/>
  <c r="C3986" i="27"/>
  <c r="C3985" i="27"/>
  <c r="C3984" i="27"/>
  <c r="C3983" i="27"/>
  <c r="C3982" i="27"/>
  <c r="C3981" i="27"/>
  <c r="C3980" i="27"/>
  <c r="C3979" i="27"/>
  <c r="C3978" i="27"/>
  <c r="C3977" i="27"/>
  <c r="C3976" i="27"/>
  <c r="C3975" i="27"/>
  <c r="C3974" i="27"/>
  <c r="C3973" i="27"/>
  <c r="C3972" i="27"/>
  <c r="C3971" i="27"/>
  <c r="C3970" i="27"/>
  <c r="C3969" i="27"/>
  <c r="C3968" i="27"/>
  <c r="C3967" i="27"/>
  <c r="C3966" i="27"/>
  <c r="C3965" i="27"/>
  <c r="C3964" i="27"/>
  <c r="C3963" i="27"/>
  <c r="C3962" i="27"/>
  <c r="C3961" i="27"/>
  <c r="C3960" i="27"/>
  <c r="C3959" i="27"/>
  <c r="C3958" i="27"/>
  <c r="C3957" i="27"/>
  <c r="C3956" i="27"/>
  <c r="C3955" i="27"/>
  <c r="C3954" i="27"/>
  <c r="C3953" i="27"/>
  <c r="C3952" i="27"/>
  <c r="C3951" i="27"/>
  <c r="C3950" i="27"/>
  <c r="C3949" i="27"/>
  <c r="C3948" i="27"/>
  <c r="C3947" i="27"/>
  <c r="C3946" i="27"/>
  <c r="C3945" i="27"/>
  <c r="C3944" i="27"/>
  <c r="C3943" i="27"/>
  <c r="C3942" i="27"/>
  <c r="C3941" i="27"/>
  <c r="C3940" i="27"/>
  <c r="C3939" i="27"/>
  <c r="C3938" i="27"/>
  <c r="C3937" i="27"/>
  <c r="C3936" i="27"/>
  <c r="C3935" i="27"/>
  <c r="C3934" i="27"/>
  <c r="C3933" i="27"/>
  <c r="C3932" i="27"/>
  <c r="C3931" i="27"/>
  <c r="C3930" i="27"/>
  <c r="C3929" i="27"/>
  <c r="C3928" i="27"/>
  <c r="C3927" i="27"/>
  <c r="C3926" i="27"/>
  <c r="C3925" i="27"/>
  <c r="C3924" i="27"/>
  <c r="C3923" i="27"/>
  <c r="C3922" i="27"/>
  <c r="C3921" i="27"/>
  <c r="C3920" i="27"/>
  <c r="C3919" i="27"/>
  <c r="C3918" i="27"/>
  <c r="C3917" i="27"/>
  <c r="C3916" i="27"/>
  <c r="C3915" i="27"/>
  <c r="C3914" i="27"/>
  <c r="C3913" i="27"/>
  <c r="C3912" i="27"/>
  <c r="C3911" i="27"/>
  <c r="C3910" i="27"/>
  <c r="C3909" i="27"/>
  <c r="C3908" i="27"/>
  <c r="C3907" i="27"/>
  <c r="C3906" i="27"/>
  <c r="C3905" i="27"/>
  <c r="C3904" i="27"/>
  <c r="C3903" i="27"/>
  <c r="C3902" i="27"/>
  <c r="C3901" i="27"/>
  <c r="C3900" i="27"/>
  <c r="C3899" i="27"/>
  <c r="C3898" i="27"/>
  <c r="C3897" i="27"/>
  <c r="C3896" i="27"/>
  <c r="C3895" i="27"/>
  <c r="C3894" i="27"/>
  <c r="C3893" i="27"/>
  <c r="C3892" i="27"/>
  <c r="C3891" i="27"/>
  <c r="C3890" i="27"/>
  <c r="C3889" i="27"/>
  <c r="C3888" i="27"/>
  <c r="C3887" i="27"/>
  <c r="C3886" i="27"/>
  <c r="C3885" i="27"/>
  <c r="C3884" i="27"/>
  <c r="C3883" i="27"/>
  <c r="C3882" i="27"/>
  <c r="C3881" i="27"/>
  <c r="C3880" i="27"/>
  <c r="C3879" i="27"/>
  <c r="C3878" i="27"/>
  <c r="C3877" i="27"/>
  <c r="C3876" i="27"/>
  <c r="C3875" i="27"/>
  <c r="C3874" i="27"/>
  <c r="C3873" i="27"/>
  <c r="C3872" i="27"/>
  <c r="C3871" i="27"/>
  <c r="C3870" i="27"/>
  <c r="C3869" i="27"/>
  <c r="C3868" i="27"/>
  <c r="C3867" i="27"/>
  <c r="C3866" i="27"/>
  <c r="C3865" i="27"/>
  <c r="C3864" i="27"/>
  <c r="C3863" i="27"/>
  <c r="C3862" i="27"/>
  <c r="C3861" i="27"/>
  <c r="C3860" i="27"/>
  <c r="C3859" i="27"/>
  <c r="C3858" i="27"/>
  <c r="C3857" i="27"/>
  <c r="C3856" i="27"/>
  <c r="C3855" i="27"/>
  <c r="C3854" i="27"/>
  <c r="C3853" i="27"/>
  <c r="C3852" i="27"/>
  <c r="C3851" i="27"/>
  <c r="C3850" i="27"/>
  <c r="C3849" i="27"/>
  <c r="C3848" i="27"/>
  <c r="C3847" i="27"/>
  <c r="C3846" i="27"/>
  <c r="C3845" i="27"/>
  <c r="C3844" i="27"/>
  <c r="C3843" i="27"/>
  <c r="C3842" i="27"/>
  <c r="C3841" i="27"/>
  <c r="C3840" i="27"/>
  <c r="C3839" i="27"/>
  <c r="C3838" i="27"/>
  <c r="C3837" i="27"/>
  <c r="C3836" i="27"/>
  <c r="C3835" i="27"/>
  <c r="C3834" i="27"/>
  <c r="C3833" i="27"/>
  <c r="C3832" i="27"/>
  <c r="C3831" i="27"/>
  <c r="C3830" i="27"/>
  <c r="C3829" i="27"/>
  <c r="C3828" i="27"/>
  <c r="C3827" i="27"/>
  <c r="C3826" i="27"/>
  <c r="C3825" i="27"/>
  <c r="C3824" i="27"/>
  <c r="C3823" i="27"/>
  <c r="C3822" i="27"/>
  <c r="C3821" i="27"/>
  <c r="C3820" i="27"/>
  <c r="C3819" i="27"/>
  <c r="C3818" i="27"/>
  <c r="C3817" i="27"/>
  <c r="C3816" i="27"/>
  <c r="C3815" i="27"/>
  <c r="C3814" i="27"/>
  <c r="C3813" i="27"/>
  <c r="C3812" i="27"/>
  <c r="C3811" i="27"/>
  <c r="C3810" i="27"/>
  <c r="C3809" i="27"/>
  <c r="C3808" i="27"/>
  <c r="C3807" i="27"/>
  <c r="C3806" i="27"/>
  <c r="C3805" i="27"/>
  <c r="C3804" i="27"/>
  <c r="C3803" i="27"/>
  <c r="C3802" i="27"/>
  <c r="C3801" i="27"/>
  <c r="C3800" i="27"/>
  <c r="C3799" i="27"/>
  <c r="C3798" i="27"/>
  <c r="C3797" i="27"/>
  <c r="C3796" i="27"/>
  <c r="C3795" i="27"/>
  <c r="C3794" i="27"/>
  <c r="C3793" i="27"/>
  <c r="C3792" i="27"/>
  <c r="C3791" i="27"/>
  <c r="C3790" i="27"/>
  <c r="C3789" i="27"/>
  <c r="C3788" i="27"/>
  <c r="C3787" i="27"/>
  <c r="C3786" i="27"/>
  <c r="C3785" i="27"/>
  <c r="C3784" i="27"/>
  <c r="C3783" i="27"/>
  <c r="C3782" i="27"/>
  <c r="C3781" i="27"/>
  <c r="C3780" i="27"/>
  <c r="C3779" i="27"/>
  <c r="C3778" i="27"/>
  <c r="C3777" i="27"/>
  <c r="C3776" i="27"/>
  <c r="C3775" i="27"/>
  <c r="C3774" i="27"/>
  <c r="C3773" i="27"/>
  <c r="C3772" i="27"/>
  <c r="C3771" i="27"/>
  <c r="C3770" i="27"/>
  <c r="C3769" i="27"/>
  <c r="C3768" i="27"/>
  <c r="C3767" i="27"/>
  <c r="C3766" i="27"/>
  <c r="C3765" i="27"/>
  <c r="C3764" i="27"/>
  <c r="C3763" i="27"/>
  <c r="C3762" i="27"/>
  <c r="C3761" i="27"/>
  <c r="C3760" i="27"/>
  <c r="C3759" i="27"/>
  <c r="C3758" i="27"/>
  <c r="C3757" i="27"/>
  <c r="C3756" i="27"/>
  <c r="C3755" i="27"/>
  <c r="C3754" i="27"/>
  <c r="C3753" i="27"/>
  <c r="C3752" i="27"/>
  <c r="C3751" i="27"/>
  <c r="C3750" i="27"/>
  <c r="C3749" i="27"/>
  <c r="C3748" i="27"/>
  <c r="C3747" i="27"/>
  <c r="C3746" i="27"/>
  <c r="C3745" i="27"/>
  <c r="C3744" i="27"/>
  <c r="C3743" i="27"/>
  <c r="C3742" i="27"/>
  <c r="C3741" i="27"/>
  <c r="C3740" i="27"/>
  <c r="C3739" i="27"/>
  <c r="C3738" i="27"/>
  <c r="C3737" i="27"/>
  <c r="C3736" i="27"/>
  <c r="C3735" i="27"/>
  <c r="C3734" i="27"/>
  <c r="C3733" i="27"/>
  <c r="C3732" i="27"/>
  <c r="C3731" i="27"/>
  <c r="C3730" i="27"/>
  <c r="C3729" i="27"/>
  <c r="C3728" i="27"/>
  <c r="C3727" i="27"/>
  <c r="C3726" i="27"/>
  <c r="C3725" i="27"/>
  <c r="C3724" i="27"/>
  <c r="C3723" i="27"/>
  <c r="F3723" i="27" s="1"/>
  <c r="C3722" i="27"/>
  <c r="C3721" i="27"/>
  <c r="C3720" i="27"/>
  <c r="C3719" i="27"/>
  <c r="F3719" i="27" s="1"/>
  <c r="C3718" i="27"/>
  <c r="C3717" i="27"/>
  <c r="C3716" i="27"/>
  <c r="B4195" i="27"/>
  <c r="B4194" i="27"/>
  <c r="B4193" i="27"/>
  <c r="B4192" i="27"/>
  <c r="B4191" i="27"/>
  <c r="B4190" i="27"/>
  <c r="B4189" i="27"/>
  <c r="B4188" i="27"/>
  <c r="B4187" i="27"/>
  <c r="B4186" i="27"/>
  <c r="B4185" i="27"/>
  <c r="B4184" i="27"/>
  <c r="B4183" i="27"/>
  <c r="B4182" i="27"/>
  <c r="B4181" i="27"/>
  <c r="B4180" i="27"/>
  <c r="B4179" i="27"/>
  <c r="B4178" i="27"/>
  <c r="B4177" i="27"/>
  <c r="B4176" i="27"/>
  <c r="B4175" i="27"/>
  <c r="B4174" i="27"/>
  <c r="B4173" i="27"/>
  <c r="B4172" i="27"/>
  <c r="B4171" i="27"/>
  <c r="B4170" i="27"/>
  <c r="B4169" i="27"/>
  <c r="B4168" i="27"/>
  <c r="B4167" i="27"/>
  <c r="B4166" i="27"/>
  <c r="B4165" i="27"/>
  <c r="B4164" i="27"/>
  <c r="B4163" i="27"/>
  <c r="B4162" i="27"/>
  <c r="B4161" i="27"/>
  <c r="B4160" i="27"/>
  <c r="B4159" i="27"/>
  <c r="B4158" i="27"/>
  <c r="B4157" i="27"/>
  <c r="B4156" i="27"/>
  <c r="B4155" i="27"/>
  <c r="B4154" i="27"/>
  <c r="B4153" i="27"/>
  <c r="B4152" i="27"/>
  <c r="B4151" i="27"/>
  <c r="B4150" i="27"/>
  <c r="B4149" i="27"/>
  <c r="B4148" i="27"/>
  <c r="B4147" i="27"/>
  <c r="B4146" i="27"/>
  <c r="B4145" i="27"/>
  <c r="B4144" i="27"/>
  <c r="B4143" i="27"/>
  <c r="B4142" i="27"/>
  <c r="B4141" i="27"/>
  <c r="B4140" i="27"/>
  <c r="B4139" i="27"/>
  <c r="B4138" i="27"/>
  <c r="B4137" i="27"/>
  <c r="B4136" i="27"/>
  <c r="B4135" i="27"/>
  <c r="B4134" i="27"/>
  <c r="B4133" i="27"/>
  <c r="B4132" i="27"/>
  <c r="B4131" i="27"/>
  <c r="B4130" i="27"/>
  <c r="B4129" i="27"/>
  <c r="B4128" i="27"/>
  <c r="B4127" i="27"/>
  <c r="B4126" i="27"/>
  <c r="B4125" i="27"/>
  <c r="B4124" i="27"/>
  <c r="B4123" i="27"/>
  <c r="B4122" i="27"/>
  <c r="B4121" i="27"/>
  <c r="B4120" i="27"/>
  <c r="B4119" i="27"/>
  <c r="B4118" i="27"/>
  <c r="B4117" i="27"/>
  <c r="B4116" i="27"/>
  <c r="B4115" i="27"/>
  <c r="B4114" i="27"/>
  <c r="B4113" i="27"/>
  <c r="B4112" i="27"/>
  <c r="B4111" i="27"/>
  <c r="B4110" i="27"/>
  <c r="B4109" i="27"/>
  <c r="B4108" i="27"/>
  <c r="B4107" i="27"/>
  <c r="B4106" i="27"/>
  <c r="B4105" i="27"/>
  <c r="B4104" i="27"/>
  <c r="B4103" i="27"/>
  <c r="B4102" i="27"/>
  <c r="B4101" i="27"/>
  <c r="B4100" i="27"/>
  <c r="B4099" i="27"/>
  <c r="B4098" i="27"/>
  <c r="B4097" i="27"/>
  <c r="B4096" i="27"/>
  <c r="B4095" i="27"/>
  <c r="B4094" i="27"/>
  <c r="B4093" i="27"/>
  <c r="B4092" i="27"/>
  <c r="B4091" i="27"/>
  <c r="B4090" i="27"/>
  <c r="B4089" i="27"/>
  <c r="B4088" i="27"/>
  <c r="B4087" i="27"/>
  <c r="B4086" i="27"/>
  <c r="B4085" i="27"/>
  <c r="B4084" i="27"/>
  <c r="B4083" i="27"/>
  <c r="B4082" i="27"/>
  <c r="B4081" i="27"/>
  <c r="B4080" i="27"/>
  <c r="B4079" i="27"/>
  <c r="B4078" i="27"/>
  <c r="B4077" i="27"/>
  <c r="B4076" i="27"/>
  <c r="B4075" i="27"/>
  <c r="B4074" i="27"/>
  <c r="B4073" i="27"/>
  <c r="B4072" i="27"/>
  <c r="B4071" i="27"/>
  <c r="B4070" i="27"/>
  <c r="B4069" i="27"/>
  <c r="B4068" i="27"/>
  <c r="B4067" i="27"/>
  <c r="B4066" i="27"/>
  <c r="B4065" i="27"/>
  <c r="B4064" i="27"/>
  <c r="B4063" i="27"/>
  <c r="B4062" i="27"/>
  <c r="B4061" i="27"/>
  <c r="B4060" i="27"/>
  <c r="B4059" i="27"/>
  <c r="B4058" i="27"/>
  <c r="B4057" i="27"/>
  <c r="B4056" i="27"/>
  <c r="B4055" i="27"/>
  <c r="B4054" i="27"/>
  <c r="B4053" i="27"/>
  <c r="B4052" i="27"/>
  <c r="B4051" i="27"/>
  <c r="B4050" i="27"/>
  <c r="B4049" i="27"/>
  <c r="B4048" i="27"/>
  <c r="B4047" i="27"/>
  <c r="B4046" i="27"/>
  <c r="B4045" i="27"/>
  <c r="B4044" i="27"/>
  <c r="B4043" i="27"/>
  <c r="B4042" i="27"/>
  <c r="B4041" i="27"/>
  <c r="B4040" i="27"/>
  <c r="B4039" i="27"/>
  <c r="B4038" i="27"/>
  <c r="B4037" i="27"/>
  <c r="B4036" i="27"/>
  <c r="B4035" i="27"/>
  <c r="B4034" i="27"/>
  <c r="B4033" i="27"/>
  <c r="B4032" i="27"/>
  <c r="B4031" i="27"/>
  <c r="B4030" i="27"/>
  <c r="B4029" i="27"/>
  <c r="B4028" i="27"/>
  <c r="B4027" i="27"/>
  <c r="B4026" i="27"/>
  <c r="B4025" i="27"/>
  <c r="B4024" i="27"/>
  <c r="B4023" i="27"/>
  <c r="B4022" i="27"/>
  <c r="B4021" i="27"/>
  <c r="B4020" i="27"/>
  <c r="B4019" i="27"/>
  <c r="B4018" i="27"/>
  <c r="B4017" i="27"/>
  <c r="B4016" i="27"/>
  <c r="B4015" i="27"/>
  <c r="B4014" i="27"/>
  <c r="B4013" i="27"/>
  <c r="B4012" i="27"/>
  <c r="B4011" i="27"/>
  <c r="B4010" i="27"/>
  <c r="B4009" i="27"/>
  <c r="B4008" i="27"/>
  <c r="B4007" i="27"/>
  <c r="B4006" i="27"/>
  <c r="B4005" i="27"/>
  <c r="B4004" i="27"/>
  <c r="B4003" i="27"/>
  <c r="B4002" i="27"/>
  <c r="B4001" i="27"/>
  <c r="B4000" i="27"/>
  <c r="B3999" i="27"/>
  <c r="B3998" i="27"/>
  <c r="B3997" i="27"/>
  <c r="B3996" i="27"/>
  <c r="B3995" i="27"/>
  <c r="B3994" i="27"/>
  <c r="B3993" i="27"/>
  <c r="B3992" i="27"/>
  <c r="B3991" i="27"/>
  <c r="B3990" i="27"/>
  <c r="B3989" i="27"/>
  <c r="B3988" i="27"/>
  <c r="B3987" i="27"/>
  <c r="B3986" i="27"/>
  <c r="B3985" i="27"/>
  <c r="B3984" i="27"/>
  <c r="B3983" i="27"/>
  <c r="B3982" i="27"/>
  <c r="B3981" i="27"/>
  <c r="B3980" i="27"/>
  <c r="B3979" i="27"/>
  <c r="B3978" i="27"/>
  <c r="B3977" i="27"/>
  <c r="B3976" i="27"/>
  <c r="B3975" i="27"/>
  <c r="B3974" i="27"/>
  <c r="B3973" i="27"/>
  <c r="B3972" i="27"/>
  <c r="B3971" i="27"/>
  <c r="B3970" i="27"/>
  <c r="B3969" i="27"/>
  <c r="B3968" i="27"/>
  <c r="B3967" i="27"/>
  <c r="B3966" i="27"/>
  <c r="B3965" i="27"/>
  <c r="B3964" i="27"/>
  <c r="B3963" i="27"/>
  <c r="B3962" i="27"/>
  <c r="B3961" i="27"/>
  <c r="B3960" i="27"/>
  <c r="B3959" i="27"/>
  <c r="B3958" i="27"/>
  <c r="B3957" i="27"/>
  <c r="B3956" i="27"/>
  <c r="B3955" i="27"/>
  <c r="B3954" i="27"/>
  <c r="B3953" i="27"/>
  <c r="B3952" i="27"/>
  <c r="B3951" i="27"/>
  <c r="B3950" i="27"/>
  <c r="B3949" i="27"/>
  <c r="B3948" i="27"/>
  <c r="B3947" i="27"/>
  <c r="B3946" i="27"/>
  <c r="B3945" i="27"/>
  <c r="B3944" i="27"/>
  <c r="B3943" i="27"/>
  <c r="B3942" i="27"/>
  <c r="B3941" i="27"/>
  <c r="B3940" i="27"/>
  <c r="B3939" i="27"/>
  <c r="B3938" i="27"/>
  <c r="B3937" i="27"/>
  <c r="B3936" i="27"/>
  <c r="B3935" i="27"/>
  <c r="B3934" i="27"/>
  <c r="B3933" i="27"/>
  <c r="B3932" i="27"/>
  <c r="B3931" i="27"/>
  <c r="B3930" i="27"/>
  <c r="B3929" i="27"/>
  <c r="B3928" i="27"/>
  <c r="B3927" i="27"/>
  <c r="B3926" i="27"/>
  <c r="B3925" i="27"/>
  <c r="B3924" i="27"/>
  <c r="B3923" i="27"/>
  <c r="B3922" i="27"/>
  <c r="B3921" i="27"/>
  <c r="B3920" i="27"/>
  <c r="B3919" i="27"/>
  <c r="B3918" i="27"/>
  <c r="B3917" i="27"/>
  <c r="B3916" i="27"/>
  <c r="B3915" i="27"/>
  <c r="B3914" i="27"/>
  <c r="B3913" i="27"/>
  <c r="B3912" i="27"/>
  <c r="B3911" i="27"/>
  <c r="B3910" i="27"/>
  <c r="B3909" i="27"/>
  <c r="B3908" i="27"/>
  <c r="B3907" i="27"/>
  <c r="B3906" i="27"/>
  <c r="B3905" i="27"/>
  <c r="B3904" i="27"/>
  <c r="B3903" i="27"/>
  <c r="B3902" i="27"/>
  <c r="B3901" i="27"/>
  <c r="B3900" i="27"/>
  <c r="B3899" i="27"/>
  <c r="B3898" i="27"/>
  <c r="B3897" i="27"/>
  <c r="B3896" i="27"/>
  <c r="B3895" i="27"/>
  <c r="B3894" i="27"/>
  <c r="B3893" i="27"/>
  <c r="B3892" i="27"/>
  <c r="B3891" i="27"/>
  <c r="B3890" i="27"/>
  <c r="B3889" i="27"/>
  <c r="B3888" i="27"/>
  <c r="B3887" i="27"/>
  <c r="B3886" i="27"/>
  <c r="B3885" i="27"/>
  <c r="B3884" i="27"/>
  <c r="B3883" i="27"/>
  <c r="B3882" i="27"/>
  <c r="B3881" i="27"/>
  <c r="B3880" i="27"/>
  <c r="B3879" i="27"/>
  <c r="B3878" i="27"/>
  <c r="B3877" i="27"/>
  <c r="B3876" i="27"/>
  <c r="B3875" i="27"/>
  <c r="B3874" i="27"/>
  <c r="B3873" i="27"/>
  <c r="B3872" i="27"/>
  <c r="B3871" i="27"/>
  <c r="B3870" i="27"/>
  <c r="B3869" i="27"/>
  <c r="B3868" i="27"/>
  <c r="B3867" i="27"/>
  <c r="B3866" i="27"/>
  <c r="B3865" i="27"/>
  <c r="B3864" i="27"/>
  <c r="B3863" i="27"/>
  <c r="B3862" i="27"/>
  <c r="B3861" i="27"/>
  <c r="B3860" i="27"/>
  <c r="B3859" i="27"/>
  <c r="B3858" i="27"/>
  <c r="B3857" i="27"/>
  <c r="B3856" i="27"/>
  <c r="B3855" i="27"/>
  <c r="B3854" i="27"/>
  <c r="B3853" i="27"/>
  <c r="B3852" i="27"/>
  <c r="B3851" i="27"/>
  <c r="B3850" i="27"/>
  <c r="B3849" i="27"/>
  <c r="B3848" i="27"/>
  <c r="B3847" i="27"/>
  <c r="B3846" i="27"/>
  <c r="B3845" i="27"/>
  <c r="B3844" i="27"/>
  <c r="B3843" i="27"/>
  <c r="B3842" i="27"/>
  <c r="B3841" i="27"/>
  <c r="B3840" i="27"/>
  <c r="B3839" i="27"/>
  <c r="B3838" i="27"/>
  <c r="B3837" i="27"/>
  <c r="B3836" i="27"/>
  <c r="B3835" i="27"/>
  <c r="B3834" i="27"/>
  <c r="B3833" i="27"/>
  <c r="B3832" i="27"/>
  <c r="B3831" i="27"/>
  <c r="B3830" i="27"/>
  <c r="B3829" i="27"/>
  <c r="B3828" i="27"/>
  <c r="B3827" i="27"/>
  <c r="B3826" i="27"/>
  <c r="B3825" i="27"/>
  <c r="B3824" i="27"/>
  <c r="B3823" i="27"/>
  <c r="B3822" i="27"/>
  <c r="B3821" i="27"/>
  <c r="B3820" i="27"/>
  <c r="B3819" i="27"/>
  <c r="B3818" i="27"/>
  <c r="B3817" i="27"/>
  <c r="B3816" i="27"/>
  <c r="B3815" i="27"/>
  <c r="B3814" i="27"/>
  <c r="B3813" i="27"/>
  <c r="B3812" i="27"/>
  <c r="B3811" i="27"/>
  <c r="B3810" i="27"/>
  <c r="B3809" i="27"/>
  <c r="B3808" i="27"/>
  <c r="B3807" i="27"/>
  <c r="B3806" i="27"/>
  <c r="B3805" i="27"/>
  <c r="B3804" i="27"/>
  <c r="B3803" i="27"/>
  <c r="B3802" i="27"/>
  <c r="B3801" i="27"/>
  <c r="B3800" i="27"/>
  <c r="B3799" i="27"/>
  <c r="B3798" i="27"/>
  <c r="B3797" i="27"/>
  <c r="B3796" i="27"/>
  <c r="B3795" i="27"/>
  <c r="B3794" i="27"/>
  <c r="B3793" i="27"/>
  <c r="B3792" i="27"/>
  <c r="B3791" i="27"/>
  <c r="B3790" i="27"/>
  <c r="B3789" i="27"/>
  <c r="B3788" i="27"/>
  <c r="B3787" i="27"/>
  <c r="B3786" i="27"/>
  <c r="B3785" i="27"/>
  <c r="B3784" i="27"/>
  <c r="B3783" i="27"/>
  <c r="B3782" i="27"/>
  <c r="B3781" i="27"/>
  <c r="B3780" i="27"/>
  <c r="B3779" i="27"/>
  <c r="B3778" i="27"/>
  <c r="B3777" i="27"/>
  <c r="B3776" i="27"/>
  <c r="B3775" i="27"/>
  <c r="B3774" i="27"/>
  <c r="B3773" i="27"/>
  <c r="B3772" i="27"/>
  <c r="B3771" i="27"/>
  <c r="B3770" i="27"/>
  <c r="B3769" i="27"/>
  <c r="B3768" i="27"/>
  <c r="B3767" i="27"/>
  <c r="B3766" i="27"/>
  <c r="B3765" i="27"/>
  <c r="B3764" i="27"/>
  <c r="B3763" i="27"/>
  <c r="B3762" i="27"/>
  <c r="B3761" i="27"/>
  <c r="B3760" i="27"/>
  <c r="B3759" i="27"/>
  <c r="B3758" i="27"/>
  <c r="B3757" i="27"/>
  <c r="B3756" i="27"/>
  <c r="B3755" i="27"/>
  <c r="B3754" i="27"/>
  <c r="B3753" i="27"/>
  <c r="B3752" i="27"/>
  <c r="B3751" i="27"/>
  <c r="B3750" i="27"/>
  <c r="B3749" i="27"/>
  <c r="B3748" i="27"/>
  <c r="B3747" i="27"/>
  <c r="B3746" i="27"/>
  <c r="B3745" i="27"/>
  <c r="B3744" i="27"/>
  <c r="B3743" i="27"/>
  <c r="B3742" i="27"/>
  <c r="B3741" i="27"/>
  <c r="B3740" i="27"/>
  <c r="B3739" i="27"/>
  <c r="B3738" i="27"/>
  <c r="B3737" i="27"/>
  <c r="B3736" i="27"/>
  <c r="B3735" i="27"/>
  <c r="B3734" i="27"/>
  <c r="B3733" i="27"/>
  <c r="B3732" i="27"/>
  <c r="B3731" i="27"/>
  <c r="B3730" i="27"/>
  <c r="B3729" i="27"/>
  <c r="B3728" i="27"/>
  <c r="B3727" i="27"/>
  <c r="B3726" i="27"/>
  <c r="B3725" i="27"/>
  <c r="B3724" i="27"/>
  <c r="B3723" i="27"/>
  <c r="B3722" i="27"/>
  <c r="B3721" i="27"/>
  <c r="B3720" i="27"/>
  <c r="B3719" i="27"/>
  <c r="B3718" i="27"/>
  <c r="B3717" i="27"/>
  <c r="B3716" i="27"/>
  <c r="F3083" i="27"/>
  <c r="F3082" i="27"/>
  <c r="F3081" i="27"/>
  <c r="F3080" i="27"/>
  <c r="F3079" i="27"/>
  <c r="F3078" i="27"/>
  <c r="F3077" i="27"/>
  <c r="F3076" i="27"/>
  <c r="E3715" i="27"/>
  <c r="E3714" i="27"/>
  <c r="E3713" i="27"/>
  <c r="E3712" i="27"/>
  <c r="E3711" i="27"/>
  <c r="E3710" i="27"/>
  <c r="E3709" i="27"/>
  <c r="E3708" i="27"/>
  <c r="E3707" i="27"/>
  <c r="E3706" i="27"/>
  <c r="E3705" i="27"/>
  <c r="E3704" i="27"/>
  <c r="E3703" i="27"/>
  <c r="E3702" i="27"/>
  <c r="E3701" i="27"/>
  <c r="E3700" i="27"/>
  <c r="E3699" i="27"/>
  <c r="E3698" i="27"/>
  <c r="E3697" i="27"/>
  <c r="E3696" i="27"/>
  <c r="E3695" i="27"/>
  <c r="E3694" i="27"/>
  <c r="E3693" i="27"/>
  <c r="E3692" i="27"/>
  <c r="E3691" i="27"/>
  <c r="E3690" i="27"/>
  <c r="E3689" i="27"/>
  <c r="E3688" i="27"/>
  <c r="E3687" i="27"/>
  <c r="E3686" i="27"/>
  <c r="E3685" i="27"/>
  <c r="E3684" i="27"/>
  <c r="E3683" i="27"/>
  <c r="E3682" i="27"/>
  <c r="E3681" i="27"/>
  <c r="E3680" i="27"/>
  <c r="E3679" i="27"/>
  <c r="E3678" i="27"/>
  <c r="E3677" i="27"/>
  <c r="E3676" i="27"/>
  <c r="E3675" i="27"/>
  <c r="E3674" i="27"/>
  <c r="E3673" i="27"/>
  <c r="E3672" i="27"/>
  <c r="E3671" i="27"/>
  <c r="E3670" i="27"/>
  <c r="E3669" i="27"/>
  <c r="E3668" i="27"/>
  <c r="E3667" i="27"/>
  <c r="E3666" i="27"/>
  <c r="E3665" i="27"/>
  <c r="E3664" i="27"/>
  <c r="E3663" i="27"/>
  <c r="E3662" i="27"/>
  <c r="E3661" i="27"/>
  <c r="E3660" i="27"/>
  <c r="E3659" i="27"/>
  <c r="E3658" i="27"/>
  <c r="E3657" i="27"/>
  <c r="E3656" i="27"/>
  <c r="E3655" i="27"/>
  <c r="E3654" i="27"/>
  <c r="E3653" i="27"/>
  <c r="E3652" i="27"/>
  <c r="E3651" i="27"/>
  <c r="E3650" i="27"/>
  <c r="E3649" i="27"/>
  <c r="E3648" i="27"/>
  <c r="E3647" i="27"/>
  <c r="E3646" i="27"/>
  <c r="E3645" i="27"/>
  <c r="E3644" i="27"/>
  <c r="E3643" i="27"/>
  <c r="E3642" i="27"/>
  <c r="E3641" i="27"/>
  <c r="E3640" i="27"/>
  <c r="E3639" i="27"/>
  <c r="E3638" i="27"/>
  <c r="E3637" i="27"/>
  <c r="E3636" i="27"/>
  <c r="E3635" i="27"/>
  <c r="E3634" i="27"/>
  <c r="E3633" i="27"/>
  <c r="E3632" i="27"/>
  <c r="E3631" i="27"/>
  <c r="E3630" i="27"/>
  <c r="E3629" i="27"/>
  <c r="E3628" i="27"/>
  <c r="E3627" i="27"/>
  <c r="E3626" i="27"/>
  <c r="E3625" i="27"/>
  <c r="E3624" i="27"/>
  <c r="E3623" i="27"/>
  <c r="E3622" i="27"/>
  <c r="E3621" i="27"/>
  <c r="E3620" i="27"/>
  <c r="E3619" i="27"/>
  <c r="E3618" i="27"/>
  <c r="E3617" i="27"/>
  <c r="E3616" i="27"/>
  <c r="E3615" i="27"/>
  <c r="E3614" i="27"/>
  <c r="E3613" i="27"/>
  <c r="E3612" i="27"/>
  <c r="E3611" i="27"/>
  <c r="E3610" i="27"/>
  <c r="E3609" i="27"/>
  <c r="E3608" i="27"/>
  <c r="E3607" i="27"/>
  <c r="E3606" i="27"/>
  <c r="E3605" i="27"/>
  <c r="E3604" i="27"/>
  <c r="E3603" i="27"/>
  <c r="E3602" i="27"/>
  <c r="E3601" i="27"/>
  <c r="E3600" i="27"/>
  <c r="E3599" i="27"/>
  <c r="E3598" i="27"/>
  <c r="E3597" i="27"/>
  <c r="E3596" i="27"/>
  <c r="E3595" i="27"/>
  <c r="E3594" i="27"/>
  <c r="E3593" i="27"/>
  <c r="E3592" i="27"/>
  <c r="E3591" i="27"/>
  <c r="E3590" i="27"/>
  <c r="E3589" i="27"/>
  <c r="E3588" i="27"/>
  <c r="E3587" i="27"/>
  <c r="E3586" i="27"/>
  <c r="E3585" i="27"/>
  <c r="E3584" i="27"/>
  <c r="E3583" i="27"/>
  <c r="E3582" i="27"/>
  <c r="E3581" i="27"/>
  <c r="E3580" i="27"/>
  <c r="E3579" i="27"/>
  <c r="E3578" i="27"/>
  <c r="E3577" i="27"/>
  <c r="E3576" i="27"/>
  <c r="E3575" i="27"/>
  <c r="E3574" i="27"/>
  <c r="E3573" i="27"/>
  <c r="E3572" i="27"/>
  <c r="E3571" i="27"/>
  <c r="E3570" i="27"/>
  <c r="E3569" i="27"/>
  <c r="E3568" i="27"/>
  <c r="E3567" i="27"/>
  <c r="E3566" i="27"/>
  <c r="E3565" i="27"/>
  <c r="E3564" i="27"/>
  <c r="E3563" i="27"/>
  <c r="E3562" i="27"/>
  <c r="E3561" i="27"/>
  <c r="E3560" i="27"/>
  <c r="E3559" i="27"/>
  <c r="E3558" i="27"/>
  <c r="E3557" i="27"/>
  <c r="E3556" i="27"/>
  <c r="E3555" i="27"/>
  <c r="E3554" i="27"/>
  <c r="E3553" i="27"/>
  <c r="E3552" i="27"/>
  <c r="E3551" i="27"/>
  <c r="E3550" i="27"/>
  <c r="E3549" i="27"/>
  <c r="E3548" i="27"/>
  <c r="E3547" i="27"/>
  <c r="E3546" i="27"/>
  <c r="E3545" i="27"/>
  <c r="E3544" i="27"/>
  <c r="E3543" i="27"/>
  <c r="E3542" i="27"/>
  <c r="E3541" i="27"/>
  <c r="E3540" i="27"/>
  <c r="E3539" i="27"/>
  <c r="E3538" i="27"/>
  <c r="E3537" i="27"/>
  <c r="E3536" i="27"/>
  <c r="E3535" i="27"/>
  <c r="E3534" i="27"/>
  <c r="E3533" i="27"/>
  <c r="E3532" i="27"/>
  <c r="E3531" i="27"/>
  <c r="E3530" i="27"/>
  <c r="E3529" i="27"/>
  <c r="E3528" i="27"/>
  <c r="E3527" i="27"/>
  <c r="E3526" i="27"/>
  <c r="E3525" i="27"/>
  <c r="E3524" i="27"/>
  <c r="E3523" i="27"/>
  <c r="E3522" i="27"/>
  <c r="E3521" i="27"/>
  <c r="E3520" i="27"/>
  <c r="E3519" i="27"/>
  <c r="E3518" i="27"/>
  <c r="E3517" i="27"/>
  <c r="E3516" i="27"/>
  <c r="E3515" i="27"/>
  <c r="E3514" i="27"/>
  <c r="E3513" i="27"/>
  <c r="E3512" i="27"/>
  <c r="E3511" i="27"/>
  <c r="E3510" i="27"/>
  <c r="E3509" i="27"/>
  <c r="E3508" i="27"/>
  <c r="E3507" i="27"/>
  <c r="E3506" i="27"/>
  <c r="E3505" i="27"/>
  <c r="E3504" i="27"/>
  <c r="E3503" i="27"/>
  <c r="E3502" i="27"/>
  <c r="E3501" i="27"/>
  <c r="E3500" i="27"/>
  <c r="E3499" i="27"/>
  <c r="E3498" i="27"/>
  <c r="E3497" i="27"/>
  <c r="E3496" i="27"/>
  <c r="E3495" i="27"/>
  <c r="E3494" i="27"/>
  <c r="E3493" i="27"/>
  <c r="E3492" i="27"/>
  <c r="E3491" i="27"/>
  <c r="E3490" i="27"/>
  <c r="E3489" i="27"/>
  <c r="E3488" i="27"/>
  <c r="E3487" i="27"/>
  <c r="E3486" i="27"/>
  <c r="E3485" i="27"/>
  <c r="E3484" i="27"/>
  <c r="E3483" i="27"/>
  <c r="E3482" i="27"/>
  <c r="E3481" i="27"/>
  <c r="E3480" i="27"/>
  <c r="E3479" i="27"/>
  <c r="E3478" i="27"/>
  <c r="E3477" i="27"/>
  <c r="E3476" i="27"/>
  <c r="E3475" i="27"/>
  <c r="E3474" i="27"/>
  <c r="E3473" i="27"/>
  <c r="E3472" i="27"/>
  <c r="E3471" i="27"/>
  <c r="E3470" i="27"/>
  <c r="E3469" i="27"/>
  <c r="E3468" i="27"/>
  <c r="E3467" i="27"/>
  <c r="E3466" i="27"/>
  <c r="E3465" i="27"/>
  <c r="E3464" i="27"/>
  <c r="E3463" i="27"/>
  <c r="E3462" i="27"/>
  <c r="E3461" i="27"/>
  <c r="E3460" i="27"/>
  <c r="E3459" i="27"/>
  <c r="E3458" i="27"/>
  <c r="E3457" i="27"/>
  <c r="E3456" i="27"/>
  <c r="E3455" i="27"/>
  <c r="E3454" i="27"/>
  <c r="E3453" i="27"/>
  <c r="E3452" i="27"/>
  <c r="E3451" i="27"/>
  <c r="E3450" i="27"/>
  <c r="E3449" i="27"/>
  <c r="E3448" i="27"/>
  <c r="E3447" i="27"/>
  <c r="E3446" i="27"/>
  <c r="E3445" i="27"/>
  <c r="E3444" i="27"/>
  <c r="E3443" i="27"/>
  <c r="E3442" i="27"/>
  <c r="E3441" i="27"/>
  <c r="E3440" i="27"/>
  <c r="E3439" i="27"/>
  <c r="E3438" i="27"/>
  <c r="E3437" i="27"/>
  <c r="E3436" i="27"/>
  <c r="E3435" i="27"/>
  <c r="E3434" i="27"/>
  <c r="E3433" i="27"/>
  <c r="E3432" i="27"/>
  <c r="E3431" i="27"/>
  <c r="E3430" i="27"/>
  <c r="E3429" i="27"/>
  <c r="E3428" i="27"/>
  <c r="E3427" i="27"/>
  <c r="E3426" i="27"/>
  <c r="E3425" i="27"/>
  <c r="E3424" i="27"/>
  <c r="E3423" i="27"/>
  <c r="E3422" i="27"/>
  <c r="E3421" i="27"/>
  <c r="E3420" i="27"/>
  <c r="E3419" i="27"/>
  <c r="E3418" i="27"/>
  <c r="E3417" i="27"/>
  <c r="E3416" i="27"/>
  <c r="E3415" i="27"/>
  <c r="E3414" i="27"/>
  <c r="E3413" i="27"/>
  <c r="E3412" i="27"/>
  <c r="E3411" i="27"/>
  <c r="E3410" i="27"/>
  <c r="E3409" i="27"/>
  <c r="E3408" i="27"/>
  <c r="E3407" i="27"/>
  <c r="E3406" i="27"/>
  <c r="E3405" i="27"/>
  <c r="E3404" i="27"/>
  <c r="E3403" i="27"/>
  <c r="E3402" i="27"/>
  <c r="E3401" i="27"/>
  <c r="E3400" i="27"/>
  <c r="E3399" i="27"/>
  <c r="E3398" i="27"/>
  <c r="E3397" i="27"/>
  <c r="E3396" i="27"/>
  <c r="E3395" i="27"/>
  <c r="E3394" i="27"/>
  <c r="E3393" i="27"/>
  <c r="E3392" i="27"/>
  <c r="E3391" i="27"/>
  <c r="E3390" i="27"/>
  <c r="E3389" i="27"/>
  <c r="E3388" i="27"/>
  <c r="E3387" i="27"/>
  <c r="E3386" i="27"/>
  <c r="E3385" i="27"/>
  <c r="E3384" i="27"/>
  <c r="E3383" i="27"/>
  <c r="E3382" i="27"/>
  <c r="E3381" i="27"/>
  <c r="E3380" i="27"/>
  <c r="E3379" i="27"/>
  <c r="E3378" i="27"/>
  <c r="E3377" i="27"/>
  <c r="E3376" i="27"/>
  <c r="E3375" i="27"/>
  <c r="E3374" i="27"/>
  <c r="E3373" i="27"/>
  <c r="E3372" i="27"/>
  <c r="E3371" i="27"/>
  <c r="E3370" i="27"/>
  <c r="E3369" i="27"/>
  <c r="E3368" i="27"/>
  <c r="E3367" i="27"/>
  <c r="E3366" i="27"/>
  <c r="E3365" i="27"/>
  <c r="E3364" i="27"/>
  <c r="E3363" i="27"/>
  <c r="E3362" i="27"/>
  <c r="E3361" i="27"/>
  <c r="E3360" i="27"/>
  <c r="E3359" i="27"/>
  <c r="E3358" i="27"/>
  <c r="E3357" i="27"/>
  <c r="E3356" i="27"/>
  <c r="E3355" i="27"/>
  <c r="E3354" i="27"/>
  <c r="E3353" i="27"/>
  <c r="E3352" i="27"/>
  <c r="E3351" i="27"/>
  <c r="E3350" i="27"/>
  <c r="E3349" i="27"/>
  <c r="E3348" i="27"/>
  <c r="E3347" i="27"/>
  <c r="E3346" i="27"/>
  <c r="E3345" i="27"/>
  <c r="E3344" i="27"/>
  <c r="E3343" i="27"/>
  <c r="E3342" i="27"/>
  <c r="E3341" i="27"/>
  <c r="E3340" i="27"/>
  <c r="E3339" i="27"/>
  <c r="E3338" i="27"/>
  <c r="E3337" i="27"/>
  <c r="E3336" i="27"/>
  <c r="E3335" i="27"/>
  <c r="E3334" i="27"/>
  <c r="E3333" i="27"/>
  <c r="E3332" i="27"/>
  <c r="E3331" i="27"/>
  <c r="E3330" i="27"/>
  <c r="E3329" i="27"/>
  <c r="E3328" i="27"/>
  <c r="E3327" i="27"/>
  <c r="E3326" i="27"/>
  <c r="E3325" i="27"/>
  <c r="E3324" i="27"/>
  <c r="E3323" i="27"/>
  <c r="E3322" i="27"/>
  <c r="E3321" i="27"/>
  <c r="E3320" i="27"/>
  <c r="E3319" i="27"/>
  <c r="E3318" i="27"/>
  <c r="E3317" i="27"/>
  <c r="E3316" i="27"/>
  <c r="E3315" i="27"/>
  <c r="E3314" i="27"/>
  <c r="E3313" i="27"/>
  <c r="E3312" i="27"/>
  <c r="E3311" i="27"/>
  <c r="E3310" i="27"/>
  <c r="E3309" i="27"/>
  <c r="E3308" i="27"/>
  <c r="E3307" i="27"/>
  <c r="E3306" i="27"/>
  <c r="E3305" i="27"/>
  <c r="E3304" i="27"/>
  <c r="E3303" i="27"/>
  <c r="E3302" i="27"/>
  <c r="E3301" i="27"/>
  <c r="E3300" i="27"/>
  <c r="E3299" i="27"/>
  <c r="E3298" i="27"/>
  <c r="E3297" i="27"/>
  <c r="E3296" i="27"/>
  <c r="E3295" i="27"/>
  <c r="E3294" i="27"/>
  <c r="E3293" i="27"/>
  <c r="E3292" i="27"/>
  <c r="E3291" i="27"/>
  <c r="E3290" i="27"/>
  <c r="E3289" i="27"/>
  <c r="E3288" i="27"/>
  <c r="E3287" i="27"/>
  <c r="E3286" i="27"/>
  <c r="E3285" i="27"/>
  <c r="E3284" i="27"/>
  <c r="E3283" i="27"/>
  <c r="E3282" i="27"/>
  <c r="E3281" i="27"/>
  <c r="E3280" i="27"/>
  <c r="E3279" i="27"/>
  <c r="E3278" i="27"/>
  <c r="E3277" i="27"/>
  <c r="E3276" i="27"/>
  <c r="E3275" i="27"/>
  <c r="E3274" i="27"/>
  <c r="E3273" i="27"/>
  <c r="E3272" i="27"/>
  <c r="E3271" i="27"/>
  <c r="E3270" i="27"/>
  <c r="E3269" i="27"/>
  <c r="E3268" i="27"/>
  <c r="E3267" i="27"/>
  <c r="E3266" i="27"/>
  <c r="E3265" i="27"/>
  <c r="E3264" i="27"/>
  <c r="E3263" i="27"/>
  <c r="E3262" i="27"/>
  <c r="E3261" i="27"/>
  <c r="E3260" i="27"/>
  <c r="E3259" i="27"/>
  <c r="E3258" i="27"/>
  <c r="E3257" i="27"/>
  <c r="E3256" i="27"/>
  <c r="E3255" i="27"/>
  <c r="E3254" i="27"/>
  <c r="E3253" i="27"/>
  <c r="E3252" i="27"/>
  <c r="E3251" i="27"/>
  <c r="E3250" i="27"/>
  <c r="E3249" i="27"/>
  <c r="E3248" i="27"/>
  <c r="E3247" i="27"/>
  <c r="E3246" i="27"/>
  <c r="C2904" i="27"/>
  <c r="C2903" i="27"/>
  <c r="C2902" i="27"/>
  <c r="C2901" i="27"/>
  <c r="C2900" i="27"/>
  <c r="C2899" i="27"/>
  <c r="C2898" i="27"/>
  <c r="C2897" i="27"/>
  <c r="C2896" i="27"/>
  <c r="C2895" i="27"/>
  <c r="C2894" i="27"/>
  <c r="C2893" i="27"/>
  <c r="C2892" i="27"/>
  <c r="C2891" i="27"/>
  <c r="C2890" i="27"/>
  <c r="C2889" i="27"/>
  <c r="C2888" i="27"/>
  <c r="C2887" i="27"/>
  <c r="C2886" i="27"/>
  <c r="C2885" i="27"/>
  <c r="C2884" i="27"/>
  <c r="C2883" i="27"/>
  <c r="C2882" i="27"/>
  <c r="C2881" i="27"/>
  <c r="C2880" i="27"/>
  <c r="C2879" i="27"/>
  <c r="C2878" i="27"/>
  <c r="C2877" i="27"/>
  <c r="C2876" i="27"/>
  <c r="C2875" i="27"/>
  <c r="C2874" i="27"/>
  <c r="C2873" i="27"/>
  <c r="C2872" i="27"/>
  <c r="C2871" i="27"/>
  <c r="C2870" i="27"/>
  <c r="C2869" i="27"/>
  <c r="C2868" i="27"/>
  <c r="C2867" i="27"/>
  <c r="C2866" i="27"/>
  <c r="C2865" i="27"/>
  <c r="C2864" i="27"/>
  <c r="C2863" i="27"/>
  <c r="C2862" i="27"/>
  <c r="C2861" i="27"/>
  <c r="C2860" i="27"/>
  <c r="C2859" i="27"/>
  <c r="C2858" i="27"/>
  <c r="C2857" i="27"/>
  <c r="C2856" i="27"/>
  <c r="C2855" i="27"/>
  <c r="C2854" i="27"/>
  <c r="C2853" i="27"/>
  <c r="C2852" i="27"/>
  <c r="C2851" i="27"/>
  <c r="C2850" i="27"/>
  <c r="C2849" i="27"/>
  <c r="C2848" i="27"/>
  <c r="C2847" i="27"/>
  <c r="C2846" i="27"/>
  <c r="C2845" i="27"/>
  <c r="C2844" i="27"/>
  <c r="C2843" i="27"/>
  <c r="C2842" i="27"/>
  <c r="C2841" i="27"/>
  <c r="C2840" i="27"/>
  <c r="C2839" i="27"/>
  <c r="C2838" i="27"/>
  <c r="C2837" i="27"/>
  <c r="C2836" i="27"/>
  <c r="C2835" i="27"/>
  <c r="C2834" i="27"/>
  <c r="C2833" i="27"/>
  <c r="C2832" i="27"/>
  <c r="C2831" i="27"/>
  <c r="C2830" i="27"/>
  <c r="C2829" i="27"/>
  <c r="C2828" i="27"/>
  <c r="C2827" i="27"/>
  <c r="C2826" i="27"/>
  <c r="C2825" i="27"/>
  <c r="C2824" i="27"/>
  <c r="C2823" i="27"/>
  <c r="C2822" i="27"/>
  <c r="C2821" i="27"/>
  <c r="C2820" i="27"/>
  <c r="C2819" i="27"/>
  <c r="C2818" i="27"/>
  <c r="C2817" i="27"/>
  <c r="C2816" i="27"/>
  <c r="C2815" i="27"/>
  <c r="C2814" i="27"/>
  <c r="C2813" i="27"/>
  <c r="C2812" i="27"/>
  <c r="C2811" i="27"/>
  <c r="C2810" i="27"/>
  <c r="C2809" i="27"/>
  <c r="C2808" i="27"/>
  <c r="C2807" i="27"/>
  <c r="C2806" i="27"/>
  <c r="C2805" i="27"/>
  <c r="C2804" i="27"/>
  <c r="C2803" i="27"/>
  <c r="C2802" i="27"/>
  <c r="C2801" i="27"/>
  <c r="C2800" i="27"/>
  <c r="C2799" i="27"/>
  <c r="C2798" i="27"/>
  <c r="C2797" i="27"/>
  <c r="C2796" i="27"/>
  <c r="C2795" i="27"/>
  <c r="C2794" i="27"/>
  <c r="C2793" i="27"/>
  <c r="C2792" i="27"/>
  <c r="C2791" i="27"/>
  <c r="C2790" i="27"/>
  <c r="C2789" i="27"/>
  <c r="C2788" i="27"/>
  <c r="C2787" i="27"/>
  <c r="C2786" i="27"/>
  <c r="C2785" i="27"/>
  <c r="C2784" i="27"/>
  <c r="C2783" i="27"/>
  <c r="C2782" i="27"/>
  <c r="C2781" i="27"/>
  <c r="C2780" i="27"/>
  <c r="C2779" i="27"/>
  <c r="C2778" i="27"/>
  <c r="C2777" i="27"/>
  <c r="C2776" i="27"/>
  <c r="C2775" i="27"/>
  <c r="C2774" i="27"/>
  <c r="C2773" i="27"/>
  <c r="C2772" i="27"/>
  <c r="C2771" i="27"/>
  <c r="C2770" i="27"/>
  <c r="C2769" i="27"/>
  <c r="C2768" i="27"/>
  <c r="C2767" i="27"/>
  <c r="C2766" i="27"/>
  <c r="C2765" i="27"/>
  <c r="C2764" i="27"/>
  <c r="C2763" i="27"/>
  <c r="C2762" i="27"/>
  <c r="C2761" i="27"/>
  <c r="C2760" i="27"/>
  <c r="C2759" i="27"/>
  <c r="C2758" i="27"/>
  <c r="C2757" i="27"/>
  <c r="C2756" i="27"/>
  <c r="C2755" i="27"/>
  <c r="C2754" i="27"/>
  <c r="C2753" i="27"/>
  <c r="C2752" i="27"/>
  <c r="C2751" i="27"/>
  <c r="C2750" i="27"/>
  <c r="C2749" i="27"/>
  <c r="C2748" i="27"/>
  <c r="C2747" i="27"/>
  <c r="C2746" i="27"/>
  <c r="C2745" i="27"/>
  <c r="C2744" i="27"/>
  <c r="C2743" i="27"/>
  <c r="C2742" i="27"/>
  <c r="C2741" i="27"/>
  <c r="C2740" i="27"/>
  <c r="C2739" i="27"/>
  <c r="C2738" i="27"/>
  <c r="C2737" i="27"/>
  <c r="C2736" i="27"/>
  <c r="C2735" i="27"/>
  <c r="C2734" i="27"/>
  <c r="C2733" i="27"/>
  <c r="C2732" i="27"/>
  <c r="C2731" i="27"/>
  <c r="C2730" i="27"/>
  <c r="C2729" i="27"/>
  <c r="C2728" i="27"/>
  <c r="C2727" i="27"/>
  <c r="C2726" i="27"/>
  <c r="C2725" i="27"/>
  <c r="C2724" i="27"/>
  <c r="C2723" i="27"/>
  <c r="C2722" i="27"/>
  <c r="C2721" i="27"/>
  <c r="C2720" i="27"/>
  <c r="C2719" i="27"/>
  <c r="C2718" i="27"/>
  <c r="C2717" i="27"/>
  <c r="C2716" i="27"/>
  <c r="C2715" i="27"/>
  <c r="C2714" i="27"/>
  <c r="C2713" i="27"/>
  <c r="C2712" i="27"/>
  <c r="C2711" i="27"/>
  <c r="C2710" i="27"/>
  <c r="C2709" i="27"/>
  <c r="C2708" i="27"/>
  <c r="C2707" i="27"/>
  <c r="C2706" i="27"/>
  <c r="C2705" i="27"/>
  <c r="C2704" i="27"/>
  <c r="C2703" i="27"/>
  <c r="C2702" i="27"/>
  <c r="C2701" i="27"/>
  <c r="C2700" i="27"/>
  <c r="C2699" i="27"/>
  <c r="C2698" i="27"/>
  <c r="C2697" i="27"/>
  <c r="C2696" i="27"/>
  <c r="C2695" i="27"/>
  <c r="C2694" i="27"/>
  <c r="C2693" i="27"/>
  <c r="C2692" i="27"/>
  <c r="C2691" i="27"/>
  <c r="C2690" i="27"/>
  <c r="C2689" i="27"/>
  <c r="C2688" i="27"/>
  <c r="C2687" i="27"/>
  <c r="C2686" i="27"/>
  <c r="C2685" i="27"/>
  <c r="C2684" i="27"/>
  <c r="C2683" i="27"/>
  <c r="C2682" i="27"/>
  <c r="C2681" i="27"/>
  <c r="C2680" i="27"/>
  <c r="C2679" i="27"/>
  <c r="C2678" i="27"/>
  <c r="C2677" i="27"/>
  <c r="C2676" i="27"/>
  <c r="C2675" i="27"/>
  <c r="C2674" i="27"/>
  <c r="C2673" i="27"/>
  <c r="C2672" i="27"/>
  <c r="C2671" i="27"/>
  <c r="C2670" i="27"/>
  <c r="C2669" i="27"/>
  <c r="C2668" i="27"/>
  <c r="C2667" i="27"/>
  <c r="C2666" i="27"/>
  <c r="C2665" i="27"/>
  <c r="C2664" i="27"/>
  <c r="C2663" i="27"/>
  <c r="C2662" i="27"/>
  <c r="C2661" i="27"/>
  <c r="C2660" i="27"/>
  <c r="C2659" i="27"/>
  <c r="C2658" i="27"/>
  <c r="C2657" i="27"/>
  <c r="C2656" i="27"/>
  <c r="C2655" i="27"/>
  <c r="C2654" i="27"/>
  <c r="C2653" i="27"/>
  <c r="C2652" i="27"/>
  <c r="C2651" i="27"/>
  <c r="C2650" i="27"/>
  <c r="C2649" i="27"/>
  <c r="C2648" i="27"/>
  <c r="C2647" i="27"/>
  <c r="C2646" i="27"/>
  <c r="C2645" i="27"/>
  <c r="C2644" i="27"/>
  <c r="C2643" i="27"/>
  <c r="C2642" i="27"/>
  <c r="C2641" i="27"/>
  <c r="C2640" i="27"/>
  <c r="C2639" i="27"/>
  <c r="C2638" i="27"/>
  <c r="C2637" i="27"/>
  <c r="C2636" i="27"/>
  <c r="C2635" i="27"/>
  <c r="C2634" i="27"/>
  <c r="C2633" i="27"/>
  <c r="C2632" i="27"/>
  <c r="C2631" i="27"/>
  <c r="C2630" i="27"/>
  <c r="C2629" i="27"/>
  <c r="C2628" i="27"/>
  <c r="C2627" i="27"/>
  <c r="C2626" i="27"/>
  <c r="C2625" i="27"/>
  <c r="C2624" i="27"/>
  <c r="C2623" i="27"/>
  <c r="C2622" i="27"/>
  <c r="C2621" i="27"/>
  <c r="C2620" i="27"/>
  <c r="C2619" i="27"/>
  <c r="C2618" i="27"/>
  <c r="C2617" i="27"/>
  <c r="C2616" i="27"/>
  <c r="C2615" i="27"/>
  <c r="C2614" i="27"/>
  <c r="C2613" i="27"/>
  <c r="C2612" i="27"/>
  <c r="C2611" i="27"/>
  <c r="C2610" i="27"/>
  <c r="C2609" i="27"/>
  <c r="C2608" i="27"/>
  <c r="C2607" i="27"/>
  <c r="C2606" i="27"/>
  <c r="C2605" i="27"/>
  <c r="C2604" i="27"/>
  <c r="C2603" i="27"/>
  <c r="C2602" i="27"/>
  <c r="C2601" i="27"/>
  <c r="C2600" i="27"/>
  <c r="C2599" i="27"/>
  <c r="C2598" i="27"/>
  <c r="C2597" i="27"/>
  <c r="C2596" i="27"/>
  <c r="C2595" i="27"/>
  <c r="C2594" i="27"/>
  <c r="C2593" i="27"/>
  <c r="C2592" i="27"/>
  <c r="C2591" i="27"/>
  <c r="C2590" i="27"/>
  <c r="C2589" i="27"/>
  <c r="C2588" i="27"/>
  <c r="C2587" i="27"/>
  <c r="C2586" i="27"/>
  <c r="C2585" i="27"/>
  <c r="C2584" i="27"/>
  <c r="C2583" i="27"/>
  <c r="C2582" i="27"/>
  <c r="C2581" i="27"/>
  <c r="C2580" i="27"/>
  <c r="C2579" i="27"/>
  <c r="C2578" i="27"/>
  <c r="C2577" i="27"/>
  <c r="C2576" i="27"/>
  <c r="C2575" i="27"/>
  <c r="C2574" i="27"/>
  <c r="C2573" i="27"/>
  <c r="C2572" i="27"/>
  <c r="C2571" i="27"/>
  <c r="C2570" i="27"/>
  <c r="C2569" i="27"/>
  <c r="C2568" i="27"/>
  <c r="C2567" i="27"/>
  <c r="C2566" i="27"/>
  <c r="C2565" i="27"/>
  <c r="C2564" i="27"/>
  <c r="C2563" i="27"/>
  <c r="C2562" i="27"/>
  <c r="C2561" i="27"/>
  <c r="C2560" i="27"/>
  <c r="C2559" i="27"/>
  <c r="C2558" i="27"/>
  <c r="C2557" i="27"/>
  <c r="C2556" i="27"/>
  <c r="C2555" i="27"/>
  <c r="C2554" i="27"/>
  <c r="C2553" i="27"/>
  <c r="C2552" i="27"/>
  <c r="C2551" i="27"/>
  <c r="C2550" i="27"/>
  <c r="C2549" i="27"/>
  <c r="C2548" i="27"/>
  <c r="C2547" i="27"/>
  <c r="C2546" i="27"/>
  <c r="C2545" i="27"/>
  <c r="C2544" i="27"/>
  <c r="C2543" i="27"/>
  <c r="C2542" i="27"/>
  <c r="C2541" i="27"/>
  <c r="C2540" i="27"/>
  <c r="C2539" i="27"/>
  <c r="C2538" i="27"/>
  <c r="C2537" i="27"/>
  <c r="C2536" i="27"/>
  <c r="C2535" i="27"/>
  <c r="C2534" i="27"/>
  <c r="C2533" i="27"/>
  <c r="C2532" i="27"/>
  <c r="C2531" i="27"/>
  <c r="C2530" i="27"/>
  <c r="C2529" i="27"/>
  <c r="C2528" i="27"/>
  <c r="C2527" i="27"/>
  <c r="C2526" i="27"/>
  <c r="C2525" i="27"/>
  <c r="C2524" i="27"/>
  <c r="C2523" i="27"/>
  <c r="C2522" i="27"/>
  <c r="C2521" i="27"/>
  <c r="C2520" i="27"/>
  <c r="C2519" i="27"/>
  <c r="C2518" i="27"/>
  <c r="C2517" i="27"/>
  <c r="C2516" i="27"/>
  <c r="C2515" i="27"/>
  <c r="C2514" i="27"/>
  <c r="C2513" i="27"/>
  <c r="C2512" i="27"/>
  <c r="C2511" i="27"/>
  <c r="C2510" i="27"/>
  <c r="C2509" i="27"/>
  <c r="C2508" i="27"/>
  <c r="C2507" i="27"/>
  <c r="C2506" i="27"/>
  <c r="C2505" i="27"/>
  <c r="C2504" i="27"/>
  <c r="C2503" i="27"/>
  <c r="C2502" i="27"/>
  <c r="C2501" i="27"/>
  <c r="C2500" i="27"/>
  <c r="C2499" i="27"/>
  <c r="C2498" i="27"/>
  <c r="C2497" i="27"/>
  <c r="C2496" i="27"/>
  <c r="C2495" i="27"/>
  <c r="C2494" i="27"/>
  <c r="C2493" i="27"/>
  <c r="C2492" i="27"/>
  <c r="C2491" i="27"/>
  <c r="C2490" i="27"/>
  <c r="C2489" i="27"/>
  <c r="C2488" i="27"/>
  <c r="C2487" i="27"/>
  <c r="C2486" i="27"/>
  <c r="C2485" i="27"/>
  <c r="C2484" i="27"/>
  <c r="C2483" i="27"/>
  <c r="C2482" i="27"/>
  <c r="C2481" i="27"/>
  <c r="C2480" i="27"/>
  <c r="C2479" i="27"/>
  <c r="C2478" i="27"/>
  <c r="C2477" i="27"/>
  <c r="C2476" i="27"/>
  <c r="C2475" i="27"/>
  <c r="C2474" i="27"/>
  <c r="C2473" i="27"/>
  <c r="C2472" i="27"/>
  <c r="C2471" i="27"/>
  <c r="C2470" i="27"/>
  <c r="C2469" i="27"/>
  <c r="C2468" i="27"/>
  <c r="C2467" i="27"/>
  <c r="C2466" i="27"/>
  <c r="C2465" i="27"/>
  <c r="C2464" i="27"/>
  <c r="C2463" i="27"/>
  <c r="C2462" i="27"/>
  <c r="C2461" i="27"/>
  <c r="C2460" i="27"/>
  <c r="C2459" i="27"/>
  <c r="C2458" i="27"/>
  <c r="C2457" i="27"/>
  <c r="C2456" i="27"/>
  <c r="C2455" i="27"/>
  <c r="C2454" i="27"/>
  <c r="C2453" i="27"/>
  <c r="C2452" i="27"/>
  <c r="C2451" i="27"/>
  <c r="C2450" i="27"/>
  <c r="C2449" i="27"/>
  <c r="C2448" i="27"/>
  <c r="C2447" i="27"/>
  <c r="C2446" i="27"/>
  <c r="C2445" i="27"/>
  <c r="C2444" i="27"/>
  <c r="C2443" i="27"/>
  <c r="C2442" i="27"/>
  <c r="C2441" i="27"/>
  <c r="C2440" i="27"/>
  <c r="C2439" i="27"/>
  <c r="C2438" i="27"/>
  <c r="C2437" i="27"/>
  <c r="C2436" i="27"/>
  <c r="C2435" i="27"/>
  <c r="C2434" i="27"/>
  <c r="C2433" i="27"/>
  <c r="C2432" i="27"/>
  <c r="C2431" i="27"/>
  <c r="C2430" i="27"/>
  <c r="C2429" i="27"/>
  <c r="C2428" i="27"/>
  <c r="C2427" i="27"/>
  <c r="C2426" i="27"/>
  <c r="C2425" i="27"/>
  <c r="C2424" i="27"/>
  <c r="C2423" i="27"/>
  <c r="C2422" i="27"/>
  <c r="C2421" i="27"/>
  <c r="C2420" i="27"/>
  <c r="C2419" i="27"/>
  <c r="C2418" i="27"/>
  <c r="C2417" i="27"/>
  <c r="C2416" i="27"/>
  <c r="C2415" i="27"/>
  <c r="C2414" i="27"/>
  <c r="C2413" i="27"/>
  <c r="C2412" i="27"/>
  <c r="C2411" i="27"/>
  <c r="C2410" i="27"/>
  <c r="C2409" i="27"/>
  <c r="C2408" i="27"/>
  <c r="C2407" i="27"/>
  <c r="C2406" i="27"/>
  <c r="C2405" i="27"/>
  <c r="C2404" i="27"/>
  <c r="C2403" i="27"/>
  <c r="C2402" i="27"/>
  <c r="C2401" i="27"/>
  <c r="C2400" i="27"/>
  <c r="C2399" i="27"/>
  <c r="C2398" i="27"/>
  <c r="C2397" i="27"/>
  <c r="C2396" i="27"/>
  <c r="C2395" i="27"/>
  <c r="C2394" i="27"/>
  <c r="C2393" i="27"/>
  <c r="C2392" i="27"/>
  <c r="C2391" i="27"/>
  <c r="C2390" i="27"/>
  <c r="C2389" i="27"/>
  <c r="C2388" i="27"/>
  <c r="C2387" i="27"/>
  <c r="C2386" i="27"/>
  <c r="C2385" i="27"/>
  <c r="C2384" i="27"/>
  <c r="C2383" i="27"/>
  <c r="C2382" i="27"/>
  <c r="C2381" i="27"/>
  <c r="C2380" i="27"/>
  <c r="C2379" i="27"/>
  <c r="C2378" i="27"/>
  <c r="C2377" i="27"/>
  <c r="C2376" i="27"/>
  <c r="C2375" i="27"/>
  <c r="C2374" i="27"/>
  <c r="C2373" i="27"/>
  <c r="C2372" i="27"/>
  <c r="C2371" i="27"/>
  <c r="C2370" i="27"/>
  <c r="C2369" i="27"/>
  <c r="C2368" i="27"/>
  <c r="C2367" i="27"/>
  <c r="C2366" i="27"/>
  <c r="C2365" i="27"/>
  <c r="C2364" i="27"/>
  <c r="C2363" i="27"/>
  <c r="C2362" i="27"/>
  <c r="C2361" i="27"/>
  <c r="C2360" i="27"/>
  <c r="C2359" i="27"/>
  <c r="C2358" i="27"/>
  <c r="C2357" i="27"/>
  <c r="C2356" i="27"/>
  <c r="C2355" i="27"/>
  <c r="C2354" i="27"/>
  <c r="C2353" i="27"/>
  <c r="C2352" i="27"/>
  <c r="C2351" i="27"/>
  <c r="C2350" i="27"/>
  <c r="C2349" i="27"/>
  <c r="C2348" i="27"/>
  <c r="C2347" i="27"/>
  <c r="C2346" i="27"/>
  <c r="C2345" i="27"/>
  <c r="C2344" i="27"/>
  <c r="C2343" i="27"/>
  <c r="C2342" i="27"/>
  <c r="C2341" i="27"/>
  <c r="C2340" i="27"/>
  <c r="C2339" i="27"/>
  <c r="C2338" i="27"/>
  <c r="C2337" i="27"/>
  <c r="C2336" i="27"/>
  <c r="C2335" i="27"/>
  <c r="C2334" i="27"/>
  <c r="C2333" i="27"/>
  <c r="C2332" i="27"/>
  <c r="C2331" i="27"/>
  <c r="C2330" i="27"/>
  <c r="C2329" i="27"/>
  <c r="C2328" i="27"/>
  <c r="C2327" i="27"/>
  <c r="C2326" i="27"/>
  <c r="C2325" i="27"/>
  <c r="C2324" i="27"/>
  <c r="C2323" i="27"/>
  <c r="C2322" i="27"/>
  <c r="C2321" i="27"/>
  <c r="C2320" i="27"/>
  <c r="C2319" i="27"/>
  <c r="C2318" i="27"/>
  <c r="C2317" i="27"/>
  <c r="C2316" i="27"/>
  <c r="C2315" i="27"/>
  <c r="C2314" i="27"/>
  <c r="C2313" i="27"/>
  <c r="C2312" i="27"/>
  <c r="C2311" i="27"/>
  <c r="C2310" i="27"/>
  <c r="C2309" i="27"/>
  <c r="C2308" i="27"/>
  <c r="C2307" i="27"/>
  <c r="C2306" i="27"/>
  <c r="C2305" i="27"/>
  <c r="C3069" i="27"/>
  <c r="C3068" i="27"/>
  <c r="C3067" i="27"/>
  <c r="C3066" i="27"/>
  <c r="C3065" i="27"/>
  <c r="C3064" i="27"/>
  <c r="C3063" i="27"/>
  <c r="C3062" i="27"/>
  <c r="C3061" i="27"/>
  <c r="C3060" i="27"/>
  <c r="C3059" i="27"/>
  <c r="C3058" i="27"/>
  <c r="C3057" i="27"/>
  <c r="C3056" i="27"/>
  <c r="C3055" i="27"/>
  <c r="C3054" i="27"/>
  <c r="C3053" i="27"/>
  <c r="C3052" i="27"/>
  <c r="C3051" i="27"/>
  <c r="C3050" i="27"/>
  <c r="C3049" i="27"/>
  <c r="C3048" i="27"/>
  <c r="C3047" i="27"/>
  <c r="C3046" i="27"/>
  <c r="C3045" i="27"/>
  <c r="C3044" i="27"/>
  <c r="C3043" i="27"/>
  <c r="C3042" i="27"/>
  <c r="C3041" i="27"/>
  <c r="C3040" i="27"/>
  <c r="C3039" i="27"/>
  <c r="C3038" i="27"/>
  <c r="C3037" i="27"/>
  <c r="C3036" i="27"/>
  <c r="C3035" i="27"/>
  <c r="C3034" i="27"/>
  <c r="C3033" i="27"/>
  <c r="C3032" i="27"/>
  <c r="C3031" i="27"/>
  <c r="C3030" i="27"/>
  <c r="C3029" i="27"/>
  <c r="C3028" i="27"/>
  <c r="C3027" i="27"/>
  <c r="C3026" i="27"/>
  <c r="C3025" i="27"/>
  <c r="C3024" i="27"/>
  <c r="C3023" i="27"/>
  <c r="C3022" i="27"/>
  <c r="C3021" i="27"/>
  <c r="C3020" i="27"/>
  <c r="C3019" i="27"/>
  <c r="C3018" i="27"/>
  <c r="C3017" i="27"/>
  <c r="C3016" i="27"/>
  <c r="C3015" i="27"/>
  <c r="C3014" i="27"/>
  <c r="C3013" i="27"/>
  <c r="C3012" i="27"/>
  <c r="C3011" i="27"/>
  <c r="C3010" i="27"/>
  <c r="C3009" i="27"/>
  <c r="C3008" i="27"/>
  <c r="C3007" i="27"/>
  <c r="C3006" i="27"/>
  <c r="C3005" i="27"/>
  <c r="C3004" i="27"/>
  <c r="C3003" i="27"/>
  <c r="C3002" i="27"/>
  <c r="C3001" i="27"/>
  <c r="C3000" i="27"/>
  <c r="C2999" i="27"/>
  <c r="C2998" i="27"/>
  <c r="C2997" i="27"/>
  <c r="C2996" i="27"/>
  <c r="C2995" i="27"/>
  <c r="C2994" i="27"/>
  <c r="C2993" i="27"/>
  <c r="C2992" i="27"/>
  <c r="C2991" i="27"/>
  <c r="C2990" i="27"/>
  <c r="C1396" i="27"/>
  <c r="C1395" i="27"/>
  <c r="C1394" i="27"/>
  <c r="C1393" i="27"/>
  <c r="C1392" i="27"/>
  <c r="C1391" i="27"/>
  <c r="C1390" i="27"/>
  <c r="C1389" i="27"/>
  <c r="C1388" i="27"/>
  <c r="C1387" i="27"/>
  <c r="C1386" i="27"/>
  <c r="C1385" i="27"/>
  <c r="C1384" i="27"/>
  <c r="C1383" i="27"/>
  <c r="C1382" i="27"/>
  <c r="C1381" i="27"/>
  <c r="C1380" i="27"/>
  <c r="C1379" i="27"/>
  <c r="C1378" i="27"/>
  <c r="C1377" i="27"/>
  <c r="C1376" i="27"/>
  <c r="C1375" i="27"/>
  <c r="C1374" i="27"/>
  <c r="C1373" i="27"/>
  <c r="C1372" i="27"/>
  <c r="C1371" i="27"/>
  <c r="C1370" i="27"/>
  <c r="C1369" i="27"/>
  <c r="C1368" i="27"/>
  <c r="C1367" i="27"/>
  <c r="C1366" i="27"/>
  <c r="C1365" i="27"/>
  <c r="C1364" i="27"/>
  <c r="C1363" i="27"/>
  <c r="C1362" i="27"/>
  <c r="C1361" i="27"/>
  <c r="C1360" i="27"/>
  <c r="C1359" i="27"/>
  <c r="C1358" i="27"/>
  <c r="C1357" i="27"/>
  <c r="C1356" i="27"/>
  <c r="C1355" i="27"/>
  <c r="C1354" i="27"/>
  <c r="C1353" i="27"/>
  <c r="C1352" i="27"/>
  <c r="C1351" i="27"/>
  <c r="C1350" i="27"/>
  <c r="C1349" i="27"/>
  <c r="C1348" i="27"/>
  <c r="C1347" i="27"/>
  <c r="C1346" i="27"/>
  <c r="C1345" i="27"/>
  <c r="C1344" i="27"/>
  <c r="C1343" i="27"/>
  <c r="C1342" i="27"/>
  <c r="C1341" i="27"/>
  <c r="C1340" i="27"/>
  <c r="C1339" i="27"/>
  <c r="C1338" i="27"/>
  <c r="C1337" i="27"/>
  <c r="C1336" i="27"/>
  <c r="C1335" i="27"/>
  <c r="C1334" i="27"/>
  <c r="C1333" i="27"/>
  <c r="C1332" i="27"/>
  <c r="C1331" i="27"/>
  <c r="C1330" i="27"/>
  <c r="C1329" i="27"/>
  <c r="C1328" i="27"/>
  <c r="C1327" i="27"/>
  <c r="C1326" i="27"/>
  <c r="C1325" i="27"/>
  <c r="C1324" i="27"/>
  <c r="C1323" i="27"/>
  <c r="C1322" i="27"/>
  <c r="C1321" i="27"/>
  <c r="C1320" i="27"/>
  <c r="C1319" i="27"/>
  <c r="C1318" i="27"/>
  <c r="C1317" i="27"/>
  <c r="C1316" i="27"/>
  <c r="C1315" i="27"/>
  <c r="C1314" i="27"/>
  <c r="C1313" i="27"/>
  <c r="C1312" i="27"/>
  <c r="C1311" i="27"/>
  <c r="C1310" i="27"/>
  <c r="C1309" i="27"/>
  <c r="C1308" i="27"/>
  <c r="C1307" i="27"/>
  <c r="C1306" i="27"/>
  <c r="C1305" i="27"/>
  <c r="C1304" i="27"/>
  <c r="C1303" i="27"/>
  <c r="C1302" i="27"/>
  <c r="C1301" i="27"/>
  <c r="C1300" i="27"/>
  <c r="C1299" i="27"/>
  <c r="C1298" i="27"/>
  <c r="C1297" i="27"/>
  <c r="C1296" i="27"/>
  <c r="C1295" i="27"/>
  <c r="C1294" i="27"/>
  <c r="C1293" i="27"/>
  <c r="C1292" i="27"/>
  <c r="C1291" i="27"/>
  <c r="C1290" i="27"/>
  <c r="C1289" i="27"/>
  <c r="C1288" i="27"/>
  <c r="C1287" i="27"/>
  <c r="C1286" i="27"/>
  <c r="C1285" i="27"/>
  <c r="C1284" i="27"/>
  <c r="C1283" i="27"/>
  <c r="C1282" i="27"/>
  <c r="C1281" i="27"/>
  <c r="C1280" i="27"/>
  <c r="C1279" i="27"/>
  <c r="C1278" i="27"/>
  <c r="C1277" i="27"/>
  <c r="C1276" i="27"/>
  <c r="C1275" i="27"/>
  <c r="C1274" i="27"/>
  <c r="C1273" i="27"/>
  <c r="C1272" i="27"/>
  <c r="C1271" i="27"/>
  <c r="C1270" i="27"/>
  <c r="C1269" i="27"/>
  <c r="C1268" i="27"/>
  <c r="C1267" i="27"/>
  <c r="C1266" i="27"/>
  <c r="C1265" i="27"/>
  <c r="C1264" i="27"/>
  <c r="C1263" i="27"/>
  <c r="C1262" i="27"/>
  <c r="C1261" i="27"/>
  <c r="C1260" i="27"/>
  <c r="C1259" i="27"/>
  <c r="C1258" i="27"/>
  <c r="C1257" i="27"/>
  <c r="C1256" i="27"/>
  <c r="C1255" i="27"/>
  <c r="C1254" i="27"/>
  <c r="C1253" i="27"/>
  <c r="C1252" i="27"/>
  <c r="C1251" i="27"/>
  <c r="C1250" i="27"/>
  <c r="C1249" i="27"/>
  <c r="C1248" i="27"/>
  <c r="C1247" i="27"/>
  <c r="C1700" i="27"/>
  <c r="C1699" i="27"/>
  <c r="C1698" i="27"/>
  <c r="C1697" i="27"/>
  <c r="C1696" i="27"/>
  <c r="C1695" i="27"/>
  <c r="C1694" i="27"/>
  <c r="C1693" i="27"/>
  <c r="C1692" i="27"/>
  <c r="C1691" i="27"/>
  <c r="C1690" i="27"/>
  <c r="C1689" i="27"/>
  <c r="C1688" i="27"/>
  <c r="C1687" i="27"/>
  <c r="C1686" i="27"/>
  <c r="C1685" i="27"/>
  <c r="C1684" i="27"/>
  <c r="C1683" i="27"/>
  <c r="C1682" i="27"/>
  <c r="C1681" i="27"/>
  <c r="C1680" i="27"/>
  <c r="C1679" i="27"/>
  <c r="C1678" i="27"/>
  <c r="C1677" i="27"/>
  <c r="C1676" i="27"/>
  <c r="C1675" i="27"/>
  <c r="C1674" i="27"/>
  <c r="C1673" i="27"/>
  <c r="C1672" i="27"/>
  <c r="C1671" i="27"/>
  <c r="C1670" i="27"/>
  <c r="C1669" i="27"/>
  <c r="C1668" i="27"/>
  <c r="C1667" i="27"/>
  <c r="C1666" i="27"/>
  <c r="C1665" i="27"/>
  <c r="C1664" i="27"/>
  <c r="C1663" i="27"/>
  <c r="C1662" i="27"/>
  <c r="C1661" i="27"/>
  <c r="C1660" i="27"/>
  <c r="C1659" i="27"/>
  <c r="C1658" i="27"/>
  <c r="C1657" i="27"/>
  <c r="C1656" i="27"/>
  <c r="C1655" i="27"/>
  <c r="C1654" i="27"/>
  <c r="C1653" i="27"/>
  <c r="C1652" i="27"/>
  <c r="C1651" i="27"/>
  <c r="C1650" i="27"/>
  <c r="C1649" i="27"/>
  <c r="C1648" i="27"/>
  <c r="C1647" i="27"/>
  <c r="C1646" i="27"/>
  <c r="C1645" i="27"/>
  <c r="C1644" i="27"/>
  <c r="C1643" i="27"/>
  <c r="C1642" i="27"/>
  <c r="C1641" i="27"/>
  <c r="C1640" i="27"/>
  <c r="C1639" i="27"/>
  <c r="C1638" i="27"/>
  <c r="C1637" i="27"/>
  <c r="C1636" i="27"/>
  <c r="C1635" i="27"/>
  <c r="C1634" i="27"/>
  <c r="C1633" i="27"/>
  <c r="C1632" i="27"/>
  <c r="C1631" i="27"/>
  <c r="C1630" i="27"/>
  <c r="C1629" i="27"/>
  <c r="C1628" i="27"/>
  <c r="C1627" i="27"/>
  <c r="C1626" i="27"/>
  <c r="C1625" i="27"/>
  <c r="C1624" i="27"/>
  <c r="C1623" i="27"/>
  <c r="C1622" i="27"/>
  <c r="C1621" i="27"/>
  <c r="C1620" i="27"/>
  <c r="C1619" i="27"/>
  <c r="C1618" i="27"/>
  <c r="C1617" i="27"/>
  <c r="C1616" i="27"/>
  <c r="C1615" i="27"/>
  <c r="C1614" i="27"/>
  <c r="C1613" i="27"/>
  <c r="C1612" i="27"/>
  <c r="C1611" i="27"/>
  <c r="C1610" i="27"/>
  <c r="C1609" i="27"/>
  <c r="C1608" i="27"/>
  <c r="C1607" i="27"/>
  <c r="C1606" i="27"/>
  <c r="C1605" i="27"/>
  <c r="C1604" i="27"/>
  <c r="C1603" i="27"/>
  <c r="C1602" i="27"/>
  <c r="C1601" i="27"/>
  <c r="C1600" i="27"/>
  <c r="C1599" i="27"/>
  <c r="C1598" i="27"/>
  <c r="C1597" i="27"/>
  <c r="C1596" i="27"/>
  <c r="C1595" i="27"/>
  <c r="C1594" i="27"/>
  <c r="C1593" i="27"/>
  <c r="C1592" i="27"/>
  <c r="C1591" i="27"/>
  <c r="C1590" i="27"/>
  <c r="C1589" i="27"/>
  <c r="C1588" i="27"/>
  <c r="C1587" i="27"/>
  <c r="C1586" i="27"/>
  <c r="C1585" i="27"/>
  <c r="C1584" i="27"/>
  <c r="C1583" i="27"/>
  <c r="C1582" i="27"/>
  <c r="C1581" i="27"/>
  <c r="C1580" i="27"/>
  <c r="C1579" i="27"/>
  <c r="C1578" i="27"/>
  <c r="C1577" i="27"/>
  <c r="C1576" i="27"/>
  <c r="C1575" i="27"/>
  <c r="C1574" i="27"/>
  <c r="C1573" i="27"/>
  <c r="C1572" i="27"/>
  <c r="C1571" i="27"/>
  <c r="C1570" i="27"/>
  <c r="C1569" i="27"/>
  <c r="C1568" i="27"/>
  <c r="C1567" i="27"/>
  <c r="C1566" i="27"/>
  <c r="C1565" i="27"/>
  <c r="C1564" i="27"/>
  <c r="C1563" i="27"/>
  <c r="C1562" i="27"/>
  <c r="C1561" i="27"/>
  <c r="C1560" i="27"/>
  <c r="C1559" i="27"/>
  <c r="C1558" i="27"/>
  <c r="C1557" i="27"/>
  <c r="C1556" i="27"/>
  <c r="C1555" i="27"/>
  <c r="C1554" i="27"/>
  <c r="C1553" i="27"/>
  <c r="C1552" i="27"/>
  <c r="C1551" i="27"/>
  <c r="O1089" i="27"/>
  <c r="O1088" i="27"/>
  <c r="O1087" i="27"/>
  <c r="O1086" i="27"/>
  <c r="O1085" i="27"/>
  <c r="O1084" i="27"/>
  <c r="O1083" i="27"/>
  <c r="O1082" i="27"/>
  <c r="O1081" i="27"/>
  <c r="O1080" i="27"/>
  <c r="O1079" i="27"/>
  <c r="O1078" i="27"/>
  <c r="O1077" i="27"/>
  <c r="O1076" i="27"/>
  <c r="O1075" i="27"/>
  <c r="O1074" i="27"/>
  <c r="O1073" i="27"/>
  <c r="O1072" i="27"/>
  <c r="O1071" i="27"/>
  <c r="O1070" i="27"/>
  <c r="O1069" i="27"/>
  <c r="O1068" i="27"/>
  <c r="O1067" i="27"/>
  <c r="O1066" i="27"/>
  <c r="O1065" i="27"/>
  <c r="O1064" i="27"/>
  <c r="O1063" i="27"/>
  <c r="O1062" i="27"/>
  <c r="O1061" i="27"/>
  <c r="O1060" i="27"/>
  <c r="O1059" i="27"/>
  <c r="O1058" i="27"/>
  <c r="O1057" i="27"/>
  <c r="O1056" i="27"/>
  <c r="O1055" i="27"/>
  <c r="O1054" i="27"/>
  <c r="O1053" i="27"/>
  <c r="O1052" i="27"/>
  <c r="O1051" i="27"/>
  <c r="O1050" i="27"/>
  <c r="O1049" i="27"/>
  <c r="O1048" i="27"/>
  <c r="O1047" i="27"/>
  <c r="O1046" i="27"/>
  <c r="O1045" i="27"/>
  <c r="O1044" i="27"/>
  <c r="O1043" i="27"/>
  <c r="O1042" i="27"/>
  <c r="O1041" i="27"/>
  <c r="O1040" i="27"/>
  <c r="O1039" i="27"/>
  <c r="O1038" i="27"/>
  <c r="O1037" i="27"/>
  <c r="O1036" i="27"/>
  <c r="O1035" i="27"/>
  <c r="O1034" i="27"/>
  <c r="O1033" i="27"/>
  <c r="O1032" i="27"/>
  <c r="O1031" i="27"/>
  <c r="O1030" i="27"/>
  <c r="O1029" i="27"/>
  <c r="O1028" i="27"/>
  <c r="O1027" i="27"/>
  <c r="O1026" i="27"/>
  <c r="O1025" i="27"/>
  <c r="O1024" i="27"/>
  <c r="O1023" i="27"/>
  <c r="O1022" i="27"/>
  <c r="O1021" i="27"/>
  <c r="O1020" i="27"/>
  <c r="O1019" i="27"/>
  <c r="O1018" i="27"/>
  <c r="O1017" i="27"/>
  <c r="O1016" i="27"/>
  <c r="O1015" i="27"/>
  <c r="O1014" i="27"/>
  <c r="O1013" i="27"/>
  <c r="O1012" i="27"/>
  <c r="O1011" i="27"/>
  <c r="O1010" i="27"/>
  <c r="O1009" i="27"/>
  <c r="O1008" i="27"/>
  <c r="O1007" i="27"/>
  <c r="O1006" i="27"/>
  <c r="O1005" i="27"/>
  <c r="O1004" i="27"/>
  <c r="O1003" i="27"/>
  <c r="O1002" i="27"/>
  <c r="O1001" i="27"/>
  <c r="O1000" i="27"/>
  <c r="O999" i="27"/>
  <c r="O998" i="27"/>
  <c r="O997" i="27"/>
  <c r="O996" i="27"/>
  <c r="O995" i="27"/>
  <c r="O994" i="27"/>
  <c r="O993" i="27"/>
  <c r="O992" i="27"/>
  <c r="O991" i="27"/>
  <c r="O990" i="27"/>
  <c r="O989" i="27"/>
  <c r="O988" i="27"/>
  <c r="O987" i="27"/>
  <c r="O986" i="27"/>
  <c r="O985" i="27"/>
  <c r="O984" i="27"/>
  <c r="O983" i="27"/>
  <c r="O982" i="27"/>
  <c r="O981" i="27"/>
  <c r="O980" i="27"/>
  <c r="O979" i="27"/>
  <c r="O978" i="27"/>
  <c r="O977" i="27"/>
  <c r="O976" i="27"/>
  <c r="O975" i="27"/>
  <c r="O974" i="27"/>
  <c r="O973" i="27"/>
  <c r="O972" i="27"/>
  <c r="O971" i="27"/>
  <c r="O970" i="27"/>
  <c r="O969" i="27"/>
  <c r="O968" i="27"/>
  <c r="O967" i="27"/>
  <c r="O966" i="27"/>
  <c r="O965" i="27"/>
  <c r="O964" i="27"/>
  <c r="O963" i="27"/>
  <c r="O962" i="27"/>
  <c r="O961" i="27"/>
  <c r="O960" i="27"/>
  <c r="O959" i="27"/>
  <c r="O958" i="27"/>
  <c r="O957" i="27"/>
  <c r="O956" i="27"/>
  <c r="O955" i="27"/>
  <c r="O954" i="27"/>
  <c r="O953" i="27"/>
  <c r="O952" i="27"/>
  <c r="O951" i="27"/>
  <c r="O950" i="27"/>
  <c r="O949" i="27"/>
  <c r="O948" i="27"/>
  <c r="O947" i="27"/>
  <c r="O946" i="27"/>
  <c r="O945" i="27"/>
  <c r="O944" i="27"/>
  <c r="O943" i="27"/>
  <c r="O942" i="27"/>
  <c r="O941" i="27"/>
  <c r="O940" i="27"/>
  <c r="O939" i="27"/>
  <c r="O938" i="27"/>
  <c r="O937" i="27"/>
  <c r="O936" i="27"/>
  <c r="O935" i="27"/>
  <c r="O934" i="27"/>
  <c r="O933" i="27"/>
  <c r="O932" i="27"/>
  <c r="O931" i="27"/>
  <c r="O930" i="27"/>
  <c r="O929" i="27"/>
  <c r="O928" i="27"/>
  <c r="O927" i="27"/>
  <c r="O926" i="27"/>
  <c r="O925" i="27"/>
  <c r="O924" i="27"/>
  <c r="O923" i="27"/>
  <c r="O922" i="27"/>
  <c r="O921" i="27"/>
  <c r="O920" i="27"/>
  <c r="O919" i="27"/>
  <c r="O918" i="27"/>
  <c r="O917" i="27"/>
  <c r="O916" i="27"/>
  <c r="O915" i="27"/>
  <c r="O914" i="27"/>
  <c r="O913" i="27"/>
  <c r="O912" i="27"/>
  <c r="O911" i="27"/>
  <c r="O910" i="27"/>
  <c r="O909" i="27"/>
  <c r="O908" i="27"/>
  <c r="O907" i="27"/>
  <c r="O906" i="27"/>
  <c r="O905" i="27"/>
  <c r="O904" i="27"/>
  <c r="O903" i="27"/>
  <c r="O902" i="27"/>
  <c r="O901" i="27"/>
  <c r="O900" i="27"/>
  <c r="O899" i="27"/>
  <c r="O898" i="27"/>
  <c r="O897" i="27"/>
  <c r="O896" i="27"/>
  <c r="O895" i="27"/>
  <c r="O894" i="27"/>
  <c r="O893" i="27"/>
  <c r="O892" i="27"/>
  <c r="O891" i="27"/>
  <c r="O890" i="27"/>
  <c r="O889" i="27"/>
  <c r="O888" i="27"/>
  <c r="O887" i="27"/>
  <c r="O886" i="27"/>
  <c r="O885" i="27"/>
  <c r="O884" i="27"/>
  <c r="O883" i="27"/>
  <c r="O882" i="27"/>
  <c r="O881" i="27"/>
  <c r="O880" i="27"/>
  <c r="O879" i="27"/>
  <c r="O878" i="27"/>
  <c r="O877" i="27"/>
  <c r="O876" i="27"/>
  <c r="O875" i="27"/>
  <c r="O874" i="27"/>
  <c r="O873" i="27"/>
  <c r="O872" i="27"/>
  <c r="O871" i="27"/>
  <c r="O870" i="27"/>
  <c r="O869" i="27"/>
  <c r="O868" i="27"/>
  <c r="O867" i="27"/>
  <c r="O866" i="27"/>
  <c r="O865" i="27"/>
  <c r="O864" i="27"/>
  <c r="O863" i="27"/>
  <c r="O862" i="27"/>
  <c r="O861" i="27"/>
  <c r="O860" i="27"/>
  <c r="O859" i="27"/>
  <c r="O858" i="27"/>
  <c r="O857" i="27"/>
  <c r="O856" i="27"/>
  <c r="O855" i="27"/>
  <c r="O854" i="27"/>
  <c r="O853" i="27"/>
  <c r="O852" i="27"/>
  <c r="O851" i="27"/>
  <c r="O850" i="27"/>
  <c r="N850" i="27"/>
  <c r="F1089" i="27"/>
  <c r="F1088" i="27"/>
  <c r="F1087" i="27"/>
  <c r="F1086" i="27"/>
  <c r="F1085" i="27"/>
  <c r="F1084" i="27"/>
  <c r="F1083" i="27"/>
  <c r="F1082" i="27"/>
  <c r="F1081" i="27"/>
  <c r="F1080" i="27"/>
  <c r="F1079" i="27"/>
  <c r="F1078" i="27"/>
  <c r="F1077" i="27"/>
  <c r="F1076" i="27"/>
  <c r="F1075" i="27"/>
  <c r="F1074" i="27"/>
  <c r="F1073" i="27"/>
  <c r="F1072" i="27"/>
  <c r="F1071" i="27"/>
  <c r="F1070" i="27"/>
  <c r="F1069" i="27"/>
  <c r="F1068" i="27"/>
  <c r="F1067" i="27"/>
  <c r="F1066" i="27"/>
  <c r="F1065" i="27"/>
  <c r="F1064" i="27"/>
  <c r="F1063" i="27"/>
  <c r="F1062" i="27"/>
  <c r="F1061" i="27"/>
  <c r="F1060" i="27"/>
  <c r="F1059" i="27"/>
  <c r="F1058" i="27"/>
  <c r="F1057" i="27"/>
  <c r="F1056" i="27"/>
  <c r="F1055" i="27"/>
  <c r="F1054" i="27"/>
  <c r="F1053" i="27"/>
  <c r="F1052" i="27"/>
  <c r="F1051" i="27"/>
  <c r="F1050" i="27"/>
  <c r="F1049" i="27"/>
  <c r="F1048" i="27"/>
  <c r="F1047" i="27"/>
  <c r="F1046" i="27"/>
  <c r="F1045" i="27"/>
  <c r="F1044" i="27"/>
  <c r="F1043" i="27"/>
  <c r="F1042" i="27"/>
  <c r="F1041" i="27"/>
  <c r="F1040" i="27"/>
  <c r="F1039" i="27"/>
  <c r="F1038" i="27"/>
  <c r="F1037" i="27"/>
  <c r="F1036" i="27"/>
  <c r="F1035" i="27"/>
  <c r="F1034" i="27"/>
  <c r="F1033" i="27"/>
  <c r="F1032" i="27"/>
  <c r="F1031" i="27"/>
  <c r="F1030" i="27"/>
  <c r="F1029" i="27"/>
  <c r="F1028" i="27"/>
  <c r="F1027" i="27"/>
  <c r="F1026" i="27"/>
  <c r="F1025" i="27"/>
  <c r="F1024" i="27"/>
  <c r="F1023" i="27"/>
  <c r="F1022" i="27"/>
  <c r="F1021" i="27"/>
  <c r="F1020" i="27"/>
  <c r="F1019" i="27"/>
  <c r="F1018" i="27"/>
  <c r="F1017" i="27"/>
  <c r="F1016" i="27"/>
  <c r="F1015" i="27"/>
  <c r="F1014" i="27"/>
  <c r="F1013" i="27"/>
  <c r="F1012" i="27"/>
  <c r="F1011" i="27"/>
  <c r="F1010" i="27"/>
  <c r="F1009" i="27"/>
  <c r="F1008" i="27"/>
  <c r="F1007" i="27"/>
  <c r="F1006" i="27"/>
  <c r="F1005" i="27"/>
  <c r="F1004" i="27"/>
  <c r="F1003" i="27"/>
  <c r="F1002" i="27"/>
  <c r="F1001" i="27"/>
  <c r="F1000" i="27"/>
  <c r="F999" i="27"/>
  <c r="F998" i="27"/>
  <c r="F997" i="27"/>
  <c r="F996" i="27"/>
  <c r="F995" i="27"/>
  <c r="F994" i="27"/>
  <c r="F993" i="27"/>
  <c r="F992" i="27"/>
  <c r="F991" i="27"/>
  <c r="F990" i="27"/>
  <c r="F989" i="27"/>
  <c r="F988" i="27"/>
  <c r="F987" i="27"/>
  <c r="F986" i="27"/>
  <c r="F985" i="27"/>
  <c r="F984" i="27"/>
  <c r="F983" i="27"/>
  <c r="F982" i="27"/>
  <c r="F981" i="27"/>
  <c r="F980" i="27"/>
  <c r="F979" i="27"/>
  <c r="F978" i="27"/>
  <c r="F977" i="27"/>
  <c r="F976" i="27"/>
  <c r="F975" i="27"/>
  <c r="F974" i="27"/>
  <c r="F973" i="27"/>
  <c r="F972" i="27"/>
  <c r="F971" i="27"/>
  <c r="F970" i="27"/>
  <c r="F969" i="27"/>
  <c r="F968" i="27"/>
  <c r="F967" i="27"/>
  <c r="F966" i="27"/>
  <c r="F965" i="27"/>
  <c r="F964" i="27"/>
  <c r="F963" i="27"/>
  <c r="F962" i="27"/>
  <c r="F961" i="27"/>
  <c r="F960" i="27"/>
  <c r="F959" i="27"/>
  <c r="F958" i="27"/>
  <c r="F957" i="27"/>
  <c r="F956" i="27"/>
  <c r="F955" i="27"/>
  <c r="F954" i="27"/>
  <c r="F953" i="27"/>
  <c r="F952" i="27"/>
  <c r="F951" i="27"/>
  <c r="F950" i="27"/>
  <c r="F949" i="27"/>
  <c r="F948" i="27"/>
  <c r="F947" i="27"/>
  <c r="F946" i="27"/>
  <c r="F945" i="27"/>
  <c r="F944" i="27"/>
  <c r="F943" i="27"/>
  <c r="F942" i="27"/>
  <c r="F941" i="27"/>
  <c r="F940" i="27"/>
  <c r="F939" i="27"/>
  <c r="F938" i="27"/>
  <c r="F937" i="27"/>
  <c r="F936" i="27"/>
  <c r="F935" i="27"/>
  <c r="F934" i="27"/>
  <c r="F933" i="27"/>
  <c r="F932" i="27"/>
  <c r="F931" i="27"/>
  <c r="F930" i="27"/>
  <c r="F929" i="27"/>
  <c r="F928" i="27"/>
  <c r="F927" i="27"/>
  <c r="F926" i="27"/>
  <c r="F925" i="27"/>
  <c r="F924" i="27"/>
  <c r="F923" i="27"/>
  <c r="F922" i="27"/>
  <c r="F921" i="27"/>
  <c r="F920" i="27"/>
  <c r="F919" i="27"/>
  <c r="F918" i="27"/>
  <c r="F917" i="27"/>
  <c r="F916" i="27"/>
  <c r="F915" i="27"/>
  <c r="F914" i="27"/>
  <c r="F913" i="27"/>
  <c r="F912" i="27"/>
  <c r="F911" i="27"/>
  <c r="F910" i="27"/>
  <c r="F909" i="27"/>
  <c r="F908" i="27"/>
  <c r="F907" i="27"/>
  <c r="F906" i="27"/>
  <c r="F905" i="27"/>
  <c r="F904" i="27"/>
  <c r="F903" i="27"/>
  <c r="F902" i="27"/>
  <c r="F901" i="27"/>
  <c r="F900" i="27"/>
  <c r="F899" i="27"/>
  <c r="F898" i="27"/>
  <c r="F897" i="27"/>
  <c r="F896" i="27"/>
  <c r="F895" i="27"/>
  <c r="F894" i="27"/>
  <c r="F893" i="27"/>
  <c r="F892" i="27"/>
  <c r="F891" i="27"/>
  <c r="F890" i="27"/>
  <c r="F889" i="27"/>
  <c r="F888" i="27"/>
  <c r="F887" i="27"/>
  <c r="F886" i="27"/>
  <c r="F885" i="27"/>
  <c r="F884" i="27"/>
  <c r="F883" i="27"/>
  <c r="F882" i="27"/>
  <c r="F881" i="27"/>
  <c r="F880" i="27"/>
  <c r="F879" i="27"/>
  <c r="F878" i="27"/>
  <c r="F877" i="27"/>
  <c r="F876" i="27"/>
  <c r="F875" i="27"/>
  <c r="F874" i="27"/>
  <c r="F873" i="27"/>
  <c r="F872" i="27"/>
  <c r="F871" i="27"/>
  <c r="F870" i="27"/>
  <c r="F869" i="27"/>
  <c r="F868" i="27"/>
  <c r="F867" i="27"/>
  <c r="F866" i="27"/>
  <c r="F865" i="27"/>
  <c r="F864" i="27"/>
  <c r="F863" i="27"/>
  <c r="F862" i="27"/>
  <c r="F861" i="27"/>
  <c r="F860" i="27"/>
  <c r="F859" i="27"/>
  <c r="F858" i="27"/>
  <c r="F857" i="27"/>
  <c r="F856" i="27"/>
  <c r="F855" i="27"/>
  <c r="F854" i="27"/>
  <c r="F853" i="27"/>
  <c r="F852" i="27"/>
  <c r="F851" i="27"/>
  <c r="F850" i="27"/>
  <c r="F537" i="27"/>
  <c r="F536" i="27"/>
  <c r="F535" i="27"/>
  <c r="F534" i="27"/>
  <c r="F533" i="27"/>
  <c r="F532" i="27"/>
  <c r="F531" i="27"/>
  <c r="F530" i="27"/>
  <c r="F529" i="27"/>
  <c r="F528" i="27"/>
  <c r="F527" i="27"/>
  <c r="F526" i="27"/>
  <c r="F525" i="27"/>
  <c r="F524" i="27"/>
  <c r="F523" i="27"/>
  <c r="F522" i="27"/>
  <c r="F521" i="27"/>
  <c r="F520" i="27"/>
  <c r="F519" i="27"/>
  <c r="F518" i="27"/>
  <c r="F517" i="27"/>
  <c r="F516" i="27"/>
  <c r="F515" i="27"/>
  <c r="F514" i="27"/>
  <c r="F513" i="27"/>
  <c r="F512" i="27"/>
  <c r="F511" i="27"/>
  <c r="F510" i="27"/>
  <c r="F509" i="27"/>
  <c r="F508" i="27"/>
  <c r="F507" i="27"/>
  <c r="F506" i="27"/>
  <c r="F505" i="27"/>
  <c r="F504" i="27"/>
  <c r="F503" i="27"/>
  <c r="F502" i="27"/>
  <c r="F501" i="27"/>
  <c r="F500" i="27"/>
  <c r="F499" i="27"/>
  <c r="F498" i="27"/>
  <c r="F497" i="27"/>
  <c r="F496" i="27"/>
  <c r="F495" i="27"/>
  <c r="F494" i="27"/>
  <c r="F493" i="27"/>
  <c r="F492" i="27"/>
  <c r="F491" i="27"/>
  <c r="F490" i="27"/>
  <c r="F489" i="27"/>
  <c r="F488" i="27"/>
  <c r="F487" i="27"/>
  <c r="F486" i="27"/>
  <c r="F485" i="27"/>
  <c r="F484" i="27"/>
  <c r="F483" i="27"/>
  <c r="F482" i="27"/>
  <c r="F481" i="27"/>
  <c r="F480" i="27"/>
  <c r="F479" i="27"/>
  <c r="F478" i="27"/>
  <c r="F477" i="27"/>
  <c r="F476" i="27"/>
  <c r="F475" i="27"/>
  <c r="F474" i="27"/>
  <c r="F473" i="27"/>
  <c r="F472" i="27"/>
  <c r="F471" i="27"/>
  <c r="F470" i="27"/>
  <c r="F469" i="27"/>
  <c r="F468" i="27"/>
  <c r="F467" i="27"/>
  <c r="F466" i="27"/>
  <c r="F465" i="27"/>
  <c r="F464" i="27"/>
  <c r="F463" i="27"/>
  <c r="F462" i="27"/>
  <c r="F461" i="27"/>
  <c r="F460" i="27"/>
  <c r="F459" i="27"/>
  <c r="F458" i="27"/>
  <c r="F457" i="27"/>
  <c r="F456" i="27"/>
  <c r="F455" i="27"/>
  <c r="F454" i="27"/>
  <c r="H454" i="27" s="1"/>
  <c r="F453" i="27"/>
  <c r="F452" i="27"/>
  <c r="H452" i="27" s="1"/>
  <c r="F451" i="27"/>
  <c r="F450" i="27"/>
  <c r="H450" i="27" s="1"/>
  <c r="F449" i="27"/>
  <c r="H449" i="27" s="1"/>
  <c r="F448" i="27"/>
  <c r="H448" i="27" s="1"/>
  <c r="C537" i="27"/>
  <c r="C536" i="27"/>
  <c r="C535" i="27"/>
  <c r="C534" i="27"/>
  <c r="C533" i="27"/>
  <c r="C532" i="27"/>
  <c r="C531" i="27"/>
  <c r="C530" i="27"/>
  <c r="C529" i="27"/>
  <c r="C528" i="27"/>
  <c r="C527" i="27"/>
  <c r="C526" i="27"/>
  <c r="C525" i="27"/>
  <c r="C524" i="27"/>
  <c r="C523" i="27"/>
  <c r="C522" i="27"/>
  <c r="C521" i="27"/>
  <c r="C520" i="27"/>
  <c r="C519" i="27"/>
  <c r="C518" i="27"/>
  <c r="C517" i="27"/>
  <c r="C516" i="27"/>
  <c r="C515" i="27"/>
  <c r="C514" i="27"/>
  <c r="C513" i="27"/>
  <c r="C512" i="27"/>
  <c r="C511" i="27"/>
  <c r="C510" i="27"/>
  <c r="C509" i="27"/>
  <c r="C508" i="27"/>
  <c r="C507" i="27"/>
  <c r="C506" i="27"/>
  <c r="C505" i="27"/>
  <c r="C504" i="27"/>
  <c r="C503" i="27"/>
  <c r="C502" i="27"/>
  <c r="C501" i="27"/>
  <c r="C500" i="27"/>
  <c r="C499" i="27"/>
  <c r="C498" i="27"/>
  <c r="C497" i="27"/>
  <c r="C496" i="27"/>
  <c r="C495" i="27"/>
  <c r="C494" i="27"/>
  <c r="C493" i="27"/>
  <c r="C492" i="27"/>
  <c r="C491" i="27"/>
  <c r="C490" i="27"/>
  <c r="C489" i="27"/>
  <c r="C488" i="27"/>
  <c r="C487" i="27"/>
  <c r="C486" i="27"/>
  <c r="C485" i="27"/>
  <c r="C484" i="27"/>
  <c r="C483" i="27"/>
  <c r="C482" i="27"/>
  <c r="C481" i="27"/>
  <c r="C480" i="27"/>
  <c r="C479" i="27"/>
  <c r="C478" i="27"/>
  <c r="C477" i="27"/>
  <c r="C476" i="27"/>
  <c r="C475" i="27"/>
  <c r="C474" i="27"/>
  <c r="C473" i="27"/>
  <c r="C472" i="27"/>
  <c r="C471" i="27"/>
  <c r="C470" i="27"/>
  <c r="C469" i="27"/>
  <c r="C468" i="27"/>
  <c r="C467" i="27"/>
  <c r="C466" i="27"/>
  <c r="C465" i="27"/>
  <c r="C464" i="27"/>
  <c r="C463" i="27"/>
  <c r="C462" i="27"/>
  <c r="C461" i="27"/>
  <c r="C460" i="27"/>
  <c r="C459" i="27"/>
  <c r="C458" i="27"/>
  <c r="C457" i="27"/>
  <c r="C456" i="27"/>
  <c r="C455" i="27"/>
  <c r="C454" i="27"/>
  <c r="C453" i="27"/>
  <c r="C452" i="27"/>
  <c r="C451" i="27"/>
  <c r="C450" i="27"/>
  <c r="C449" i="27"/>
  <c r="C448" i="27"/>
  <c r="H335" i="27"/>
  <c r="H334" i="27"/>
  <c r="H333" i="27"/>
  <c r="H332" i="27"/>
  <c r="H331" i="27"/>
  <c r="H330" i="27"/>
  <c r="H329" i="27"/>
  <c r="H328" i="27"/>
  <c r="E447" i="27"/>
  <c r="E446" i="27"/>
  <c r="E445" i="27"/>
  <c r="E444" i="27"/>
  <c r="E443" i="27"/>
  <c r="E442" i="27"/>
  <c r="E441" i="27"/>
  <c r="E440" i="27"/>
  <c r="E439" i="27"/>
  <c r="E438" i="27"/>
  <c r="E437" i="27"/>
  <c r="E436" i="27"/>
  <c r="E435" i="27"/>
  <c r="E434" i="27"/>
  <c r="E433" i="27"/>
  <c r="E432" i="27"/>
  <c r="E431" i="27"/>
  <c r="E430" i="27"/>
  <c r="E429" i="27"/>
  <c r="E428" i="27"/>
  <c r="E427" i="27"/>
  <c r="E426" i="27"/>
  <c r="E425" i="27"/>
  <c r="E424" i="27"/>
  <c r="E423" i="27"/>
  <c r="E422" i="27"/>
  <c r="E421" i="27"/>
  <c r="E420" i="27"/>
  <c r="E419" i="27"/>
  <c r="E418" i="27"/>
  <c r="E417" i="27"/>
  <c r="E416" i="27"/>
  <c r="E415" i="27"/>
  <c r="E414" i="27"/>
  <c r="E413" i="27"/>
  <c r="E412" i="27"/>
  <c r="E411" i="27"/>
  <c r="E410" i="27"/>
  <c r="E409" i="27"/>
  <c r="E408" i="27"/>
  <c r="E407" i="27"/>
  <c r="E406" i="27"/>
  <c r="E405" i="27"/>
  <c r="E404" i="27"/>
  <c r="E403" i="27"/>
  <c r="E402" i="27"/>
  <c r="E401" i="27"/>
  <c r="E400" i="27"/>
  <c r="E399" i="27"/>
  <c r="E398" i="27"/>
  <c r="E397" i="27"/>
  <c r="E396" i="27"/>
  <c r="E395" i="27"/>
  <c r="E394" i="27"/>
  <c r="E393" i="27"/>
  <c r="E392" i="27"/>
  <c r="E391" i="27"/>
  <c r="E390" i="27"/>
  <c r="E389" i="27"/>
  <c r="E388" i="27"/>
  <c r="E387" i="27"/>
  <c r="E386" i="27"/>
  <c r="E385" i="27"/>
  <c r="E384" i="27"/>
  <c r="E383" i="27"/>
  <c r="E382" i="27"/>
  <c r="E381" i="27"/>
  <c r="E380" i="27"/>
  <c r="E379" i="27"/>
  <c r="E378" i="27"/>
  <c r="E377" i="27"/>
  <c r="E376" i="27"/>
  <c r="E375" i="27"/>
  <c r="E374" i="27"/>
  <c r="E373" i="27"/>
  <c r="E372" i="27"/>
  <c r="E371" i="27"/>
  <c r="E370" i="27"/>
  <c r="E369" i="27"/>
  <c r="E368" i="27"/>
  <c r="E367" i="27"/>
  <c r="E366" i="27"/>
  <c r="E365" i="27"/>
  <c r="E364" i="27"/>
  <c r="E363" i="27"/>
  <c r="E362" i="27"/>
  <c r="E361" i="27"/>
  <c r="E360" i="27"/>
  <c r="E359" i="27"/>
  <c r="E358" i="27"/>
  <c r="E357" i="27"/>
  <c r="E356" i="27"/>
  <c r="E355" i="27"/>
  <c r="E354" i="27"/>
  <c r="E353" i="27"/>
  <c r="E352" i="27"/>
  <c r="E351" i="27"/>
  <c r="E350" i="27"/>
  <c r="E349" i="27"/>
  <c r="E348" i="27"/>
  <c r="E347" i="27"/>
  <c r="E346" i="27"/>
  <c r="E345" i="27"/>
  <c r="E344" i="27"/>
  <c r="E343" i="27"/>
  <c r="E342" i="27"/>
  <c r="E341" i="27"/>
  <c r="E340" i="27"/>
  <c r="E339" i="27"/>
  <c r="E338" i="27"/>
  <c r="E337" i="27"/>
  <c r="P283" i="27"/>
  <c r="P282" i="27"/>
  <c r="P281" i="27"/>
  <c r="P280" i="27"/>
  <c r="P279" i="27"/>
  <c r="P278" i="27"/>
  <c r="P277" i="27"/>
  <c r="P276" i="27"/>
  <c r="P275" i="27"/>
  <c r="P274" i="27"/>
  <c r="P273" i="27"/>
  <c r="P272" i="27"/>
  <c r="P271" i="27"/>
  <c r="P270" i="27"/>
  <c r="P269" i="27"/>
  <c r="P268" i="27"/>
  <c r="P267" i="27"/>
  <c r="P266" i="27"/>
  <c r="P265" i="27"/>
  <c r="P264" i="27"/>
  <c r="P263" i="27"/>
  <c r="P262" i="27"/>
  <c r="P261" i="27"/>
  <c r="P260" i="27"/>
  <c r="P259" i="27"/>
  <c r="P258" i="27"/>
  <c r="P257" i="27"/>
  <c r="P256" i="27"/>
  <c r="P255" i="27"/>
  <c r="P254" i="27"/>
  <c r="P253" i="27"/>
  <c r="P252" i="27"/>
  <c r="P251" i="27"/>
  <c r="P250" i="27"/>
  <c r="P249" i="27"/>
  <c r="P248" i="27"/>
  <c r="P247" i="27"/>
  <c r="P246" i="27"/>
  <c r="P245" i="27"/>
  <c r="P244" i="27"/>
  <c r="P243" i="27"/>
  <c r="P242" i="27"/>
  <c r="P241" i="27"/>
  <c r="P240" i="27"/>
  <c r="P239" i="27"/>
  <c r="P238" i="27"/>
  <c r="P237" i="27"/>
  <c r="P236" i="27"/>
  <c r="P235" i="27"/>
  <c r="P234" i="27"/>
  <c r="P233" i="27"/>
  <c r="P232" i="27"/>
  <c r="P231" i="27"/>
  <c r="P230" i="27"/>
  <c r="P229" i="27"/>
  <c r="P228" i="27"/>
  <c r="P227" i="27"/>
  <c r="P226" i="27"/>
  <c r="P225" i="27"/>
  <c r="P224" i="27"/>
  <c r="P223" i="27"/>
  <c r="P222" i="27"/>
  <c r="P221" i="27"/>
  <c r="P220" i="27"/>
  <c r="P219" i="27"/>
  <c r="P218" i="27"/>
  <c r="P217" i="27"/>
  <c r="P216" i="27"/>
  <c r="P215" i="27"/>
  <c r="P214" i="27"/>
  <c r="P213" i="27"/>
  <c r="P212" i="27"/>
  <c r="P211" i="27"/>
  <c r="P210" i="27"/>
  <c r="P209" i="27"/>
  <c r="P208" i="27"/>
  <c r="P207" i="27"/>
  <c r="P206" i="27"/>
  <c r="P205" i="27"/>
  <c r="P204" i="27"/>
  <c r="P203" i="27"/>
  <c r="P202" i="27"/>
  <c r="P201" i="27"/>
  <c r="P200" i="27"/>
  <c r="P199" i="27"/>
  <c r="P198" i="27"/>
  <c r="P197" i="27"/>
  <c r="P196" i="27"/>
  <c r="P195" i="27"/>
  <c r="P194" i="27"/>
  <c r="P193" i="27"/>
  <c r="P192" i="27"/>
  <c r="P191" i="27"/>
  <c r="P190" i="27"/>
  <c r="P189" i="27"/>
  <c r="P188" i="27"/>
  <c r="P187" i="27"/>
  <c r="P186" i="27"/>
  <c r="P185" i="27"/>
  <c r="P184" i="27"/>
  <c r="P183" i="27"/>
  <c r="P182" i="27"/>
  <c r="P181" i="27"/>
  <c r="P180" i="27"/>
  <c r="P179" i="27"/>
  <c r="P178" i="27"/>
  <c r="P177" i="27"/>
  <c r="P176" i="27"/>
  <c r="P175" i="27"/>
  <c r="P174" i="27"/>
  <c r="P173" i="27"/>
  <c r="P172" i="27"/>
  <c r="P171" i="27"/>
  <c r="P170" i="27"/>
  <c r="P169" i="27"/>
  <c r="P168" i="27"/>
  <c r="P167" i="27"/>
  <c r="P166" i="27"/>
  <c r="P165" i="27"/>
  <c r="P164" i="27"/>
  <c r="O283" i="27"/>
  <c r="C283" i="27" s="1"/>
  <c r="O282" i="27"/>
  <c r="C282" i="27" s="1"/>
  <c r="O281" i="27"/>
  <c r="C281" i="27" s="1"/>
  <c r="O280" i="27"/>
  <c r="C280" i="27" s="1"/>
  <c r="O279" i="27"/>
  <c r="C279" i="27" s="1"/>
  <c r="O278" i="27"/>
  <c r="C278" i="27" s="1"/>
  <c r="O277" i="27"/>
  <c r="C277" i="27" s="1"/>
  <c r="O276" i="27"/>
  <c r="C276" i="27" s="1"/>
  <c r="O275" i="27"/>
  <c r="C275" i="27" s="1"/>
  <c r="O274" i="27"/>
  <c r="C274" i="27" s="1"/>
  <c r="O273" i="27"/>
  <c r="C273" i="27" s="1"/>
  <c r="O272" i="27"/>
  <c r="C272" i="27" s="1"/>
  <c r="O271" i="27"/>
  <c r="C271" i="27" s="1"/>
  <c r="O270" i="27"/>
  <c r="C270" i="27" s="1"/>
  <c r="O269" i="27"/>
  <c r="C269" i="27" s="1"/>
  <c r="O268" i="27"/>
  <c r="C268" i="27" s="1"/>
  <c r="O267" i="27"/>
  <c r="C267" i="27" s="1"/>
  <c r="O266" i="27"/>
  <c r="C266" i="27" s="1"/>
  <c r="O265" i="27"/>
  <c r="C265" i="27" s="1"/>
  <c r="O264" i="27"/>
  <c r="C264" i="27" s="1"/>
  <c r="O263" i="27"/>
  <c r="C263" i="27" s="1"/>
  <c r="O262" i="27"/>
  <c r="C262" i="27" s="1"/>
  <c r="O261" i="27"/>
  <c r="C261" i="27" s="1"/>
  <c r="O260" i="27"/>
  <c r="C260" i="27" s="1"/>
  <c r="O259" i="27"/>
  <c r="C259" i="27" s="1"/>
  <c r="O258" i="27"/>
  <c r="C258" i="27" s="1"/>
  <c r="O257" i="27"/>
  <c r="C257" i="27" s="1"/>
  <c r="O256" i="27"/>
  <c r="C256" i="27" s="1"/>
  <c r="O255" i="27"/>
  <c r="C255" i="27" s="1"/>
  <c r="O254" i="27"/>
  <c r="C254" i="27" s="1"/>
  <c r="O253" i="27"/>
  <c r="C253" i="27" s="1"/>
  <c r="O252" i="27"/>
  <c r="C252" i="27" s="1"/>
  <c r="O251" i="27"/>
  <c r="C251" i="27" s="1"/>
  <c r="O250" i="27"/>
  <c r="C250" i="27" s="1"/>
  <c r="O249" i="27"/>
  <c r="C249" i="27" s="1"/>
  <c r="O248" i="27"/>
  <c r="C248" i="27" s="1"/>
  <c r="O247" i="27"/>
  <c r="C247" i="27" s="1"/>
  <c r="O246" i="27"/>
  <c r="C246" i="27" s="1"/>
  <c r="O245" i="27"/>
  <c r="C245" i="27" s="1"/>
  <c r="O244" i="27"/>
  <c r="C244" i="27" s="1"/>
  <c r="O243" i="27"/>
  <c r="C243" i="27" s="1"/>
  <c r="O242" i="27"/>
  <c r="C242" i="27" s="1"/>
  <c r="O241" i="27"/>
  <c r="C241" i="27" s="1"/>
  <c r="O240" i="27"/>
  <c r="C240" i="27" s="1"/>
  <c r="O239" i="27"/>
  <c r="C239" i="27" s="1"/>
  <c r="O238" i="27"/>
  <c r="C238" i="27" s="1"/>
  <c r="O237" i="27"/>
  <c r="C237" i="27" s="1"/>
  <c r="O236" i="27"/>
  <c r="C236" i="27" s="1"/>
  <c r="O235" i="27"/>
  <c r="C235" i="27" s="1"/>
  <c r="O234" i="27"/>
  <c r="C234" i="27" s="1"/>
  <c r="O233" i="27"/>
  <c r="C233" i="27" s="1"/>
  <c r="O232" i="27"/>
  <c r="C232" i="27" s="1"/>
  <c r="O231" i="27"/>
  <c r="C231" i="27" s="1"/>
  <c r="O230" i="27"/>
  <c r="C230" i="27" s="1"/>
  <c r="O229" i="27"/>
  <c r="C229" i="27" s="1"/>
  <c r="O228" i="27"/>
  <c r="C228" i="27" s="1"/>
  <c r="O227" i="27"/>
  <c r="C227" i="27" s="1"/>
  <c r="O226" i="27"/>
  <c r="C226" i="27" s="1"/>
  <c r="O225" i="27"/>
  <c r="C225" i="27" s="1"/>
  <c r="O224" i="27"/>
  <c r="C224" i="27" s="1"/>
  <c r="O223" i="27"/>
  <c r="C223" i="27" s="1"/>
  <c r="O222" i="27"/>
  <c r="C222" i="27" s="1"/>
  <c r="O221" i="27"/>
  <c r="C221" i="27" s="1"/>
  <c r="O220" i="27"/>
  <c r="C220" i="27" s="1"/>
  <c r="O219" i="27"/>
  <c r="C219" i="27" s="1"/>
  <c r="O218" i="27"/>
  <c r="C218" i="27" s="1"/>
  <c r="O217" i="27"/>
  <c r="C217" i="27" s="1"/>
  <c r="O216" i="27"/>
  <c r="C216" i="27" s="1"/>
  <c r="O215" i="27"/>
  <c r="C215" i="27" s="1"/>
  <c r="O214" i="27"/>
  <c r="C214" i="27" s="1"/>
  <c r="O213" i="27"/>
  <c r="C213" i="27" s="1"/>
  <c r="O212" i="27"/>
  <c r="C212" i="27" s="1"/>
  <c r="O211" i="27"/>
  <c r="C211" i="27" s="1"/>
  <c r="O210" i="27"/>
  <c r="C210" i="27" s="1"/>
  <c r="O209" i="27"/>
  <c r="C209" i="27" s="1"/>
  <c r="O208" i="27"/>
  <c r="C208" i="27" s="1"/>
  <c r="O207" i="27"/>
  <c r="C207" i="27" s="1"/>
  <c r="O206" i="27"/>
  <c r="C206" i="27" s="1"/>
  <c r="O205" i="27"/>
  <c r="C205" i="27" s="1"/>
  <c r="O204" i="27"/>
  <c r="C204" i="27" s="1"/>
  <c r="O203" i="27"/>
  <c r="C203" i="27" s="1"/>
  <c r="O202" i="27"/>
  <c r="C202" i="27" s="1"/>
  <c r="O201" i="27"/>
  <c r="C201" i="27" s="1"/>
  <c r="O200" i="27"/>
  <c r="C200" i="27" s="1"/>
  <c r="O199" i="27"/>
  <c r="C199" i="27" s="1"/>
  <c r="O198" i="27"/>
  <c r="C198" i="27" s="1"/>
  <c r="O197" i="27"/>
  <c r="C197" i="27" s="1"/>
  <c r="O196" i="27"/>
  <c r="C196" i="27" s="1"/>
  <c r="O195" i="27"/>
  <c r="C195" i="27" s="1"/>
  <c r="O194" i="27"/>
  <c r="C194" i="27" s="1"/>
  <c r="O193" i="27"/>
  <c r="C193" i="27" s="1"/>
  <c r="O192" i="27"/>
  <c r="C192" i="27" s="1"/>
  <c r="O191" i="27"/>
  <c r="C191" i="27" s="1"/>
  <c r="O190" i="27"/>
  <c r="C190" i="27" s="1"/>
  <c r="O189" i="27"/>
  <c r="C189" i="27" s="1"/>
  <c r="O188" i="27"/>
  <c r="C188" i="27" s="1"/>
  <c r="O187" i="27"/>
  <c r="C187" i="27" s="1"/>
  <c r="O186" i="27"/>
  <c r="C186" i="27" s="1"/>
  <c r="O185" i="27"/>
  <c r="C185" i="27" s="1"/>
  <c r="O184" i="27"/>
  <c r="C184" i="27" s="1"/>
  <c r="O183" i="27"/>
  <c r="C183" i="27" s="1"/>
  <c r="O182" i="27"/>
  <c r="C182" i="27" s="1"/>
  <c r="O181" i="27"/>
  <c r="C181" i="27" s="1"/>
  <c r="O180" i="27"/>
  <c r="C180" i="27" s="1"/>
  <c r="O179" i="27"/>
  <c r="C179" i="27" s="1"/>
  <c r="O178" i="27"/>
  <c r="C178" i="27" s="1"/>
  <c r="O177" i="27"/>
  <c r="C177" i="27" s="1"/>
  <c r="O176" i="27"/>
  <c r="C176" i="27" s="1"/>
  <c r="O175" i="27"/>
  <c r="C175" i="27" s="1"/>
  <c r="O174" i="27"/>
  <c r="C174" i="27" s="1"/>
  <c r="O173" i="27"/>
  <c r="C173" i="27" s="1"/>
  <c r="O172" i="27"/>
  <c r="C172" i="27" s="1"/>
  <c r="O171" i="27"/>
  <c r="C171" i="27" s="1"/>
  <c r="O170" i="27"/>
  <c r="C170" i="27" s="1"/>
  <c r="O169" i="27"/>
  <c r="C169" i="27" s="1"/>
  <c r="O168" i="27"/>
  <c r="C168" i="27" s="1"/>
  <c r="O167" i="27"/>
  <c r="C167" i="27" s="1"/>
  <c r="O166" i="27"/>
  <c r="C166" i="27" s="1"/>
  <c r="O165" i="27"/>
  <c r="C165" i="27" s="1"/>
  <c r="O164" i="27"/>
  <c r="C164" i="27" s="1"/>
  <c r="F283" i="27"/>
  <c r="F282" i="27"/>
  <c r="F281" i="27"/>
  <c r="F280" i="27"/>
  <c r="F279" i="27"/>
  <c r="F278" i="27"/>
  <c r="F277" i="27"/>
  <c r="F276" i="27"/>
  <c r="F275" i="27"/>
  <c r="F274" i="27"/>
  <c r="F273" i="27"/>
  <c r="F272" i="27"/>
  <c r="F271" i="27"/>
  <c r="F270" i="27"/>
  <c r="F269" i="27"/>
  <c r="F268" i="27"/>
  <c r="F267" i="27"/>
  <c r="F266" i="27"/>
  <c r="F265" i="27"/>
  <c r="F264" i="27"/>
  <c r="F263" i="27"/>
  <c r="F262" i="27"/>
  <c r="F261" i="27"/>
  <c r="F260" i="27"/>
  <c r="F259" i="27"/>
  <c r="F258" i="27"/>
  <c r="F257" i="27"/>
  <c r="F256" i="27"/>
  <c r="F255" i="27"/>
  <c r="F254" i="27"/>
  <c r="F253" i="27"/>
  <c r="F252" i="27"/>
  <c r="F251" i="27"/>
  <c r="F250" i="27"/>
  <c r="F249" i="27"/>
  <c r="F248" i="27"/>
  <c r="F247" i="27"/>
  <c r="F246" i="27"/>
  <c r="F245" i="27"/>
  <c r="F244" i="27"/>
  <c r="F243" i="27"/>
  <c r="F242" i="27"/>
  <c r="F241" i="27"/>
  <c r="F240" i="27"/>
  <c r="F239" i="27"/>
  <c r="F238" i="27"/>
  <c r="F237" i="27"/>
  <c r="F236" i="27"/>
  <c r="F235" i="27"/>
  <c r="F234" i="27"/>
  <c r="F233" i="27"/>
  <c r="F232" i="27"/>
  <c r="F231" i="27"/>
  <c r="F230" i="27"/>
  <c r="F229" i="27"/>
  <c r="F228" i="27"/>
  <c r="F227" i="27"/>
  <c r="F226" i="27"/>
  <c r="F225" i="27"/>
  <c r="F224" i="27"/>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H169" i="27" s="1"/>
  <c r="F168" i="27"/>
  <c r="F167" i="27"/>
  <c r="H167" i="27" s="1"/>
  <c r="F166" i="27"/>
  <c r="F165" i="27"/>
  <c r="H165" i="27" s="1"/>
  <c r="F164" i="27"/>
  <c r="E164" i="27" s="1"/>
  <c r="K303" i="27"/>
  <c r="K304" i="27" s="1"/>
  <c r="K305" i="27" s="1"/>
  <c r="K306" i="27" s="1"/>
  <c r="K307" i="27" s="1"/>
  <c r="K308" i="27" s="1"/>
  <c r="K309" i="27" s="1"/>
  <c r="K310" i="27" s="1"/>
  <c r="K311" i="27" s="1"/>
  <c r="K312" i="27" s="1"/>
  <c r="K313" i="27" s="1"/>
  <c r="K314" i="27" s="1"/>
  <c r="K315" i="27" s="1"/>
  <c r="K316" i="27" s="1"/>
  <c r="K317" i="27" s="1"/>
  <c r="H51" i="27"/>
  <c r="H50" i="27"/>
  <c r="H49" i="27"/>
  <c r="H48" i="27"/>
  <c r="H47" i="27"/>
  <c r="H46" i="27"/>
  <c r="H45" i="27"/>
  <c r="H44" i="27"/>
  <c r="E163" i="27"/>
  <c r="E162" i="27"/>
  <c r="E161" i="27"/>
  <c r="E160" i="27"/>
  <c r="E159" i="27"/>
  <c r="E158" i="27"/>
  <c r="E157" i="27"/>
  <c r="E156" i="27"/>
  <c r="E155" i="27"/>
  <c r="E154" i="27"/>
  <c r="E153" i="27"/>
  <c r="E152" i="27"/>
  <c r="E151" i="27"/>
  <c r="E150" i="27"/>
  <c r="E149" i="27"/>
  <c r="E148" i="27"/>
  <c r="E147" i="27"/>
  <c r="E146"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I556" i="16"/>
  <c r="I555" i="16"/>
  <c r="I554" i="16"/>
  <c r="I553" i="16"/>
  <c r="I552" i="16"/>
  <c r="I551" i="16"/>
  <c r="I550" i="16"/>
  <c r="I549" i="16"/>
  <c r="I548" i="16"/>
  <c r="I547" i="16"/>
  <c r="I546" i="16"/>
  <c r="I545" i="16"/>
  <c r="I544" i="16"/>
  <c r="I543" i="16"/>
  <c r="I542" i="16"/>
  <c r="I541" i="16"/>
  <c r="I540" i="16"/>
  <c r="I539" i="16"/>
  <c r="I538" i="16"/>
  <c r="I537" i="16"/>
  <c r="I536" i="16"/>
  <c r="I535" i="16"/>
  <c r="I534" i="16"/>
  <c r="I533" i="16"/>
  <c r="I532" i="16"/>
  <c r="I531" i="16"/>
  <c r="I530" i="16"/>
  <c r="I529" i="16"/>
  <c r="I528" i="16"/>
  <c r="I527" i="16"/>
  <c r="I526" i="16"/>
  <c r="I525" i="16"/>
  <c r="I524" i="16"/>
  <c r="I523" i="16"/>
  <c r="I522" i="16"/>
  <c r="I521" i="16"/>
  <c r="I520" i="16"/>
  <c r="I519" i="16"/>
  <c r="I518" i="16"/>
  <c r="I517" i="16"/>
  <c r="I516" i="16"/>
  <c r="I515" i="16"/>
  <c r="I514" i="16"/>
  <c r="I513" i="16"/>
  <c r="I512" i="16"/>
  <c r="I511" i="16"/>
  <c r="I510" i="16"/>
  <c r="I509" i="16"/>
  <c r="I508" i="16"/>
  <c r="I507" i="16"/>
  <c r="I506" i="16"/>
  <c r="I505" i="16"/>
  <c r="I504" i="16"/>
  <c r="I503" i="16"/>
  <c r="I502" i="16"/>
  <c r="I501" i="16"/>
  <c r="I500" i="16"/>
  <c r="I499" i="16"/>
  <c r="I498" i="16"/>
  <c r="I497" i="16"/>
  <c r="I496" i="16"/>
  <c r="I495" i="16"/>
  <c r="I494" i="16"/>
  <c r="I493" i="16"/>
  <c r="I492" i="16"/>
  <c r="I491" i="16"/>
  <c r="I490" i="16"/>
  <c r="I489" i="16"/>
  <c r="I488" i="16"/>
  <c r="I487" i="16"/>
  <c r="I486" i="16"/>
  <c r="I485" i="16"/>
  <c r="I484" i="16"/>
  <c r="I483" i="16"/>
  <c r="I482" i="16"/>
  <c r="I481" i="16"/>
  <c r="I480" i="16"/>
  <c r="I479" i="16"/>
  <c r="I478" i="16"/>
  <c r="I477" i="16"/>
  <c r="I476" i="16"/>
  <c r="I475" i="16"/>
  <c r="I474" i="16"/>
  <c r="I473" i="16"/>
  <c r="I472" i="16"/>
  <c r="I471" i="16"/>
  <c r="I470" i="16"/>
  <c r="I469" i="16"/>
  <c r="I468" i="16"/>
  <c r="I467" i="16"/>
  <c r="I466" i="16"/>
  <c r="I465" i="16"/>
  <c r="I464" i="16"/>
  <c r="I463" i="16"/>
  <c r="I462" i="16"/>
  <c r="I461" i="16"/>
  <c r="I460" i="16"/>
  <c r="I459" i="16"/>
  <c r="I458" i="16"/>
  <c r="I457" i="16"/>
  <c r="I456" i="16"/>
  <c r="I455" i="16"/>
  <c r="I454" i="16"/>
  <c r="I453" i="16"/>
  <c r="I452" i="16"/>
  <c r="I451" i="16"/>
  <c r="I450" i="16"/>
  <c r="I449" i="16"/>
  <c r="I448" i="16"/>
  <c r="I447" i="16"/>
  <c r="I446" i="16"/>
  <c r="I445" i="16"/>
  <c r="I444" i="16"/>
  <c r="I443" i="16"/>
  <c r="I442" i="16"/>
  <c r="I441" i="16"/>
  <c r="I440" i="16"/>
  <c r="I439" i="16"/>
  <c r="I438" i="16"/>
  <c r="I437" i="16"/>
  <c r="I436" i="16"/>
  <c r="I435" i="16"/>
  <c r="I434" i="16"/>
  <c r="I433" i="16"/>
  <c r="I432" i="16"/>
  <c r="I431" i="16"/>
  <c r="I430" i="16"/>
  <c r="I429" i="16"/>
  <c r="I428" i="16"/>
  <c r="I427" i="16"/>
  <c r="I426" i="16"/>
  <c r="I425" i="16"/>
  <c r="I424" i="16"/>
  <c r="I423" i="16"/>
  <c r="I422" i="16"/>
  <c r="I421" i="16"/>
  <c r="I420" i="16"/>
  <c r="I419" i="16"/>
  <c r="I418" i="16"/>
  <c r="I417" i="16"/>
  <c r="I416" i="16"/>
  <c r="I415" i="16"/>
  <c r="I414" i="16"/>
  <c r="I413" i="16"/>
  <c r="I412" i="16"/>
  <c r="I411" i="16"/>
  <c r="I410" i="16"/>
  <c r="I409" i="16"/>
  <c r="I408" i="16"/>
  <c r="I407" i="16"/>
  <c r="I406" i="16"/>
  <c r="I405" i="16"/>
  <c r="I404" i="16"/>
  <c r="I403" i="16"/>
  <c r="I402" i="16"/>
  <c r="I401" i="16"/>
  <c r="I400" i="16"/>
  <c r="I399" i="16"/>
  <c r="I398" i="16"/>
  <c r="I397" i="16"/>
  <c r="I396" i="16"/>
  <c r="I395" i="16"/>
  <c r="I394" i="16"/>
  <c r="I393" i="16"/>
  <c r="I392" i="16"/>
  <c r="I391" i="16"/>
  <c r="I390" i="16"/>
  <c r="I389" i="16"/>
  <c r="I388" i="16"/>
  <c r="I387" i="16"/>
  <c r="I386" i="16"/>
  <c r="I385" i="16"/>
  <c r="I384" i="16"/>
  <c r="I383" i="16"/>
  <c r="I382" i="16"/>
  <c r="I381" i="16"/>
  <c r="I380" i="16"/>
  <c r="I379" i="16"/>
  <c r="I378" i="16"/>
  <c r="I377" i="16"/>
  <c r="I376" i="16"/>
  <c r="I375" i="16"/>
  <c r="I374" i="16"/>
  <c r="I373" i="16"/>
  <c r="I372" i="16"/>
  <c r="I371" i="16"/>
  <c r="I370" i="16"/>
  <c r="I369" i="16"/>
  <c r="I368" i="16"/>
  <c r="I367" i="16"/>
  <c r="I366" i="16"/>
  <c r="I365" i="16"/>
  <c r="I364" i="16"/>
  <c r="I363" i="16"/>
  <c r="H556" i="16"/>
  <c r="H555" i="16"/>
  <c r="H554" i="16"/>
  <c r="H553" i="16"/>
  <c r="H552" i="16"/>
  <c r="H551" i="16"/>
  <c r="H550" i="16"/>
  <c r="H549" i="16"/>
  <c r="H548" i="16"/>
  <c r="H547" i="16"/>
  <c r="H546" i="16"/>
  <c r="H545" i="16"/>
  <c r="H544" i="16"/>
  <c r="H543" i="16"/>
  <c r="H542" i="16"/>
  <c r="H541" i="16"/>
  <c r="H540" i="16"/>
  <c r="H539" i="16"/>
  <c r="H538" i="16"/>
  <c r="H537" i="16"/>
  <c r="H536" i="16"/>
  <c r="H535" i="16"/>
  <c r="H534" i="16"/>
  <c r="H533" i="16"/>
  <c r="H532" i="16"/>
  <c r="H531" i="16"/>
  <c r="H530" i="16"/>
  <c r="H529" i="16"/>
  <c r="H528" i="16"/>
  <c r="H527" i="16"/>
  <c r="H526" i="16"/>
  <c r="H525" i="16"/>
  <c r="H524" i="16"/>
  <c r="H523" i="16"/>
  <c r="H522" i="16"/>
  <c r="H521" i="16"/>
  <c r="H520" i="16"/>
  <c r="H519" i="16"/>
  <c r="H518" i="16"/>
  <c r="H517" i="16"/>
  <c r="H516" i="16"/>
  <c r="H515" i="16"/>
  <c r="H514" i="16"/>
  <c r="H513" i="16"/>
  <c r="H512" i="16"/>
  <c r="H511" i="16"/>
  <c r="H510" i="16"/>
  <c r="H509" i="16"/>
  <c r="H508" i="16"/>
  <c r="H507" i="16"/>
  <c r="H506" i="16"/>
  <c r="H505" i="16"/>
  <c r="H504" i="16"/>
  <c r="H503" i="16"/>
  <c r="H502" i="16"/>
  <c r="H501" i="16"/>
  <c r="H500" i="16"/>
  <c r="H499" i="16"/>
  <c r="H498" i="16"/>
  <c r="H497" i="16"/>
  <c r="H496" i="16"/>
  <c r="H495" i="16"/>
  <c r="H494" i="16"/>
  <c r="H493" i="16"/>
  <c r="H492" i="16"/>
  <c r="H491" i="16"/>
  <c r="H490" i="16"/>
  <c r="H489" i="16"/>
  <c r="H488" i="16"/>
  <c r="H487" i="16"/>
  <c r="H486" i="16"/>
  <c r="H485" i="16"/>
  <c r="H484" i="16"/>
  <c r="H483" i="16"/>
  <c r="H482" i="16"/>
  <c r="H481" i="16"/>
  <c r="H480" i="16"/>
  <c r="H479" i="16"/>
  <c r="H478" i="16"/>
  <c r="H477" i="16"/>
  <c r="H476" i="16"/>
  <c r="H475" i="16"/>
  <c r="H474" i="16"/>
  <c r="H473" i="16"/>
  <c r="H472" i="16"/>
  <c r="H471" i="16"/>
  <c r="H470" i="16"/>
  <c r="H469" i="16"/>
  <c r="H468" i="16"/>
  <c r="H467" i="16"/>
  <c r="H466" i="16"/>
  <c r="H465" i="16"/>
  <c r="H464" i="16"/>
  <c r="H463" i="16"/>
  <c r="H462" i="16"/>
  <c r="H461" i="16"/>
  <c r="H460" i="16"/>
  <c r="H459" i="16"/>
  <c r="H458" i="16"/>
  <c r="H457" i="16"/>
  <c r="H456" i="16"/>
  <c r="H455" i="16"/>
  <c r="H454" i="16"/>
  <c r="H453" i="16"/>
  <c r="H452" i="16"/>
  <c r="H451" i="16"/>
  <c r="H450" i="16"/>
  <c r="H449" i="16"/>
  <c r="H448" i="16"/>
  <c r="H447" i="16"/>
  <c r="H446" i="16"/>
  <c r="H445" i="16"/>
  <c r="H444" i="16"/>
  <c r="H443" i="16"/>
  <c r="H442" i="16"/>
  <c r="H441" i="16"/>
  <c r="H440" i="16"/>
  <c r="H439" i="16"/>
  <c r="H438" i="16"/>
  <c r="H437" i="16"/>
  <c r="H436" i="16"/>
  <c r="H435" i="16"/>
  <c r="H434" i="16"/>
  <c r="H433" i="16"/>
  <c r="H432" i="16"/>
  <c r="H431" i="16"/>
  <c r="H430" i="16"/>
  <c r="H429" i="16"/>
  <c r="H428" i="16"/>
  <c r="H427" i="16"/>
  <c r="H426" i="16"/>
  <c r="H425" i="16"/>
  <c r="H424" i="16"/>
  <c r="H423" i="16"/>
  <c r="H422" i="16"/>
  <c r="H421" i="16"/>
  <c r="H420" i="16"/>
  <c r="H419" i="16"/>
  <c r="H418" i="16"/>
  <c r="H417" i="16"/>
  <c r="H416" i="16"/>
  <c r="H415" i="16"/>
  <c r="H414" i="16"/>
  <c r="H413" i="16"/>
  <c r="H412" i="16"/>
  <c r="H411" i="16"/>
  <c r="H410" i="16"/>
  <c r="H409" i="16"/>
  <c r="H408" i="16"/>
  <c r="H407" i="16"/>
  <c r="H406" i="16"/>
  <c r="H405" i="16"/>
  <c r="H404" i="16"/>
  <c r="H403" i="16"/>
  <c r="H402" i="16"/>
  <c r="H401" i="16"/>
  <c r="H400" i="16"/>
  <c r="H399" i="16"/>
  <c r="H398" i="16"/>
  <c r="H397" i="16"/>
  <c r="H396" i="16"/>
  <c r="H395" i="16"/>
  <c r="H394" i="16"/>
  <c r="H393" i="16"/>
  <c r="H392" i="16"/>
  <c r="H391" i="16"/>
  <c r="H390" i="16"/>
  <c r="H389" i="16"/>
  <c r="H388" i="16"/>
  <c r="H387" i="16"/>
  <c r="H386" i="16"/>
  <c r="H385" i="16"/>
  <c r="H384" i="16"/>
  <c r="H383" i="16"/>
  <c r="H382" i="16"/>
  <c r="H381" i="16"/>
  <c r="H380" i="16"/>
  <c r="H379" i="16"/>
  <c r="H378" i="16"/>
  <c r="H377" i="16"/>
  <c r="H376" i="16"/>
  <c r="H375" i="16"/>
  <c r="H374" i="16"/>
  <c r="H373" i="16"/>
  <c r="H372" i="16"/>
  <c r="H371" i="16"/>
  <c r="H370" i="16"/>
  <c r="H369" i="16"/>
  <c r="H368" i="16"/>
  <c r="H367" i="16"/>
  <c r="H366" i="16"/>
  <c r="H365" i="16"/>
  <c r="H364" i="16"/>
  <c r="H363"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G438" i="16"/>
  <c r="G437" i="16"/>
  <c r="G436" i="16"/>
  <c r="G435" i="16"/>
  <c r="G434" i="16"/>
  <c r="G433" i="16"/>
  <c r="G432" i="16"/>
  <c r="G431" i="16"/>
  <c r="G430" i="16"/>
  <c r="G429" i="16"/>
  <c r="G428" i="16"/>
  <c r="G427" i="16"/>
  <c r="G426" i="16"/>
  <c r="G425" i="16"/>
  <c r="G424" i="16"/>
  <c r="G423" i="16"/>
  <c r="G422" i="16"/>
  <c r="G421" i="16"/>
  <c r="G420" i="16"/>
  <c r="G419"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N39" i="1"/>
  <c r="N38" i="1"/>
  <c r="N37" i="1"/>
  <c r="N36" i="1"/>
  <c r="N35" i="1"/>
  <c r="N34" i="1"/>
  <c r="N33" i="1"/>
  <c r="N32" i="1"/>
  <c r="N31" i="1"/>
  <c r="M39" i="1"/>
  <c r="M38" i="1"/>
  <c r="M37" i="1"/>
  <c r="M36" i="1"/>
  <c r="M35" i="1"/>
  <c r="M34" i="1"/>
  <c r="M33" i="1"/>
  <c r="M32" i="1"/>
  <c r="M31" i="1"/>
  <c r="L39" i="1"/>
  <c r="L38" i="1"/>
  <c r="L37" i="1"/>
  <c r="L36" i="1"/>
  <c r="L35" i="1"/>
  <c r="L34" i="1"/>
  <c r="L33" i="1"/>
  <c r="L32" i="1"/>
  <c r="L31" i="1"/>
  <c r="J39" i="1"/>
  <c r="J38" i="1"/>
  <c r="J37" i="1"/>
  <c r="J36" i="1"/>
  <c r="J35" i="1"/>
  <c r="J34" i="1"/>
  <c r="J33" i="1"/>
  <c r="J32" i="1"/>
  <c r="J31" i="1"/>
  <c r="E39" i="1"/>
  <c r="E38" i="1"/>
  <c r="D38" i="1" s="1"/>
  <c r="E37" i="1"/>
  <c r="E36" i="1"/>
  <c r="D36" i="1" s="1"/>
  <c r="E35" i="1"/>
  <c r="E34" i="1"/>
  <c r="D34" i="1" s="1"/>
  <c r="E33" i="1"/>
  <c r="E32" i="1"/>
  <c r="D32" i="1" s="1"/>
  <c r="E31" i="1"/>
  <c r="D39" i="1"/>
  <c r="D37" i="1"/>
  <c r="D35" i="1"/>
  <c r="D33" i="1"/>
  <c r="D31" i="1"/>
  <c r="C96" i="19" a="1"/>
  <c r="C96" i="19" s="1"/>
  <c r="J915" i="22"/>
  <c r="J914" i="22"/>
  <c r="J913" i="22"/>
  <c r="J912" i="22"/>
  <c r="J911" i="22"/>
  <c r="J910" i="22"/>
  <c r="J909" i="22"/>
  <c r="J908" i="22"/>
  <c r="J907" i="22"/>
  <c r="J906" i="22"/>
  <c r="J905" i="22"/>
  <c r="J904" i="22"/>
  <c r="J903" i="22"/>
  <c r="J902" i="22"/>
  <c r="J901" i="22"/>
  <c r="J900" i="22"/>
  <c r="J899" i="22"/>
  <c r="J898" i="22"/>
  <c r="J897" i="22"/>
  <c r="J896" i="22"/>
  <c r="J895" i="22"/>
  <c r="J894" i="22"/>
  <c r="J893" i="22"/>
  <c r="J892" i="22"/>
  <c r="J891" i="22"/>
  <c r="J890" i="22"/>
  <c r="J889" i="22"/>
  <c r="J888" i="22"/>
  <c r="J887" i="22"/>
  <c r="J886" i="22"/>
  <c r="J885" i="22"/>
  <c r="J884" i="22"/>
  <c r="J883" i="22"/>
  <c r="J882" i="22"/>
  <c r="J881" i="22"/>
  <c r="J880" i="22"/>
  <c r="J879" i="22"/>
  <c r="J878" i="22"/>
  <c r="J877" i="22"/>
  <c r="J876" i="22"/>
  <c r="J875" i="22"/>
  <c r="J874" i="22"/>
  <c r="J873" i="22"/>
  <c r="J872" i="22"/>
  <c r="J871" i="22"/>
  <c r="J870" i="22"/>
  <c r="J869" i="22"/>
  <c r="J868" i="22"/>
  <c r="J867" i="22"/>
  <c r="J866" i="22"/>
  <c r="J865" i="22"/>
  <c r="J864" i="22"/>
  <c r="J863" i="22"/>
  <c r="J862" i="22"/>
  <c r="J861" i="22"/>
  <c r="J860" i="22"/>
  <c r="J859" i="22"/>
  <c r="J858" i="22"/>
  <c r="J857" i="22"/>
  <c r="J856" i="22"/>
  <c r="J855" i="22"/>
  <c r="J854" i="22"/>
  <c r="J853" i="22"/>
  <c r="J852" i="22"/>
  <c r="J851" i="22"/>
  <c r="J850" i="22"/>
  <c r="J849" i="22"/>
  <c r="J848" i="22"/>
  <c r="J847" i="22"/>
  <c r="J846" i="22"/>
  <c r="J845" i="22"/>
  <c r="J844" i="22"/>
  <c r="J843" i="22"/>
  <c r="J842" i="22"/>
  <c r="J841" i="22"/>
  <c r="J840" i="22"/>
  <c r="J839" i="22"/>
  <c r="J838" i="22"/>
  <c r="J837" i="22"/>
  <c r="J836" i="22"/>
  <c r="J835" i="22"/>
  <c r="J834" i="22"/>
  <c r="J833" i="22"/>
  <c r="J832" i="22"/>
  <c r="J831" i="22"/>
  <c r="J830" i="22"/>
  <c r="J829" i="22"/>
  <c r="J828" i="22"/>
  <c r="J827" i="22"/>
  <c r="J826" i="22"/>
  <c r="J825" i="22"/>
  <c r="J824" i="22"/>
  <c r="J823" i="22"/>
  <c r="J822" i="22"/>
  <c r="J821" i="22"/>
  <c r="J820" i="22"/>
  <c r="J819" i="22"/>
  <c r="J818" i="22"/>
  <c r="J817" i="22"/>
  <c r="J816" i="22"/>
  <c r="J815" i="22"/>
  <c r="J814" i="22"/>
  <c r="J813" i="22"/>
  <c r="J812" i="22"/>
  <c r="J811" i="22"/>
  <c r="J810" i="22"/>
  <c r="J809" i="22"/>
  <c r="J808" i="22"/>
  <c r="J807" i="22"/>
  <c r="J806" i="22"/>
  <c r="J805" i="22"/>
  <c r="J804" i="22"/>
  <c r="J803" i="22"/>
  <c r="J802" i="22"/>
  <c r="J801" i="22"/>
  <c r="J800" i="22"/>
  <c r="J799" i="22"/>
  <c r="J798" i="22"/>
  <c r="J797" i="22"/>
  <c r="J796" i="22"/>
  <c r="J795" i="22"/>
  <c r="J794" i="22"/>
  <c r="J793" i="22"/>
  <c r="J792" i="22"/>
  <c r="J791" i="22"/>
  <c r="J790" i="22"/>
  <c r="J789" i="22"/>
  <c r="J788" i="22"/>
  <c r="J787" i="22"/>
  <c r="J786" i="22"/>
  <c r="J785" i="22"/>
  <c r="J784" i="22"/>
  <c r="J783" i="22"/>
  <c r="J782" i="22"/>
  <c r="J781" i="22"/>
  <c r="J780" i="22"/>
  <c r="J779" i="22"/>
  <c r="J778" i="22"/>
  <c r="J777" i="22"/>
  <c r="J776" i="22"/>
  <c r="J775" i="22"/>
  <c r="J774" i="22"/>
  <c r="J773" i="22"/>
  <c r="J772" i="22"/>
  <c r="J771" i="22"/>
  <c r="J770" i="22"/>
  <c r="J769" i="22"/>
  <c r="J768" i="22"/>
  <c r="J767" i="22"/>
  <c r="J766" i="22"/>
  <c r="J765" i="22"/>
  <c r="J764" i="22"/>
  <c r="J763" i="22"/>
  <c r="J762" i="22"/>
  <c r="J761" i="22"/>
  <c r="J760" i="22"/>
  <c r="J759" i="22"/>
  <c r="J758" i="22"/>
  <c r="J757" i="22"/>
  <c r="J756" i="22"/>
  <c r="J755" i="22"/>
  <c r="J754" i="22"/>
  <c r="J753" i="22"/>
  <c r="J752" i="22"/>
  <c r="J751" i="22"/>
  <c r="J750" i="22"/>
  <c r="J749" i="22"/>
  <c r="J748" i="22"/>
  <c r="J747" i="22"/>
  <c r="J746" i="22"/>
  <c r="J745" i="22"/>
  <c r="J744" i="22"/>
  <c r="J743" i="22"/>
  <c r="J742" i="22"/>
  <c r="J741" i="22"/>
  <c r="J740" i="22"/>
  <c r="J739" i="22"/>
  <c r="J738" i="22"/>
  <c r="J737" i="22"/>
  <c r="J736" i="22"/>
  <c r="J735" i="22"/>
  <c r="J734" i="22"/>
  <c r="J733" i="22"/>
  <c r="J732" i="22"/>
  <c r="J731" i="22"/>
  <c r="J730" i="22"/>
  <c r="J729" i="22"/>
  <c r="J728" i="22"/>
  <c r="J727" i="22"/>
  <c r="J726" i="22"/>
  <c r="J725" i="22"/>
  <c r="J724" i="22"/>
  <c r="J723" i="22"/>
  <c r="J722" i="22"/>
  <c r="J721" i="22"/>
  <c r="J720" i="22"/>
  <c r="J719" i="22"/>
  <c r="J718" i="22"/>
  <c r="J717" i="22"/>
  <c r="J716" i="22"/>
  <c r="J715" i="22"/>
  <c r="J714" i="22"/>
  <c r="J713" i="22"/>
  <c r="J712" i="22"/>
  <c r="J711" i="22"/>
  <c r="J710" i="22"/>
  <c r="J709" i="22"/>
  <c r="J708" i="22"/>
  <c r="J707" i="22"/>
  <c r="J706" i="22"/>
  <c r="J705" i="22"/>
  <c r="J704" i="22"/>
  <c r="J703" i="22"/>
  <c r="J702" i="22"/>
  <c r="J701" i="22"/>
  <c r="J700" i="22"/>
  <c r="J699" i="22"/>
  <c r="J698" i="22"/>
  <c r="J697" i="22"/>
  <c r="J696" i="22"/>
  <c r="J695" i="22"/>
  <c r="J694" i="22"/>
  <c r="J693" i="22"/>
  <c r="J692" i="22"/>
  <c r="J691" i="22"/>
  <c r="J690" i="22"/>
  <c r="J689" i="22"/>
  <c r="J688" i="22"/>
  <c r="J687" i="22"/>
  <c r="J686" i="22"/>
  <c r="J685" i="22"/>
  <c r="J684" i="22"/>
  <c r="J683" i="22"/>
  <c r="J682" i="22"/>
  <c r="J681" i="22"/>
  <c r="J680" i="22"/>
  <c r="J679" i="22"/>
  <c r="J678" i="22"/>
  <c r="J677" i="22"/>
  <c r="J676" i="22"/>
  <c r="J675" i="22"/>
  <c r="J674" i="22"/>
  <c r="J673" i="22"/>
  <c r="J672" i="22"/>
  <c r="J671" i="22"/>
  <c r="J670" i="22"/>
  <c r="J669" i="22"/>
  <c r="J668" i="22"/>
  <c r="J667" i="22"/>
  <c r="J666" i="22"/>
  <c r="J665" i="22"/>
  <c r="J664" i="22"/>
  <c r="J663" i="22"/>
  <c r="J662" i="22"/>
  <c r="J661" i="22"/>
  <c r="J660" i="22"/>
  <c r="J659" i="22"/>
  <c r="J658" i="22"/>
  <c r="J657" i="22"/>
  <c r="J656" i="22"/>
  <c r="J655" i="22"/>
  <c r="J654" i="22"/>
  <c r="J653" i="22"/>
  <c r="J652" i="22"/>
  <c r="J651" i="22"/>
  <c r="J650" i="22"/>
  <c r="J649" i="22"/>
  <c r="J648" i="22"/>
  <c r="J647" i="22"/>
  <c r="J646" i="22"/>
  <c r="J645" i="22"/>
  <c r="J644" i="22"/>
  <c r="J643" i="22"/>
  <c r="J642" i="22"/>
  <c r="J641" i="22"/>
  <c r="J640" i="22"/>
  <c r="J639" i="22"/>
  <c r="J638" i="22"/>
  <c r="J637" i="22"/>
  <c r="J636" i="22"/>
  <c r="J635" i="22"/>
  <c r="J634" i="22"/>
  <c r="J633" i="22"/>
  <c r="J632" i="22"/>
  <c r="J631" i="22"/>
  <c r="J630" i="22"/>
  <c r="J629" i="22"/>
  <c r="J628" i="22"/>
  <c r="J627" i="22"/>
  <c r="J626" i="22"/>
  <c r="J625" i="22"/>
  <c r="J624" i="22"/>
  <c r="J623" i="22"/>
  <c r="J622" i="22"/>
  <c r="J621" i="22"/>
  <c r="J620" i="22"/>
  <c r="J619" i="22"/>
  <c r="J618" i="22"/>
  <c r="J617" i="22"/>
  <c r="J616" i="22"/>
  <c r="J615" i="22"/>
  <c r="J614" i="22"/>
  <c r="J613" i="22"/>
  <c r="J612" i="22"/>
  <c r="J611" i="22"/>
  <c r="J610" i="22"/>
  <c r="J609" i="22"/>
  <c r="J608" i="22"/>
  <c r="J607" i="22"/>
  <c r="J606" i="22"/>
  <c r="J605" i="22"/>
  <c r="J604" i="22"/>
  <c r="J603" i="22"/>
  <c r="J602" i="22"/>
  <c r="J601" i="22"/>
  <c r="J600" i="22"/>
  <c r="J599" i="22"/>
  <c r="J598" i="22"/>
  <c r="J597" i="22"/>
  <c r="J596" i="22"/>
  <c r="J595" i="22"/>
  <c r="J594" i="22"/>
  <c r="J593" i="22"/>
  <c r="J592" i="22"/>
  <c r="J591" i="22"/>
  <c r="J590" i="22"/>
  <c r="J589" i="22"/>
  <c r="J588" i="22"/>
  <c r="J587" i="22"/>
  <c r="J586" i="22"/>
  <c r="J585" i="22"/>
  <c r="J584" i="22"/>
  <c r="J583" i="22"/>
  <c r="J582" i="22"/>
  <c r="J581" i="22"/>
  <c r="J580" i="22"/>
  <c r="J579" i="22"/>
  <c r="J578" i="22"/>
  <c r="J577" i="22"/>
  <c r="J576" i="22"/>
  <c r="J575" i="22"/>
  <c r="J574" i="22"/>
  <c r="J573" i="22"/>
  <c r="J572" i="22"/>
  <c r="J571" i="22"/>
  <c r="J570" i="22"/>
  <c r="J569" i="22"/>
  <c r="J568" i="22"/>
  <c r="J567" i="22"/>
  <c r="J566" i="22"/>
  <c r="J565" i="22"/>
  <c r="J564" i="22"/>
  <c r="J563" i="22"/>
  <c r="J562" i="22"/>
  <c r="J561" i="22"/>
  <c r="J560" i="22"/>
  <c r="J559" i="22"/>
  <c r="J558" i="22"/>
  <c r="J557" i="22"/>
  <c r="J556" i="22"/>
  <c r="J555" i="22"/>
  <c r="J554" i="22"/>
  <c r="J553" i="22"/>
  <c r="J552" i="22"/>
  <c r="J551" i="22"/>
  <c r="J550" i="22"/>
  <c r="J549" i="22"/>
  <c r="J548" i="22"/>
  <c r="J547" i="22"/>
  <c r="J546" i="22"/>
  <c r="J545" i="22"/>
  <c r="J544" i="22"/>
  <c r="J543" i="22"/>
  <c r="J542" i="22"/>
  <c r="J541" i="22"/>
  <c r="J540" i="22"/>
  <c r="J539" i="22"/>
  <c r="J538" i="22"/>
  <c r="J537" i="22"/>
  <c r="J536" i="22"/>
  <c r="J535" i="22"/>
  <c r="J534" i="22"/>
  <c r="J533" i="22"/>
  <c r="J532" i="22"/>
  <c r="J531" i="22"/>
  <c r="J530" i="22"/>
  <c r="J529" i="22"/>
  <c r="J528" i="22"/>
  <c r="J527" i="22"/>
  <c r="J526" i="22"/>
  <c r="J525" i="22"/>
  <c r="J524" i="22"/>
  <c r="J523" i="22"/>
  <c r="J522" i="22"/>
  <c r="J521" i="22"/>
  <c r="J520" i="22"/>
  <c r="J519" i="22"/>
  <c r="J518" i="22"/>
  <c r="J517" i="22"/>
  <c r="J516" i="22"/>
  <c r="J515" i="22"/>
  <c r="J514" i="22"/>
  <c r="J513" i="22"/>
  <c r="J512" i="22"/>
  <c r="J511" i="22"/>
  <c r="J510" i="22"/>
  <c r="J509" i="22"/>
  <c r="J508" i="22"/>
  <c r="J507" i="22"/>
  <c r="J506" i="22"/>
  <c r="J505" i="22"/>
  <c r="J504" i="22"/>
  <c r="J503" i="22"/>
  <c r="J502" i="22"/>
  <c r="J501" i="22"/>
  <c r="J500" i="22"/>
  <c r="J499" i="22"/>
  <c r="J498" i="22"/>
  <c r="J497" i="22"/>
  <c r="J496" i="22"/>
  <c r="J495" i="22"/>
  <c r="J494" i="22"/>
  <c r="J493" i="22"/>
  <c r="J492" i="22"/>
  <c r="J491" i="22"/>
  <c r="J490" i="22"/>
  <c r="J489" i="22"/>
  <c r="J488" i="22"/>
  <c r="J487" i="22"/>
  <c r="J486" i="22"/>
  <c r="J485" i="22"/>
  <c r="J484" i="22"/>
  <c r="J483" i="22"/>
  <c r="J482" i="22"/>
  <c r="J481" i="22"/>
  <c r="J480" i="22"/>
  <c r="J479" i="22"/>
  <c r="J478" i="22"/>
  <c r="J477" i="22"/>
  <c r="J476" i="22"/>
  <c r="J475" i="22"/>
  <c r="J474" i="22"/>
  <c r="J473" i="22"/>
  <c r="J472" i="22"/>
  <c r="J471" i="22"/>
  <c r="J470" i="22"/>
  <c r="J469" i="22"/>
  <c r="J468" i="22"/>
  <c r="J467" i="22"/>
  <c r="J466" i="22"/>
  <c r="J465" i="22"/>
  <c r="J464" i="22"/>
  <c r="J463" i="22"/>
  <c r="J462" i="22"/>
  <c r="J461" i="22"/>
  <c r="J460" i="22"/>
  <c r="J459" i="22"/>
  <c r="J458" i="22"/>
  <c r="J457" i="22"/>
  <c r="J456" i="22"/>
  <c r="J455" i="22"/>
  <c r="J454" i="22"/>
  <c r="J453" i="22"/>
  <c r="J452" i="22"/>
  <c r="J451" i="22"/>
  <c r="J450" i="22"/>
  <c r="J449" i="22"/>
  <c r="J448" i="22"/>
  <c r="J447" i="22"/>
  <c r="J446" i="22"/>
  <c r="J445" i="22"/>
  <c r="J444" i="22"/>
  <c r="J443" i="22"/>
  <c r="J442" i="22"/>
  <c r="J441" i="22"/>
  <c r="J440" i="22"/>
  <c r="J439" i="22"/>
  <c r="J438" i="22"/>
  <c r="J437" i="22"/>
  <c r="J436" i="22"/>
  <c r="J435" i="22"/>
  <c r="J434" i="22"/>
  <c r="J433" i="22"/>
  <c r="J432" i="22"/>
  <c r="J431" i="22"/>
  <c r="J430" i="22"/>
  <c r="J429" i="22"/>
  <c r="J428" i="22"/>
  <c r="J427" i="22"/>
  <c r="J426" i="22"/>
  <c r="J425" i="22"/>
  <c r="J424" i="22"/>
  <c r="J423" i="22"/>
  <c r="J422" i="22"/>
  <c r="J421" i="22"/>
  <c r="J420" i="22"/>
  <c r="J419" i="22"/>
  <c r="J418" i="22"/>
  <c r="J417" i="22"/>
  <c r="J416" i="22"/>
  <c r="J415" i="22"/>
  <c r="J414" i="22"/>
  <c r="J413" i="22"/>
  <c r="J412" i="22"/>
  <c r="J411" i="22"/>
  <c r="J410" i="22"/>
  <c r="J409" i="22"/>
  <c r="J408" i="22"/>
  <c r="J407" i="22"/>
  <c r="J406" i="22"/>
  <c r="J405" i="22"/>
  <c r="J404" i="22"/>
  <c r="J403" i="22"/>
  <c r="J402" i="22"/>
  <c r="J401" i="22"/>
  <c r="J400" i="22"/>
  <c r="J399" i="22"/>
  <c r="J398" i="22"/>
  <c r="J397" i="22"/>
  <c r="J396" i="22"/>
  <c r="J395" i="22"/>
  <c r="J394" i="22"/>
  <c r="J393" i="22"/>
  <c r="J392" i="22"/>
  <c r="J391" i="22"/>
  <c r="J390" i="22"/>
  <c r="J389" i="22"/>
  <c r="J388" i="22"/>
  <c r="J387" i="22"/>
  <c r="J386" i="22"/>
  <c r="J385" i="22"/>
  <c r="J384" i="22"/>
  <c r="J383" i="22"/>
  <c r="J382" i="22"/>
  <c r="J381" i="22"/>
  <c r="J380" i="22"/>
  <c r="J379" i="22"/>
  <c r="J378" i="22"/>
  <c r="J377" i="22"/>
  <c r="J376" i="22"/>
  <c r="J375" i="22"/>
  <c r="J374" i="22"/>
  <c r="J373" i="22"/>
  <c r="J372" i="22"/>
  <c r="J371" i="22"/>
  <c r="J370" i="22"/>
  <c r="J369" i="22"/>
  <c r="J368" i="22"/>
  <c r="J367" i="22"/>
  <c r="J366" i="22"/>
  <c r="J365" i="22"/>
  <c r="J364" i="22"/>
  <c r="J363" i="22"/>
  <c r="J362" i="22"/>
  <c r="J361" i="22"/>
  <c r="J360" i="22"/>
  <c r="J359" i="22"/>
  <c r="J358" i="22"/>
  <c r="J357" i="22"/>
  <c r="J356" i="22"/>
  <c r="J355" i="22"/>
  <c r="J354" i="22"/>
  <c r="J353" i="22"/>
  <c r="J352" i="22"/>
  <c r="J351" i="22"/>
  <c r="J350" i="22"/>
  <c r="J349" i="22"/>
  <c r="J348" i="22"/>
  <c r="J347" i="22"/>
  <c r="J346" i="22"/>
  <c r="J345" i="22"/>
  <c r="J344" i="22"/>
  <c r="J343" i="22"/>
  <c r="J342" i="22"/>
  <c r="J341" i="22"/>
  <c r="J340" i="22"/>
  <c r="J339" i="22"/>
  <c r="J338" i="22"/>
  <c r="J337" i="22"/>
  <c r="J336" i="22"/>
  <c r="J335" i="22"/>
  <c r="J334" i="22"/>
  <c r="J333" i="22"/>
  <c r="J332" i="22"/>
  <c r="J331" i="22"/>
  <c r="J330" i="22"/>
  <c r="J329" i="22"/>
  <c r="J328" i="22"/>
  <c r="J327" i="22"/>
  <c r="J326" i="22"/>
  <c r="J325" i="22"/>
  <c r="J324" i="22"/>
  <c r="J323" i="22"/>
  <c r="J322" i="22"/>
  <c r="J321" i="22"/>
  <c r="J320" i="22"/>
  <c r="J319" i="22"/>
  <c r="J318" i="22"/>
  <c r="J317" i="22"/>
  <c r="J316" i="22"/>
  <c r="J309" i="22"/>
  <c r="J308" i="22"/>
  <c r="J307" i="22"/>
  <c r="J306" i="22"/>
  <c r="J305" i="22"/>
  <c r="J304" i="22"/>
  <c r="J303" i="22"/>
  <c r="J302" i="22"/>
  <c r="J301" i="22"/>
  <c r="J300" i="22"/>
  <c r="J299" i="22"/>
  <c r="J298" i="22"/>
  <c r="J297" i="22"/>
  <c r="J296" i="22"/>
  <c r="J295" i="22"/>
  <c r="J294" i="22"/>
  <c r="J293" i="22"/>
  <c r="J292" i="22"/>
  <c r="J291" i="22"/>
  <c r="J290" i="22"/>
  <c r="J289" i="22"/>
  <c r="J288" i="22"/>
  <c r="J287" i="22"/>
  <c r="J286" i="22"/>
  <c r="J285" i="22"/>
  <c r="J284" i="22"/>
  <c r="J283" i="22"/>
  <c r="J282" i="22"/>
  <c r="J281" i="22"/>
  <c r="J280" i="22"/>
  <c r="J279" i="22"/>
  <c r="J278" i="22"/>
  <c r="J277" i="22"/>
  <c r="J276" i="22"/>
  <c r="J275" i="22"/>
  <c r="J274" i="22"/>
  <c r="J273" i="22"/>
  <c r="J272" i="22"/>
  <c r="J271" i="22"/>
  <c r="J270" i="22"/>
  <c r="J269" i="22"/>
  <c r="J268" i="22"/>
  <c r="J267" i="22"/>
  <c r="J266" i="22"/>
  <c r="J265" i="22"/>
  <c r="J264" i="22"/>
  <c r="J263" i="22"/>
  <c r="J262" i="22"/>
  <c r="J261" i="22"/>
  <c r="J260" i="22"/>
  <c r="J259" i="22"/>
  <c r="J258" i="22"/>
  <c r="J257" i="22"/>
  <c r="J256" i="22"/>
  <c r="J255" i="22"/>
  <c r="J254" i="22"/>
  <c r="J253" i="22"/>
  <c r="J252" i="22"/>
  <c r="J251" i="22"/>
  <c r="J250" i="22"/>
  <c r="J249" i="22"/>
  <c r="J248" i="22"/>
  <c r="J247" i="22"/>
  <c r="J246" i="22"/>
  <c r="J245" i="22"/>
  <c r="J244" i="22"/>
  <c r="J243" i="22"/>
  <c r="J242" i="22"/>
  <c r="J241" i="22"/>
  <c r="J240" i="22"/>
  <c r="J239" i="22"/>
  <c r="J238" i="22"/>
  <c r="J237" i="22"/>
  <c r="J236" i="22"/>
  <c r="J235" i="22"/>
  <c r="J234" i="22"/>
  <c r="J233" i="22"/>
  <c r="J232" i="22"/>
  <c r="J231" i="22"/>
  <c r="J230" i="22"/>
  <c r="J229" i="22"/>
  <c r="J228" i="22"/>
  <c r="J227" i="22"/>
  <c r="J226" i="22"/>
  <c r="J225" i="22"/>
  <c r="J224" i="22"/>
  <c r="J223" i="22"/>
  <c r="J222" i="22"/>
  <c r="J221" i="22"/>
  <c r="J220" i="22"/>
  <c r="J219" i="22"/>
  <c r="J218" i="22"/>
  <c r="J217" i="22"/>
  <c r="J216" i="22"/>
  <c r="J215" i="22"/>
  <c r="J214" i="22"/>
  <c r="J213" i="22"/>
  <c r="J212" i="22"/>
  <c r="J211" i="22"/>
  <c r="J210" i="22"/>
  <c r="J209" i="22"/>
  <c r="J208" i="22"/>
  <c r="J207" i="22"/>
  <c r="J206" i="22"/>
  <c r="J205" i="22"/>
  <c r="J204" i="22"/>
  <c r="J203" i="22"/>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7" i="22"/>
  <c r="J66" i="22"/>
  <c r="J65" i="22"/>
  <c r="J64" i="22"/>
  <c r="J63" i="22"/>
  <c r="J62" i="22"/>
  <c r="J61" i="22"/>
  <c r="J60" i="22"/>
  <c r="J59" i="22"/>
  <c r="J58" i="22"/>
  <c r="J57" i="22"/>
  <c r="J56" i="22"/>
  <c r="J55" i="22"/>
  <c r="J54" i="22"/>
  <c r="J53" i="22"/>
  <c r="J52" i="22"/>
  <c r="J51" i="22"/>
  <c r="J50" i="22"/>
  <c r="J49" i="22"/>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H86" i="19"/>
  <c r="H85" i="19"/>
  <c r="H84" i="19"/>
  <c r="H83" i="19"/>
  <c r="H82" i="19"/>
  <c r="H81" i="19"/>
  <c r="H80" i="19"/>
  <c r="H79" i="19"/>
  <c r="H78" i="19"/>
  <c r="H77" i="19"/>
  <c r="H76" i="19"/>
  <c r="H75" i="19"/>
  <c r="H74" i="19"/>
  <c r="H73" i="19"/>
  <c r="H72" i="19"/>
  <c r="H71" i="19"/>
  <c r="H70" i="19"/>
  <c r="H69" i="19"/>
  <c r="H68" i="19"/>
  <c r="H67" i="19"/>
  <c r="H66" i="19"/>
  <c r="H65" i="19"/>
  <c r="H64" i="19"/>
  <c r="H63" i="19"/>
  <c r="H62" i="19"/>
  <c r="H61" i="19"/>
  <c r="H60" i="19"/>
  <c r="H59" i="19"/>
  <c r="H58" i="19"/>
  <c r="H57" i="19"/>
  <c r="H56" i="19"/>
  <c r="H55" i="19"/>
  <c r="H54" i="19"/>
  <c r="H53" i="19"/>
  <c r="H52" i="19"/>
  <c r="H51" i="19"/>
  <c r="H50" i="19"/>
  <c r="H49" i="19"/>
  <c r="H48" i="19"/>
  <c r="H47" i="19"/>
  <c r="H46" i="19"/>
  <c r="H45" i="19"/>
  <c r="H44" i="19"/>
  <c r="H43" i="19"/>
  <c r="H42" i="19"/>
  <c r="H41" i="19"/>
  <c r="H40" i="19"/>
  <c r="H39" i="19"/>
  <c r="H38" i="19"/>
  <c r="H37" i="19"/>
  <c r="H36" i="19"/>
  <c r="H35" i="19"/>
  <c r="H34" i="19"/>
  <c r="H33" i="19"/>
  <c r="H32" i="19"/>
  <c r="H31" i="19"/>
  <c r="H30" i="19"/>
  <c r="H29" i="19"/>
  <c r="H28" i="19"/>
  <c r="H27" i="19"/>
  <c r="H26" i="19"/>
  <c r="H25" i="19"/>
  <c r="H24" i="19"/>
  <c r="H23" i="19"/>
  <c r="H22" i="19"/>
  <c r="H21" i="19"/>
  <c r="H20" i="19"/>
  <c r="H19" i="19"/>
  <c r="H18" i="19"/>
  <c r="H17" i="19"/>
  <c r="H16" i="19"/>
  <c r="H15" i="19"/>
  <c r="H14" i="19"/>
  <c r="H13" i="19"/>
  <c r="H12" i="19"/>
  <c r="H11" i="19"/>
  <c r="H10" i="19"/>
  <c r="H9" i="19"/>
  <c r="H8" i="19"/>
  <c r="H7" i="19"/>
  <c r="H6" i="19"/>
  <c r="H5" i="19"/>
  <c r="H4" i="19"/>
  <c r="F86" i="19"/>
  <c r="F85" i="19"/>
  <c r="F84" i="19"/>
  <c r="F83" i="19"/>
  <c r="F82" i="19"/>
  <c r="F81" i="19"/>
  <c r="F80" i="19"/>
  <c r="F79" i="19"/>
  <c r="F78" i="19"/>
  <c r="F77" i="19"/>
  <c r="F76" i="19"/>
  <c r="F75" i="19"/>
  <c r="F74" i="19"/>
  <c r="F73" i="19"/>
  <c r="F72" i="19"/>
  <c r="F71" i="19"/>
  <c r="F70" i="19"/>
  <c r="F69" i="19"/>
  <c r="F68" i="19"/>
  <c r="F67" i="19"/>
  <c r="F66" i="19"/>
  <c r="F65" i="19"/>
  <c r="F64" i="19"/>
  <c r="F63" i="19"/>
  <c r="F62" i="19"/>
  <c r="F61" i="19"/>
  <c r="F60" i="19"/>
  <c r="F59" i="19"/>
  <c r="F58" i="19"/>
  <c r="F57" i="19"/>
  <c r="F56" i="19"/>
  <c r="F55" i="19"/>
  <c r="F54" i="19"/>
  <c r="F53" i="19"/>
  <c r="F52" i="19"/>
  <c r="F51" i="19"/>
  <c r="F50" i="19"/>
  <c r="F49" i="19"/>
  <c r="F48" i="19"/>
  <c r="F47" i="19"/>
  <c r="F46" i="19"/>
  <c r="F45" i="19"/>
  <c r="F44" i="19"/>
  <c r="F43" i="19"/>
  <c r="F42" i="19"/>
  <c r="F41" i="19"/>
  <c r="F40" i="19"/>
  <c r="F39" i="19"/>
  <c r="F38" i="19"/>
  <c r="F37" i="19"/>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H272" i="16"/>
  <c r="H271" i="16"/>
  <c r="H270" i="16"/>
  <c r="H269" i="16"/>
  <c r="H268" i="16"/>
  <c r="H267" i="16"/>
  <c r="H266" i="16"/>
  <c r="H265" i="16"/>
  <c r="H264" i="16"/>
  <c r="H263" i="16"/>
  <c r="H262" i="16"/>
  <c r="H261" i="16"/>
  <c r="H260" i="16"/>
  <c r="H259" i="16"/>
  <c r="H258" i="16"/>
  <c r="H257" i="16"/>
  <c r="H256" i="16"/>
  <c r="H255" i="16"/>
  <c r="H254" i="16"/>
  <c r="H253" i="16"/>
  <c r="H252" i="16"/>
  <c r="H251" i="16"/>
  <c r="H250" i="16"/>
  <c r="H249" i="16"/>
  <c r="H248" i="16"/>
  <c r="H247" i="16"/>
  <c r="H246" i="16"/>
  <c r="H245" i="16"/>
  <c r="H244" i="16"/>
  <c r="H243" i="16"/>
  <c r="H242" i="16"/>
  <c r="H241" i="16"/>
  <c r="H240" i="16"/>
  <c r="H239" i="16"/>
  <c r="H238" i="16"/>
  <c r="H237" i="16"/>
  <c r="H236" i="16"/>
  <c r="H235" i="16"/>
  <c r="H234" i="16"/>
  <c r="H233" i="16"/>
  <c r="H232" i="16"/>
  <c r="H231" i="16"/>
  <c r="H230" i="16"/>
  <c r="H229" i="16"/>
  <c r="H228" i="16"/>
  <c r="H227" i="16"/>
  <c r="H226" i="16"/>
  <c r="H225" i="16"/>
  <c r="H224" i="16"/>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G272" i="16"/>
  <c r="G271" i="16"/>
  <c r="G270" i="16"/>
  <c r="G269" i="16"/>
  <c r="G268" i="16"/>
  <c r="G267" i="16"/>
  <c r="G266" i="16"/>
  <c r="G265" i="16"/>
  <c r="G264" i="16"/>
  <c r="G263" i="16"/>
  <c r="G262" i="16"/>
  <c r="G261" i="16"/>
  <c r="G260" i="16"/>
  <c r="G259" i="16"/>
  <c r="G258" i="16"/>
  <c r="G257" i="16"/>
  <c r="G256" i="16"/>
  <c r="G255" i="16"/>
  <c r="G254" i="16"/>
  <c r="G253" i="16"/>
  <c r="G252" i="16"/>
  <c r="G251" i="16"/>
  <c r="G250" i="16"/>
  <c r="G249" i="16"/>
  <c r="G248" i="16"/>
  <c r="G247" i="16"/>
  <c r="G246" i="16"/>
  <c r="G245" i="16"/>
  <c r="G244" i="16"/>
  <c r="G243" i="16"/>
  <c r="G242" i="16"/>
  <c r="G241" i="16"/>
  <c r="G240" i="16"/>
  <c r="G239" i="16"/>
  <c r="G238" i="16"/>
  <c r="G237" i="16"/>
  <c r="G236" i="16"/>
  <c r="G235" i="16"/>
  <c r="G234" i="16"/>
  <c r="G233" i="16"/>
  <c r="G232" i="16"/>
  <c r="G231" i="16"/>
  <c r="G230" i="16"/>
  <c r="G229" i="16"/>
  <c r="G228" i="16"/>
  <c r="G227" i="16"/>
  <c r="G226" i="16"/>
  <c r="G225" i="16"/>
  <c r="G224" i="16"/>
  <c r="G223" i="16"/>
  <c r="G222" i="16"/>
  <c r="G221" i="16"/>
  <c r="G220" i="16"/>
  <c r="G219" i="16"/>
  <c r="G218" i="16"/>
  <c r="G217" i="16"/>
  <c r="G216" i="16"/>
  <c r="G215" i="16"/>
  <c r="G214" i="16"/>
  <c r="G213" i="16"/>
  <c r="G212" i="16"/>
  <c r="G211" i="16"/>
  <c r="G210" i="16"/>
  <c r="G209" i="16"/>
  <c r="G208" i="16"/>
  <c r="G207" i="16"/>
  <c r="G206" i="16"/>
  <c r="G205" i="16"/>
  <c r="G204" i="16"/>
  <c r="G203" i="16"/>
  <c r="G202" i="16"/>
  <c r="G201" i="16"/>
  <c r="G200" i="16"/>
  <c r="G199" i="16"/>
  <c r="G198" i="16"/>
  <c r="G197" i="16"/>
  <c r="G196" i="16"/>
  <c r="G195" i="16"/>
  <c r="G194" i="16"/>
  <c r="G193" i="16"/>
  <c r="G192" i="16"/>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F272" i="16"/>
  <c r="I272" i="16" s="1"/>
  <c r="F271" i="16"/>
  <c r="I271" i="16" s="1"/>
  <c r="F270" i="16"/>
  <c r="I270" i="16" s="1"/>
  <c r="F269" i="16"/>
  <c r="I269" i="16" s="1"/>
  <c r="F268" i="16"/>
  <c r="I268" i="16" s="1"/>
  <c r="F267" i="16"/>
  <c r="I267" i="16" s="1"/>
  <c r="F266" i="16"/>
  <c r="I266" i="16" s="1"/>
  <c r="F265" i="16"/>
  <c r="I265" i="16" s="1"/>
  <c r="F264" i="16"/>
  <c r="I264" i="16" s="1"/>
  <c r="F263" i="16"/>
  <c r="I263" i="16" s="1"/>
  <c r="F262" i="16"/>
  <c r="I262" i="16" s="1"/>
  <c r="F261" i="16"/>
  <c r="I261" i="16" s="1"/>
  <c r="F260" i="16"/>
  <c r="I260" i="16" s="1"/>
  <c r="F259" i="16"/>
  <c r="I259" i="16" s="1"/>
  <c r="F258" i="16"/>
  <c r="I258" i="16" s="1"/>
  <c r="F257" i="16"/>
  <c r="I257" i="16" s="1"/>
  <c r="F256" i="16"/>
  <c r="I256" i="16" s="1"/>
  <c r="F255" i="16"/>
  <c r="I255" i="16" s="1"/>
  <c r="F254" i="16"/>
  <c r="I254" i="16" s="1"/>
  <c r="F253" i="16"/>
  <c r="I253" i="16" s="1"/>
  <c r="F252" i="16"/>
  <c r="I252" i="16" s="1"/>
  <c r="F251" i="16"/>
  <c r="I251" i="16" s="1"/>
  <c r="F250" i="16"/>
  <c r="I250" i="16" s="1"/>
  <c r="F249" i="16"/>
  <c r="I249" i="16" s="1"/>
  <c r="F248" i="16"/>
  <c r="I248" i="16" s="1"/>
  <c r="F247" i="16"/>
  <c r="I247" i="16" s="1"/>
  <c r="F246" i="16"/>
  <c r="I246" i="16" s="1"/>
  <c r="F245" i="16"/>
  <c r="I245" i="16" s="1"/>
  <c r="F244" i="16"/>
  <c r="I244" i="16" s="1"/>
  <c r="F243" i="16"/>
  <c r="I243" i="16" s="1"/>
  <c r="F242" i="16"/>
  <c r="I242" i="16" s="1"/>
  <c r="F241" i="16"/>
  <c r="I241" i="16" s="1"/>
  <c r="F240" i="16"/>
  <c r="I240" i="16" s="1"/>
  <c r="F239" i="16"/>
  <c r="I239" i="16" s="1"/>
  <c r="F238" i="16"/>
  <c r="I238" i="16" s="1"/>
  <c r="F237" i="16"/>
  <c r="I237" i="16" s="1"/>
  <c r="F236" i="16"/>
  <c r="I236" i="16" s="1"/>
  <c r="F235" i="16"/>
  <c r="I235" i="16" s="1"/>
  <c r="F234" i="16"/>
  <c r="I234" i="16" s="1"/>
  <c r="F233" i="16"/>
  <c r="I233" i="16" s="1"/>
  <c r="F232" i="16"/>
  <c r="I232" i="16" s="1"/>
  <c r="F231" i="16"/>
  <c r="I231" i="16" s="1"/>
  <c r="F230" i="16"/>
  <c r="I230" i="16" s="1"/>
  <c r="F229" i="16"/>
  <c r="I229" i="16" s="1"/>
  <c r="F228" i="16"/>
  <c r="I228" i="16" s="1"/>
  <c r="F227" i="16"/>
  <c r="I227" i="16" s="1"/>
  <c r="F226" i="16"/>
  <c r="I226" i="16" s="1"/>
  <c r="F225" i="16"/>
  <c r="I225" i="16" s="1"/>
  <c r="F224" i="16"/>
  <c r="I224" i="16" s="1"/>
  <c r="F223" i="16"/>
  <c r="I223" i="16" s="1"/>
  <c r="F222" i="16"/>
  <c r="I222" i="16" s="1"/>
  <c r="F221" i="16"/>
  <c r="I221" i="16" s="1"/>
  <c r="F220" i="16"/>
  <c r="I220" i="16" s="1"/>
  <c r="F219" i="16"/>
  <c r="I219" i="16" s="1"/>
  <c r="F218" i="16"/>
  <c r="I218" i="16" s="1"/>
  <c r="F217" i="16"/>
  <c r="I217" i="16" s="1"/>
  <c r="F216" i="16"/>
  <c r="I216" i="16" s="1"/>
  <c r="F215" i="16"/>
  <c r="I215" i="16" s="1"/>
  <c r="F214" i="16"/>
  <c r="I214" i="16" s="1"/>
  <c r="F213" i="16"/>
  <c r="I213" i="16" s="1"/>
  <c r="F212" i="16"/>
  <c r="I212" i="16" s="1"/>
  <c r="F211" i="16"/>
  <c r="I211" i="16" s="1"/>
  <c r="F210" i="16"/>
  <c r="I210" i="16" s="1"/>
  <c r="F209" i="16"/>
  <c r="I209" i="16" s="1"/>
  <c r="F208" i="16"/>
  <c r="I208" i="16" s="1"/>
  <c r="F207" i="16"/>
  <c r="I207" i="16" s="1"/>
  <c r="F206" i="16"/>
  <c r="I206" i="16" s="1"/>
  <c r="F205" i="16"/>
  <c r="I205" i="16" s="1"/>
  <c r="F204" i="16"/>
  <c r="I204" i="16" s="1"/>
  <c r="F203" i="16"/>
  <c r="I203" i="16" s="1"/>
  <c r="F202" i="16"/>
  <c r="I202" i="16" s="1"/>
  <c r="F201" i="16"/>
  <c r="I201" i="16" s="1"/>
  <c r="F200" i="16"/>
  <c r="I200" i="16" s="1"/>
  <c r="F199" i="16"/>
  <c r="I199" i="16" s="1"/>
  <c r="F198" i="16"/>
  <c r="I198" i="16" s="1"/>
  <c r="F197" i="16"/>
  <c r="I197" i="16" s="1"/>
  <c r="F196" i="16"/>
  <c r="I196" i="16" s="1"/>
  <c r="F195" i="16"/>
  <c r="I195" i="16" s="1"/>
  <c r="F194" i="16"/>
  <c r="I194" i="16" s="1"/>
  <c r="F193" i="16"/>
  <c r="I193" i="16" s="1"/>
  <c r="F192" i="16"/>
  <c r="I192" i="16" s="1"/>
  <c r="F191" i="16"/>
  <c r="I191" i="16" s="1"/>
  <c r="F190" i="16"/>
  <c r="I190" i="16" s="1"/>
  <c r="F189" i="16"/>
  <c r="I189" i="16" s="1"/>
  <c r="F188" i="16"/>
  <c r="I188" i="16" s="1"/>
  <c r="F187" i="16"/>
  <c r="I187" i="16" s="1"/>
  <c r="F186" i="16"/>
  <c r="I186" i="16" s="1"/>
  <c r="F185" i="16"/>
  <c r="I185" i="16" s="1"/>
  <c r="F184" i="16"/>
  <c r="I184" i="16" s="1"/>
  <c r="F183" i="16"/>
  <c r="I183" i="16" s="1"/>
  <c r="F182" i="16"/>
  <c r="I182" i="16" s="1"/>
  <c r="F181" i="16"/>
  <c r="I181" i="16" s="1"/>
  <c r="F180" i="16"/>
  <c r="I180" i="16" s="1"/>
  <c r="F179" i="16"/>
  <c r="I179" i="16" s="1"/>
  <c r="F178" i="16"/>
  <c r="I178" i="16" s="1"/>
  <c r="F177" i="16"/>
  <c r="I177" i="16" s="1"/>
  <c r="F176" i="16"/>
  <c r="I176" i="16" s="1"/>
  <c r="F175" i="16"/>
  <c r="I175" i="16" s="1"/>
  <c r="F174" i="16"/>
  <c r="I174" i="16" s="1"/>
  <c r="F173" i="16"/>
  <c r="I173" i="16" s="1"/>
  <c r="F172" i="16"/>
  <c r="I172" i="16" s="1"/>
  <c r="F171" i="16"/>
  <c r="I171" i="16" s="1"/>
  <c r="F170" i="16"/>
  <c r="I170" i="16" s="1"/>
  <c r="F169" i="16"/>
  <c r="I169" i="16" s="1"/>
  <c r="F168" i="16"/>
  <c r="I168" i="16" s="1"/>
  <c r="F167" i="16"/>
  <c r="I167" i="16" s="1"/>
  <c r="F166" i="16"/>
  <c r="I166" i="16" s="1"/>
  <c r="F165" i="16"/>
  <c r="I165" i="16" s="1"/>
  <c r="F164" i="16"/>
  <c r="I164" i="16" s="1"/>
  <c r="F163" i="16"/>
  <c r="I163" i="16" s="1"/>
  <c r="F119" i="16"/>
  <c r="F118" i="16"/>
  <c r="F117" i="16"/>
  <c r="F116" i="16"/>
  <c r="F115"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F90" i="16"/>
  <c r="F89" i="16"/>
  <c r="F88" i="16"/>
  <c r="F87" i="16"/>
  <c r="F86" i="16"/>
  <c r="F85" i="16"/>
  <c r="F84" i="16"/>
  <c r="F83" i="16"/>
  <c r="F82" i="16"/>
  <c r="F81" i="16"/>
  <c r="F80" i="16"/>
  <c r="F79" i="16"/>
  <c r="F78" i="16"/>
  <c r="F77" i="16"/>
  <c r="F76" i="16"/>
  <c r="F75" i="16"/>
  <c r="F74" i="16"/>
  <c r="F73" i="16"/>
  <c r="F72" i="16"/>
  <c r="F71" i="16"/>
  <c r="F70" i="16"/>
  <c r="F69" i="16"/>
  <c r="F68" i="16"/>
  <c r="F67" i="16"/>
  <c r="F66" i="16"/>
  <c r="F65" i="16"/>
  <c r="F64" i="16"/>
  <c r="F63" i="16"/>
  <c r="F6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D384" i="20"/>
  <c r="D383" i="20"/>
  <c r="D382" i="20"/>
  <c r="D381" i="20"/>
  <c r="D380" i="20"/>
  <c r="D379" i="20"/>
  <c r="D378" i="20"/>
  <c r="D377" i="20"/>
  <c r="D376" i="20"/>
  <c r="D375" i="20"/>
  <c r="D374" i="20"/>
  <c r="D373" i="20"/>
  <c r="D372" i="20"/>
  <c r="D371" i="20"/>
  <c r="D370" i="20"/>
  <c r="D369" i="20"/>
  <c r="D368" i="20"/>
  <c r="D367" i="20"/>
  <c r="D366" i="20"/>
  <c r="D365" i="20"/>
  <c r="D364" i="20"/>
  <c r="D363" i="20"/>
  <c r="D362" i="20"/>
  <c r="D361" i="20"/>
  <c r="D360" i="20"/>
  <c r="D359" i="20"/>
  <c r="D358" i="20"/>
  <c r="D357" i="20"/>
  <c r="D356" i="20"/>
  <c r="D355" i="20"/>
  <c r="D354" i="20"/>
  <c r="D353" i="20"/>
  <c r="D352" i="20"/>
  <c r="D351" i="20"/>
  <c r="D350" i="20"/>
  <c r="D349" i="20"/>
  <c r="D348" i="20"/>
  <c r="D347" i="20"/>
  <c r="D346" i="20"/>
  <c r="D345" i="20"/>
  <c r="D344" i="20"/>
  <c r="D343" i="20"/>
  <c r="D342" i="20"/>
  <c r="D341" i="20"/>
  <c r="D340" i="20"/>
  <c r="D339" i="20"/>
  <c r="D338" i="20"/>
  <c r="D337" i="20"/>
  <c r="D336" i="20"/>
  <c r="D335" i="20"/>
  <c r="D334" i="20"/>
  <c r="D333" i="20"/>
  <c r="D332" i="20"/>
  <c r="D331" i="20"/>
  <c r="D330" i="20"/>
  <c r="D329" i="20"/>
  <c r="D328" i="20"/>
  <c r="D327" i="20"/>
  <c r="D326" i="20"/>
  <c r="D325" i="20"/>
  <c r="D324" i="20"/>
  <c r="D323" i="20"/>
  <c r="D322" i="20"/>
  <c r="D321" i="20"/>
  <c r="D320" i="20"/>
  <c r="D319" i="20"/>
  <c r="D318" i="20"/>
  <c r="D317" i="20"/>
  <c r="D316" i="20"/>
  <c r="D315" i="20"/>
  <c r="D314" i="20"/>
  <c r="D313" i="20"/>
  <c r="D312" i="20"/>
  <c r="D311" i="20"/>
  <c r="D310" i="20"/>
  <c r="D309" i="20"/>
  <c r="D308" i="20"/>
  <c r="D307" i="20"/>
  <c r="D306" i="20"/>
  <c r="D305" i="20"/>
  <c r="D304" i="20"/>
  <c r="D303" i="20"/>
  <c r="D302" i="20"/>
  <c r="D301" i="20"/>
  <c r="D300" i="20"/>
  <c r="D299" i="20"/>
  <c r="D298" i="20"/>
  <c r="D297" i="20"/>
  <c r="D296" i="20"/>
  <c r="D295" i="20"/>
  <c r="D294" i="20"/>
  <c r="D293" i="20"/>
  <c r="D292" i="20"/>
  <c r="D291" i="20"/>
  <c r="D290" i="20"/>
  <c r="D289" i="20"/>
  <c r="D288" i="20"/>
  <c r="D287" i="20"/>
  <c r="D286" i="20"/>
  <c r="D285" i="20"/>
  <c r="D284" i="20"/>
  <c r="D283" i="20"/>
  <c r="D282" i="20"/>
  <c r="D281" i="20"/>
  <c r="D280" i="20"/>
  <c r="D279" i="20"/>
  <c r="D278" i="20"/>
  <c r="D277" i="20"/>
  <c r="D276" i="20"/>
  <c r="D275" i="20"/>
  <c r="D274" i="20"/>
  <c r="D273" i="20"/>
  <c r="D272" i="20"/>
  <c r="D271" i="20"/>
  <c r="D270" i="20"/>
  <c r="D269" i="20"/>
  <c r="D268" i="20"/>
  <c r="D267" i="20"/>
  <c r="D266" i="20"/>
  <c r="D265" i="20"/>
  <c r="D264" i="20"/>
  <c r="D263" i="20"/>
  <c r="D262" i="20"/>
  <c r="D261" i="20"/>
  <c r="D260" i="20"/>
  <c r="D259" i="20"/>
  <c r="D258" i="20"/>
  <c r="D257" i="20"/>
  <c r="D256" i="20"/>
  <c r="D255" i="20"/>
  <c r="D254" i="20"/>
  <c r="D253" i="20"/>
  <c r="D252" i="20"/>
  <c r="D251" i="20"/>
  <c r="D250" i="20"/>
  <c r="D249" i="20"/>
  <c r="D248" i="20"/>
  <c r="D247" i="20"/>
  <c r="D246" i="20"/>
  <c r="D245" i="20"/>
  <c r="D244" i="20"/>
  <c r="D243" i="20"/>
  <c r="D242" i="20"/>
  <c r="D241" i="20"/>
  <c r="D240" i="20"/>
  <c r="D239" i="20"/>
  <c r="D238" i="20"/>
  <c r="D237" i="20"/>
  <c r="D236" i="20"/>
  <c r="D235" i="20"/>
  <c r="D234" i="20"/>
  <c r="D233" i="20"/>
  <c r="D232" i="20"/>
  <c r="D231" i="20"/>
  <c r="D230" i="20"/>
  <c r="D229" i="20"/>
  <c r="D228" i="20"/>
  <c r="D227" i="20"/>
  <c r="D226" i="20"/>
  <c r="D225" i="20"/>
  <c r="D224" i="20"/>
  <c r="D223" i="20"/>
  <c r="D222" i="20"/>
  <c r="D221" i="20"/>
  <c r="D220" i="20"/>
  <c r="D219" i="20"/>
  <c r="D218" i="20"/>
  <c r="D217" i="20"/>
  <c r="D216" i="20"/>
  <c r="D215" i="20"/>
  <c r="D214" i="20"/>
  <c r="D213" i="20"/>
  <c r="D212" i="20"/>
  <c r="D211" i="20"/>
  <c r="D210" i="20"/>
  <c r="D209" i="20"/>
  <c r="D208" i="20"/>
  <c r="D207" i="20"/>
  <c r="D206" i="20"/>
  <c r="D205" i="20"/>
  <c r="D204" i="20"/>
  <c r="D203" i="20"/>
  <c r="D202" i="20"/>
  <c r="D201" i="20"/>
  <c r="D200" i="20"/>
  <c r="D199" i="20"/>
  <c r="D198" i="20"/>
  <c r="D197" i="20"/>
  <c r="D196" i="20"/>
  <c r="D195" i="20"/>
  <c r="D194" i="20"/>
  <c r="D193" i="20"/>
  <c r="D192" i="20"/>
  <c r="D191" i="20"/>
  <c r="D190" i="20"/>
  <c r="D189" i="20"/>
  <c r="D188" i="20"/>
  <c r="D187" i="20"/>
  <c r="D186" i="20"/>
  <c r="D185" i="20"/>
  <c r="D184" i="20"/>
  <c r="D183" i="20"/>
  <c r="D182" i="20"/>
  <c r="D181" i="20"/>
  <c r="D180" i="20"/>
  <c r="D179" i="20"/>
  <c r="D178" i="20"/>
  <c r="D177" i="20"/>
  <c r="D176" i="20"/>
  <c r="D175" i="20"/>
  <c r="D174" i="20"/>
  <c r="D173" i="20"/>
  <c r="D172" i="20"/>
  <c r="D171" i="20"/>
  <c r="D170" i="20"/>
  <c r="D169" i="20"/>
  <c r="D168" i="20"/>
  <c r="D167" i="20"/>
  <c r="D166" i="20"/>
  <c r="D165" i="20"/>
  <c r="D164" i="20"/>
  <c r="D163" i="20"/>
  <c r="D162" i="20"/>
  <c r="D161" i="20"/>
  <c r="D160" i="20"/>
  <c r="D159" i="20"/>
  <c r="D158" i="20"/>
  <c r="D157" i="20"/>
  <c r="D156" i="20"/>
  <c r="C381" i="20"/>
  <c r="C382" i="20" s="1"/>
  <c r="C383" i="20" s="1"/>
  <c r="C384" i="20" s="1"/>
  <c r="C380" i="20"/>
  <c r="C377" i="20"/>
  <c r="C378" i="20" s="1"/>
  <c r="C379" i="20" s="1"/>
  <c r="C376" i="20"/>
  <c r="C371" i="20"/>
  <c r="C372" i="20" s="1"/>
  <c r="C373" i="20" s="1"/>
  <c r="C374" i="20" s="1"/>
  <c r="C375" i="20" s="1"/>
  <c r="C367" i="20"/>
  <c r="C368" i="20" s="1"/>
  <c r="C369" i="20" s="1"/>
  <c r="C370" i="20" s="1"/>
  <c r="C366" i="20"/>
  <c r="C365" i="20"/>
  <c r="C363" i="20"/>
  <c r="C364" i="20" s="1"/>
  <c r="C362" i="20"/>
  <c r="C359" i="20"/>
  <c r="C360" i="20" s="1"/>
  <c r="C361" i="20" s="1"/>
  <c r="C358" i="20"/>
  <c r="C357" i="20"/>
  <c r="C356" i="20"/>
  <c r="C355" i="20"/>
  <c r="C354" i="20"/>
  <c r="C353" i="20"/>
  <c r="C352" i="20"/>
  <c r="C351" i="20"/>
  <c r="C350" i="20"/>
  <c r="C349" i="20"/>
  <c r="C348" i="20"/>
  <c r="C347" i="20"/>
  <c r="C346" i="20"/>
  <c r="C345" i="20"/>
  <c r="C344" i="20"/>
  <c r="C343" i="20"/>
  <c r="C341" i="20"/>
  <c r="C342" i="20" s="1"/>
  <c r="C340" i="20"/>
  <c r="C337" i="20"/>
  <c r="C338" i="20" s="1"/>
  <c r="C339" i="20" s="1"/>
  <c r="C336" i="20"/>
  <c r="C335" i="20"/>
  <c r="C333" i="20"/>
  <c r="C334" i="20" s="1"/>
  <c r="C332" i="20"/>
  <c r="C329" i="20"/>
  <c r="C330" i="20" s="1"/>
  <c r="C331" i="20" s="1"/>
  <c r="C328" i="20"/>
  <c r="C327" i="20"/>
  <c r="C325" i="20"/>
  <c r="C326" i="20" s="1"/>
  <c r="C315" i="20"/>
  <c r="C316" i="20" s="1"/>
  <c r="C317" i="20" s="1"/>
  <c r="C318" i="20" s="1"/>
  <c r="C319" i="20" s="1"/>
  <c r="C320" i="20" s="1"/>
  <c r="C321" i="20" s="1"/>
  <c r="C322" i="20" s="1"/>
  <c r="C323" i="20" s="1"/>
  <c r="C324" i="20" s="1"/>
  <c r="C311" i="20"/>
  <c r="C312" i="20" s="1"/>
  <c r="C313" i="20" s="1"/>
  <c r="C314" i="20" s="1"/>
  <c r="C310" i="20"/>
  <c r="C305" i="20"/>
  <c r="C306" i="20" s="1"/>
  <c r="C307" i="20" s="1"/>
  <c r="C308" i="20" s="1"/>
  <c r="C309" i="20" s="1"/>
  <c r="C304" i="20"/>
  <c r="C299" i="20"/>
  <c r="C300" i="20" s="1"/>
  <c r="C301" i="20" s="1"/>
  <c r="C302" i="20" s="1"/>
  <c r="C303" i="20" s="1"/>
  <c r="C298" i="20"/>
  <c r="C293" i="20"/>
  <c r="C294" i="20" s="1"/>
  <c r="C295" i="20" s="1"/>
  <c r="C296" i="20" s="1"/>
  <c r="C297" i="20" s="1"/>
  <c r="C292" i="20"/>
  <c r="C291" i="20"/>
  <c r="C289" i="20"/>
  <c r="C290" i="20" s="1"/>
  <c r="C288" i="20"/>
  <c r="C287" i="20"/>
  <c r="C286" i="20"/>
  <c r="C283" i="20"/>
  <c r="C284" i="20" s="1"/>
  <c r="C285" i="20" s="1"/>
  <c r="C279" i="20"/>
  <c r="C280" i="20" s="1"/>
  <c r="C281" i="20" s="1"/>
  <c r="C282" i="20" s="1"/>
  <c r="C277" i="20"/>
  <c r="C278" i="20" s="1"/>
  <c r="C276" i="20"/>
  <c r="C269" i="20"/>
  <c r="C270" i="20" s="1"/>
  <c r="C271" i="20" s="1"/>
  <c r="C272" i="20" s="1"/>
  <c r="C273" i="20" s="1"/>
  <c r="C274" i="20" s="1"/>
  <c r="C275" i="20" s="1"/>
  <c r="C268" i="20"/>
  <c r="C267" i="20"/>
  <c r="C265" i="20"/>
  <c r="C266" i="20" s="1"/>
  <c r="C251" i="20"/>
  <c r="C252" i="20" s="1"/>
  <c r="C253" i="20" s="1"/>
  <c r="C254" i="20" s="1"/>
  <c r="C255" i="20" s="1"/>
  <c r="C256" i="20" s="1"/>
  <c r="C257" i="20" s="1"/>
  <c r="C258" i="20" s="1"/>
  <c r="C259" i="20" s="1"/>
  <c r="C260" i="20" s="1"/>
  <c r="C261" i="20" s="1"/>
  <c r="C262" i="20" s="1"/>
  <c r="C263" i="20" s="1"/>
  <c r="C264" i="20" s="1"/>
  <c r="C249" i="20"/>
  <c r="C250" i="20" s="1"/>
  <c r="C231" i="20"/>
  <c r="C232" i="20" s="1"/>
  <c r="C233" i="20" s="1"/>
  <c r="C234" i="20" s="1"/>
  <c r="C235" i="20" s="1"/>
  <c r="C236" i="20" s="1"/>
  <c r="C237" i="20" s="1"/>
  <c r="C238" i="20" s="1"/>
  <c r="C239" i="20" s="1"/>
  <c r="C240" i="20" s="1"/>
  <c r="C241" i="20" s="1"/>
  <c r="C242" i="20" s="1"/>
  <c r="C243" i="20" s="1"/>
  <c r="C244" i="20" s="1"/>
  <c r="C245" i="20" s="1"/>
  <c r="C246" i="20" s="1"/>
  <c r="C247" i="20" s="1"/>
  <c r="C248" i="20" s="1"/>
  <c r="C227" i="20"/>
  <c r="C228" i="20" s="1"/>
  <c r="C229" i="20" s="1"/>
  <c r="C230" i="20" s="1"/>
  <c r="C225" i="20"/>
  <c r="C226" i="20" s="1"/>
  <c r="C224" i="20"/>
  <c r="C213" i="20"/>
  <c r="C214" i="20" s="1"/>
  <c r="C215" i="20" s="1"/>
  <c r="C216" i="20" s="1"/>
  <c r="C217" i="20" s="1"/>
  <c r="C218" i="20" s="1"/>
  <c r="C219" i="20" s="1"/>
  <c r="C220" i="20" s="1"/>
  <c r="C221" i="20" s="1"/>
  <c r="C222" i="20" s="1"/>
  <c r="C223" i="20" s="1"/>
  <c r="C211" i="20"/>
  <c r="C212" i="20" s="1"/>
  <c r="C209" i="20"/>
  <c r="C210" i="20" s="1"/>
  <c r="C205" i="20"/>
  <c r="C206" i="20" s="1"/>
  <c r="C207" i="20" s="1"/>
  <c r="C208" i="20" s="1"/>
  <c r="C203" i="20"/>
  <c r="C204" i="20" s="1"/>
  <c r="C202" i="20"/>
  <c r="C195" i="20"/>
  <c r="C196" i="20" s="1"/>
  <c r="C197" i="20" s="1"/>
  <c r="C198" i="20" s="1"/>
  <c r="C199" i="20" s="1"/>
  <c r="C200" i="20" s="1"/>
  <c r="C201" i="20" s="1"/>
  <c r="C191" i="20"/>
  <c r="C192" i="20" s="1"/>
  <c r="C193" i="20" s="1"/>
  <c r="C194" i="20" s="1"/>
  <c r="C187" i="20"/>
  <c r="C188" i="20" s="1"/>
  <c r="C189" i="20" s="1"/>
  <c r="C190" i="20" s="1"/>
  <c r="C183" i="20"/>
  <c r="C184" i="20" s="1"/>
  <c r="C185" i="20" s="1"/>
  <c r="C186" i="20" s="1"/>
  <c r="C182" i="20"/>
  <c r="C181" i="20"/>
  <c r="C179" i="20"/>
  <c r="C180" i="20" s="1"/>
  <c r="C177" i="20"/>
  <c r="C178" i="20" s="1"/>
  <c r="C175" i="20"/>
  <c r="C176" i="20" s="1"/>
  <c r="C174" i="20"/>
  <c r="C173" i="20"/>
  <c r="C172" i="20"/>
  <c r="C171" i="20"/>
  <c r="C170" i="20"/>
  <c r="C167" i="20"/>
  <c r="C168" i="20" s="1"/>
  <c r="C169" i="20" s="1"/>
  <c r="C165" i="20"/>
  <c r="C166" i="20" s="1"/>
  <c r="C163" i="20"/>
  <c r="C164" i="20" s="1"/>
  <c r="C161" i="20"/>
  <c r="C162" i="20" s="1"/>
  <c r="C160" i="20"/>
  <c r="C159" i="20"/>
  <c r="C158" i="20"/>
  <c r="C157" i="20"/>
  <c r="C156" i="20"/>
  <c r="C150" i="20"/>
  <c r="C151" i="20" s="1"/>
  <c r="D151" i="20" s="1"/>
  <c r="C145" i="20"/>
  <c r="D145" i="20" s="1"/>
  <c r="C143" i="20"/>
  <c r="D143" i="20" s="1"/>
  <c r="C141" i="20"/>
  <c r="D141" i="20" s="1"/>
  <c r="C139" i="20"/>
  <c r="D139" i="20" s="1"/>
  <c r="C137" i="20"/>
  <c r="D137" i="20" s="1"/>
  <c r="C135" i="20"/>
  <c r="D135" i="20" s="1"/>
  <c r="C134" i="20"/>
  <c r="D134" i="20" s="1"/>
  <c r="C133" i="20"/>
  <c r="D133" i="20" s="1"/>
  <c r="C126" i="20"/>
  <c r="C127" i="20" s="1"/>
  <c r="C128" i="20" s="1"/>
  <c r="C129" i="20" s="1"/>
  <c r="C130" i="20" s="1"/>
  <c r="C131" i="20" s="1"/>
  <c r="C132" i="20" s="1"/>
  <c r="D132" i="20" s="1"/>
  <c r="C125" i="20"/>
  <c r="D125" i="20" s="1"/>
  <c r="C116" i="20"/>
  <c r="C117" i="20" s="1"/>
  <c r="C118" i="20" s="1"/>
  <c r="C119" i="20" s="1"/>
  <c r="C120" i="20" s="1"/>
  <c r="C121" i="20" s="1"/>
  <c r="C122" i="20" s="1"/>
  <c r="C123" i="20" s="1"/>
  <c r="C124" i="20" s="1"/>
  <c r="D124" i="20" s="1"/>
  <c r="C111" i="20"/>
  <c r="D111" i="20" s="1"/>
  <c r="C106" i="20"/>
  <c r="C107" i="20" s="1"/>
  <c r="C108" i="20" s="1"/>
  <c r="C109" i="20" s="1"/>
  <c r="C110" i="20" s="1"/>
  <c r="D110" i="20" s="1"/>
  <c r="C104" i="20"/>
  <c r="C105" i="20" s="1"/>
  <c r="D105" i="20" s="1"/>
  <c r="C102" i="20"/>
  <c r="C103" i="20" s="1"/>
  <c r="D103" i="20" s="1"/>
  <c r="C100" i="20"/>
  <c r="C101" i="20" s="1"/>
  <c r="D101" i="20" s="1"/>
  <c r="C97" i="20"/>
  <c r="D97" i="20" s="1"/>
  <c r="C94" i="20"/>
  <c r="C95" i="20" s="1"/>
  <c r="C96" i="20" s="1"/>
  <c r="D96" i="20" s="1"/>
  <c r="C90" i="20"/>
  <c r="C91" i="20" s="1"/>
  <c r="C92" i="20" s="1"/>
  <c r="C93" i="20" s="1"/>
  <c r="D93" i="20" s="1"/>
  <c r="C89" i="20"/>
  <c r="D89" i="20" s="1"/>
  <c r="C84" i="20"/>
  <c r="C85" i="20" s="1"/>
  <c r="C86" i="20" s="1"/>
  <c r="C87" i="20" s="1"/>
  <c r="C88" i="20" s="1"/>
  <c r="D88" i="20" s="1"/>
  <c r="C79" i="20"/>
  <c r="D79" i="20" s="1"/>
  <c r="C77" i="20"/>
  <c r="D77" i="20" s="1"/>
  <c r="C75" i="20"/>
  <c r="D75" i="20" s="1"/>
  <c r="C70" i="20"/>
  <c r="C71" i="20" s="1"/>
  <c r="C72" i="20" s="1"/>
  <c r="C73" i="20" s="1"/>
  <c r="C74" i="20" s="1"/>
  <c r="D74" i="20" s="1"/>
  <c r="C62" i="20"/>
  <c r="C63" i="20" s="1"/>
  <c r="C64" i="20" s="1"/>
  <c r="C65" i="20" s="1"/>
  <c r="D65" i="20" s="1"/>
  <c r="C60" i="20"/>
  <c r="C61" i="20" s="1"/>
  <c r="D61" i="20" s="1"/>
  <c r="C58" i="20"/>
  <c r="C59" i="20" s="1"/>
  <c r="D59" i="20" s="1"/>
  <c r="C55" i="20"/>
  <c r="D55" i="20" s="1"/>
  <c r="C53" i="20"/>
  <c r="D53" i="20" s="1"/>
  <c r="C47" i="20"/>
  <c r="D47" i="20" s="1"/>
  <c r="C43" i="20"/>
  <c r="D43" i="20" s="1"/>
  <c r="C38" i="20"/>
  <c r="C39" i="20" s="1"/>
  <c r="C40" i="20" s="1"/>
  <c r="C41" i="20" s="1"/>
  <c r="C42" i="20" s="1"/>
  <c r="D42" i="20" s="1"/>
  <c r="C34" i="20"/>
  <c r="C35" i="20" s="1"/>
  <c r="C36" i="20" s="1"/>
  <c r="C37" i="20" s="1"/>
  <c r="D37" i="20" s="1"/>
  <c r="C33" i="20"/>
  <c r="D33" i="20" s="1"/>
  <c r="C32" i="20"/>
  <c r="D32" i="20" s="1"/>
  <c r="C31" i="20"/>
  <c r="D31" i="20" s="1"/>
  <c r="C30" i="20"/>
  <c r="D30" i="20" s="1"/>
  <c r="C29" i="20"/>
  <c r="D29" i="20" s="1"/>
  <c r="C20" i="20"/>
  <c r="C21" i="20" s="1"/>
  <c r="C22" i="20" s="1"/>
  <c r="C23" i="20" s="1"/>
  <c r="C24" i="20" s="1"/>
  <c r="C25" i="20" s="1"/>
  <c r="C26" i="20" s="1"/>
  <c r="C27" i="20" s="1"/>
  <c r="C28" i="20" s="1"/>
  <c r="D28" i="20" s="1"/>
  <c r="C12" i="20"/>
  <c r="C13" i="20" s="1"/>
  <c r="C14" i="20" s="1"/>
  <c r="C15" i="20" s="1"/>
  <c r="C16" i="20" s="1"/>
  <c r="C17" i="20" s="1"/>
  <c r="C18" i="20" s="1"/>
  <c r="C19" i="20" s="1"/>
  <c r="D19" i="20" s="1"/>
  <c r="C4" i="20"/>
  <c r="C5" i="20" s="1"/>
  <c r="C6" i="20" s="1"/>
  <c r="C7" i="20" s="1"/>
  <c r="C8" i="20" s="1"/>
  <c r="C9" i="20" s="1"/>
  <c r="C10" i="20" s="1"/>
  <c r="C11" i="20" s="1"/>
  <c r="D11" i="20" s="1"/>
  <c r="K54" i="1"/>
  <c r="L54" i="1" s="1"/>
  <c r="K53" i="1"/>
  <c r="L53" i="1" s="1"/>
  <c r="K52" i="1"/>
  <c r="L52" i="1" s="1"/>
  <c r="K51" i="1"/>
  <c r="L51" i="1" s="1"/>
  <c r="K50" i="1"/>
  <c r="L50" i="1" s="1"/>
  <c r="K49" i="1"/>
  <c r="L49" i="1" s="1"/>
  <c r="K48" i="1"/>
  <c r="L48" i="1" s="1"/>
  <c r="K47" i="1"/>
  <c r="L47" i="1" s="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K175" i="1"/>
  <c r="K174" i="1"/>
  <c r="W174" i="1" s="1"/>
  <c r="K173" i="1"/>
  <c r="K172" i="1"/>
  <c r="Y172" i="1" s="1"/>
  <c r="K171" i="1"/>
  <c r="K170" i="1"/>
  <c r="W170" i="1" s="1"/>
  <c r="K169" i="1"/>
  <c r="K168" i="1"/>
  <c r="Y168" i="1" s="1"/>
  <c r="K167" i="1"/>
  <c r="K166" i="1"/>
  <c r="W166" i="1" s="1"/>
  <c r="K165" i="1"/>
  <c r="K164" i="1"/>
  <c r="Y164" i="1" s="1"/>
  <c r="K163" i="1"/>
  <c r="K162" i="1"/>
  <c r="W162" i="1" s="1"/>
  <c r="K161" i="1"/>
  <c r="K160" i="1"/>
  <c r="Y160" i="1" s="1"/>
  <c r="K159" i="1"/>
  <c r="K158" i="1"/>
  <c r="W158" i="1" s="1"/>
  <c r="K157" i="1"/>
  <c r="K156" i="1"/>
  <c r="Y156" i="1" s="1"/>
  <c r="K155" i="1"/>
  <c r="K154" i="1"/>
  <c r="W154" i="1" s="1"/>
  <c r="K153" i="1"/>
  <c r="K152" i="1"/>
  <c r="Y152" i="1" s="1"/>
  <c r="K151" i="1"/>
  <c r="K150" i="1"/>
  <c r="W150" i="1" s="1"/>
  <c r="K149" i="1"/>
  <c r="K148" i="1"/>
  <c r="Y148" i="1" s="1"/>
  <c r="K147" i="1"/>
  <c r="K146" i="1"/>
  <c r="W146" i="1" s="1"/>
  <c r="K145" i="1"/>
  <c r="K144" i="1"/>
  <c r="Y144" i="1" s="1"/>
  <c r="K143" i="1"/>
  <c r="K142" i="1"/>
  <c r="W142" i="1" s="1"/>
  <c r="K141" i="1"/>
  <c r="K140" i="1"/>
  <c r="Y140" i="1" s="1"/>
  <c r="K139" i="1"/>
  <c r="K138" i="1"/>
  <c r="W138" i="1" s="1"/>
  <c r="K137" i="1"/>
  <c r="K136" i="1"/>
  <c r="Y136" i="1" s="1"/>
  <c r="K135" i="1"/>
  <c r="K134" i="1"/>
  <c r="W134" i="1" s="1"/>
  <c r="K133" i="1"/>
  <c r="K132" i="1"/>
  <c r="Y132" i="1" s="1"/>
  <c r="K131" i="1"/>
  <c r="K130" i="1"/>
  <c r="W130" i="1" s="1"/>
  <c r="K129" i="1"/>
  <c r="K128" i="1"/>
  <c r="Y128" i="1" s="1"/>
  <c r="K127" i="1"/>
  <c r="K126" i="1"/>
  <c r="W126" i="1" s="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E175" i="1"/>
  <c r="E174" i="1"/>
  <c r="AF174" i="1" s="1"/>
  <c r="E173" i="1"/>
  <c r="E172" i="1"/>
  <c r="AF172" i="1" s="1"/>
  <c r="E171" i="1"/>
  <c r="AF171" i="1" s="1"/>
  <c r="E170" i="1"/>
  <c r="AF170" i="1" s="1"/>
  <c r="E169" i="1"/>
  <c r="E168" i="1"/>
  <c r="AF168" i="1" s="1"/>
  <c r="E167" i="1"/>
  <c r="E166" i="1"/>
  <c r="AF166" i="1" s="1"/>
  <c r="E165" i="1"/>
  <c r="E164" i="1"/>
  <c r="AF164" i="1" s="1"/>
  <c r="E163" i="1"/>
  <c r="AF163" i="1" s="1"/>
  <c r="E162" i="1"/>
  <c r="AF162" i="1" s="1"/>
  <c r="E161" i="1"/>
  <c r="E160" i="1"/>
  <c r="AF160" i="1" s="1"/>
  <c r="E159" i="1"/>
  <c r="E158" i="1"/>
  <c r="AF158" i="1" s="1"/>
  <c r="E157" i="1"/>
  <c r="E156" i="1"/>
  <c r="AF156" i="1" s="1"/>
  <c r="E155" i="1"/>
  <c r="AF155" i="1" s="1"/>
  <c r="E154" i="1"/>
  <c r="AF154" i="1" s="1"/>
  <c r="E153" i="1"/>
  <c r="E152" i="1"/>
  <c r="AF152" i="1" s="1"/>
  <c r="E151" i="1"/>
  <c r="E150" i="1"/>
  <c r="AF150" i="1" s="1"/>
  <c r="E149" i="1"/>
  <c r="AF149" i="1" s="1"/>
  <c r="E148" i="1"/>
  <c r="AF148" i="1" s="1"/>
  <c r="E147" i="1"/>
  <c r="E146" i="1"/>
  <c r="AF146" i="1" s="1"/>
  <c r="E145" i="1"/>
  <c r="AF145" i="1" s="1"/>
  <c r="E144" i="1"/>
  <c r="AF144" i="1" s="1"/>
  <c r="E143" i="1"/>
  <c r="E142" i="1"/>
  <c r="AF142" i="1" s="1"/>
  <c r="E141" i="1"/>
  <c r="AF141" i="1" s="1"/>
  <c r="E140" i="1"/>
  <c r="AF140" i="1" s="1"/>
  <c r="E139" i="1"/>
  <c r="E138" i="1"/>
  <c r="AF138" i="1" s="1"/>
  <c r="E137" i="1"/>
  <c r="AF137" i="1" s="1"/>
  <c r="E136" i="1"/>
  <c r="AF136" i="1" s="1"/>
  <c r="E135" i="1"/>
  <c r="E134" i="1"/>
  <c r="AF134" i="1" s="1"/>
  <c r="E133" i="1"/>
  <c r="AF133" i="1" s="1"/>
  <c r="E132" i="1"/>
  <c r="AF132" i="1" s="1"/>
  <c r="E131" i="1"/>
  <c r="E130" i="1"/>
  <c r="AF130" i="1" s="1"/>
  <c r="E129" i="1"/>
  <c r="AF129" i="1" s="1"/>
  <c r="E128" i="1"/>
  <c r="AF128" i="1" s="1"/>
  <c r="E127" i="1"/>
  <c r="E126" i="1"/>
  <c r="AF126" i="1" s="1"/>
  <c r="E118" i="1"/>
  <c r="E117" i="1"/>
  <c r="C117" i="1" s="1"/>
  <c r="E116" i="1"/>
  <c r="C116" i="1" s="1"/>
  <c r="E115" i="1"/>
  <c r="C115" i="1" s="1"/>
  <c r="E114" i="1"/>
  <c r="G114" i="1" s="1"/>
  <c r="E113" i="1"/>
  <c r="C113" i="1" s="1"/>
  <c r="E112" i="1"/>
  <c r="C112" i="1" s="1"/>
  <c r="E111" i="1"/>
  <c r="C111" i="1" s="1"/>
  <c r="E110" i="1"/>
  <c r="E109" i="1"/>
  <c r="C109" i="1" s="1"/>
  <c r="E108" i="1"/>
  <c r="C108" i="1" s="1"/>
  <c r="E107" i="1"/>
  <c r="C107" i="1" s="1"/>
  <c r="E106" i="1"/>
  <c r="G106" i="1" s="1"/>
  <c r="E105" i="1"/>
  <c r="C105" i="1" s="1"/>
  <c r="E104" i="1"/>
  <c r="C104" i="1"/>
  <c r="G91" i="1"/>
  <c r="G90" i="1"/>
  <c r="G89" i="1"/>
  <c r="G88" i="1"/>
  <c r="G87" i="1"/>
  <c r="G86" i="1"/>
  <c r="G85" i="1"/>
  <c r="G84" i="1"/>
  <c r="G83" i="1"/>
  <c r="G82" i="1"/>
  <c r="G81" i="1"/>
  <c r="G80" i="1"/>
  <c r="G73" i="1"/>
  <c r="G72" i="1"/>
  <c r="G71" i="1"/>
  <c r="G70" i="1"/>
  <c r="G69" i="1"/>
  <c r="G68" i="1"/>
  <c r="G67" i="1"/>
  <c r="G66" i="1"/>
  <c r="G65" i="1"/>
  <c r="G64" i="1"/>
  <c r="G63" i="1"/>
  <c r="G62" i="1"/>
  <c r="F327" i="27"/>
  <c r="E335" i="27" s="1"/>
  <c r="F43" i="27"/>
  <c r="E51" i="27" s="1"/>
  <c r="G1053" i="27"/>
  <c r="G1051" i="27"/>
  <c r="G1049" i="27"/>
  <c r="G1047" i="27"/>
  <c r="G1045" i="27"/>
  <c r="G1043" i="27"/>
  <c r="G1041" i="27"/>
  <c r="G1039" i="27"/>
  <c r="G1037" i="27"/>
  <c r="G1035" i="27"/>
  <c r="G1033" i="27"/>
  <c r="G1031" i="27"/>
  <c r="G1029" i="27"/>
  <c r="G1027" i="27"/>
  <c r="G1025" i="27"/>
  <c r="G1023" i="27"/>
  <c r="G1021" i="27"/>
  <c r="G1019" i="27"/>
  <c r="G1017" i="27"/>
  <c r="G1015" i="27"/>
  <c r="G1013" i="27"/>
  <c r="G1011" i="27"/>
  <c r="G1009" i="27"/>
  <c r="G1007" i="27"/>
  <c r="G1005" i="27"/>
  <c r="G1003" i="27"/>
  <c r="G1001" i="27"/>
  <c r="G999" i="27"/>
  <c r="G997" i="27"/>
  <c r="G995" i="27"/>
  <c r="G993" i="27"/>
  <c r="G991" i="27"/>
  <c r="G989" i="27"/>
  <c r="G987" i="27"/>
  <c r="G985" i="27"/>
  <c r="G983" i="27"/>
  <c r="G981" i="27"/>
  <c r="G979" i="27"/>
  <c r="G977" i="27"/>
  <c r="G975" i="27"/>
  <c r="G973" i="27"/>
  <c r="G971" i="27"/>
  <c r="G969" i="27"/>
  <c r="G967" i="27"/>
  <c r="G965" i="27"/>
  <c r="G963" i="27"/>
  <c r="G961" i="27"/>
  <c r="G959" i="27"/>
  <c r="G957" i="27"/>
  <c r="G955" i="27"/>
  <c r="G953" i="27"/>
  <c r="G951" i="27"/>
  <c r="G949" i="27"/>
  <c r="G947" i="27"/>
  <c r="G945" i="27"/>
  <c r="G943" i="27"/>
  <c r="G941" i="27"/>
  <c r="G939" i="27"/>
  <c r="G937" i="27"/>
  <c r="G935" i="27"/>
  <c r="G931" i="27"/>
  <c r="G929" i="27"/>
  <c r="G927" i="27"/>
  <c r="G925" i="27"/>
  <c r="G891" i="27"/>
  <c r="G1052" i="27"/>
  <c r="G1050" i="27"/>
  <c r="G1048" i="27"/>
  <c r="G1046" i="27"/>
  <c r="G1044" i="27"/>
  <c r="G1042" i="27"/>
  <c r="G1040" i="27"/>
  <c r="G1038" i="27"/>
  <c r="G1036" i="27"/>
  <c r="G1034" i="27"/>
  <c r="G1032" i="27"/>
  <c r="G1030" i="27"/>
  <c r="G1028" i="27"/>
  <c r="G1026" i="27"/>
  <c r="G1024" i="27"/>
  <c r="G1022" i="27"/>
  <c r="G1020" i="27"/>
  <c r="G1018" i="27"/>
  <c r="G1016" i="27"/>
  <c r="G1014" i="27"/>
  <c r="G1012" i="27"/>
  <c r="G1010" i="27"/>
  <c r="G1008" i="27"/>
  <c r="G1006" i="27"/>
  <c r="G1004" i="27"/>
  <c r="G1002" i="27"/>
  <c r="G1000" i="27"/>
  <c r="G998" i="27"/>
  <c r="G996" i="27"/>
  <c r="G994" i="27"/>
  <c r="G992" i="27"/>
  <c r="G990" i="27"/>
  <c r="G988" i="27"/>
  <c r="G986" i="27"/>
  <c r="G984" i="27"/>
  <c r="G982" i="27"/>
  <c r="G980" i="27"/>
  <c r="G978" i="27"/>
  <c r="G976" i="27"/>
  <c r="G974" i="27"/>
  <c r="G972" i="27"/>
  <c r="G970" i="27"/>
  <c r="G968" i="27"/>
  <c r="G966" i="27"/>
  <c r="G964" i="27"/>
  <c r="G962" i="27"/>
  <c r="G960" i="27"/>
  <c r="G958" i="27"/>
  <c r="G956" i="27"/>
  <c r="G954" i="27"/>
  <c r="G952" i="27"/>
  <c r="G950" i="27"/>
  <c r="G948" i="27"/>
  <c r="G946" i="27"/>
  <c r="G944" i="27"/>
  <c r="G942" i="27"/>
  <c r="G940" i="27"/>
  <c r="G938" i="27"/>
  <c r="G936" i="27"/>
  <c r="G934" i="27"/>
  <c r="G932" i="27"/>
  <c r="G930" i="27"/>
  <c r="G928" i="27"/>
  <c r="G926" i="27"/>
  <c r="G924" i="27"/>
  <c r="G892" i="27"/>
  <c r="G890" i="27"/>
  <c r="E3795" i="27" l="1"/>
  <c r="E3803" i="27"/>
  <c r="E3811" i="27"/>
  <c r="E3819" i="27"/>
  <c r="E3827" i="27"/>
  <c r="E3835" i="27"/>
  <c r="E3843" i="27"/>
  <c r="E3851" i="27"/>
  <c r="E3859" i="27"/>
  <c r="E3867" i="27"/>
  <c r="E3875" i="27"/>
  <c r="E3883" i="27"/>
  <c r="E3891" i="27"/>
  <c r="E3899" i="27"/>
  <c r="E3907" i="27"/>
  <c r="E3915" i="27"/>
  <c r="E3923" i="27"/>
  <c r="E3931" i="27"/>
  <c r="E3939" i="27"/>
  <c r="E3947" i="27"/>
  <c r="E3955" i="27"/>
  <c r="E3963" i="27"/>
  <c r="E3971" i="27"/>
  <c r="E3979" i="27"/>
  <c r="E3987" i="27"/>
  <c r="E3995" i="27"/>
  <c r="E4003" i="27"/>
  <c r="E4011" i="27"/>
  <c r="E4019" i="27"/>
  <c r="E4027" i="27"/>
  <c r="E4035" i="27"/>
  <c r="E4043" i="27"/>
  <c r="E4051" i="27"/>
  <c r="E4059" i="27"/>
  <c r="E4067" i="27"/>
  <c r="E4075" i="27"/>
  <c r="E4083" i="27"/>
  <c r="E4091" i="27"/>
  <c r="E4099" i="27"/>
  <c r="E4107" i="27"/>
  <c r="E4115" i="27"/>
  <c r="E4123" i="27"/>
  <c r="E4131" i="27"/>
  <c r="E4139" i="27"/>
  <c r="E4147" i="27"/>
  <c r="E4155" i="27"/>
  <c r="E4163" i="27"/>
  <c r="E4171" i="27"/>
  <c r="E4179" i="27"/>
  <c r="E4187" i="27"/>
  <c r="E4195" i="27"/>
  <c r="F3716" i="27"/>
  <c r="E3716" i="27"/>
  <c r="F3718" i="27"/>
  <c r="E3718" i="27"/>
  <c r="F3720" i="27"/>
  <c r="E3720" i="27"/>
  <c r="F3722" i="27"/>
  <c r="E3722" i="27"/>
  <c r="E3724" i="27"/>
  <c r="E3726" i="27"/>
  <c r="E3728" i="27"/>
  <c r="E3730" i="27"/>
  <c r="E3732" i="27"/>
  <c r="E3734" i="27"/>
  <c r="E3736" i="27"/>
  <c r="E3738" i="27"/>
  <c r="E3740" i="27"/>
  <c r="E3742" i="27"/>
  <c r="E3744" i="27"/>
  <c r="E3746" i="27"/>
  <c r="E3748" i="27"/>
  <c r="E3750" i="27"/>
  <c r="E3752" i="27"/>
  <c r="E3754" i="27"/>
  <c r="E3756" i="27"/>
  <c r="E3758" i="27"/>
  <c r="E3760" i="27"/>
  <c r="E3762" i="27"/>
  <c r="E3764" i="27"/>
  <c r="E3766" i="27"/>
  <c r="E3768" i="27"/>
  <c r="E3770" i="27"/>
  <c r="E3772" i="27"/>
  <c r="E3774" i="27"/>
  <c r="E3776" i="27"/>
  <c r="E3778" i="27"/>
  <c r="E3780" i="27"/>
  <c r="E3782" i="27"/>
  <c r="E3784" i="27"/>
  <c r="E3786" i="27"/>
  <c r="E3788" i="27"/>
  <c r="E3790" i="27"/>
  <c r="E3792" i="27"/>
  <c r="E3794" i="27"/>
  <c r="E3796" i="27"/>
  <c r="E3798" i="27"/>
  <c r="E3800" i="27"/>
  <c r="E3802" i="27"/>
  <c r="E3804" i="27"/>
  <c r="E3806" i="27"/>
  <c r="E3808" i="27"/>
  <c r="E3810" i="27"/>
  <c r="E3812" i="27"/>
  <c r="E3814" i="27"/>
  <c r="E3816" i="27"/>
  <c r="E3818" i="27"/>
  <c r="E3820" i="27"/>
  <c r="E3822" i="27"/>
  <c r="E3824" i="27"/>
  <c r="E3826" i="27"/>
  <c r="E3828" i="27"/>
  <c r="E3830" i="27"/>
  <c r="E3832" i="27"/>
  <c r="E3834" i="27"/>
  <c r="E3836" i="27"/>
  <c r="E3838" i="27"/>
  <c r="E3840" i="27"/>
  <c r="E3842" i="27"/>
  <c r="E3844" i="27"/>
  <c r="E3846" i="27"/>
  <c r="E3848" i="27"/>
  <c r="E3850" i="27"/>
  <c r="E3852" i="27"/>
  <c r="E3854" i="27"/>
  <c r="E3856" i="27"/>
  <c r="E3858" i="27"/>
  <c r="E3860" i="27"/>
  <c r="E3862" i="27"/>
  <c r="E3864" i="27"/>
  <c r="E3866" i="27"/>
  <c r="E3868" i="27"/>
  <c r="E3870" i="27"/>
  <c r="E3872" i="27"/>
  <c r="E3874" i="27"/>
  <c r="E3876" i="27"/>
  <c r="E3878" i="27"/>
  <c r="E3880" i="27"/>
  <c r="E3882" i="27"/>
  <c r="E3884" i="27"/>
  <c r="E3886" i="27"/>
  <c r="E3888" i="27"/>
  <c r="E3890" i="27"/>
  <c r="E3892" i="27"/>
  <c r="E3894" i="27"/>
  <c r="E3896" i="27"/>
  <c r="E3898" i="27"/>
  <c r="E3723" i="27"/>
  <c r="E3731" i="27"/>
  <c r="E3739" i="27"/>
  <c r="E3747" i="27"/>
  <c r="E3755" i="27"/>
  <c r="E3763" i="27"/>
  <c r="E3771" i="27"/>
  <c r="E3779" i="27"/>
  <c r="E3787" i="27"/>
  <c r="F3717" i="27"/>
  <c r="E3717" i="27"/>
  <c r="F3721" i="27"/>
  <c r="E3721" i="27"/>
  <c r="E3725" i="27"/>
  <c r="E3729" i="27"/>
  <c r="E3733" i="27"/>
  <c r="E3737" i="27"/>
  <c r="E3741" i="27"/>
  <c r="E3745" i="27"/>
  <c r="E3749" i="27"/>
  <c r="E3753" i="27"/>
  <c r="E3757" i="27"/>
  <c r="E3761" i="27"/>
  <c r="E3765" i="27"/>
  <c r="E3769" i="27"/>
  <c r="E3773" i="27"/>
  <c r="E3777" i="27"/>
  <c r="E3781" i="27"/>
  <c r="E3785" i="27"/>
  <c r="E3789" i="27"/>
  <c r="E3793" i="27"/>
  <c r="E3797" i="27"/>
  <c r="E3801" i="27"/>
  <c r="E3805" i="27"/>
  <c r="E3809" i="27"/>
  <c r="E3813" i="27"/>
  <c r="E3817" i="27"/>
  <c r="E3821" i="27"/>
  <c r="E3825" i="27"/>
  <c r="E3829" i="27"/>
  <c r="E3833" i="27"/>
  <c r="E3837" i="27"/>
  <c r="E3841" i="27"/>
  <c r="E3845" i="27"/>
  <c r="E3849" i="27"/>
  <c r="E3853" i="27"/>
  <c r="E3857" i="27"/>
  <c r="E3861" i="27"/>
  <c r="E3865" i="27"/>
  <c r="E3869" i="27"/>
  <c r="E3873" i="27"/>
  <c r="E3877" i="27"/>
  <c r="E3881" i="27"/>
  <c r="E3885" i="27"/>
  <c r="E3889" i="27"/>
  <c r="E3893" i="27"/>
  <c r="E3897" i="27"/>
  <c r="E3901" i="27"/>
  <c r="E3905" i="27"/>
  <c r="E3909" i="27"/>
  <c r="E3913" i="27"/>
  <c r="E3917" i="27"/>
  <c r="E3921" i="27"/>
  <c r="E3925" i="27"/>
  <c r="E3929" i="27"/>
  <c r="E3933" i="27"/>
  <c r="E3937" i="27"/>
  <c r="E3941" i="27"/>
  <c r="E3945" i="27"/>
  <c r="E3949" i="27"/>
  <c r="E3953" i="27"/>
  <c r="E3957" i="27"/>
  <c r="E3961" i="27"/>
  <c r="E3965" i="27"/>
  <c r="E3969" i="27"/>
  <c r="E3973" i="27"/>
  <c r="E3977" i="27"/>
  <c r="E3981" i="27"/>
  <c r="E3985" i="27"/>
  <c r="E3989" i="27"/>
  <c r="E3993" i="27"/>
  <c r="E3997" i="27"/>
  <c r="E4001" i="27"/>
  <c r="E4005" i="27"/>
  <c r="E4009" i="27"/>
  <c r="E4013" i="27"/>
  <c r="E4017" i="27"/>
  <c r="E4021" i="27"/>
  <c r="E4025" i="27"/>
  <c r="E4029" i="27"/>
  <c r="E4033" i="27"/>
  <c r="E4037" i="27"/>
  <c r="E4041" i="27"/>
  <c r="E4045" i="27"/>
  <c r="E4049" i="27"/>
  <c r="E4053" i="27"/>
  <c r="E4057" i="27"/>
  <c r="E4061" i="27"/>
  <c r="E4065" i="27"/>
  <c r="E4069" i="27"/>
  <c r="E4073" i="27"/>
  <c r="E4077" i="27"/>
  <c r="E4081" i="27"/>
  <c r="E4085" i="27"/>
  <c r="E4089" i="27"/>
  <c r="E4093" i="27"/>
  <c r="E4097" i="27"/>
  <c r="E4101" i="27"/>
  <c r="E4105" i="27"/>
  <c r="E4109" i="27"/>
  <c r="E4113" i="27"/>
  <c r="E4117" i="27"/>
  <c r="E4121" i="27"/>
  <c r="E4125" i="27"/>
  <c r="E4129" i="27"/>
  <c r="E4133" i="27"/>
  <c r="E4137" i="27"/>
  <c r="E4141" i="27"/>
  <c r="E4145" i="27"/>
  <c r="E4149" i="27"/>
  <c r="E4153" i="27"/>
  <c r="E4157" i="27"/>
  <c r="E4161" i="27"/>
  <c r="E4165" i="27"/>
  <c r="E4169" i="27"/>
  <c r="E4173" i="27"/>
  <c r="E4177" i="27"/>
  <c r="E4181" i="27"/>
  <c r="E4185" i="27"/>
  <c r="E4189" i="27"/>
  <c r="E4193" i="27"/>
  <c r="E3719" i="27"/>
  <c r="E3727" i="27"/>
  <c r="E3735" i="27"/>
  <c r="E3743" i="27"/>
  <c r="E3751" i="27"/>
  <c r="E3759" i="27"/>
  <c r="E3767" i="27"/>
  <c r="E3775" i="27"/>
  <c r="E3783" i="27"/>
  <c r="E3791" i="27"/>
  <c r="E3799" i="27"/>
  <c r="E3807" i="27"/>
  <c r="E3815" i="27"/>
  <c r="E3823" i="27"/>
  <c r="E3831" i="27"/>
  <c r="E3839" i="27"/>
  <c r="E3847" i="27"/>
  <c r="E3855" i="27"/>
  <c r="E3863" i="27"/>
  <c r="E3871" i="27"/>
  <c r="E3879" i="27"/>
  <c r="E3887" i="27"/>
  <c r="E3895" i="27"/>
  <c r="E3903" i="27"/>
  <c r="E3911" i="27"/>
  <c r="E3919" i="27"/>
  <c r="E3927" i="27"/>
  <c r="E3935" i="27"/>
  <c r="E3943" i="27"/>
  <c r="E3951" i="27"/>
  <c r="E3959" i="27"/>
  <c r="E3967" i="27"/>
  <c r="E3975" i="27"/>
  <c r="E3983" i="27"/>
  <c r="E3991" i="27"/>
  <c r="E3999" i="27"/>
  <c r="E4007" i="27"/>
  <c r="E4015" i="27"/>
  <c r="E4023" i="27"/>
  <c r="E4031" i="27"/>
  <c r="E4039" i="27"/>
  <c r="E4047" i="27"/>
  <c r="E4055" i="27"/>
  <c r="E4063" i="27"/>
  <c r="E4071" i="27"/>
  <c r="E4079" i="27"/>
  <c r="E4087" i="27"/>
  <c r="E4095" i="27"/>
  <c r="E4103" i="27"/>
  <c r="E4111" i="27"/>
  <c r="E4119" i="27"/>
  <c r="E4127" i="27"/>
  <c r="E4135" i="27"/>
  <c r="E4143" i="27"/>
  <c r="E4151" i="27"/>
  <c r="E4159" i="27"/>
  <c r="E4167" i="27"/>
  <c r="E4175" i="27"/>
  <c r="E4183" i="27"/>
  <c r="E4191" i="27"/>
  <c r="E3900" i="27"/>
  <c r="E3902" i="27"/>
  <c r="E3904" i="27"/>
  <c r="E3906" i="27"/>
  <c r="E3908" i="27"/>
  <c r="E3910" i="27"/>
  <c r="E3912" i="27"/>
  <c r="E3914" i="27"/>
  <c r="E3916" i="27"/>
  <c r="E3918" i="27"/>
  <c r="E3920" i="27"/>
  <c r="E3922" i="27"/>
  <c r="E3924" i="27"/>
  <c r="E3926" i="27"/>
  <c r="E3928" i="27"/>
  <c r="E3930" i="27"/>
  <c r="E3932" i="27"/>
  <c r="E3934" i="27"/>
  <c r="E3936" i="27"/>
  <c r="E3938" i="27"/>
  <c r="E3940" i="27"/>
  <c r="E3942" i="27"/>
  <c r="E3944" i="27"/>
  <c r="E3946" i="27"/>
  <c r="E3948" i="27"/>
  <c r="E3950" i="27"/>
  <c r="E3952" i="27"/>
  <c r="E3954" i="27"/>
  <c r="E3956" i="27"/>
  <c r="E3958" i="27"/>
  <c r="E3960" i="27"/>
  <c r="E3962" i="27"/>
  <c r="E3964" i="27"/>
  <c r="E3966" i="27"/>
  <c r="E3968" i="27"/>
  <c r="E3970" i="27"/>
  <c r="E3972" i="27"/>
  <c r="E3974" i="27"/>
  <c r="E3976" i="27"/>
  <c r="E3978" i="27"/>
  <c r="E3980" i="27"/>
  <c r="E3982" i="27"/>
  <c r="E3984" i="27"/>
  <c r="E3986" i="27"/>
  <c r="E3988" i="27"/>
  <c r="E3990" i="27"/>
  <c r="E3992" i="27"/>
  <c r="E3994" i="27"/>
  <c r="E3996" i="27"/>
  <c r="E3998" i="27"/>
  <c r="E4000" i="27"/>
  <c r="E4002" i="27"/>
  <c r="E4004" i="27"/>
  <c r="E4006" i="27"/>
  <c r="E4008" i="27"/>
  <c r="E4010" i="27"/>
  <c r="E4012" i="27"/>
  <c r="E4014" i="27"/>
  <c r="E4016" i="27"/>
  <c r="E4018" i="27"/>
  <c r="E4020" i="27"/>
  <c r="E4022" i="27"/>
  <c r="E4024" i="27"/>
  <c r="E4026" i="27"/>
  <c r="E4028" i="27"/>
  <c r="E4030" i="27"/>
  <c r="E4032" i="27"/>
  <c r="E4034" i="27"/>
  <c r="E4036" i="27"/>
  <c r="E4038" i="27"/>
  <c r="E4040" i="27"/>
  <c r="E4042" i="27"/>
  <c r="E4044" i="27"/>
  <c r="E4046" i="27"/>
  <c r="E4048" i="27"/>
  <c r="E4050" i="27"/>
  <c r="E4052" i="27"/>
  <c r="E4054" i="27"/>
  <c r="E4056" i="27"/>
  <c r="E4058" i="27"/>
  <c r="E4060" i="27"/>
  <c r="E4062" i="27"/>
  <c r="E4064" i="27"/>
  <c r="E4066" i="27"/>
  <c r="E4068" i="27"/>
  <c r="E4070" i="27"/>
  <c r="E4072" i="27"/>
  <c r="E4074" i="27"/>
  <c r="E4076" i="27"/>
  <c r="E4078" i="27"/>
  <c r="E4080" i="27"/>
  <c r="E4082" i="27"/>
  <c r="E4084" i="27"/>
  <c r="E4086" i="27"/>
  <c r="E4088" i="27"/>
  <c r="E4090" i="27"/>
  <c r="E4092" i="27"/>
  <c r="E4094" i="27"/>
  <c r="E4096" i="27"/>
  <c r="E4098" i="27"/>
  <c r="E4100" i="27"/>
  <c r="E4102" i="27"/>
  <c r="E4104" i="27"/>
  <c r="E4106" i="27"/>
  <c r="E4108" i="27"/>
  <c r="E4110" i="27"/>
  <c r="E4112" i="27"/>
  <c r="E4114" i="27"/>
  <c r="E4116" i="27"/>
  <c r="E4118" i="27"/>
  <c r="E4120" i="27"/>
  <c r="E4122" i="27"/>
  <c r="E4124" i="27"/>
  <c r="E4126" i="27"/>
  <c r="E4128" i="27"/>
  <c r="E4130" i="27"/>
  <c r="E4132" i="27"/>
  <c r="E4134" i="27"/>
  <c r="E4136" i="27"/>
  <c r="E4138" i="27"/>
  <c r="E4140" i="27"/>
  <c r="E4142" i="27"/>
  <c r="E4144" i="27"/>
  <c r="E4146" i="27"/>
  <c r="E4148" i="27"/>
  <c r="E4150" i="27"/>
  <c r="E4152" i="27"/>
  <c r="E4154" i="27"/>
  <c r="E4156" i="27"/>
  <c r="E4158" i="27"/>
  <c r="E4160" i="27"/>
  <c r="E4162" i="27"/>
  <c r="E4164" i="27"/>
  <c r="E4166" i="27"/>
  <c r="E4168" i="27"/>
  <c r="E4170" i="27"/>
  <c r="E4172" i="27"/>
  <c r="E4174" i="27"/>
  <c r="E4176" i="27"/>
  <c r="E4178" i="27"/>
  <c r="E4180" i="27"/>
  <c r="E4182" i="27"/>
  <c r="E4184" i="27"/>
  <c r="E4186" i="27"/>
  <c r="E4188" i="27"/>
  <c r="E4190" i="27"/>
  <c r="E4192" i="27"/>
  <c r="E4194" i="27"/>
  <c r="E533" i="27"/>
  <c r="E501" i="27"/>
  <c r="M501" i="27" s="1"/>
  <c r="E485" i="27"/>
  <c r="N485" i="27" s="1"/>
  <c r="E517" i="27"/>
  <c r="E477" i="27"/>
  <c r="M477" i="27" s="1"/>
  <c r="E493" i="27"/>
  <c r="E509" i="27"/>
  <c r="N509" i="27" s="1"/>
  <c r="E525" i="27"/>
  <c r="N525" i="27" s="1"/>
  <c r="E465" i="27"/>
  <c r="E469" i="27"/>
  <c r="L469" i="27" s="1"/>
  <c r="E473" i="27"/>
  <c r="E481" i="27"/>
  <c r="E489" i="27"/>
  <c r="E497" i="27"/>
  <c r="E505" i="27"/>
  <c r="E513" i="27"/>
  <c r="E521" i="27"/>
  <c r="E529" i="27"/>
  <c r="E537" i="27"/>
  <c r="E461" i="27"/>
  <c r="E448" i="27"/>
  <c r="E453" i="27"/>
  <c r="L453" i="27" s="1"/>
  <c r="E232" i="27"/>
  <c r="M232" i="27" s="1"/>
  <c r="E449" i="27"/>
  <c r="E457" i="27"/>
  <c r="E460" i="27"/>
  <c r="I460" i="27" s="1"/>
  <c r="E462" i="27"/>
  <c r="L462" i="27" s="1"/>
  <c r="E464" i="27"/>
  <c r="E466" i="27"/>
  <c r="E468" i="27"/>
  <c r="K468" i="27" s="1"/>
  <c r="E470" i="27"/>
  <c r="M470" i="27" s="1"/>
  <c r="E472" i="27"/>
  <c r="E474" i="27"/>
  <c r="E476" i="27"/>
  <c r="N476" i="27" s="1"/>
  <c r="E478" i="27"/>
  <c r="L478" i="27" s="1"/>
  <c r="E480" i="27"/>
  <c r="E482" i="27"/>
  <c r="E484" i="27"/>
  <c r="K484" i="27" s="1"/>
  <c r="E486" i="27"/>
  <c r="L486" i="27" s="1"/>
  <c r="E488" i="27"/>
  <c r="E490" i="27"/>
  <c r="E492" i="27"/>
  <c r="I492" i="27" s="1"/>
  <c r="E494" i="27"/>
  <c r="M494" i="27" s="1"/>
  <c r="E496" i="27"/>
  <c r="E498" i="27"/>
  <c r="E500" i="27"/>
  <c r="K500" i="27" s="1"/>
  <c r="E502" i="27"/>
  <c r="L502" i="27" s="1"/>
  <c r="E504" i="27"/>
  <c r="E506" i="27"/>
  <c r="E508" i="27"/>
  <c r="N508" i="27" s="1"/>
  <c r="E510" i="27"/>
  <c r="M510" i="27" s="1"/>
  <c r="E512" i="27"/>
  <c r="E514" i="27"/>
  <c r="E516" i="27"/>
  <c r="K516" i="27" s="1"/>
  <c r="E518" i="27"/>
  <c r="M518" i="27" s="1"/>
  <c r="E520" i="27"/>
  <c r="E522" i="27"/>
  <c r="E524" i="27"/>
  <c r="E526" i="27"/>
  <c r="L526" i="27" s="1"/>
  <c r="E528" i="27"/>
  <c r="E530" i="27"/>
  <c r="E532" i="27"/>
  <c r="K532" i="27" s="1"/>
  <c r="E534" i="27"/>
  <c r="M534" i="27" s="1"/>
  <c r="E536" i="27"/>
  <c r="E451" i="27"/>
  <c r="E455" i="27"/>
  <c r="E459" i="27"/>
  <c r="E463" i="27"/>
  <c r="E467" i="27"/>
  <c r="E471" i="27"/>
  <c r="E475" i="27"/>
  <c r="E479" i="27"/>
  <c r="E483" i="27"/>
  <c r="E487" i="27"/>
  <c r="E491" i="27"/>
  <c r="E495" i="27"/>
  <c r="E499" i="27"/>
  <c r="E503" i="27"/>
  <c r="E507" i="27"/>
  <c r="E511" i="27"/>
  <c r="E515" i="27"/>
  <c r="E519" i="27"/>
  <c r="E523" i="27"/>
  <c r="E527" i="27"/>
  <c r="E531" i="27"/>
  <c r="E535" i="27"/>
  <c r="H453" i="27"/>
  <c r="E200" i="27"/>
  <c r="K200" i="27" s="1"/>
  <c r="N477" i="27"/>
  <c r="J477" i="27"/>
  <c r="N533" i="27"/>
  <c r="M533" i="27"/>
  <c r="K533" i="27"/>
  <c r="L533" i="27"/>
  <c r="J533" i="27"/>
  <c r="E458" i="27"/>
  <c r="E456" i="27"/>
  <c r="E454" i="27"/>
  <c r="E452" i="27"/>
  <c r="E450" i="27"/>
  <c r="J462" i="27"/>
  <c r="L470" i="27"/>
  <c r="M478" i="27"/>
  <c r="K486" i="27"/>
  <c r="K502" i="27"/>
  <c r="M526" i="27"/>
  <c r="H451" i="27"/>
  <c r="H455" i="27"/>
  <c r="I477" i="27"/>
  <c r="I533" i="27"/>
  <c r="E264" i="27"/>
  <c r="L264" i="27" s="1"/>
  <c r="E216" i="27"/>
  <c r="K216" i="27" s="1"/>
  <c r="E248" i="27"/>
  <c r="L248" i="27" s="1"/>
  <c r="E280" i="27"/>
  <c r="L280" i="27" s="1"/>
  <c r="E184" i="27"/>
  <c r="N184" i="27" s="1"/>
  <c r="E188" i="27"/>
  <c r="E192" i="27"/>
  <c r="N192" i="27" s="1"/>
  <c r="E196" i="27"/>
  <c r="E204" i="27"/>
  <c r="E208" i="27"/>
  <c r="I208" i="27" s="1"/>
  <c r="E212" i="27"/>
  <c r="E220" i="27"/>
  <c r="E224" i="27"/>
  <c r="M224" i="27" s="1"/>
  <c r="E228" i="27"/>
  <c r="E236" i="27"/>
  <c r="E240" i="27"/>
  <c r="M240" i="27" s="1"/>
  <c r="E244" i="27"/>
  <c r="E252" i="27"/>
  <c r="E256" i="27"/>
  <c r="L256" i="27" s="1"/>
  <c r="E260" i="27"/>
  <c r="E268" i="27"/>
  <c r="E272" i="27"/>
  <c r="L272" i="27" s="1"/>
  <c r="E276" i="27"/>
  <c r="E332" i="27"/>
  <c r="E336" i="27"/>
  <c r="E328" i="27"/>
  <c r="E330" i="27"/>
  <c r="E334" i="27"/>
  <c r="E329" i="27"/>
  <c r="E331" i="27"/>
  <c r="E333" i="27"/>
  <c r="H171" i="27"/>
  <c r="E180" i="27"/>
  <c r="E173" i="27"/>
  <c r="E175" i="27"/>
  <c r="E177" i="27"/>
  <c r="K177" i="27" s="1"/>
  <c r="E179" i="27"/>
  <c r="M179" i="27" s="1"/>
  <c r="E181" i="27"/>
  <c r="E183" i="27"/>
  <c r="E185" i="27"/>
  <c r="M185" i="27" s="1"/>
  <c r="E187" i="27"/>
  <c r="M187" i="27" s="1"/>
  <c r="E189" i="27"/>
  <c r="E191" i="27"/>
  <c r="E193" i="27"/>
  <c r="N193" i="27" s="1"/>
  <c r="E195" i="27"/>
  <c r="M195" i="27" s="1"/>
  <c r="E172" i="27"/>
  <c r="E168" i="27"/>
  <c r="N168" i="27" s="1"/>
  <c r="E176" i="27"/>
  <c r="K176" i="27" s="1"/>
  <c r="E190" i="27"/>
  <c r="E194" i="27"/>
  <c r="L194" i="27" s="1"/>
  <c r="E198" i="27"/>
  <c r="E202" i="27"/>
  <c r="N202" i="27" s="1"/>
  <c r="E206" i="27"/>
  <c r="E210" i="27"/>
  <c r="L210" i="27" s="1"/>
  <c r="E214" i="27"/>
  <c r="E218" i="27"/>
  <c r="J218" i="27" s="1"/>
  <c r="E222" i="27"/>
  <c r="E226" i="27"/>
  <c r="L226" i="27" s="1"/>
  <c r="E230" i="27"/>
  <c r="E234" i="27"/>
  <c r="L234" i="27" s="1"/>
  <c r="E238" i="27"/>
  <c r="E242" i="27"/>
  <c r="L242" i="27" s="1"/>
  <c r="E246" i="27"/>
  <c r="E250" i="27"/>
  <c r="N250" i="27" s="1"/>
  <c r="E254" i="27"/>
  <c r="E258" i="27"/>
  <c r="M258" i="27" s="1"/>
  <c r="E262" i="27"/>
  <c r="E266" i="27"/>
  <c r="M266" i="27" s="1"/>
  <c r="E270" i="27"/>
  <c r="E274" i="27"/>
  <c r="M274" i="27" s="1"/>
  <c r="E278" i="27"/>
  <c r="E282" i="27"/>
  <c r="M282" i="27" s="1"/>
  <c r="E166" i="27"/>
  <c r="E170" i="27"/>
  <c r="K170" i="27" s="1"/>
  <c r="E174" i="27"/>
  <c r="E178" i="27"/>
  <c r="K178" i="27" s="1"/>
  <c r="E182" i="27"/>
  <c r="E186" i="27"/>
  <c r="I186" i="27" s="1"/>
  <c r="J179" i="27"/>
  <c r="I185" i="27"/>
  <c r="I184" i="27"/>
  <c r="N218" i="27"/>
  <c r="J232" i="27"/>
  <c r="J264" i="27"/>
  <c r="H164" i="27"/>
  <c r="H166" i="27"/>
  <c r="H168" i="27"/>
  <c r="H170" i="27"/>
  <c r="E165" i="27"/>
  <c r="E167" i="27"/>
  <c r="E169" i="27"/>
  <c r="E171" i="27"/>
  <c r="E197" i="27"/>
  <c r="E199" i="27"/>
  <c r="E201" i="27"/>
  <c r="E203" i="27"/>
  <c r="E205" i="27"/>
  <c r="E207" i="27"/>
  <c r="E209" i="27"/>
  <c r="E211" i="27"/>
  <c r="E213" i="27"/>
  <c r="E215" i="27"/>
  <c r="E217" i="27"/>
  <c r="E219" i="27"/>
  <c r="E221" i="27"/>
  <c r="E223" i="27"/>
  <c r="E225" i="27"/>
  <c r="E227" i="27"/>
  <c r="E229" i="27"/>
  <c r="E231" i="27"/>
  <c r="E233" i="27"/>
  <c r="E235" i="27"/>
  <c r="E237" i="27"/>
  <c r="E239" i="27"/>
  <c r="E241" i="27"/>
  <c r="E243" i="27"/>
  <c r="E245" i="27"/>
  <c r="E247" i="27"/>
  <c r="E249" i="27"/>
  <c r="E251" i="27"/>
  <c r="E253" i="27"/>
  <c r="E255" i="27"/>
  <c r="E257" i="27"/>
  <c r="E259" i="27"/>
  <c r="E261" i="27"/>
  <c r="E263" i="27"/>
  <c r="E265" i="27"/>
  <c r="E267" i="27"/>
  <c r="E269" i="27"/>
  <c r="E271" i="27"/>
  <c r="E273" i="27"/>
  <c r="E275" i="27"/>
  <c r="E277" i="27"/>
  <c r="E279" i="27"/>
  <c r="E281" i="27"/>
  <c r="E283" i="27"/>
  <c r="E44" i="27"/>
  <c r="E46" i="27"/>
  <c r="E48" i="27"/>
  <c r="E50" i="27"/>
  <c r="E52" i="27"/>
  <c r="E45" i="27"/>
  <c r="E47" i="27"/>
  <c r="E49" i="27"/>
  <c r="C97" i="19" a="1"/>
  <c r="C97" i="19" s="1"/>
  <c r="C98" i="19" a="1"/>
  <c r="C98" i="19" s="1"/>
  <c r="U130" i="1"/>
  <c r="U138" i="1"/>
  <c r="U146" i="1"/>
  <c r="U154" i="1"/>
  <c r="U162" i="1"/>
  <c r="U170" i="1"/>
  <c r="W128" i="1"/>
  <c r="W136" i="1"/>
  <c r="W144" i="1"/>
  <c r="W152" i="1"/>
  <c r="W160" i="1"/>
  <c r="W168" i="1"/>
  <c r="Y126" i="1"/>
  <c r="Y134" i="1"/>
  <c r="Y142" i="1"/>
  <c r="Y150" i="1"/>
  <c r="Y158" i="1"/>
  <c r="Y166" i="1"/>
  <c r="Y174" i="1"/>
  <c r="AD130" i="1"/>
  <c r="AD138" i="1"/>
  <c r="AD146" i="1"/>
  <c r="AD154" i="1"/>
  <c r="AD162" i="1"/>
  <c r="AD170" i="1"/>
  <c r="U126" i="1"/>
  <c r="U134" i="1"/>
  <c r="U142" i="1"/>
  <c r="U150" i="1"/>
  <c r="U158" i="1"/>
  <c r="U166" i="1"/>
  <c r="U174" i="1"/>
  <c r="W132" i="1"/>
  <c r="W140" i="1"/>
  <c r="W148" i="1"/>
  <c r="W156" i="1"/>
  <c r="W164" i="1"/>
  <c r="W172" i="1"/>
  <c r="Y130" i="1"/>
  <c r="Y138" i="1"/>
  <c r="Y146" i="1"/>
  <c r="Y154" i="1"/>
  <c r="Y162" i="1"/>
  <c r="Y170" i="1"/>
  <c r="AD126" i="1"/>
  <c r="AD134" i="1"/>
  <c r="AD142" i="1"/>
  <c r="AD150" i="1"/>
  <c r="AD158" i="1"/>
  <c r="AD166" i="1"/>
  <c r="AD174" i="1"/>
  <c r="C136" i="20"/>
  <c r="D136" i="20" s="1"/>
  <c r="C138" i="20"/>
  <c r="D138" i="20" s="1"/>
  <c r="C140" i="20"/>
  <c r="D140" i="20" s="1"/>
  <c r="C142" i="20"/>
  <c r="D142" i="20" s="1"/>
  <c r="C144" i="20"/>
  <c r="D144" i="20" s="1"/>
  <c r="C146" i="20"/>
  <c r="D70" i="20"/>
  <c r="D72" i="20"/>
  <c r="D84" i="20"/>
  <c r="D86" i="20"/>
  <c r="D90" i="20"/>
  <c r="D92" i="20"/>
  <c r="D94" i="20"/>
  <c r="D100" i="20"/>
  <c r="D102" i="20"/>
  <c r="D104" i="20"/>
  <c r="D106" i="20"/>
  <c r="D108" i="20"/>
  <c r="D116" i="20"/>
  <c r="D118" i="20"/>
  <c r="D120" i="20"/>
  <c r="D122" i="20"/>
  <c r="D126" i="20"/>
  <c r="D128" i="20"/>
  <c r="D130" i="20"/>
  <c r="D150" i="20"/>
  <c r="C76" i="20"/>
  <c r="D76" i="20" s="1"/>
  <c r="C78" i="20"/>
  <c r="D78" i="20" s="1"/>
  <c r="C80" i="20"/>
  <c r="C98" i="20"/>
  <c r="C112" i="20"/>
  <c r="D71" i="20"/>
  <c r="D73" i="20"/>
  <c r="D85" i="20"/>
  <c r="D87" i="20"/>
  <c r="D91" i="20"/>
  <c r="D95" i="20"/>
  <c r="D107" i="20"/>
  <c r="D109" i="20"/>
  <c r="D117" i="20"/>
  <c r="D119" i="20"/>
  <c r="D121" i="20"/>
  <c r="D123" i="20"/>
  <c r="D127" i="20"/>
  <c r="D129" i="20"/>
  <c r="D131" i="20"/>
  <c r="C44" i="20"/>
  <c r="C48" i="20"/>
  <c r="C54" i="20"/>
  <c r="D54" i="20" s="1"/>
  <c r="C56" i="20"/>
  <c r="D4" i="20"/>
  <c r="D6" i="20"/>
  <c r="D8" i="20"/>
  <c r="D10" i="20"/>
  <c r="D12" i="20"/>
  <c r="D14" i="20"/>
  <c r="D16" i="20"/>
  <c r="D18" i="20"/>
  <c r="D20" i="20"/>
  <c r="D22" i="20"/>
  <c r="D24" i="20"/>
  <c r="D26" i="20"/>
  <c r="D34" i="20"/>
  <c r="D36" i="20"/>
  <c r="D38" i="20"/>
  <c r="D40" i="20"/>
  <c r="D58" i="20"/>
  <c r="D60" i="20"/>
  <c r="D62" i="20"/>
  <c r="D64" i="20"/>
  <c r="D5" i="20"/>
  <c r="D7" i="20"/>
  <c r="D9" i="20"/>
  <c r="D13" i="20"/>
  <c r="D15" i="20"/>
  <c r="D17" i="20"/>
  <c r="D21" i="20"/>
  <c r="D23" i="20"/>
  <c r="D25" i="20"/>
  <c r="D27" i="20"/>
  <c r="D35" i="20"/>
  <c r="D39" i="20"/>
  <c r="D41" i="20"/>
  <c r="D63" i="20"/>
  <c r="U128" i="1"/>
  <c r="U132" i="1"/>
  <c r="U136" i="1"/>
  <c r="U140" i="1"/>
  <c r="U144" i="1"/>
  <c r="U148" i="1"/>
  <c r="U152" i="1"/>
  <c r="U156" i="1"/>
  <c r="U160" i="1"/>
  <c r="U164" i="1"/>
  <c r="U168" i="1"/>
  <c r="U172" i="1"/>
  <c r="AD128" i="1"/>
  <c r="AD132" i="1"/>
  <c r="AD136" i="1"/>
  <c r="AD140" i="1"/>
  <c r="AD144" i="1"/>
  <c r="AD148" i="1"/>
  <c r="AD152" i="1"/>
  <c r="AD156" i="1"/>
  <c r="AD160" i="1"/>
  <c r="AD164" i="1"/>
  <c r="AD168" i="1"/>
  <c r="AD172" i="1"/>
  <c r="I104" i="1"/>
  <c r="G104" i="1"/>
  <c r="I106" i="1"/>
  <c r="C106" i="1"/>
  <c r="I108" i="1"/>
  <c r="G108" i="1"/>
  <c r="I110" i="1"/>
  <c r="C110" i="1"/>
  <c r="I112" i="1"/>
  <c r="G112" i="1"/>
  <c r="I114" i="1"/>
  <c r="C114" i="1"/>
  <c r="I116" i="1"/>
  <c r="G116" i="1"/>
  <c r="I118" i="1"/>
  <c r="C118" i="1"/>
  <c r="G110" i="1"/>
  <c r="G118" i="1"/>
  <c r="AD127" i="1"/>
  <c r="U127" i="1"/>
  <c r="AD129" i="1"/>
  <c r="U129" i="1"/>
  <c r="AD131" i="1"/>
  <c r="U131" i="1"/>
  <c r="AD133" i="1"/>
  <c r="U133" i="1"/>
  <c r="AD135" i="1"/>
  <c r="U135" i="1"/>
  <c r="AD137" i="1"/>
  <c r="U137" i="1"/>
  <c r="AD139" i="1"/>
  <c r="U139" i="1"/>
  <c r="AD141" i="1"/>
  <c r="U141" i="1"/>
  <c r="AD143" i="1"/>
  <c r="U143" i="1"/>
  <c r="AD145" i="1"/>
  <c r="U145" i="1"/>
  <c r="AD147" i="1"/>
  <c r="U147" i="1"/>
  <c r="AD149" i="1"/>
  <c r="U149" i="1"/>
  <c r="AD151" i="1"/>
  <c r="U151" i="1"/>
  <c r="AF153" i="1"/>
  <c r="AD153" i="1"/>
  <c r="U153" i="1"/>
  <c r="AD155" i="1"/>
  <c r="U155" i="1"/>
  <c r="AF157" i="1"/>
  <c r="AD157" i="1"/>
  <c r="U157" i="1"/>
  <c r="AD159" i="1"/>
  <c r="U159" i="1"/>
  <c r="AF161" i="1"/>
  <c r="AD161" i="1"/>
  <c r="U161" i="1"/>
  <c r="AD163" i="1"/>
  <c r="U163" i="1"/>
  <c r="AF165" i="1"/>
  <c r="AD165" i="1"/>
  <c r="U165" i="1"/>
  <c r="AD167" i="1"/>
  <c r="U167" i="1"/>
  <c r="AF169" i="1"/>
  <c r="AD169" i="1"/>
  <c r="U169" i="1"/>
  <c r="AD171" i="1"/>
  <c r="U171" i="1"/>
  <c r="AF173" i="1"/>
  <c r="AD173" i="1"/>
  <c r="U173" i="1"/>
  <c r="AD175" i="1"/>
  <c r="U175" i="1"/>
  <c r="Y127" i="1"/>
  <c r="W127" i="1"/>
  <c r="Y129" i="1"/>
  <c r="W129" i="1"/>
  <c r="Y131" i="1"/>
  <c r="W131" i="1"/>
  <c r="Y133" i="1"/>
  <c r="W133" i="1"/>
  <c r="Y135" i="1"/>
  <c r="W135" i="1"/>
  <c r="Y137" i="1"/>
  <c r="W137" i="1"/>
  <c r="Y139" i="1"/>
  <c r="W139" i="1"/>
  <c r="Y141" i="1"/>
  <c r="W141" i="1"/>
  <c r="Y143" i="1"/>
  <c r="W143" i="1"/>
  <c r="Y145" i="1"/>
  <c r="W145" i="1"/>
  <c r="Y147" i="1"/>
  <c r="W147" i="1"/>
  <c r="Y149" i="1"/>
  <c r="W149" i="1"/>
  <c r="Y151" i="1"/>
  <c r="W151" i="1"/>
  <c r="Y153" i="1"/>
  <c r="W153" i="1"/>
  <c r="Y155" i="1"/>
  <c r="W155" i="1"/>
  <c r="Y157" i="1"/>
  <c r="W157" i="1"/>
  <c r="Y159" i="1"/>
  <c r="W159" i="1"/>
  <c r="Y161" i="1"/>
  <c r="W161" i="1"/>
  <c r="Y163" i="1"/>
  <c r="W163" i="1"/>
  <c r="Y165" i="1"/>
  <c r="W165" i="1"/>
  <c r="Y167" i="1"/>
  <c r="W167" i="1"/>
  <c r="Y169" i="1"/>
  <c r="W169" i="1"/>
  <c r="Y171" i="1"/>
  <c r="W171" i="1"/>
  <c r="Y173" i="1"/>
  <c r="W173" i="1"/>
  <c r="Y175" i="1"/>
  <c r="W175" i="1"/>
  <c r="AF127" i="1"/>
  <c r="AF131" i="1"/>
  <c r="AF135" i="1"/>
  <c r="AF139" i="1"/>
  <c r="AF143" i="1"/>
  <c r="AF147" i="1"/>
  <c r="AF151" i="1"/>
  <c r="AF159" i="1"/>
  <c r="AF167" i="1"/>
  <c r="AF175" i="1"/>
  <c r="I105" i="1"/>
  <c r="I107" i="1"/>
  <c r="I109" i="1"/>
  <c r="I111" i="1"/>
  <c r="I113" i="1"/>
  <c r="I115" i="1"/>
  <c r="I117" i="1"/>
  <c r="G105" i="1"/>
  <c r="G107" i="1"/>
  <c r="G109" i="1"/>
  <c r="G111" i="1"/>
  <c r="G113" i="1"/>
  <c r="G115" i="1"/>
  <c r="G117" i="1"/>
  <c r="K46" i="1"/>
  <c r="G1066" i="27"/>
  <c r="G1083" i="27"/>
  <c r="I534" i="27" l="1"/>
  <c r="I518" i="27"/>
  <c r="F3724" i="27"/>
  <c r="F3725" i="27" s="1"/>
  <c r="I524" i="27"/>
  <c r="N524" i="27"/>
  <c r="L461" i="27"/>
  <c r="I461" i="27"/>
  <c r="L493" i="27"/>
  <c r="I493" i="27"/>
  <c r="M517" i="27"/>
  <c r="J517" i="27"/>
  <c r="J256" i="27"/>
  <c r="J272" i="27"/>
  <c r="N232" i="27"/>
  <c r="J510" i="27"/>
  <c r="J494" i="27"/>
  <c r="N478" i="27"/>
  <c r="I470" i="27"/>
  <c r="M462" i="27"/>
  <c r="M509" i="27"/>
  <c r="L282" i="27"/>
  <c r="I525" i="27"/>
  <c r="L525" i="27"/>
  <c r="N517" i="27"/>
  <c r="L501" i="27"/>
  <c r="M264" i="27"/>
  <c r="J248" i="27"/>
  <c r="I501" i="27"/>
  <c r="I508" i="27"/>
  <c r="N492" i="27"/>
  <c r="I476" i="27"/>
  <c r="N460" i="27"/>
  <c r="M525" i="27"/>
  <c r="K517" i="27"/>
  <c r="M280" i="27"/>
  <c r="L266" i="27"/>
  <c r="M250" i="27"/>
  <c r="J240" i="27"/>
  <c r="J453" i="27"/>
  <c r="M453" i="27"/>
  <c r="J461" i="27"/>
  <c r="M461" i="27"/>
  <c r="J469" i="27"/>
  <c r="M469" i="27"/>
  <c r="N493" i="27"/>
  <c r="M493" i="27"/>
  <c r="N501" i="27"/>
  <c r="K501" i="27"/>
  <c r="J501" i="27"/>
  <c r="J280" i="27"/>
  <c r="L274" i="27"/>
  <c r="M272" i="27"/>
  <c r="L258" i="27"/>
  <c r="I250" i="27"/>
  <c r="M208" i="27"/>
  <c r="J202" i="27"/>
  <c r="J193" i="27"/>
  <c r="L534" i="27"/>
  <c r="N526" i="27"/>
  <c r="L518" i="27"/>
  <c r="L485" i="27"/>
  <c r="N264" i="27"/>
  <c r="M256" i="27"/>
  <c r="M248" i="27"/>
  <c r="L232" i="27"/>
  <c r="L224" i="27"/>
  <c r="K192" i="27"/>
  <c r="M184" i="27"/>
  <c r="N195" i="27"/>
  <c r="I509" i="27"/>
  <c r="J534" i="27"/>
  <c r="K526" i="27"/>
  <c r="J518" i="27"/>
  <c r="I510" i="27"/>
  <c r="L510" i="27"/>
  <c r="N502" i="27"/>
  <c r="M502" i="27"/>
  <c r="I494" i="27"/>
  <c r="L494" i="27"/>
  <c r="N486" i="27"/>
  <c r="M486" i="27"/>
  <c r="K478" i="27"/>
  <c r="N470" i="27"/>
  <c r="K462" i="27"/>
  <c r="L509" i="27"/>
  <c r="M485" i="27"/>
  <c r="K477" i="27"/>
  <c r="A477" i="27" s="1"/>
  <c r="J282" i="27"/>
  <c r="N282" i="27"/>
  <c r="N280" i="27"/>
  <c r="J274" i="27"/>
  <c r="N274" i="27"/>
  <c r="N272" i="27"/>
  <c r="J266" i="27"/>
  <c r="N266" i="27"/>
  <c r="J258" i="27"/>
  <c r="N258" i="27"/>
  <c r="K250" i="27"/>
  <c r="I232" i="27"/>
  <c r="K232" i="27"/>
  <c r="I485" i="27"/>
  <c r="N534" i="27"/>
  <c r="K534" i="27"/>
  <c r="I526" i="27"/>
  <c r="J526" i="27"/>
  <c r="N518" i="27"/>
  <c r="K518" i="27"/>
  <c r="N510" i="27"/>
  <c r="K510" i="27"/>
  <c r="I502" i="27"/>
  <c r="J502" i="27"/>
  <c r="N494" i="27"/>
  <c r="K494" i="27"/>
  <c r="I486" i="27"/>
  <c r="J486" i="27"/>
  <c r="I478" i="27"/>
  <c r="J478" i="27"/>
  <c r="J470" i="27"/>
  <c r="K470" i="27"/>
  <c r="I462" i="27"/>
  <c r="N462" i="27"/>
  <c r="J509" i="27"/>
  <c r="K509" i="27"/>
  <c r="J485" i="27"/>
  <c r="K485" i="27"/>
  <c r="L477" i="27"/>
  <c r="I264" i="27"/>
  <c r="K264" i="27"/>
  <c r="N256" i="27"/>
  <c r="N248" i="27"/>
  <c r="J224" i="27"/>
  <c r="N224" i="27"/>
  <c r="K168" i="27"/>
  <c r="I192" i="27"/>
  <c r="M192" i="27"/>
  <c r="K184" i="27"/>
  <c r="L187" i="27"/>
  <c r="N179" i="27"/>
  <c r="A533" i="27"/>
  <c r="I517" i="27"/>
  <c r="I469" i="27"/>
  <c r="I453" i="27"/>
  <c r="J525" i="27"/>
  <c r="K525" i="27"/>
  <c r="L517" i="27"/>
  <c r="J493" i="27"/>
  <c r="K493" i="27"/>
  <c r="K469" i="27"/>
  <c r="N469" i="27"/>
  <c r="K461" i="27"/>
  <c r="N461" i="27"/>
  <c r="K453" i="27"/>
  <c r="N453" i="27"/>
  <c r="N186" i="27"/>
  <c r="K186" i="27"/>
  <c r="N178" i="27"/>
  <c r="M178" i="27"/>
  <c r="I178" i="27"/>
  <c r="N170" i="27"/>
  <c r="M170" i="27"/>
  <c r="I170" i="27"/>
  <c r="M242" i="27"/>
  <c r="K242" i="27"/>
  <c r="I242" i="27"/>
  <c r="M234" i="27"/>
  <c r="K234" i="27"/>
  <c r="I234" i="27"/>
  <c r="M226" i="27"/>
  <c r="K226" i="27"/>
  <c r="I226" i="27"/>
  <c r="M218" i="27"/>
  <c r="K218" i="27"/>
  <c r="I218" i="27"/>
  <c r="M210" i="27"/>
  <c r="K210" i="27"/>
  <c r="I210" i="27"/>
  <c r="M202" i="27"/>
  <c r="K202" i="27"/>
  <c r="I202" i="27"/>
  <c r="M194" i="27"/>
  <c r="K194" i="27"/>
  <c r="I194" i="27"/>
  <c r="N176" i="27"/>
  <c r="L176" i="27"/>
  <c r="J176" i="27"/>
  <c r="M193" i="27"/>
  <c r="K193" i="27"/>
  <c r="I193" i="27"/>
  <c r="N185" i="27"/>
  <c r="L185" i="27"/>
  <c r="J185" i="27"/>
  <c r="N177" i="27"/>
  <c r="L177" i="27"/>
  <c r="J177" i="27"/>
  <c r="L240" i="27"/>
  <c r="K240" i="27"/>
  <c r="I240" i="27"/>
  <c r="N208" i="27"/>
  <c r="L208" i="27"/>
  <c r="J208" i="27"/>
  <c r="N216" i="27"/>
  <c r="L216" i="27"/>
  <c r="J216" i="27"/>
  <c r="N200" i="27"/>
  <c r="L200" i="27"/>
  <c r="J200" i="27"/>
  <c r="L532" i="27"/>
  <c r="J532" i="27"/>
  <c r="M532" i="27"/>
  <c r="L524" i="27"/>
  <c r="J524" i="27"/>
  <c r="M524" i="27"/>
  <c r="L516" i="27"/>
  <c r="J516" i="27"/>
  <c r="M516" i="27"/>
  <c r="L508" i="27"/>
  <c r="J508" i="27"/>
  <c r="M508" i="27"/>
  <c r="L500" i="27"/>
  <c r="J500" i="27"/>
  <c r="M500" i="27"/>
  <c r="L492" i="27"/>
  <c r="J492" i="27"/>
  <c r="M492" i="27"/>
  <c r="L484" i="27"/>
  <c r="J484" i="27"/>
  <c r="M484" i="27"/>
  <c r="L476" i="27"/>
  <c r="J476" i="27"/>
  <c r="M476" i="27"/>
  <c r="L468" i="27"/>
  <c r="J468" i="27"/>
  <c r="M468" i="27"/>
  <c r="L460" i="27"/>
  <c r="J460" i="27"/>
  <c r="M460" i="27"/>
  <c r="I282" i="27"/>
  <c r="K282" i="27"/>
  <c r="I280" i="27"/>
  <c r="K280" i="27"/>
  <c r="I274" i="27"/>
  <c r="K274" i="27"/>
  <c r="I272" i="27"/>
  <c r="K272" i="27"/>
  <c r="I266" i="27"/>
  <c r="K266" i="27"/>
  <c r="I258" i="27"/>
  <c r="K258" i="27"/>
  <c r="J250" i="27"/>
  <c r="L250" i="27"/>
  <c r="J242" i="27"/>
  <c r="N242" i="27"/>
  <c r="N240" i="27"/>
  <c r="J234" i="27"/>
  <c r="N234" i="27"/>
  <c r="I216" i="27"/>
  <c r="M216" i="27"/>
  <c r="K208" i="27"/>
  <c r="I200" i="27"/>
  <c r="M200" i="27"/>
  <c r="M186" i="27"/>
  <c r="I176" i="27"/>
  <c r="M176" i="27"/>
  <c r="J226" i="27"/>
  <c r="N226" i="27"/>
  <c r="L218" i="27"/>
  <c r="J210" i="27"/>
  <c r="N210" i="27"/>
  <c r="L202" i="27"/>
  <c r="J194" i="27"/>
  <c r="N194" i="27"/>
  <c r="L193" i="27"/>
  <c r="K185" i="27"/>
  <c r="I177" i="27"/>
  <c r="M177" i="27"/>
  <c r="I532" i="27"/>
  <c r="N532" i="27"/>
  <c r="K524" i="27"/>
  <c r="I516" i="27"/>
  <c r="N516" i="27"/>
  <c r="K508" i="27"/>
  <c r="I500" i="27"/>
  <c r="N500" i="27"/>
  <c r="K492" i="27"/>
  <c r="I484" i="27"/>
  <c r="N484" i="27"/>
  <c r="K476" i="27"/>
  <c r="I468" i="27"/>
  <c r="N468" i="27"/>
  <c r="K460" i="27"/>
  <c r="M454" i="27"/>
  <c r="L454" i="27"/>
  <c r="K454" i="27"/>
  <c r="N454" i="27"/>
  <c r="J454" i="27"/>
  <c r="I454" i="27"/>
  <c r="H456" i="27"/>
  <c r="H457" i="27" s="1"/>
  <c r="N452" i="27"/>
  <c r="M452" i="27"/>
  <c r="L452" i="27"/>
  <c r="K452" i="27"/>
  <c r="J452" i="27"/>
  <c r="I452" i="27"/>
  <c r="N535" i="27"/>
  <c r="M535" i="27"/>
  <c r="L535" i="27"/>
  <c r="J535" i="27"/>
  <c r="K535" i="27"/>
  <c r="I535" i="27"/>
  <c r="N527" i="27"/>
  <c r="M527" i="27"/>
  <c r="L527" i="27"/>
  <c r="J527" i="27"/>
  <c r="K527" i="27"/>
  <c r="I527" i="27"/>
  <c r="N519" i="27"/>
  <c r="M519" i="27"/>
  <c r="L519" i="27"/>
  <c r="J519" i="27"/>
  <c r="K519" i="27"/>
  <c r="I519" i="27"/>
  <c r="N511" i="27"/>
  <c r="M511" i="27"/>
  <c r="L511" i="27"/>
  <c r="J511" i="27"/>
  <c r="K511" i="27"/>
  <c r="I511" i="27"/>
  <c r="N503" i="27"/>
  <c r="M503" i="27"/>
  <c r="L503" i="27"/>
  <c r="J503" i="27"/>
  <c r="K503" i="27"/>
  <c r="I503" i="27"/>
  <c r="N495" i="27"/>
  <c r="M495" i="27"/>
  <c r="L495" i="27"/>
  <c r="J495" i="27"/>
  <c r="K495" i="27"/>
  <c r="I495" i="27"/>
  <c r="N487" i="27"/>
  <c r="M487" i="27"/>
  <c r="L487" i="27"/>
  <c r="J487" i="27"/>
  <c r="K487" i="27"/>
  <c r="I487" i="27"/>
  <c r="N479" i="27"/>
  <c r="M479" i="27"/>
  <c r="L479" i="27"/>
  <c r="J479" i="27"/>
  <c r="K479" i="27"/>
  <c r="I479" i="27"/>
  <c r="N471" i="27"/>
  <c r="M471" i="27"/>
  <c r="L471" i="27"/>
  <c r="K471" i="27"/>
  <c r="J471" i="27"/>
  <c r="I471" i="27"/>
  <c r="N463" i="27"/>
  <c r="M463" i="27"/>
  <c r="L463" i="27"/>
  <c r="K463" i="27"/>
  <c r="J463" i="27"/>
  <c r="I463" i="27"/>
  <c r="N455" i="27"/>
  <c r="L455" i="27"/>
  <c r="M455" i="27"/>
  <c r="K455" i="27"/>
  <c r="J455" i="27"/>
  <c r="I455" i="27"/>
  <c r="H52" i="27"/>
  <c r="H53" i="27" s="1"/>
  <c r="H54" i="27" s="1"/>
  <c r="H55" i="27" s="1"/>
  <c r="H56" i="27" s="1"/>
  <c r="H57" i="27" s="1"/>
  <c r="H58" i="27" s="1"/>
  <c r="I256" i="27"/>
  <c r="K256" i="27"/>
  <c r="I248" i="27"/>
  <c r="K248" i="27"/>
  <c r="I224" i="27"/>
  <c r="K224" i="27"/>
  <c r="I168" i="27"/>
  <c r="M168" i="27"/>
  <c r="J192" i="27"/>
  <c r="L192" i="27"/>
  <c r="J184" i="27"/>
  <c r="L184" i="27"/>
  <c r="J195" i="27"/>
  <c r="J187" i="27"/>
  <c r="N187" i="27"/>
  <c r="L179" i="27"/>
  <c r="H336" i="27"/>
  <c r="H337" i="27" s="1"/>
  <c r="H338" i="27" s="1"/>
  <c r="H339" i="27" s="1"/>
  <c r="H340" i="27" s="1"/>
  <c r="H341" i="27" s="1"/>
  <c r="H342" i="27" s="1"/>
  <c r="L195" i="27"/>
  <c r="J168" i="27"/>
  <c r="L168" i="27"/>
  <c r="I195" i="27"/>
  <c r="K195" i="27"/>
  <c r="I187" i="27"/>
  <c r="K187" i="27"/>
  <c r="I179" i="27"/>
  <c r="K179" i="27"/>
  <c r="J186" i="27"/>
  <c r="L186" i="27"/>
  <c r="J178" i="27"/>
  <c r="L178" i="27"/>
  <c r="J170" i="27"/>
  <c r="L170" i="27"/>
  <c r="N273" i="27"/>
  <c r="M273" i="27"/>
  <c r="L273" i="27"/>
  <c r="K273" i="27"/>
  <c r="J273" i="27"/>
  <c r="I273" i="27"/>
  <c r="N265" i="27"/>
  <c r="M265" i="27"/>
  <c r="L265" i="27"/>
  <c r="K265" i="27"/>
  <c r="J265" i="27"/>
  <c r="I265" i="27"/>
  <c r="N257" i="27"/>
  <c r="M257" i="27"/>
  <c r="L257" i="27"/>
  <c r="K257" i="27"/>
  <c r="J257" i="27"/>
  <c r="I257" i="27"/>
  <c r="N249" i="27"/>
  <c r="M249" i="27"/>
  <c r="L249" i="27"/>
  <c r="K249" i="27"/>
  <c r="J249" i="27"/>
  <c r="I249" i="27"/>
  <c r="N241" i="27"/>
  <c r="M241" i="27"/>
  <c r="L241" i="27"/>
  <c r="K241" i="27"/>
  <c r="J241" i="27"/>
  <c r="I241" i="27"/>
  <c r="N233" i="27"/>
  <c r="M233" i="27"/>
  <c r="L233" i="27"/>
  <c r="K233" i="27"/>
  <c r="J233" i="27"/>
  <c r="I233" i="27"/>
  <c r="N225" i="27"/>
  <c r="M225" i="27"/>
  <c r="L225" i="27"/>
  <c r="K225" i="27"/>
  <c r="J225" i="27"/>
  <c r="I225" i="27"/>
  <c r="N217" i="27"/>
  <c r="M217" i="27"/>
  <c r="L217" i="27"/>
  <c r="K217" i="27"/>
  <c r="J217" i="27"/>
  <c r="I217" i="27"/>
  <c r="N209" i="27"/>
  <c r="M209" i="27"/>
  <c r="L209" i="27"/>
  <c r="K209" i="27"/>
  <c r="J209" i="27"/>
  <c r="I209" i="27"/>
  <c r="N201" i="27"/>
  <c r="M201" i="27"/>
  <c r="L201" i="27"/>
  <c r="K201" i="27"/>
  <c r="J201" i="27"/>
  <c r="I201" i="27"/>
  <c r="N169" i="27"/>
  <c r="M169" i="27"/>
  <c r="L169" i="27"/>
  <c r="K169" i="27"/>
  <c r="J169" i="27"/>
  <c r="I169" i="27"/>
  <c r="N281" i="27"/>
  <c r="M281" i="27"/>
  <c r="L281" i="27"/>
  <c r="K281" i="27"/>
  <c r="J281" i="27"/>
  <c r="I281" i="27"/>
  <c r="N283" i="27"/>
  <c r="M283" i="27"/>
  <c r="L283" i="27"/>
  <c r="K283" i="27"/>
  <c r="J283" i="27"/>
  <c r="I283" i="27"/>
  <c r="N275" i="27"/>
  <c r="M275" i="27"/>
  <c r="L275" i="27"/>
  <c r="K275" i="27"/>
  <c r="J275" i="27"/>
  <c r="I275" i="27"/>
  <c r="N267" i="27"/>
  <c r="M267" i="27"/>
  <c r="L267" i="27"/>
  <c r="K267" i="27"/>
  <c r="J267" i="27"/>
  <c r="I267" i="27"/>
  <c r="N259" i="27"/>
  <c r="M259" i="27"/>
  <c r="L259" i="27"/>
  <c r="K259" i="27"/>
  <c r="J259" i="27"/>
  <c r="I259" i="27"/>
  <c r="N251" i="27"/>
  <c r="M251" i="27"/>
  <c r="L251" i="27"/>
  <c r="K251" i="27"/>
  <c r="J251" i="27"/>
  <c r="I251" i="27"/>
  <c r="N243" i="27"/>
  <c r="M243" i="27"/>
  <c r="L243" i="27"/>
  <c r="K243" i="27"/>
  <c r="J243" i="27"/>
  <c r="I243" i="27"/>
  <c r="N235" i="27"/>
  <c r="M235" i="27"/>
  <c r="L235" i="27"/>
  <c r="K235" i="27"/>
  <c r="J235" i="27"/>
  <c r="I235" i="27"/>
  <c r="N227" i="27"/>
  <c r="M227" i="27"/>
  <c r="L227" i="27"/>
  <c r="K227" i="27"/>
  <c r="J227" i="27"/>
  <c r="I227" i="27"/>
  <c r="N219" i="27"/>
  <c r="M219" i="27"/>
  <c r="L219" i="27"/>
  <c r="K219" i="27"/>
  <c r="J219" i="27"/>
  <c r="I219" i="27"/>
  <c r="N211" i="27"/>
  <c r="M211" i="27"/>
  <c r="L211" i="27"/>
  <c r="K211" i="27"/>
  <c r="J211" i="27"/>
  <c r="I211" i="27"/>
  <c r="N203" i="27"/>
  <c r="M203" i="27"/>
  <c r="L203" i="27"/>
  <c r="K203" i="27"/>
  <c r="J203" i="27"/>
  <c r="I203" i="27"/>
  <c r="N171" i="27"/>
  <c r="M171" i="27"/>
  <c r="L171" i="27"/>
  <c r="K171" i="27"/>
  <c r="J171" i="27"/>
  <c r="I171" i="27"/>
  <c r="H172" i="27"/>
  <c r="C99" i="19" a="1"/>
  <c r="C99" i="19" s="1"/>
  <c r="C99" i="20"/>
  <c r="D99" i="20" s="1"/>
  <c r="D98" i="20"/>
  <c r="C147" i="20"/>
  <c r="D146" i="20"/>
  <c r="C113" i="20"/>
  <c r="D112" i="20"/>
  <c r="C81" i="20"/>
  <c r="D80" i="20"/>
  <c r="C57" i="20"/>
  <c r="D57" i="20" s="1"/>
  <c r="D56" i="20"/>
  <c r="C49" i="20"/>
  <c r="D48" i="20"/>
  <c r="C45" i="20"/>
  <c r="D44" i="20"/>
  <c r="C1400" i="27"/>
  <c r="C1096" i="27"/>
  <c r="C1704" i="27"/>
  <c r="AB2" i="27"/>
  <c r="E22" i="29" s="1"/>
  <c r="AA2" i="27"/>
  <c r="E21" i="29" s="1"/>
  <c r="Z2" i="27"/>
  <c r="G1067" i="27"/>
  <c r="G1076" i="27"/>
  <c r="G1082" i="27"/>
  <c r="G856" i="27"/>
  <c r="G1084" i="27"/>
  <c r="G1068" i="27"/>
  <c r="G1059" i="27"/>
  <c r="G1074" i="27"/>
  <c r="G1058" i="27"/>
  <c r="G1085" i="27"/>
  <c r="G1077" i="27"/>
  <c r="G1069" i="27"/>
  <c r="G1061" i="27"/>
  <c r="G862" i="27"/>
  <c r="G854" i="27"/>
  <c r="G870" i="27"/>
  <c r="G1075" i="27"/>
  <c r="G888" i="27"/>
  <c r="G886" i="27"/>
  <c r="G880" i="27"/>
  <c r="G872" i="27"/>
  <c r="G864" i="27"/>
  <c r="G1060" i="27"/>
  <c r="G879" i="27"/>
  <c r="G871" i="27"/>
  <c r="G863" i="27"/>
  <c r="G855" i="27"/>
  <c r="G887" i="27"/>
  <c r="G889" i="27"/>
  <c r="G881" i="27"/>
  <c r="G873" i="27"/>
  <c r="G865" i="27"/>
  <c r="G857" i="27"/>
  <c r="F3726" i="27" l="1"/>
  <c r="A517" i="27"/>
  <c r="A184" i="27"/>
  <c r="T184" i="27" s="1"/>
  <c r="A509" i="27"/>
  <c r="A168" i="27"/>
  <c r="T168" i="27" s="1"/>
  <c r="A200" i="27"/>
  <c r="T200" i="27" s="1"/>
  <c r="A502" i="27"/>
  <c r="A240" i="27"/>
  <c r="T240" i="27" s="1"/>
  <c r="A470" i="27"/>
  <c r="A534" i="27"/>
  <c r="A501" i="27"/>
  <c r="A486" i="27"/>
  <c r="A485" i="27"/>
  <c r="A518" i="27"/>
  <c r="A193" i="27"/>
  <c r="T193" i="27" s="1"/>
  <c r="A170" i="27"/>
  <c r="T170" i="27" s="1"/>
  <c r="A178" i="27"/>
  <c r="T178" i="27" s="1"/>
  <c r="A186" i="27"/>
  <c r="T186" i="27" s="1"/>
  <c r="A177" i="27"/>
  <c r="T177" i="27" s="1"/>
  <c r="A208" i="27"/>
  <c r="T208" i="27" s="1"/>
  <c r="A280" i="27"/>
  <c r="T280" i="27" s="1"/>
  <c r="A202" i="27"/>
  <c r="T202" i="27" s="1"/>
  <c r="A461" i="27"/>
  <c r="A493" i="27"/>
  <c r="A525" i="27"/>
  <c r="A264" i="27"/>
  <c r="T264" i="27" s="1"/>
  <c r="A462" i="27"/>
  <c r="A478" i="27"/>
  <c r="A526" i="27"/>
  <c r="A232" i="27"/>
  <c r="T232" i="27" s="1"/>
  <c r="A494" i="27"/>
  <c r="A510" i="27"/>
  <c r="A256" i="27"/>
  <c r="T256" i="27" s="1"/>
  <c r="A250" i="27"/>
  <c r="T250" i="27" s="1"/>
  <c r="A218" i="27"/>
  <c r="T218" i="27" s="1"/>
  <c r="A272" i="27"/>
  <c r="T272" i="27" s="1"/>
  <c r="A185" i="27"/>
  <c r="T185" i="27" s="1"/>
  <c r="A192" i="27"/>
  <c r="T192" i="27" s="1"/>
  <c r="A179" i="27"/>
  <c r="T179" i="27" s="1"/>
  <c r="A187" i="27"/>
  <c r="T187" i="27" s="1"/>
  <c r="A224" i="27"/>
  <c r="T224" i="27" s="1"/>
  <c r="A248" i="27"/>
  <c r="T248" i="27" s="1"/>
  <c r="A452" i="27"/>
  <c r="A468" i="27"/>
  <c r="A500" i="27"/>
  <c r="A532" i="27"/>
  <c r="A194" i="27"/>
  <c r="T194" i="27" s="1"/>
  <c r="A226" i="27"/>
  <c r="T226" i="27" s="1"/>
  <c r="A176" i="27"/>
  <c r="T176" i="27" s="1"/>
  <c r="A216" i="27"/>
  <c r="T216" i="27" s="1"/>
  <c r="A258" i="27"/>
  <c r="T258" i="27" s="1"/>
  <c r="A266" i="27"/>
  <c r="T266" i="27" s="1"/>
  <c r="A274" i="27"/>
  <c r="T274" i="27" s="1"/>
  <c r="A453" i="27"/>
  <c r="A469" i="27"/>
  <c r="A282" i="27"/>
  <c r="T282" i="27" s="1"/>
  <c r="A460" i="27"/>
  <c r="A492" i="27"/>
  <c r="A524" i="27"/>
  <c r="A210" i="27"/>
  <c r="T210" i="27" s="1"/>
  <c r="A234" i="27"/>
  <c r="T234" i="27" s="1"/>
  <c r="A242" i="27"/>
  <c r="T242" i="27" s="1"/>
  <c r="A195" i="27"/>
  <c r="T195" i="27" s="1"/>
  <c r="A476" i="27"/>
  <c r="A508" i="27"/>
  <c r="A484" i="27"/>
  <c r="A516" i="27"/>
  <c r="H458" i="27"/>
  <c r="A455" i="27"/>
  <c r="A463" i="27"/>
  <c r="A471" i="27"/>
  <c r="A479" i="27"/>
  <c r="A487" i="27"/>
  <c r="A495" i="27"/>
  <c r="A503" i="27"/>
  <c r="A511" i="27"/>
  <c r="A519" i="27"/>
  <c r="A527" i="27"/>
  <c r="A535" i="27"/>
  <c r="A454" i="27"/>
  <c r="H343" i="27"/>
  <c r="H344" i="27"/>
  <c r="H345" i="27" s="1"/>
  <c r="H346" i="27" s="1"/>
  <c r="H347" i="27" s="1"/>
  <c r="H348" i="27" s="1"/>
  <c r="H349" i="27" s="1"/>
  <c r="H350" i="27" s="1"/>
  <c r="A281" i="27"/>
  <c r="T281" i="27" s="1"/>
  <c r="A169" i="27"/>
  <c r="T169" i="27" s="1"/>
  <c r="A201" i="27"/>
  <c r="T201" i="27" s="1"/>
  <c r="A209" i="27"/>
  <c r="T209" i="27" s="1"/>
  <c r="A217" i="27"/>
  <c r="T217" i="27" s="1"/>
  <c r="A225" i="27"/>
  <c r="T225" i="27" s="1"/>
  <c r="A233" i="27"/>
  <c r="T233" i="27" s="1"/>
  <c r="A241" i="27"/>
  <c r="T241" i="27" s="1"/>
  <c r="A249" i="27"/>
  <c r="T249" i="27" s="1"/>
  <c r="A257" i="27"/>
  <c r="T257" i="27" s="1"/>
  <c r="A265" i="27"/>
  <c r="T265" i="27" s="1"/>
  <c r="A273" i="27"/>
  <c r="T273" i="27" s="1"/>
  <c r="A171" i="27"/>
  <c r="T171" i="27" s="1"/>
  <c r="A203" i="27"/>
  <c r="T203" i="27" s="1"/>
  <c r="A211" i="27"/>
  <c r="T211" i="27" s="1"/>
  <c r="A219" i="27"/>
  <c r="T219" i="27" s="1"/>
  <c r="A227" i="27"/>
  <c r="T227" i="27" s="1"/>
  <c r="A235" i="27"/>
  <c r="T235" i="27" s="1"/>
  <c r="A243" i="27"/>
  <c r="T243" i="27" s="1"/>
  <c r="A251" i="27"/>
  <c r="T251" i="27" s="1"/>
  <c r="A259" i="27"/>
  <c r="T259" i="27" s="1"/>
  <c r="A267" i="27"/>
  <c r="T267" i="27" s="1"/>
  <c r="A275" i="27"/>
  <c r="T275" i="27" s="1"/>
  <c r="A283" i="27"/>
  <c r="T283" i="27" s="1"/>
  <c r="H173" i="27"/>
  <c r="H59" i="27"/>
  <c r="H60" i="27"/>
  <c r="H61" i="27" s="1"/>
  <c r="H62" i="27" s="1"/>
  <c r="H63" i="27" s="1"/>
  <c r="H64" i="27" s="1"/>
  <c r="H65" i="27" s="1"/>
  <c r="H66" i="27" s="1"/>
  <c r="C100" i="19" a="1"/>
  <c r="C100" i="19" s="1"/>
  <c r="C82" i="20"/>
  <c r="D81" i="20"/>
  <c r="C114" i="20"/>
  <c r="D113" i="20"/>
  <c r="C148" i="20"/>
  <c r="D147" i="20"/>
  <c r="C46" i="20"/>
  <c r="D46" i="20" s="1"/>
  <c r="D45" i="20"/>
  <c r="C50" i="20"/>
  <c r="D49" i="20"/>
  <c r="P43" i="27"/>
  <c r="P44" i="27" s="1"/>
  <c r="P45" i="27" s="1"/>
  <c r="P46" i="27" s="1"/>
  <c r="P47" i="27" s="1"/>
  <c r="P48" i="27" s="1"/>
  <c r="P49" i="27" s="1"/>
  <c r="P50" i="27" s="1"/>
  <c r="P51" i="27" s="1"/>
  <c r="P52" i="27" s="1"/>
  <c r="P53" i="27" s="1"/>
  <c r="P54" i="27" s="1"/>
  <c r="P55" i="27" s="1"/>
  <c r="P56" i="27" s="1"/>
  <c r="P57" i="27" s="1"/>
  <c r="P58" i="27" s="1"/>
  <c r="P59" i="27" s="1"/>
  <c r="P60" i="27" s="1"/>
  <c r="P61" i="27" s="1"/>
  <c r="P62" i="27" s="1"/>
  <c r="P63" i="27" s="1"/>
  <c r="P64" i="27" s="1"/>
  <c r="P65" i="27" s="1"/>
  <c r="P66" i="27" s="1"/>
  <c r="P67" i="27" s="1"/>
  <c r="P68" i="27" s="1"/>
  <c r="P69" i="27" s="1"/>
  <c r="P70" i="27" s="1"/>
  <c r="P71" i="27" s="1"/>
  <c r="P72" i="27" s="1"/>
  <c r="P73" i="27" s="1"/>
  <c r="P74" i="27" s="1"/>
  <c r="P75" i="27" s="1"/>
  <c r="P76" i="27" s="1"/>
  <c r="P77" i="27" s="1"/>
  <c r="P78" i="27" s="1"/>
  <c r="P79" i="27" s="1"/>
  <c r="P80" i="27" s="1"/>
  <c r="P81" i="27" s="1"/>
  <c r="P82" i="27" s="1"/>
  <c r="P83" i="27" s="1"/>
  <c r="P84" i="27" s="1"/>
  <c r="P85" i="27" s="1"/>
  <c r="P86" i="27" s="1"/>
  <c r="P87" i="27" s="1"/>
  <c r="P88" i="27" s="1"/>
  <c r="P89" i="27" s="1"/>
  <c r="P90" i="27" s="1"/>
  <c r="P91" i="27" s="1"/>
  <c r="P92" i="27" s="1"/>
  <c r="P93" i="27" s="1"/>
  <c r="P94" i="27" s="1"/>
  <c r="P95" i="27" s="1"/>
  <c r="P96" i="27" s="1"/>
  <c r="P97" i="27" s="1"/>
  <c r="P98" i="27" s="1"/>
  <c r="P99" i="27" s="1"/>
  <c r="P100" i="27" s="1"/>
  <c r="P101" i="27" s="1"/>
  <c r="P102" i="27" s="1"/>
  <c r="P103" i="27" s="1"/>
  <c r="P104" i="27" s="1"/>
  <c r="P105" i="27" s="1"/>
  <c r="P106" i="27" s="1"/>
  <c r="P107" i="27" s="1"/>
  <c r="P108" i="27" s="1"/>
  <c r="P109" i="27" s="1"/>
  <c r="P110" i="27" s="1"/>
  <c r="P111" i="27" s="1"/>
  <c r="P112" i="27" s="1"/>
  <c r="P113" i="27" s="1"/>
  <c r="P114" i="27" s="1"/>
  <c r="P115" i="27" s="1"/>
  <c r="P116" i="27" s="1"/>
  <c r="P117" i="27" s="1"/>
  <c r="P118" i="27" s="1"/>
  <c r="P119" i="27" s="1"/>
  <c r="P120" i="27" s="1"/>
  <c r="P121" i="27" s="1"/>
  <c r="P122" i="27" s="1"/>
  <c r="P123" i="27" s="1"/>
  <c r="P124" i="27" s="1"/>
  <c r="P125" i="27" s="1"/>
  <c r="P126" i="27" s="1"/>
  <c r="P127" i="27" s="1"/>
  <c r="P128" i="27" s="1"/>
  <c r="P129" i="27" s="1"/>
  <c r="P130" i="27" s="1"/>
  <c r="P131" i="27" s="1"/>
  <c r="P132" i="27" s="1"/>
  <c r="P133" i="27" s="1"/>
  <c r="P134" i="27" s="1"/>
  <c r="P135" i="27" s="1"/>
  <c r="P136" i="27" s="1"/>
  <c r="P137" i="27" s="1"/>
  <c r="P138" i="27" s="1"/>
  <c r="P139" i="27" s="1"/>
  <c r="P140" i="27" s="1"/>
  <c r="P141" i="27" s="1"/>
  <c r="P142" i="27" s="1"/>
  <c r="P143" i="27" s="1"/>
  <c r="P144" i="27" s="1"/>
  <c r="P145" i="27" s="1"/>
  <c r="P146" i="27" s="1"/>
  <c r="P147" i="27" s="1"/>
  <c r="P148" i="27" s="1"/>
  <c r="P149" i="27" s="1"/>
  <c r="P150" i="27" s="1"/>
  <c r="P151" i="27" s="1"/>
  <c r="P152" i="27" s="1"/>
  <c r="P153" i="27" s="1"/>
  <c r="P154" i="27" s="1"/>
  <c r="P155" i="27" s="1"/>
  <c r="P156" i="27" s="1"/>
  <c r="P157" i="27" s="1"/>
  <c r="P158" i="27" s="1"/>
  <c r="P159" i="27" s="1"/>
  <c r="P160" i="27" s="1"/>
  <c r="P161" i="27" s="1"/>
  <c r="P162" i="27" s="1"/>
  <c r="P163" i="27" s="1"/>
  <c r="B21" i="29"/>
  <c r="O609" i="27"/>
  <c r="E609" i="27"/>
  <c r="AV9" i="33"/>
  <c r="G878" i="27"/>
  <c r="F3727" i="27" l="1"/>
  <c r="O610" i="27"/>
  <c r="O611" i="27" s="1"/>
  <c r="O612" i="27" s="1"/>
  <c r="O613" i="27" s="1"/>
  <c r="O614" i="27" s="1"/>
  <c r="O615" i="27" s="1"/>
  <c r="O616" i="27" s="1"/>
  <c r="O617" i="27" s="1"/>
  <c r="O618" i="27" s="1"/>
  <c r="O619" i="27" s="1"/>
  <c r="O620" i="27" s="1"/>
  <c r="O621" i="27" s="1"/>
  <c r="O622" i="27" s="1"/>
  <c r="O623" i="27" s="1"/>
  <c r="O624" i="27" s="1"/>
  <c r="O625" i="27" s="1"/>
  <c r="O626" i="27" s="1"/>
  <c r="O627" i="27" s="1"/>
  <c r="O628" i="27" s="1"/>
  <c r="O629" i="27" s="1"/>
  <c r="O630" i="27" s="1"/>
  <c r="O631" i="27" s="1"/>
  <c r="O632" i="27" s="1"/>
  <c r="O633" i="27" s="1"/>
  <c r="O634" i="27" s="1"/>
  <c r="O635" i="27" s="1"/>
  <c r="O636" i="27" s="1"/>
  <c r="O637" i="27" s="1"/>
  <c r="O638" i="27" s="1"/>
  <c r="O639" i="27" s="1"/>
  <c r="O640" i="27" s="1"/>
  <c r="O641" i="27" s="1"/>
  <c r="O642" i="27" s="1"/>
  <c r="O643" i="27" s="1"/>
  <c r="O644" i="27" s="1"/>
  <c r="O645" i="27" s="1"/>
  <c r="O646" i="27" s="1"/>
  <c r="O647" i="27" s="1"/>
  <c r="O648" i="27" s="1"/>
  <c r="O649" i="27" s="1"/>
  <c r="O650" i="27" s="1"/>
  <c r="O651" i="27" s="1"/>
  <c r="O652" i="27" s="1"/>
  <c r="O653" i="27" s="1"/>
  <c r="O654" i="27" s="1"/>
  <c r="O655" i="27" s="1"/>
  <c r="O656" i="27" s="1"/>
  <c r="O657" i="27" s="1"/>
  <c r="O658" i="27" s="1"/>
  <c r="O659" i="27" s="1"/>
  <c r="O660" i="27" s="1"/>
  <c r="O661" i="27" s="1"/>
  <c r="O662" i="27" s="1"/>
  <c r="O663" i="27" s="1"/>
  <c r="O664" i="27" s="1"/>
  <c r="O665" i="27" s="1"/>
  <c r="O666" i="27" s="1"/>
  <c r="O667" i="27" s="1"/>
  <c r="O668" i="27" s="1"/>
  <c r="O669" i="27" s="1"/>
  <c r="O670" i="27" s="1"/>
  <c r="O671" i="27" s="1"/>
  <c r="O672" i="27" s="1"/>
  <c r="O673" i="27" s="1"/>
  <c r="O674" i="27" s="1"/>
  <c r="O675" i="27" s="1"/>
  <c r="O676" i="27" s="1"/>
  <c r="O677" i="27" s="1"/>
  <c r="O678" i="27" s="1"/>
  <c r="O679" i="27" s="1"/>
  <c r="O680" i="27" s="1"/>
  <c r="O681" i="27" s="1"/>
  <c r="O682" i="27" s="1"/>
  <c r="O683" i="27" s="1"/>
  <c r="O684" i="27" s="1"/>
  <c r="O685" i="27" s="1"/>
  <c r="O686" i="27" s="1"/>
  <c r="O687" i="27" s="1"/>
  <c r="O688" i="27" s="1"/>
  <c r="O689" i="27" s="1"/>
  <c r="O690" i="27" s="1"/>
  <c r="O691" i="27" s="1"/>
  <c r="O692" i="27" s="1"/>
  <c r="O693" i="27" s="1"/>
  <c r="O694" i="27" s="1"/>
  <c r="O695" i="27" s="1"/>
  <c r="O696" i="27" s="1"/>
  <c r="O697" i="27" s="1"/>
  <c r="O698" i="27" s="1"/>
  <c r="O699" i="27" s="1"/>
  <c r="O700" i="27" s="1"/>
  <c r="O701" i="27" s="1"/>
  <c r="O702" i="27" s="1"/>
  <c r="O703" i="27" s="1"/>
  <c r="O704" i="27" s="1"/>
  <c r="O705" i="27" s="1"/>
  <c r="O706" i="27" s="1"/>
  <c r="O707" i="27" s="1"/>
  <c r="O708" i="27" s="1"/>
  <c r="O709" i="27" s="1"/>
  <c r="O710" i="27" s="1"/>
  <c r="O711" i="27" s="1"/>
  <c r="O712" i="27" s="1"/>
  <c r="O713" i="27" s="1"/>
  <c r="O714" i="27" s="1"/>
  <c r="O715" i="27" s="1"/>
  <c r="O716" i="27" s="1"/>
  <c r="O717" i="27" s="1"/>
  <c r="O718" i="27" s="1"/>
  <c r="O719" i="27" s="1"/>
  <c r="O720" i="27" s="1"/>
  <c r="O721" i="27" s="1"/>
  <c r="O722" i="27" s="1"/>
  <c r="O723" i="27" s="1"/>
  <c r="O724" i="27" s="1"/>
  <c r="O725" i="27" s="1"/>
  <c r="O726" i="27" s="1"/>
  <c r="O727" i="27" s="1"/>
  <c r="O728" i="27" s="1"/>
  <c r="O729" i="27" s="1"/>
  <c r="O730" i="27" s="1"/>
  <c r="O731" i="27" s="1"/>
  <c r="O732" i="27" s="1"/>
  <c r="O733" i="27" s="1"/>
  <c r="O734" i="27" s="1"/>
  <c r="O735" i="27" s="1"/>
  <c r="O736" i="27" s="1"/>
  <c r="O737" i="27" s="1"/>
  <c r="O738" i="27" s="1"/>
  <c r="O739" i="27" s="1"/>
  <c r="O740" i="27" s="1"/>
  <c r="O741" i="27" s="1"/>
  <c r="O742" i="27" s="1"/>
  <c r="O743" i="27" s="1"/>
  <c r="O744" i="27" s="1"/>
  <c r="O745" i="27" s="1"/>
  <c r="O746" i="27" s="1"/>
  <c r="O747" i="27" s="1"/>
  <c r="O748" i="27" s="1"/>
  <c r="O749" i="27" s="1"/>
  <c r="O750" i="27" s="1"/>
  <c r="O751" i="27" s="1"/>
  <c r="O752" i="27" s="1"/>
  <c r="O753" i="27" s="1"/>
  <c r="O754" i="27" s="1"/>
  <c r="O755" i="27" s="1"/>
  <c r="O756" i="27" s="1"/>
  <c r="O757" i="27" s="1"/>
  <c r="O758" i="27" s="1"/>
  <c r="O759" i="27" s="1"/>
  <c r="O760" i="27" s="1"/>
  <c r="O761" i="27" s="1"/>
  <c r="O762" i="27" s="1"/>
  <c r="O763" i="27" s="1"/>
  <c r="O764" i="27" s="1"/>
  <c r="O765" i="27" s="1"/>
  <c r="O766" i="27" s="1"/>
  <c r="O767" i="27" s="1"/>
  <c r="O768" i="27" s="1"/>
  <c r="O769" i="27" s="1"/>
  <c r="O770" i="27" s="1"/>
  <c r="O771" i="27" s="1"/>
  <c r="O772" i="27" s="1"/>
  <c r="O773" i="27" s="1"/>
  <c r="O774" i="27" s="1"/>
  <c r="O775" i="27" s="1"/>
  <c r="O776" i="27" s="1"/>
  <c r="O777" i="27" s="1"/>
  <c r="O778" i="27" s="1"/>
  <c r="O779" i="27" s="1"/>
  <c r="O780" i="27" s="1"/>
  <c r="O781" i="27" s="1"/>
  <c r="O782" i="27" s="1"/>
  <c r="O783" i="27" s="1"/>
  <c r="O784" i="27" s="1"/>
  <c r="O785" i="27" s="1"/>
  <c r="O786" i="27" s="1"/>
  <c r="O787" i="27" s="1"/>
  <c r="O788" i="27" s="1"/>
  <c r="O789" i="27" s="1"/>
  <c r="O790" i="27" s="1"/>
  <c r="O791" i="27" s="1"/>
  <c r="O792" i="27" s="1"/>
  <c r="O793" i="27" s="1"/>
  <c r="O794" i="27" s="1"/>
  <c r="O795" i="27" s="1"/>
  <c r="O796" i="27" s="1"/>
  <c r="O797" i="27" s="1"/>
  <c r="O798" i="27" s="1"/>
  <c r="O799" i="27" s="1"/>
  <c r="O800" i="27" s="1"/>
  <c r="O801" i="27" s="1"/>
  <c r="O802" i="27" s="1"/>
  <c r="O803" i="27" s="1"/>
  <c r="O804" i="27" s="1"/>
  <c r="O805" i="27" s="1"/>
  <c r="O806" i="27" s="1"/>
  <c r="O807" i="27" s="1"/>
  <c r="O808" i="27" s="1"/>
  <c r="O809" i="27" s="1"/>
  <c r="O810" i="27" s="1"/>
  <c r="O811" i="27" s="1"/>
  <c r="O812" i="27" s="1"/>
  <c r="O813" i="27" s="1"/>
  <c r="O814" i="27" s="1"/>
  <c r="O815" i="27" s="1"/>
  <c r="O816" i="27" s="1"/>
  <c r="O817" i="27" s="1"/>
  <c r="O818" i="27" s="1"/>
  <c r="O819" i="27" s="1"/>
  <c r="O820" i="27" s="1"/>
  <c r="O821" i="27" s="1"/>
  <c r="O822" i="27" s="1"/>
  <c r="O823" i="27" s="1"/>
  <c r="O824" i="27" s="1"/>
  <c r="O825" i="27" s="1"/>
  <c r="O826" i="27" s="1"/>
  <c r="O827" i="27" s="1"/>
  <c r="O828" i="27" s="1"/>
  <c r="O829" i="27" s="1"/>
  <c r="O830" i="27" s="1"/>
  <c r="O831" i="27" s="1"/>
  <c r="O832" i="27" s="1"/>
  <c r="O833" i="27" s="1"/>
  <c r="O834" i="27" s="1"/>
  <c r="O835" i="27" s="1"/>
  <c r="O836" i="27" s="1"/>
  <c r="O837" i="27" s="1"/>
  <c r="O838" i="27" s="1"/>
  <c r="O839" i="27" s="1"/>
  <c r="O840" i="27" s="1"/>
  <c r="O841" i="27" s="1"/>
  <c r="O842" i="27" s="1"/>
  <c r="O843" i="27" s="1"/>
  <c r="O844" i="27" s="1"/>
  <c r="O845" i="27" s="1"/>
  <c r="O846" i="27" s="1"/>
  <c r="O847" i="27" s="1"/>
  <c r="O848" i="27" s="1"/>
  <c r="O849" i="27" s="1"/>
  <c r="L609" i="27"/>
  <c r="H459" i="27"/>
  <c r="H351" i="27"/>
  <c r="H352" i="27"/>
  <c r="H353" i="27" s="1"/>
  <c r="H354" i="27" s="1"/>
  <c r="H355" i="27" s="1"/>
  <c r="H356" i="27" s="1"/>
  <c r="H357" i="27" s="1"/>
  <c r="H358" i="27" s="1"/>
  <c r="H174" i="27"/>
  <c r="H67" i="27"/>
  <c r="H68" i="27"/>
  <c r="H69" i="27" s="1"/>
  <c r="H70" i="27" s="1"/>
  <c r="H71" i="27" s="1"/>
  <c r="H72" i="27" s="1"/>
  <c r="H73" i="27" s="1"/>
  <c r="H74" i="27" s="1"/>
  <c r="C101" i="19" a="1"/>
  <c r="C101" i="19" s="1"/>
  <c r="C102" i="19" a="1"/>
  <c r="C102" i="19" s="1"/>
  <c r="C149" i="20"/>
  <c r="D149" i="20" s="1"/>
  <c r="D148" i="20"/>
  <c r="C115" i="20"/>
  <c r="D115" i="20" s="1"/>
  <c r="D114" i="20"/>
  <c r="C83" i="20"/>
  <c r="D83" i="20" s="1"/>
  <c r="D82" i="20"/>
  <c r="C51" i="20"/>
  <c r="D50" i="20"/>
  <c r="B22" i="29"/>
  <c r="I609" i="27"/>
  <c r="K609" i="27"/>
  <c r="J609" i="27"/>
  <c r="N609" i="27"/>
  <c r="F3728" i="27" l="1"/>
  <c r="X2" i="27"/>
  <c r="H460" i="27"/>
  <c r="H461" i="27" s="1"/>
  <c r="H462" i="27" s="1"/>
  <c r="H359" i="27"/>
  <c r="H360" i="27"/>
  <c r="H361" i="27" s="1"/>
  <c r="H362" i="27" s="1"/>
  <c r="H363" i="27" s="1"/>
  <c r="H364" i="27" s="1"/>
  <c r="H365" i="27" s="1"/>
  <c r="H366" i="27" s="1"/>
  <c r="H175" i="27"/>
  <c r="H75" i="27"/>
  <c r="H76" i="27"/>
  <c r="H77" i="27" s="1"/>
  <c r="H78" i="27" s="1"/>
  <c r="H79" i="27" s="1"/>
  <c r="H80" i="27" s="1"/>
  <c r="H81" i="27" s="1"/>
  <c r="H82" i="27" s="1"/>
  <c r="C103" i="19" a="1"/>
  <c r="C103" i="19" s="1"/>
  <c r="C52" i="20"/>
  <c r="D52" i="20" s="1"/>
  <c r="D51" i="20"/>
  <c r="G34" i="29"/>
  <c r="G35" i="29"/>
  <c r="G36" i="29"/>
  <c r="G37" i="29"/>
  <c r="G38" i="29"/>
  <c r="G39" i="29"/>
  <c r="G40" i="29"/>
  <c r="G41" i="29"/>
  <c r="G33" i="29"/>
  <c r="G25" i="29"/>
  <c r="G26" i="29"/>
  <c r="G27" i="29"/>
  <c r="G28" i="29"/>
  <c r="G29" i="29"/>
  <c r="G30" i="29"/>
  <c r="G31" i="29"/>
  <c r="G32" i="29"/>
  <c r="G24" i="29"/>
  <c r="G15" i="29"/>
  <c r="G16" i="29"/>
  <c r="G17" i="29"/>
  <c r="G18" i="29"/>
  <c r="G19" i="29"/>
  <c r="G20" i="29"/>
  <c r="G21" i="29"/>
  <c r="G22" i="29"/>
  <c r="G23" i="29"/>
  <c r="E30" i="1"/>
  <c r="F3729" i="27" l="1"/>
  <c r="N2" i="29"/>
  <c r="B26" i="29"/>
  <c r="H464" i="27"/>
  <c r="H463" i="27"/>
  <c r="H367" i="27"/>
  <c r="H368" i="27"/>
  <c r="H369" i="27" s="1"/>
  <c r="H370" i="27" s="1"/>
  <c r="H371" i="27" s="1"/>
  <c r="H372" i="27" s="1"/>
  <c r="H373" i="27" s="1"/>
  <c r="H374" i="27" s="1"/>
  <c r="H176" i="27"/>
  <c r="H177" i="27" s="1"/>
  <c r="H178" i="27" s="1"/>
  <c r="H83" i="27"/>
  <c r="H84" i="27"/>
  <c r="H85" i="27" s="1"/>
  <c r="H86" i="27" s="1"/>
  <c r="H87" i="27" s="1"/>
  <c r="H88" i="27" s="1"/>
  <c r="H89" i="27" s="1"/>
  <c r="H90" i="27" s="1"/>
  <c r="C104" i="19" a="1"/>
  <c r="C104" i="19" s="1"/>
  <c r="H543" i="27"/>
  <c r="H544" i="27" s="1"/>
  <c r="H545" i="27" s="1"/>
  <c r="H546" i="27" s="1"/>
  <c r="H547" i="27" s="1"/>
  <c r="H548" i="27" s="1"/>
  <c r="H549" i="27" s="1"/>
  <c r="H550" i="27" s="1"/>
  <c r="H551" i="27" s="1"/>
  <c r="H552" i="27" s="1"/>
  <c r="H553" i="27" s="1"/>
  <c r="H554" i="27" s="1"/>
  <c r="H555" i="27" s="1"/>
  <c r="H556" i="27" s="1"/>
  <c r="H557" i="27" s="1"/>
  <c r="H558" i="27" s="1"/>
  <c r="H559" i="27" s="1"/>
  <c r="H560" i="27" s="1"/>
  <c r="H561" i="27" s="1"/>
  <c r="H562" i="27" s="1"/>
  <c r="H563" i="27" s="1"/>
  <c r="H564" i="27" s="1"/>
  <c r="H565" i="27" s="1"/>
  <c r="H566" i="27" s="1"/>
  <c r="H567" i="27" s="1"/>
  <c r="H568" i="27" s="1"/>
  <c r="H569" i="27" s="1"/>
  <c r="H570" i="27" s="1"/>
  <c r="H571" i="27" s="1"/>
  <c r="H572" i="27" s="1"/>
  <c r="H573" i="27" s="1"/>
  <c r="H574" i="27" s="1"/>
  <c r="B543" i="27"/>
  <c r="B544" i="27" s="1"/>
  <c r="B545" i="27" s="1"/>
  <c r="B546" i="27" s="1"/>
  <c r="B547" i="27" s="1"/>
  <c r="B548" i="27" s="1"/>
  <c r="B549" i="27" s="1"/>
  <c r="B550" i="27" s="1"/>
  <c r="B551" i="27" s="1"/>
  <c r="B552" i="27" s="1"/>
  <c r="B553" i="27" s="1"/>
  <c r="B554" i="27" s="1"/>
  <c r="B555" i="27" s="1"/>
  <c r="B556" i="27" s="1"/>
  <c r="B557" i="27" s="1"/>
  <c r="B558" i="27" s="1"/>
  <c r="B559" i="27" s="1"/>
  <c r="B560" i="27" s="1"/>
  <c r="B561" i="27" s="1"/>
  <c r="B562" i="27" s="1"/>
  <c r="B563" i="27" s="1"/>
  <c r="B564" i="27" s="1"/>
  <c r="B565" i="27" s="1"/>
  <c r="B566" i="27" s="1"/>
  <c r="B567" i="27" s="1"/>
  <c r="B568" i="27" s="1"/>
  <c r="B569" i="27" s="1"/>
  <c r="B570" i="27" s="1"/>
  <c r="B571" i="27" s="1"/>
  <c r="B572" i="27" s="1"/>
  <c r="B573" i="27" s="1"/>
  <c r="B574" i="27" s="1"/>
  <c r="J543" i="27" a="1"/>
  <c r="F3730" i="27" l="1"/>
  <c r="B575" i="27"/>
  <c r="C574" i="27"/>
  <c r="H575" i="27"/>
  <c r="H465" i="27"/>
  <c r="H375" i="27"/>
  <c r="H376" i="27"/>
  <c r="H377" i="27" s="1"/>
  <c r="H378" i="27" s="1"/>
  <c r="H379" i="27" s="1"/>
  <c r="H380" i="27" s="1"/>
  <c r="H381" i="27" s="1"/>
  <c r="H382" i="27" s="1"/>
  <c r="H179" i="27"/>
  <c r="H180" i="27"/>
  <c r="H91" i="27"/>
  <c r="H92" i="27"/>
  <c r="H93" i="27" s="1"/>
  <c r="H94" i="27" s="1"/>
  <c r="H95" i="27" s="1"/>
  <c r="H96" i="27" s="1"/>
  <c r="H97" i="27" s="1"/>
  <c r="H98" i="27" s="1"/>
  <c r="C105" i="19" a="1"/>
  <c r="C105" i="19" s="1"/>
  <c r="C106" i="19" s="1" a="1"/>
  <c r="C106" i="19" s="1"/>
  <c r="C107" i="19" s="1" a="1"/>
  <c r="C107" i="19" s="1"/>
  <c r="C108" i="19" s="1" a="1"/>
  <c r="C108" i="19" s="1"/>
  <c r="C109" i="19" s="1" a="1"/>
  <c r="C109" i="19" s="1"/>
  <c r="C110" i="19" s="1" a="1"/>
  <c r="C110" i="19" s="1"/>
  <c r="C111" i="19" s="1" a="1"/>
  <c r="C111" i="19" s="1"/>
  <c r="C112" i="19" s="1" a="1"/>
  <c r="C112" i="19" s="1"/>
  <c r="C113" i="19" s="1" a="1"/>
  <c r="C113" i="19" s="1"/>
  <c r="C114" i="19" s="1" a="1"/>
  <c r="C114" i="19" s="1"/>
  <c r="C115" i="19" s="1" a="1"/>
  <c r="C115" i="19" s="1"/>
  <c r="C116" i="19" s="1" a="1"/>
  <c r="C116" i="19" s="1"/>
  <c r="C117" i="19" s="1" a="1"/>
  <c r="C117" i="19" s="1"/>
  <c r="C118" i="19" s="1" a="1"/>
  <c r="C118" i="19" s="1"/>
  <c r="C119" i="19" s="1" a="1"/>
  <c r="C119" i="19" s="1"/>
  <c r="C120" i="19" s="1" a="1"/>
  <c r="C120" i="19" s="1"/>
  <c r="C121" i="19" s="1" a="1"/>
  <c r="C121" i="19" s="1"/>
  <c r="C122" i="19" s="1" a="1"/>
  <c r="C122" i="19" s="1"/>
  <c r="C123" i="19" s="1" a="1"/>
  <c r="C123" i="19" s="1"/>
  <c r="C124" i="19" s="1" a="1"/>
  <c r="C124" i="19" s="1"/>
  <c r="C125" i="19" s="1" a="1"/>
  <c r="C125" i="19" s="1"/>
  <c r="C126" i="19" s="1" a="1"/>
  <c r="C126" i="19" s="1"/>
  <c r="C127" i="19" s="1" a="1"/>
  <c r="C127" i="19" s="1"/>
  <c r="C128" i="19" s="1" a="1"/>
  <c r="C128" i="19" s="1"/>
  <c r="C129" i="19" s="1" a="1"/>
  <c r="C129" i="19" s="1"/>
  <c r="C130" i="19" s="1" a="1"/>
  <c r="C130" i="19" s="1"/>
  <c r="C131" i="19" s="1" a="1"/>
  <c r="C131" i="19" s="1"/>
  <c r="C132" i="19" s="1" a="1"/>
  <c r="C132" i="19" s="1"/>
  <c r="C133" i="19" s="1" a="1"/>
  <c r="C133" i="19" s="1"/>
  <c r="C134" i="19" s="1" a="1"/>
  <c r="C134" i="19" s="1"/>
  <c r="C135" i="19" s="1" a="1"/>
  <c r="C135" i="19" s="1"/>
  <c r="C136" i="19" s="1" a="1"/>
  <c r="C136" i="19" s="1"/>
  <c r="C137" i="19" s="1" a="1"/>
  <c r="C137" i="19" s="1"/>
  <c r="C138" i="19" s="1" a="1"/>
  <c r="C138" i="19" s="1"/>
  <c r="C139" i="19" s="1" a="1"/>
  <c r="C139" i="19" s="1"/>
  <c r="C140" i="19" s="1" a="1"/>
  <c r="C140" i="19" s="1"/>
  <c r="C141" i="19" s="1" a="1"/>
  <c r="C141" i="19" s="1"/>
  <c r="C142" i="19" s="1" a="1"/>
  <c r="C142" i="19" s="1"/>
  <c r="C143" i="19" s="1" a="1"/>
  <c r="C143" i="19" s="1"/>
  <c r="C144" i="19" s="1" a="1"/>
  <c r="C144" i="19" s="1"/>
  <c r="C145" i="19" s="1" a="1"/>
  <c r="C145" i="19" s="1"/>
  <c r="C146" i="19" s="1" a="1"/>
  <c r="C146" i="19" s="1"/>
  <c r="C147" i="19" s="1" a="1"/>
  <c r="C147" i="19" s="1"/>
  <c r="C148" i="19" s="1" a="1"/>
  <c r="C148" i="19" s="1"/>
  <c r="C149" i="19" s="1" a="1"/>
  <c r="C149" i="19" s="1"/>
  <c r="C150" i="19" s="1" a="1"/>
  <c r="C150" i="19" s="1"/>
  <c r="C151" i="19" s="1" a="1"/>
  <c r="C151" i="19" s="1"/>
  <c r="C152" i="19" s="1" a="1"/>
  <c r="C152" i="19" s="1"/>
  <c r="C153" i="19" s="1" a="1"/>
  <c r="C153" i="19" s="1"/>
  <c r="C154" i="19" s="1" a="1"/>
  <c r="C154" i="19" s="1"/>
  <c r="C155" i="19" s="1" a="1"/>
  <c r="C155" i="19" s="1"/>
  <c r="C156" i="19" s="1" a="1"/>
  <c r="C156" i="19" s="1"/>
  <c r="C157" i="19" s="1" a="1"/>
  <c r="C157" i="19" s="1"/>
  <c r="C158" i="19" s="1" a="1"/>
  <c r="C158" i="19" s="1"/>
  <c r="C159" i="19" s="1" a="1"/>
  <c r="C159" i="19" s="1"/>
  <c r="C160" i="19" s="1" a="1"/>
  <c r="C160" i="19" s="1"/>
  <c r="C161" i="19" s="1" a="1"/>
  <c r="C161" i="19" s="1"/>
  <c r="C162" i="19" s="1" a="1"/>
  <c r="C162" i="19" s="1"/>
  <c r="C163" i="19" s="1" a="1"/>
  <c r="C163" i="19" s="1"/>
  <c r="C164" i="19" s="1" a="1"/>
  <c r="C164" i="19" s="1"/>
  <c r="C165" i="19" s="1" a="1"/>
  <c r="C165" i="19" s="1"/>
  <c r="C166" i="19" s="1" a="1"/>
  <c r="C166" i="19" s="1"/>
  <c r="C167" i="19" s="1" a="1"/>
  <c r="C167" i="19" s="1"/>
  <c r="C168" i="19" s="1" a="1"/>
  <c r="C168" i="19" s="1"/>
  <c r="C169" i="19" s="1" a="1"/>
  <c r="C169" i="19" s="1"/>
  <c r="C170" i="19" s="1" a="1"/>
  <c r="C170" i="19" s="1"/>
  <c r="C171" i="19" s="1" a="1"/>
  <c r="C171" i="19" s="1"/>
  <c r="C172" i="19" s="1" a="1"/>
  <c r="C172" i="19" s="1"/>
  <c r="C173" i="19" s="1" a="1"/>
  <c r="C173" i="19" s="1"/>
  <c r="C174" i="19" s="1" a="1"/>
  <c r="C174" i="19" s="1"/>
  <c r="C175" i="19" s="1" a="1"/>
  <c r="C175" i="19" s="1"/>
  <c r="C176" i="19" s="1" a="1"/>
  <c r="C176" i="19" s="1"/>
  <c r="C177" i="19" s="1" a="1"/>
  <c r="C177" i="19" s="1"/>
  <c r="C178" i="19" s="1" a="1"/>
  <c r="C178" i="19" s="1"/>
  <c r="C179" i="19" s="1" a="1"/>
  <c r="C179" i="19" s="1"/>
  <c r="C180" i="19" s="1" a="1"/>
  <c r="C180" i="19" s="1"/>
  <c r="C181" i="19" s="1" a="1"/>
  <c r="C181" i="19" s="1"/>
  <c r="C182" i="19" s="1" a="1"/>
  <c r="C182" i="19" s="1"/>
  <c r="C183" i="19" s="1" a="1"/>
  <c r="C183" i="19" s="1"/>
  <c r="C184" i="19" s="1" a="1"/>
  <c r="C184" i="19" s="1"/>
  <c r="C185" i="19" s="1" a="1"/>
  <c r="C185" i="19" s="1"/>
  <c r="C186" i="19" s="1" a="1"/>
  <c r="C186" i="19" s="1"/>
  <c r="C187" i="19" s="1" a="1"/>
  <c r="C187" i="19" s="1"/>
  <c r="C188" i="19" s="1" a="1"/>
  <c r="C188" i="19" s="1"/>
  <c r="C189" i="19" s="1" a="1"/>
  <c r="C189" i="19" s="1"/>
  <c r="C190" i="19" s="1" a="1"/>
  <c r="C190" i="19" s="1"/>
  <c r="C191" i="19" s="1" a="1"/>
  <c r="C191" i="19" s="1"/>
  <c r="C192" i="19" s="1" a="1"/>
  <c r="C192" i="19" s="1"/>
  <c r="C193" i="19" s="1" a="1"/>
  <c r="C193" i="19" s="1"/>
  <c r="C194" i="19" s="1" a="1"/>
  <c r="C194" i="19" s="1"/>
  <c r="C195" i="19" s="1" a="1"/>
  <c r="C195" i="19" s="1"/>
  <c r="C196" i="19" s="1" a="1"/>
  <c r="C196" i="19" s="1"/>
  <c r="C197" i="19" s="1" a="1"/>
  <c r="C197" i="19" s="1"/>
  <c r="C198" i="19" s="1" a="1"/>
  <c r="C198" i="19" s="1"/>
  <c r="C199" i="19" s="1" a="1"/>
  <c r="C199" i="19" s="1"/>
  <c r="C200" i="19" s="1" a="1"/>
  <c r="C200" i="19" s="1"/>
  <c r="C201" i="19" s="1" a="1"/>
  <c r="C201" i="19" s="1"/>
  <c r="C202" i="19" s="1" a="1"/>
  <c r="C202" i="19" s="1"/>
  <c r="C203" i="19" s="1" a="1"/>
  <c r="C203" i="19" s="1"/>
  <c r="C204" i="19" s="1" a="1"/>
  <c r="C204" i="19" s="1"/>
  <c r="C205" i="19" s="1" a="1"/>
  <c r="C205" i="19" s="1"/>
  <c r="C206" i="19" s="1" a="1"/>
  <c r="C206" i="19" s="1"/>
  <c r="C207" i="19" s="1" a="1"/>
  <c r="C207" i="19" s="1"/>
  <c r="C208" i="19" s="1" a="1"/>
  <c r="C208" i="19" s="1"/>
  <c r="C209" i="19" s="1" a="1"/>
  <c r="C209" i="19" s="1"/>
  <c r="C210" i="19" s="1" a="1"/>
  <c r="C210" i="19" s="1"/>
  <c r="C211" i="19" s="1" a="1"/>
  <c r="C211" i="19" s="1"/>
  <c r="C212" i="19" s="1" a="1"/>
  <c r="C212" i="19" s="1"/>
  <c r="C213" i="19" s="1" a="1"/>
  <c r="C213" i="19" s="1"/>
  <c r="C214" i="19" s="1" a="1"/>
  <c r="C214" i="19" s="1"/>
  <c r="C215" i="19" s="1" a="1"/>
  <c r="C215" i="19" s="1"/>
  <c r="C216" i="19" s="1" a="1"/>
  <c r="C216" i="19" s="1"/>
  <c r="C217" i="19" s="1" a="1"/>
  <c r="C217" i="19" s="1"/>
  <c r="C218" i="19" s="1" a="1"/>
  <c r="C218" i="19" s="1"/>
  <c r="C219" i="19" s="1" a="1"/>
  <c r="C219" i="19" s="1"/>
  <c r="C220" i="19" s="1" a="1"/>
  <c r="C220" i="19" s="1"/>
  <c r="C221" i="19" s="1" a="1"/>
  <c r="C221" i="19" s="1"/>
  <c r="C222" i="19" s="1" a="1"/>
  <c r="C222" i="19" s="1"/>
  <c r="C223" i="19" s="1" a="1"/>
  <c r="C223" i="19" s="1"/>
  <c r="C224" i="19" s="1" a="1"/>
  <c r="C224" i="19" s="1"/>
  <c r="C225" i="19" s="1" a="1"/>
  <c r="C225" i="19" s="1"/>
  <c r="C226" i="19" s="1" a="1"/>
  <c r="C226" i="19" s="1"/>
  <c r="C227" i="19" s="1" a="1"/>
  <c r="C227" i="19" s="1"/>
  <c r="C228" i="19" s="1" a="1"/>
  <c r="C228" i="19" s="1"/>
  <c r="C229" i="19" s="1" a="1"/>
  <c r="C229" i="19" s="1"/>
  <c r="C230" i="19" s="1" a="1"/>
  <c r="C230" i="19" s="1"/>
  <c r="C231" i="19" s="1" a="1"/>
  <c r="C231" i="19" s="1"/>
  <c r="C232" i="19" s="1" a="1"/>
  <c r="C232" i="19" s="1"/>
  <c r="C233" i="19" s="1" a="1"/>
  <c r="C233" i="19" s="1"/>
  <c r="C234" i="19" s="1" a="1"/>
  <c r="C234" i="19" s="1"/>
  <c r="C235" i="19" s="1" a="1"/>
  <c r="C235" i="19" s="1"/>
  <c r="C236" i="19" s="1" a="1"/>
  <c r="C236" i="19" s="1"/>
  <c r="C237" i="19" s="1" a="1"/>
  <c r="C237" i="19" s="1"/>
  <c r="C238" i="19" s="1" a="1"/>
  <c r="C238" i="19" s="1"/>
  <c r="C239" i="19" s="1" a="1"/>
  <c r="C239" i="19" s="1"/>
  <c r="C240" i="19" s="1" a="1"/>
  <c r="C240" i="19" s="1"/>
  <c r="C241" i="19" s="1" a="1"/>
  <c r="C241" i="19" s="1"/>
  <c r="C242" i="19" s="1" a="1"/>
  <c r="C242" i="19" s="1"/>
  <c r="C243" i="19" s="1" a="1"/>
  <c r="C243" i="19" s="1"/>
  <c r="C244" i="19" s="1" a="1"/>
  <c r="C244" i="19" s="1"/>
  <c r="C245" i="19" s="1" a="1"/>
  <c r="C245" i="19" s="1"/>
  <c r="C246" i="19" s="1" a="1"/>
  <c r="C246" i="19" s="1"/>
  <c r="C247" i="19" s="1" a="1"/>
  <c r="C247" i="19" s="1"/>
  <c r="C248" i="19" s="1" a="1"/>
  <c r="C248" i="19" s="1"/>
  <c r="C249" i="19" s="1" a="1"/>
  <c r="C249" i="19" s="1"/>
  <c r="C250" i="19" s="1" a="1"/>
  <c r="C250" i="19" s="1"/>
  <c r="C251" i="19" s="1" a="1"/>
  <c r="C251" i="19" s="1"/>
  <c r="C252" i="19" s="1" a="1"/>
  <c r="C252" i="19" s="1"/>
  <c r="C253" i="19" s="1" a="1"/>
  <c r="C253" i="19" s="1"/>
  <c r="C254" i="19" s="1" a="1"/>
  <c r="C254" i="19" s="1"/>
  <c r="C255" i="19" s="1" a="1"/>
  <c r="C255" i="19" s="1"/>
  <c r="C256" i="19" s="1" a="1"/>
  <c r="C256" i="19" s="1"/>
  <c r="C257" i="19" s="1" a="1"/>
  <c r="C257" i="19" s="1"/>
  <c r="C258" i="19" s="1" a="1"/>
  <c r="C258" i="19" s="1"/>
  <c r="C259" i="19" s="1" a="1"/>
  <c r="C259" i="19" s="1"/>
  <c r="C260" i="19" s="1" a="1"/>
  <c r="C260" i="19" s="1"/>
  <c r="C261" i="19" s="1" a="1"/>
  <c r="C261" i="19" s="1"/>
  <c r="C262" i="19" s="1" a="1"/>
  <c r="C262" i="19" s="1"/>
  <c r="C263" i="19" s="1" a="1"/>
  <c r="C263" i="19" s="1"/>
  <c r="C264" i="19" s="1" a="1"/>
  <c r="C264" i="19" s="1"/>
  <c r="C265" i="19" s="1" a="1"/>
  <c r="C265" i="19" s="1"/>
  <c r="C266" i="19" s="1" a="1"/>
  <c r="C266" i="19" s="1"/>
  <c r="C267" i="19" s="1" a="1"/>
  <c r="C267" i="19" s="1"/>
  <c r="C268" i="19" s="1" a="1"/>
  <c r="C268" i="19" s="1"/>
  <c r="C269" i="19" s="1" a="1"/>
  <c r="C269" i="19" s="1"/>
  <c r="C270" i="19" s="1" a="1"/>
  <c r="C270" i="19" s="1"/>
  <c r="C271" i="19" s="1" a="1"/>
  <c r="C271" i="19" s="1"/>
  <c r="C272" i="19" s="1" a="1"/>
  <c r="C272" i="19" s="1"/>
  <c r="C273" i="19" s="1" a="1"/>
  <c r="C273" i="19" s="1"/>
  <c r="C274" i="19" s="1" a="1"/>
  <c r="C274" i="19" s="1"/>
  <c r="C275" i="19" s="1" a="1"/>
  <c r="C275" i="19" s="1"/>
  <c r="C276" i="19" s="1" a="1"/>
  <c r="C276" i="19" s="1"/>
  <c r="C277" i="19" s="1" a="1"/>
  <c r="C277" i="19" s="1"/>
  <c r="C278" i="19" s="1" a="1"/>
  <c r="C278" i="19" s="1"/>
  <c r="C279" i="19" s="1" a="1"/>
  <c r="C279" i="19" s="1"/>
  <c r="C280" i="19" s="1" a="1"/>
  <c r="C280" i="19" s="1"/>
  <c r="C281" i="19" s="1" a="1"/>
  <c r="C281" i="19" s="1"/>
  <c r="C282" i="19" s="1" a="1"/>
  <c r="C282" i="19" s="1"/>
  <c r="C283" i="19" s="1" a="1"/>
  <c r="C283" i="19" s="1"/>
  <c r="C284" i="19" s="1" a="1"/>
  <c r="C284" i="19" s="1"/>
  <c r="C285" i="19" s="1" a="1"/>
  <c r="C285" i="19" s="1"/>
  <c r="C286" i="19" s="1" a="1"/>
  <c r="C286" i="19" s="1"/>
  <c r="C287" i="19" s="1" a="1"/>
  <c r="C287" i="19" s="1"/>
  <c r="C288" i="19" s="1" a="1"/>
  <c r="C288" i="19" s="1"/>
  <c r="C289" i="19" s="1" a="1"/>
  <c r="C289" i="19" s="1"/>
  <c r="C290" i="19" s="1" a="1"/>
  <c r="C290" i="19" s="1"/>
  <c r="C291" i="19" s="1" a="1"/>
  <c r="C291" i="19" s="1"/>
  <c r="C292" i="19" s="1" a="1"/>
  <c r="C292" i="19" s="1"/>
  <c r="C293" i="19" s="1" a="1"/>
  <c r="C293" i="19" s="1"/>
  <c r="C294" i="19" s="1" a="1"/>
  <c r="C294" i="19" s="1"/>
  <c r="C295" i="19" s="1" a="1"/>
  <c r="C295" i="19" s="1"/>
  <c r="C296" i="19" s="1" a="1"/>
  <c r="C296" i="19" s="1"/>
  <c r="C297" i="19" s="1" a="1"/>
  <c r="C297" i="19" s="1"/>
  <c r="C298" i="19" s="1" a="1"/>
  <c r="C298" i="19" s="1"/>
  <c r="C299" i="19" s="1" a="1"/>
  <c r="C299" i="19" s="1"/>
  <c r="C300" i="19" s="1" a="1"/>
  <c r="C300" i="19" s="1"/>
  <c r="C301" i="19" s="1" a="1"/>
  <c r="C301" i="19" s="1"/>
  <c r="C302" i="19" s="1" a="1"/>
  <c r="C302" i="19" s="1"/>
  <c r="C303" i="19" s="1" a="1"/>
  <c r="C303" i="19" s="1"/>
  <c r="C304" i="19" s="1" a="1"/>
  <c r="C304" i="19" s="1"/>
  <c r="C305" i="19" s="1" a="1"/>
  <c r="C305" i="19" s="1"/>
  <c r="C306" i="19" s="1" a="1"/>
  <c r="C306" i="19" s="1"/>
  <c r="C307" i="19" s="1" a="1"/>
  <c r="C307" i="19" s="1"/>
  <c r="C308" i="19" s="1" a="1"/>
  <c r="C308" i="19" s="1"/>
  <c r="C309" i="19" s="1" a="1"/>
  <c r="C309" i="19" s="1"/>
  <c r="C310" i="19" s="1" a="1"/>
  <c r="C310" i="19" s="1"/>
  <c r="C311" i="19" s="1" a="1"/>
  <c r="C311" i="19" s="1"/>
  <c r="C312" i="19" s="1" a="1"/>
  <c r="C312" i="19" s="1"/>
  <c r="C313" i="19" s="1" a="1"/>
  <c r="C313" i="19" s="1"/>
  <c r="C314" i="19" s="1" a="1"/>
  <c r="C314" i="19" s="1"/>
  <c r="C315" i="19" s="1" a="1"/>
  <c r="C315" i="19" s="1"/>
  <c r="C316" i="19" s="1" a="1"/>
  <c r="C316" i="19" s="1"/>
  <c r="C317" i="19" s="1" a="1"/>
  <c r="C317" i="19" s="1"/>
  <c r="C318" i="19" s="1" a="1"/>
  <c r="C318" i="19" s="1"/>
  <c r="C319" i="19" s="1" a="1"/>
  <c r="C319" i="19" s="1"/>
  <c r="C320" i="19" s="1" a="1"/>
  <c r="C320" i="19" s="1"/>
  <c r="C321" i="19" s="1" a="1"/>
  <c r="C321" i="19" s="1"/>
  <c r="C322" i="19" s="1" a="1"/>
  <c r="C322" i="19" s="1"/>
  <c r="C323" i="19" s="1" a="1"/>
  <c r="C323" i="19" s="1"/>
  <c r="C324" i="19" s="1" a="1"/>
  <c r="C324" i="19" s="1"/>
  <c r="C325" i="19" s="1" a="1"/>
  <c r="C325" i="19" s="1"/>
  <c r="C326" i="19" s="1" a="1"/>
  <c r="C326" i="19" s="1"/>
  <c r="C327" i="19" s="1" a="1"/>
  <c r="C327" i="19" s="1"/>
  <c r="C328" i="19" s="1" a="1"/>
  <c r="C328" i="19" s="1"/>
  <c r="C329" i="19" s="1" a="1"/>
  <c r="C329" i="19" s="1"/>
  <c r="C330" i="19" s="1" a="1"/>
  <c r="C330" i="19" s="1"/>
  <c r="C331" i="19" s="1" a="1"/>
  <c r="C331" i="19" s="1"/>
  <c r="C332" i="19" s="1" a="1"/>
  <c r="C332" i="19" s="1"/>
  <c r="C333" i="19" s="1" a="1"/>
  <c r="C333" i="19" s="1"/>
  <c r="C334" i="19" s="1" a="1"/>
  <c r="C334" i="19" s="1"/>
  <c r="C335" i="19" s="1" a="1"/>
  <c r="C335" i="19" s="1"/>
  <c r="C336" i="19" s="1" a="1"/>
  <c r="C336" i="19" s="1"/>
  <c r="C337" i="19" s="1" a="1"/>
  <c r="C337" i="19" s="1"/>
  <c r="C338" i="19" s="1" a="1"/>
  <c r="C338" i="19" s="1"/>
  <c r="C339" i="19" s="1" a="1"/>
  <c r="C339" i="19" s="1"/>
  <c r="C340" i="19" s="1" a="1"/>
  <c r="C340" i="19" s="1"/>
  <c r="C341" i="19" s="1" a="1"/>
  <c r="C341" i="19" s="1"/>
  <c r="C342" i="19" s="1" a="1"/>
  <c r="C342" i="19" s="1"/>
  <c r="C343" i="19" s="1" a="1"/>
  <c r="C343" i="19" s="1"/>
  <c r="C344" i="19" s="1" a="1"/>
  <c r="C344" i="19" s="1"/>
  <c r="C345" i="19" s="1" a="1"/>
  <c r="C345" i="19" s="1"/>
  <c r="C346" i="19" s="1" a="1"/>
  <c r="C346" i="19" s="1"/>
  <c r="C347" i="19" s="1" a="1"/>
  <c r="C347" i="19" s="1"/>
  <c r="C348" i="19" s="1" a="1"/>
  <c r="C348" i="19" s="1"/>
  <c r="C349" i="19" s="1" a="1"/>
  <c r="C349" i="19" s="1"/>
  <c r="C350" i="19" s="1" a="1"/>
  <c r="C350" i="19" s="1"/>
  <c r="C351" i="19" s="1" a="1"/>
  <c r="C351" i="19" s="1"/>
  <c r="C352" i="19" s="1" a="1"/>
  <c r="C352" i="19" s="1"/>
  <c r="C353" i="19" s="1" a="1"/>
  <c r="C353" i="19" s="1"/>
  <c r="C354" i="19" s="1" a="1"/>
  <c r="C354" i="19" s="1"/>
  <c r="C355" i="19" s="1" a="1"/>
  <c r="C355" i="19" s="1"/>
  <c r="C356" i="19" s="1" a="1"/>
  <c r="C356" i="19" s="1"/>
  <c r="C357" i="19" s="1" a="1"/>
  <c r="C357" i="19" s="1"/>
  <c r="C358" i="19" s="1" a="1"/>
  <c r="C358" i="19" s="1"/>
  <c r="C359" i="19" s="1" a="1"/>
  <c r="C359" i="19" s="1"/>
  <c r="C360" i="19" s="1" a="1"/>
  <c r="C360" i="19" s="1"/>
  <c r="C361" i="19" s="1" a="1"/>
  <c r="C361" i="19" s="1"/>
  <c r="C362" i="19" s="1" a="1"/>
  <c r="C362" i="19" s="1"/>
  <c r="C363" i="19" s="1" a="1"/>
  <c r="C363" i="19" s="1"/>
  <c r="C364" i="19" s="1" a="1"/>
  <c r="C364" i="19" s="1"/>
  <c r="C365" i="19" s="1" a="1"/>
  <c r="C365" i="19" s="1"/>
  <c r="C366" i="19" s="1" a="1"/>
  <c r="C366" i="19" s="1"/>
  <c r="C367" i="19" s="1" a="1"/>
  <c r="C367" i="19" s="1"/>
  <c r="C368" i="19" s="1" a="1"/>
  <c r="C368" i="19" s="1"/>
  <c r="C369" i="19" s="1" a="1"/>
  <c r="C369" i="19" s="1"/>
  <c r="C370" i="19" s="1" a="1"/>
  <c r="C370" i="19" s="1"/>
  <c r="C371" i="19" s="1" a="1"/>
  <c r="C371" i="19" s="1"/>
  <c r="C372" i="19" s="1" a="1"/>
  <c r="C372" i="19" s="1"/>
  <c r="C373" i="19" s="1" a="1"/>
  <c r="C373" i="19" s="1"/>
  <c r="C374" i="19" s="1" a="1"/>
  <c r="C374" i="19" s="1"/>
  <c r="C375" i="19" s="1" a="1"/>
  <c r="C375" i="19" s="1"/>
  <c r="C376" i="19" s="1" a="1"/>
  <c r="C376" i="19" s="1"/>
  <c r="C377" i="19" s="1" a="1"/>
  <c r="C377" i="19" s="1"/>
  <c r="C378" i="19" s="1" a="1"/>
  <c r="C378" i="19" s="1"/>
  <c r="C379" i="19" s="1" a="1"/>
  <c r="C379" i="19" s="1"/>
  <c r="C380" i="19" s="1" a="1"/>
  <c r="C380" i="19" s="1"/>
  <c r="C381" i="19" s="1" a="1"/>
  <c r="C381" i="19" s="1"/>
  <c r="C382" i="19" s="1" a="1"/>
  <c r="C382" i="19" s="1"/>
  <c r="C383" i="19" s="1" a="1"/>
  <c r="C383" i="19" s="1"/>
  <c r="C384" i="19" s="1" a="1"/>
  <c r="C384" i="19" s="1"/>
  <c r="C385" i="19" s="1" a="1"/>
  <c r="C385" i="19" s="1"/>
  <c r="C386" i="19" s="1" a="1"/>
  <c r="C386" i="19" s="1"/>
  <c r="C387" i="19" s="1" a="1"/>
  <c r="C387" i="19" s="1"/>
  <c r="C388" i="19" s="1" a="1"/>
  <c r="C388" i="19" s="1"/>
  <c r="C389" i="19" s="1" a="1"/>
  <c r="C389" i="19" s="1"/>
  <c r="C390" i="19" s="1" a="1"/>
  <c r="C390" i="19" s="1"/>
  <c r="C391" i="19" s="1" a="1"/>
  <c r="C391" i="19" s="1"/>
  <c r="C392" i="19" s="1" a="1"/>
  <c r="C392" i="19" s="1"/>
  <c r="C393" i="19" s="1" a="1"/>
  <c r="C393" i="19" s="1"/>
  <c r="C394" i="19" s="1" a="1"/>
  <c r="C394" i="19" s="1"/>
  <c r="C395" i="19" s="1" a="1"/>
  <c r="C395" i="19" s="1"/>
  <c r="C396" i="19" s="1" a="1"/>
  <c r="C396" i="19" s="1"/>
  <c r="C397" i="19" s="1" a="1"/>
  <c r="C397" i="19" s="1"/>
  <c r="C398" i="19" s="1" a="1"/>
  <c r="C398" i="19" s="1"/>
  <c r="C399" i="19" s="1" a="1"/>
  <c r="C399" i="19" s="1"/>
  <c r="C400" i="19" s="1" a="1"/>
  <c r="C400" i="19" s="1"/>
  <c r="J543" i="27"/>
  <c r="C543" i="27"/>
  <c r="C2909" i="27"/>
  <c r="F3732" i="27" l="1"/>
  <c r="F3731" i="27"/>
  <c r="H576" i="27"/>
  <c r="C575" i="27"/>
  <c r="B576" i="27"/>
  <c r="H466" i="27"/>
  <c r="H383" i="27"/>
  <c r="H384" i="27"/>
  <c r="H385" i="27" s="1"/>
  <c r="H386" i="27" s="1"/>
  <c r="H387" i="27" s="1"/>
  <c r="H388" i="27" s="1"/>
  <c r="H389" i="27" s="1"/>
  <c r="H390" i="27" s="1"/>
  <c r="H181" i="27"/>
  <c r="H99" i="27"/>
  <c r="H100" i="27"/>
  <c r="H101" i="27" s="1"/>
  <c r="H102" i="27" s="1"/>
  <c r="H103" i="27" s="1"/>
  <c r="H104" i="27" s="1"/>
  <c r="H105" i="27" s="1"/>
  <c r="H106" i="27" s="1"/>
  <c r="O43" i="27"/>
  <c r="I287" i="27"/>
  <c r="I3" i="27"/>
  <c r="I4" i="27" s="1"/>
  <c r="I5" i="27" s="1"/>
  <c r="I6" i="27" s="1"/>
  <c r="I7" i="27" s="1"/>
  <c r="I8" i="27" s="1"/>
  <c r="I9" i="27" s="1"/>
  <c r="I10" i="27" s="1"/>
  <c r="I11" i="27" s="1"/>
  <c r="I12" i="27" s="1"/>
  <c r="I13" i="27" s="1"/>
  <c r="I14" i="27" s="1"/>
  <c r="I15" i="27" s="1"/>
  <c r="I16" i="27" s="1"/>
  <c r="I17" i="27" s="1"/>
  <c r="I18" i="27" s="1"/>
  <c r="I19" i="27" s="1"/>
  <c r="B287" i="27"/>
  <c r="B288" i="27" s="1"/>
  <c r="B289" i="27" s="1"/>
  <c r="B290" i="27" s="1"/>
  <c r="B291" i="27" s="1"/>
  <c r="B292" i="27" s="1"/>
  <c r="B293" i="27" s="1"/>
  <c r="B294" i="27" s="1"/>
  <c r="B295" i="27" s="1"/>
  <c r="B296" i="27" s="1"/>
  <c r="B297" i="27" s="1"/>
  <c r="B298" i="27" s="1"/>
  <c r="B299" i="27" s="1"/>
  <c r="B300" i="27" s="1"/>
  <c r="B301" i="27" s="1"/>
  <c r="B302" i="27" s="1"/>
  <c r="B303" i="27" s="1"/>
  <c r="B3" i="27"/>
  <c r="B4" i="27" s="1"/>
  <c r="B5" i="27" s="1"/>
  <c r="B6" i="27" s="1"/>
  <c r="B7" i="27" s="1"/>
  <c r="B8" i="27" s="1"/>
  <c r="B9" i="27" s="1"/>
  <c r="B10" i="27" s="1"/>
  <c r="B11" i="27" s="1"/>
  <c r="B12" i="27" s="1"/>
  <c r="B13" i="27" s="1"/>
  <c r="B14" i="27" s="1"/>
  <c r="B15" i="27" s="1"/>
  <c r="B16" i="27" s="1"/>
  <c r="B17" i="27" s="1"/>
  <c r="B18" i="27" s="1"/>
  <c r="B19" i="27" s="1"/>
  <c r="B327" i="27"/>
  <c r="B328" i="27" s="1"/>
  <c r="B329" i="27" s="1"/>
  <c r="B330" i="27" s="1"/>
  <c r="B331" i="27" s="1"/>
  <c r="B332" i="27" s="1"/>
  <c r="B333" i="27" s="1"/>
  <c r="B334" i="27" s="1"/>
  <c r="B335" i="27" s="1"/>
  <c r="B336" i="27" s="1"/>
  <c r="B337" i="27" s="1"/>
  <c r="B338" i="27" s="1"/>
  <c r="B339" i="27" s="1"/>
  <c r="B340" i="27" s="1"/>
  <c r="B341" i="27" s="1"/>
  <c r="B342" i="27" s="1"/>
  <c r="B343" i="27" s="1"/>
  <c r="B344" i="27" s="1"/>
  <c r="B345" i="27" s="1"/>
  <c r="B346" i="27" s="1"/>
  <c r="B347" i="27" s="1"/>
  <c r="B348" i="27" s="1"/>
  <c r="B349" i="27" s="1"/>
  <c r="B350" i="27" s="1"/>
  <c r="B351" i="27" s="1"/>
  <c r="B352" i="27" s="1"/>
  <c r="B353" i="27" s="1"/>
  <c r="B354" i="27" s="1"/>
  <c r="B355" i="27" s="1"/>
  <c r="B356" i="27" s="1"/>
  <c r="B357" i="27" s="1"/>
  <c r="B358" i="27" s="1"/>
  <c r="B359" i="27" s="1"/>
  <c r="B360" i="27" s="1"/>
  <c r="B361" i="27" s="1"/>
  <c r="B362" i="27" s="1"/>
  <c r="B363" i="27" s="1"/>
  <c r="B364" i="27" s="1"/>
  <c r="B365" i="27" s="1"/>
  <c r="B366" i="27" s="1"/>
  <c r="B367" i="27" s="1"/>
  <c r="B368" i="27" s="1"/>
  <c r="B369" i="27" s="1"/>
  <c r="B370" i="27" s="1"/>
  <c r="B371" i="27" s="1"/>
  <c r="B372" i="27" s="1"/>
  <c r="B373" i="27" s="1"/>
  <c r="B374" i="27" s="1"/>
  <c r="B375" i="27" s="1"/>
  <c r="B376" i="27" s="1"/>
  <c r="B377" i="27" s="1"/>
  <c r="B378" i="27" s="1"/>
  <c r="B379" i="27" s="1"/>
  <c r="B380" i="27" s="1"/>
  <c r="B381" i="27" s="1"/>
  <c r="B382" i="27" s="1"/>
  <c r="B383" i="27" s="1"/>
  <c r="B384" i="27" s="1"/>
  <c r="B385" i="27" s="1"/>
  <c r="B386" i="27" s="1"/>
  <c r="B387" i="27" s="1"/>
  <c r="B388" i="27" s="1"/>
  <c r="B389" i="27" s="1"/>
  <c r="B390" i="27" s="1"/>
  <c r="B391" i="27" s="1"/>
  <c r="B392" i="27" s="1"/>
  <c r="B393" i="27" s="1"/>
  <c r="B394" i="27" s="1"/>
  <c r="B395" i="27" s="1"/>
  <c r="B396" i="27" s="1"/>
  <c r="B397" i="27" s="1"/>
  <c r="B398" i="27" s="1"/>
  <c r="B399" i="27" s="1"/>
  <c r="B400" i="27" s="1"/>
  <c r="B401" i="27" s="1"/>
  <c r="B402" i="27" s="1"/>
  <c r="B403" i="27" s="1"/>
  <c r="B404" i="27" s="1"/>
  <c r="B405" i="27" s="1"/>
  <c r="B406" i="27" s="1"/>
  <c r="B407" i="27" s="1"/>
  <c r="B408" i="27" s="1"/>
  <c r="B409" i="27" s="1"/>
  <c r="B410" i="27" s="1"/>
  <c r="B411" i="27" s="1"/>
  <c r="B412" i="27" s="1"/>
  <c r="B413" i="27" s="1"/>
  <c r="B414" i="27" s="1"/>
  <c r="B415" i="27" s="1"/>
  <c r="B416" i="27" s="1"/>
  <c r="B417" i="27" s="1"/>
  <c r="B418" i="27" s="1"/>
  <c r="B419" i="27" s="1"/>
  <c r="B420" i="27" s="1"/>
  <c r="B421" i="27" s="1"/>
  <c r="B422" i="27" s="1"/>
  <c r="B423" i="27" s="1"/>
  <c r="B424" i="27" s="1"/>
  <c r="B425" i="27" s="1"/>
  <c r="B426" i="27" s="1"/>
  <c r="B427" i="27" s="1"/>
  <c r="B428" i="27" s="1"/>
  <c r="B429" i="27" s="1"/>
  <c r="B430" i="27" s="1"/>
  <c r="B431" i="27" s="1"/>
  <c r="B432" i="27" s="1"/>
  <c r="B433" i="27" s="1"/>
  <c r="B434" i="27" s="1"/>
  <c r="B435" i="27" s="1"/>
  <c r="B436" i="27" s="1"/>
  <c r="B437" i="27" s="1"/>
  <c r="B438" i="27" s="1"/>
  <c r="B439" i="27" s="1"/>
  <c r="B440" i="27" s="1"/>
  <c r="B441" i="27" s="1"/>
  <c r="B442" i="27" s="1"/>
  <c r="B443" i="27" s="1"/>
  <c r="B444" i="27" s="1"/>
  <c r="B445" i="27" s="1"/>
  <c r="B446" i="27" s="1"/>
  <c r="B447" i="27" s="1"/>
  <c r="B448" i="27" s="1"/>
  <c r="B449" i="27" s="1"/>
  <c r="B450" i="27" s="1"/>
  <c r="B451" i="27" s="1"/>
  <c r="B452" i="27" s="1"/>
  <c r="B453" i="27" s="1"/>
  <c r="B454" i="27" s="1"/>
  <c r="B455" i="27" s="1"/>
  <c r="B456" i="27" s="1"/>
  <c r="B457" i="27" s="1"/>
  <c r="B458" i="27" s="1"/>
  <c r="B459" i="27" s="1"/>
  <c r="B460" i="27" s="1"/>
  <c r="B461" i="27" s="1"/>
  <c r="B462" i="27" s="1"/>
  <c r="B463" i="27" s="1"/>
  <c r="B464" i="27" s="1"/>
  <c r="B465" i="27" s="1"/>
  <c r="B466" i="27" s="1"/>
  <c r="B467" i="27" s="1"/>
  <c r="B468" i="27" s="1"/>
  <c r="B469" i="27" s="1"/>
  <c r="B470" i="27" s="1"/>
  <c r="B471" i="27" s="1"/>
  <c r="B472" i="27" s="1"/>
  <c r="B473" i="27" s="1"/>
  <c r="B474" i="27" s="1"/>
  <c r="B475" i="27" s="1"/>
  <c r="B476" i="27" s="1"/>
  <c r="B477" i="27" s="1"/>
  <c r="B478" i="27" s="1"/>
  <c r="B479" i="27" s="1"/>
  <c r="B480" i="27" s="1"/>
  <c r="B481" i="27" s="1"/>
  <c r="B482" i="27" s="1"/>
  <c r="B483" i="27" s="1"/>
  <c r="B484" i="27" s="1"/>
  <c r="B485" i="27" s="1"/>
  <c r="B486" i="27" s="1"/>
  <c r="B487" i="27" s="1"/>
  <c r="B488" i="27" s="1"/>
  <c r="B489" i="27" s="1"/>
  <c r="B490" i="27" s="1"/>
  <c r="B491" i="27" s="1"/>
  <c r="B492" i="27" s="1"/>
  <c r="B493" i="27" s="1"/>
  <c r="B494" i="27" s="1"/>
  <c r="B495" i="27" s="1"/>
  <c r="B496" i="27" s="1"/>
  <c r="B497" i="27" s="1"/>
  <c r="B498" i="27" s="1"/>
  <c r="B499" i="27" s="1"/>
  <c r="B500" i="27" s="1"/>
  <c r="B501" i="27" s="1"/>
  <c r="B502" i="27" s="1"/>
  <c r="B503" i="27" s="1"/>
  <c r="B504" i="27" s="1"/>
  <c r="B505" i="27" s="1"/>
  <c r="B506" i="27" s="1"/>
  <c r="B507" i="27" s="1"/>
  <c r="B508" i="27" s="1"/>
  <c r="B509" i="27" s="1"/>
  <c r="B510" i="27" s="1"/>
  <c r="B511" i="27" s="1"/>
  <c r="B512" i="27" s="1"/>
  <c r="B513" i="27" s="1"/>
  <c r="B514" i="27" s="1"/>
  <c r="B515" i="27" s="1"/>
  <c r="B516" i="27" s="1"/>
  <c r="B517" i="27" s="1"/>
  <c r="B518" i="27" s="1"/>
  <c r="B519" i="27" s="1"/>
  <c r="B520" i="27" s="1"/>
  <c r="B521" i="27" s="1"/>
  <c r="B522" i="27" s="1"/>
  <c r="B523" i="27" s="1"/>
  <c r="B524" i="27" s="1"/>
  <c r="B525" i="27" s="1"/>
  <c r="B526" i="27" s="1"/>
  <c r="B527" i="27" s="1"/>
  <c r="B528" i="27" s="1"/>
  <c r="B529" i="27" s="1"/>
  <c r="B530" i="27" s="1"/>
  <c r="B531" i="27" s="1"/>
  <c r="B532" i="27" s="1"/>
  <c r="B533" i="27" s="1"/>
  <c r="B534" i="27" s="1"/>
  <c r="B535" i="27" s="1"/>
  <c r="B536" i="27" s="1"/>
  <c r="B537" i="27" s="1"/>
  <c r="B2909" i="27"/>
  <c r="B2910" i="27" s="1"/>
  <c r="B2911" i="27" s="1"/>
  <c r="B2912" i="27" s="1"/>
  <c r="B2913" i="27" s="1"/>
  <c r="B2914" i="27" s="1"/>
  <c r="B2915" i="27" s="1"/>
  <c r="B2916" i="27" s="1"/>
  <c r="B2917" i="27" s="1"/>
  <c r="B2918" i="27" s="1"/>
  <c r="B2919" i="27" s="1"/>
  <c r="B2920" i="27" s="1"/>
  <c r="B2921" i="27" s="1"/>
  <c r="B2922" i="27" s="1"/>
  <c r="B2923" i="27" s="1"/>
  <c r="B2924" i="27" s="1"/>
  <c r="B2925" i="27" s="1"/>
  <c r="B2926" i="27" s="1"/>
  <c r="B2927" i="27" s="1"/>
  <c r="B2928" i="27" s="1"/>
  <c r="B2929" i="27" s="1"/>
  <c r="B2930" i="27" s="1"/>
  <c r="B2931" i="27" s="1"/>
  <c r="B2932" i="27" s="1"/>
  <c r="B2933" i="27" s="1"/>
  <c r="B2934" i="27" s="1"/>
  <c r="B2935" i="27" s="1"/>
  <c r="B2936" i="27" s="1"/>
  <c r="B2937" i="27" s="1"/>
  <c r="B2938" i="27" s="1"/>
  <c r="B2939" i="27" s="1"/>
  <c r="B2940" i="27" s="1"/>
  <c r="B2941" i="27" s="1"/>
  <c r="B2942" i="27" s="1"/>
  <c r="B2943" i="27" s="1"/>
  <c r="B2944" i="27" s="1"/>
  <c r="B2945" i="27" s="1"/>
  <c r="B2946" i="27" s="1"/>
  <c r="B2947" i="27" s="1"/>
  <c r="B2948" i="27" s="1"/>
  <c r="B2949" i="27" s="1"/>
  <c r="B2950" i="27" s="1"/>
  <c r="B2951" i="27" s="1"/>
  <c r="B2952" i="27" s="1"/>
  <c r="B2953" i="27" s="1"/>
  <c r="B2954" i="27" s="1"/>
  <c r="B2955" i="27" s="1"/>
  <c r="B2956" i="27" s="1"/>
  <c r="B2957" i="27" s="1"/>
  <c r="B2958" i="27" s="1"/>
  <c r="B2959" i="27" s="1"/>
  <c r="B2960" i="27" s="1"/>
  <c r="B2961" i="27" s="1"/>
  <c r="B2962" i="27" s="1"/>
  <c r="B2963" i="27" s="1"/>
  <c r="B2964" i="27" s="1"/>
  <c r="B2965" i="27" s="1"/>
  <c r="B2966" i="27" s="1"/>
  <c r="B2967" i="27" s="1"/>
  <c r="B2968" i="27" s="1"/>
  <c r="B2969" i="27" s="1"/>
  <c r="B2970" i="27" s="1"/>
  <c r="B2971" i="27" s="1"/>
  <c r="B2972" i="27" s="1"/>
  <c r="B2973" i="27" s="1"/>
  <c r="B2974" i="27" s="1"/>
  <c r="B2975" i="27" s="1"/>
  <c r="B2976" i="27" s="1"/>
  <c r="B2977" i="27" s="1"/>
  <c r="B2978" i="27" s="1"/>
  <c r="B2979" i="27" s="1"/>
  <c r="B2980" i="27" s="1"/>
  <c r="B2981" i="27" s="1"/>
  <c r="B2982" i="27" s="1"/>
  <c r="B2983" i="27" s="1"/>
  <c r="B2984" i="27" s="1"/>
  <c r="B2985" i="27" s="1"/>
  <c r="B2986" i="27" s="1"/>
  <c r="B2987" i="27" s="1"/>
  <c r="B2988" i="27" s="1"/>
  <c r="B2989" i="27" s="1"/>
  <c r="B2990" i="27" s="1"/>
  <c r="M287" i="27" a="1"/>
  <c r="M3" i="27" a="1"/>
  <c r="F3733" i="27" l="1"/>
  <c r="B2991" i="27"/>
  <c r="I288" i="27"/>
  <c r="B577" i="27"/>
  <c r="H577" i="27"/>
  <c r="C576" i="27"/>
  <c r="H467" i="27"/>
  <c r="H391" i="27"/>
  <c r="H392" i="27"/>
  <c r="H393" i="27" s="1"/>
  <c r="H394" i="27" s="1"/>
  <c r="H395" i="27" s="1"/>
  <c r="H396" i="27" s="1"/>
  <c r="H397" i="27" s="1"/>
  <c r="H398" i="27" s="1"/>
  <c r="B304" i="27"/>
  <c r="H182" i="27"/>
  <c r="H107" i="27"/>
  <c r="H108" i="27"/>
  <c r="H109" i="27" s="1"/>
  <c r="H110" i="27" s="1"/>
  <c r="H111" i="27" s="1"/>
  <c r="H112" i="27" s="1"/>
  <c r="H113" i="27" s="1"/>
  <c r="H114" i="27" s="1"/>
  <c r="B20" i="27"/>
  <c r="I20" i="27"/>
  <c r="C19" i="27"/>
  <c r="M3" i="27"/>
  <c r="M287" i="27"/>
  <c r="C287" i="27"/>
  <c r="C3" i="27"/>
  <c r="C327" i="27"/>
  <c r="G893" i="27"/>
  <c r="F3734" i="27" l="1"/>
  <c r="B2992" i="27"/>
  <c r="I289" i="27"/>
  <c r="B578" i="27"/>
  <c r="H578" i="27"/>
  <c r="C577" i="27"/>
  <c r="H468" i="27"/>
  <c r="H469" i="27" s="1"/>
  <c r="H470" i="27" s="1"/>
  <c r="H399" i="27"/>
  <c r="H400" i="27"/>
  <c r="H401" i="27" s="1"/>
  <c r="H402" i="27" s="1"/>
  <c r="H403" i="27" s="1"/>
  <c r="H404" i="27" s="1"/>
  <c r="H405" i="27" s="1"/>
  <c r="H406" i="27" s="1"/>
  <c r="H183" i="27"/>
  <c r="B305" i="27"/>
  <c r="H115" i="27"/>
  <c r="H116" i="27"/>
  <c r="H117" i="27" s="1"/>
  <c r="H118" i="27" s="1"/>
  <c r="H119" i="27" s="1"/>
  <c r="H120" i="27" s="1"/>
  <c r="H121" i="27" s="1"/>
  <c r="H122" i="27" s="1"/>
  <c r="I21" i="27"/>
  <c r="C20" i="27"/>
  <c r="B21" i="27"/>
  <c r="AS1" i="1"/>
  <c r="G894" i="27"/>
  <c r="F3735" i="27" l="1"/>
  <c r="B2993" i="27"/>
  <c r="I290" i="27"/>
  <c r="C578" i="27"/>
  <c r="H579" i="27"/>
  <c r="B579" i="27"/>
  <c r="H472" i="27"/>
  <c r="H471" i="27"/>
  <c r="H407" i="27"/>
  <c r="H408" i="27"/>
  <c r="H409" i="27" s="1"/>
  <c r="H410" i="27" s="1"/>
  <c r="H411" i="27" s="1"/>
  <c r="H412" i="27" s="1"/>
  <c r="H413" i="27" s="1"/>
  <c r="H414" i="27" s="1"/>
  <c r="H184" i="27"/>
  <c r="H185" i="27" s="1"/>
  <c r="H186" i="27" s="1"/>
  <c r="B306" i="27"/>
  <c r="H123" i="27"/>
  <c r="H124" i="27"/>
  <c r="H125" i="27" s="1"/>
  <c r="H126" i="27" s="1"/>
  <c r="H127" i="27" s="1"/>
  <c r="H128" i="27" s="1"/>
  <c r="H129" i="27" s="1"/>
  <c r="H130" i="27" s="1"/>
  <c r="B22" i="27"/>
  <c r="I22" i="27"/>
  <c r="C21" i="27"/>
  <c r="K125" i="1"/>
  <c r="G895" i="27"/>
  <c r="F3736" i="27" l="1"/>
  <c r="B2994" i="27"/>
  <c r="I291" i="27"/>
  <c r="B580" i="27"/>
  <c r="H580" i="27"/>
  <c r="C579" i="27"/>
  <c r="H473" i="27"/>
  <c r="H415" i="27"/>
  <c r="H416" i="27"/>
  <c r="H417" i="27" s="1"/>
  <c r="H418" i="27" s="1"/>
  <c r="H419" i="27" s="1"/>
  <c r="H420" i="27" s="1"/>
  <c r="H421" i="27" s="1"/>
  <c r="H422" i="27" s="1"/>
  <c r="B307" i="27"/>
  <c r="H187" i="27"/>
  <c r="H188" i="27"/>
  <c r="H131" i="27"/>
  <c r="H132" i="27"/>
  <c r="H133" i="27" s="1"/>
  <c r="H134" i="27" s="1"/>
  <c r="H135" i="27" s="1"/>
  <c r="H136" i="27" s="1"/>
  <c r="H137" i="27" s="1"/>
  <c r="H138" i="27" s="1"/>
  <c r="B23" i="27"/>
  <c r="I23" i="27"/>
  <c r="C22" i="27"/>
  <c r="H362" i="16"/>
  <c r="G896" i="27"/>
  <c r="F3737" i="27" l="1"/>
  <c r="B2995" i="27"/>
  <c r="I292" i="27"/>
  <c r="H581" i="27"/>
  <c r="C580" i="27"/>
  <c r="B581" i="27"/>
  <c r="H474" i="27"/>
  <c r="H423" i="27"/>
  <c r="H424" i="27"/>
  <c r="H425" i="27" s="1"/>
  <c r="H426" i="27" s="1"/>
  <c r="H427" i="27" s="1"/>
  <c r="H428" i="27" s="1"/>
  <c r="H429" i="27" s="1"/>
  <c r="H430" i="27" s="1"/>
  <c r="B308" i="27"/>
  <c r="H189" i="27"/>
  <c r="H139" i="27"/>
  <c r="H140" i="27"/>
  <c r="H141" i="27" s="1"/>
  <c r="H142" i="27" s="1"/>
  <c r="H143" i="27" s="1"/>
  <c r="H144" i="27" s="1"/>
  <c r="H145" i="27" s="1"/>
  <c r="H146" i="27" s="1"/>
  <c r="B24" i="27"/>
  <c r="I24" i="27"/>
  <c r="C23" i="27"/>
  <c r="G362" i="16"/>
  <c r="G897" i="27"/>
  <c r="F3738" i="27" l="1"/>
  <c r="B2996" i="27"/>
  <c r="I293" i="27"/>
  <c r="B582" i="27"/>
  <c r="H582" i="27"/>
  <c r="C581" i="27"/>
  <c r="H475" i="27"/>
  <c r="H431" i="27"/>
  <c r="H432" i="27"/>
  <c r="H433" i="27" s="1"/>
  <c r="H434" i="27" s="1"/>
  <c r="H435" i="27" s="1"/>
  <c r="H436" i="27" s="1"/>
  <c r="H437" i="27" s="1"/>
  <c r="H438" i="27" s="1"/>
  <c r="H190" i="27"/>
  <c r="B309" i="27"/>
  <c r="H147" i="27"/>
  <c r="H148" i="27"/>
  <c r="H149" i="27" s="1"/>
  <c r="H150" i="27" s="1"/>
  <c r="H151" i="27" s="1"/>
  <c r="H152" i="27" s="1"/>
  <c r="H153" i="27" s="1"/>
  <c r="H154" i="27" s="1"/>
  <c r="B25" i="27"/>
  <c r="I25" i="27"/>
  <c r="C24" i="27"/>
  <c r="H162" i="16"/>
  <c r="G162" i="16"/>
  <c r="I362" i="16"/>
  <c r="F125" i="1"/>
  <c r="G898" i="27"/>
  <c r="F3739" i="27" l="1"/>
  <c r="F3740" i="27"/>
  <c r="B2997" i="27"/>
  <c r="I294" i="27"/>
  <c r="C582" i="27"/>
  <c r="H583" i="27"/>
  <c r="B583" i="27"/>
  <c r="H476" i="27"/>
  <c r="H477" i="27" s="1"/>
  <c r="H478" i="27" s="1"/>
  <c r="H439" i="27"/>
  <c r="H440" i="27"/>
  <c r="H441" i="27" s="1"/>
  <c r="H442" i="27" s="1"/>
  <c r="H443" i="27" s="1"/>
  <c r="H444" i="27" s="1"/>
  <c r="H445" i="27" s="1"/>
  <c r="H446" i="27" s="1"/>
  <c r="H447" i="27" s="1"/>
  <c r="B310" i="27"/>
  <c r="H191" i="27"/>
  <c r="H155" i="27"/>
  <c r="H156" i="27"/>
  <c r="H157" i="27" s="1"/>
  <c r="H158" i="27" s="1"/>
  <c r="H159" i="27" s="1"/>
  <c r="H160" i="27" s="1"/>
  <c r="H161" i="27" s="1"/>
  <c r="H162" i="27" s="1"/>
  <c r="H163" i="27" s="1"/>
  <c r="I26" i="27"/>
  <c r="C25" i="27"/>
  <c r="B26" i="27"/>
  <c r="L175" i="1"/>
  <c r="L167" i="1"/>
  <c r="L159" i="1"/>
  <c r="L151" i="1"/>
  <c r="L147" i="1"/>
  <c r="L143" i="1"/>
  <c r="L139" i="1"/>
  <c r="L135" i="1"/>
  <c r="L131" i="1"/>
  <c r="L127" i="1"/>
  <c r="L164" i="1"/>
  <c r="L148" i="1"/>
  <c r="L132" i="1"/>
  <c r="L158" i="1"/>
  <c r="L126" i="1"/>
  <c r="L154" i="1"/>
  <c r="L171" i="1"/>
  <c r="L163" i="1"/>
  <c r="L155" i="1"/>
  <c r="L168" i="1"/>
  <c r="L152" i="1"/>
  <c r="L136" i="1"/>
  <c r="L166" i="1"/>
  <c r="L134" i="1"/>
  <c r="L146" i="1"/>
  <c r="L173" i="1"/>
  <c r="L165" i="1"/>
  <c r="L157" i="1"/>
  <c r="L149" i="1"/>
  <c r="L145" i="1"/>
  <c r="L141" i="1"/>
  <c r="L137" i="1"/>
  <c r="L133" i="1"/>
  <c r="L129" i="1"/>
  <c r="L172" i="1"/>
  <c r="L156" i="1"/>
  <c r="L140" i="1"/>
  <c r="L174" i="1"/>
  <c r="L142" i="1"/>
  <c r="L170" i="1"/>
  <c r="L138" i="1"/>
  <c r="L169" i="1"/>
  <c r="L161" i="1"/>
  <c r="L153" i="1"/>
  <c r="L160" i="1"/>
  <c r="L144" i="1"/>
  <c r="L128" i="1"/>
  <c r="L150" i="1"/>
  <c r="L162" i="1"/>
  <c r="L130" i="1"/>
  <c r="AU9" i="33"/>
  <c r="G899" i="27"/>
  <c r="M574" i="27"/>
  <c r="F3741" i="27" l="1"/>
  <c r="B2998" i="27"/>
  <c r="I295" i="27"/>
  <c r="B584" i="27"/>
  <c r="H584" i="27"/>
  <c r="C583" i="27"/>
  <c r="H480" i="27"/>
  <c r="H479" i="27"/>
  <c r="H192" i="27"/>
  <c r="H193" i="27" s="1"/>
  <c r="H194" i="27" s="1"/>
  <c r="B311" i="27"/>
  <c r="B27" i="27"/>
  <c r="I27" i="27"/>
  <c r="C26" i="27"/>
  <c r="AC130" i="1"/>
  <c r="AA130" i="1" s="1"/>
  <c r="O130" i="1" s="1"/>
  <c r="AO130" i="1"/>
  <c r="M130" i="1"/>
  <c r="N130" i="1"/>
  <c r="AC150" i="1"/>
  <c r="AA150" i="1" s="1"/>
  <c r="O150" i="1" s="1"/>
  <c r="AO150" i="1"/>
  <c r="M150" i="1"/>
  <c r="N150" i="1"/>
  <c r="M144" i="1"/>
  <c r="N144" i="1"/>
  <c r="AO144" i="1"/>
  <c r="AC144" i="1"/>
  <c r="AA144" i="1" s="1"/>
  <c r="O144" i="1" s="1"/>
  <c r="M153" i="1"/>
  <c r="N153" i="1"/>
  <c r="AC153" i="1"/>
  <c r="AA153" i="1" s="1"/>
  <c r="O153" i="1" s="1"/>
  <c r="AO153" i="1"/>
  <c r="M169" i="1"/>
  <c r="N169" i="1"/>
  <c r="AC169" i="1"/>
  <c r="AA169" i="1" s="1"/>
  <c r="O169" i="1" s="1"/>
  <c r="AO169" i="1"/>
  <c r="AO170" i="1"/>
  <c r="M170" i="1"/>
  <c r="AC170" i="1"/>
  <c r="AA170" i="1" s="1"/>
  <c r="O170" i="1" s="1"/>
  <c r="N170" i="1"/>
  <c r="AO174" i="1"/>
  <c r="AC174" i="1"/>
  <c r="AA174" i="1" s="1"/>
  <c r="O174" i="1" s="1"/>
  <c r="N174" i="1"/>
  <c r="M174" i="1"/>
  <c r="AO156" i="1"/>
  <c r="N156" i="1"/>
  <c r="AC156" i="1"/>
  <c r="AA156" i="1" s="1"/>
  <c r="O156" i="1" s="1"/>
  <c r="M156" i="1"/>
  <c r="AO129" i="1"/>
  <c r="M129" i="1"/>
  <c r="N129" i="1"/>
  <c r="AC129" i="1"/>
  <c r="AA129" i="1" s="1"/>
  <c r="O129" i="1" s="1"/>
  <c r="AO137" i="1"/>
  <c r="M137" i="1"/>
  <c r="N137" i="1"/>
  <c r="AC137" i="1"/>
  <c r="AA137" i="1" s="1"/>
  <c r="O137" i="1" s="1"/>
  <c r="AO145" i="1"/>
  <c r="M145" i="1"/>
  <c r="N145" i="1"/>
  <c r="AC145" i="1"/>
  <c r="AA145" i="1" s="1"/>
  <c r="O145" i="1" s="1"/>
  <c r="N157" i="1"/>
  <c r="AC157" i="1"/>
  <c r="AA157" i="1" s="1"/>
  <c r="O157" i="1" s="1"/>
  <c r="M157" i="1"/>
  <c r="AO157" i="1"/>
  <c r="N173" i="1"/>
  <c r="AC173" i="1"/>
  <c r="AA173" i="1" s="1"/>
  <c r="O173" i="1" s="1"/>
  <c r="M173" i="1"/>
  <c r="AO173" i="1"/>
  <c r="AC134" i="1"/>
  <c r="AA134" i="1" s="1"/>
  <c r="O134" i="1" s="1"/>
  <c r="AO134" i="1"/>
  <c r="M134" i="1"/>
  <c r="N134" i="1"/>
  <c r="M136" i="1"/>
  <c r="AC136" i="1"/>
  <c r="AA136" i="1" s="1"/>
  <c r="O136" i="1" s="1"/>
  <c r="N136" i="1"/>
  <c r="AO136" i="1"/>
  <c r="AO168" i="1"/>
  <c r="AC168" i="1"/>
  <c r="AA168" i="1" s="1"/>
  <c r="O168" i="1" s="1"/>
  <c r="M168" i="1"/>
  <c r="N168" i="1"/>
  <c r="M163" i="1"/>
  <c r="AO163" i="1"/>
  <c r="N163" i="1"/>
  <c r="AC163" i="1"/>
  <c r="AA163" i="1" s="1"/>
  <c r="O163" i="1" s="1"/>
  <c r="AC154" i="1"/>
  <c r="AA154" i="1" s="1"/>
  <c r="O154" i="1" s="1"/>
  <c r="AO154" i="1"/>
  <c r="N154" i="1"/>
  <c r="M154" i="1"/>
  <c r="AO158" i="1"/>
  <c r="AC158" i="1"/>
  <c r="AA158" i="1" s="1"/>
  <c r="O158" i="1" s="1"/>
  <c r="N158" i="1"/>
  <c r="M158" i="1"/>
  <c r="N148" i="1"/>
  <c r="AO148" i="1"/>
  <c r="M148" i="1"/>
  <c r="AC148" i="1"/>
  <c r="AA148" i="1" s="1"/>
  <c r="O148" i="1" s="1"/>
  <c r="M127" i="1"/>
  <c r="AO127" i="1"/>
  <c r="N127" i="1"/>
  <c r="AC127" i="1"/>
  <c r="AA127" i="1" s="1"/>
  <c r="O127" i="1" s="1"/>
  <c r="M135" i="1"/>
  <c r="AO135" i="1"/>
  <c r="N135" i="1"/>
  <c r="AC135" i="1"/>
  <c r="AA135" i="1" s="1"/>
  <c r="O135" i="1" s="1"/>
  <c r="M143" i="1"/>
  <c r="AO143" i="1"/>
  <c r="N143" i="1"/>
  <c r="AC143" i="1"/>
  <c r="AA143" i="1" s="1"/>
  <c r="O143" i="1" s="1"/>
  <c r="M151" i="1"/>
  <c r="N151" i="1"/>
  <c r="AC151" i="1"/>
  <c r="AA151" i="1" s="1"/>
  <c r="O151" i="1" s="1"/>
  <c r="AO151" i="1"/>
  <c r="M167" i="1"/>
  <c r="AO167" i="1"/>
  <c r="N167" i="1"/>
  <c r="AC167" i="1"/>
  <c r="AA167" i="1" s="1"/>
  <c r="O167" i="1" s="1"/>
  <c r="AO162" i="1"/>
  <c r="AC162" i="1"/>
  <c r="AA162" i="1" s="1"/>
  <c r="O162" i="1" s="1"/>
  <c r="N162" i="1"/>
  <c r="M162" i="1"/>
  <c r="M128" i="1"/>
  <c r="AC128" i="1"/>
  <c r="AA128" i="1" s="1"/>
  <c r="O128" i="1" s="1"/>
  <c r="N128" i="1"/>
  <c r="AO128" i="1"/>
  <c r="AO160" i="1"/>
  <c r="N160" i="1"/>
  <c r="AC160" i="1"/>
  <c r="AA160" i="1" s="1"/>
  <c r="O160" i="1" s="1"/>
  <c r="M160" i="1"/>
  <c r="M161" i="1"/>
  <c r="N161" i="1"/>
  <c r="AC161" i="1"/>
  <c r="AA161" i="1" s="1"/>
  <c r="O161" i="1" s="1"/>
  <c r="AO161" i="1"/>
  <c r="AC138" i="1"/>
  <c r="AA138" i="1" s="1"/>
  <c r="O138" i="1" s="1"/>
  <c r="AO138" i="1"/>
  <c r="N138" i="1"/>
  <c r="M138" i="1"/>
  <c r="AC142" i="1"/>
  <c r="AA142" i="1" s="1"/>
  <c r="O142" i="1" s="1"/>
  <c r="AO142" i="1"/>
  <c r="M142" i="1"/>
  <c r="N142" i="1"/>
  <c r="M140" i="1"/>
  <c r="N140" i="1"/>
  <c r="AC140" i="1"/>
  <c r="AA140" i="1" s="1"/>
  <c r="O140" i="1" s="1"/>
  <c r="AO140" i="1"/>
  <c r="AO172" i="1"/>
  <c r="N172" i="1"/>
  <c r="AC172" i="1"/>
  <c r="AA172" i="1" s="1"/>
  <c r="O172" i="1" s="1"/>
  <c r="M172" i="1"/>
  <c r="N133" i="1"/>
  <c r="AC133" i="1"/>
  <c r="AA133" i="1" s="1"/>
  <c r="O133" i="1" s="1"/>
  <c r="AO133" i="1"/>
  <c r="M133" i="1"/>
  <c r="N141" i="1"/>
  <c r="AC141" i="1"/>
  <c r="AA141" i="1" s="1"/>
  <c r="O141" i="1" s="1"/>
  <c r="AO141" i="1"/>
  <c r="M141" i="1"/>
  <c r="N149" i="1"/>
  <c r="AC149" i="1"/>
  <c r="AA149" i="1" s="1"/>
  <c r="O149" i="1" s="1"/>
  <c r="AO149" i="1"/>
  <c r="M149" i="1"/>
  <c r="N165" i="1"/>
  <c r="AC165" i="1"/>
  <c r="AA165" i="1" s="1"/>
  <c r="O165" i="1" s="1"/>
  <c r="AO165" i="1"/>
  <c r="M165" i="1"/>
  <c r="AC146" i="1"/>
  <c r="AA146" i="1" s="1"/>
  <c r="O146" i="1" s="1"/>
  <c r="AO146" i="1"/>
  <c r="M146" i="1"/>
  <c r="N146" i="1"/>
  <c r="AO166" i="1"/>
  <c r="M166" i="1"/>
  <c r="AC166" i="1"/>
  <c r="AA166" i="1" s="1"/>
  <c r="O166" i="1" s="1"/>
  <c r="N166" i="1"/>
  <c r="M152" i="1"/>
  <c r="AC152" i="1"/>
  <c r="AA152" i="1" s="1"/>
  <c r="O152" i="1" s="1"/>
  <c r="N152" i="1"/>
  <c r="AO152" i="1"/>
  <c r="M155" i="1"/>
  <c r="AO155" i="1"/>
  <c r="N155" i="1"/>
  <c r="AC155" i="1"/>
  <c r="AA155" i="1" s="1"/>
  <c r="O155" i="1" s="1"/>
  <c r="M171" i="1"/>
  <c r="AO171" i="1"/>
  <c r="N171" i="1"/>
  <c r="AC171" i="1"/>
  <c r="AA171" i="1" s="1"/>
  <c r="O171" i="1" s="1"/>
  <c r="AC126" i="1"/>
  <c r="AA126" i="1" s="1"/>
  <c r="O126" i="1" s="1"/>
  <c r="AO126" i="1"/>
  <c r="M126" i="1"/>
  <c r="N126" i="1"/>
  <c r="N132" i="1"/>
  <c r="AO132" i="1"/>
  <c r="M132" i="1"/>
  <c r="AC132" i="1"/>
  <c r="AA132" i="1" s="1"/>
  <c r="O132" i="1" s="1"/>
  <c r="AO164" i="1"/>
  <c r="N164" i="1"/>
  <c r="M164" i="1"/>
  <c r="AC164" i="1"/>
  <c r="AA164" i="1" s="1"/>
  <c r="O164" i="1" s="1"/>
  <c r="M131" i="1"/>
  <c r="N131" i="1"/>
  <c r="AC131" i="1"/>
  <c r="AA131" i="1" s="1"/>
  <c r="O131" i="1" s="1"/>
  <c r="AO131" i="1"/>
  <c r="M139" i="1"/>
  <c r="N139" i="1"/>
  <c r="AO139" i="1"/>
  <c r="AC139" i="1"/>
  <c r="AA139" i="1" s="1"/>
  <c r="O139" i="1" s="1"/>
  <c r="M147" i="1"/>
  <c r="N147" i="1"/>
  <c r="AO147" i="1"/>
  <c r="AC147" i="1"/>
  <c r="AA147" i="1" s="1"/>
  <c r="O147" i="1" s="1"/>
  <c r="M159" i="1"/>
  <c r="N159" i="1"/>
  <c r="AC159" i="1"/>
  <c r="AA159" i="1" s="1"/>
  <c r="O159" i="1" s="1"/>
  <c r="AO159" i="1"/>
  <c r="M175" i="1"/>
  <c r="AO175" i="1"/>
  <c r="N175" i="1"/>
  <c r="AC175" i="1"/>
  <c r="AA175" i="1" s="1"/>
  <c r="O175" i="1" s="1"/>
  <c r="AU11" i="33"/>
  <c r="AF9" i="34"/>
  <c r="B27" i="29"/>
  <c r="G900" i="27"/>
  <c r="M575" i="27"/>
  <c r="F3742" i="27" l="1"/>
  <c r="B2999" i="27"/>
  <c r="I296" i="27"/>
  <c r="H585" i="27"/>
  <c r="C584" i="27"/>
  <c r="B585" i="27"/>
  <c r="H481" i="27"/>
  <c r="B312" i="27"/>
  <c r="H195" i="27"/>
  <c r="H196" i="27"/>
  <c r="I28" i="27"/>
  <c r="C27" i="27"/>
  <c r="B28" i="27"/>
  <c r="AU13" i="33"/>
  <c r="AE9" i="34"/>
  <c r="J29" i="1"/>
  <c r="J30" i="1"/>
  <c r="AD9" i="31"/>
  <c r="AE9" i="31"/>
  <c r="G901" i="27"/>
  <c r="M576" i="27"/>
  <c r="F3743" i="27" l="1"/>
  <c r="B3000" i="27"/>
  <c r="I297" i="27"/>
  <c r="B586" i="27"/>
  <c r="H586" i="27"/>
  <c r="C585" i="27"/>
  <c r="H482" i="27"/>
  <c r="H197" i="27"/>
  <c r="B313" i="27"/>
  <c r="B29" i="27"/>
  <c r="I29" i="27"/>
  <c r="C28" i="27"/>
  <c r="AU15" i="33"/>
  <c r="AE11" i="31"/>
  <c r="AE10" i="34"/>
  <c r="AG9" i="30"/>
  <c r="AH9" i="30"/>
  <c r="G902" i="27"/>
  <c r="M577" i="27"/>
  <c r="F3744" i="27" l="1"/>
  <c r="B3001" i="27"/>
  <c r="I298" i="27"/>
  <c r="B587" i="27"/>
  <c r="C586" i="27"/>
  <c r="H587" i="27"/>
  <c r="H483" i="27"/>
  <c r="B314" i="27"/>
  <c r="H198" i="27"/>
  <c r="I30" i="27"/>
  <c r="C29" i="27"/>
  <c r="B30" i="27"/>
  <c r="AU17" i="33"/>
  <c r="AE13" i="31"/>
  <c r="AE11" i="34"/>
  <c r="AH11" i="30"/>
  <c r="Q621" i="32"/>
  <c r="Q316" i="32"/>
  <c r="Q318" i="32" s="1"/>
  <c r="Q320" i="32" s="1"/>
  <c r="Q322" i="32" s="1"/>
  <c r="Q324" i="32" s="1"/>
  <c r="Q326" i="32" s="1"/>
  <c r="Q328" i="32" s="1"/>
  <c r="Q330" i="32" s="1"/>
  <c r="Q332" i="32" s="1"/>
  <c r="Q334" i="32" s="1"/>
  <c r="Q336" i="32" s="1"/>
  <c r="Q338" i="32" s="1"/>
  <c r="Q340" i="32" s="1"/>
  <c r="Q342" i="32" s="1"/>
  <c r="Q344" i="32" s="1"/>
  <c r="Q346" i="32" s="1"/>
  <c r="Q348" i="32" s="1"/>
  <c r="Q350" i="32" s="1"/>
  <c r="Q352" i="32" s="1"/>
  <c r="Q354" i="32" s="1"/>
  <c r="Q356" i="32" s="1"/>
  <c r="Q358" i="32" s="1"/>
  <c r="Q360" i="32" s="1"/>
  <c r="Q362" i="32" s="1"/>
  <c r="Q364" i="32" s="1"/>
  <c r="Q366" i="32" s="1"/>
  <c r="Q368" i="32" s="1"/>
  <c r="Q370" i="32" s="1"/>
  <c r="Q372" i="32" s="1"/>
  <c r="Q374" i="32" s="1"/>
  <c r="Q376" i="32" s="1"/>
  <c r="Q378" i="32" s="1"/>
  <c r="Q380" i="32" s="1"/>
  <c r="Q382" i="32" s="1"/>
  <c r="Q384" i="32" s="1"/>
  <c r="Q386" i="32" s="1"/>
  <c r="Q388" i="32" s="1"/>
  <c r="Q390" i="32" s="1"/>
  <c r="Q392" i="32" s="1"/>
  <c r="Q394" i="32" s="1"/>
  <c r="Q396" i="32" s="1"/>
  <c r="Q398" i="32" s="1"/>
  <c r="Q400" i="32" s="1"/>
  <c r="Q402" i="32" s="1"/>
  <c r="Q404" i="32" s="1"/>
  <c r="Q406" i="32" s="1"/>
  <c r="Q408" i="32" s="1"/>
  <c r="Q410" i="32" s="1"/>
  <c r="Q412" i="32" s="1"/>
  <c r="Q414" i="32" s="1"/>
  <c r="Q416" i="32" s="1"/>
  <c r="Q418" i="32" s="1"/>
  <c r="G903" i="27"/>
  <c r="M578" i="27"/>
  <c r="F3745" i="27" l="1"/>
  <c r="B3002" i="27"/>
  <c r="I299" i="27"/>
  <c r="H588" i="27"/>
  <c r="C587" i="27"/>
  <c r="B588" i="27"/>
  <c r="H484" i="27"/>
  <c r="H485" i="27" s="1"/>
  <c r="H486" i="27" s="1"/>
  <c r="H199" i="27"/>
  <c r="B315" i="27"/>
  <c r="B31" i="27"/>
  <c r="I31" i="27"/>
  <c r="C30" i="27"/>
  <c r="Q420" i="32"/>
  <c r="Q422" i="32" s="1"/>
  <c r="Q424" i="32" s="1"/>
  <c r="Q426" i="32" s="1"/>
  <c r="Q428" i="32" s="1"/>
  <c r="Q430" i="32" s="1"/>
  <c r="Q432" i="32" s="1"/>
  <c r="Q434" i="32" s="1"/>
  <c r="Q436" i="32" s="1"/>
  <c r="Q438" i="32" s="1"/>
  <c r="Q440" i="32" s="1"/>
  <c r="Q442" i="32" s="1"/>
  <c r="Q444" i="32" s="1"/>
  <c r="Q446" i="32" s="1"/>
  <c r="Q448" i="32" s="1"/>
  <c r="Q450" i="32" s="1"/>
  <c r="Q452" i="32" s="1"/>
  <c r="Q454" i="32" s="1"/>
  <c r="Q456" i="32" s="1"/>
  <c r="Q458" i="32" s="1"/>
  <c r="Q460" i="32" s="1"/>
  <c r="Q462" i="32" s="1"/>
  <c r="Q464" i="32" s="1"/>
  <c r="Q466" i="32" s="1"/>
  <c r="Q468" i="32" s="1"/>
  <c r="Q470" i="32" s="1"/>
  <c r="Q472" i="32" s="1"/>
  <c r="Q474" i="32" s="1"/>
  <c r="Q476" i="32" s="1"/>
  <c r="Q478" i="32" s="1"/>
  <c r="Q480" i="32" s="1"/>
  <c r="Q482" i="32" s="1"/>
  <c r="Q484" i="32" s="1"/>
  <c r="Q486" i="32" s="1"/>
  <c r="Q488" i="32" s="1"/>
  <c r="Q490" i="32" s="1"/>
  <c r="Q492" i="32" s="1"/>
  <c r="Q494" i="32" s="1"/>
  <c r="Q496" i="32" s="1"/>
  <c r="Q498" i="32" s="1"/>
  <c r="Q500" i="32" s="1"/>
  <c r="Q502" i="32" s="1"/>
  <c r="Q504" i="32" s="1"/>
  <c r="Q506" i="32" s="1"/>
  <c r="Q508" i="32" s="1"/>
  <c r="Q510" i="32" s="1"/>
  <c r="Q512" i="32" s="1"/>
  <c r="Q514" i="32" s="1"/>
  <c r="Q516" i="32" s="1"/>
  <c r="Q518" i="32" s="1"/>
  <c r="Q520" i="32" s="1"/>
  <c r="Q522" i="32" s="1"/>
  <c r="Q524" i="32" s="1"/>
  <c r="Q526" i="32" s="1"/>
  <c r="Q528" i="32" s="1"/>
  <c r="Q530" i="32" s="1"/>
  <c r="Q532" i="32" s="1"/>
  <c r="Q534" i="32" s="1"/>
  <c r="Q536" i="32" s="1"/>
  <c r="Q538" i="32" s="1"/>
  <c r="Q540" i="32" s="1"/>
  <c r="Q542" i="32" s="1"/>
  <c r="Q544" i="32" s="1"/>
  <c r="Q546" i="32" s="1"/>
  <c r="Q548" i="32" s="1"/>
  <c r="Q550" i="32" s="1"/>
  <c r="Q552" i="32" s="1"/>
  <c r="Q554" i="32" s="1"/>
  <c r="Q556" i="32" s="1"/>
  <c r="Q558" i="32" s="1"/>
  <c r="Q560" i="32" s="1"/>
  <c r="Q562" i="32" s="1"/>
  <c r="Q564" i="32" s="1"/>
  <c r="Q566" i="32" s="1"/>
  <c r="Q568" i="32" s="1"/>
  <c r="Q570" i="32" s="1"/>
  <c r="Q572" i="32" s="1"/>
  <c r="Q574" i="32" s="1"/>
  <c r="Q576" i="32" s="1"/>
  <c r="Q578" i="32" s="1"/>
  <c r="Q580" i="32" s="1"/>
  <c r="Q582" i="32" s="1"/>
  <c r="Q584" i="32" s="1"/>
  <c r="Q586" i="32" s="1"/>
  <c r="Q588" i="32" s="1"/>
  <c r="Q590" i="32" s="1"/>
  <c r="Q592" i="32" s="1"/>
  <c r="Q594" i="32" s="1"/>
  <c r="Q596" i="32" s="1"/>
  <c r="Q598" i="32" s="1"/>
  <c r="Q600" i="32" s="1"/>
  <c r="Q602" i="32" s="1"/>
  <c r="Q604" i="32" s="1"/>
  <c r="Q606" i="32" s="1"/>
  <c r="Q608" i="32" s="1"/>
  <c r="Q610" i="32" s="1"/>
  <c r="Q612" i="32" s="1"/>
  <c r="Q614" i="32" s="1"/>
  <c r="Q623" i="32"/>
  <c r="AU19" i="33"/>
  <c r="AE15" i="31"/>
  <c r="AE12" i="34"/>
  <c r="AH13" i="30"/>
  <c r="G561" i="16"/>
  <c r="G560" i="16"/>
  <c r="G904" i="27"/>
  <c r="J21" i="27"/>
  <c r="F3746" i="27" l="1"/>
  <c r="B3003" i="27"/>
  <c r="I300" i="27"/>
  <c r="B589" i="27"/>
  <c r="H589" i="27"/>
  <c r="C588" i="27"/>
  <c r="H488" i="27"/>
  <c r="H487" i="27"/>
  <c r="B316" i="27"/>
  <c r="H200" i="27"/>
  <c r="H201" i="27" s="1"/>
  <c r="H202" i="27" s="1"/>
  <c r="I32" i="27"/>
  <c r="C31" i="27"/>
  <c r="B32" i="27"/>
  <c r="Q625" i="32"/>
  <c r="AU21" i="33"/>
  <c r="AE17" i="31"/>
  <c r="AE13" i="34"/>
  <c r="AH15" i="30"/>
  <c r="H3" i="19"/>
  <c r="H2" i="19"/>
  <c r="Q10" i="32"/>
  <c r="Q12" i="32" s="1"/>
  <c r="G905" i="27"/>
  <c r="J22" i="27"/>
  <c r="M580" i="27"/>
  <c r="F3747" i="27" l="1"/>
  <c r="F3748" i="27"/>
  <c r="B3004" i="27"/>
  <c r="I301" i="27"/>
  <c r="B590" i="27"/>
  <c r="H590" i="27"/>
  <c r="C589" i="27"/>
  <c r="H489" i="27"/>
  <c r="H203" i="27"/>
  <c r="H204" i="27"/>
  <c r="B317" i="27"/>
  <c r="B33" i="27"/>
  <c r="I33" i="27"/>
  <c r="C32" i="27"/>
  <c r="Q14" i="32"/>
  <c r="Q627" i="32"/>
  <c r="AU23" i="33"/>
  <c r="AE19" i="31"/>
  <c r="AE14" i="34"/>
  <c r="AH17" i="30"/>
  <c r="G906" i="27"/>
  <c r="J23" i="27"/>
  <c r="M581" i="27"/>
  <c r="F3749" i="27" l="1"/>
  <c r="B3005" i="27"/>
  <c r="I302" i="27"/>
  <c r="B591" i="27"/>
  <c r="C590" i="27"/>
  <c r="H591" i="27"/>
  <c r="H490" i="27"/>
  <c r="H205" i="27"/>
  <c r="C33" i="27"/>
  <c r="Q16" i="32"/>
  <c r="Q629" i="32"/>
  <c r="AU25" i="33"/>
  <c r="AE21" i="31"/>
  <c r="AE15" i="34"/>
  <c r="AH19" i="30"/>
  <c r="G907" i="27"/>
  <c r="M582" i="27"/>
  <c r="J24" i="27"/>
  <c r="F3750" i="27" l="1"/>
  <c r="B3006" i="27"/>
  <c r="I303" i="27"/>
  <c r="H592" i="27"/>
  <c r="C591" i="27"/>
  <c r="B592" i="27"/>
  <c r="H491" i="27"/>
  <c r="H206" i="27"/>
  <c r="Q18" i="32"/>
  <c r="Q631" i="32"/>
  <c r="AU27" i="33"/>
  <c r="AH21" i="30"/>
  <c r="AE23" i="31"/>
  <c r="AE16" i="34"/>
  <c r="G908" i="27"/>
  <c r="J25" i="27"/>
  <c r="M583" i="27"/>
  <c r="F3751" i="27" l="1"/>
  <c r="B3007" i="27"/>
  <c r="C303" i="27"/>
  <c r="I304" i="27"/>
  <c r="B593" i="27"/>
  <c r="H593" i="27"/>
  <c r="C592" i="27"/>
  <c r="H492" i="27"/>
  <c r="H493" i="27" s="1"/>
  <c r="H494" i="27" s="1"/>
  <c r="H207" i="27"/>
  <c r="AH23" i="30"/>
  <c r="Q20" i="32"/>
  <c r="Q633" i="32"/>
  <c r="AU29" i="33"/>
  <c r="AE25" i="31"/>
  <c r="AE17" i="34"/>
  <c r="AH25" i="30"/>
  <c r="G909" i="27"/>
  <c r="M584" i="27"/>
  <c r="F3752" i="27" l="1"/>
  <c r="B3008" i="27"/>
  <c r="C304" i="27"/>
  <c r="I305" i="27"/>
  <c r="B594" i="27"/>
  <c r="H594" i="27"/>
  <c r="C593" i="27"/>
  <c r="H496" i="27"/>
  <c r="H495" i="27"/>
  <c r="H208" i="27"/>
  <c r="H209" i="27" s="1"/>
  <c r="H210" i="27" s="1"/>
  <c r="Q22" i="32"/>
  <c r="Q635" i="32"/>
  <c r="AU31" i="33"/>
  <c r="AE27" i="31"/>
  <c r="AE18" i="34"/>
  <c r="AH27" i="30"/>
  <c r="G910" i="27"/>
  <c r="M585" i="27"/>
  <c r="F3753" i="27" l="1"/>
  <c r="B3009" i="27"/>
  <c r="C305" i="27"/>
  <c r="I306" i="27"/>
  <c r="B595" i="27"/>
  <c r="C594" i="27"/>
  <c r="H595" i="27"/>
  <c r="H497" i="27"/>
  <c r="H211" i="27"/>
  <c r="H212" i="27"/>
  <c r="Q24" i="32"/>
  <c r="Q637" i="32"/>
  <c r="AU33" i="33"/>
  <c r="AH29" i="30"/>
  <c r="AE29" i="31"/>
  <c r="AE19" i="34"/>
  <c r="G911" i="27"/>
  <c r="F3754" i="27" l="1"/>
  <c r="B3010" i="27"/>
  <c r="C306" i="27"/>
  <c r="I307" i="27"/>
  <c r="H596" i="27"/>
  <c r="C595" i="27"/>
  <c r="B596" i="27"/>
  <c r="H498" i="27"/>
  <c r="H213" i="27"/>
  <c r="AH31" i="30"/>
  <c r="Q26" i="32"/>
  <c r="Q28" i="32" s="1"/>
  <c r="Q639" i="32"/>
  <c r="AU35" i="33"/>
  <c r="AE31" i="31"/>
  <c r="AE20" i="34"/>
  <c r="AH33" i="30"/>
  <c r="G912" i="27"/>
  <c r="L31" i="27"/>
  <c r="H31" i="27"/>
  <c r="M587" i="27"/>
  <c r="F3755" i="27" l="1"/>
  <c r="F3756" i="27"/>
  <c r="B3011" i="27"/>
  <c r="C307" i="27"/>
  <c r="I308" i="27"/>
  <c r="B597" i="27"/>
  <c r="H597" i="27"/>
  <c r="C596" i="27"/>
  <c r="H499" i="27"/>
  <c r="H214" i="27"/>
  <c r="Q30" i="32"/>
  <c r="Q641" i="32"/>
  <c r="AU37" i="33"/>
  <c r="AE33" i="31"/>
  <c r="AE21" i="34"/>
  <c r="AH35" i="30"/>
  <c r="G913" i="27"/>
  <c r="M588" i="27"/>
  <c r="F3757" i="27" l="1"/>
  <c r="B3012" i="27"/>
  <c r="C308" i="27"/>
  <c r="I309" i="27"/>
  <c r="B598" i="27"/>
  <c r="H598" i="27"/>
  <c r="C597" i="27"/>
  <c r="H500" i="27"/>
  <c r="H501" i="27" s="1"/>
  <c r="H502" i="27" s="1"/>
  <c r="H215" i="27"/>
  <c r="Q32" i="32"/>
  <c r="Q643" i="32"/>
  <c r="AU39" i="33"/>
  <c r="AE35" i="31"/>
  <c r="AE22" i="34"/>
  <c r="AH37" i="30"/>
  <c r="G914" i="27"/>
  <c r="M589" i="27"/>
  <c r="F3758" i="27" l="1"/>
  <c r="B3013" i="27"/>
  <c r="I310" i="27"/>
  <c r="C309" i="27"/>
  <c r="B599" i="27"/>
  <c r="C598" i="27"/>
  <c r="H599" i="27"/>
  <c r="H504" i="27"/>
  <c r="H503" i="27"/>
  <c r="H216" i="27"/>
  <c r="H217" i="27" s="1"/>
  <c r="H218" i="27" s="1"/>
  <c r="Q34" i="32"/>
  <c r="Q645" i="32"/>
  <c r="AU41" i="33"/>
  <c r="AE37" i="31"/>
  <c r="AE23" i="34"/>
  <c r="AG125" i="1"/>
  <c r="G915" i="27"/>
  <c r="F3759" i="27" l="1"/>
  <c r="B3014" i="27"/>
  <c r="I311" i="27"/>
  <c r="C310" i="27"/>
  <c r="H600" i="27"/>
  <c r="C599" i="27"/>
  <c r="B600" i="27"/>
  <c r="H505" i="27"/>
  <c r="H219" i="27"/>
  <c r="H220" i="27"/>
  <c r="Q36" i="32"/>
  <c r="Q647" i="32"/>
  <c r="AU43" i="33"/>
  <c r="AE24" i="34"/>
  <c r="D30" i="1"/>
  <c r="G916" i="27"/>
  <c r="M591" i="27"/>
  <c r="F3760" i="27" l="1"/>
  <c r="B3015" i="27"/>
  <c r="C311" i="27"/>
  <c r="I312" i="27"/>
  <c r="B601" i="27"/>
  <c r="H601" i="27"/>
  <c r="C600" i="27"/>
  <c r="H506" i="27"/>
  <c r="H221" i="27"/>
  <c r="Q38" i="32"/>
  <c r="Q649" i="32"/>
  <c r="AU45" i="33"/>
  <c r="AE25" i="34"/>
  <c r="E103" i="1"/>
  <c r="C103" i="1"/>
  <c r="G917" i="27"/>
  <c r="M592" i="27"/>
  <c r="F3761" i="27" l="1"/>
  <c r="B3016" i="27"/>
  <c r="C312" i="27"/>
  <c r="I313" i="27"/>
  <c r="B602" i="27"/>
  <c r="H602" i="27"/>
  <c r="C601" i="27"/>
  <c r="H507" i="27"/>
  <c r="H222" i="27"/>
  <c r="X174" i="1"/>
  <c r="AH174" i="1" s="1"/>
  <c r="X170" i="1"/>
  <c r="AH170" i="1" s="1"/>
  <c r="X166" i="1"/>
  <c r="AH166" i="1" s="1"/>
  <c r="X162" i="1"/>
  <c r="AH162" i="1" s="1"/>
  <c r="X158" i="1"/>
  <c r="AH158" i="1" s="1"/>
  <c r="X154" i="1"/>
  <c r="AH154" i="1" s="1"/>
  <c r="X150" i="1"/>
  <c r="AH150" i="1" s="1"/>
  <c r="X146" i="1"/>
  <c r="AH146" i="1" s="1"/>
  <c r="X142" i="1"/>
  <c r="AH142" i="1" s="1"/>
  <c r="X138" i="1"/>
  <c r="AH138" i="1" s="1"/>
  <c r="X134" i="1"/>
  <c r="AH134" i="1" s="1"/>
  <c r="X130" i="1"/>
  <c r="AH130" i="1" s="1"/>
  <c r="X126" i="1"/>
  <c r="AH126" i="1" s="1"/>
  <c r="X172" i="1"/>
  <c r="AH172" i="1" s="1"/>
  <c r="X168" i="1"/>
  <c r="AH168" i="1" s="1"/>
  <c r="X164" i="1"/>
  <c r="AH164" i="1" s="1"/>
  <c r="X160" i="1"/>
  <c r="AH160" i="1" s="1"/>
  <c r="X156" i="1"/>
  <c r="AH156" i="1" s="1"/>
  <c r="X152" i="1"/>
  <c r="AH152" i="1" s="1"/>
  <c r="X148" i="1"/>
  <c r="AH148" i="1" s="1"/>
  <c r="X144" i="1"/>
  <c r="AH144" i="1" s="1"/>
  <c r="X140" i="1"/>
  <c r="AH140" i="1" s="1"/>
  <c r="X136" i="1"/>
  <c r="AH136" i="1" s="1"/>
  <c r="X132" i="1"/>
  <c r="AH132" i="1" s="1"/>
  <c r="X128" i="1"/>
  <c r="AH128" i="1" s="1"/>
  <c r="X129" i="1"/>
  <c r="AH129" i="1" s="1"/>
  <c r="X133" i="1"/>
  <c r="AH133" i="1" s="1"/>
  <c r="X137" i="1"/>
  <c r="AH137" i="1" s="1"/>
  <c r="X141" i="1"/>
  <c r="AH141" i="1" s="1"/>
  <c r="X145" i="1"/>
  <c r="AH145" i="1" s="1"/>
  <c r="X149" i="1"/>
  <c r="AH149" i="1" s="1"/>
  <c r="X155" i="1"/>
  <c r="AH155" i="1" s="1"/>
  <c r="X157" i="1"/>
  <c r="AH157" i="1" s="1"/>
  <c r="X163" i="1"/>
  <c r="AH163" i="1" s="1"/>
  <c r="X165" i="1"/>
  <c r="AH165" i="1" s="1"/>
  <c r="X171" i="1"/>
  <c r="AH171" i="1" s="1"/>
  <c r="X173" i="1"/>
  <c r="AH173" i="1" s="1"/>
  <c r="X127" i="1"/>
  <c r="AH127" i="1" s="1"/>
  <c r="X131" i="1"/>
  <c r="AH131" i="1" s="1"/>
  <c r="X135" i="1"/>
  <c r="AH135" i="1" s="1"/>
  <c r="X139" i="1"/>
  <c r="AH139" i="1" s="1"/>
  <c r="X143" i="1"/>
  <c r="AH143" i="1" s="1"/>
  <c r="X147" i="1"/>
  <c r="AH147" i="1" s="1"/>
  <c r="X151" i="1"/>
  <c r="AH151" i="1" s="1"/>
  <c r="X153" i="1"/>
  <c r="AH153" i="1" s="1"/>
  <c r="X159" i="1"/>
  <c r="AH159" i="1" s="1"/>
  <c r="X161" i="1"/>
  <c r="AH161" i="1" s="1"/>
  <c r="X167" i="1"/>
  <c r="AH167" i="1" s="1"/>
  <c r="X169" i="1"/>
  <c r="AH169" i="1" s="1"/>
  <c r="X175" i="1"/>
  <c r="AH175" i="1" s="1"/>
  <c r="Q40" i="32"/>
  <c r="Q651" i="32"/>
  <c r="AU47" i="33"/>
  <c r="AE26" i="34"/>
  <c r="G918" i="27"/>
  <c r="M593" i="27"/>
  <c r="F3762" i="27" l="1"/>
  <c r="B3017" i="27"/>
  <c r="I314" i="27"/>
  <c r="C313" i="27"/>
  <c r="C602" i="27"/>
  <c r="H603" i="27"/>
  <c r="B603" i="27"/>
  <c r="H508" i="27"/>
  <c r="H509" i="27" s="1"/>
  <c r="H510" i="27" s="1"/>
  <c r="H223" i="27"/>
  <c r="Q42" i="32"/>
  <c r="Q653" i="32"/>
  <c r="AU49" i="33"/>
  <c r="AE27" i="34"/>
  <c r="C3075" i="27"/>
  <c r="B3075" i="27"/>
  <c r="G919" i="27"/>
  <c r="F3764" i="27" l="1"/>
  <c r="F3763" i="27"/>
  <c r="E3075" i="27"/>
  <c r="H3075" i="27" s="1"/>
  <c r="E3245" i="27"/>
  <c r="E3243" i="27"/>
  <c r="E3241" i="27"/>
  <c r="E3244" i="27"/>
  <c r="E3240" i="27"/>
  <c r="E3242" i="27"/>
  <c r="E3162" i="27"/>
  <c r="E3170" i="27"/>
  <c r="E3178" i="27"/>
  <c r="E3188" i="27"/>
  <c r="E3196" i="27"/>
  <c r="E3168" i="27"/>
  <c r="E3176" i="27"/>
  <c r="E3182" i="27"/>
  <c r="E3190" i="27"/>
  <c r="E3198" i="27"/>
  <c r="E3202" i="27"/>
  <c r="E3206" i="27"/>
  <c r="E3210" i="27"/>
  <c r="E3214" i="27"/>
  <c r="E3218" i="27"/>
  <c r="E3222" i="27"/>
  <c r="E3226" i="27"/>
  <c r="E3230" i="27"/>
  <c r="E3234" i="27"/>
  <c r="E3238" i="27"/>
  <c r="E3157" i="27"/>
  <c r="E3153" i="27"/>
  <c r="E3149" i="27"/>
  <c r="E3145" i="27"/>
  <c r="E3141" i="27"/>
  <c r="E3137" i="27"/>
  <c r="E3133" i="27"/>
  <c r="E3129" i="27"/>
  <c r="E3125" i="27"/>
  <c r="E3121" i="27"/>
  <c r="E3117" i="27"/>
  <c r="E3113" i="27"/>
  <c r="E3109" i="27"/>
  <c r="E3105" i="27"/>
  <c r="E3101" i="27"/>
  <c r="E3097" i="27"/>
  <c r="E3093" i="27"/>
  <c r="E3089" i="27"/>
  <c r="E3085" i="27"/>
  <c r="E3081" i="27"/>
  <c r="E3086" i="27"/>
  <c r="E3094" i="27"/>
  <c r="E3102" i="27"/>
  <c r="E3110" i="27"/>
  <c r="E3118" i="27"/>
  <c r="E3126" i="27"/>
  <c r="E3134" i="27"/>
  <c r="E3142" i="27"/>
  <c r="E3150" i="27"/>
  <c r="E3158" i="27"/>
  <c r="E3163" i="27"/>
  <c r="E3167" i="27"/>
  <c r="E3171" i="27"/>
  <c r="E3175" i="27"/>
  <c r="E3179" i="27"/>
  <c r="E3183" i="27"/>
  <c r="E3187" i="27"/>
  <c r="E3191" i="27"/>
  <c r="E3195" i="27"/>
  <c r="E3199" i="27"/>
  <c r="E3203" i="27"/>
  <c r="E3207" i="27"/>
  <c r="E3211" i="27"/>
  <c r="E3215" i="27"/>
  <c r="E3219" i="27"/>
  <c r="E3223" i="27"/>
  <c r="E3227" i="27"/>
  <c r="E3231" i="27"/>
  <c r="E3235" i="27"/>
  <c r="E3239" i="27"/>
  <c r="E3084" i="27"/>
  <c r="E3092" i="27"/>
  <c r="E3100" i="27"/>
  <c r="E3108" i="27"/>
  <c r="E3116" i="27"/>
  <c r="E3124" i="27"/>
  <c r="E3132" i="27"/>
  <c r="E3140" i="27"/>
  <c r="E3148" i="27"/>
  <c r="E3156" i="27"/>
  <c r="E3166" i="27"/>
  <c r="E3174" i="27"/>
  <c r="E3184" i="27"/>
  <c r="E3192" i="27"/>
  <c r="E3164" i="27"/>
  <c r="E3172" i="27"/>
  <c r="E3180" i="27"/>
  <c r="E3186" i="27"/>
  <c r="E3194" i="27"/>
  <c r="E3200" i="27"/>
  <c r="E3204" i="27"/>
  <c r="E3208" i="27"/>
  <c r="E3212" i="27"/>
  <c r="E3216" i="27"/>
  <c r="E3220" i="27"/>
  <c r="E3224" i="27"/>
  <c r="E3228" i="27"/>
  <c r="E3232" i="27"/>
  <c r="E3236" i="27"/>
  <c r="E3159" i="27"/>
  <c r="E3155" i="27"/>
  <c r="E3151" i="27"/>
  <c r="E3147" i="27"/>
  <c r="E3143" i="27"/>
  <c r="E3139" i="27"/>
  <c r="E3135" i="27"/>
  <c r="E3131" i="27"/>
  <c r="E3127" i="27"/>
  <c r="E3123" i="27"/>
  <c r="E3119" i="27"/>
  <c r="E3115" i="27"/>
  <c r="E3111" i="27"/>
  <c r="E3107" i="27"/>
  <c r="E3103" i="27"/>
  <c r="E3099" i="27"/>
  <c r="E3095" i="27"/>
  <c r="E3091" i="27"/>
  <c r="E3087" i="27"/>
  <c r="E3083" i="27"/>
  <c r="E3082" i="27"/>
  <c r="E3090" i="27"/>
  <c r="E3098" i="27"/>
  <c r="E3106" i="27"/>
  <c r="E3114" i="27"/>
  <c r="E3122" i="27"/>
  <c r="E3130" i="27"/>
  <c r="E3138" i="27"/>
  <c r="E3146" i="27"/>
  <c r="E3154" i="27"/>
  <c r="E3161" i="27"/>
  <c r="E3165" i="27"/>
  <c r="E3169" i="27"/>
  <c r="E3173" i="27"/>
  <c r="E3177" i="27"/>
  <c r="E3181" i="27"/>
  <c r="E3185" i="27"/>
  <c r="E3189" i="27"/>
  <c r="E3193" i="27"/>
  <c r="E3197" i="27"/>
  <c r="E3201" i="27"/>
  <c r="E3205" i="27"/>
  <c r="E3209" i="27"/>
  <c r="E3213" i="27"/>
  <c r="E3217" i="27"/>
  <c r="E3221" i="27"/>
  <c r="E3225" i="27"/>
  <c r="E3229" i="27"/>
  <c r="E3233" i="27"/>
  <c r="E3237" i="27"/>
  <c r="E3080" i="27"/>
  <c r="E3088" i="27"/>
  <c r="E3096" i="27"/>
  <c r="E3104" i="27"/>
  <c r="E3112" i="27"/>
  <c r="E3120" i="27"/>
  <c r="E3128" i="27"/>
  <c r="E3136" i="27"/>
  <c r="E3144" i="27"/>
  <c r="E3152" i="27"/>
  <c r="E3160" i="27"/>
  <c r="E3079" i="27"/>
  <c r="E3076" i="27"/>
  <c r="E3077" i="27"/>
  <c r="E3078" i="27"/>
  <c r="B3018" i="27"/>
  <c r="C314" i="27"/>
  <c r="I315" i="27"/>
  <c r="C603" i="27"/>
  <c r="V2" i="27" s="1"/>
  <c r="H512" i="27"/>
  <c r="H511" i="27"/>
  <c r="H224" i="27"/>
  <c r="H225" i="27" s="1"/>
  <c r="H226" i="27" s="1"/>
  <c r="Q44" i="32"/>
  <c r="Q655" i="32"/>
  <c r="AU51" i="33"/>
  <c r="AE28" i="34"/>
  <c r="D3075" i="27"/>
  <c r="D3076" i="27" s="1"/>
  <c r="D3077" i="27" s="1"/>
  <c r="D3078" i="27" s="1"/>
  <c r="D3079" i="27" s="1"/>
  <c r="D3080" i="27" s="1"/>
  <c r="D3081" i="27" s="1"/>
  <c r="D3082" i="27" s="1"/>
  <c r="D3083" i="27" s="1"/>
  <c r="D3084" i="27" s="1"/>
  <c r="D3085" i="27" s="1"/>
  <c r="D3086" i="27" s="1"/>
  <c r="D3087" i="27" s="1"/>
  <c r="D3088" i="27" s="1"/>
  <c r="D3089" i="27" s="1"/>
  <c r="D3090" i="27" s="1"/>
  <c r="D3091" i="27" s="1"/>
  <c r="D3092" i="27" s="1"/>
  <c r="D3093" i="27" s="1"/>
  <c r="D3094" i="27" s="1"/>
  <c r="D3095" i="27" s="1"/>
  <c r="D3096" i="27" s="1"/>
  <c r="D3097" i="27" s="1"/>
  <c r="D3098" i="27" s="1"/>
  <c r="D3099" i="27" s="1"/>
  <c r="D3100" i="27" s="1"/>
  <c r="D3101" i="27" s="1"/>
  <c r="D3102" i="27" s="1"/>
  <c r="D3103" i="27" s="1"/>
  <c r="D3104" i="27" s="1"/>
  <c r="D3105" i="27" s="1"/>
  <c r="D3106" i="27" s="1"/>
  <c r="D3107" i="27" s="1"/>
  <c r="D3108" i="27" s="1"/>
  <c r="D3109" i="27" s="1"/>
  <c r="D3110" i="27" s="1"/>
  <c r="D3111" i="27" s="1"/>
  <c r="D3112" i="27" s="1"/>
  <c r="D3113" i="27" s="1"/>
  <c r="D3114" i="27" s="1"/>
  <c r="D3115" i="27" s="1"/>
  <c r="D3116" i="27" s="1"/>
  <c r="D3117" i="27" s="1"/>
  <c r="D3118" i="27" s="1"/>
  <c r="D3119" i="27" s="1"/>
  <c r="D3120" i="27" s="1"/>
  <c r="D3121" i="27" s="1"/>
  <c r="D3122" i="27" s="1"/>
  <c r="D3123" i="27" s="1"/>
  <c r="D3124" i="27" s="1"/>
  <c r="D3125" i="27" s="1"/>
  <c r="D3126" i="27" s="1"/>
  <c r="D3127" i="27" s="1"/>
  <c r="D3128" i="27" s="1"/>
  <c r="D3129" i="27" s="1"/>
  <c r="D3130" i="27" s="1"/>
  <c r="D3131" i="27" s="1"/>
  <c r="D3132" i="27" s="1"/>
  <c r="D3133" i="27" s="1"/>
  <c r="D3134" i="27" s="1"/>
  <c r="D3135" i="27" s="1"/>
  <c r="D3136" i="27" s="1"/>
  <c r="D3137" i="27" s="1"/>
  <c r="D3138" i="27" s="1"/>
  <c r="D3139" i="27" s="1"/>
  <c r="D3140" i="27" s="1"/>
  <c r="D3141" i="27" s="1"/>
  <c r="D3142" i="27" s="1"/>
  <c r="D3143" i="27" s="1"/>
  <c r="D3144" i="27" s="1"/>
  <c r="D3145" i="27" s="1"/>
  <c r="D3146" i="27" s="1"/>
  <c r="D3147" i="27" s="1"/>
  <c r="D3148" i="27" s="1"/>
  <c r="D3149" i="27" s="1"/>
  <c r="D3150" i="27" s="1"/>
  <c r="D3151" i="27" s="1"/>
  <c r="D3152" i="27" s="1"/>
  <c r="D3153" i="27" s="1"/>
  <c r="D3154" i="27" s="1"/>
  <c r="D3155" i="27" s="1"/>
  <c r="D3156" i="27" s="1"/>
  <c r="D3157" i="27" s="1"/>
  <c r="D3158" i="27" s="1"/>
  <c r="D3159" i="27" s="1"/>
  <c r="D3160" i="27" s="1"/>
  <c r="D3161" i="27" s="1"/>
  <c r="D3162" i="27" s="1"/>
  <c r="D3163" i="27" s="1"/>
  <c r="D3164" i="27" s="1"/>
  <c r="D3165" i="27" s="1"/>
  <c r="D3166" i="27" s="1"/>
  <c r="D3167" i="27" s="1"/>
  <c r="D3168" i="27" s="1"/>
  <c r="D3169" i="27" s="1"/>
  <c r="D3170" i="27" s="1"/>
  <c r="D3171" i="27" s="1"/>
  <c r="D3172" i="27" s="1"/>
  <c r="D3173" i="27" s="1"/>
  <c r="D3174" i="27" s="1"/>
  <c r="D3175" i="27" s="1"/>
  <c r="D3176" i="27" s="1"/>
  <c r="D3177" i="27" s="1"/>
  <c r="D3178" i="27" s="1"/>
  <c r="D3179" i="27" s="1"/>
  <c r="D3180" i="27" s="1"/>
  <c r="D3181" i="27" s="1"/>
  <c r="D3182" i="27" s="1"/>
  <c r="D3183" i="27" s="1"/>
  <c r="D3184" i="27" s="1"/>
  <c r="D3185" i="27" s="1"/>
  <c r="D3186" i="27" s="1"/>
  <c r="D3187" i="27" s="1"/>
  <c r="D3188" i="27" s="1"/>
  <c r="D3189" i="27" s="1"/>
  <c r="D3190" i="27" s="1"/>
  <c r="D3191" i="27" s="1"/>
  <c r="D3192" i="27" s="1"/>
  <c r="D3193" i="27" s="1"/>
  <c r="D3194" i="27" s="1"/>
  <c r="D3195" i="27" s="1"/>
  <c r="D3196" i="27" s="1"/>
  <c r="D3197" i="27" s="1"/>
  <c r="D3198" i="27" s="1"/>
  <c r="D3199" i="27" s="1"/>
  <c r="D3200" i="27" s="1"/>
  <c r="D3201" i="27" s="1"/>
  <c r="D3202" i="27" s="1"/>
  <c r="D3203" i="27" s="1"/>
  <c r="D3204" i="27" s="1"/>
  <c r="D3205" i="27" s="1"/>
  <c r="D3206" i="27" s="1"/>
  <c r="D3207" i="27" s="1"/>
  <c r="D3208" i="27" s="1"/>
  <c r="D3209" i="27" s="1"/>
  <c r="D3210" i="27" s="1"/>
  <c r="D3211" i="27" s="1"/>
  <c r="D3212" i="27" s="1"/>
  <c r="D3213" i="27" s="1"/>
  <c r="D3214" i="27" s="1"/>
  <c r="D3215" i="27" s="1"/>
  <c r="D3216" i="27" s="1"/>
  <c r="D3217" i="27" s="1"/>
  <c r="D3218" i="27" s="1"/>
  <c r="D3219" i="27" s="1"/>
  <c r="D3220" i="27" s="1"/>
  <c r="D3221" i="27" s="1"/>
  <c r="D3222" i="27" s="1"/>
  <c r="D3223" i="27" s="1"/>
  <c r="D3224" i="27" s="1"/>
  <c r="D3225" i="27" s="1"/>
  <c r="D3226" i="27" s="1"/>
  <c r="D3227" i="27" s="1"/>
  <c r="D3228" i="27" s="1"/>
  <c r="D3229" i="27" s="1"/>
  <c r="D3230" i="27" s="1"/>
  <c r="D3231" i="27" s="1"/>
  <c r="D3232" i="27" s="1"/>
  <c r="D3233" i="27" s="1"/>
  <c r="D3234" i="27" s="1"/>
  <c r="D3235" i="27" s="1"/>
  <c r="D3236" i="27" s="1"/>
  <c r="D3237" i="27" s="1"/>
  <c r="D3238" i="27" s="1"/>
  <c r="D3239" i="27" s="1"/>
  <c r="D3240" i="27" s="1"/>
  <c r="D3241" i="27" s="1"/>
  <c r="D3242" i="27" s="1"/>
  <c r="D3243" i="27" s="1"/>
  <c r="D3244" i="27" s="1"/>
  <c r="D3245" i="27" s="1"/>
  <c r="D3246" i="27" s="1"/>
  <c r="D3247" i="27" s="1"/>
  <c r="D3248" i="27" s="1"/>
  <c r="D3249" i="27" s="1"/>
  <c r="D3250" i="27" s="1"/>
  <c r="D3251" i="27" s="1"/>
  <c r="D3252" i="27" s="1"/>
  <c r="D3253" i="27" s="1"/>
  <c r="D3254" i="27" s="1"/>
  <c r="D3255" i="27" s="1"/>
  <c r="D3256" i="27" s="1"/>
  <c r="D3257" i="27" s="1"/>
  <c r="D3258" i="27" s="1"/>
  <c r="D3259" i="27" s="1"/>
  <c r="D3260" i="27" s="1"/>
  <c r="D3261" i="27" s="1"/>
  <c r="D3262" i="27" s="1"/>
  <c r="D3263" i="27" s="1"/>
  <c r="D3264" i="27" s="1"/>
  <c r="D3265" i="27" s="1"/>
  <c r="D3266" i="27" s="1"/>
  <c r="D3267" i="27" s="1"/>
  <c r="D3268" i="27" s="1"/>
  <c r="D3269" i="27" s="1"/>
  <c r="D3270" i="27" s="1"/>
  <c r="D3271" i="27" s="1"/>
  <c r="D3272" i="27" s="1"/>
  <c r="D3273" i="27" s="1"/>
  <c r="D3274" i="27" s="1"/>
  <c r="D3275" i="27" s="1"/>
  <c r="D3276" i="27" s="1"/>
  <c r="D3277" i="27" s="1"/>
  <c r="D3278" i="27" s="1"/>
  <c r="D3279" i="27" s="1"/>
  <c r="D3280" i="27" s="1"/>
  <c r="D3281" i="27" s="1"/>
  <c r="D3282" i="27" s="1"/>
  <c r="D3283" i="27" s="1"/>
  <c r="D3284" i="27" s="1"/>
  <c r="D3285" i="27" s="1"/>
  <c r="D3286" i="27" s="1"/>
  <c r="D3287" i="27" s="1"/>
  <c r="D3288" i="27" s="1"/>
  <c r="D3289" i="27" s="1"/>
  <c r="D3290" i="27" s="1"/>
  <c r="D3291" i="27" s="1"/>
  <c r="D3292" i="27" s="1"/>
  <c r="D3293" i="27" s="1"/>
  <c r="D3294" i="27" s="1"/>
  <c r="D3295" i="27" s="1"/>
  <c r="D3296" i="27" s="1"/>
  <c r="D3297" i="27" s="1"/>
  <c r="D3298" i="27" s="1"/>
  <c r="D3299" i="27" s="1"/>
  <c r="D3300" i="27" s="1"/>
  <c r="D3301" i="27" s="1"/>
  <c r="D3302" i="27" s="1"/>
  <c r="D3303" i="27" s="1"/>
  <c r="D3304" i="27" s="1"/>
  <c r="D3305" i="27" s="1"/>
  <c r="D3306" i="27" s="1"/>
  <c r="D3307" i="27" s="1"/>
  <c r="D3308" i="27" s="1"/>
  <c r="D3309" i="27" s="1"/>
  <c r="D3310" i="27" s="1"/>
  <c r="D3311" i="27" s="1"/>
  <c r="D3312" i="27" s="1"/>
  <c r="D3313" i="27" s="1"/>
  <c r="D3314" i="27" s="1"/>
  <c r="D3315" i="27" s="1"/>
  <c r="D3316" i="27" s="1"/>
  <c r="D3317" i="27" s="1"/>
  <c r="D3318" i="27" s="1"/>
  <c r="D3319" i="27" s="1"/>
  <c r="D3320" i="27" s="1"/>
  <c r="D3321" i="27" s="1"/>
  <c r="D3322" i="27" s="1"/>
  <c r="D3323" i="27" s="1"/>
  <c r="D3324" i="27" s="1"/>
  <c r="D3325" i="27" s="1"/>
  <c r="D3326" i="27" s="1"/>
  <c r="D3327" i="27" s="1"/>
  <c r="D3328" i="27" s="1"/>
  <c r="D3329" i="27" s="1"/>
  <c r="D3330" i="27" s="1"/>
  <c r="D3331" i="27" s="1"/>
  <c r="D3332" i="27" s="1"/>
  <c r="D3333" i="27" s="1"/>
  <c r="D3334" i="27" s="1"/>
  <c r="D3335" i="27" s="1"/>
  <c r="D3336" i="27" s="1"/>
  <c r="D3337" i="27" s="1"/>
  <c r="D3338" i="27" s="1"/>
  <c r="D3339" i="27" s="1"/>
  <c r="D3340" i="27" s="1"/>
  <c r="D3341" i="27" s="1"/>
  <c r="D3342" i="27" s="1"/>
  <c r="D3343" i="27" s="1"/>
  <c r="D3344" i="27" s="1"/>
  <c r="D3345" i="27" s="1"/>
  <c r="D3346" i="27" s="1"/>
  <c r="D3347" i="27" s="1"/>
  <c r="D3348" i="27" s="1"/>
  <c r="D3349" i="27" s="1"/>
  <c r="D3350" i="27" s="1"/>
  <c r="D3351" i="27" s="1"/>
  <c r="D3352" i="27" s="1"/>
  <c r="D3353" i="27" s="1"/>
  <c r="D3354" i="27" s="1"/>
  <c r="D3355" i="27" s="1"/>
  <c r="D3356" i="27" s="1"/>
  <c r="D3357" i="27" s="1"/>
  <c r="D3358" i="27" s="1"/>
  <c r="D3359" i="27" s="1"/>
  <c r="D3360" i="27" s="1"/>
  <c r="D3361" i="27" s="1"/>
  <c r="D3362" i="27" s="1"/>
  <c r="D3363" i="27" s="1"/>
  <c r="D3364" i="27" s="1"/>
  <c r="D3365" i="27" s="1"/>
  <c r="D3366" i="27" s="1"/>
  <c r="D3367" i="27" s="1"/>
  <c r="D3368" i="27" s="1"/>
  <c r="D3369" i="27" s="1"/>
  <c r="D3370" i="27" s="1"/>
  <c r="D3371" i="27" s="1"/>
  <c r="D3372" i="27" s="1"/>
  <c r="D3373" i="27" s="1"/>
  <c r="D3374" i="27" s="1"/>
  <c r="D3375" i="27" s="1"/>
  <c r="D3376" i="27" s="1"/>
  <c r="D3377" i="27" s="1"/>
  <c r="D3378" i="27" s="1"/>
  <c r="D3379" i="27" s="1"/>
  <c r="D3380" i="27" s="1"/>
  <c r="D3381" i="27" s="1"/>
  <c r="D3382" i="27" s="1"/>
  <c r="D3383" i="27" s="1"/>
  <c r="D3384" i="27" s="1"/>
  <c r="D3385" i="27" s="1"/>
  <c r="D3386" i="27" s="1"/>
  <c r="D3387" i="27" s="1"/>
  <c r="D3388" i="27" s="1"/>
  <c r="D3389" i="27" s="1"/>
  <c r="D3390" i="27" s="1"/>
  <c r="D3391" i="27" s="1"/>
  <c r="D3392" i="27" s="1"/>
  <c r="D3393" i="27" s="1"/>
  <c r="D3394" i="27" s="1"/>
  <c r="D3395" i="27" s="1"/>
  <c r="D3396" i="27" s="1"/>
  <c r="D3397" i="27" s="1"/>
  <c r="D3398" i="27" s="1"/>
  <c r="D3399" i="27" s="1"/>
  <c r="D3400" i="27" s="1"/>
  <c r="D3401" i="27" s="1"/>
  <c r="D3402" i="27" s="1"/>
  <c r="D3403" i="27" s="1"/>
  <c r="D3404" i="27" s="1"/>
  <c r="D3405" i="27" s="1"/>
  <c r="D3406" i="27" s="1"/>
  <c r="D3407" i="27" s="1"/>
  <c r="D3408" i="27" s="1"/>
  <c r="D3409" i="27" s="1"/>
  <c r="D3410" i="27" s="1"/>
  <c r="D3411" i="27" s="1"/>
  <c r="D3412" i="27" s="1"/>
  <c r="D3413" i="27" s="1"/>
  <c r="D3414" i="27" s="1"/>
  <c r="D3415" i="27" s="1"/>
  <c r="D3416" i="27" s="1"/>
  <c r="D3417" i="27" s="1"/>
  <c r="D3418" i="27" s="1"/>
  <c r="D3419" i="27" s="1"/>
  <c r="D3420" i="27" s="1"/>
  <c r="D3421" i="27" s="1"/>
  <c r="D3422" i="27" s="1"/>
  <c r="D3423" i="27" s="1"/>
  <c r="D3424" i="27" s="1"/>
  <c r="D3425" i="27" s="1"/>
  <c r="D3426" i="27" s="1"/>
  <c r="D3427" i="27" s="1"/>
  <c r="D3428" i="27" s="1"/>
  <c r="D3429" i="27" s="1"/>
  <c r="D3430" i="27" s="1"/>
  <c r="D3431" i="27" s="1"/>
  <c r="D3432" i="27" s="1"/>
  <c r="D3433" i="27" s="1"/>
  <c r="D3434" i="27" s="1"/>
  <c r="D3435" i="27" s="1"/>
  <c r="D3436" i="27" s="1"/>
  <c r="D3437" i="27" s="1"/>
  <c r="D3438" i="27" s="1"/>
  <c r="D3439" i="27" s="1"/>
  <c r="D3440" i="27" s="1"/>
  <c r="D3441" i="27" s="1"/>
  <c r="D3442" i="27" s="1"/>
  <c r="D3443" i="27" s="1"/>
  <c r="D3444" i="27" s="1"/>
  <c r="D3445" i="27" s="1"/>
  <c r="D3446" i="27" s="1"/>
  <c r="D3447" i="27" s="1"/>
  <c r="D3448" i="27" s="1"/>
  <c r="D3449" i="27" s="1"/>
  <c r="D3450" i="27" s="1"/>
  <c r="D3451" i="27" s="1"/>
  <c r="D3452" i="27" s="1"/>
  <c r="D3453" i="27" s="1"/>
  <c r="D3454" i="27" s="1"/>
  <c r="D3455" i="27" s="1"/>
  <c r="D3456" i="27" s="1"/>
  <c r="D3457" i="27" s="1"/>
  <c r="D3458" i="27" s="1"/>
  <c r="D3459" i="27" s="1"/>
  <c r="D3460" i="27" s="1"/>
  <c r="D3461" i="27" s="1"/>
  <c r="D3462" i="27" s="1"/>
  <c r="D3463" i="27" s="1"/>
  <c r="D3464" i="27" s="1"/>
  <c r="D3465" i="27" s="1"/>
  <c r="D3466" i="27" s="1"/>
  <c r="D3467" i="27" s="1"/>
  <c r="D3468" i="27" s="1"/>
  <c r="D3469" i="27" s="1"/>
  <c r="D3470" i="27" s="1"/>
  <c r="D3471" i="27" s="1"/>
  <c r="D3472" i="27" s="1"/>
  <c r="D3473" i="27" s="1"/>
  <c r="D3474" i="27" s="1"/>
  <c r="D3475" i="27" s="1"/>
  <c r="D3476" i="27" s="1"/>
  <c r="D3477" i="27" s="1"/>
  <c r="D3478" i="27" s="1"/>
  <c r="D3479" i="27" s="1"/>
  <c r="D3480" i="27" s="1"/>
  <c r="D3481" i="27" s="1"/>
  <c r="D3482" i="27" s="1"/>
  <c r="D3483" i="27" s="1"/>
  <c r="D3484" i="27" s="1"/>
  <c r="D3485" i="27" s="1"/>
  <c r="D3486" i="27" s="1"/>
  <c r="D3487" i="27" s="1"/>
  <c r="D3488" i="27" s="1"/>
  <c r="D3489" i="27" s="1"/>
  <c r="D3490" i="27" s="1"/>
  <c r="D3491" i="27" s="1"/>
  <c r="D3492" i="27" s="1"/>
  <c r="D3493" i="27" s="1"/>
  <c r="D3494" i="27" s="1"/>
  <c r="D3495" i="27" s="1"/>
  <c r="D3496" i="27" s="1"/>
  <c r="D3497" i="27" s="1"/>
  <c r="D3498" i="27" s="1"/>
  <c r="D3499" i="27" s="1"/>
  <c r="D3500" i="27" s="1"/>
  <c r="D3501" i="27" s="1"/>
  <c r="D3502" i="27" s="1"/>
  <c r="D3503" i="27" s="1"/>
  <c r="D3504" i="27" s="1"/>
  <c r="D3505" i="27" s="1"/>
  <c r="D3506" i="27" s="1"/>
  <c r="D3507" i="27" s="1"/>
  <c r="D3508" i="27" s="1"/>
  <c r="D3509" i="27" s="1"/>
  <c r="D3510" i="27" s="1"/>
  <c r="D3511" i="27" s="1"/>
  <c r="D3512" i="27" s="1"/>
  <c r="D3513" i="27" s="1"/>
  <c r="D3514" i="27" s="1"/>
  <c r="D3515" i="27" s="1"/>
  <c r="D3516" i="27" s="1"/>
  <c r="D3517" i="27" s="1"/>
  <c r="D3518" i="27" s="1"/>
  <c r="D3519" i="27" s="1"/>
  <c r="D3520" i="27" s="1"/>
  <c r="D3521" i="27" s="1"/>
  <c r="D3522" i="27" s="1"/>
  <c r="D3523" i="27" s="1"/>
  <c r="D3524" i="27" s="1"/>
  <c r="D3525" i="27" s="1"/>
  <c r="D3526" i="27" s="1"/>
  <c r="D3527" i="27" s="1"/>
  <c r="D3528" i="27" s="1"/>
  <c r="D3529" i="27" s="1"/>
  <c r="D3530" i="27" s="1"/>
  <c r="D3531" i="27" s="1"/>
  <c r="D3532" i="27" s="1"/>
  <c r="D3533" i="27" s="1"/>
  <c r="D3534" i="27" s="1"/>
  <c r="D3535" i="27" s="1"/>
  <c r="D3536" i="27" s="1"/>
  <c r="D3537" i="27" s="1"/>
  <c r="D3538" i="27" s="1"/>
  <c r="D3539" i="27" s="1"/>
  <c r="D3540" i="27" s="1"/>
  <c r="D3541" i="27" s="1"/>
  <c r="D3542" i="27" s="1"/>
  <c r="D3543" i="27" s="1"/>
  <c r="D3544" i="27" s="1"/>
  <c r="D3545" i="27" s="1"/>
  <c r="D3546" i="27" s="1"/>
  <c r="D3547" i="27" s="1"/>
  <c r="D3548" i="27" s="1"/>
  <c r="D3549" i="27" s="1"/>
  <c r="D3550" i="27" s="1"/>
  <c r="D3551" i="27" s="1"/>
  <c r="D3552" i="27" s="1"/>
  <c r="D3553" i="27" s="1"/>
  <c r="D3554" i="27" s="1"/>
  <c r="D3555" i="27" s="1"/>
  <c r="D3556" i="27" s="1"/>
  <c r="D3557" i="27" s="1"/>
  <c r="D3558" i="27" s="1"/>
  <c r="D3559" i="27" s="1"/>
  <c r="D3560" i="27" s="1"/>
  <c r="D3561" i="27" s="1"/>
  <c r="D3562" i="27" s="1"/>
  <c r="D3563" i="27" s="1"/>
  <c r="D3564" i="27" s="1"/>
  <c r="D3565" i="27" s="1"/>
  <c r="D3566" i="27" s="1"/>
  <c r="D3567" i="27" s="1"/>
  <c r="D3568" i="27" s="1"/>
  <c r="D3569" i="27" s="1"/>
  <c r="D3570" i="27" s="1"/>
  <c r="D3571" i="27" s="1"/>
  <c r="D3572" i="27" s="1"/>
  <c r="D3573" i="27" s="1"/>
  <c r="D3574" i="27" s="1"/>
  <c r="D3575" i="27" s="1"/>
  <c r="D3576" i="27" s="1"/>
  <c r="D3577" i="27" s="1"/>
  <c r="D3578" i="27" s="1"/>
  <c r="D3579" i="27" s="1"/>
  <c r="D3580" i="27" s="1"/>
  <c r="D3581" i="27" s="1"/>
  <c r="D3582" i="27" s="1"/>
  <c r="D3583" i="27" s="1"/>
  <c r="D3584" i="27" s="1"/>
  <c r="D3585" i="27" s="1"/>
  <c r="D3586" i="27" s="1"/>
  <c r="D3587" i="27" s="1"/>
  <c r="D3588" i="27" s="1"/>
  <c r="D3589" i="27" s="1"/>
  <c r="D3590" i="27" s="1"/>
  <c r="D3591" i="27" s="1"/>
  <c r="D3592" i="27" s="1"/>
  <c r="D3593" i="27" s="1"/>
  <c r="D3594" i="27" s="1"/>
  <c r="D3595" i="27" s="1"/>
  <c r="D3596" i="27" s="1"/>
  <c r="D3597" i="27" s="1"/>
  <c r="D3598" i="27" s="1"/>
  <c r="D3599" i="27" s="1"/>
  <c r="D3600" i="27" s="1"/>
  <c r="D3601" i="27" s="1"/>
  <c r="D3602" i="27" s="1"/>
  <c r="D3603" i="27" s="1"/>
  <c r="D3604" i="27" s="1"/>
  <c r="D3605" i="27" s="1"/>
  <c r="D3606" i="27" s="1"/>
  <c r="D3607" i="27" s="1"/>
  <c r="D3608" i="27" s="1"/>
  <c r="D3609" i="27" s="1"/>
  <c r="D3610" i="27" s="1"/>
  <c r="D3611" i="27" s="1"/>
  <c r="D3612" i="27" s="1"/>
  <c r="D3613" i="27" s="1"/>
  <c r="D3614" i="27" s="1"/>
  <c r="D3615" i="27" s="1"/>
  <c r="D3616" i="27" s="1"/>
  <c r="D3617" i="27" s="1"/>
  <c r="D3618" i="27" s="1"/>
  <c r="D3619" i="27" s="1"/>
  <c r="D3620" i="27" s="1"/>
  <c r="D3621" i="27" s="1"/>
  <c r="D3622" i="27" s="1"/>
  <c r="D3623" i="27" s="1"/>
  <c r="D3624" i="27" s="1"/>
  <c r="D3625" i="27" s="1"/>
  <c r="D3626" i="27" s="1"/>
  <c r="D3627" i="27" s="1"/>
  <c r="D3628" i="27" s="1"/>
  <c r="D3629" i="27" s="1"/>
  <c r="D3630" i="27" s="1"/>
  <c r="D3631" i="27" s="1"/>
  <c r="D3632" i="27" s="1"/>
  <c r="D3633" i="27" s="1"/>
  <c r="D3634" i="27" s="1"/>
  <c r="D3635" i="27" s="1"/>
  <c r="D3636" i="27" s="1"/>
  <c r="D3637" i="27" s="1"/>
  <c r="D3638" i="27" s="1"/>
  <c r="D3639" i="27" s="1"/>
  <c r="D3640" i="27" s="1"/>
  <c r="D3641" i="27" s="1"/>
  <c r="D3642" i="27" s="1"/>
  <c r="D3643" i="27" s="1"/>
  <c r="D3644" i="27" s="1"/>
  <c r="D3645" i="27" s="1"/>
  <c r="D3646" i="27" s="1"/>
  <c r="D3647" i="27" s="1"/>
  <c r="D3648" i="27" s="1"/>
  <c r="D3649" i="27" s="1"/>
  <c r="D3650" i="27" s="1"/>
  <c r="D3651" i="27" s="1"/>
  <c r="D3652" i="27" s="1"/>
  <c r="D3653" i="27" s="1"/>
  <c r="D3654" i="27" s="1"/>
  <c r="D3655" i="27" s="1"/>
  <c r="D3656" i="27" s="1"/>
  <c r="D3657" i="27" s="1"/>
  <c r="D3658" i="27" s="1"/>
  <c r="D3659" i="27" s="1"/>
  <c r="D3660" i="27" s="1"/>
  <c r="D3661" i="27" s="1"/>
  <c r="D3662" i="27" s="1"/>
  <c r="D3663" i="27" s="1"/>
  <c r="D3664" i="27" s="1"/>
  <c r="D3665" i="27" s="1"/>
  <c r="D3666" i="27" s="1"/>
  <c r="D3667" i="27" s="1"/>
  <c r="D3668" i="27" s="1"/>
  <c r="D3669" i="27" s="1"/>
  <c r="D3670" i="27" s="1"/>
  <c r="D3671" i="27" s="1"/>
  <c r="D3672" i="27" s="1"/>
  <c r="D3673" i="27" s="1"/>
  <c r="D3674" i="27" s="1"/>
  <c r="D3675" i="27" s="1"/>
  <c r="D3676" i="27" s="1"/>
  <c r="D3677" i="27" s="1"/>
  <c r="D3678" i="27" s="1"/>
  <c r="D3679" i="27" s="1"/>
  <c r="D3680" i="27" s="1"/>
  <c r="D3681" i="27" s="1"/>
  <c r="D3682" i="27" s="1"/>
  <c r="D3683" i="27" s="1"/>
  <c r="D3684" i="27" s="1"/>
  <c r="D3685" i="27" s="1"/>
  <c r="D3686" i="27" s="1"/>
  <c r="D3687" i="27" s="1"/>
  <c r="D3688" i="27" s="1"/>
  <c r="D3689" i="27" s="1"/>
  <c r="D3690" i="27" s="1"/>
  <c r="D3691" i="27" s="1"/>
  <c r="D3692" i="27" s="1"/>
  <c r="D3693" i="27" s="1"/>
  <c r="D3694" i="27" s="1"/>
  <c r="D3695" i="27" s="1"/>
  <c r="D3696" i="27" s="1"/>
  <c r="D3697" i="27" s="1"/>
  <c r="D3698" i="27" s="1"/>
  <c r="D3699" i="27" s="1"/>
  <c r="D3700" i="27" s="1"/>
  <c r="D3701" i="27" s="1"/>
  <c r="D3702" i="27" s="1"/>
  <c r="D3703" i="27" s="1"/>
  <c r="D3704" i="27" s="1"/>
  <c r="D3705" i="27" s="1"/>
  <c r="D3706" i="27" s="1"/>
  <c r="D3707" i="27" s="1"/>
  <c r="D3708" i="27" s="1"/>
  <c r="D3709" i="27" s="1"/>
  <c r="D3710" i="27" s="1"/>
  <c r="D3711" i="27" s="1"/>
  <c r="D3712" i="27" s="1"/>
  <c r="D3713" i="27" s="1"/>
  <c r="D3714" i="27" s="1"/>
  <c r="D3715" i="27" s="1"/>
  <c r="D3716" i="27" s="1"/>
  <c r="D3717" i="27" s="1"/>
  <c r="D3718" i="27" s="1"/>
  <c r="D3719" i="27" s="1"/>
  <c r="D3720" i="27" s="1"/>
  <c r="D3721" i="27" s="1"/>
  <c r="D3722" i="27" s="1"/>
  <c r="D3723" i="27" s="1"/>
  <c r="D3724" i="27" s="1"/>
  <c r="D3725" i="27" s="1"/>
  <c r="D3726" i="27" s="1"/>
  <c r="D3727" i="27" s="1"/>
  <c r="D3728" i="27" s="1"/>
  <c r="D3729" i="27" s="1"/>
  <c r="D3730" i="27" s="1"/>
  <c r="D3731" i="27" s="1"/>
  <c r="D3732" i="27" s="1"/>
  <c r="D3733" i="27" s="1"/>
  <c r="D3734" i="27" s="1"/>
  <c r="D3735" i="27" s="1"/>
  <c r="D3736" i="27" s="1"/>
  <c r="D3737" i="27" s="1"/>
  <c r="D3738" i="27" s="1"/>
  <c r="D3739" i="27" s="1"/>
  <c r="D3740" i="27" s="1"/>
  <c r="D3741" i="27" s="1"/>
  <c r="D3742" i="27" s="1"/>
  <c r="D3743" i="27" s="1"/>
  <c r="D3744" i="27" s="1"/>
  <c r="D3745" i="27" s="1"/>
  <c r="D3746" i="27" s="1"/>
  <c r="D3747" i="27" s="1"/>
  <c r="D3748" i="27" s="1"/>
  <c r="D3749" i="27" s="1"/>
  <c r="D3750" i="27" s="1"/>
  <c r="D3751" i="27" s="1"/>
  <c r="D3752" i="27" s="1"/>
  <c r="D3753" i="27" s="1"/>
  <c r="D3754" i="27" s="1"/>
  <c r="D3755" i="27" s="1"/>
  <c r="D3756" i="27" s="1"/>
  <c r="D3757" i="27" s="1"/>
  <c r="D3758" i="27" s="1"/>
  <c r="D3759" i="27" s="1"/>
  <c r="D3760" i="27" s="1"/>
  <c r="D3761" i="27" s="1"/>
  <c r="D3762" i="27" s="1"/>
  <c r="D3763" i="27" s="1"/>
  <c r="D3764" i="27" s="1"/>
  <c r="D3765" i="27" s="1"/>
  <c r="D3766" i="27" s="1"/>
  <c r="D3767" i="27" s="1"/>
  <c r="D3768" i="27" s="1"/>
  <c r="D3769" i="27" s="1"/>
  <c r="D3770" i="27" s="1"/>
  <c r="D3771" i="27" s="1"/>
  <c r="D3772" i="27" s="1"/>
  <c r="D3773" i="27" s="1"/>
  <c r="D3774" i="27" s="1"/>
  <c r="D3775" i="27" s="1"/>
  <c r="D3776" i="27" s="1"/>
  <c r="D3777" i="27" s="1"/>
  <c r="D3778" i="27" s="1"/>
  <c r="D3779" i="27" s="1"/>
  <c r="D3780" i="27" s="1"/>
  <c r="D3781" i="27" s="1"/>
  <c r="D3782" i="27" s="1"/>
  <c r="D3783" i="27" s="1"/>
  <c r="D3784" i="27" s="1"/>
  <c r="D3785" i="27" s="1"/>
  <c r="D3786" i="27" s="1"/>
  <c r="D3787" i="27" s="1"/>
  <c r="D3788" i="27" s="1"/>
  <c r="D3789" i="27" s="1"/>
  <c r="D3790" i="27" s="1"/>
  <c r="D3791" i="27" s="1"/>
  <c r="D3792" i="27" s="1"/>
  <c r="D3793" i="27" s="1"/>
  <c r="D3794" i="27" s="1"/>
  <c r="D3795" i="27" s="1"/>
  <c r="D3796" i="27" s="1"/>
  <c r="D3797" i="27" s="1"/>
  <c r="D3798" i="27" s="1"/>
  <c r="D3799" i="27" s="1"/>
  <c r="D3800" i="27" s="1"/>
  <c r="D3801" i="27" s="1"/>
  <c r="D3802" i="27" s="1"/>
  <c r="D3803" i="27" s="1"/>
  <c r="D3804" i="27" s="1"/>
  <c r="D3805" i="27" s="1"/>
  <c r="D3806" i="27" s="1"/>
  <c r="D3807" i="27" s="1"/>
  <c r="D3808" i="27" s="1"/>
  <c r="D3809" i="27" s="1"/>
  <c r="D3810" i="27" s="1"/>
  <c r="D3811" i="27" s="1"/>
  <c r="D3812" i="27" s="1"/>
  <c r="D3813" i="27" s="1"/>
  <c r="D3814" i="27" s="1"/>
  <c r="D3815" i="27" s="1"/>
  <c r="D3816" i="27" s="1"/>
  <c r="D3817" i="27" s="1"/>
  <c r="D3818" i="27" s="1"/>
  <c r="D3819" i="27" s="1"/>
  <c r="D3820" i="27" s="1"/>
  <c r="D3821" i="27" s="1"/>
  <c r="D3822" i="27" s="1"/>
  <c r="D3823" i="27" s="1"/>
  <c r="D3824" i="27" s="1"/>
  <c r="D3825" i="27" s="1"/>
  <c r="D3826" i="27" s="1"/>
  <c r="D3827" i="27" s="1"/>
  <c r="D3828" i="27" s="1"/>
  <c r="D3829" i="27" s="1"/>
  <c r="D3830" i="27" s="1"/>
  <c r="D3831" i="27" s="1"/>
  <c r="D3832" i="27" s="1"/>
  <c r="D3833" i="27" s="1"/>
  <c r="D3834" i="27" s="1"/>
  <c r="D3835" i="27" s="1"/>
  <c r="D3836" i="27" s="1"/>
  <c r="D3837" i="27" s="1"/>
  <c r="D3838" i="27" s="1"/>
  <c r="D3839" i="27" s="1"/>
  <c r="D3840" i="27" s="1"/>
  <c r="D3841" i="27" s="1"/>
  <c r="D3842" i="27" s="1"/>
  <c r="D3843" i="27" s="1"/>
  <c r="D3844" i="27" s="1"/>
  <c r="D3845" i="27" s="1"/>
  <c r="D3846" i="27" s="1"/>
  <c r="D3847" i="27" s="1"/>
  <c r="D3848" i="27" s="1"/>
  <c r="D3849" i="27" s="1"/>
  <c r="D3850" i="27" s="1"/>
  <c r="D3851" i="27" s="1"/>
  <c r="D3852" i="27" s="1"/>
  <c r="D3853" i="27" s="1"/>
  <c r="D3854" i="27" s="1"/>
  <c r="D3855" i="27" s="1"/>
  <c r="D3856" i="27" s="1"/>
  <c r="D3857" i="27" s="1"/>
  <c r="D3858" i="27" s="1"/>
  <c r="D3859" i="27" s="1"/>
  <c r="D3860" i="27" s="1"/>
  <c r="D3861" i="27" s="1"/>
  <c r="D3862" i="27" s="1"/>
  <c r="D3863" i="27" s="1"/>
  <c r="D3864" i="27" s="1"/>
  <c r="D3865" i="27" s="1"/>
  <c r="D3866" i="27" s="1"/>
  <c r="D3867" i="27" s="1"/>
  <c r="D3868" i="27" s="1"/>
  <c r="D3869" i="27" s="1"/>
  <c r="D3870" i="27" s="1"/>
  <c r="D3871" i="27" s="1"/>
  <c r="D3872" i="27" s="1"/>
  <c r="D3873" i="27" s="1"/>
  <c r="D3874" i="27" s="1"/>
  <c r="D3875" i="27" s="1"/>
  <c r="D3876" i="27" s="1"/>
  <c r="D3877" i="27" s="1"/>
  <c r="D3878" i="27" s="1"/>
  <c r="D3879" i="27" s="1"/>
  <c r="D3880" i="27" s="1"/>
  <c r="D3881" i="27" s="1"/>
  <c r="D3882" i="27" s="1"/>
  <c r="D3883" i="27" s="1"/>
  <c r="D3884" i="27" s="1"/>
  <c r="D3885" i="27" s="1"/>
  <c r="D3886" i="27" s="1"/>
  <c r="D3887" i="27" s="1"/>
  <c r="D3888" i="27" s="1"/>
  <c r="D3889" i="27" s="1"/>
  <c r="D3890" i="27" s="1"/>
  <c r="D3891" i="27" s="1"/>
  <c r="D3892" i="27" s="1"/>
  <c r="D3893" i="27" s="1"/>
  <c r="D3894" i="27" s="1"/>
  <c r="D3895" i="27" s="1"/>
  <c r="D3896" i="27" s="1"/>
  <c r="D3897" i="27" s="1"/>
  <c r="D3898" i="27" s="1"/>
  <c r="D3899" i="27" s="1"/>
  <c r="D3900" i="27" s="1"/>
  <c r="D3901" i="27" s="1"/>
  <c r="D3902" i="27" s="1"/>
  <c r="D3903" i="27" s="1"/>
  <c r="D3904" i="27" s="1"/>
  <c r="D3905" i="27" s="1"/>
  <c r="D3906" i="27" s="1"/>
  <c r="D3907" i="27" s="1"/>
  <c r="D3908" i="27" s="1"/>
  <c r="D3909" i="27" s="1"/>
  <c r="D3910" i="27" s="1"/>
  <c r="D3911" i="27" s="1"/>
  <c r="D3912" i="27" s="1"/>
  <c r="D3913" i="27" s="1"/>
  <c r="D3914" i="27" s="1"/>
  <c r="D3915" i="27" s="1"/>
  <c r="D3916" i="27" s="1"/>
  <c r="D3917" i="27" s="1"/>
  <c r="D3918" i="27" s="1"/>
  <c r="D3919" i="27" s="1"/>
  <c r="D3920" i="27" s="1"/>
  <c r="D3921" i="27" s="1"/>
  <c r="D3922" i="27" s="1"/>
  <c r="D3923" i="27" s="1"/>
  <c r="D3924" i="27" s="1"/>
  <c r="D3925" i="27" s="1"/>
  <c r="D3926" i="27" s="1"/>
  <c r="D3927" i="27" s="1"/>
  <c r="D3928" i="27" s="1"/>
  <c r="D3929" i="27" s="1"/>
  <c r="D3930" i="27" s="1"/>
  <c r="D3931" i="27" s="1"/>
  <c r="D3932" i="27" s="1"/>
  <c r="D3933" i="27" s="1"/>
  <c r="D3934" i="27" s="1"/>
  <c r="D3935" i="27" s="1"/>
  <c r="D3936" i="27" s="1"/>
  <c r="D3937" i="27" s="1"/>
  <c r="D3938" i="27" s="1"/>
  <c r="D3939" i="27" s="1"/>
  <c r="D3940" i="27" s="1"/>
  <c r="D3941" i="27" s="1"/>
  <c r="D3942" i="27" s="1"/>
  <c r="D3943" i="27" s="1"/>
  <c r="D3944" i="27" s="1"/>
  <c r="D3945" i="27" s="1"/>
  <c r="D3946" i="27" s="1"/>
  <c r="D3947" i="27" s="1"/>
  <c r="D3948" i="27" s="1"/>
  <c r="D3949" i="27" s="1"/>
  <c r="D3950" i="27" s="1"/>
  <c r="D3951" i="27" s="1"/>
  <c r="D3952" i="27" s="1"/>
  <c r="D3953" i="27" s="1"/>
  <c r="D3954" i="27" s="1"/>
  <c r="D3955" i="27" s="1"/>
  <c r="D3956" i="27" s="1"/>
  <c r="D3957" i="27" s="1"/>
  <c r="D3958" i="27" s="1"/>
  <c r="D3959" i="27" s="1"/>
  <c r="D3960" i="27" s="1"/>
  <c r="D3961" i="27" s="1"/>
  <c r="D3962" i="27" s="1"/>
  <c r="D3963" i="27" s="1"/>
  <c r="D3964" i="27" s="1"/>
  <c r="D3965" i="27" s="1"/>
  <c r="D3966" i="27" s="1"/>
  <c r="D3967" i="27" s="1"/>
  <c r="D3968" i="27" s="1"/>
  <c r="D3969" i="27" s="1"/>
  <c r="D3970" i="27" s="1"/>
  <c r="D3971" i="27" s="1"/>
  <c r="D3972" i="27" s="1"/>
  <c r="D3973" i="27" s="1"/>
  <c r="D3974" i="27" s="1"/>
  <c r="D3975" i="27" s="1"/>
  <c r="D3976" i="27" s="1"/>
  <c r="D3977" i="27" s="1"/>
  <c r="D3978" i="27" s="1"/>
  <c r="D3979" i="27" s="1"/>
  <c r="D3980" i="27" s="1"/>
  <c r="D3981" i="27" s="1"/>
  <c r="D3982" i="27" s="1"/>
  <c r="D3983" i="27" s="1"/>
  <c r="D3984" i="27" s="1"/>
  <c r="D3985" i="27" s="1"/>
  <c r="D3986" i="27" s="1"/>
  <c r="D3987" i="27" s="1"/>
  <c r="D3988" i="27" s="1"/>
  <c r="D3989" i="27" s="1"/>
  <c r="D3990" i="27" s="1"/>
  <c r="D3991" i="27" s="1"/>
  <c r="D3992" i="27" s="1"/>
  <c r="D3993" i="27" s="1"/>
  <c r="D3994" i="27" s="1"/>
  <c r="D3995" i="27" s="1"/>
  <c r="D3996" i="27" s="1"/>
  <c r="D3997" i="27" s="1"/>
  <c r="D3998" i="27" s="1"/>
  <c r="D3999" i="27" s="1"/>
  <c r="D4000" i="27" s="1"/>
  <c r="D4001" i="27" s="1"/>
  <c r="D4002" i="27" s="1"/>
  <c r="D4003" i="27" s="1"/>
  <c r="D4004" i="27" s="1"/>
  <c r="D4005" i="27" s="1"/>
  <c r="D4006" i="27" s="1"/>
  <c r="D4007" i="27" s="1"/>
  <c r="D4008" i="27" s="1"/>
  <c r="D4009" i="27" s="1"/>
  <c r="D4010" i="27" s="1"/>
  <c r="D4011" i="27" s="1"/>
  <c r="D4012" i="27" s="1"/>
  <c r="D4013" i="27" s="1"/>
  <c r="D4014" i="27" s="1"/>
  <c r="D4015" i="27" s="1"/>
  <c r="D4016" i="27" s="1"/>
  <c r="D4017" i="27" s="1"/>
  <c r="D4018" i="27" s="1"/>
  <c r="D4019" i="27" s="1"/>
  <c r="D4020" i="27" s="1"/>
  <c r="D4021" i="27" s="1"/>
  <c r="D4022" i="27" s="1"/>
  <c r="D4023" i="27" s="1"/>
  <c r="D4024" i="27" s="1"/>
  <c r="D4025" i="27" s="1"/>
  <c r="D4026" i="27" s="1"/>
  <c r="D4027" i="27" s="1"/>
  <c r="D4028" i="27" s="1"/>
  <c r="D4029" i="27" s="1"/>
  <c r="D4030" i="27" s="1"/>
  <c r="D4031" i="27" s="1"/>
  <c r="D4032" i="27" s="1"/>
  <c r="D4033" i="27" s="1"/>
  <c r="D4034" i="27" s="1"/>
  <c r="D4035" i="27" s="1"/>
  <c r="D4036" i="27" s="1"/>
  <c r="D4037" i="27" s="1"/>
  <c r="D4038" i="27" s="1"/>
  <c r="D4039" i="27" s="1"/>
  <c r="D4040" i="27" s="1"/>
  <c r="D4041" i="27" s="1"/>
  <c r="D4042" i="27" s="1"/>
  <c r="D4043" i="27" s="1"/>
  <c r="D4044" i="27" s="1"/>
  <c r="D4045" i="27" s="1"/>
  <c r="D4046" i="27" s="1"/>
  <c r="D4047" i="27" s="1"/>
  <c r="D4048" i="27" s="1"/>
  <c r="D4049" i="27" s="1"/>
  <c r="D4050" i="27" s="1"/>
  <c r="D4051" i="27" s="1"/>
  <c r="D4052" i="27" s="1"/>
  <c r="D4053" i="27" s="1"/>
  <c r="D4054" i="27" s="1"/>
  <c r="D4055" i="27" s="1"/>
  <c r="D4056" i="27" s="1"/>
  <c r="D4057" i="27" s="1"/>
  <c r="D4058" i="27" s="1"/>
  <c r="D4059" i="27" s="1"/>
  <c r="D4060" i="27" s="1"/>
  <c r="D4061" i="27" s="1"/>
  <c r="D4062" i="27" s="1"/>
  <c r="D4063" i="27" s="1"/>
  <c r="D4064" i="27" s="1"/>
  <c r="D4065" i="27" s="1"/>
  <c r="D4066" i="27" s="1"/>
  <c r="D4067" i="27" s="1"/>
  <c r="D4068" i="27" s="1"/>
  <c r="D4069" i="27" s="1"/>
  <c r="D4070" i="27" s="1"/>
  <c r="D4071" i="27" s="1"/>
  <c r="D4072" i="27" s="1"/>
  <c r="D4073" i="27" s="1"/>
  <c r="D4074" i="27" s="1"/>
  <c r="D4075" i="27" s="1"/>
  <c r="D4076" i="27" s="1"/>
  <c r="D4077" i="27" s="1"/>
  <c r="D4078" i="27" s="1"/>
  <c r="D4079" i="27" s="1"/>
  <c r="D4080" i="27" s="1"/>
  <c r="D4081" i="27" s="1"/>
  <c r="D4082" i="27" s="1"/>
  <c r="D4083" i="27" s="1"/>
  <c r="D4084" i="27" s="1"/>
  <c r="D4085" i="27" s="1"/>
  <c r="D4086" i="27" s="1"/>
  <c r="D4087" i="27" s="1"/>
  <c r="D4088" i="27" s="1"/>
  <c r="D4089" i="27" s="1"/>
  <c r="D4090" i="27" s="1"/>
  <c r="D4091" i="27" s="1"/>
  <c r="D4092" i="27" s="1"/>
  <c r="D4093" i="27" s="1"/>
  <c r="D4094" i="27" s="1"/>
  <c r="D4095" i="27" s="1"/>
  <c r="D4096" i="27" s="1"/>
  <c r="D4097" i="27" s="1"/>
  <c r="D4098" i="27" s="1"/>
  <c r="D4099" i="27" s="1"/>
  <c r="D4100" i="27" s="1"/>
  <c r="D4101" i="27" s="1"/>
  <c r="D4102" i="27" s="1"/>
  <c r="D4103" i="27" s="1"/>
  <c r="D4104" i="27" s="1"/>
  <c r="D4105" i="27" s="1"/>
  <c r="D4106" i="27" s="1"/>
  <c r="D4107" i="27" s="1"/>
  <c r="D4108" i="27" s="1"/>
  <c r="D4109" i="27" s="1"/>
  <c r="D4110" i="27" s="1"/>
  <c r="D4111" i="27" s="1"/>
  <c r="D4112" i="27" s="1"/>
  <c r="D4113" i="27" s="1"/>
  <c r="D4114" i="27" s="1"/>
  <c r="D4115" i="27" s="1"/>
  <c r="D4116" i="27" s="1"/>
  <c r="D4117" i="27" s="1"/>
  <c r="D4118" i="27" s="1"/>
  <c r="D4119" i="27" s="1"/>
  <c r="D4120" i="27" s="1"/>
  <c r="D4121" i="27" s="1"/>
  <c r="D4122" i="27" s="1"/>
  <c r="D4123" i="27" s="1"/>
  <c r="D4124" i="27" s="1"/>
  <c r="D4125" i="27" s="1"/>
  <c r="D4126" i="27" s="1"/>
  <c r="D4127" i="27" s="1"/>
  <c r="D4128" i="27" s="1"/>
  <c r="D4129" i="27" s="1"/>
  <c r="D4130" i="27" s="1"/>
  <c r="D4131" i="27" s="1"/>
  <c r="D4132" i="27" s="1"/>
  <c r="D4133" i="27" s="1"/>
  <c r="D4134" i="27" s="1"/>
  <c r="D4135" i="27" s="1"/>
  <c r="D4136" i="27" s="1"/>
  <c r="D4137" i="27" s="1"/>
  <c r="D4138" i="27" s="1"/>
  <c r="D4139" i="27" s="1"/>
  <c r="D4140" i="27" s="1"/>
  <c r="D4141" i="27" s="1"/>
  <c r="D4142" i="27" s="1"/>
  <c r="D4143" i="27" s="1"/>
  <c r="D4144" i="27" s="1"/>
  <c r="D4145" i="27" s="1"/>
  <c r="D4146" i="27" s="1"/>
  <c r="D4147" i="27" s="1"/>
  <c r="D4148" i="27" s="1"/>
  <c r="D4149" i="27" s="1"/>
  <c r="D4150" i="27" s="1"/>
  <c r="D4151" i="27" s="1"/>
  <c r="D4152" i="27" s="1"/>
  <c r="D4153" i="27" s="1"/>
  <c r="D4154" i="27" s="1"/>
  <c r="D4155" i="27" s="1"/>
  <c r="D4156" i="27" s="1"/>
  <c r="D4157" i="27" s="1"/>
  <c r="D4158" i="27" s="1"/>
  <c r="D4159" i="27" s="1"/>
  <c r="D4160" i="27" s="1"/>
  <c r="D4161" i="27" s="1"/>
  <c r="D4162" i="27" s="1"/>
  <c r="D4163" i="27" s="1"/>
  <c r="D4164" i="27" s="1"/>
  <c r="D4165" i="27" s="1"/>
  <c r="D4166" i="27" s="1"/>
  <c r="D4167" i="27" s="1"/>
  <c r="D4168" i="27" s="1"/>
  <c r="D4169" i="27" s="1"/>
  <c r="D4170" i="27" s="1"/>
  <c r="D4171" i="27" s="1"/>
  <c r="D4172" i="27" s="1"/>
  <c r="D4173" i="27" s="1"/>
  <c r="D4174" i="27" s="1"/>
  <c r="D4175" i="27" s="1"/>
  <c r="D4176" i="27" s="1"/>
  <c r="D4177" i="27" s="1"/>
  <c r="D4178" i="27" s="1"/>
  <c r="D4179" i="27" s="1"/>
  <c r="D4180" i="27" s="1"/>
  <c r="D4181" i="27" s="1"/>
  <c r="D4182" i="27" s="1"/>
  <c r="D4183" i="27" s="1"/>
  <c r="D4184" i="27" s="1"/>
  <c r="D4185" i="27" s="1"/>
  <c r="D4186" i="27" s="1"/>
  <c r="D4187" i="27" s="1"/>
  <c r="D4188" i="27" s="1"/>
  <c r="D4189" i="27" s="1"/>
  <c r="D4190" i="27" s="1"/>
  <c r="D4191" i="27" s="1"/>
  <c r="D4192" i="27" s="1"/>
  <c r="D4193" i="27" s="1"/>
  <c r="D4194" i="27" s="1"/>
  <c r="D4195" i="27" s="1"/>
  <c r="G920" i="27"/>
  <c r="M595" i="27"/>
  <c r="F3084" i="27" l="1"/>
  <c r="F3765" i="27"/>
  <c r="F3085" i="27"/>
  <c r="F3086" i="27" s="1"/>
  <c r="F3087" i="27" s="1"/>
  <c r="F3088" i="27" s="1"/>
  <c r="F3089" i="27" s="1"/>
  <c r="F3090" i="27" s="1"/>
  <c r="B3019" i="27"/>
  <c r="I316" i="27"/>
  <c r="C315" i="27"/>
  <c r="W2" i="27"/>
  <c r="E610" i="27" s="1"/>
  <c r="E611" i="27" s="1"/>
  <c r="E612" i="27" s="1"/>
  <c r="E613" i="27" s="1"/>
  <c r="E614" i="27" s="1"/>
  <c r="E615" i="27" s="1"/>
  <c r="E616" i="27" s="1"/>
  <c r="E617" i="27" s="1"/>
  <c r="E618" i="27" s="1"/>
  <c r="E619" i="27" s="1"/>
  <c r="E620" i="27" s="1"/>
  <c r="E621" i="27" s="1"/>
  <c r="E622" i="27" s="1"/>
  <c r="E623" i="27" s="1"/>
  <c r="E624" i="27" s="1"/>
  <c r="E625" i="27" s="1"/>
  <c r="E626" i="27" s="1"/>
  <c r="E627" i="27" s="1"/>
  <c r="E628" i="27" s="1"/>
  <c r="E629" i="27" s="1"/>
  <c r="E630" i="27" s="1"/>
  <c r="E631" i="27" s="1"/>
  <c r="E632" i="27" s="1"/>
  <c r="E633" i="27" s="1"/>
  <c r="E634" i="27" s="1"/>
  <c r="E635" i="27" s="1"/>
  <c r="E636" i="27" s="1"/>
  <c r="E637" i="27" s="1"/>
  <c r="E638" i="27" s="1"/>
  <c r="E639" i="27" s="1"/>
  <c r="E640" i="27" s="1"/>
  <c r="E641" i="27" s="1"/>
  <c r="E642" i="27" s="1"/>
  <c r="E643" i="27" s="1"/>
  <c r="E644" i="27" s="1"/>
  <c r="E645" i="27" s="1"/>
  <c r="E646" i="27" s="1"/>
  <c r="E647" i="27" s="1"/>
  <c r="E648" i="27" s="1"/>
  <c r="E649" i="27" s="1"/>
  <c r="E650" i="27" s="1"/>
  <c r="E651" i="27" s="1"/>
  <c r="E652" i="27" s="1"/>
  <c r="E653" i="27" s="1"/>
  <c r="E654" i="27" s="1"/>
  <c r="E655" i="27" s="1"/>
  <c r="E656" i="27" s="1"/>
  <c r="E657" i="27" s="1"/>
  <c r="E658" i="27" s="1"/>
  <c r="E659" i="27" s="1"/>
  <c r="E660" i="27" s="1"/>
  <c r="E661" i="27" s="1"/>
  <c r="E662" i="27" s="1"/>
  <c r="E663" i="27" s="1"/>
  <c r="E664" i="27" s="1"/>
  <c r="E665" i="27" s="1"/>
  <c r="E666" i="27" s="1"/>
  <c r="E667" i="27" s="1"/>
  <c r="E668" i="27" s="1"/>
  <c r="E669" i="27" s="1"/>
  <c r="E670" i="27" s="1"/>
  <c r="E671" i="27" s="1"/>
  <c r="E672" i="27" s="1"/>
  <c r="E673" i="27" s="1"/>
  <c r="E674" i="27" s="1"/>
  <c r="E675" i="27" s="1"/>
  <c r="E676" i="27" s="1"/>
  <c r="E677" i="27" s="1"/>
  <c r="E678" i="27" s="1"/>
  <c r="E679" i="27" s="1"/>
  <c r="E680" i="27" s="1"/>
  <c r="E681" i="27" s="1"/>
  <c r="E682" i="27" s="1"/>
  <c r="E683" i="27" s="1"/>
  <c r="E684" i="27" s="1"/>
  <c r="E685" i="27" s="1"/>
  <c r="E686" i="27" s="1"/>
  <c r="E687" i="27" s="1"/>
  <c r="E688" i="27" s="1"/>
  <c r="E689" i="27" s="1"/>
  <c r="E690" i="27" s="1"/>
  <c r="E691" i="27" s="1"/>
  <c r="E692" i="27" s="1"/>
  <c r="E693" i="27" s="1"/>
  <c r="E694" i="27" s="1"/>
  <c r="E695" i="27" s="1"/>
  <c r="E696" i="27" s="1"/>
  <c r="E697" i="27" s="1"/>
  <c r="E698" i="27" s="1"/>
  <c r="E699" i="27" s="1"/>
  <c r="E700" i="27" s="1"/>
  <c r="E701" i="27" s="1"/>
  <c r="E702" i="27" s="1"/>
  <c r="E703" i="27" s="1"/>
  <c r="E704" i="27" s="1"/>
  <c r="E705" i="27" s="1"/>
  <c r="E706" i="27" s="1"/>
  <c r="E707" i="27" s="1"/>
  <c r="E708" i="27" s="1"/>
  <c r="E709" i="27" s="1"/>
  <c r="E710" i="27" s="1"/>
  <c r="E711" i="27" s="1"/>
  <c r="E712" i="27" s="1"/>
  <c r="E713" i="27" s="1"/>
  <c r="E714" i="27" s="1"/>
  <c r="E715" i="27" s="1"/>
  <c r="E716" i="27" s="1"/>
  <c r="E717" i="27" s="1"/>
  <c r="E718" i="27" s="1"/>
  <c r="E719" i="27" s="1"/>
  <c r="E720" i="27" s="1"/>
  <c r="E721" i="27" s="1"/>
  <c r="E722" i="27" s="1"/>
  <c r="E723" i="27" s="1"/>
  <c r="E724" i="27" s="1"/>
  <c r="E725" i="27" s="1"/>
  <c r="E726" i="27" s="1"/>
  <c r="E727" i="27" s="1"/>
  <c r="E728" i="27" s="1"/>
  <c r="E729" i="27" s="1"/>
  <c r="E730" i="27" s="1"/>
  <c r="E731" i="27" s="1"/>
  <c r="E732" i="27" s="1"/>
  <c r="E733" i="27" s="1"/>
  <c r="E734" i="27" s="1"/>
  <c r="E735" i="27" s="1"/>
  <c r="E736" i="27" s="1"/>
  <c r="E737" i="27" s="1"/>
  <c r="E738" i="27" s="1"/>
  <c r="E739" i="27" s="1"/>
  <c r="E740" i="27" s="1"/>
  <c r="E741" i="27" s="1"/>
  <c r="E742" i="27" s="1"/>
  <c r="E743" i="27" s="1"/>
  <c r="E744" i="27" s="1"/>
  <c r="E745" i="27" s="1"/>
  <c r="E746" i="27" s="1"/>
  <c r="E747" i="27" s="1"/>
  <c r="E748" i="27" s="1"/>
  <c r="E749" i="27" s="1"/>
  <c r="E750" i="27" s="1"/>
  <c r="E751" i="27" s="1"/>
  <c r="E752" i="27" s="1"/>
  <c r="E753" i="27" s="1"/>
  <c r="E754" i="27" s="1"/>
  <c r="E755" i="27" s="1"/>
  <c r="E756" i="27" s="1"/>
  <c r="E757" i="27" s="1"/>
  <c r="E758" i="27" s="1"/>
  <c r="E759" i="27" s="1"/>
  <c r="E760" i="27" s="1"/>
  <c r="E761" i="27" s="1"/>
  <c r="E762" i="27" s="1"/>
  <c r="E763" i="27" s="1"/>
  <c r="E764" i="27" s="1"/>
  <c r="E765" i="27" s="1"/>
  <c r="E766" i="27" s="1"/>
  <c r="E767" i="27" s="1"/>
  <c r="E768" i="27" s="1"/>
  <c r="E769" i="27" s="1"/>
  <c r="E770" i="27" s="1"/>
  <c r="E771" i="27" s="1"/>
  <c r="E772" i="27" s="1"/>
  <c r="E773" i="27" s="1"/>
  <c r="E774" i="27" s="1"/>
  <c r="E775" i="27" s="1"/>
  <c r="E776" i="27" s="1"/>
  <c r="E777" i="27" s="1"/>
  <c r="E778" i="27" s="1"/>
  <c r="E779" i="27" s="1"/>
  <c r="E780" i="27" s="1"/>
  <c r="E781" i="27" s="1"/>
  <c r="E782" i="27" s="1"/>
  <c r="E783" i="27" s="1"/>
  <c r="E784" i="27" s="1"/>
  <c r="E785" i="27" s="1"/>
  <c r="E786" i="27" s="1"/>
  <c r="E787" i="27" s="1"/>
  <c r="E788" i="27" s="1"/>
  <c r="E789" i="27" s="1"/>
  <c r="E790" i="27" s="1"/>
  <c r="E791" i="27" s="1"/>
  <c r="E792" i="27" s="1"/>
  <c r="E793" i="27" s="1"/>
  <c r="E794" i="27" s="1"/>
  <c r="E795" i="27" s="1"/>
  <c r="E796" i="27" s="1"/>
  <c r="E797" i="27" s="1"/>
  <c r="E798" i="27" s="1"/>
  <c r="E799" i="27" s="1"/>
  <c r="E800" i="27" s="1"/>
  <c r="E801" i="27" s="1"/>
  <c r="E802" i="27" s="1"/>
  <c r="E803" i="27" s="1"/>
  <c r="E804" i="27" s="1"/>
  <c r="E805" i="27" s="1"/>
  <c r="E806" i="27" s="1"/>
  <c r="E807" i="27" s="1"/>
  <c r="E808" i="27" s="1"/>
  <c r="E809" i="27" s="1"/>
  <c r="E810" i="27" s="1"/>
  <c r="E811" i="27" s="1"/>
  <c r="E812" i="27" s="1"/>
  <c r="E813" i="27" s="1"/>
  <c r="E814" i="27" s="1"/>
  <c r="E815" i="27" s="1"/>
  <c r="E816" i="27" s="1"/>
  <c r="E817" i="27" s="1"/>
  <c r="E818" i="27" s="1"/>
  <c r="E819" i="27" s="1"/>
  <c r="E820" i="27" s="1"/>
  <c r="E821" i="27" s="1"/>
  <c r="E822" i="27" s="1"/>
  <c r="E823" i="27" s="1"/>
  <c r="E824" i="27" s="1"/>
  <c r="E825" i="27" s="1"/>
  <c r="E826" i="27" s="1"/>
  <c r="E827" i="27" s="1"/>
  <c r="E828" i="27" s="1"/>
  <c r="E829" i="27" s="1"/>
  <c r="E830" i="27" s="1"/>
  <c r="E831" i="27" s="1"/>
  <c r="E832" i="27" s="1"/>
  <c r="E833" i="27" s="1"/>
  <c r="E834" i="27" s="1"/>
  <c r="E835" i="27" s="1"/>
  <c r="E836" i="27" s="1"/>
  <c r="E837" i="27" s="1"/>
  <c r="E838" i="27" s="1"/>
  <c r="E839" i="27" s="1"/>
  <c r="E840" i="27" s="1"/>
  <c r="E841" i="27" s="1"/>
  <c r="E842" i="27" s="1"/>
  <c r="E843" i="27" s="1"/>
  <c r="E844" i="27" s="1"/>
  <c r="E845" i="27" s="1"/>
  <c r="E846" i="27" s="1"/>
  <c r="E847" i="27" s="1"/>
  <c r="E848" i="27" s="1"/>
  <c r="E849" i="27" s="1"/>
  <c r="E850" i="27" s="1"/>
  <c r="T2" i="27"/>
  <c r="AV11" i="33" s="1"/>
  <c r="AV13" i="33" s="1"/>
  <c r="AV15" i="33" s="1"/>
  <c r="AV17" i="33" s="1"/>
  <c r="AV19" i="33" s="1"/>
  <c r="AV21" i="33" s="1"/>
  <c r="AV23" i="33" s="1"/>
  <c r="AV25" i="33" s="1"/>
  <c r="AV27" i="33" s="1"/>
  <c r="AV29" i="33" s="1"/>
  <c r="AV31" i="33" s="1"/>
  <c r="AV33" i="33" s="1"/>
  <c r="AV35" i="33" s="1"/>
  <c r="AV37" i="33" s="1"/>
  <c r="AV39" i="33" s="1"/>
  <c r="AV41" i="33" s="1"/>
  <c r="AV43" i="33" s="1"/>
  <c r="AV45" i="33" s="1"/>
  <c r="AV47" i="33" s="1"/>
  <c r="AV49" i="33" s="1"/>
  <c r="AV51" i="33" s="1"/>
  <c r="AV53" i="33" s="1"/>
  <c r="AV55" i="33" s="1"/>
  <c r="AV57" i="33" s="1"/>
  <c r="AV59" i="33" s="1"/>
  <c r="AV61" i="33" s="1"/>
  <c r="AV63" i="33" s="1"/>
  <c r="AV65" i="33" s="1"/>
  <c r="AV67" i="33" s="1"/>
  <c r="H513" i="27"/>
  <c r="H227" i="27"/>
  <c r="H228" i="27"/>
  <c r="Q46" i="32"/>
  <c r="Q657" i="32"/>
  <c r="AU53" i="33"/>
  <c r="AE29" i="34"/>
  <c r="F3" i="19"/>
  <c r="G921" i="27"/>
  <c r="M596" i="27"/>
  <c r="F3766" i="27" l="1"/>
  <c r="F3092" i="27"/>
  <c r="F3093" i="27" s="1"/>
  <c r="F3094" i="27" s="1"/>
  <c r="F3095" i="27" s="1"/>
  <c r="F3096" i="27" s="1"/>
  <c r="F3097" i="27" s="1"/>
  <c r="F3098" i="27" s="1"/>
  <c r="F3091" i="27"/>
  <c r="B3020" i="27"/>
  <c r="E851" i="27"/>
  <c r="C316" i="27"/>
  <c r="I317" i="27"/>
  <c r="H514" i="27"/>
  <c r="H229" i="27"/>
  <c r="Q48" i="32"/>
  <c r="Q659" i="32"/>
  <c r="AU55" i="33"/>
  <c r="AE30" i="34"/>
  <c r="G922" i="27"/>
  <c r="M597" i="27"/>
  <c r="F3767" i="27" l="1"/>
  <c r="F3100" i="27"/>
  <c r="F3101" i="27" s="1"/>
  <c r="F3102" i="27" s="1"/>
  <c r="F3103" i="27" s="1"/>
  <c r="F3104" i="27" s="1"/>
  <c r="F3105" i="27" s="1"/>
  <c r="F3106" i="27" s="1"/>
  <c r="F3099" i="27"/>
  <c r="B3021" i="27"/>
  <c r="C317" i="27"/>
  <c r="E852" i="27"/>
  <c r="H515" i="27"/>
  <c r="H230" i="27"/>
  <c r="Q50" i="32"/>
  <c r="Q661" i="32"/>
  <c r="AU57" i="33"/>
  <c r="AE31" i="34"/>
  <c r="F2" i="19"/>
  <c r="G923" i="27"/>
  <c r="M598" i="27"/>
  <c r="F3768" i="27" l="1"/>
  <c r="F3107" i="27"/>
  <c r="F3108" i="27"/>
  <c r="F3109" i="27" s="1"/>
  <c r="F3110" i="27" s="1"/>
  <c r="F3111" i="27" s="1"/>
  <c r="F3112" i="27" s="1"/>
  <c r="F3113" i="27" s="1"/>
  <c r="F3114" i="27" s="1"/>
  <c r="B3022" i="27"/>
  <c r="E853" i="27"/>
  <c r="H516" i="27"/>
  <c r="H517" i="27" s="1"/>
  <c r="H518" i="27" s="1"/>
  <c r="H231" i="27"/>
  <c r="Q52" i="32"/>
  <c r="Q663" i="32"/>
  <c r="AU59" i="33"/>
  <c r="AE32" i="34"/>
  <c r="A33" i="29"/>
  <c r="M599" i="27"/>
  <c r="F3769" i="27" l="1"/>
  <c r="F3115" i="27"/>
  <c r="F3116" i="27"/>
  <c r="F3117" i="27" s="1"/>
  <c r="F3118" i="27" s="1"/>
  <c r="F3119" i="27" s="1"/>
  <c r="F3120" i="27" s="1"/>
  <c r="F3121" i="27" s="1"/>
  <c r="F3122" i="27" s="1"/>
  <c r="B3023" i="27"/>
  <c r="E854" i="27"/>
  <c r="H520" i="27"/>
  <c r="H519" i="27"/>
  <c r="H232" i="27"/>
  <c r="H233" i="27" s="1"/>
  <c r="H234" i="27" s="1"/>
  <c r="Q54" i="32"/>
  <c r="Q665" i="32"/>
  <c r="AU61" i="33"/>
  <c r="AE33" i="34"/>
  <c r="B96" i="24"/>
  <c r="B86" i="24"/>
  <c r="B87" i="24"/>
  <c r="B88" i="24"/>
  <c r="B89" i="24"/>
  <c r="B90" i="24"/>
  <c r="B91" i="24"/>
  <c r="B92" i="24"/>
  <c r="B93" i="24"/>
  <c r="B94" i="24"/>
  <c r="B95" i="24"/>
  <c r="B85" i="24"/>
  <c r="M600" i="27"/>
  <c r="F3770" i="27" l="1"/>
  <c r="F3124" i="27"/>
  <c r="F3125" i="27" s="1"/>
  <c r="F3126" i="27" s="1"/>
  <c r="F3127" i="27" s="1"/>
  <c r="F3128" i="27" s="1"/>
  <c r="F3129" i="27" s="1"/>
  <c r="F3130" i="27" s="1"/>
  <c r="F3123" i="27"/>
  <c r="B3024" i="27"/>
  <c r="E855" i="27"/>
  <c r="H521" i="27"/>
  <c r="H235" i="27"/>
  <c r="H236" i="27"/>
  <c r="Q56" i="32"/>
  <c r="Q667" i="32"/>
  <c r="AU63" i="33"/>
  <c r="AE34" i="34"/>
  <c r="K287" i="27"/>
  <c r="M601" i="27"/>
  <c r="F3771" i="27" l="1"/>
  <c r="F3772" i="27"/>
  <c r="F3132" i="27"/>
  <c r="F3133" i="27" s="1"/>
  <c r="F3134" i="27" s="1"/>
  <c r="F3135" i="27" s="1"/>
  <c r="F3136" i="27" s="1"/>
  <c r="F3137" i="27" s="1"/>
  <c r="F3138" i="27" s="1"/>
  <c r="F3131" i="27"/>
  <c r="B3025" i="27"/>
  <c r="E856" i="27"/>
  <c r="H522" i="27"/>
  <c r="H237" i="27"/>
  <c r="Q58" i="32"/>
  <c r="Q669" i="32"/>
  <c r="AU65" i="33"/>
  <c r="AE35" i="34"/>
  <c r="M602" i="27"/>
  <c r="F3773" i="27" l="1"/>
  <c r="F3139" i="27"/>
  <c r="F3140" i="27"/>
  <c r="F3141" i="27" s="1"/>
  <c r="F3142" i="27" s="1"/>
  <c r="F3143" i="27" s="1"/>
  <c r="F3144" i="27" s="1"/>
  <c r="F3145" i="27" s="1"/>
  <c r="F3146" i="27" s="1"/>
  <c r="B3026" i="27"/>
  <c r="E857" i="27"/>
  <c r="H523" i="27"/>
  <c r="H238" i="27"/>
  <c r="Q60" i="32"/>
  <c r="Q671" i="32"/>
  <c r="AU67" i="33"/>
  <c r="AE36" i="34"/>
  <c r="M603" i="27"/>
  <c r="F3774" i="27" l="1"/>
  <c r="F3147" i="27"/>
  <c r="F3148" i="27"/>
  <c r="F3149" i="27" s="1"/>
  <c r="F3150" i="27" s="1"/>
  <c r="F3151" i="27" s="1"/>
  <c r="F3152" i="27" s="1"/>
  <c r="F3153" i="27" s="1"/>
  <c r="F3154" i="27" s="1"/>
  <c r="B3027" i="27"/>
  <c r="E858" i="27"/>
  <c r="H524" i="27"/>
  <c r="H525" i="27" s="1"/>
  <c r="H526" i="27" s="1"/>
  <c r="H239" i="27"/>
  <c r="Q62" i="32"/>
  <c r="Q673" i="32"/>
  <c r="AE37" i="34"/>
  <c r="F3775" i="27" l="1"/>
  <c r="F3156" i="27"/>
  <c r="F3157" i="27" s="1"/>
  <c r="F3158" i="27" s="1"/>
  <c r="F3159" i="27" s="1"/>
  <c r="F3160" i="27" s="1"/>
  <c r="F3161" i="27" s="1"/>
  <c r="F3162" i="27" s="1"/>
  <c r="F3155" i="27"/>
  <c r="B3028" i="27"/>
  <c r="E859" i="27"/>
  <c r="H528" i="27"/>
  <c r="H527" i="27"/>
  <c r="H240" i="27"/>
  <c r="H241" i="27" s="1"/>
  <c r="H242" i="27" s="1"/>
  <c r="Q64" i="32"/>
  <c r="Q675" i="32"/>
  <c r="AE38" i="34"/>
  <c r="F3776" i="27" l="1"/>
  <c r="F3163" i="27"/>
  <c r="F3164" i="27"/>
  <c r="F3165" i="27" s="1"/>
  <c r="F3166" i="27" s="1"/>
  <c r="F3167" i="27" s="1"/>
  <c r="F3168" i="27" s="1"/>
  <c r="F3169" i="27" s="1"/>
  <c r="F3170" i="27" s="1"/>
  <c r="B3029" i="27"/>
  <c r="E860" i="27"/>
  <c r="H529" i="27"/>
  <c r="H243" i="27"/>
  <c r="H244" i="27"/>
  <c r="Q66" i="32"/>
  <c r="Q677" i="32"/>
  <c r="AE39" i="34"/>
  <c r="F3777" i="27" l="1"/>
  <c r="F3172" i="27"/>
  <c r="F3173" i="27" s="1"/>
  <c r="F3174" i="27" s="1"/>
  <c r="F3175" i="27" s="1"/>
  <c r="F3176" i="27" s="1"/>
  <c r="F3177" i="27" s="1"/>
  <c r="F3178" i="27" s="1"/>
  <c r="F3171" i="27"/>
  <c r="B3030" i="27"/>
  <c r="E861" i="27"/>
  <c r="H530" i="27"/>
  <c r="H245" i="27"/>
  <c r="Q68" i="32"/>
  <c r="Q679" i="32"/>
  <c r="AE40" i="34"/>
  <c r="E43" i="27"/>
  <c r="F3778" i="27" l="1"/>
  <c r="F3180" i="27"/>
  <c r="F3181" i="27" s="1"/>
  <c r="F3182" i="27" s="1"/>
  <c r="F3183" i="27" s="1"/>
  <c r="F3184" i="27" s="1"/>
  <c r="F3185" i="27" s="1"/>
  <c r="F3186" i="27" s="1"/>
  <c r="F3179" i="27"/>
  <c r="B3031" i="27"/>
  <c r="E862" i="27"/>
  <c r="H531" i="27"/>
  <c r="H246" i="27"/>
  <c r="Q70" i="32"/>
  <c r="N43" i="27"/>
  <c r="I43" i="27"/>
  <c r="K43" i="27"/>
  <c r="M43" i="27"/>
  <c r="J43" i="27"/>
  <c r="Q681" i="32"/>
  <c r="AE41" i="34"/>
  <c r="H43" i="27"/>
  <c r="L21" i="16"/>
  <c r="L20" i="16"/>
  <c r="F3779" i="27" l="1"/>
  <c r="F3780" i="27"/>
  <c r="F3188" i="27"/>
  <c r="F3189" i="27" s="1"/>
  <c r="F3190" i="27" s="1"/>
  <c r="F3191" i="27" s="1"/>
  <c r="F3192" i="27" s="1"/>
  <c r="F3193" i="27" s="1"/>
  <c r="F3194" i="27" s="1"/>
  <c r="F3187" i="27"/>
  <c r="B3032" i="27"/>
  <c r="E863" i="27"/>
  <c r="H532" i="27"/>
  <c r="H533" i="27" s="1"/>
  <c r="H534" i="27" s="1"/>
  <c r="H247" i="27"/>
  <c r="Q72" i="32"/>
  <c r="A43" i="27"/>
  <c r="Q683" i="32"/>
  <c r="AE42" i="34"/>
  <c r="F3781" i="27" l="1"/>
  <c r="F3195" i="27"/>
  <c r="F3196" i="27"/>
  <c r="F3197" i="27" s="1"/>
  <c r="F3198" i="27" s="1"/>
  <c r="F3199" i="27" s="1"/>
  <c r="F3200" i="27" s="1"/>
  <c r="F3201" i="27" s="1"/>
  <c r="F3202" i="27" s="1"/>
  <c r="B3033" i="27"/>
  <c r="E864" i="27"/>
  <c r="H536" i="27"/>
  <c r="H535" i="27"/>
  <c r="H248" i="27"/>
  <c r="H249" i="27" s="1"/>
  <c r="H250" i="27" s="1"/>
  <c r="Q74" i="32"/>
  <c r="Q685" i="32"/>
  <c r="AE43" i="34"/>
  <c r="F3782" i="27" l="1"/>
  <c r="F3204" i="27"/>
  <c r="F3205" i="27" s="1"/>
  <c r="F3206" i="27" s="1"/>
  <c r="F3207" i="27" s="1"/>
  <c r="F3208" i="27" s="1"/>
  <c r="F3209" i="27" s="1"/>
  <c r="F3210" i="27" s="1"/>
  <c r="F3203" i="27"/>
  <c r="B3034" i="27"/>
  <c r="E865" i="27"/>
  <c r="H537" i="27"/>
  <c r="H251" i="27"/>
  <c r="H252" i="27"/>
  <c r="Q76" i="32"/>
  <c r="Q687" i="32"/>
  <c r="AE44" i="34"/>
  <c r="F3783" i="27" l="1"/>
  <c r="F3211" i="27"/>
  <c r="F3212" i="27"/>
  <c r="F3213" i="27" s="1"/>
  <c r="F3214" i="27" s="1"/>
  <c r="F3215" i="27" s="1"/>
  <c r="F3216" i="27" s="1"/>
  <c r="F3217" i="27" s="1"/>
  <c r="F3218" i="27" s="1"/>
  <c r="B3035" i="27"/>
  <c r="E866" i="27"/>
  <c r="H253" i="27"/>
  <c r="Q78" i="32"/>
  <c r="Q689" i="32"/>
  <c r="AE45" i="34"/>
  <c r="F3784" i="27" l="1"/>
  <c r="F3220" i="27"/>
  <c r="F3221" i="27" s="1"/>
  <c r="F3222" i="27" s="1"/>
  <c r="F3223" i="27" s="1"/>
  <c r="F3224" i="27" s="1"/>
  <c r="F3225" i="27" s="1"/>
  <c r="F3226" i="27" s="1"/>
  <c r="F3219" i="27"/>
  <c r="B3036" i="27"/>
  <c r="E867" i="27"/>
  <c r="H254" i="27"/>
  <c r="Q80" i="32"/>
  <c r="Q691" i="32"/>
  <c r="AE46" i="34"/>
  <c r="F61" i="16"/>
  <c r="F3785" i="27" l="1"/>
  <c r="F3227" i="27"/>
  <c r="F3228" i="27"/>
  <c r="F3229" i="27" s="1"/>
  <c r="F3230" i="27" s="1"/>
  <c r="F3231" i="27" s="1"/>
  <c r="F3232" i="27" s="1"/>
  <c r="F3233" i="27" s="1"/>
  <c r="F3234" i="27" s="1"/>
  <c r="B3037" i="27"/>
  <c r="E868" i="27"/>
  <c r="H255" i="27"/>
  <c r="Q82" i="32"/>
  <c r="Q693" i="32"/>
  <c r="AE47" i="34"/>
  <c r="F162" i="16"/>
  <c r="I162" i="16" s="1"/>
  <c r="F3786" i="27" l="1"/>
  <c r="F3236" i="27"/>
  <c r="F3237" i="27" s="1"/>
  <c r="F3238" i="27" s="1"/>
  <c r="F3239" i="27" s="1"/>
  <c r="F3240" i="27" s="1"/>
  <c r="F3241" i="27" s="1"/>
  <c r="F3242" i="27" s="1"/>
  <c r="F3235" i="27"/>
  <c r="B3038" i="27"/>
  <c r="E869" i="27"/>
  <c r="H256" i="27"/>
  <c r="H257" i="27" s="1"/>
  <c r="H258" i="27" s="1"/>
  <c r="Q84" i="32"/>
  <c r="Q695" i="32"/>
  <c r="AE48" i="34"/>
  <c r="F3787" i="27" l="1"/>
  <c r="F3788" i="27"/>
  <c r="F3243" i="27"/>
  <c r="F3244" i="27"/>
  <c r="F3245" i="27" s="1"/>
  <c r="F3246" i="27" s="1"/>
  <c r="F3247" i="27" s="1"/>
  <c r="F3248" i="27" s="1"/>
  <c r="F3249" i="27" s="1"/>
  <c r="F3250" i="27" s="1"/>
  <c r="B3039" i="27"/>
  <c r="E870" i="27"/>
  <c r="H259" i="27"/>
  <c r="H260" i="27"/>
  <c r="Q86" i="32"/>
  <c r="Q697" i="32"/>
  <c r="AE49" i="34"/>
  <c r="F3789" i="27" l="1"/>
  <c r="F3251" i="27"/>
  <c r="F3252" i="27"/>
  <c r="F3253" i="27" s="1"/>
  <c r="F3254" i="27" s="1"/>
  <c r="F3255" i="27" s="1"/>
  <c r="F3256" i="27" s="1"/>
  <c r="F3257" i="27" s="1"/>
  <c r="F3258" i="27" s="1"/>
  <c r="B3040" i="27"/>
  <c r="E871" i="27"/>
  <c r="H261" i="27"/>
  <c r="Q88" i="32"/>
  <c r="Q699" i="32"/>
  <c r="AE50" i="34"/>
  <c r="B25" i="29"/>
  <c r="F3790" i="27" l="1"/>
  <c r="F3259" i="27"/>
  <c r="F3260" i="27"/>
  <c r="F3261" i="27" s="1"/>
  <c r="F3262" i="27" s="1"/>
  <c r="F3263" i="27" s="1"/>
  <c r="F3264" i="27" s="1"/>
  <c r="F3265" i="27" s="1"/>
  <c r="F3266" i="27" s="1"/>
  <c r="B3041" i="27"/>
  <c r="E872" i="27"/>
  <c r="H262" i="27"/>
  <c r="Q90" i="32"/>
  <c r="Q701" i="32"/>
  <c r="AE51" i="34"/>
  <c r="F3791" i="27" l="1"/>
  <c r="F3267" i="27"/>
  <c r="F3268" i="27"/>
  <c r="F3269" i="27" s="1"/>
  <c r="F3270" i="27" s="1"/>
  <c r="F3271" i="27" s="1"/>
  <c r="F3272" i="27" s="1"/>
  <c r="F3273" i="27" s="1"/>
  <c r="F3274" i="27" s="1"/>
  <c r="B3042" i="27"/>
  <c r="E873" i="27"/>
  <c r="H263" i="27"/>
  <c r="Q92" i="32"/>
  <c r="Q703" i="32"/>
  <c r="AE52" i="34"/>
  <c r="F3792" i="27" l="1"/>
  <c r="F3275" i="27"/>
  <c r="F3276" i="27"/>
  <c r="F3277" i="27" s="1"/>
  <c r="F3278" i="27" s="1"/>
  <c r="F3279" i="27" s="1"/>
  <c r="F3280" i="27" s="1"/>
  <c r="F3281" i="27" s="1"/>
  <c r="F3282" i="27" s="1"/>
  <c r="B3043" i="27"/>
  <c r="E874" i="27"/>
  <c r="H264" i="27"/>
  <c r="H265" i="27" s="1"/>
  <c r="H266" i="27" s="1"/>
  <c r="Q94" i="32"/>
  <c r="Q705" i="32"/>
  <c r="AE53" i="34"/>
  <c r="H2" i="29"/>
  <c r="F3793" i="27" l="1"/>
  <c r="F3283" i="27"/>
  <c r="F3284" i="27"/>
  <c r="F3285" i="27" s="1"/>
  <c r="F3286" i="27" s="1"/>
  <c r="F3287" i="27" s="1"/>
  <c r="F3288" i="27" s="1"/>
  <c r="F3289" i="27" s="1"/>
  <c r="F3290" i="27" s="1"/>
  <c r="B3044" i="27"/>
  <c r="E875" i="27"/>
  <c r="H267" i="27"/>
  <c r="H268" i="27"/>
  <c r="Q96" i="32"/>
  <c r="Q707" i="32"/>
  <c r="AE54" i="34"/>
  <c r="G2" i="29"/>
  <c r="F2" i="29"/>
  <c r="F3794" i="27" l="1"/>
  <c r="F3292" i="27"/>
  <c r="F3293" i="27" s="1"/>
  <c r="F3294" i="27" s="1"/>
  <c r="F3295" i="27" s="1"/>
  <c r="F3296" i="27" s="1"/>
  <c r="F3297" i="27" s="1"/>
  <c r="F3298" i="27" s="1"/>
  <c r="F3291" i="27"/>
  <c r="B3045" i="27"/>
  <c r="E876" i="27"/>
  <c r="H269" i="27"/>
  <c r="Q98" i="32"/>
  <c r="Q709" i="32"/>
  <c r="AE55" i="34"/>
  <c r="G3" i="29"/>
  <c r="F3" i="29"/>
  <c r="E2" i="29"/>
  <c r="D2" i="29"/>
  <c r="D3" i="29" s="1"/>
  <c r="F3795" i="27" l="1"/>
  <c r="F3796" i="27"/>
  <c r="F3300" i="27"/>
  <c r="F3301" i="27" s="1"/>
  <c r="F3302" i="27" s="1"/>
  <c r="F3303" i="27" s="1"/>
  <c r="F3304" i="27" s="1"/>
  <c r="F3305" i="27" s="1"/>
  <c r="F3306" i="27" s="1"/>
  <c r="F3299" i="27"/>
  <c r="B3046" i="27"/>
  <c r="E877" i="27"/>
  <c r="H270" i="27"/>
  <c r="Q100" i="32"/>
  <c r="Q711" i="32"/>
  <c r="AE56" i="34"/>
  <c r="B9" i="29"/>
  <c r="E3" i="29"/>
  <c r="C2" i="29"/>
  <c r="C3" i="29" s="1"/>
  <c r="F3797" i="27" l="1"/>
  <c r="F3308" i="27"/>
  <c r="F3309" i="27" s="1"/>
  <c r="F3310" i="27" s="1"/>
  <c r="F3311" i="27" s="1"/>
  <c r="F3312" i="27" s="1"/>
  <c r="F3313" i="27" s="1"/>
  <c r="F3314" i="27" s="1"/>
  <c r="F3307" i="27"/>
  <c r="B3047" i="27"/>
  <c r="E878" i="27"/>
  <c r="H271" i="27"/>
  <c r="Q102" i="32"/>
  <c r="Q713" i="32"/>
  <c r="AE57" i="34"/>
  <c r="B10" i="29"/>
  <c r="C10" i="29" s="1"/>
  <c r="C9" i="29"/>
  <c r="B2" i="29"/>
  <c r="B3" i="29" s="1"/>
  <c r="F3798" i="27" l="1"/>
  <c r="F3316" i="27"/>
  <c r="F3317" i="27" s="1"/>
  <c r="F3318" i="27" s="1"/>
  <c r="F3319" i="27" s="1"/>
  <c r="F3320" i="27" s="1"/>
  <c r="F3321" i="27" s="1"/>
  <c r="F3322" i="27" s="1"/>
  <c r="F3315" i="27"/>
  <c r="B3048" i="27"/>
  <c r="E879" i="27"/>
  <c r="H272" i="27"/>
  <c r="H273" i="27" s="1"/>
  <c r="H274" i="27" s="1"/>
  <c r="Q104" i="32"/>
  <c r="Q715" i="32"/>
  <c r="AE58" i="34"/>
  <c r="B56" i="24"/>
  <c r="E75" i="24"/>
  <c r="AM55" i="24"/>
  <c r="B23" i="29"/>
  <c r="F3799" i="27" l="1"/>
  <c r="F3324" i="27"/>
  <c r="F3325" i="27" s="1"/>
  <c r="F3326" i="27" s="1"/>
  <c r="F3327" i="27" s="1"/>
  <c r="F3328" i="27" s="1"/>
  <c r="F3329" i="27" s="1"/>
  <c r="F3330" i="27" s="1"/>
  <c r="F3323" i="27"/>
  <c r="B3049" i="27"/>
  <c r="E880" i="27"/>
  <c r="H275" i="27"/>
  <c r="H276" i="27"/>
  <c r="Q106" i="32"/>
  <c r="Q717" i="32"/>
  <c r="AE59" i="34"/>
  <c r="F3800" i="27" l="1"/>
  <c r="F3332" i="27"/>
  <c r="F3333" i="27" s="1"/>
  <c r="F3334" i="27" s="1"/>
  <c r="F3335" i="27" s="1"/>
  <c r="F3336" i="27" s="1"/>
  <c r="F3337" i="27" s="1"/>
  <c r="F3338" i="27" s="1"/>
  <c r="F3331" i="27"/>
  <c r="B3050" i="27"/>
  <c r="E881" i="27"/>
  <c r="H277" i="27"/>
  <c r="Q108" i="32"/>
  <c r="Q719" i="32"/>
  <c r="AE60" i="34"/>
  <c r="F3801" i="27" l="1"/>
  <c r="F3340" i="27"/>
  <c r="F3341" i="27" s="1"/>
  <c r="F3342" i="27" s="1"/>
  <c r="F3343" i="27" s="1"/>
  <c r="F3344" i="27" s="1"/>
  <c r="F3345" i="27" s="1"/>
  <c r="F3346" i="27" s="1"/>
  <c r="F3339" i="27"/>
  <c r="B3051" i="27"/>
  <c r="E882" i="27"/>
  <c r="H278" i="27"/>
  <c r="Q110" i="32"/>
  <c r="Q721" i="32"/>
  <c r="AE61" i="34"/>
  <c r="R2" i="28"/>
  <c r="E2" i="28" s="1"/>
  <c r="F3802" i="27" l="1"/>
  <c r="F3348" i="27"/>
  <c r="F3349" i="27" s="1"/>
  <c r="F3350" i="27" s="1"/>
  <c r="F3351" i="27" s="1"/>
  <c r="F3352" i="27" s="1"/>
  <c r="F3353" i="27" s="1"/>
  <c r="F3354" i="27" s="1"/>
  <c r="F3347" i="27"/>
  <c r="B3052" i="27"/>
  <c r="E883" i="27"/>
  <c r="H279" i="27"/>
  <c r="C2" i="28"/>
  <c r="N2" i="28" s="1"/>
  <c r="A2" i="28" s="1"/>
  <c r="Q112" i="32"/>
  <c r="F2" i="28"/>
  <c r="Q723" i="32"/>
  <c r="AE62" i="34"/>
  <c r="D2" i="28"/>
  <c r="F3803" i="27" l="1"/>
  <c r="F3804" i="27"/>
  <c r="F3356" i="27"/>
  <c r="F3357" i="27" s="1"/>
  <c r="F3358" i="27" s="1"/>
  <c r="F3359" i="27" s="1"/>
  <c r="F3360" i="27" s="1"/>
  <c r="F3361" i="27" s="1"/>
  <c r="F3362" i="27" s="1"/>
  <c r="F3355" i="27"/>
  <c r="B3053" i="27"/>
  <c r="E884" i="27"/>
  <c r="H280" i="27"/>
  <c r="H281" i="27" s="1"/>
  <c r="H282" i="27" s="1"/>
  <c r="H283" i="27" s="1"/>
  <c r="K2" i="28"/>
  <c r="I2" i="28"/>
  <c r="J2" i="28"/>
  <c r="H2" i="28"/>
  <c r="B2" i="28"/>
  <c r="Q114" i="32"/>
  <c r="Q725" i="32"/>
  <c r="AE63" i="34"/>
  <c r="F3805" i="27" l="1"/>
  <c r="F3364" i="27"/>
  <c r="F3365" i="27" s="1"/>
  <c r="F3366" i="27" s="1"/>
  <c r="F3367" i="27" s="1"/>
  <c r="F3368" i="27" s="1"/>
  <c r="F3369" i="27" s="1"/>
  <c r="F3370" i="27" s="1"/>
  <c r="F3363" i="27"/>
  <c r="B3054" i="27"/>
  <c r="E885" i="27"/>
  <c r="Q116" i="32"/>
  <c r="Q727" i="32"/>
  <c r="AE64" i="34"/>
  <c r="J41" i="27"/>
  <c r="J284" i="27"/>
  <c r="J285" i="27"/>
  <c r="J324" i="27"/>
  <c r="J325" i="27"/>
  <c r="J540" i="27"/>
  <c r="J541" i="27"/>
  <c r="J606" i="27"/>
  <c r="J607" i="27"/>
  <c r="J1091" i="27"/>
  <c r="J2905" i="27"/>
  <c r="J2906" i="27"/>
  <c r="J2907" i="27"/>
  <c r="J3070" i="27"/>
  <c r="J3071" i="27"/>
  <c r="J3072" i="27"/>
  <c r="J3073" i="27"/>
  <c r="J3074" i="27"/>
  <c r="J3075" i="27"/>
  <c r="J4196" i="27"/>
  <c r="J4197" i="27"/>
  <c r="J4198" i="27"/>
  <c r="J4199" i="27"/>
  <c r="J4200" i="27"/>
  <c r="J4201" i="27"/>
  <c r="J4202" i="27"/>
  <c r="J4203" i="27"/>
  <c r="J4204" i="27"/>
  <c r="J4205" i="27"/>
  <c r="J4206" i="27"/>
  <c r="J4207" i="27"/>
  <c r="J4208" i="27"/>
  <c r="J4209" i="27"/>
  <c r="J4210" i="27"/>
  <c r="J4211" i="27"/>
  <c r="J4212" i="27"/>
  <c r="J4213" i="27"/>
  <c r="J4214" i="27"/>
  <c r="J4215" i="27"/>
  <c r="J4216" i="27"/>
  <c r="J4217" i="27"/>
  <c r="J4218" i="27"/>
  <c r="J4219" i="27"/>
  <c r="J4220" i="27"/>
  <c r="J4221" i="27"/>
  <c r="J4222" i="27"/>
  <c r="J4223" i="27"/>
  <c r="J4224" i="27"/>
  <c r="J4225" i="27"/>
  <c r="J4226" i="27"/>
  <c r="J4227" i="27"/>
  <c r="J4228" i="27"/>
  <c r="J4229" i="27"/>
  <c r="J4230" i="27"/>
  <c r="J4231" i="27"/>
  <c r="J4232" i="27"/>
  <c r="J4233" i="27"/>
  <c r="J4234" i="27"/>
  <c r="J4235" i="27"/>
  <c r="J4236" i="27"/>
  <c r="J4237" i="27"/>
  <c r="J4238" i="27"/>
  <c r="J4239" i="27"/>
  <c r="J4240" i="27"/>
  <c r="J4241" i="27"/>
  <c r="J4242" i="27"/>
  <c r="J4243" i="27"/>
  <c r="J4244" i="27"/>
  <c r="J4245" i="27"/>
  <c r="J4246" i="27"/>
  <c r="J4247" i="27"/>
  <c r="J4248" i="27"/>
  <c r="J4249" i="27"/>
  <c r="J4250" i="27"/>
  <c r="J4251" i="27"/>
  <c r="J4252" i="27"/>
  <c r="J4253" i="27"/>
  <c r="J4254" i="27"/>
  <c r="J4255" i="27"/>
  <c r="J4256" i="27"/>
  <c r="J4257" i="27"/>
  <c r="J4258" i="27"/>
  <c r="J4259" i="27"/>
  <c r="J4260" i="27"/>
  <c r="J4261" i="27"/>
  <c r="J4262" i="27"/>
  <c r="J4263" i="27"/>
  <c r="J4264" i="27"/>
  <c r="J4265" i="27"/>
  <c r="J4266" i="27"/>
  <c r="J4267" i="27"/>
  <c r="J4268" i="27"/>
  <c r="J4269" i="27"/>
  <c r="J4270" i="27"/>
  <c r="J4271" i="27"/>
  <c r="J4272" i="27"/>
  <c r="J4273" i="27"/>
  <c r="J4274" i="27"/>
  <c r="J4275" i="27"/>
  <c r="J4276" i="27"/>
  <c r="J4277" i="27"/>
  <c r="J4278" i="27"/>
  <c r="J4279" i="27"/>
  <c r="J4280" i="27"/>
  <c r="J4281" i="27"/>
  <c r="J4282" i="27"/>
  <c r="J4283" i="27"/>
  <c r="J4284" i="27"/>
  <c r="J4285" i="27"/>
  <c r="J4286" i="27"/>
  <c r="J4287" i="27"/>
  <c r="J4288" i="27"/>
  <c r="J4289" i="27"/>
  <c r="J4290" i="27"/>
  <c r="J4291" i="27"/>
  <c r="J4292" i="27"/>
  <c r="J4293" i="27"/>
  <c r="J4294" i="27"/>
  <c r="J4295" i="27"/>
  <c r="J4296" i="27"/>
  <c r="J4297" i="27"/>
  <c r="J4298" i="27"/>
  <c r="J4299" i="27"/>
  <c r="J4300" i="27"/>
  <c r="J4301" i="27"/>
  <c r="J4302" i="27"/>
  <c r="J4303" i="27"/>
  <c r="J4304" i="27"/>
  <c r="J4305" i="27"/>
  <c r="J4306" i="27"/>
  <c r="J4307" i="27"/>
  <c r="J4308" i="27"/>
  <c r="J4309" i="27"/>
  <c r="J4310" i="27"/>
  <c r="J4311" i="27"/>
  <c r="J4312" i="27"/>
  <c r="J4313" i="27"/>
  <c r="J4314" i="27"/>
  <c r="J4315" i="27"/>
  <c r="J4316" i="27"/>
  <c r="J4317" i="27"/>
  <c r="J4318" i="27"/>
  <c r="J4319" i="27"/>
  <c r="J4320" i="27"/>
  <c r="J4321" i="27"/>
  <c r="J4322" i="27"/>
  <c r="J4323" i="27"/>
  <c r="J4324" i="27"/>
  <c r="J4325" i="27"/>
  <c r="J4326" i="27"/>
  <c r="J4327" i="27"/>
  <c r="J4328" i="27"/>
  <c r="J4329" i="27"/>
  <c r="J4330" i="27"/>
  <c r="J4331" i="27"/>
  <c r="J4332" i="27"/>
  <c r="J4333" i="27"/>
  <c r="J4334" i="27"/>
  <c r="J4335" i="27"/>
  <c r="J4336" i="27"/>
  <c r="J4337" i="27"/>
  <c r="J4338" i="27"/>
  <c r="J4339" i="27"/>
  <c r="J4340" i="27"/>
  <c r="J4341" i="27"/>
  <c r="J4342" i="27"/>
  <c r="J4343" i="27"/>
  <c r="J4344" i="27"/>
  <c r="J4345" i="27"/>
  <c r="J4346" i="27"/>
  <c r="J4347" i="27"/>
  <c r="J4348" i="27"/>
  <c r="J4349" i="27"/>
  <c r="J4350" i="27"/>
  <c r="J4351" i="27"/>
  <c r="J4352" i="27"/>
  <c r="J4353" i="27"/>
  <c r="J4354" i="27"/>
  <c r="J4355" i="27"/>
  <c r="J4356" i="27"/>
  <c r="J4357" i="27"/>
  <c r="J4358" i="27"/>
  <c r="J4359" i="27"/>
  <c r="J4360" i="27"/>
  <c r="J4361" i="27"/>
  <c r="J4362" i="27"/>
  <c r="J4363" i="27"/>
  <c r="J4364" i="27"/>
  <c r="J4365" i="27"/>
  <c r="J4366" i="27"/>
  <c r="J4367" i="27"/>
  <c r="J4368" i="27"/>
  <c r="J4369" i="27"/>
  <c r="J4370" i="27"/>
  <c r="J4371" i="27"/>
  <c r="J4372" i="27"/>
  <c r="J4373" i="27"/>
  <c r="J4374" i="27"/>
  <c r="J4375" i="27"/>
  <c r="J4376" i="27"/>
  <c r="J4377" i="27"/>
  <c r="J4378" i="27"/>
  <c r="J4379" i="27"/>
  <c r="J4380" i="27"/>
  <c r="J4381" i="27"/>
  <c r="J4382" i="27"/>
  <c r="J4383" i="27"/>
  <c r="J4384" i="27"/>
  <c r="J4385" i="27"/>
  <c r="J4386" i="27"/>
  <c r="J4387" i="27"/>
  <c r="J4388" i="27"/>
  <c r="J4389" i="27"/>
  <c r="J4390" i="27"/>
  <c r="J4391" i="27"/>
  <c r="J4392" i="27"/>
  <c r="J4393" i="27"/>
  <c r="J4394" i="27"/>
  <c r="J4395" i="27"/>
  <c r="J4396" i="27"/>
  <c r="J4397" i="27"/>
  <c r="J4398" i="27"/>
  <c r="J4399" i="27"/>
  <c r="J4400" i="27"/>
  <c r="J4401" i="27"/>
  <c r="J4402" i="27"/>
  <c r="J4403" i="27"/>
  <c r="J4404" i="27"/>
  <c r="J4405" i="27"/>
  <c r="J4406" i="27"/>
  <c r="J4407" i="27"/>
  <c r="J4408" i="27"/>
  <c r="J4409" i="27"/>
  <c r="J4410" i="27"/>
  <c r="J4411" i="27"/>
  <c r="J4412" i="27"/>
  <c r="J4413" i="27"/>
  <c r="J4414" i="27"/>
  <c r="J4415" i="27"/>
  <c r="J4416" i="27"/>
  <c r="J4417" i="27"/>
  <c r="J4418" i="27"/>
  <c r="J4419" i="27"/>
  <c r="J4420" i="27"/>
  <c r="J4421" i="27"/>
  <c r="J4422" i="27"/>
  <c r="J4423" i="27"/>
  <c r="J4424" i="27"/>
  <c r="J4425" i="27"/>
  <c r="J4426" i="27"/>
  <c r="J4427" i="27"/>
  <c r="J4428" i="27"/>
  <c r="J4429" i="27"/>
  <c r="J4430" i="27"/>
  <c r="J4431" i="27"/>
  <c r="J4432" i="27"/>
  <c r="J4433" i="27"/>
  <c r="J4434" i="27"/>
  <c r="J4435" i="27"/>
  <c r="J4436" i="27"/>
  <c r="J4437" i="27"/>
  <c r="J4438" i="27"/>
  <c r="J4439" i="27"/>
  <c r="J4440" i="27"/>
  <c r="J4441" i="27"/>
  <c r="J4442" i="27"/>
  <c r="J4443" i="27"/>
  <c r="J4444" i="27"/>
  <c r="J4445" i="27"/>
  <c r="J4446" i="27"/>
  <c r="J4447" i="27"/>
  <c r="J4448" i="27"/>
  <c r="J4449" i="27"/>
  <c r="J4450" i="27"/>
  <c r="J4451" i="27"/>
  <c r="J4452" i="27"/>
  <c r="J4453" i="27"/>
  <c r="J4454" i="27"/>
  <c r="J4455" i="27"/>
  <c r="J4456" i="27"/>
  <c r="J4457" i="27"/>
  <c r="J4458" i="27"/>
  <c r="J4459" i="27"/>
  <c r="J4460" i="27"/>
  <c r="J4461" i="27"/>
  <c r="J4462" i="27"/>
  <c r="J4463" i="27"/>
  <c r="J4464" i="27"/>
  <c r="J4465" i="27"/>
  <c r="J4466" i="27"/>
  <c r="J4467" i="27"/>
  <c r="J4468" i="27"/>
  <c r="J4469" i="27"/>
  <c r="J4470" i="27"/>
  <c r="J4471" i="27"/>
  <c r="J4472" i="27"/>
  <c r="J4473" i="27"/>
  <c r="J4474" i="27"/>
  <c r="J4475" i="27"/>
  <c r="J4476" i="27"/>
  <c r="J4477" i="27"/>
  <c r="J4478" i="27"/>
  <c r="J4479" i="27"/>
  <c r="J4480" i="27"/>
  <c r="J4481" i="27"/>
  <c r="J4482" i="27"/>
  <c r="J4483" i="27"/>
  <c r="J4484" i="27"/>
  <c r="J4485" i="27"/>
  <c r="J4486" i="27"/>
  <c r="J4487" i="27"/>
  <c r="J4488" i="27"/>
  <c r="J4489" i="27"/>
  <c r="J4490" i="27"/>
  <c r="J4491" i="27"/>
  <c r="J4492" i="27"/>
  <c r="J4493" i="27"/>
  <c r="J4494" i="27"/>
  <c r="J4495" i="27"/>
  <c r="J4496" i="27"/>
  <c r="J4497" i="27"/>
  <c r="J4498" i="27"/>
  <c r="J4499" i="27"/>
  <c r="J4500" i="27"/>
  <c r="J4501" i="27"/>
  <c r="J4502" i="27"/>
  <c r="J4503" i="27"/>
  <c r="J4504" i="27"/>
  <c r="J4505" i="27"/>
  <c r="J4506" i="27"/>
  <c r="J4507" i="27"/>
  <c r="J4508" i="27"/>
  <c r="J4509" i="27"/>
  <c r="J4510" i="27"/>
  <c r="J4511" i="27"/>
  <c r="J4512" i="27"/>
  <c r="J4513" i="27"/>
  <c r="J4514" i="27"/>
  <c r="J4515" i="27"/>
  <c r="J4516" i="27"/>
  <c r="J4517" i="27"/>
  <c r="J4518" i="27"/>
  <c r="J4519" i="27"/>
  <c r="J4520" i="27"/>
  <c r="J4521" i="27"/>
  <c r="J4522" i="27"/>
  <c r="J4523" i="27"/>
  <c r="J4524" i="27"/>
  <c r="J4525" i="27"/>
  <c r="J4526" i="27"/>
  <c r="J4527" i="27"/>
  <c r="J4528" i="27"/>
  <c r="J4529" i="27"/>
  <c r="J4530" i="27"/>
  <c r="J4531" i="27"/>
  <c r="J4532" i="27"/>
  <c r="J4533" i="27"/>
  <c r="J4534" i="27"/>
  <c r="J4535" i="27"/>
  <c r="J4536" i="27"/>
  <c r="J4537" i="27"/>
  <c r="J4538" i="27"/>
  <c r="J4539" i="27"/>
  <c r="J4540" i="27"/>
  <c r="J4541" i="27"/>
  <c r="J4542" i="27"/>
  <c r="J4543" i="27"/>
  <c r="J4544" i="27"/>
  <c r="J4545" i="27"/>
  <c r="J4546" i="27"/>
  <c r="J4547" i="27"/>
  <c r="J4548" i="27"/>
  <c r="J4549" i="27"/>
  <c r="J4550" i="27"/>
  <c r="J4551" i="27"/>
  <c r="J4552" i="27"/>
  <c r="J4553" i="27"/>
  <c r="J4554" i="27"/>
  <c r="J4555" i="27"/>
  <c r="J4556" i="27"/>
  <c r="J4557" i="27"/>
  <c r="J4558" i="27"/>
  <c r="J4559" i="27"/>
  <c r="J4560" i="27"/>
  <c r="J4561" i="27"/>
  <c r="J4562" i="27"/>
  <c r="J4563" i="27"/>
  <c r="J4564" i="27"/>
  <c r="J4565" i="27"/>
  <c r="J4566" i="27"/>
  <c r="J4567" i="27"/>
  <c r="J4568" i="27"/>
  <c r="J4569" i="27"/>
  <c r="J4570" i="27"/>
  <c r="J4571" i="27"/>
  <c r="J4572" i="27"/>
  <c r="J4573" i="27"/>
  <c r="J4574" i="27"/>
  <c r="J4575" i="27"/>
  <c r="J4576" i="27"/>
  <c r="J4577" i="27"/>
  <c r="J4578" i="27"/>
  <c r="J4579" i="27"/>
  <c r="J4580" i="27"/>
  <c r="J4581" i="27"/>
  <c r="J4582" i="27"/>
  <c r="J4583" i="27"/>
  <c r="J4584" i="27"/>
  <c r="J4585" i="27"/>
  <c r="J4586" i="27"/>
  <c r="J4587" i="27"/>
  <c r="J4588" i="27"/>
  <c r="J4589" i="27"/>
  <c r="J4590" i="27"/>
  <c r="J4591" i="27"/>
  <c r="J4592" i="27"/>
  <c r="J4593" i="27"/>
  <c r="J4594" i="27"/>
  <c r="J4595" i="27"/>
  <c r="J4596" i="27"/>
  <c r="J4597" i="27"/>
  <c r="J4598" i="27"/>
  <c r="J4599" i="27"/>
  <c r="J4600" i="27"/>
  <c r="J4601" i="27"/>
  <c r="J4602" i="27"/>
  <c r="J4603" i="27"/>
  <c r="J4604" i="27"/>
  <c r="J4605" i="27"/>
  <c r="J4606" i="27"/>
  <c r="J4607" i="27"/>
  <c r="J4608" i="27"/>
  <c r="J4609" i="27"/>
  <c r="J4610" i="27"/>
  <c r="J4611" i="27"/>
  <c r="J4612" i="27"/>
  <c r="J4613" i="27"/>
  <c r="J4614" i="27"/>
  <c r="J4615" i="27"/>
  <c r="J4616" i="27"/>
  <c r="J4617" i="27"/>
  <c r="J4618" i="27"/>
  <c r="J4619" i="27"/>
  <c r="J4620" i="27"/>
  <c r="J4621" i="27"/>
  <c r="J4622" i="27"/>
  <c r="J4623" i="27"/>
  <c r="J4624" i="27"/>
  <c r="J4625" i="27"/>
  <c r="J4626" i="27"/>
  <c r="J4627" i="27"/>
  <c r="J4628" i="27"/>
  <c r="J4629" i="27"/>
  <c r="J4630" i="27"/>
  <c r="J4631" i="27"/>
  <c r="J4632" i="27"/>
  <c r="J4633" i="27"/>
  <c r="J4634" i="27"/>
  <c r="J4635" i="27"/>
  <c r="J4636" i="27"/>
  <c r="J4637" i="27"/>
  <c r="J4638" i="27"/>
  <c r="J4639" i="27"/>
  <c r="J4640" i="27"/>
  <c r="J4641" i="27"/>
  <c r="J4642" i="27"/>
  <c r="J4643" i="27"/>
  <c r="J4644" i="27"/>
  <c r="J4645" i="27"/>
  <c r="J4646" i="27"/>
  <c r="J4647" i="27"/>
  <c r="J4648" i="27"/>
  <c r="J4649" i="27"/>
  <c r="J4650" i="27"/>
  <c r="J4651" i="27"/>
  <c r="J4652" i="27"/>
  <c r="J4653" i="27"/>
  <c r="J4654" i="27"/>
  <c r="J4655" i="27"/>
  <c r="J4656" i="27"/>
  <c r="J4657" i="27"/>
  <c r="J4658" i="27"/>
  <c r="J4659" i="27"/>
  <c r="J4660" i="27"/>
  <c r="J4661" i="27"/>
  <c r="J4662" i="27"/>
  <c r="J4663" i="27"/>
  <c r="J4664" i="27"/>
  <c r="J4665" i="27"/>
  <c r="J4666" i="27"/>
  <c r="J4667" i="27"/>
  <c r="J4668" i="27"/>
  <c r="J4669" i="27"/>
  <c r="J4670" i="27"/>
  <c r="J4671" i="27"/>
  <c r="J4672" i="27"/>
  <c r="J4673" i="27"/>
  <c r="J4674" i="27"/>
  <c r="J4675" i="27"/>
  <c r="J4676" i="27"/>
  <c r="J4677" i="27"/>
  <c r="J4678" i="27"/>
  <c r="J4679" i="27"/>
  <c r="J4680" i="27"/>
  <c r="J4681" i="27"/>
  <c r="J4682" i="27"/>
  <c r="J4683" i="27"/>
  <c r="J4684" i="27"/>
  <c r="J4685" i="27"/>
  <c r="J4686" i="27"/>
  <c r="J4687" i="27"/>
  <c r="J4688" i="27"/>
  <c r="J4689" i="27"/>
  <c r="J4690" i="27"/>
  <c r="J4691" i="27"/>
  <c r="J4692" i="27"/>
  <c r="J4693" i="27"/>
  <c r="J4694" i="27"/>
  <c r="J4695" i="27"/>
  <c r="J4696" i="27"/>
  <c r="J4697" i="27"/>
  <c r="J4698" i="27"/>
  <c r="J4699" i="27"/>
  <c r="J4700" i="27"/>
  <c r="J4701" i="27"/>
  <c r="J4702" i="27"/>
  <c r="J4703" i="27"/>
  <c r="J4704" i="27"/>
  <c r="J4705" i="27"/>
  <c r="J4706" i="27"/>
  <c r="J4707" i="27"/>
  <c r="J4708" i="27"/>
  <c r="J4709" i="27"/>
  <c r="J4710" i="27"/>
  <c r="J4711" i="27"/>
  <c r="J4712" i="27"/>
  <c r="J4713" i="27"/>
  <c r="J4714" i="27"/>
  <c r="J4715" i="27"/>
  <c r="J4716" i="27"/>
  <c r="J4717" i="27"/>
  <c r="J4718" i="27"/>
  <c r="J4719" i="27"/>
  <c r="J4720" i="27"/>
  <c r="J4721" i="27"/>
  <c r="J4722" i="27"/>
  <c r="J4723" i="27"/>
  <c r="J4724" i="27"/>
  <c r="J4725" i="27"/>
  <c r="J4726" i="27"/>
  <c r="J4727" i="27"/>
  <c r="J4728" i="27"/>
  <c r="J4729" i="27"/>
  <c r="J4730" i="27"/>
  <c r="J4731" i="27"/>
  <c r="J4732" i="27"/>
  <c r="J4733" i="27"/>
  <c r="J4734" i="27"/>
  <c r="J4735" i="27"/>
  <c r="J4736" i="27"/>
  <c r="J4737" i="27"/>
  <c r="J4738" i="27"/>
  <c r="J4739" i="27"/>
  <c r="J4740" i="27"/>
  <c r="J4741" i="27"/>
  <c r="J4742" i="27"/>
  <c r="J4743" i="27"/>
  <c r="J4744" i="27"/>
  <c r="J4745" i="27"/>
  <c r="J4746" i="27"/>
  <c r="J4747" i="27"/>
  <c r="J4748" i="27"/>
  <c r="J4749" i="27"/>
  <c r="J4750" i="27"/>
  <c r="J4751" i="27"/>
  <c r="J4752" i="27"/>
  <c r="J4753" i="27"/>
  <c r="J4754" i="27"/>
  <c r="J4755" i="27"/>
  <c r="J4756" i="27"/>
  <c r="J4757" i="27"/>
  <c r="J4758" i="27"/>
  <c r="J4759" i="27"/>
  <c r="J4760" i="27"/>
  <c r="J4761" i="27"/>
  <c r="J4762" i="27"/>
  <c r="J4763" i="27"/>
  <c r="J4764" i="27"/>
  <c r="J4765" i="27"/>
  <c r="J4766" i="27"/>
  <c r="J4767" i="27"/>
  <c r="J4768" i="27"/>
  <c r="J4769" i="27"/>
  <c r="J4770" i="27"/>
  <c r="J4771" i="27"/>
  <c r="J4772" i="27"/>
  <c r="J4773" i="27"/>
  <c r="J4774" i="27"/>
  <c r="J4775" i="27"/>
  <c r="J4776" i="27"/>
  <c r="J4777" i="27"/>
  <c r="J4778" i="27"/>
  <c r="J4779" i="27"/>
  <c r="J4780" i="27"/>
  <c r="J4781" i="27"/>
  <c r="J4782" i="27"/>
  <c r="J4783" i="27"/>
  <c r="J4784" i="27"/>
  <c r="J4785" i="27"/>
  <c r="F3806" i="27" l="1"/>
  <c r="F3372" i="27"/>
  <c r="F3373" i="27" s="1"/>
  <c r="F3374" i="27" s="1"/>
  <c r="F3375" i="27" s="1"/>
  <c r="F3376" i="27" s="1"/>
  <c r="F3377" i="27" s="1"/>
  <c r="F3378" i="27" s="1"/>
  <c r="F3371" i="27"/>
  <c r="B3055" i="27"/>
  <c r="E886" i="27"/>
  <c r="Q118" i="32"/>
  <c r="B62" i="24"/>
  <c r="AM61" i="24"/>
  <c r="AM59" i="24"/>
  <c r="B60" i="24"/>
  <c r="Q729" i="32"/>
  <c r="AE65" i="34"/>
  <c r="L2" i="28"/>
  <c r="P2" i="28" s="1"/>
  <c r="F3807" i="27" l="1"/>
  <c r="F3380" i="27"/>
  <c r="F3381" i="27" s="1"/>
  <c r="F3382" i="27" s="1"/>
  <c r="F3383" i="27" s="1"/>
  <c r="F3384" i="27" s="1"/>
  <c r="F3385" i="27" s="1"/>
  <c r="F3386" i="27" s="1"/>
  <c r="F3379" i="27"/>
  <c r="B3056" i="27"/>
  <c r="E887" i="27"/>
  <c r="Q120" i="32"/>
  <c r="Q731" i="32"/>
  <c r="AE66" i="34"/>
  <c r="B123" i="16" a="1"/>
  <c r="B123" i="16" s="1"/>
  <c r="I123" i="16" a="1"/>
  <c r="I123" i="16" s="1"/>
  <c r="H21" i="16" a="1"/>
  <c r="H21" i="16" s="1"/>
  <c r="H4" i="16" a="1"/>
  <c r="H4" i="16" s="1"/>
  <c r="F3808" i="27" l="1"/>
  <c r="F3388" i="27"/>
  <c r="F3389" i="27" s="1"/>
  <c r="F3390" i="27" s="1"/>
  <c r="F3391" i="27" s="1"/>
  <c r="F3392" i="27" s="1"/>
  <c r="F3393" i="27" s="1"/>
  <c r="F3394" i="27" s="1"/>
  <c r="F3387" i="27"/>
  <c r="B3057" i="27"/>
  <c r="E888" i="27"/>
  <c r="I124" i="16" a="1"/>
  <c r="I124" i="16" s="1"/>
  <c r="J124" i="16" s="1" a="1"/>
  <c r="J124" i="16" s="1"/>
  <c r="H22" i="16" a="1"/>
  <c r="H22" i="16" s="1"/>
  <c r="I22" i="16" s="1" a="1"/>
  <c r="I22" i="16" s="1"/>
  <c r="H5" i="16" a="1"/>
  <c r="H5" i="16" s="1"/>
  <c r="I5" i="16" s="1" a="1"/>
  <c r="I5" i="16" s="1"/>
  <c r="Q122" i="32"/>
  <c r="Q733" i="32"/>
  <c r="AE67" i="34"/>
  <c r="J123" i="16" a="1"/>
  <c r="J123" i="16" s="1"/>
  <c r="I21" i="16" a="1"/>
  <c r="I21" i="16" s="1"/>
  <c r="I4" i="16" a="1"/>
  <c r="I4" i="16" s="1"/>
  <c r="D13" i="24"/>
  <c r="D12" i="24"/>
  <c r="F3809" i="27" l="1"/>
  <c r="F3396" i="27"/>
  <c r="F3397" i="27" s="1"/>
  <c r="F3398" i="27" s="1"/>
  <c r="F3399" i="27" s="1"/>
  <c r="F3400" i="27" s="1"/>
  <c r="F3401" i="27" s="1"/>
  <c r="F3402" i="27" s="1"/>
  <c r="F3395" i="27"/>
  <c r="B3058" i="27"/>
  <c r="E889" i="27"/>
  <c r="I125" i="16" a="1"/>
  <c r="I125" i="16" s="1"/>
  <c r="J125" i="16" s="1" a="1"/>
  <c r="J125" i="16" s="1"/>
  <c r="H6" i="16" a="1"/>
  <c r="H6" i="16" s="1"/>
  <c r="I6" i="16" s="1" a="1"/>
  <c r="I6" i="16" s="1"/>
  <c r="I126" i="16" a="1"/>
  <c r="I126" i="16" s="1"/>
  <c r="H23" i="16" a="1"/>
  <c r="H23" i="16" s="1"/>
  <c r="H7" i="16" a="1"/>
  <c r="H7" i="16" s="1"/>
  <c r="H8" i="16" s="1" a="1"/>
  <c r="H8" i="16" s="1"/>
  <c r="I8" i="16" s="1" a="1"/>
  <c r="I8" i="16" s="1"/>
  <c r="Q124" i="32"/>
  <c r="Q735" i="32"/>
  <c r="AE68" i="34"/>
  <c r="B358" i="16"/>
  <c r="F3810" i="27" l="1"/>
  <c r="F3404" i="27"/>
  <c r="F3405" i="27" s="1"/>
  <c r="F3406" i="27" s="1"/>
  <c r="F3407" i="27" s="1"/>
  <c r="F3408" i="27" s="1"/>
  <c r="F3409" i="27" s="1"/>
  <c r="F3410" i="27" s="1"/>
  <c r="F3403" i="27"/>
  <c r="B3059" i="27"/>
  <c r="E890" i="27"/>
  <c r="J126" i="16" a="1"/>
  <c r="J126" i="16" s="1"/>
  <c r="I127" i="16" a="1"/>
  <c r="I127" i="16" s="1"/>
  <c r="J127" i="16" s="1" a="1"/>
  <c r="J127" i="16" s="1"/>
  <c r="I23" i="16" a="1"/>
  <c r="I23" i="16" s="1"/>
  <c r="H24" i="16" a="1"/>
  <c r="H24" i="16" s="1"/>
  <c r="I24" i="16" s="1" a="1"/>
  <c r="I24" i="16" s="1"/>
  <c r="I7" i="16" a="1"/>
  <c r="I7" i="16" s="1"/>
  <c r="H9" i="16" a="1"/>
  <c r="H9" i="16" s="1"/>
  <c r="I9" i="16" s="1" a="1"/>
  <c r="I9" i="16" s="1"/>
  <c r="Q126" i="32"/>
  <c r="Q737" i="32"/>
  <c r="AE69" i="34"/>
  <c r="A26" i="1"/>
  <c r="F3811" i="27" l="1"/>
  <c r="F3812" i="27"/>
  <c r="F3412" i="27"/>
  <c r="F3413" i="27" s="1"/>
  <c r="F3414" i="27" s="1"/>
  <c r="F3415" i="27" s="1"/>
  <c r="F3416" i="27" s="1"/>
  <c r="F3417" i="27" s="1"/>
  <c r="F3418" i="27" s="1"/>
  <c r="F3411" i="27"/>
  <c r="B3060" i="27"/>
  <c r="E891" i="27"/>
  <c r="I128" i="16" a="1"/>
  <c r="I128" i="16" s="1"/>
  <c r="J128" i="16" s="1" a="1"/>
  <c r="J128" i="16" s="1"/>
  <c r="H25" i="16" a="1"/>
  <c r="H25" i="16" s="1"/>
  <c r="H10" i="16" a="1"/>
  <c r="H10" i="16" s="1"/>
  <c r="I10" i="16" s="1" a="1"/>
  <c r="I10" i="16" s="1"/>
  <c r="Q128" i="32"/>
  <c r="Q739" i="32"/>
  <c r="AE70" i="34"/>
  <c r="B32" i="24"/>
  <c r="B33" i="24"/>
  <c r="B34" i="24"/>
  <c r="B35" i="24"/>
  <c r="B36" i="24"/>
  <c r="B37" i="24"/>
  <c r="B38" i="24"/>
  <c r="B39" i="24"/>
  <c r="B40" i="24"/>
  <c r="B41" i="24"/>
  <c r="B42" i="24"/>
  <c r="B31" i="24"/>
  <c r="F3813" i="27" l="1"/>
  <c r="F3420" i="27"/>
  <c r="F3421" i="27" s="1"/>
  <c r="F3422" i="27" s="1"/>
  <c r="F3423" i="27" s="1"/>
  <c r="F3424" i="27" s="1"/>
  <c r="F3425" i="27" s="1"/>
  <c r="F3426" i="27" s="1"/>
  <c r="F3419" i="27"/>
  <c r="B3061" i="27"/>
  <c r="E892" i="27"/>
  <c r="I129" i="16" a="1"/>
  <c r="I129" i="16" s="1"/>
  <c r="H11" i="16" a="1"/>
  <c r="H11" i="16" s="1"/>
  <c r="I25" i="16" a="1"/>
  <c r="I25" i="16" s="1"/>
  <c r="H26" i="16" a="1"/>
  <c r="H26" i="16" s="1"/>
  <c r="I26" i="16" s="1" a="1"/>
  <c r="I26" i="16" s="1"/>
  <c r="H12" i="16" a="1"/>
  <c r="H12" i="16" s="1"/>
  <c r="I11" i="16" a="1"/>
  <c r="I11" i="16" s="1"/>
  <c r="Q130" i="32"/>
  <c r="Q741" i="32"/>
  <c r="AE71" i="34"/>
  <c r="D10" i="24"/>
  <c r="D9" i="24"/>
  <c r="F3814" i="27" l="1"/>
  <c r="F3428" i="27"/>
  <c r="F3429" i="27" s="1"/>
  <c r="F3430" i="27" s="1"/>
  <c r="F3431" i="27" s="1"/>
  <c r="F3432" i="27" s="1"/>
  <c r="F3433" i="27" s="1"/>
  <c r="F3434" i="27" s="1"/>
  <c r="F3427" i="27"/>
  <c r="B3062" i="27"/>
  <c r="E893" i="27"/>
  <c r="J129" i="16" a="1"/>
  <c r="J129" i="16" s="1"/>
  <c r="I130" i="16" a="1"/>
  <c r="I130" i="16" s="1"/>
  <c r="J130" i="16" s="1" a="1"/>
  <c r="J130" i="16" s="1"/>
  <c r="H27" i="16" a="1"/>
  <c r="H27" i="16" s="1"/>
  <c r="H13" i="16" a="1"/>
  <c r="H13" i="16" s="1"/>
  <c r="I12" i="16" a="1"/>
  <c r="I12" i="16" s="1"/>
  <c r="Q132" i="32"/>
  <c r="Q743" i="32"/>
  <c r="AE72" i="34"/>
  <c r="AU59" i="24"/>
  <c r="AU67" i="24"/>
  <c r="AU75" i="24"/>
  <c r="AU53" i="24"/>
  <c r="AU61" i="24"/>
  <c r="AU69" i="24"/>
  <c r="AU77" i="24"/>
  <c r="AU51" i="24"/>
  <c r="AU57" i="24"/>
  <c r="AU65" i="24"/>
  <c r="AU73" i="24"/>
  <c r="AU71" i="24"/>
  <c r="AU63" i="24"/>
  <c r="AU79" i="24"/>
  <c r="AU55" i="24"/>
  <c r="AV57" i="24"/>
  <c r="AV65" i="24"/>
  <c r="AV73" i="24"/>
  <c r="AV51" i="24"/>
  <c r="AV59" i="24"/>
  <c r="AV67" i="24"/>
  <c r="AV75" i="24"/>
  <c r="AV55" i="24"/>
  <c r="AV63" i="24"/>
  <c r="AV71" i="24"/>
  <c r="AV79" i="24"/>
  <c r="AV77" i="24"/>
  <c r="AV53" i="24"/>
  <c r="AV69" i="24"/>
  <c r="AV61" i="24"/>
  <c r="AS55" i="24"/>
  <c r="AS63" i="24"/>
  <c r="AS71" i="24"/>
  <c r="AS79" i="24"/>
  <c r="AS57" i="24"/>
  <c r="AS65" i="24"/>
  <c r="AS73" i="24"/>
  <c r="AS53" i="24"/>
  <c r="AS61" i="24"/>
  <c r="AS69" i="24"/>
  <c r="AS77" i="24"/>
  <c r="AS51" i="24"/>
  <c r="AS59" i="24"/>
  <c r="AS67" i="24"/>
  <c r="AS75" i="24"/>
  <c r="AR57" i="24"/>
  <c r="AR65" i="24"/>
  <c r="AR73" i="24"/>
  <c r="AR51" i="24"/>
  <c r="AR59" i="24"/>
  <c r="AR67" i="24"/>
  <c r="AR75" i="24"/>
  <c r="AR55" i="24"/>
  <c r="AR63" i="24"/>
  <c r="AR71" i="24"/>
  <c r="AR79" i="24"/>
  <c r="AR53" i="24"/>
  <c r="AR77" i="24"/>
  <c r="AR61" i="24"/>
  <c r="AR69" i="24"/>
  <c r="F3815" i="27" l="1"/>
  <c r="F3436" i="27"/>
  <c r="F3437" i="27" s="1"/>
  <c r="F3438" i="27" s="1"/>
  <c r="F3439" i="27" s="1"/>
  <c r="F3440" i="27" s="1"/>
  <c r="F3441" i="27" s="1"/>
  <c r="F3442" i="27" s="1"/>
  <c r="F3435" i="27"/>
  <c r="B3063" i="27"/>
  <c r="E894" i="27"/>
  <c r="I131" i="16" a="1"/>
  <c r="I131" i="16" s="1"/>
  <c r="J131" i="16" s="1" a="1"/>
  <c r="J131" i="16" s="1"/>
  <c r="I27" i="16" a="1"/>
  <c r="I27" i="16" s="1"/>
  <c r="H28" i="16" a="1"/>
  <c r="H28" i="16" s="1"/>
  <c r="H14" i="16" a="1"/>
  <c r="H14" i="16" s="1"/>
  <c r="I14" i="16" s="1" a="1"/>
  <c r="I14" i="16" s="1"/>
  <c r="I13" i="16" a="1"/>
  <c r="I13" i="16" s="1"/>
  <c r="Q134" i="32"/>
  <c r="Q745" i="32"/>
  <c r="AE73" i="34"/>
  <c r="I103" i="1"/>
  <c r="F3816" i="27" l="1"/>
  <c r="F3444" i="27"/>
  <c r="F3445" i="27" s="1"/>
  <c r="F3446" i="27" s="1"/>
  <c r="F3447" i="27" s="1"/>
  <c r="F3448" i="27" s="1"/>
  <c r="F3449" i="27" s="1"/>
  <c r="F3450" i="27" s="1"/>
  <c r="F3443" i="27"/>
  <c r="B3064" i="27"/>
  <c r="E895" i="27"/>
  <c r="AP21" i="30" a="1"/>
  <c r="AP21" i="30" s="1"/>
  <c r="I132" i="16" a="1"/>
  <c r="I132" i="16" s="1"/>
  <c r="J132" i="16" s="1" a="1"/>
  <c r="J132" i="16" s="1"/>
  <c r="H29" i="16" a="1"/>
  <c r="H29" i="16" s="1"/>
  <c r="I28" i="16" a="1"/>
  <c r="I28" i="16" s="1"/>
  <c r="AP17" i="30" a="1"/>
  <c r="AP17" i="30" s="1"/>
  <c r="AP31" i="30" a="1"/>
  <c r="AP31" i="30" s="1"/>
  <c r="AP25" i="30" a="1"/>
  <c r="AP25" i="30" s="1"/>
  <c r="AP23" i="30" a="1"/>
  <c r="AP23" i="30" s="1"/>
  <c r="AP13" i="30" a="1"/>
  <c r="AP13" i="30" s="1"/>
  <c r="AP35" i="30" a="1"/>
  <c r="AP35" i="30" s="1"/>
  <c r="AP37" i="30" a="1"/>
  <c r="AP37" i="30" s="1"/>
  <c r="AP33" i="30" a="1"/>
  <c r="AP33" i="30" s="1"/>
  <c r="AP11" i="30" a="1"/>
  <c r="AP11" i="30" s="1"/>
  <c r="AP15" i="30" a="1"/>
  <c r="AP15" i="30" s="1"/>
  <c r="AP29" i="30" a="1"/>
  <c r="AP29" i="30" s="1"/>
  <c r="AP27" i="30" a="1"/>
  <c r="AP27" i="30" s="1"/>
  <c r="AP19" i="30" a="1"/>
  <c r="AP19" i="30" s="1"/>
  <c r="Q136" i="32"/>
  <c r="Q747" i="32"/>
  <c r="AE74" i="34"/>
  <c r="F3817" i="27" l="1"/>
  <c r="F3452" i="27"/>
  <c r="F3453" i="27" s="1"/>
  <c r="F3454" i="27" s="1"/>
  <c r="F3455" i="27" s="1"/>
  <c r="F3456" i="27" s="1"/>
  <c r="F3457" i="27" s="1"/>
  <c r="F3458" i="27" s="1"/>
  <c r="F3451" i="27"/>
  <c r="B3065" i="27"/>
  <c r="E896" i="27"/>
  <c r="I133" i="16" a="1"/>
  <c r="I133" i="16" s="1"/>
  <c r="J133" i="16" s="1" a="1"/>
  <c r="J133" i="16" s="1"/>
  <c r="I29" i="16" a="1"/>
  <c r="I29" i="16" s="1"/>
  <c r="H30" i="16" a="1"/>
  <c r="H30" i="16" s="1"/>
  <c r="Q138" i="32"/>
  <c r="Q749" i="32"/>
  <c r="AE75" i="34"/>
  <c r="E125" i="1"/>
  <c r="AF125" i="1" s="1"/>
  <c r="L46" i="1"/>
  <c r="F3818" i="27" l="1"/>
  <c r="F3460" i="27"/>
  <c r="F3461" i="27" s="1"/>
  <c r="F3462" i="27" s="1"/>
  <c r="F3463" i="27" s="1"/>
  <c r="F3464" i="27" s="1"/>
  <c r="F3465" i="27" s="1"/>
  <c r="F3466" i="27" s="1"/>
  <c r="F3459" i="27"/>
  <c r="B3066" i="27"/>
  <c r="E897" i="27"/>
  <c r="I134" i="16" a="1"/>
  <c r="I134" i="16" s="1"/>
  <c r="I135" i="16" s="1" a="1"/>
  <c r="I135" i="16" s="1"/>
  <c r="I30" i="16" a="1"/>
  <c r="I30" i="16" s="1"/>
  <c r="H31" i="16" a="1"/>
  <c r="H31" i="16" s="1"/>
  <c r="Q140" i="32"/>
  <c r="Q751" i="32"/>
  <c r="AE76" i="34"/>
  <c r="AD125" i="1"/>
  <c r="K10" i="1"/>
  <c r="F3819" i="27" l="1"/>
  <c r="F3820" i="27"/>
  <c r="F3468" i="27"/>
  <c r="F3469" i="27" s="1"/>
  <c r="F3470" i="27" s="1"/>
  <c r="F3471" i="27" s="1"/>
  <c r="F3472" i="27" s="1"/>
  <c r="F3473" i="27" s="1"/>
  <c r="F3474" i="27" s="1"/>
  <c r="F3467" i="27"/>
  <c r="B3067" i="27"/>
  <c r="E898" i="27"/>
  <c r="J134" i="16" a="1"/>
  <c r="J134" i="16" s="1"/>
  <c r="I136" i="16" a="1"/>
  <c r="I136" i="16" s="1"/>
  <c r="J135" i="16" a="1"/>
  <c r="J135" i="16" s="1"/>
  <c r="H32" i="16" a="1"/>
  <c r="H32" i="16" s="1"/>
  <c r="I31" i="16" a="1"/>
  <c r="I31" i="16" s="1"/>
  <c r="Q142" i="32"/>
  <c r="Q753" i="32"/>
  <c r="AE77" i="34"/>
  <c r="E6" i="1"/>
  <c r="AN12" i="1" s="1"/>
  <c r="E5" i="1"/>
  <c r="D7" i="24" s="1"/>
  <c r="F3821" i="27" l="1"/>
  <c r="F3476" i="27"/>
  <c r="F3477" i="27" s="1"/>
  <c r="F3478" i="27" s="1"/>
  <c r="F3479" i="27" s="1"/>
  <c r="F3480" i="27" s="1"/>
  <c r="F3481" i="27" s="1"/>
  <c r="F3482" i="27" s="1"/>
  <c r="F3475" i="27"/>
  <c r="B3068" i="27"/>
  <c r="E899" i="27"/>
  <c r="I137" i="16" a="1"/>
  <c r="I137" i="16" s="1"/>
  <c r="J136" i="16" a="1"/>
  <c r="J136" i="16" s="1"/>
  <c r="I32" i="16" a="1"/>
  <c r="I32" i="16" s="1"/>
  <c r="H33" i="16" a="1"/>
  <c r="H33" i="16" s="1"/>
  <c r="Q144" i="32"/>
  <c r="Q755" i="32"/>
  <c r="AE78" i="34"/>
  <c r="D8" i="24"/>
  <c r="AN11" i="1"/>
  <c r="F3822" i="27" l="1"/>
  <c r="F3484" i="27"/>
  <c r="F3485" i="27" s="1"/>
  <c r="F3486" i="27" s="1"/>
  <c r="F3487" i="27" s="1"/>
  <c r="F3488" i="27" s="1"/>
  <c r="F3489" i="27" s="1"/>
  <c r="F3490" i="27" s="1"/>
  <c r="F3483" i="27"/>
  <c r="B3069" i="27"/>
  <c r="E900" i="27"/>
  <c r="I138" i="16" a="1"/>
  <c r="I138" i="16" s="1"/>
  <c r="J137" i="16" a="1"/>
  <c r="J137" i="16" s="1"/>
  <c r="I33" i="16" a="1"/>
  <c r="I33" i="16" s="1"/>
  <c r="H34" i="16" a="1"/>
  <c r="H34" i="16" s="1"/>
  <c r="Q146" i="32"/>
  <c r="Q757" i="32"/>
  <c r="AE79" i="34"/>
  <c r="AN9" i="1"/>
  <c r="F3823" i="27" l="1"/>
  <c r="F3492" i="27"/>
  <c r="F3493" i="27" s="1"/>
  <c r="F3494" i="27" s="1"/>
  <c r="F3495" i="27" s="1"/>
  <c r="F3496" i="27" s="1"/>
  <c r="F3497" i="27" s="1"/>
  <c r="F3498" i="27" s="1"/>
  <c r="F3491" i="27"/>
  <c r="E901" i="27"/>
  <c r="I139" i="16" a="1"/>
  <c r="I139" i="16" s="1"/>
  <c r="J138" i="16" a="1"/>
  <c r="J138" i="16" s="1"/>
  <c r="H35" i="16" a="1"/>
  <c r="H35" i="16" s="1"/>
  <c r="I34" i="16" a="1"/>
  <c r="I34" i="16" s="1"/>
  <c r="Q148" i="32"/>
  <c r="Q759" i="32"/>
  <c r="AE80" i="34"/>
  <c r="F123" i="16"/>
  <c r="F3824" i="27" l="1"/>
  <c r="F3500" i="27"/>
  <c r="F3501" i="27" s="1"/>
  <c r="F3502" i="27" s="1"/>
  <c r="F3503" i="27" s="1"/>
  <c r="F3504" i="27" s="1"/>
  <c r="F3505" i="27" s="1"/>
  <c r="F3506" i="27" s="1"/>
  <c r="F3499" i="27"/>
  <c r="E902" i="27"/>
  <c r="I140" i="16" a="1"/>
  <c r="I140" i="16" s="1"/>
  <c r="J139" i="16" a="1"/>
  <c r="J139" i="16" s="1"/>
  <c r="H36" i="16" a="1"/>
  <c r="H36" i="16" s="1"/>
  <c r="I35" i="16" a="1"/>
  <c r="I35" i="16" s="1"/>
  <c r="Q150" i="32"/>
  <c r="Q761" i="32"/>
  <c r="AE81" i="34"/>
  <c r="AR200" i="1"/>
  <c r="E9" i="1"/>
  <c r="D11" i="24" s="1"/>
  <c r="F3825" i="27" l="1"/>
  <c r="F3508" i="27"/>
  <c r="F3509" i="27" s="1"/>
  <c r="F3510" i="27" s="1"/>
  <c r="F3511" i="27" s="1"/>
  <c r="F3512" i="27" s="1"/>
  <c r="F3513" i="27" s="1"/>
  <c r="F3514" i="27" s="1"/>
  <c r="F3507" i="27"/>
  <c r="E903" i="27"/>
  <c r="I141" i="16" a="1"/>
  <c r="I141" i="16" s="1"/>
  <c r="J140" i="16" a="1"/>
  <c r="J140" i="16" s="1"/>
  <c r="H37" i="16" a="1"/>
  <c r="H37" i="16" s="1"/>
  <c r="I36" i="16" a="1"/>
  <c r="I36" i="16" s="1"/>
  <c r="Q152" i="32"/>
  <c r="Q763" i="32"/>
  <c r="AE82" i="34"/>
  <c r="U125" i="1"/>
  <c r="L125" i="1" s="1"/>
  <c r="AC125" i="1" s="1"/>
  <c r="AA125" i="1" s="1"/>
  <c r="O125" i="1" s="1"/>
  <c r="W125" i="1"/>
  <c r="Y125" i="1"/>
  <c r="B46" i="1"/>
  <c r="B47" i="1" s="1"/>
  <c r="B48" i="1" s="1"/>
  <c r="B49" i="1" s="1"/>
  <c r="B50" i="1" s="1"/>
  <c r="B51" i="1" s="1"/>
  <c r="B52" i="1" s="1"/>
  <c r="B53" i="1" s="1"/>
  <c r="B54" i="1" s="1"/>
  <c r="F3826" i="27" l="1"/>
  <c r="F3516" i="27"/>
  <c r="F3517" i="27" s="1"/>
  <c r="F3518" i="27" s="1"/>
  <c r="F3519" i="27" s="1"/>
  <c r="F3520" i="27" s="1"/>
  <c r="F3521" i="27" s="1"/>
  <c r="F3522" i="27" s="1"/>
  <c r="F3515" i="27"/>
  <c r="E904" i="27"/>
  <c r="I142" i="16" a="1"/>
  <c r="I142" i="16" s="1"/>
  <c r="J141" i="16" a="1"/>
  <c r="J141" i="16" s="1"/>
  <c r="H38" i="16" a="1"/>
  <c r="H38" i="16" s="1"/>
  <c r="I37" i="16" a="1"/>
  <c r="I37" i="16" s="1"/>
  <c r="BL10" i="33"/>
  <c r="BL9" i="33"/>
  <c r="BK10" i="33"/>
  <c r="BK9" i="33"/>
  <c r="R2" i="27"/>
  <c r="AG11" i="30" s="1"/>
  <c r="S2" i="27"/>
  <c r="Q154" i="32"/>
  <c r="Q765" i="32"/>
  <c r="AE83" i="34"/>
  <c r="AJ7" i="33"/>
  <c r="AE125" i="1" a="1"/>
  <c r="AE125" i="1" s="1"/>
  <c r="AE126" i="1" s="1" a="1"/>
  <c r="AE126" i="1" s="1"/>
  <c r="A46" i="1"/>
  <c r="F3827" i="27" l="1"/>
  <c r="F3828" i="27"/>
  <c r="F3524" i="27"/>
  <c r="F3525" i="27" s="1"/>
  <c r="F3526" i="27" s="1"/>
  <c r="F3527" i="27" s="1"/>
  <c r="F3528" i="27" s="1"/>
  <c r="F3529" i="27" s="1"/>
  <c r="F3530" i="27" s="1"/>
  <c r="F3523" i="27"/>
  <c r="E905" i="27"/>
  <c r="I143" i="16" a="1"/>
  <c r="I143" i="16" s="1"/>
  <c r="J142" i="16" a="1"/>
  <c r="J142" i="16" s="1"/>
  <c r="H39" i="16" a="1"/>
  <c r="H39" i="16" s="1"/>
  <c r="I38" i="16" a="1"/>
  <c r="I38" i="16" s="1"/>
  <c r="AE127" i="1" a="1"/>
  <c r="AE127" i="1" s="1"/>
  <c r="AE128" i="1" s="1" a="1"/>
  <c r="AE128" i="1" s="1"/>
  <c r="Q156" i="32"/>
  <c r="AG13" i="30"/>
  <c r="Q767" i="32"/>
  <c r="AE84" i="34"/>
  <c r="E46" i="1"/>
  <c r="N30" i="1"/>
  <c r="L30" i="1"/>
  <c r="F3829" i="27" l="1"/>
  <c r="F3532" i="27"/>
  <c r="F3533" i="27" s="1"/>
  <c r="F3534" i="27" s="1"/>
  <c r="F3535" i="27" s="1"/>
  <c r="F3536" i="27" s="1"/>
  <c r="F3537" i="27" s="1"/>
  <c r="F3538" i="27" s="1"/>
  <c r="F3531" i="27"/>
  <c r="E906" i="27"/>
  <c r="I144" i="16" a="1"/>
  <c r="I144" i="16" s="1"/>
  <c r="J143" i="16" a="1"/>
  <c r="J143" i="16" s="1"/>
  <c r="H40" i="16" a="1"/>
  <c r="H40" i="16" s="1"/>
  <c r="I39" i="16" a="1"/>
  <c r="I39" i="16" s="1"/>
  <c r="T46" i="1"/>
  <c r="A47" i="1"/>
  <c r="E47" i="1" s="1"/>
  <c r="AE129" i="1" a="1"/>
  <c r="AE129" i="1" s="1"/>
  <c r="AE130" i="1" s="1" a="1"/>
  <c r="AE130" i="1" s="1"/>
  <c r="AG15" i="30"/>
  <c r="Q158" i="32"/>
  <c r="Q769" i="32"/>
  <c r="I15" i="29"/>
  <c r="G8" i="24" s="1"/>
  <c r="AE85" i="34"/>
  <c r="M30" i="1"/>
  <c r="F3830" i="27" l="1"/>
  <c r="F3540" i="27"/>
  <c r="F3541" i="27" s="1"/>
  <c r="F3542" i="27" s="1"/>
  <c r="F3543" i="27" s="1"/>
  <c r="F3544" i="27" s="1"/>
  <c r="F3545" i="27" s="1"/>
  <c r="F3546" i="27" s="1"/>
  <c r="F3539" i="27"/>
  <c r="E907" i="27"/>
  <c r="I145" i="16" a="1"/>
  <c r="I145" i="16" s="1"/>
  <c r="J144" i="16" a="1"/>
  <c r="J144" i="16" s="1"/>
  <c r="H41" i="16" a="1"/>
  <c r="H41" i="16" s="1"/>
  <c r="I40" i="16" a="1"/>
  <c r="I40" i="16" s="1"/>
  <c r="N47" i="1"/>
  <c r="T47" i="1"/>
  <c r="A48" i="1"/>
  <c r="L144" i="24"/>
  <c r="C20" i="24"/>
  <c r="H246" i="24"/>
  <c r="H286" i="24"/>
  <c r="H222" i="24"/>
  <c r="H262" i="24"/>
  <c r="H270" i="24"/>
  <c r="P103" i="24"/>
  <c r="Q103" i="24" s="1"/>
  <c r="R103" i="24" s="1"/>
  <c r="S103" i="24" s="1"/>
  <c r="H278" i="24"/>
  <c r="H214" i="24"/>
  <c r="H254" i="24"/>
  <c r="H230" i="24"/>
  <c r="H238" i="24"/>
  <c r="P49" i="24"/>
  <c r="Q49" i="24" s="1"/>
  <c r="R49" i="24" s="1"/>
  <c r="S49" i="24" s="1"/>
  <c r="L143" i="24"/>
  <c r="K7" i="30"/>
  <c r="O7" i="33"/>
  <c r="A20" i="24"/>
  <c r="K7" i="31"/>
  <c r="H7" i="34"/>
  <c r="AE131" i="1" a="1"/>
  <c r="AE131" i="1" s="1"/>
  <c r="AE132" i="1" s="1" a="1"/>
  <c r="AE132" i="1" s="1"/>
  <c r="Q160" i="32"/>
  <c r="AG17" i="30"/>
  <c r="AG19" i="30" s="1"/>
  <c r="Q771" i="32"/>
  <c r="I16" i="29"/>
  <c r="G9" i="24" s="1"/>
  <c r="AE86" i="34"/>
  <c r="F3831" i="27" l="1"/>
  <c r="F3547" i="27"/>
  <c r="F3548" i="27"/>
  <c r="F3549" i="27" s="1"/>
  <c r="F3550" i="27" s="1"/>
  <c r="F3551" i="27" s="1"/>
  <c r="F3552" i="27" s="1"/>
  <c r="F3553" i="27" s="1"/>
  <c r="F3554" i="27" s="1"/>
  <c r="E908" i="27"/>
  <c r="O7" i="31"/>
  <c r="L448" i="27"/>
  <c r="L464" i="27"/>
  <c r="L472" i="27"/>
  <c r="L480" i="27"/>
  <c r="L488" i="27"/>
  <c r="L496" i="27"/>
  <c r="L504" i="27"/>
  <c r="L512" i="27"/>
  <c r="L520" i="27"/>
  <c r="L528" i="27"/>
  <c r="L536" i="27"/>
  <c r="L456" i="27"/>
  <c r="O7" i="30"/>
  <c r="L180" i="27"/>
  <c r="L188" i="27"/>
  <c r="L236" i="27"/>
  <c r="L268" i="27"/>
  <c r="L172" i="27"/>
  <c r="L196" i="27"/>
  <c r="L204" i="27"/>
  <c r="L212" i="27"/>
  <c r="L220" i="27"/>
  <c r="L228" i="27"/>
  <c r="L252" i="27"/>
  <c r="L276" i="27"/>
  <c r="L164" i="27"/>
  <c r="L244" i="27"/>
  <c r="L260" i="27"/>
  <c r="I146" i="16" a="1"/>
  <c r="I146" i="16" s="1"/>
  <c r="J145" i="16" a="1"/>
  <c r="J145" i="16" s="1"/>
  <c r="H42" i="16" a="1"/>
  <c r="H42" i="16" s="1"/>
  <c r="I41" i="16" a="1"/>
  <c r="I41" i="16" s="1"/>
  <c r="E48" i="1"/>
  <c r="H263" i="24" s="1"/>
  <c r="M143" i="24"/>
  <c r="A21" i="24"/>
  <c r="AT63" i="24"/>
  <c r="AT79" i="24"/>
  <c r="AT67" i="24"/>
  <c r="AT51" i="24"/>
  <c r="AT75" i="24"/>
  <c r="AT53" i="24"/>
  <c r="AT61" i="24"/>
  <c r="AT77" i="24"/>
  <c r="AT71" i="24"/>
  <c r="AT59" i="24"/>
  <c r="AT73" i="24"/>
  <c r="AT55" i="24"/>
  <c r="AT57" i="24"/>
  <c r="AT65" i="24"/>
  <c r="AT69" i="24"/>
  <c r="AE133" i="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168" i="1" s="1" a="1"/>
  <c r="AE168" i="1" s="1"/>
  <c r="AE169" i="1" s="1" a="1"/>
  <c r="AE169" i="1" s="1"/>
  <c r="AE170" i="1" s="1" a="1"/>
  <c r="AE170" i="1" s="1"/>
  <c r="AE171" i="1" s="1" a="1"/>
  <c r="AE171" i="1" s="1"/>
  <c r="AE172" i="1" s="1" a="1"/>
  <c r="AE172" i="1" s="1"/>
  <c r="AE173" i="1" s="1" a="1"/>
  <c r="AE173" i="1" s="1"/>
  <c r="AE174" i="1" s="1" a="1"/>
  <c r="AE174" i="1" s="1"/>
  <c r="AE175" i="1" s="1" a="1"/>
  <c r="AE175" i="1" s="1"/>
  <c r="AD33" i="30"/>
  <c r="AE33" i="30" a="1"/>
  <c r="AE33" i="30" s="1"/>
  <c r="AB33" i="30" a="1"/>
  <c r="AB33" i="30" s="1"/>
  <c r="H33" i="30" s="1"/>
  <c r="J75" i="24" s="1"/>
  <c r="B75" i="24"/>
  <c r="B77" i="24"/>
  <c r="AE35" i="30" a="1"/>
  <c r="AE35" i="30" s="1"/>
  <c r="AB35" i="30" a="1"/>
  <c r="AB35" i="30" s="1"/>
  <c r="H35" i="30" s="1"/>
  <c r="J77" i="24" s="1"/>
  <c r="AB11" i="30" a="1"/>
  <c r="AB11" i="30" s="1"/>
  <c r="H11" i="30" s="1"/>
  <c r="AE11" i="30" a="1"/>
  <c r="AE11" i="30" s="1"/>
  <c r="B53" i="24"/>
  <c r="B73" i="24"/>
  <c r="AE31" i="30" a="1"/>
  <c r="AE31" i="30" s="1"/>
  <c r="AB31" i="30" a="1"/>
  <c r="AB31" i="30" s="1"/>
  <c r="H31" i="30" s="1"/>
  <c r="B79" i="24"/>
  <c r="AE37" i="30" a="1"/>
  <c r="AE37" i="30" s="1"/>
  <c r="AB37" i="30" a="1"/>
  <c r="AB37" i="30" s="1"/>
  <c r="H37" i="30" s="1"/>
  <c r="B71" i="24"/>
  <c r="AB29" i="30" a="1"/>
  <c r="AB29" i="30" s="1"/>
  <c r="H29" i="30" s="1"/>
  <c r="AC29" i="30" s="1"/>
  <c r="AE29" i="30" a="1"/>
  <c r="AE29" i="30" s="1"/>
  <c r="B69" i="24"/>
  <c r="AE27" i="30" a="1"/>
  <c r="AE27" i="30" s="1"/>
  <c r="AB27" i="30" a="1"/>
  <c r="AB27" i="30" s="1"/>
  <c r="H27" i="30" s="1"/>
  <c r="AC27" i="30" s="1"/>
  <c r="B67" i="24"/>
  <c r="AE25" i="30" a="1"/>
  <c r="AE25" i="30" s="1"/>
  <c r="AB25" i="30" a="1"/>
  <c r="AB25" i="30" s="1"/>
  <c r="H25" i="30" s="1"/>
  <c r="AE23" i="30" a="1"/>
  <c r="AE23" i="30" s="1"/>
  <c r="B65" i="24"/>
  <c r="AB23" i="30" a="1"/>
  <c r="AB23" i="30" s="1"/>
  <c r="H23" i="30" s="1"/>
  <c r="AB13" i="30" a="1"/>
  <c r="AB13" i="30" s="1"/>
  <c r="H13" i="30" s="1"/>
  <c r="AE13" i="30" a="1"/>
  <c r="AE13" i="30" s="1"/>
  <c r="B55" i="24"/>
  <c r="AB15" i="30" a="1"/>
  <c r="AB15" i="30" s="1"/>
  <c r="H15" i="30" s="1"/>
  <c r="AE15" i="30" a="1"/>
  <c r="AE15" i="30" s="1"/>
  <c r="B57" i="24"/>
  <c r="AB21" i="30" a="1"/>
  <c r="AB21" i="30" s="1"/>
  <c r="H21" i="30" s="1"/>
  <c r="AC21" i="30" s="1"/>
  <c r="B63" i="24"/>
  <c r="AE21" i="30" a="1"/>
  <c r="AE21" i="30" s="1"/>
  <c r="AB17" i="30" a="1"/>
  <c r="AB17" i="30" s="1"/>
  <c r="H17" i="30" s="1"/>
  <c r="J59" i="24" s="1"/>
  <c r="AE17" i="30" a="1"/>
  <c r="AE17" i="30" s="1"/>
  <c r="B59" i="24"/>
  <c r="Q162" i="32"/>
  <c r="AG21" i="30"/>
  <c r="Q773" i="32"/>
  <c r="I17" i="29"/>
  <c r="I18" i="29" s="1"/>
  <c r="G11" i="24" s="1"/>
  <c r="AE87" i="34"/>
  <c r="L43" i="27"/>
  <c r="J315" i="22"/>
  <c r="J159" i="22"/>
  <c r="M31" i="27" a="1"/>
  <c r="M32" i="27" a="1"/>
  <c r="M30" i="27" a="1"/>
  <c r="M27" i="27" a="1"/>
  <c r="M26" i="27" a="1"/>
  <c r="M21" i="27" a="1"/>
  <c r="M20" i="27" a="1"/>
  <c r="M33" i="27" a="1"/>
  <c r="M29" i="27" a="1"/>
  <c r="M28" i="27" a="1"/>
  <c r="M22" i="27" a="1"/>
  <c r="M25" i="27" a="1"/>
  <c r="M23" i="27" a="1"/>
  <c r="F3832" i="27" l="1"/>
  <c r="F3555" i="27"/>
  <c r="F3556" i="27"/>
  <c r="F3557" i="27" s="1"/>
  <c r="F3558" i="27" s="1"/>
  <c r="F3559" i="27" s="1"/>
  <c r="F3560" i="27" s="1"/>
  <c r="F3561" i="27" s="1"/>
  <c r="F3562" i="27" s="1"/>
  <c r="E909" i="27"/>
  <c r="S7" i="31"/>
  <c r="L449" i="27"/>
  <c r="L457" i="27"/>
  <c r="L465" i="27"/>
  <c r="L473" i="27"/>
  <c r="L481" i="27"/>
  <c r="L489" i="27"/>
  <c r="L497" i="27"/>
  <c r="L505" i="27"/>
  <c r="L513" i="27"/>
  <c r="L521" i="27"/>
  <c r="L529" i="27"/>
  <c r="L537" i="27"/>
  <c r="S7" i="30"/>
  <c r="L173" i="27"/>
  <c r="L181" i="27"/>
  <c r="L189" i="27"/>
  <c r="L277" i="27"/>
  <c r="L269" i="27"/>
  <c r="L261" i="27"/>
  <c r="L253" i="27"/>
  <c r="L245" i="27"/>
  <c r="L237" i="27"/>
  <c r="L229" i="27"/>
  <c r="L221" i="27"/>
  <c r="L213" i="27"/>
  <c r="L205" i="27"/>
  <c r="L197" i="27"/>
  <c r="L165" i="27"/>
  <c r="M23" i="27"/>
  <c r="M25" i="27"/>
  <c r="M22" i="27"/>
  <c r="M28" i="27"/>
  <c r="M29" i="27"/>
  <c r="M33" i="27"/>
  <c r="M20" i="27"/>
  <c r="M21" i="27"/>
  <c r="M26" i="27"/>
  <c r="M27" i="27"/>
  <c r="M30" i="27"/>
  <c r="M32" i="27"/>
  <c r="M31" i="27"/>
  <c r="A31" i="27" s="1"/>
  <c r="J71" i="24"/>
  <c r="AC35" i="30"/>
  <c r="C276" i="32" s="1"/>
  <c r="L276" i="32" s="1"/>
  <c r="H255" i="24"/>
  <c r="R7" i="33"/>
  <c r="H271" i="24"/>
  <c r="I147" i="16" a="1"/>
  <c r="I147" i="16" s="1"/>
  <c r="J146" i="16" a="1"/>
  <c r="J146" i="16" s="1"/>
  <c r="H247" i="24"/>
  <c r="J7" i="34"/>
  <c r="H231" i="24"/>
  <c r="H43" i="16" a="1"/>
  <c r="H43" i="16" s="1"/>
  <c r="I42" i="16" a="1"/>
  <c r="I42" i="16" s="1"/>
  <c r="H215" i="24"/>
  <c r="H279" i="24"/>
  <c r="H287" i="24"/>
  <c r="H239" i="24"/>
  <c r="H223" i="24"/>
  <c r="N48" i="1"/>
  <c r="T48" i="1"/>
  <c r="A49" i="1"/>
  <c r="M144" i="24"/>
  <c r="C21" i="24"/>
  <c r="J69" i="24"/>
  <c r="J63" i="24"/>
  <c r="AC33" i="30"/>
  <c r="C264" i="32" s="1"/>
  <c r="L264" i="32" s="1"/>
  <c r="AC17" i="30"/>
  <c r="C92" i="32" s="1"/>
  <c r="L92" i="32" s="1"/>
  <c r="J57" i="24"/>
  <c r="AC15" i="30"/>
  <c r="AC13" i="30"/>
  <c r="J55" i="24"/>
  <c r="AC25" i="30"/>
  <c r="J67" i="24"/>
  <c r="J53" i="24"/>
  <c r="AC11" i="30"/>
  <c r="AC23" i="30"/>
  <c r="J65" i="24"/>
  <c r="AC37" i="30"/>
  <c r="J79" i="24"/>
  <c r="AC31" i="30"/>
  <c r="J73" i="24"/>
  <c r="C252" i="32"/>
  <c r="L252" i="32" s="1"/>
  <c r="C192" i="32"/>
  <c r="L192" i="32" s="1"/>
  <c r="C208" i="32"/>
  <c r="L208" i="32" s="1"/>
  <c r="C190" i="32"/>
  <c r="L190" i="32" s="1"/>
  <c r="C206" i="32"/>
  <c r="L206" i="32" s="1"/>
  <c r="C196" i="32"/>
  <c r="L196" i="32" s="1"/>
  <c r="C194" i="32"/>
  <c r="L194" i="32" s="1"/>
  <c r="C198" i="32"/>
  <c r="L198" i="32" s="1"/>
  <c r="C202" i="32"/>
  <c r="L202" i="32" s="1"/>
  <c r="C204" i="32"/>
  <c r="L204" i="32" s="1"/>
  <c r="C200" i="32"/>
  <c r="L200" i="32" s="1"/>
  <c r="C220" i="32"/>
  <c r="L220" i="32" s="1"/>
  <c r="C218" i="32"/>
  <c r="L218" i="32" s="1"/>
  <c r="C228" i="32"/>
  <c r="L228" i="32" s="1"/>
  <c r="C224" i="32"/>
  <c r="L224" i="32" s="1"/>
  <c r="C222" i="32"/>
  <c r="L222" i="32" s="1"/>
  <c r="C216" i="32"/>
  <c r="L216" i="32" s="1"/>
  <c r="C214" i="32"/>
  <c r="L214" i="32" s="1"/>
  <c r="C212" i="32"/>
  <c r="L212" i="32" s="1"/>
  <c r="C226" i="32"/>
  <c r="L226" i="32" s="1"/>
  <c r="C210" i="32"/>
  <c r="L210" i="32" s="1"/>
  <c r="C142" i="32"/>
  <c r="L142" i="32" s="1"/>
  <c r="C130" i="32"/>
  <c r="L130" i="32" s="1"/>
  <c r="C132" i="32"/>
  <c r="L132" i="32" s="1"/>
  <c r="C134" i="32"/>
  <c r="L134" i="32" s="1"/>
  <c r="C138" i="32"/>
  <c r="L138" i="32" s="1"/>
  <c r="C148" i="32"/>
  <c r="L148" i="32" s="1"/>
  <c r="C144" i="32"/>
  <c r="L144" i="32" s="1"/>
  <c r="C140" i="32"/>
  <c r="L140" i="32" s="1"/>
  <c r="C146" i="32"/>
  <c r="L146" i="32" s="1"/>
  <c r="C136" i="32"/>
  <c r="L136" i="32" s="1"/>
  <c r="C278" i="32"/>
  <c r="L278" i="32" s="1"/>
  <c r="AG23" i="30"/>
  <c r="Q164" i="32"/>
  <c r="Q775" i="32"/>
  <c r="I19" i="29"/>
  <c r="G12" i="24" s="1"/>
  <c r="G10" i="24"/>
  <c r="AE88" i="34"/>
  <c r="AB19" i="30" a="1"/>
  <c r="AB19" i="30" s="1"/>
  <c r="H19" i="30" s="1"/>
  <c r="AE19" i="30" a="1"/>
  <c r="AE19" i="30" s="1"/>
  <c r="B61" i="24"/>
  <c r="J3" i="22"/>
  <c r="M24" i="27" a="1"/>
  <c r="F3833" i="27" l="1"/>
  <c r="F3563" i="27"/>
  <c r="F3564" i="27"/>
  <c r="F3565" i="27" s="1"/>
  <c r="F3566" i="27" s="1"/>
  <c r="F3567" i="27" s="1"/>
  <c r="F3568" i="27" s="1"/>
  <c r="F3569" i="27" s="1"/>
  <c r="F3570" i="27" s="1"/>
  <c r="E910" i="27"/>
  <c r="W7" i="31"/>
  <c r="L466" i="27"/>
  <c r="L474" i="27"/>
  <c r="L482" i="27"/>
  <c r="L490" i="27"/>
  <c r="L498" i="27"/>
  <c r="L506" i="27"/>
  <c r="L514" i="27"/>
  <c r="L522" i="27"/>
  <c r="L530" i="27"/>
  <c r="L450" i="27"/>
  <c r="L458" i="27"/>
  <c r="W7" i="30"/>
  <c r="L166" i="27"/>
  <c r="L174" i="27"/>
  <c r="L198" i="27"/>
  <c r="L206" i="27"/>
  <c r="L214" i="27"/>
  <c r="L222" i="27"/>
  <c r="L230" i="27"/>
  <c r="L182" i="27"/>
  <c r="L190" i="27"/>
  <c r="L238" i="27"/>
  <c r="L254" i="27"/>
  <c r="L278" i="27"/>
  <c r="L246" i="27"/>
  <c r="L262" i="27"/>
  <c r="L270" i="27"/>
  <c r="M24" i="27"/>
  <c r="C272" i="32"/>
  <c r="L272" i="32" s="1"/>
  <c r="C274" i="32"/>
  <c r="L274" i="32" s="1"/>
  <c r="C100" i="32"/>
  <c r="L100" i="32" s="1"/>
  <c r="C288" i="32"/>
  <c r="L288" i="32" s="1"/>
  <c r="C280" i="32"/>
  <c r="L280" i="32" s="1"/>
  <c r="C284" i="32"/>
  <c r="L284" i="32" s="1"/>
  <c r="C282" i="32"/>
  <c r="L282" i="32" s="1"/>
  <c r="C286" i="32"/>
  <c r="L286" i="32" s="1"/>
  <c r="C270" i="32"/>
  <c r="L270" i="32" s="1"/>
  <c r="I148" i="16" a="1"/>
  <c r="I148" i="16" s="1"/>
  <c r="J147" i="16" a="1"/>
  <c r="J147" i="16" s="1"/>
  <c r="H44" i="16" a="1"/>
  <c r="H44" i="16" s="1"/>
  <c r="I43" i="16" a="1"/>
  <c r="I43" i="16" s="1"/>
  <c r="E49" i="1"/>
  <c r="H288" i="24" s="1"/>
  <c r="N143" i="24"/>
  <c r="A22" i="24"/>
  <c r="C108" i="32"/>
  <c r="L108" i="32" s="1"/>
  <c r="C258" i="32"/>
  <c r="L258" i="32" s="1"/>
  <c r="C260" i="32"/>
  <c r="L260" i="32" s="1"/>
  <c r="C106" i="32"/>
  <c r="L106" i="32" s="1"/>
  <c r="C102" i="32"/>
  <c r="L102" i="32" s="1"/>
  <c r="C90" i="32"/>
  <c r="L90" i="32" s="1"/>
  <c r="C268" i="32"/>
  <c r="L268" i="32" s="1"/>
  <c r="C262" i="32"/>
  <c r="L262" i="32" s="1"/>
  <c r="C256" i="32"/>
  <c r="L256" i="32" s="1"/>
  <c r="C266" i="32"/>
  <c r="L266" i="32" s="1"/>
  <c r="C254" i="32"/>
  <c r="L254" i="32" s="1"/>
  <c r="C250" i="32"/>
  <c r="L250" i="32" s="1"/>
  <c r="C98" i="32"/>
  <c r="L98" i="32" s="1"/>
  <c r="C94" i="32"/>
  <c r="L94" i="32" s="1"/>
  <c r="C104" i="32"/>
  <c r="L104" i="32" s="1"/>
  <c r="C96" i="32"/>
  <c r="L96" i="32" s="1"/>
  <c r="C230" i="32"/>
  <c r="L230" i="32" s="1"/>
  <c r="C238" i="32"/>
  <c r="L238" i="32" s="1"/>
  <c r="C242" i="32"/>
  <c r="L242" i="32" s="1"/>
  <c r="C246" i="32"/>
  <c r="L246" i="32" s="1"/>
  <c r="C248" i="32"/>
  <c r="L248" i="32" s="1"/>
  <c r="C244" i="32"/>
  <c r="L244" i="32" s="1"/>
  <c r="C236" i="32"/>
  <c r="L236" i="32" s="1"/>
  <c r="C232" i="32"/>
  <c r="L232" i="32" s="1"/>
  <c r="C234" i="32"/>
  <c r="L234" i="32" s="1"/>
  <c r="C240" i="32"/>
  <c r="L240" i="32" s="1"/>
  <c r="C290" i="32"/>
  <c r="L290" i="32" s="1"/>
  <c r="C292" i="32"/>
  <c r="L292" i="32" s="1"/>
  <c r="C298" i="32"/>
  <c r="L298" i="32" s="1"/>
  <c r="C300" i="32"/>
  <c r="L300" i="32" s="1"/>
  <c r="C296" i="32"/>
  <c r="L296" i="32" s="1"/>
  <c r="C308" i="32"/>
  <c r="L308" i="32" s="1"/>
  <c r="C302" i="32"/>
  <c r="L302" i="32" s="1"/>
  <c r="C306" i="32"/>
  <c r="L306" i="32" s="1"/>
  <c r="C304" i="32"/>
  <c r="L304" i="32" s="1"/>
  <c r="C294" i="32"/>
  <c r="L294" i="32" s="1"/>
  <c r="C34" i="32"/>
  <c r="L34" i="32" s="1"/>
  <c r="C44" i="32"/>
  <c r="L44" i="32" s="1"/>
  <c r="C48" i="32"/>
  <c r="L48" i="32" s="1"/>
  <c r="C40" i="32"/>
  <c r="L40" i="32" s="1"/>
  <c r="C38" i="32"/>
  <c r="L38" i="32" s="1"/>
  <c r="C32" i="32"/>
  <c r="L32" i="32" s="1"/>
  <c r="C36" i="32"/>
  <c r="L36" i="32" s="1"/>
  <c r="C42" i="32"/>
  <c r="L42" i="32" s="1"/>
  <c r="C46" i="32"/>
  <c r="L46" i="32" s="1"/>
  <c r="C30" i="32"/>
  <c r="L30" i="32" s="1"/>
  <c r="C64" i="32"/>
  <c r="L64" i="32" s="1"/>
  <c r="C66" i="32"/>
  <c r="L66" i="32" s="1"/>
  <c r="C56" i="32"/>
  <c r="L56" i="32" s="1"/>
  <c r="C54" i="32"/>
  <c r="L54" i="32" s="1"/>
  <c r="C52" i="32"/>
  <c r="L52" i="32" s="1"/>
  <c r="C60" i="32"/>
  <c r="L60" i="32" s="1"/>
  <c r="C58" i="32"/>
  <c r="L58" i="32" s="1"/>
  <c r="C50" i="32"/>
  <c r="L50" i="32" s="1"/>
  <c r="C68" i="32"/>
  <c r="L68" i="32" s="1"/>
  <c r="C62" i="32"/>
  <c r="L62" i="32" s="1"/>
  <c r="C156" i="32"/>
  <c r="L156" i="32" s="1"/>
  <c r="C158" i="32"/>
  <c r="L158" i="32" s="1"/>
  <c r="C162" i="32"/>
  <c r="L162" i="32" s="1"/>
  <c r="C164" i="32"/>
  <c r="L164" i="32" s="1"/>
  <c r="C160" i="32"/>
  <c r="L160" i="32" s="1"/>
  <c r="C154" i="32"/>
  <c r="L154" i="32" s="1"/>
  <c r="C166" i="32"/>
  <c r="L166" i="32" s="1"/>
  <c r="C150" i="32"/>
  <c r="L150" i="32" s="1"/>
  <c r="C152" i="32"/>
  <c r="L152" i="32" s="1"/>
  <c r="C168" i="32"/>
  <c r="L168" i="32" s="1"/>
  <c r="C170" i="32"/>
  <c r="L170" i="32" s="1"/>
  <c r="C182" i="32"/>
  <c r="L182" i="32" s="1"/>
  <c r="C176" i="32"/>
  <c r="L176" i="32" s="1"/>
  <c r="C178" i="32"/>
  <c r="L178" i="32" s="1"/>
  <c r="C180" i="32"/>
  <c r="L180" i="32" s="1"/>
  <c r="C188" i="32"/>
  <c r="L188" i="32" s="1"/>
  <c r="C174" i="32"/>
  <c r="L174" i="32" s="1"/>
  <c r="C184" i="32"/>
  <c r="L184" i="32" s="1"/>
  <c r="C172" i="32"/>
  <c r="L172" i="32" s="1"/>
  <c r="C186" i="32"/>
  <c r="L186" i="32" s="1"/>
  <c r="C78" i="32"/>
  <c r="L78" i="32" s="1"/>
  <c r="C80" i="32"/>
  <c r="L80" i="32" s="1"/>
  <c r="C86" i="32"/>
  <c r="L86" i="32" s="1"/>
  <c r="C74" i="32"/>
  <c r="L74" i="32" s="1"/>
  <c r="C70" i="32"/>
  <c r="L70" i="32" s="1"/>
  <c r="C76" i="32"/>
  <c r="L76" i="32" s="1"/>
  <c r="C72" i="32"/>
  <c r="L72" i="32" s="1"/>
  <c r="C82" i="32"/>
  <c r="L82" i="32" s="1"/>
  <c r="C84" i="32"/>
  <c r="L84" i="32" s="1"/>
  <c r="C88" i="32"/>
  <c r="L88" i="32" s="1"/>
  <c r="AG25" i="30"/>
  <c r="Q166" i="32"/>
  <c r="Q777" i="32"/>
  <c r="I20" i="29"/>
  <c r="G13" i="24" s="1"/>
  <c r="AC19" i="30"/>
  <c r="J61" i="24"/>
  <c r="F21" i="16" a="1"/>
  <c r="F21" i="16" s="1"/>
  <c r="F3834" i="27" l="1"/>
  <c r="F3571" i="27"/>
  <c r="F3572" i="27"/>
  <c r="F3573" i="27" s="1"/>
  <c r="F3574" i="27" s="1"/>
  <c r="F3575" i="27" s="1"/>
  <c r="F3576" i="27" s="1"/>
  <c r="F3577" i="27" s="1"/>
  <c r="F3578" i="27" s="1"/>
  <c r="E911" i="27"/>
  <c r="L531" i="27"/>
  <c r="L523" i="27"/>
  <c r="L515" i="27"/>
  <c r="L507" i="27"/>
  <c r="L499" i="27"/>
  <c r="L491" i="27"/>
  <c r="L483" i="27"/>
  <c r="L475" i="27"/>
  <c r="L467" i="27"/>
  <c r="L459" i="27"/>
  <c r="L451" i="27"/>
  <c r="L175" i="27"/>
  <c r="L183" i="27"/>
  <c r="L191" i="27"/>
  <c r="L215" i="27"/>
  <c r="L207" i="27"/>
  <c r="L199" i="27"/>
  <c r="L279" i="27"/>
  <c r="L271" i="27"/>
  <c r="L263" i="27"/>
  <c r="L255" i="27"/>
  <c r="L247" i="27"/>
  <c r="L239" i="27"/>
  <c r="L231" i="27"/>
  <c r="L223" i="27"/>
  <c r="L167" i="27"/>
  <c r="H240" i="24"/>
  <c r="L7" i="34"/>
  <c r="H216" i="24"/>
  <c r="H248" i="24"/>
  <c r="I149" i="16" a="1"/>
  <c r="I149" i="16" s="1"/>
  <c r="J148" i="16" a="1"/>
  <c r="J148" i="16" s="1"/>
  <c r="U7" i="33"/>
  <c r="H272" i="24"/>
  <c r="H232" i="24"/>
  <c r="H280" i="24"/>
  <c r="H256" i="24"/>
  <c r="F22" i="16" a="1"/>
  <c r="F22" i="16" s="1"/>
  <c r="F23" i="16" s="1" a="1"/>
  <c r="F23" i="16" s="1"/>
  <c r="H45" i="16" a="1"/>
  <c r="H45" i="16" s="1"/>
  <c r="I44" i="16" a="1"/>
  <c r="I44" i="16" s="1"/>
  <c r="H264" i="24"/>
  <c r="H224" i="24"/>
  <c r="N49" i="1"/>
  <c r="T49" i="1"/>
  <c r="A50" i="1"/>
  <c r="N144" i="24"/>
  <c r="C22" i="24"/>
  <c r="AG27" i="30"/>
  <c r="Q168" i="32"/>
  <c r="Q779" i="32"/>
  <c r="I21" i="29"/>
  <c r="I22" i="29" s="1"/>
  <c r="I23" i="29" s="1"/>
  <c r="I24" i="29" s="1"/>
  <c r="I25" i="29" s="1"/>
  <c r="I26" i="29" s="1"/>
  <c r="I27" i="29" s="1"/>
  <c r="I28" i="29" s="1"/>
  <c r="I29" i="29" s="1"/>
  <c r="I30" i="29" s="1"/>
  <c r="I31" i="29" s="1"/>
  <c r="I32" i="29" s="1"/>
  <c r="I33" i="29" s="1"/>
  <c r="I34" i="29" s="1"/>
  <c r="I35" i="29" s="1"/>
  <c r="I36" i="29" s="1"/>
  <c r="I37" i="29" s="1"/>
  <c r="I38" i="29" s="1"/>
  <c r="I39" i="29" s="1"/>
  <c r="I40" i="29" s="1"/>
  <c r="I41" i="29" s="1"/>
  <c r="C110" i="32"/>
  <c r="C112" i="32"/>
  <c r="L112" i="32" s="1"/>
  <c r="C120" i="32"/>
  <c r="L120" i="32" s="1"/>
  <c r="C128" i="32"/>
  <c r="L128" i="32" s="1"/>
  <c r="C126" i="32"/>
  <c r="L126" i="32" s="1"/>
  <c r="C114" i="32"/>
  <c r="L114" i="32" s="1"/>
  <c r="C122" i="32"/>
  <c r="L122" i="32" s="1"/>
  <c r="C116" i="32"/>
  <c r="L116" i="32" s="1"/>
  <c r="C124" i="32"/>
  <c r="L124" i="32" s="1"/>
  <c r="C118" i="32"/>
  <c r="L118" i="32" s="1"/>
  <c r="F4" i="16" a="1"/>
  <c r="F4" i="16" s="1"/>
  <c r="F3835" i="27" l="1"/>
  <c r="F3836" i="27"/>
  <c r="F3579" i="27"/>
  <c r="F3580" i="27"/>
  <c r="F3581" i="27" s="1"/>
  <c r="F3582" i="27" s="1"/>
  <c r="F3583" i="27" s="1"/>
  <c r="F3584" i="27" s="1"/>
  <c r="F3585" i="27" s="1"/>
  <c r="F3586" i="27" s="1"/>
  <c r="E912" i="27"/>
  <c r="I150" i="16" a="1"/>
  <c r="I150" i="16" s="1"/>
  <c r="J149" i="16" a="1"/>
  <c r="J149" i="16" s="1"/>
  <c r="F24" i="16" a="1"/>
  <c r="F24" i="16" s="1"/>
  <c r="F25" i="16" s="1" a="1"/>
  <c r="F25" i="16" s="1"/>
  <c r="H46" i="16" a="1"/>
  <c r="H46" i="16" s="1"/>
  <c r="I45" i="16" a="1"/>
  <c r="I45" i="16" s="1"/>
  <c r="F5" i="16" a="1"/>
  <c r="F5" i="16" s="1"/>
  <c r="E50" i="1"/>
  <c r="O143" i="24"/>
  <c r="A23" i="24"/>
  <c r="Q170" i="32"/>
  <c r="AG29" i="30"/>
  <c r="Q781" i="32"/>
  <c r="L110" i="32"/>
  <c r="C95" i="19" a="1"/>
  <c r="C95" i="19" s="1"/>
  <c r="C3" i="19" a="1"/>
  <c r="C3" i="19" s="1"/>
  <c r="F3837" i="27" l="1"/>
  <c r="F3587" i="27"/>
  <c r="F3588" i="27"/>
  <c r="F3589" i="27" s="1"/>
  <c r="F3590" i="27" s="1"/>
  <c r="F3591" i="27" s="1"/>
  <c r="F3592" i="27" s="1"/>
  <c r="F3593" i="27" s="1"/>
  <c r="F3594" i="27" s="1"/>
  <c r="E913" i="27"/>
  <c r="C4" i="19" a="1"/>
  <c r="C4" i="19" s="1"/>
  <c r="C5" i="19" s="1" a="1"/>
  <c r="C5" i="19" s="1"/>
  <c r="I151" i="16" a="1"/>
  <c r="I151" i="16" s="1"/>
  <c r="J151" i="16" s="1" a="1"/>
  <c r="J151" i="16" s="1"/>
  <c r="J150" i="16" a="1"/>
  <c r="J150" i="16" s="1"/>
  <c r="H47" i="16" a="1"/>
  <c r="H47" i="16" s="1"/>
  <c r="I46" i="16" a="1"/>
  <c r="I46" i="16" s="1"/>
  <c r="F6" i="16" a="1"/>
  <c r="F6" i="16" s="1"/>
  <c r="F7" i="16" s="1" a="1"/>
  <c r="F7" i="16" s="1"/>
  <c r="F8" i="16" s="1" a="1"/>
  <c r="F8" i="16" s="1"/>
  <c r="F26" i="16" a="1"/>
  <c r="F26" i="16" s="1"/>
  <c r="N50" i="1"/>
  <c r="T50" i="1"/>
  <c r="X7" i="33"/>
  <c r="H265" i="24"/>
  <c r="H241" i="24"/>
  <c r="H289" i="24"/>
  <c r="H225" i="24"/>
  <c r="H249" i="24"/>
  <c r="H233" i="24"/>
  <c r="N7" i="34"/>
  <c r="H257" i="24"/>
  <c r="H273" i="24"/>
  <c r="H217" i="24"/>
  <c r="H281" i="24"/>
  <c r="A51" i="1"/>
  <c r="O144" i="24"/>
  <c r="C23" i="24"/>
  <c r="AG31" i="30"/>
  <c r="Q172" i="32"/>
  <c r="Q783" i="32"/>
  <c r="Z125" i="1"/>
  <c r="G103" i="1"/>
  <c r="G79" i="1"/>
  <c r="G61" i="1"/>
  <c r="F3838" i="27" l="1"/>
  <c r="F3595" i="27"/>
  <c r="F3596" i="27"/>
  <c r="F3597" i="27" s="1"/>
  <c r="F3598" i="27" s="1"/>
  <c r="F3599" i="27" s="1"/>
  <c r="F3600" i="27" s="1"/>
  <c r="F3601" i="27" s="1"/>
  <c r="F3602" i="27" s="1"/>
  <c r="E914" i="27"/>
  <c r="C6" i="19" a="1"/>
  <c r="C6" i="19" s="1"/>
  <c r="C8" i="19" s="1" a="1"/>
  <c r="C8" i="19" s="1"/>
  <c r="C7" i="19" a="1"/>
  <c r="C7" i="19" s="1"/>
  <c r="F27" i="16" a="1"/>
  <c r="F27" i="16" s="1"/>
  <c r="H48" i="16" a="1"/>
  <c r="H48" i="16" s="1"/>
  <c r="I47" i="16" a="1"/>
  <c r="I47" i="16" s="1"/>
  <c r="F28" i="16" a="1"/>
  <c r="F28" i="16" s="1"/>
  <c r="F29" i="16" s="1" a="1"/>
  <c r="F29" i="16" s="1"/>
  <c r="F30" i="16" s="1" a="1"/>
  <c r="F30" i="16" s="1"/>
  <c r="F31" i="16" s="1" a="1"/>
  <c r="F31" i="16" s="1"/>
  <c r="F32" i="16" s="1" a="1"/>
  <c r="F32" i="16" s="1"/>
  <c r="F33" i="16" s="1" a="1"/>
  <c r="F33" i="16" s="1"/>
  <c r="F34" i="16" s="1" a="1"/>
  <c r="F34" i="16" s="1"/>
  <c r="F35" i="16" s="1" a="1"/>
  <c r="F35" i="16" s="1"/>
  <c r="F36" i="16" s="1" a="1"/>
  <c r="F36" i="16" s="1"/>
  <c r="F37" i="16" s="1" a="1"/>
  <c r="F37" i="16" s="1"/>
  <c r="F38" i="16" s="1" a="1"/>
  <c r="F38" i="16" s="1"/>
  <c r="F39" i="16" s="1" a="1"/>
  <c r="F39" i="16" s="1"/>
  <c r="F40" i="16" s="1" a="1"/>
  <c r="F40" i="16" s="1"/>
  <c r="F41" i="16" s="1" a="1"/>
  <c r="F41" i="16" s="1"/>
  <c r="F42" i="16" s="1" a="1"/>
  <c r="F42" i="16" s="1"/>
  <c r="F43" i="16" s="1" a="1"/>
  <c r="F43" i="16" s="1"/>
  <c r="F44" i="16" s="1" a="1"/>
  <c r="F44" i="16" s="1"/>
  <c r="F45" i="16" s="1" a="1"/>
  <c r="F45" i="16" s="1"/>
  <c r="F46" i="16" s="1" a="1"/>
  <c r="F46" i="16" s="1"/>
  <c r="F47" i="16" s="1" a="1"/>
  <c r="F47" i="16" s="1"/>
  <c r="F48" i="16" s="1" a="1"/>
  <c r="F48" i="16" s="1"/>
  <c r="F49" i="16" s="1" a="1"/>
  <c r="F49" i="16" s="1"/>
  <c r="F50" i="16" s="1" a="1"/>
  <c r="F50" i="16" s="1"/>
  <c r="F51" i="16" s="1" a="1"/>
  <c r="F51" i="16" s="1"/>
  <c r="F52" i="16" s="1" a="1"/>
  <c r="F52" i="16" s="1"/>
  <c r="F53" i="16" s="1" a="1"/>
  <c r="F53" i="16" s="1"/>
  <c r="F54" i="16" s="1" a="1"/>
  <c r="F54" i="16" s="1"/>
  <c r="F9" i="16" a="1"/>
  <c r="F9" i="16" s="1"/>
  <c r="F10" i="16" s="1" a="1"/>
  <c r="F10" i="16" s="1"/>
  <c r="F11" i="16" s="1" a="1"/>
  <c r="F11" i="16" s="1"/>
  <c r="F12" i="16" s="1" a="1"/>
  <c r="F12" i="16" s="1"/>
  <c r="F13" i="16" s="1" a="1"/>
  <c r="F13" i="16" s="1"/>
  <c r="F14" i="16" s="1" a="1"/>
  <c r="F14" i="16" s="1"/>
  <c r="E51" i="1"/>
  <c r="H290" i="24" s="1"/>
  <c r="A24" i="24"/>
  <c r="H218" i="24"/>
  <c r="P143" i="24"/>
  <c r="AG33" i="30"/>
  <c r="Q174" i="32"/>
  <c r="Q785" i="32"/>
  <c r="F3839" i="27" l="1"/>
  <c r="F3603" i="27"/>
  <c r="F3604" i="27"/>
  <c r="F3605" i="27" s="1"/>
  <c r="F3606" i="27" s="1"/>
  <c r="F3607" i="27" s="1"/>
  <c r="F3608" i="27" s="1"/>
  <c r="F3609" i="27" s="1"/>
  <c r="F3610" i="27" s="1"/>
  <c r="E915" i="27"/>
  <c r="C9" i="19" a="1"/>
  <c r="C9" i="19" s="1"/>
  <c r="C10" i="19" s="1" a="1"/>
  <c r="C10" i="19" s="1"/>
  <c r="H49" i="16" a="1"/>
  <c r="H49" i="16" s="1"/>
  <c r="I48" i="16" a="1"/>
  <c r="I48" i="16" s="1"/>
  <c r="P7" i="34"/>
  <c r="H266" i="24"/>
  <c r="H282" i="24"/>
  <c r="H274" i="24"/>
  <c r="H258" i="24"/>
  <c r="H250" i="24"/>
  <c r="H234" i="24"/>
  <c r="H242" i="24"/>
  <c r="AA7" i="33"/>
  <c r="H226" i="24"/>
  <c r="N51" i="1"/>
  <c r="T51" i="1"/>
  <c r="A52" i="1"/>
  <c r="P144" i="24"/>
  <c r="C24" i="24"/>
  <c r="Q176" i="32"/>
  <c r="AG35" i="30"/>
  <c r="Q787" i="32"/>
  <c r="A1214" i="19" a="1"/>
  <c r="A1214" i="19" s="1"/>
  <c r="A1215" i="19" s="1" a="1"/>
  <c r="A1215" i="19" s="1"/>
  <c r="A1216" i="19" s="1" a="1"/>
  <c r="A1216" i="19" s="1"/>
  <c r="A1217" i="19" s="1" a="1"/>
  <c r="A1217" i="19" s="1"/>
  <c r="C155" i="20"/>
  <c r="D155" i="20" s="1"/>
  <c r="C69" i="20"/>
  <c r="D69" i="20" s="1"/>
  <c r="C3" i="20"/>
  <c r="D3" i="20" s="1"/>
  <c r="O602" i="27"/>
  <c r="N26" i="27"/>
  <c r="H27" i="27"/>
  <c r="K2997" i="27"/>
  <c r="P590" i="27"/>
  <c r="G25" i="27"/>
  <c r="P2909" i="27"/>
  <c r="I165" i="27"/>
  <c r="D287" i="27"/>
  <c r="F313" i="27"/>
  <c r="E31" i="27"/>
  <c r="K3029" i="27"/>
  <c r="E23" i="27"/>
  <c r="L603" i="27"/>
  <c r="J586" i="27" a="1"/>
  <c r="M310" i="27" a="1"/>
  <c r="F593" i="27"/>
  <c r="J316" i="27"/>
  <c r="AH9" i="34"/>
  <c r="K3007" i="27"/>
  <c r="J588" i="27" a="1"/>
  <c r="E287" i="27"/>
  <c r="K2995" i="27"/>
  <c r="F574" i="27"/>
  <c r="K601" i="27"/>
  <c r="I450" i="27"/>
  <c r="F316" i="27"/>
  <c r="O593" i="27"/>
  <c r="N25" i="27"/>
  <c r="F575" i="27"/>
  <c r="I449" i="27"/>
  <c r="F315" i="27"/>
  <c r="H304" i="27"/>
  <c r="K595" i="27"/>
  <c r="E601" i="27"/>
  <c r="R602" i="27"/>
  <c r="O591" i="27"/>
  <c r="G574" i="27"/>
  <c r="G19" i="27"/>
  <c r="L594" i="27"/>
  <c r="P595" i="27"/>
  <c r="K3034" i="27"/>
  <c r="L23" i="27"/>
  <c r="J603" i="27" a="1"/>
  <c r="R2995" i="27"/>
  <c r="L33" i="27"/>
  <c r="I583" i="27"/>
  <c r="D3" i="27"/>
  <c r="P597" i="27"/>
  <c r="I166" i="27"/>
  <c r="E599" i="27"/>
  <c r="F602" i="27"/>
  <c r="G20" i="27"/>
  <c r="R601" i="27"/>
  <c r="K26" i="27"/>
  <c r="N598" i="27"/>
  <c r="F306" i="27"/>
  <c r="K22" i="27"/>
  <c r="I595" i="27"/>
  <c r="R3002" i="27"/>
  <c r="Q588" i="27"/>
  <c r="K599" i="27"/>
  <c r="R3003" i="27"/>
  <c r="O308" i="27"/>
  <c r="K597" i="27"/>
  <c r="K3041" i="27"/>
  <c r="M313" i="27" a="1"/>
  <c r="H33" i="27"/>
  <c r="R583" i="27"/>
  <c r="G577" i="27"/>
  <c r="Q595" i="27"/>
  <c r="O589" i="27"/>
  <c r="E580" i="27"/>
  <c r="I582" i="27"/>
  <c r="F2909" i="27"/>
  <c r="F308" i="27"/>
  <c r="R2990" i="27"/>
  <c r="L602" i="27"/>
  <c r="E27" i="27"/>
  <c r="I543" i="27"/>
  <c r="J164" i="27"/>
  <c r="Q594" i="27"/>
  <c r="G575" i="27"/>
  <c r="R592" i="27"/>
  <c r="I578" i="27"/>
  <c r="K600" i="27"/>
  <c r="H306" i="27"/>
  <c r="R578" i="27"/>
  <c r="R2991" i="27"/>
  <c r="G24" i="27"/>
  <c r="Q585" i="27"/>
  <c r="H3718" i="27"/>
  <c r="J166" i="27"/>
  <c r="I592" i="27"/>
  <c r="G580" i="27"/>
  <c r="F20" i="27"/>
  <c r="I584" i="27"/>
  <c r="O309" i="27"/>
  <c r="P601" i="27"/>
  <c r="E581" i="27"/>
  <c r="I575" i="27"/>
  <c r="G602" i="27"/>
  <c r="R3014" i="27"/>
  <c r="K590" i="27"/>
  <c r="L589" i="27"/>
  <c r="H20" i="27"/>
  <c r="N19" i="27"/>
  <c r="F600" i="27"/>
  <c r="K3033" i="27"/>
  <c r="J27" i="27"/>
  <c r="N600" i="27"/>
  <c r="J20" i="27"/>
  <c r="L20" i="27"/>
  <c r="R3006" i="27"/>
  <c r="G21" i="27"/>
  <c r="R591" i="27"/>
  <c r="R2999" i="27"/>
  <c r="I596" i="27"/>
  <c r="L601" i="27"/>
  <c r="J575" i="27" a="1"/>
  <c r="Q580" i="27"/>
  <c r="F576" i="27"/>
  <c r="K23" i="27"/>
  <c r="J317" i="27"/>
  <c r="R587" i="27"/>
  <c r="Q584" i="27"/>
  <c r="J287" i="27"/>
  <c r="O592" i="27"/>
  <c r="H26" i="27"/>
  <c r="J587" i="27" a="1"/>
  <c r="N449" i="27"/>
  <c r="I587" i="27"/>
  <c r="G576" i="27"/>
  <c r="K594" i="27"/>
  <c r="K3000" i="27"/>
  <c r="F311" i="27"/>
  <c r="Q589" i="27"/>
  <c r="R3000" i="27"/>
  <c r="J592" i="27" a="1"/>
  <c r="K3011" i="27"/>
  <c r="D543" i="27"/>
  <c r="O306" i="27"/>
  <c r="K3027" i="27"/>
  <c r="F29" i="27"/>
  <c r="G543" i="27"/>
  <c r="J305" i="27"/>
  <c r="H3720" i="27"/>
  <c r="E33" i="27"/>
  <c r="L592" i="27"/>
  <c r="F30" i="27"/>
  <c r="L595" i="27"/>
  <c r="N595" i="27"/>
  <c r="M165" i="27"/>
  <c r="H313" i="27"/>
  <c r="N602" i="27"/>
  <c r="I585" i="27"/>
  <c r="H3719" i="27"/>
  <c r="N592" i="27"/>
  <c r="K19" i="27"/>
  <c r="G26" i="27"/>
  <c r="F543" i="27"/>
  <c r="N596" i="27"/>
  <c r="K3008" i="27"/>
  <c r="J315" i="27"/>
  <c r="F314" i="27"/>
  <c r="J598" i="27" a="1"/>
  <c r="K3053" i="27"/>
  <c r="G599" i="27"/>
  <c r="H29" i="27"/>
  <c r="R580" i="27"/>
  <c r="K3013" i="27"/>
  <c r="H23" i="27"/>
  <c r="E596" i="27"/>
  <c r="I3717" i="27"/>
  <c r="R576" i="27"/>
  <c r="J28" i="27"/>
  <c r="J591" i="27" a="1"/>
  <c r="G591" i="27"/>
  <c r="K25" i="27"/>
  <c r="K2909" i="27"/>
  <c r="I3722" i="27"/>
  <c r="H287" i="27"/>
  <c r="J31" i="27"/>
  <c r="Q600" i="27"/>
  <c r="K603" i="27"/>
  <c r="L597" i="27"/>
  <c r="F24" i="27"/>
  <c r="J595" i="27" a="1"/>
  <c r="R600" i="27"/>
  <c r="D2909" i="27"/>
  <c r="O600" i="27"/>
  <c r="N448" i="27"/>
  <c r="N22" i="27"/>
  <c r="J581" i="27" a="1"/>
  <c r="I597" i="27"/>
  <c r="I577" i="27"/>
  <c r="R585" i="27"/>
  <c r="K3032" i="27"/>
  <c r="K3024" i="27"/>
  <c r="L30" i="27"/>
  <c r="Q596" i="27"/>
  <c r="E543" i="27"/>
  <c r="E20" i="27"/>
  <c r="F585" i="27"/>
  <c r="E582" i="27"/>
  <c r="E600" i="27"/>
  <c r="K3047" i="27"/>
  <c r="M451" i="27"/>
  <c r="K3030" i="27"/>
  <c r="K3016" i="27"/>
  <c r="G588" i="27"/>
  <c r="N589" i="27"/>
  <c r="K2993" i="27"/>
  <c r="F586" i="27"/>
  <c r="Q590" i="27"/>
  <c r="F310" i="27"/>
  <c r="M450" i="27"/>
  <c r="E588" i="27"/>
  <c r="R597" i="27"/>
  <c r="O304" i="27"/>
  <c r="R595" i="27"/>
  <c r="G593" i="27"/>
  <c r="R2994" i="27"/>
  <c r="K2990" i="27"/>
  <c r="K3035" i="27"/>
  <c r="R593" i="27"/>
  <c r="J303" i="27"/>
  <c r="N591" i="27"/>
  <c r="N21" i="27"/>
  <c r="I603" i="27"/>
  <c r="K3052" i="27"/>
  <c r="M543" i="27"/>
  <c r="O305" i="27"/>
  <c r="H30" i="27"/>
  <c r="P603" i="27"/>
  <c r="R588" i="27"/>
  <c r="K30" i="27"/>
  <c r="P589" i="27"/>
  <c r="K3022" i="27"/>
  <c r="E597" i="27"/>
  <c r="J589" i="27" a="1"/>
  <c r="J577" i="27" a="1"/>
  <c r="N166" i="27"/>
  <c r="H3722" i="27"/>
  <c r="K3038" i="27"/>
  <c r="R2998" i="27"/>
  <c r="K27" i="27"/>
  <c r="K598" i="27"/>
  <c r="F27" i="27"/>
  <c r="E3" i="27"/>
  <c r="R584" i="27"/>
  <c r="R574" i="27"/>
  <c r="F582" i="27"/>
  <c r="K3025" i="27"/>
  <c r="K3059" i="27"/>
  <c r="K3014" i="27"/>
  <c r="R3011" i="27"/>
  <c r="F305" i="27"/>
  <c r="I3719" i="27"/>
  <c r="M308" i="27" a="1"/>
  <c r="R575" i="27"/>
  <c r="R582" i="27"/>
  <c r="I579" i="27"/>
  <c r="N601" i="27"/>
  <c r="Q591" i="27"/>
  <c r="K32" i="27"/>
  <c r="J450" i="27"/>
  <c r="M449" i="27"/>
  <c r="E577" i="27"/>
  <c r="O599" i="27"/>
  <c r="I576" i="27"/>
  <c r="R598" i="27"/>
  <c r="H316" i="27"/>
  <c r="G27" i="27"/>
  <c r="Q575" i="27"/>
  <c r="M312" i="27" a="1"/>
  <c r="J576" i="27" a="1"/>
  <c r="M166" i="27"/>
  <c r="K3055" i="27"/>
  <c r="K3044" i="27"/>
  <c r="M172" i="27"/>
  <c r="G22" i="27"/>
  <c r="O590" i="27"/>
  <c r="Q587" i="27"/>
  <c r="E21" i="27"/>
  <c r="J580" i="27" a="1"/>
  <c r="J594" i="27" a="1"/>
  <c r="F589" i="27"/>
  <c r="F25" i="27"/>
  <c r="H19" i="27"/>
  <c r="F599" i="27"/>
  <c r="K3017" i="27"/>
  <c r="N23" i="27"/>
  <c r="J3" i="27"/>
  <c r="E598" i="27"/>
  <c r="R2909" i="27"/>
  <c r="R3009" i="27"/>
  <c r="F21" i="27"/>
  <c r="J304" i="27"/>
  <c r="M307" i="27" a="1"/>
  <c r="I574" i="27"/>
  <c r="E593" i="27"/>
  <c r="F603" i="27"/>
  <c r="F304" i="27"/>
  <c r="K2991" i="27"/>
  <c r="K3045" i="27"/>
  <c r="G585" i="27"/>
  <c r="Q593" i="27"/>
  <c r="E576" i="27"/>
  <c r="K21" i="27"/>
  <c r="O595" i="27"/>
  <c r="O601" i="27"/>
  <c r="M181" i="27"/>
  <c r="I580" i="27"/>
  <c r="K31" i="27"/>
  <c r="N173" i="27"/>
  <c r="N20" i="27"/>
  <c r="R3013" i="27"/>
  <c r="E22" i="27"/>
  <c r="F3" i="27"/>
  <c r="G609" i="27"/>
  <c r="M306" i="27" a="1"/>
  <c r="E578" i="27"/>
  <c r="Q597" i="27"/>
  <c r="F587" i="27"/>
  <c r="O307" i="27"/>
  <c r="O603" i="27"/>
  <c r="L598" i="27"/>
  <c r="F303" i="27"/>
  <c r="I3723" i="27"/>
  <c r="Q583" i="27"/>
  <c r="E579" i="27"/>
  <c r="E592" i="27"/>
  <c r="F601" i="27"/>
  <c r="J599" i="27" a="1"/>
  <c r="F317" i="27"/>
  <c r="R596" i="27"/>
  <c r="K3040" i="27"/>
  <c r="J180" i="27"/>
  <c r="J26" i="27"/>
  <c r="F597" i="27"/>
  <c r="R2992" i="27"/>
  <c r="F591" i="27"/>
  <c r="H303" i="27"/>
  <c r="P592" i="27"/>
  <c r="J449" i="27"/>
  <c r="G587" i="27"/>
  <c r="K3009" i="27"/>
  <c r="R2996" i="27"/>
  <c r="H307" i="27"/>
  <c r="F31" i="27"/>
  <c r="Q602" i="27"/>
  <c r="J602" i="27" a="1"/>
  <c r="J307" i="27"/>
  <c r="R2997" i="27"/>
  <c r="Q577" i="27"/>
  <c r="J600" i="27" a="1"/>
  <c r="J451" i="27"/>
  <c r="F596" i="27"/>
  <c r="K20" i="27"/>
  <c r="L19" i="27"/>
  <c r="N593" i="27"/>
  <c r="G33" i="27"/>
  <c r="N287" i="27"/>
  <c r="K3010" i="27"/>
  <c r="F307" i="27"/>
  <c r="F287" i="27"/>
  <c r="N223" i="27" s="1"/>
  <c r="G603" i="27"/>
  <c r="E25" i="27"/>
  <c r="J574" i="27" a="1"/>
  <c r="R3008" i="27"/>
  <c r="K3039" i="27"/>
  <c r="F595" i="27"/>
  <c r="F22" i="27"/>
  <c r="K3048" i="27"/>
  <c r="I180" i="27"/>
  <c r="J175" i="27"/>
  <c r="H3716" i="27"/>
  <c r="N182" i="27"/>
  <c r="O597" i="27"/>
  <c r="O303" i="27"/>
  <c r="J30" i="27"/>
  <c r="J590" i="27" a="1"/>
  <c r="K589" i="27"/>
  <c r="K593" i="27"/>
  <c r="K3042" i="27"/>
  <c r="E19" i="27"/>
  <c r="Q601" i="27"/>
  <c r="E29" i="27"/>
  <c r="K3063" i="27"/>
  <c r="H32" i="27"/>
  <c r="E585" i="27"/>
  <c r="G589" i="27"/>
  <c r="H314" i="27"/>
  <c r="I172" i="27"/>
  <c r="K3019" i="27"/>
  <c r="P596" i="27"/>
  <c r="N172" i="27"/>
  <c r="N167" i="27"/>
  <c r="I174" i="27"/>
  <c r="M182" i="27"/>
  <c r="M207" i="27"/>
  <c r="I222" i="27"/>
  <c r="M190" i="27"/>
  <c r="J223" i="27"/>
  <c r="H3" i="27"/>
  <c r="I3716" i="27"/>
  <c r="J313" i="27"/>
  <c r="E26" i="27"/>
  <c r="L591" i="27"/>
  <c r="J596" i="27" a="1"/>
  <c r="K3050" i="27"/>
  <c r="Q586" i="27"/>
  <c r="R3007" i="27"/>
  <c r="G578" i="27"/>
  <c r="F581" i="27"/>
  <c r="I448" i="27"/>
  <c r="I3720" i="27"/>
  <c r="K2999" i="27"/>
  <c r="K2992" i="27"/>
  <c r="J174" i="27"/>
  <c r="G584" i="27"/>
  <c r="M229" i="27"/>
  <c r="M309" i="27" a="1"/>
  <c r="K33" i="27"/>
  <c r="N597" i="27"/>
  <c r="K3061" i="27"/>
  <c r="K3021" i="27"/>
  <c r="J2909" i="27"/>
  <c r="I3718" i="27"/>
  <c r="K3062" i="27"/>
  <c r="E30" i="27"/>
  <c r="K3064" i="27"/>
  <c r="F32" i="27"/>
  <c r="N207" i="27"/>
  <c r="M230" i="27"/>
  <c r="I231" i="27"/>
  <c r="N236" i="27"/>
  <c r="N237" i="27"/>
  <c r="J448" i="27"/>
  <c r="N213" i="27"/>
  <c r="N229" i="27"/>
  <c r="G601" i="27"/>
  <c r="L3" i="27"/>
  <c r="R3005" i="27"/>
  <c r="K3051" i="27"/>
  <c r="I190" i="27"/>
  <c r="R589" i="27"/>
  <c r="E591" i="27"/>
  <c r="J306" i="27"/>
  <c r="I601" i="27"/>
  <c r="J19" i="27"/>
  <c r="J585" i="27" a="1"/>
  <c r="I589" i="27"/>
  <c r="M304" i="27" a="1"/>
  <c r="F578" i="27"/>
  <c r="N180" i="27"/>
  <c r="K3066" i="27"/>
  <c r="M180" i="27"/>
  <c r="J314" i="27"/>
  <c r="H3721" i="27"/>
  <c r="F23" i="27"/>
  <c r="P598" i="27"/>
  <c r="G592" i="27"/>
  <c r="R577" i="27"/>
  <c r="G287" i="27"/>
  <c r="R3012" i="27"/>
  <c r="K3046" i="27"/>
  <c r="G581" i="27"/>
  <c r="J220" i="27"/>
  <c r="M228" i="27"/>
  <c r="J231" i="27"/>
  <c r="G583" i="27"/>
  <c r="K596" i="27"/>
  <c r="J583" i="27" a="1"/>
  <c r="G596" i="27"/>
  <c r="K3036" i="27"/>
  <c r="L29" i="27"/>
  <c r="N590" i="27"/>
  <c r="G582" i="27"/>
  <c r="P593" i="27"/>
  <c r="N599" i="27"/>
  <c r="F28" i="27"/>
  <c r="M303" i="27" a="1"/>
  <c r="K3004" i="27"/>
  <c r="R3001" i="27"/>
  <c r="G31" i="27"/>
  <c r="F312" i="27"/>
  <c r="I600" i="27"/>
  <c r="K28" i="27"/>
  <c r="F33" i="27"/>
  <c r="M220" i="27"/>
  <c r="I223" i="27"/>
  <c r="L26" i="27"/>
  <c r="M191" i="27"/>
  <c r="G598" i="27"/>
  <c r="M174" i="27"/>
  <c r="N199" i="27"/>
  <c r="F580" i="27"/>
  <c r="G30" i="27"/>
  <c r="K3054" i="27"/>
  <c r="K3026" i="27"/>
  <c r="L593" i="27"/>
  <c r="O310" i="27"/>
  <c r="I213" i="27"/>
  <c r="N247" i="27"/>
  <c r="N222" i="27"/>
  <c r="J228" i="27"/>
  <c r="I237" i="27"/>
  <c r="I236" i="27"/>
  <c r="J601" i="27" a="1"/>
  <c r="M199" i="27"/>
  <c r="M223" i="27"/>
  <c r="O596" i="27"/>
  <c r="L600" i="27"/>
  <c r="O598" i="27"/>
  <c r="K3049" i="27"/>
  <c r="H317" i="27"/>
  <c r="Q582" i="27"/>
  <c r="P591" i="27"/>
  <c r="E589" i="27"/>
  <c r="K592" i="27"/>
  <c r="K3057" i="27"/>
  <c r="N450" i="27"/>
  <c r="N165" i="27"/>
  <c r="R2993" i="27"/>
  <c r="E583" i="27"/>
  <c r="K3002" i="27"/>
  <c r="E587" i="27"/>
  <c r="E575" i="27"/>
  <c r="K2996" i="27"/>
  <c r="I593" i="27"/>
  <c r="R581" i="27"/>
  <c r="J173" i="27"/>
  <c r="M448" i="27"/>
  <c r="G23" i="27"/>
  <c r="K3015" i="27"/>
  <c r="K3018" i="27"/>
  <c r="I602" i="27"/>
  <c r="E595" i="27"/>
  <c r="J579" i="27" a="1"/>
  <c r="K591" i="27"/>
  <c r="E602" i="27"/>
  <c r="M183" i="27"/>
  <c r="F577" i="27"/>
  <c r="K3069" i="27"/>
  <c r="I167" i="27"/>
  <c r="L25" i="27"/>
  <c r="N255" i="27"/>
  <c r="I228" i="27"/>
  <c r="M305" i="27" a="1"/>
  <c r="Q576" i="27"/>
  <c r="H3717" i="27"/>
  <c r="J578" i="27" a="1"/>
  <c r="G600" i="27"/>
  <c r="Q581" i="27"/>
  <c r="F584" i="27"/>
  <c r="K3020" i="27"/>
  <c r="F583" i="27"/>
  <c r="AK9" i="33"/>
  <c r="F592" i="27"/>
  <c r="F26" i="27"/>
  <c r="K29" i="27"/>
  <c r="K3028" i="27"/>
  <c r="N239" i="27"/>
  <c r="N175" i="27"/>
  <c r="K3012" i="27"/>
  <c r="I181" i="27"/>
  <c r="K3067" i="27"/>
  <c r="R543" i="27"/>
  <c r="Q579" i="27"/>
  <c r="K3006" i="27"/>
  <c r="J190" i="27"/>
  <c r="Q592" i="27"/>
  <c r="H25" i="27"/>
  <c r="L27" i="27"/>
  <c r="R3004" i="27"/>
  <c r="J165" i="27"/>
  <c r="Q599" i="27"/>
  <c r="P600" i="27"/>
  <c r="K3068" i="27"/>
  <c r="J181" i="27"/>
  <c r="J222" i="27"/>
  <c r="J230" i="27"/>
  <c r="J237" i="27"/>
  <c r="G597" i="27"/>
  <c r="G29" i="27"/>
  <c r="K3023" i="27"/>
  <c r="I591" i="27"/>
  <c r="J597" i="27" a="1"/>
  <c r="K3058" i="27"/>
  <c r="G28" i="27"/>
  <c r="L22" i="27"/>
  <c r="K3031" i="27"/>
  <c r="M164" i="27"/>
  <c r="Q598" i="27"/>
  <c r="I164" i="27"/>
  <c r="Q603" i="27"/>
  <c r="I598" i="27"/>
  <c r="F309" i="27"/>
  <c r="F19" i="27"/>
  <c r="M311" i="27" a="1"/>
  <c r="K3037" i="27"/>
  <c r="N164" i="27"/>
  <c r="P594" i="27"/>
  <c r="L21" i="27"/>
  <c r="J213" i="27"/>
  <c r="N174" i="27"/>
  <c r="M213" i="27"/>
  <c r="I229" i="27"/>
  <c r="N181" i="27"/>
  <c r="N190" i="27"/>
  <c r="Q578" i="27"/>
  <c r="J584" i="27" a="1"/>
  <c r="P602" i="27"/>
  <c r="H305" i="27"/>
  <c r="F588" i="27"/>
  <c r="L287" i="27"/>
  <c r="H315" i="27"/>
  <c r="J29" i="27"/>
  <c r="I581" i="27"/>
  <c r="K602" i="27"/>
  <c r="J593" i="27" a="1"/>
  <c r="I3721" i="27"/>
  <c r="G3" i="27"/>
  <c r="G595" i="27"/>
  <c r="K3065" i="27"/>
  <c r="E32" i="27"/>
  <c r="N603" i="27"/>
  <c r="H21" i="27"/>
  <c r="G32" i="27"/>
  <c r="I451" i="27"/>
  <c r="M263" i="27"/>
  <c r="N271" i="27"/>
  <c r="J582" i="27" a="1"/>
  <c r="J172" i="27"/>
  <c r="K2998" i="27"/>
  <c r="H3723" i="27"/>
  <c r="I588" i="27"/>
  <c r="M175" i="27"/>
  <c r="I175" i="27"/>
  <c r="K3056" i="27"/>
  <c r="R603" i="27"/>
  <c r="K3003" i="27"/>
  <c r="I173" i="27"/>
  <c r="M247" i="27"/>
  <c r="M231" i="27"/>
  <c r="N191" i="27"/>
  <c r="M173" i="27"/>
  <c r="J182" i="27"/>
  <c r="N183" i="27"/>
  <c r="M222" i="27"/>
  <c r="M237" i="27"/>
  <c r="K2994" i="27"/>
  <c r="N220" i="27"/>
  <c r="N228" i="27"/>
  <c r="J33" i="27"/>
  <c r="K3001" i="27"/>
  <c r="F598" i="27"/>
  <c r="K3005" i="27"/>
  <c r="M167" i="27"/>
  <c r="I182" i="27"/>
  <c r="E603" i="27"/>
  <c r="N451" i="27"/>
  <c r="G579" i="27"/>
  <c r="J167" i="27"/>
  <c r="J236" i="27"/>
  <c r="I239" i="27"/>
  <c r="I244" i="27"/>
  <c r="N244" i="27"/>
  <c r="M245" i="27"/>
  <c r="M244" i="27"/>
  <c r="L596" i="27"/>
  <c r="R3010" i="27"/>
  <c r="E584" i="27"/>
  <c r="K3043" i="27"/>
  <c r="M255" i="27"/>
  <c r="N263" i="27"/>
  <c r="K3060" i="27"/>
  <c r="M239" i="27"/>
  <c r="I220" i="27"/>
  <c r="N230" i="27"/>
  <c r="M236" i="27"/>
  <c r="N245" i="27"/>
  <c r="J244" i="27"/>
  <c r="N246" i="27"/>
  <c r="I246" i="27"/>
  <c r="M254" i="27"/>
  <c r="J255" i="27"/>
  <c r="M252" i="27"/>
  <c r="J253" i="27"/>
  <c r="N254" i="27"/>
  <c r="J252" i="27"/>
  <c r="J32" i="27"/>
  <c r="O594" i="27"/>
  <c r="I230" i="27"/>
  <c r="J239" i="27"/>
  <c r="J247" i="27"/>
  <c r="I245" i="27"/>
  <c r="L32" i="27"/>
  <c r="E574" i="27"/>
  <c r="K3" i="27"/>
  <c r="H22" i="27"/>
  <c r="M271" i="27"/>
  <c r="N231" i="27"/>
  <c r="J229" i="27"/>
  <c r="M246" i="27"/>
  <c r="I247" i="27"/>
  <c r="J245" i="27"/>
  <c r="J246" i="27"/>
  <c r="I252" i="27"/>
  <c r="I253" i="27"/>
  <c r="N253" i="27"/>
  <c r="M253" i="27"/>
  <c r="J254" i="27"/>
  <c r="I254" i="27"/>
  <c r="N252" i="27"/>
  <c r="I255" i="27"/>
  <c r="J263" i="27"/>
  <c r="M262" i="27"/>
  <c r="I260" i="27"/>
  <c r="N261" i="27"/>
  <c r="M260" i="27"/>
  <c r="J260" i="27"/>
  <c r="M261" i="27"/>
  <c r="I261" i="27"/>
  <c r="N260" i="27"/>
  <c r="J261" i="27"/>
  <c r="J262" i="27"/>
  <c r="I263" i="27"/>
  <c r="I262" i="27"/>
  <c r="N262" i="27"/>
  <c r="A3723" i="27" l="1"/>
  <c r="A3717" i="27"/>
  <c r="A3721" i="27"/>
  <c r="A3716" i="27"/>
  <c r="A3722" i="27"/>
  <c r="A3719" i="27"/>
  <c r="A3720" i="27"/>
  <c r="A3718" i="27"/>
  <c r="F3840" i="27"/>
  <c r="F3611" i="27"/>
  <c r="F3612" i="27"/>
  <c r="F3613" i="27" s="1"/>
  <c r="F3614" i="27" s="1"/>
  <c r="F3615" i="27" s="1"/>
  <c r="F3616" i="27" s="1"/>
  <c r="F3617" i="27" s="1"/>
  <c r="F3618" i="27" s="1"/>
  <c r="E916" i="27"/>
  <c r="J582" i="27"/>
  <c r="J593" i="27"/>
  <c r="A593" i="27" s="1"/>
  <c r="J584" i="27"/>
  <c r="J597" i="27"/>
  <c r="A597" i="27" s="1"/>
  <c r="J578" i="27"/>
  <c r="J579" i="27"/>
  <c r="J601" i="27"/>
  <c r="A601" i="27" s="1"/>
  <c r="J583" i="27"/>
  <c r="J585" i="27"/>
  <c r="J596" i="27"/>
  <c r="A596" i="27" s="1"/>
  <c r="J590" i="27"/>
  <c r="A590" i="27" s="1"/>
  <c r="J574" i="27"/>
  <c r="J600" i="27"/>
  <c r="A600" i="27" s="1"/>
  <c r="J602" i="27"/>
  <c r="A602" i="27" s="1"/>
  <c r="J599" i="27"/>
  <c r="A599" i="27" s="1"/>
  <c r="J594" i="27"/>
  <c r="J580" i="27"/>
  <c r="J576" i="27"/>
  <c r="J577" i="27"/>
  <c r="J589" i="27"/>
  <c r="A589" i="27" s="1"/>
  <c r="J581" i="27"/>
  <c r="J595" i="27"/>
  <c r="A595" i="27" s="1"/>
  <c r="J591" i="27"/>
  <c r="A591" i="27" s="1"/>
  <c r="J598" i="27"/>
  <c r="A598" i="27" s="1"/>
  <c r="J592" i="27"/>
  <c r="A592" i="27" s="1"/>
  <c r="J587" i="27"/>
  <c r="J575" i="27"/>
  <c r="J603" i="27"/>
  <c r="A603" i="27" s="1"/>
  <c r="J588" i="27"/>
  <c r="J586" i="27"/>
  <c r="M311" i="27"/>
  <c r="M305" i="27"/>
  <c r="M303" i="27"/>
  <c r="M304" i="27"/>
  <c r="M309" i="27"/>
  <c r="M306" i="27"/>
  <c r="M307" i="27"/>
  <c r="M312" i="27"/>
  <c r="M308" i="27"/>
  <c r="M313" i="27"/>
  <c r="M310" i="27"/>
  <c r="A32" i="27"/>
  <c r="A21" i="27"/>
  <c r="A22" i="27"/>
  <c r="A27" i="27"/>
  <c r="A25" i="27"/>
  <c r="A26" i="27"/>
  <c r="A29" i="27"/>
  <c r="A30" i="27"/>
  <c r="A20" i="27"/>
  <c r="A33" i="27"/>
  <c r="A23" i="27"/>
  <c r="C11" i="19" a="1"/>
  <c r="C11" i="19" s="1"/>
  <c r="C12" i="19" s="1" a="1"/>
  <c r="C12" i="19" s="1"/>
  <c r="H50" i="16" a="1"/>
  <c r="H50" i="16" s="1"/>
  <c r="I49" i="16" a="1"/>
  <c r="I49" i="16" s="1"/>
  <c r="E52" i="1"/>
  <c r="A25" i="24"/>
  <c r="AD7" i="33"/>
  <c r="Q143" i="24"/>
  <c r="R7" i="34"/>
  <c r="AV32" i="30"/>
  <c r="AU32" i="30"/>
  <c r="AU31" i="30"/>
  <c r="AT32" i="30"/>
  <c r="AS32" i="30"/>
  <c r="AU29" i="30"/>
  <c r="AT29" i="30"/>
  <c r="AV30" i="30"/>
  <c r="AT25" i="30"/>
  <c r="BH26" i="33"/>
  <c r="I57" i="24"/>
  <c r="BD10" i="33"/>
  <c r="BE57" i="33"/>
  <c r="E77" i="24"/>
  <c r="AD35" i="30"/>
  <c r="AT30" i="30"/>
  <c r="AV29" i="30"/>
  <c r="AV27" i="30"/>
  <c r="AU26" i="30"/>
  <c r="J186" i="24"/>
  <c r="AS31" i="30"/>
  <c r="AT31" i="30"/>
  <c r="AV31" i="30"/>
  <c r="AU30" i="30"/>
  <c r="AS29" i="30"/>
  <c r="AS24" i="30"/>
  <c r="BE16" i="33"/>
  <c r="C284" i="24"/>
  <c r="BH34" i="33"/>
  <c r="C267" i="24"/>
  <c r="BD30" i="33"/>
  <c r="Y29" i="34"/>
  <c r="Z29" i="34" s="1"/>
  <c r="F190" i="24"/>
  <c r="BE67" i="33"/>
  <c r="AS30" i="30"/>
  <c r="AV28" i="30"/>
  <c r="AS27" i="30"/>
  <c r="AV9" i="30"/>
  <c r="BD68" i="33"/>
  <c r="AU14" i="30"/>
  <c r="BH48" i="33"/>
  <c r="BD57" i="33"/>
  <c r="B80" i="24"/>
  <c r="AM79" i="24"/>
  <c r="BJ60" i="33"/>
  <c r="C246" i="24"/>
  <c r="AU13" i="30"/>
  <c r="BK35" i="33"/>
  <c r="BH56" i="33"/>
  <c r="AT12" i="30"/>
  <c r="H204" i="24"/>
  <c r="BE44" i="33"/>
  <c r="C280" i="24"/>
  <c r="AM180" i="24"/>
  <c r="BJ43" i="33"/>
  <c r="BE55" i="33"/>
  <c r="AV12" i="30"/>
  <c r="B175" i="24"/>
  <c r="C278" i="24"/>
  <c r="AS11" i="30"/>
  <c r="BB25" i="33" a="1"/>
  <c r="BB25" i="33" s="1"/>
  <c r="C162" i="24"/>
  <c r="AQ25" i="33" a="1"/>
  <c r="AQ25" i="33" s="1"/>
  <c r="AO25" i="33" a="1"/>
  <c r="AO25" i="33" s="1"/>
  <c r="J25" i="33" s="1"/>
  <c r="G162" i="24" s="1"/>
  <c r="AZ25" i="33" a="1"/>
  <c r="AZ25" i="33" s="1"/>
  <c r="AY25" i="33" s="1"/>
  <c r="BM25" i="33"/>
  <c r="BH10" i="31"/>
  <c r="I55" i="24"/>
  <c r="D204" i="24"/>
  <c r="AR36" i="30"/>
  <c r="BJ56" i="33"/>
  <c r="C289" i="24"/>
  <c r="BK49" i="33"/>
  <c r="BE38" i="33"/>
  <c r="BB47" i="33" a="1"/>
  <c r="BB47" i="33" s="1"/>
  <c r="BM47" i="33"/>
  <c r="C184" i="24"/>
  <c r="AP47" i="33"/>
  <c r="C1413" i="32" s="1"/>
  <c r="AQ47" i="33" a="1"/>
  <c r="AQ47" i="33" s="1"/>
  <c r="AZ47" i="33" a="1"/>
  <c r="AZ47" i="33" s="1"/>
  <c r="AO47" i="33" a="1"/>
  <c r="AO47" i="33" s="1"/>
  <c r="J47" i="33" s="1"/>
  <c r="G184" i="24" s="1"/>
  <c r="AT47" i="33"/>
  <c r="AN65" i="33"/>
  <c r="B202" i="24"/>
  <c r="B161" i="24"/>
  <c r="BJ68" i="33"/>
  <c r="B72" i="24"/>
  <c r="AM71" i="24"/>
  <c r="BJ36" i="33"/>
  <c r="BJ28" i="33"/>
  <c r="A287" i="27"/>
  <c r="BD37" i="33"/>
  <c r="BK14" i="33"/>
  <c r="C166" i="24"/>
  <c r="AZ29" i="33" a="1"/>
  <c r="AZ29" i="33" s="1"/>
  <c r="AO29" i="33" a="1"/>
  <c r="AO29" i="33" s="1"/>
  <c r="J29" i="33" s="1"/>
  <c r="G166" i="24" s="1"/>
  <c r="BB29" i="33" a="1"/>
  <c r="BB29" i="33" s="1"/>
  <c r="BM29" i="33"/>
  <c r="AQ29" i="33" a="1"/>
  <c r="AQ29" i="33" s="1"/>
  <c r="K154" i="24"/>
  <c r="BH24" i="33"/>
  <c r="AT26" i="30"/>
  <c r="AT21" i="30"/>
  <c r="AD13" i="30"/>
  <c r="E55" i="24"/>
  <c r="N55" i="24" s="1"/>
  <c r="BK61" i="33"/>
  <c r="BE68" i="33"/>
  <c r="BE60" i="33"/>
  <c r="BJ48" i="33"/>
  <c r="BK26" i="33"/>
  <c r="B121" i="24"/>
  <c r="BB25" i="31" a="1"/>
  <c r="BB25" i="31" s="1"/>
  <c r="AB25" i="31" a="1"/>
  <c r="AB25" i="31" s="1"/>
  <c r="H25" i="31" s="1"/>
  <c r="J121" i="24" s="1"/>
  <c r="AR9" i="30"/>
  <c r="BJ58" i="33"/>
  <c r="BD21" i="31"/>
  <c r="BH55" i="33"/>
  <c r="BK55" i="33"/>
  <c r="B195" i="24"/>
  <c r="K204" i="24"/>
  <c r="AS10" i="30"/>
  <c r="K194" i="24"/>
  <c r="BH10" i="33"/>
  <c r="BK45" i="33"/>
  <c r="C255" i="24"/>
  <c r="BH58" i="33"/>
  <c r="AD15" i="30"/>
  <c r="E57" i="24"/>
  <c r="N57" i="24" s="1"/>
  <c r="C282" i="24"/>
  <c r="BK30" i="33"/>
  <c r="BE59" i="33"/>
  <c r="BM55" i="33"/>
  <c r="C192" i="24"/>
  <c r="AP55" i="33"/>
  <c r="AO55" i="33" a="1"/>
  <c r="AO55" i="33" s="1"/>
  <c r="J55" i="33" s="1"/>
  <c r="G192" i="24" s="1"/>
  <c r="AZ55" i="33" a="1"/>
  <c r="AZ55" i="33" s="1"/>
  <c r="BB55" i="33" a="1"/>
  <c r="BB55" i="33" s="1"/>
  <c r="AT55" i="33"/>
  <c r="AQ55" i="33" a="1"/>
  <c r="AQ55" i="33" s="1"/>
  <c r="BH15" i="33"/>
  <c r="B181" i="24"/>
  <c r="C247" i="24"/>
  <c r="AT27" i="30"/>
  <c r="AU25" i="30"/>
  <c r="AU23" i="30"/>
  <c r="AT13" i="30"/>
  <c r="C292" i="24"/>
  <c r="BH47" i="33"/>
  <c r="K196" i="24"/>
  <c r="AT9" i="30"/>
  <c r="Y23" i="34"/>
  <c r="Z23" i="34" s="1"/>
  <c r="AA23" i="34" s="1"/>
  <c r="E67" i="24"/>
  <c r="N67" i="24" s="1"/>
  <c r="AD25" i="30"/>
  <c r="I63" i="24"/>
  <c r="K182" i="24"/>
  <c r="BK43" i="33"/>
  <c r="AU15" i="30"/>
  <c r="BE22" i="33"/>
  <c r="K156" i="24"/>
  <c r="C291" i="24"/>
  <c r="AT14" i="30"/>
  <c r="BK20" i="33"/>
  <c r="C252" i="24"/>
  <c r="O71" i="24"/>
  <c r="BL11" i="33"/>
  <c r="AR23" i="30"/>
  <c r="F278" i="24"/>
  <c r="BD45" i="33"/>
  <c r="F222" i="24"/>
  <c r="S146" i="24"/>
  <c r="BD27" i="33"/>
  <c r="BJ14" i="33"/>
  <c r="BD29" i="33"/>
  <c r="AM146" i="24"/>
  <c r="BJ9" i="33"/>
  <c r="BH14" i="33"/>
  <c r="K160" i="24"/>
  <c r="AZ17" i="33" a="1"/>
  <c r="AZ17" i="33" s="1"/>
  <c r="C154" i="24"/>
  <c r="AO17" i="33" a="1"/>
  <c r="AO17" i="33" s="1"/>
  <c r="J17" i="33" s="1"/>
  <c r="G154" i="24" s="1"/>
  <c r="AQ17" i="33" a="1"/>
  <c r="AQ17" i="33" s="1"/>
  <c r="AR17" i="33" s="1"/>
  <c r="BB17" i="33" a="1"/>
  <c r="BB17" i="33" s="1"/>
  <c r="BM17" i="33"/>
  <c r="N215" i="24"/>
  <c r="K150" i="24"/>
  <c r="B109" i="24"/>
  <c r="BB13" i="31" a="1"/>
  <c r="BB13" i="31" s="1"/>
  <c r="AB13" i="31" a="1"/>
  <c r="AB13" i="31" s="1"/>
  <c r="H13" i="31" s="1"/>
  <c r="J109" i="24" s="1"/>
  <c r="AS26" i="30"/>
  <c r="AD21" i="30"/>
  <c r="E63" i="24"/>
  <c r="N63" i="24" s="1"/>
  <c r="AV10" i="30"/>
  <c r="BD15" i="33"/>
  <c r="BD66" i="33"/>
  <c r="AN43" i="33"/>
  <c r="B180" i="24"/>
  <c r="AQ19" i="33" a="1"/>
  <c r="AQ19" i="33" s="1"/>
  <c r="AS19" i="33" s="1"/>
  <c r="AZ19" i="33" a="1"/>
  <c r="AZ19" i="33" s="1"/>
  <c r="AO19" i="33" a="1"/>
  <c r="AO19" i="33" s="1"/>
  <c r="J19" i="33" s="1"/>
  <c r="G156" i="24" s="1"/>
  <c r="C156" i="24"/>
  <c r="BM19" i="33"/>
  <c r="BB19" i="33" a="1"/>
  <c r="BB19" i="33" s="1"/>
  <c r="BD52" i="33"/>
  <c r="BE63" i="33"/>
  <c r="B203" i="24"/>
  <c r="BH16" i="33"/>
  <c r="BH21" i="33"/>
  <c r="BK54" i="33"/>
  <c r="AT11" i="30"/>
  <c r="H160" i="24"/>
  <c r="B185" i="24"/>
  <c r="BE29" i="33"/>
  <c r="C262" i="24"/>
  <c r="BH60" i="33"/>
  <c r="BD12" i="33"/>
  <c r="BD36" i="33"/>
  <c r="BD28" i="33"/>
  <c r="Y12" i="34"/>
  <c r="Z12" i="34" s="1"/>
  <c r="D238" i="24"/>
  <c r="BE40" i="33"/>
  <c r="C281" i="24"/>
  <c r="B182" i="24"/>
  <c r="AN45" i="33"/>
  <c r="BD40" i="33"/>
  <c r="BJ52" i="33"/>
  <c r="K162" i="24"/>
  <c r="BJ34" i="33"/>
  <c r="C273" i="24"/>
  <c r="J194" i="24"/>
  <c r="F198" i="24"/>
  <c r="J190" i="24"/>
  <c r="C200" i="24"/>
  <c r="AZ63" i="33" a="1"/>
  <c r="AZ63" i="33" s="1"/>
  <c r="AX63" i="33" s="1"/>
  <c r="AO63" i="33" a="1"/>
  <c r="AO63" i="33" s="1"/>
  <c r="J63" i="33" s="1"/>
  <c r="G200" i="24" s="1"/>
  <c r="BB63" i="33" a="1"/>
  <c r="BB63" i="33" s="1"/>
  <c r="AP63" i="33"/>
  <c r="AT63" i="33"/>
  <c r="AQ63" i="33" a="1"/>
  <c r="AQ63" i="33" s="1"/>
  <c r="BM63" i="33"/>
  <c r="AS28" i="30"/>
  <c r="AT28" i="30"/>
  <c r="AS25" i="30"/>
  <c r="AT22" i="30"/>
  <c r="F184" i="24"/>
  <c r="C250" i="24"/>
  <c r="BJ54" i="33"/>
  <c r="BD21" i="33"/>
  <c r="BJ42" i="33"/>
  <c r="AM160" i="24"/>
  <c r="BJ23" i="33"/>
  <c r="E65" i="24"/>
  <c r="N65" i="24" s="1"/>
  <c r="AD23" i="30"/>
  <c r="AV24" i="30"/>
  <c r="AR37" i="30"/>
  <c r="O69" i="24"/>
  <c r="B199" i="24"/>
  <c r="BK13" i="33"/>
  <c r="BE12" i="33"/>
  <c r="BD27" i="31"/>
  <c r="BK48" i="33"/>
  <c r="BK32" i="33"/>
  <c r="I75" i="24"/>
  <c r="AM194" i="24"/>
  <c r="BJ57" i="33"/>
  <c r="BE26" i="33"/>
  <c r="Y20" i="34"/>
  <c r="Z20" i="34" s="1"/>
  <c r="AB9" i="31" a="1"/>
  <c r="AB9" i="31" s="1"/>
  <c r="H9" i="31" s="1"/>
  <c r="J105" i="24" s="1"/>
  <c r="BB9" i="31" a="1"/>
  <c r="BB9" i="31" s="1"/>
  <c r="B105" i="24"/>
  <c r="AR27" i="30"/>
  <c r="BJ20" i="33"/>
  <c r="BH59" i="33"/>
  <c r="BK28" i="33"/>
  <c r="D196" i="24"/>
  <c r="BH42" i="33"/>
  <c r="D178" i="24"/>
  <c r="E71" i="24"/>
  <c r="AD29" i="30"/>
  <c r="BK24" i="33"/>
  <c r="BK59" i="33"/>
  <c r="C260" i="24"/>
  <c r="C164" i="24"/>
  <c r="AQ27" i="33" a="1"/>
  <c r="AQ27" i="33" s="1"/>
  <c r="AS27" i="33" s="1"/>
  <c r="BB27" i="33" a="1"/>
  <c r="BB27" i="33" s="1"/>
  <c r="BM27" i="33"/>
  <c r="AO27" i="33" a="1"/>
  <c r="AO27" i="33" s="1"/>
  <c r="J27" i="33" s="1"/>
  <c r="G164" i="24" s="1"/>
  <c r="AZ27" i="33" a="1"/>
  <c r="AZ27" i="33" s="1"/>
  <c r="AN53" i="33"/>
  <c r="B190" i="24"/>
  <c r="AM156" i="24"/>
  <c r="BJ19" i="33"/>
  <c r="AV25" i="30"/>
  <c r="AS23" i="30"/>
  <c r="BK58" i="33"/>
  <c r="Y31" i="34"/>
  <c r="Z31" i="34" s="1"/>
  <c r="BH11" i="33"/>
  <c r="H152" i="24"/>
  <c r="AR17" i="30"/>
  <c r="B128" i="24"/>
  <c r="C290" i="24"/>
  <c r="BD17" i="33"/>
  <c r="F214" i="24"/>
  <c r="AB11" i="31" a="1"/>
  <c r="AB11" i="31" s="1"/>
  <c r="H11" i="31" s="1"/>
  <c r="J107" i="24" s="1"/>
  <c r="B107" i="24"/>
  <c r="BB11" i="31" a="1"/>
  <c r="BB11" i="31" s="1"/>
  <c r="B177" i="24"/>
  <c r="AO31" i="33" a="1"/>
  <c r="AO31" i="33" s="1"/>
  <c r="J31" i="33" s="1"/>
  <c r="G168" i="24" s="1"/>
  <c r="C168" i="24"/>
  <c r="BM31" i="33"/>
  <c r="BB31" i="33" a="1"/>
  <c r="BB31" i="33" s="1"/>
  <c r="AZ31" i="33" a="1"/>
  <c r="AZ31" i="33" s="1"/>
  <c r="AW31" i="33" s="1"/>
  <c r="AQ31" i="33" a="1"/>
  <c r="AQ31" i="33" s="1"/>
  <c r="AS31" i="33" s="1"/>
  <c r="AM51" i="24"/>
  <c r="B52" i="24"/>
  <c r="BH17" i="33"/>
  <c r="BH41" i="33"/>
  <c r="BE48" i="33"/>
  <c r="BJ22" i="33"/>
  <c r="BK15" i="33"/>
  <c r="B201" i="24"/>
  <c r="BD44" i="33"/>
  <c r="H176" i="24"/>
  <c r="AU16" i="30"/>
  <c r="C275" i="24"/>
  <c r="Y24" i="34"/>
  <c r="Z24" i="34" s="1"/>
  <c r="BE9" i="31"/>
  <c r="AV26" i="30"/>
  <c r="AR35" i="30"/>
  <c r="C288" i="24"/>
  <c r="AR32" i="30"/>
  <c r="BE13" i="33"/>
  <c r="I216" i="24"/>
  <c r="BE46" i="33"/>
  <c r="BJ24" i="33"/>
  <c r="BK56" i="33"/>
  <c r="BH68" i="33"/>
  <c r="D192" i="24"/>
  <c r="O79" i="24"/>
  <c r="BB21" i="31" a="1"/>
  <c r="BB21" i="31" s="1"/>
  <c r="AB21" i="31" a="1"/>
  <c r="AB21" i="31" s="1"/>
  <c r="H21" i="31" s="1"/>
  <c r="J117" i="24" s="1"/>
  <c r="B117" i="24"/>
  <c r="AU11" i="30"/>
  <c r="C230" i="24"/>
  <c r="C286" i="24"/>
  <c r="BE49" i="33"/>
  <c r="I218" i="24"/>
  <c r="BE10" i="31"/>
  <c r="BD23" i="33"/>
  <c r="Y26" i="34"/>
  <c r="Z26" i="34" s="1"/>
  <c r="BJ61" i="33"/>
  <c r="AM198" i="24"/>
  <c r="K170" i="24"/>
  <c r="BK29" i="33"/>
  <c r="C274" i="24"/>
  <c r="AO53" i="33" a="1"/>
  <c r="AO53" i="33" s="1"/>
  <c r="J53" i="33" s="1"/>
  <c r="G190" i="24" s="1"/>
  <c r="AZ53" i="33" a="1"/>
  <c r="AZ53" i="33" s="1"/>
  <c r="AY53" i="33" s="1"/>
  <c r="C190" i="24"/>
  <c r="BB53" i="33" a="1"/>
  <c r="BB53" i="33" s="1"/>
  <c r="BM53" i="33"/>
  <c r="AQ53" i="33" a="1"/>
  <c r="AQ53" i="33" s="1"/>
  <c r="AP53" i="33"/>
  <c r="C1503" i="32" s="1"/>
  <c r="L1503" i="32" s="1"/>
  <c r="O1503" i="32" s="1" a="1"/>
  <c r="O1503" i="32" s="1"/>
  <c r="AT53" i="33"/>
  <c r="BE47" i="33"/>
  <c r="F180" i="24"/>
  <c r="AR24" i="30"/>
  <c r="BE18" i="33"/>
  <c r="B126" i="24"/>
  <c r="I214" i="24"/>
  <c r="AV23" i="30"/>
  <c r="AU24" i="30"/>
  <c r="BH65" i="33"/>
  <c r="AU12" i="30"/>
  <c r="BG11" i="33"/>
  <c r="AS12" i="30"/>
  <c r="BD32" i="33"/>
  <c r="I77" i="24"/>
  <c r="BH19" i="33"/>
  <c r="C287" i="24"/>
  <c r="BH50" i="33"/>
  <c r="AR30" i="30"/>
  <c r="AM196" i="24"/>
  <c r="BJ59" i="33"/>
  <c r="K200" i="24"/>
  <c r="BE9" i="33"/>
  <c r="AR10" i="30"/>
  <c r="C266" i="24"/>
  <c r="B184" i="24"/>
  <c r="AN47" i="33"/>
  <c r="BH27" i="33"/>
  <c r="B176" i="24"/>
  <c r="AN39" i="33"/>
  <c r="AP41" i="33"/>
  <c r="C1267" i="32" s="1"/>
  <c r="L1267" i="32" s="1"/>
  <c r="M1267" i="32" s="1" a="1"/>
  <c r="M1267" i="32" s="1"/>
  <c r="D1267" i="32" s="1"/>
  <c r="C178" i="24"/>
  <c r="BM41" i="33"/>
  <c r="AQ41" i="33" a="1"/>
  <c r="AQ41" i="33" s="1"/>
  <c r="AZ41" i="33" a="1"/>
  <c r="AZ41" i="33" s="1"/>
  <c r="AY41" i="33" s="1"/>
  <c r="AO41" i="33" a="1"/>
  <c r="AO41" i="33" s="1"/>
  <c r="J41" i="33" s="1"/>
  <c r="G178" i="24" s="1"/>
  <c r="AT41" i="33"/>
  <c r="BB41" i="33" a="1"/>
  <c r="BB41" i="33" s="1"/>
  <c r="AM73" i="24"/>
  <c r="B74" i="24"/>
  <c r="BF12" i="33"/>
  <c r="BE14" i="33"/>
  <c r="J192" i="24"/>
  <c r="BJ63" i="33"/>
  <c r="AM200" i="24"/>
  <c r="BK11" i="33"/>
  <c r="N214" i="24"/>
  <c r="AV11" i="30"/>
  <c r="AS14" i="30"/>
  <c r="BJ27" i="33"/>
  <c r="AM164" i="24"/>
  <c r="C272" i="24"/>
  <c r="AR15" i="30"/>
  <c r="BD51" i="33"/>
  <c r="C263" i="24"/>
  <c r="Y27" i="34"/>
  <c r="Z27" i="34" s="1"/>
  <c r="BM9" i="33"/>
  <c r="AQ9" i="33" a="1"/>
  <c r="AQ9" i="33" s="1"/>
  <c r="AS9" i="33" s="1"/>
  <c r="BB9" i="33" a="1"/>
  <c r="BB9" i="33" s="1"/>
  <c r="C146" i="24"/>
  <c r="AZ9" i="33" a="1"/>
  <c r="AZ9" i="33" s="1"/>
  <c r="AO9" i="33" a="1"/>
  <c r="AO9" i="33" s="1"/>
  <c r="J9" i="33" s="1"/>
  <c r="G146" i="24" s="1"/>
  <c r="BJ46" i="33"/>
  <c r="AR22" i="30"/>
  <c r="BE64" i="33"/>
  <c r="BI9" i="33"/>
  <c r="BD17" i="31"/>
  <c r="BK31" i="33"/>
  <c r="BK12" i="33"/>
  <c r="BE19" i="33"/>
  <c r="D184" i="24"/>
  <c r="E51" i="24"/>
  <c r="O53" i="24"/>
  <c r="BJ44" i="33"/>
  <c r="BD53" i="33"/>
  <c r="BH9" i="31"/>
  <c r="AP61" i="33"/>
  <c r="AO61" i="33" a="1"/>
  <c r="AO61" i="33" s="1"/>
  <c r="J61" i="33" s="1"/>
  <c r="G198" i="24" s="1"/>
  <c r="BM61" i="33"/>
  <c r="C198" i="24"/>
  <c r="AT61" i="33"/>
  <c r="BB61" i="33" a="1"/>
  <c r="BB61" i="33" s="1"/>
  <c r="AQ61" i="33" a="1"/>
  <c r="AQ61" i="33" s="1"/>
  <c r="AZ61" i="33" a="1"/>
  <c r="AZ61" i="33" s="1"/>
  <c r="K152" i="24"/>
  <c r="D270" i="24"/>
  <c r="Y16" i="34"/>
  <c r="Z16" i="34" s="1"/>
  <c r="B114" i="24"/>
  <c r="AP65" i="33"/>
  <c r="C202" i="24"/>
  <c r="AT65" i="33"/>
  <c r="BM65" i="33"/>
  <c r="BB65" i="33" a="1"/>
  <c r="BB65" i="33" s="1"/>
  <c r="AO65" i="33" a="1"/>
  <c r="AO65" i="33" s="1"/>
  <c r="J65" i="33" s="1"/>
  <c r="G202" i="24" s="1"/>
  <c r="AQ65" i="33" a="1"/>
  <c r="AQ65" i="33" s="1"/>
  <c r="AZ65" i="33" a="1"/>
  <c r="AZ65" i="33" s="1"/>
  <c r="BK52" i="33"/>
  <c r="K202" i="24"/>
  <c r="BH31" i="33"/>
  <c r="AR33" i="30"/>
  <c r="D262" i="24"/>
  <c r="Y15" i="34"/>
  <c r="Z15" i="34" s="1"/>
  <c r="BK34" i="33"/>
  <c r="BF14" i="33"/>
  <c r="BE31" i="33"/>
  <c r="BF9" i="31"/>
  <c r="BK53" i="33"/>
  <c r="BK38" i="33"/>
  <c r="BH33" i="33"/>
  <c r="BD43" i="33"/>
  <c r="D230" i="24"/>
  <c r="Y11" i="34"/>
  <c r="Z11" i="34" s="1"/>
  <c r="BD55" i="33"/>
  <c r="AS13" i="30"/>
  <c r="C264" i="24"/>
  <c r="H190" i="24"/>
  <c r="BD37" i="31"/>
  <c r="BF15" i="33"/>
  <c r="AZ59" i="33" a="1"/>
  <c r="AZ59" i="33" s="1"/>
  <c r="AO59" i="33" a="1"/>
  <c r="AO59" i="33" s="1"/>
  <c r="J59" i="33" s="1"/>
  <c r="G196" i="24" s="1"/>
  <c r="AP59" i="33"/>
  <c r="C1647" i="32" s="1"/>
  <c r="AQ59" i="33" a="1"/>
  <c r="AQ59" i="33" s="1"/>
  <c r="BM59" i="33"/>
  <c r="C196" i="24"/>
  <c r="BB59" i="33" a="1"/>
  <c r="BB59" i="33" s="1"/>
  <c r="AT59" i="33"/>
  <c r="BD63" i="33"/>
  <c r="AM202" i="24"/>
  <c r="BJ65" i="33"/>
  <c r="BD46" i="33"/>
  <c r="BD20" i="33"/>
  <c r="BF9" i="33"/>
  <c r="K164" i="24"/>
  <c r="BE62" i="33"/>
  <c r="BD9" i="31"/>
  <c r="BJ16" i="33"/>
  <c r="BH28" i="33"/>
  <c r="F194" i="24"/>
  <c r="J204" i="24"/>
  <c r="BH37" i="33"/>
  <c r="BJ62" i="33"/>
  <c r="BE52" i="33"/>
  <c r="BD35" i="33"/>
  <c r="AM192" i="24"/>
  <c r="BJ55" i="33"/>
  <c r="F262" i="24"/>
  <c r="K192" i="24"/>
  <c r="BD18" i="33"/>
  <c r="BK23" i="33"/>
  <c r="AB15" i="31" a="1"/>
  <c r="AB15" i="31" s="1"/>
  <c r="H15" i="31" s="1"/>
  <c r="J111" i="24" s="1"/>
  <c r="BB15" i="31" a="1"/>
  <c r="BB15" i="31" s="1"/>
  <c r="B111" i="24"/>
  <c r="BF11" i="33"/>
  <c r="F246" i="24"/>
  <c r="BL13" i="33"/>
  <c r="AR16" i="30"/>
  <c r="Y32" i="34"/>
  <c r="Z32" i="34" s="1"/>
  <c r="BK21" i="33"/>
  <c r="O75" i="24"/>
  <c r="BK64" i="33"/>
  <c r="B159" i="24"/>
  <c r="J200" i="24"/>
  <c r="J188" i="24"/>
  <c r="O55" i="24"/>
  <c r="BE11" i="33"/>
  <c r="BD14" i="33"/>
  <c r="BG12" i="33"/>
  <c r="K184" i="24"/>
  <c r="BJ21" i="33"/>
  <c r="AM158" i="24"/>
  <c r="C222" i="24"/>
  <c r="BH25" i="33"/>
  <c r="BD11" i="31"/>
  <c r="BD67" i="33"/>
  <c r="BE37" i="33"/>
  <c r="BD48" i="33"/>
  <c r="B147" i="24"/>
  <c r="BB17" i="31" a="1"/>
  <c r="BB17" i="31" s="1"/>
  <c r="B113" i="24"/>
  <c r="AB17" i="31" a="1"/>
  <c r="AB17" i="31" s="1"/>
  <c r="H17" i="31" s="1"/>
  <c r="J113" i="24" s="1"/>
  <c r="B108" i="24"/>
  <c r="AR13" i="30"/>
  <c r="Y28" i="34"/>
  <c r="Z28" i="34" s="1"/>
  <c r="BD58" i="33"/>
  <c r="BK19" i="33"/>
  <c r="BH64" i="33"/>
  <c r="BK51" i="33"/>
  <c r="BD59" i="33"/>
  <c r="I51" i="24"/>
  <c r="AR21" i="30"/>
  <c r="BH12" i="33"/>
  <c r="BD39" i="33"/>
  <c r="AO49" i="33" a="1"/>
  <c r="AO49" i="33" s="1"/>
  <c r="J49" i="33" s="1"/>
  <c r="G186" i="24" s="1"/>
  <c r="C186" i="24"/>
  <c r="BB49" i="33" a="1"/>
  <c r="BB49" i="33" s="1"/>
  <c r="AZ49" i="33" a="1"/>
  <c r="AZ49" i="33" s="1"/>
  <c r="AQ49" i="33" a="1"/>
  <c r="AQ49" i="33" s="1"/>
  <c r="AS49" i="33" s="1"/>
  <c r="BM49" i="33"/>
  <c r="BB21" i="33" a="1"/>
  <c r="BB21" i="33" s="1"/>
  <c r="AZ21" i="33" a="1"/>
  <c r="AZ21" i="33" s="1"/>
  <c r="AO21" i="33" a="1"/>
  <c r="AO21" i="33" s="1"/>
  <c r="J21" i="33" s="1"/>
  <c r="G158" i="24" s="1"/>
  <c r="AQ21" i="33" a="1"/>
  <c r="AQ21" i="33" s="1"/>
  <c r="C158" i="24"/>
  <c r="BM21" i="33"/>
  <c r="AR14" i="30"/>
  <c r="K172" i="24"/>
  <c r="J178" i="24"/>
  <c r="BH36" i="33"/>
  <c r="C268" i="24"/>
  <c r="C279" i="24"/>
  <c r="BK62" i="33"/>
  <c r="AZ13" i="33" a="1"/>
  <c r="AZ13" i="33" s="1"/>
  <c r="BM13" i="33"/>
  <c r="C150" i="24"/>
  <c r="AQ13" i="33" a="1"/>
  <c r="AQ13" i="33" s="1"/>
  <c r="AO13" i="33" a="1"/>
  <c r="AO13" i="33" s="1"/>
  <c r="J13" i="33" s="1"/>
  <c r="G150" i="24" s="1"/>
  <c r="BB13" i="33" a="1"/>
  <c r="BB13" i="33" s="1"/>
  <c r="BB27" i="31" a="1"/>
  <c r="BB27" i="31" s="1"/>
  <c r="AB27" i="31" a="1"/>
  <c r="AB27" i="31" s="1"/>
  <c r="H27" i="31" s="1"/>
  <c r="J123" i="24" s="1"/>
  <c r="B123" i="24"/>
  <c r="K148" i="24"/>
  <c r="F286" i="24"/>
  <c r="H194" i="24"/>
  <c r="BH49" i="33"/>
  <c r="B151" i="24"/>
  <c r="BD16" i="33"/>
  <c r="BE28" i="33"/>
  <c r="BK44" i="33"/>
  <c r="BG9" i="31"/>
  <c r="O77" i="24"/>
  <c r="BK47" i="33"/>
  <c r="K180" i="24"/>
  <c r="D200" i="24"/>
  <c r="H162" i="24"/>
  <c r="H148" i="24"/>
  <c r="BH18" i="33"/>
  <c r="BB19" i="31" a="1"/>
  <c r="BB19" i="31" s="1"/>
  <c r="I217" i="24"/>
  <c r="BD13" i="31"/>
  <c r="Y30" i="34"/>
  <c r="Z30" i="34" s="1"/>
  <c r="AM168" i="24"/>
  <c r="BJ31" i="33"/>
  <c r="C283" i="24"/>
  <c r="C249" i="24"/>
  <c r="BK17" i="33"/>
  <c r="BD25" i="33"/>
  <c r="H146" i="24"/>
  <c r="H166" i="24"/>
  <c r="AM174" i="24"/>
  <c r="BJ37" i="33"/>
  <c r="AR25" i="30"/>
  <c r="BJ15" i="33"/>
  <c r="AM152" i="24"/>
  <c r="B194" i="24"/>
  <c r="AN57" i="33"/>
  <c r="BK41" i="33"/>
  <c r="BJ33" i="33"/>
  <c r="AM170" i="24"/>
  <c r="O67" i="24"/>
  <c r="BH40" i="33"/>
  <c r="D278" i="24"/>
  <c r="Y17" i="34"/>
  <c r="Z17" i="34" s="1"/>
  <c r="N220" i="24"/>
  <c r="BM15" i="33"/>
  <c r="AO15" i="33" a="1"/>
  <c r="AO15" i="33" s="1"/>
  <c r="J15" i="33" s="1"/>
  <c r="G152" i="24" s="1"/>
  <c r="AQ15" i="33" a="1"/>
  <c r="AQ15" i="33" s="1"/>
  <c r="BB15" i="33" a="1"/>
  <c r="BB15" i="33" s="1"/>
  <c r="AZ15" i="33" a="1"/>
  <c r="AZ15" i="33" s="1"/>
  <c r="C152" i="24"/>
  <c r="BB39" i="33" a="1"/>
  <c r="BB39" i="33" s="1"/>
  <c r="AT39" i="33"/>
  <c r="AQ39" i="33" a="1"/>
  <c r="AQ39" i="33" s="1"/>
  <c r="AR39" i="33" s="1"/>
  <c r="AP39" i="33"/>
  <c r="C1249" i="32" s="1"/>
  <c r="L1249" i="32" s="1"/>
  <c r="O1249" i="32" s="1" a="1"/>
  <c r="O1249" i="32" s="1"/>
  <c r="AZ39" i="33" a="1"/>
  <c r="AZ39" i="33" s="1"/>
  <c r="AY39" i="33" s="1"/>
  <c r="BM39" i="33"/>
  <c r="C176" i="24"/>
  <c r="AO39" i="33" a="1"/>
  <c r="AO39" i="33" s="1"/>
  <c r="J39" i="33" s="1"/>
  <c r="G176" i="24" s="1"/>
  <c r="BE15" i="33"/>
  <c r="BD56" i="33"/>
  <c r="BH43" i="33"/>
  <c r="BH53" i="33"/>
  <c r="O73" i="24"/>
  <c r="BG10" i="33"/>
  <c r="BE54" i="33"/>
  <c r="H174" i="24"/>
  <c r="BJ45" i="33"/>
  <c r="AM182" i="24"/>
  <c r="I73" i="24"/>
  <c r="BH66" i="33"/>
  <c r="C276" i="24"/>
  <c r="B205" i="24"/>
  <c r="D180" i="24"/>
  <c r="B106" i="24"/>
  <c r="BJ18" i="33"/>
  <c r="H184" i="24"/>
  <c r="C259" i="24"/>
  <c r="BK18" i="33"/>
  <c r="C214" i="24"/>
  <c r="Y13" i="34"/>
  <c r="Z13" i="34" s="1"/>
  <c r="AB13" i="34" s="1"/>
  <c r="D246" i="24"/>
  <c r="H188" i="24"/>
  <c r="BH22" i="33"/>
  <c r="BE41" i="33"/>
  <c r="BE30" i="33"/>
  <c r="H192" i="24"/>
  <c r="BD38" i="33"/>
  <c r="BD23" i="31"/>
  <c r="K178" i="24"/>
  <c r="BD33" i="33"/>
  <c r="C238" i="24"/>
  <c r="D176" i="24"/>
  <c r="BE42" i="33"/>
  <c r="BK39" i="33"/>
  <c r="BE34" i="33"/>
  <c r="C271" i="24"/>
  <c r="BD62" i="33"/>
  <c r="BD26" i="33"/>
  <c r="BD31" i="33"/>
  <c r="BL12" i="33"/>
  <c r="AR12" i="30"/>
  <c r="K190" i="24"/>
  <c r="AD31" i="30"/>
  <c r="E73" i="24"/>
  <c r="C248" i="24"/>
  <c r="BJ29" i="33"/>
  <c r="AM166" i="24"/>
  <c r="AM154" i="24"/>
  <c r="BJ17" i="33"/>
  <c r="BH51" i="33"/>
  <c r="C256" i="24"/>
  <c r="BE10" i="33"/>
  <c r="H168" i="24"/>
  <c r="B153" i="24"/>
  <c r="B193" i="24"/>
  <c r="BB23" i="33" a="1"/>
  <c r="BB23" i="33" s="1"/>
  <c r="AO23" i="33" a="1"/>
  <c r="AO23" i="33" s="1"/>
  <c r="J23" i="33" s="1"/>
  <c r="G160" i="24" s="1"/>
  <c r="AQ23" i="33" a="1"/>
  <c r="AQ23" i="33" s="1"/>
  <c r="AS23" i="33" s="1"/>
  <c r="BM23" i="33"/>
  <c r="AZ23" i="33" a="1"/>
  <c r="AZ23" i="33" s="1"/>
  <c r="C160" i="24"/>
  <c r="J198" i="24"/>
  <c r="BJ39" i="33"/>
  <c r="AM176" i="24"/>
  <c r="BE61" i="33"/>
  <c r="H198" i="24"/>
  <c r="BK22" i="33"/>
  <c r="AZ51" i="33" a="1"/>
  <c r="AZ51" i="33" s="1"/>
  <c r="AY51" i="33" s="1"/>
  <c r="AO51" i="33" a="1"/>
  <c r="AO51" i="33" s="1"/>
  <c r="J51" i="33" s="1"/>
  <c r="G188" i="24" s="1"/>
  <c r="AQ51" i="33" a="1"/>
  <c r="AQ51" i="33" s="1"/>
  <c r="BB51" i="33" a="1"/>
  <c r="BB51" i="33" s="1"/>
  <c r="C188" i="24"/>
  <c r="BM51" i="33"/>
  <c r="AP51" i="33"/>
  <c r="C1467" i="32" s="1"/>
  <c r="L1467" i="32" s="1"/>
  <c r="M1467" i="32" s="1" a="1"/>
  <c r="M1467" i="32" s="1"/>
  <c r="D1467" i="32" s="1"/>
  <c r="AT51" i="33"/>
  <c r="AR19" i="30"/>
  <c r="F230" i="24"/>
  <c r="F192" i="24"/>
  <c r="AN67" i="33"/>
  <c r="B204" i="24"/>
  <c r="BE36" i="33"/>
  <c r="K198" i="24"/>
  <c r="I220" i="24"/>
  <c r="BE58" i="33"/>
  <c r="O63" i="24"/>
  <c r="BJ40" i="33"/>
  <c r="AT43" i="33"/>
  <c r="AO43" i="33" a="1"/>
  <c r="AO43" i="33" s="1"/>
  <c r="J43" i="33" s="1"/>
  <c r="G180" i="24" s="1"/>
  <c r="BM43" i="33"/>
  <c r="C180" i="24"/>
  <c r="BB43" i="33" a="1"/>
  <c r="BB43" i="33" s="1"/>
  <c r="AP43" i="33"/>
  <c r="C1319" i="32" s="1"/>
  <c r="L1319" i="32" s="1"/>
  <c r="O1319" i="32" s="1" a="1"/>
  <c r="O1319" i="32" s="1"/>
  <c r="AZ43" i="33" a="1"/>
  <c r="AZ43" i="33" s="1"/>
  <c r="AW43" i="33" s="1"/>
  <c r="AQ43" i="33" a="1"/>
  <c r="AQ43" i="33" s="1"/>
  <c r="AS43" i="33" s="1"/>
  <c r="BH62" i="33"/>
  <c r="B70" i="24"/>
  <c r="AM69" i="24"/>
  <c r="H150" i="24"/>
  <c r="I215" i="24"/>
  <c r="BD54" i="33"/>
  <c r="BH20" i="33"/>
  <c r="I59" i="24"/>
  <c r="BJ66" i="33"/>
  <c r="H158" i="24"/>
  <c r="BK50" i="33"/>
  <c r="I71" i="24"/>
  <c r="AZ57" i="33" a="1"/>
  <c r="AZ57" i="33" s="1"/>
  <c r="AQ57" i="33" a="1"/>
  <c r="AQ57" i="33" s="1"/>
  <c r="C194" i="24"/>
  <c r="BB57" i="33" a="1"/>
  <c r="BB57" i="33" s="1"/>
  <c r="AP57" i="33"/>
  <c r="C1603" i="32" s="1"/>
  <c r="BM57" i="33"/>
  <c r="AO57" i="33" a="1"/>
  <c r="AO57" i="33" s="1"/>
  <c r="J57" i="33" s="1"/>
  <c r="G194" i="24" s="1"/>
  <c r="AT57" i="33"/>
  <c r="BK46" i="33"/>
  <c r="BH45" i="33"/>
  <c r="BD31" i="31"/>
  <c r="B130" i="24"/>
  <c r="D190" i="24"/>
  <c r="B51" i="24"/>
  <c r="AB9" i="30" a="1"/>
  <c r="AB9" i="30" s="1"/>
  <c r="H9" i="30" s="1"/>
  <c r="AD9" i="30"/>
  <c r="AP9" i="30" a="1"/>
  <c r="AP9" i="30" s="1"/>
  <c r="AE9" i="30" a="1"/>
  <c r="AE9" i="30" s="1"/>
  <c r="BK36" i="33"/>
  <c r="O51" i="24"/>
  <c r="D182" i="24"/>
  <c r="N217" i="24"/>
  <c r="B169" i="24"/>
  <c r="D202" i="24"/>
  <c r="AM204" i="24"/>
  <c r="BJ67" i="33"/>
  <c r="BH61" i="33"/>
  <c r="D188" i="24"/>
  <c r="F188" i="24"/>
  <c r="AR31" i="30"/>
  <c r="BH13" i="33"/>
  <c r="BH38" i="33"/>
  <c r="F182" i="24"/>
  <c r="AR38" i="30"/>
  <c r="N218" i="24"/>
  <c r="BE23" i="33"/>
  <c r="BG9" i="33"/>
  <c r="AR29" i="30"/>
  <c r="C251" i="24"/>
  <c r="BE56" i="33"/>
  <c r="BE45" i="33"/>
  <c r="BE33" i="33"/>
  <c r="BE35" i="33"/>
  <c r="AZ45" i="33" a="1"/>
  <c r="AZ45" i="33" s="1"/>
  <c r="AX45" i="33" s="1"/>
  <c r="AQ45" i="33" a="1"/>
  <c r="AQ45" i="33" s="1"/>
  <c r="BB45" i="33" a="1"/>
  <c r="BB45" i="33" s="1"/>
  <c r="BM45" i="33"/>
  <c r="AT45" i="33"/>
  <c r="C182" i="24"/>
  <c r="I182" i="24" s="1"/>
  <c r="AO45" i="33" a="1"/>
  <c r="AO45" i="33" s="1"/>
  <c r="J45" i="33" s="1"/>
  <c r="G182" i="24" s="1"/>
  <c r="AP45" i="33"/>
  <c r="C1343" i="32" s="1"/>
  <c r="L1343" i="32" s="1"/>
  <c r="N1343" i="32" s="1" a="1"/>
  <c r="N1343" i="32" s="1"/>
  <c r="E1343" i="32" s="1"/>
  <c r="BE51" i="33"/>
  <c r="BK67" i="33"/>
  <c r="Y19" i="34"/>
  <c r="Z19" i="34" s="1"/>
  <c r="AA19" i="34" s="1"/>
  <c r="K176" i="24"/>
  <c r="BD25" i="31"/>
  <c r="AN49" i="33"/>
  <c r="B186" i="24"/>
  <c r="BJ30" i="33"/>
  <c r="B173" i="24"/>
  <c r="BH63" i="33"/>
  <c r="BE66" i="33"/>
  <c r="BM35" i="33"/>
  <c r="AQ35" i="33" a="1"/>
  <c r="AQ35" i="33" s="1"/>
  <c r="AO35" i="33" a="1"/>
  <c r="AO35" i="33" s="1"/>
  <c r="J35" i="33" s="1"/>
  <c r="G172" i="24" s="1"/>
  <c r="C172" i="24"/>
  <c r="AZ35" i="33" a="1"/>
  <c r="AZ35" i="33" s="1"/>
  <c r="AW35" i="33" s="1"/>
  <c r="BB35" i="33" a="1"/>
  <c r="BB35" i="33" s="1"/>
  <c r="I65" i="24"/>
  <c r="BJ10" i="33"/>
  <c r="BJ47" i="33"/>
  <c r="AM184" i="24"/>
  <c r="J182" i="24"/>
  <c r="BK68" i="33"/>
  <c r="K166" i="24"/>
  <c r="BK57" i="33"/>
  <c r="BE50" i="33"/>
  <c r="H172" i="24"/>
  <c r="O59" i="24"/>
  <c r="BF10" i="33"/>
  <c r="BD13" i="33"/>
  <c r="BH32" i="33"/>
  <c r="K158" i="24"/>
  <c r="BM11" i="33"/>
  <c r="AQ11" i="33" a="1"/>
  <c r="AQ11" i="33" s="1"/>
  <c r="AO11" i="33" a="1"/>
  <c r="AO11" i="33" s="1"/>
  <c r="J11" i="33" s="1"/>
  <c r="G148" i="24" s="1"/>
  <c r="C148" i="24"/>
  <c r="BB11" i="33" a="1"/>
  <c r="BB11" i="33" s="1"/>
  <c r="AZ11" i="33" a="1"/>
  <c r="AZ11" i="33" s="1"/>
  <c r="F200" i="24"/>
  <c r="B191" i="24"/>
  <c r="BK27" i="33"/>
  <c r="Y18" i="34"/>
  <c r="Z18" i="34" s="1"/>
  <c r="D286" i="24"/>
  <c r="BJ64" i="33"/>
  <c r="H180" i="24"/>
  <c r="BK25" i="33"/>
  <c r="BH39" i="33"/>
  <c r="BK33" i="33"/>
  <c r="Y25" i="34"/>
  <c r="Z25" i="34" s="1"/>
  <c r="AA25" i="34" s="1"/>
  <c r="E53" i="24"/>
  <c r="N53" i="24" s="1"/>
  <c r="AD11" i="30"/>
  <c r="B54" i="24"/>
  <c r="AM53" i="24"/>
  <c r="D198" i="24"/>
  <c r="F270" i="24"/>
  <c r="B68" i="24"/>
  <c r="AM67" i="24"/>
  <c r="AM178" i="24"/>
  <c r="BJ41" i="33"/>
  <c r="C257" i="24"/>
  <c r="BD61" i="33"/>
  <c r="I53" i="24"/>
  <c r="F176" i="24"/>
  <c r="B178" i="24"/>
  <c r="AN41" i="33"/>
  <c r="Y33" i="34"/>
  <c r="Z33" i="34" s="1"/>
  <c r="B149" i="24"/>
  <c r="BD24" i="33"/>
  <c r="B167" i="24"/>
  <c r="AR11" i="30"/>
  <c r="BK16" i="33"/>
  <c r="B183" i="24"/>
  <c r="AU9" i="30"/>
  <c r="N216" i="24"/>
  <c r="K168" i="24"/>
  <c r="D222" i="24"/>
  <c r="Y10" i="34"/>
  <c r="Z10" i="34" s="1"/>
  <c r="H154" i="24"/>
  <c r="B198" i="24"/>
  <c r="AN61" i="33"/>
  <c r="B155" i="24"/>
  <c r="H182" i="24"/>
  <c r="K186" i="24"/>
  <c r="BJ13" i="33"/>
  <c r="AM150" i="24"/>
  <c r="AS9" i="30"/>
  <c r="BJ35" i="33"/>
  <c r="AM172" i="24"/>
  <c r="AR26" i="30"/>
  <c r="BH54" i="33"/>
  <c r="BH46" i="33"/>
  <c r="F202" i="24"/>
  <c r="BJ26" i="33"/>
  <c r="BD19" i="31"/>
  <c r="BH57" i="33"/>
  <c r="BE53" i="33"/>
  <c r="A2909" i="27"/>
  <c r="BH23" i="33"/>
  <c r="B163" i="24"/>
  <c r="BD22" i="33"/>
  <c r="J176" i="24"/>
  <c r="K188" i="24"/>
  <c r="BH67" i="33"/>
  <c r="H164" i="24"/>
  <c r="I79" i="24"/>
  <c r="BE17" i="33"/>
  <c r="BB29" i="31" a="1"/>
  <c r="BB29" i="31" s="1"/>
  <c r="B125" i="24"/>
  <c r="AB29" i="31" a="1"/>
  <c r="AB29" i="31" s="1"/>
  <c r="H29" i="31" s="1"/>
  <c r="J125" i="24" s="1"/>
  <c r="BJ11" i="33"/>
  <c r="BH44" i="33"/>
  <c r="BJ38" i="33"/>
  <c r="C265" i="24"/>
  <c r="AN55" i="33"/>
  <c r="B192" i="24"/>
  <c r="BF16" i="33"/>
  <c r="Y22" i="34"/>
  <c r="Z22" i="34" s="1"/>
  <c r="B196" i="24"/>
  <c r="AN59" i="33"/>
  <c r="K174" i="24"/>
  <c r="BE25" i="33"/>
  <c r="Y21" i="34"/>
  <c r="Z21" i="34" s="1"/>
  <c r="B189" i="24"/>
  <c r="BE27" i="33"/>
  <c r="BE32" i="33"/>
  <c r="O57" i="24"/>
  <c r="BD15" i="31"/>
  <c r="AM162" i="24"/>
  <c r="BJ25" i="33"/>
  <c r="D194" i="24"/>
  <c r="I194" i="24" s="1"/>
  <c r="O65" i="24"/>
  <c r="H200" i="24"/>
  <c r="BD65" i="33"/>
  <c r="BD60" i="33"/>
  <c r="AU10" i="30"/>
  <c r="B165" i="24"/>
  <c r="AD37" i="30"/>
  <c r="E79" i="24"/>
  <c r="N79" i="24" s="1"/>
  <c r="D254" i="24"/>
  <c r="Y14" i="34"/>
  <c r="Z14" i="34" s="1"/>
  <c r="AB14" i="34" s="1"/>
  <c r="BK37" i="33"/>
  <c r="BE65" i="33"/>
  <c r="AQ67" i="33" a="1"/>
  <c r="AQ67" i="33" s="1"/>
  <c r="C204" i="24"/>
  <c r="I204" i="24" s="1"/>
  <c r="AP67" i="33"/>
  <c r="C1787" i="32" s="1"/>
  <c r="L1787" i="32" s="1"/>
  <c r="O1787" i="32" s="1" a="1"/>
  <c r="O1787" i="32" s="1"/>
  <c r="AT67" i="33"/>
  <c r="AZ67" i="33" a="1"/>
  <c r="AZ67" i="33" s="1"/>
  <c r="AW67" i="33" s="1"/>
  <c r="AO67" i="33" a="1"/>
  <c r="AO67" i="33" s="1"/>
  <c r="J67" i="33" s="1"/>
  <c r="G204" i="24" s="1"/>
  <c r="BM67" i="33"/>
  <c r="BB67" i="33" a="1"/>
  <c r="BB67" i="33" s="1"/>
  <c r="BK63" i="33"/>
  <c r="E59" i="24"/>
  <c r="N59" i="24" s="1"/>
  <c r="AD17" i="30"/>
  <c r="C258" i="24"/>
  <c r="BE43" i="33"/>
  <c r="BH29" i="33"/>
  <c r="J180" i="24"/>
  <c r="H202" i="24"/>
  <c r="BD64" i="33"/>
  <c r="BH9" i="33"/>
  <c r="BH52" i="33"/>
  <c r="AN51" i="33"/>
  <c r="B188" i="24"/>
  <c r="BD33" i="31"/>
  <c r="BF10" i="31"/>
  <c r="BD11" i="33"/>
  <c r="BE39" i="33"/>
  <c r="J184" i="24"/>
  <c r="BD35" i="31"/>
  <c r="BG10" i="31"/>
  <c r="BI10" i="33"/>
  <c r="B200" i="24"/>
  <c r="AN63" i="33"/>
  <c r="BF13" i="33"/>
  <c r="BK60" i="33"/>
  <c r="BD9" i="33"/>
  <c r="C254" i="24"/>
  <c r="AM190" i="24"/>
  <c r="BJ53" i="33"/>
  <c r="BM37" i="33"/>
  <c r="BB37" i="33" a="1"/>
  <c r="BB37" i="33" s="1"/>
  <c r="AQ37" i="33" a="1"/>
  <c r="AQ37" i="33" s="1"/>
  <c r="AZ37" i="33" a="1"/>
  <c r="AZ37" i="33" s="1"/>
  <c r="C174" i="24"/>
  <c r="AO37" i="33" a="1"/>
  <c r="AO37" i="33" s="1"/>
  <c r="J37" i="33" s="1"/>
  <c r="G174" i="24" s="1"/>
  <c r="B132" i="24"/>
  <c r="BH35" i="33"/>
  <c r="BH30" i="33"/>
  <c r="BJ50" i="33"/>
  <c r="BD47" i="33"/>
  <c r="F238" i="24"/>
  <c r="B119" i="24"/>
  <c r="BB23" i="31" a="1"/>
  <c r="BB23" i="31" s="1"/>
  <c r="AB23" i="31" a="1"/>
  <c r="AB23" i="31" s="1"/>
  <c r="H23" i="31" s="1"/>
  <c r="J119" i="24" s="1"/>
  <c r="AZ33" i="33" a="1"/>
  <c r="AZ33" i="33" s="1"/>
  <c r="AO33" i="33" a="1"/>
  <c r="AO33" i="33" s="1"/>
  <c r="J33" i="33" s="1"/>
  <c r="G170" i="24" s="1"/>
  <c r="C170" i="24"/>
  <c r="AQ33" i="33" a="1"/>
  <c r="AQ33" i="33" s="1"/>
  <c r="BB33" i="33" a="1"/>
  <c r="BB33" i="33" s="1"/>
  <c r="BM33" i="33"/>
  <c r="BJ12" i="33"/>
  <c r="F204" i="24"/>
  <c r="AR18" i="30"/>
  <c r="BJ51" i="33"/>
  <c r="AM188" i="24"/>
  <c r="BK40" i="33"/>
  <c r="AR34" i="30"/>
  <c r="BD29" i="31"/>
  <c r="BE24" i="33"/>
  <c r="BL14" i="33"/>
  <c r="AT10" i="30"/>
  <c r="BK65" i="33"/>
  <c r="BK42" i="33"/>
  <c r="BE21" i="33"/>
  <c r="C270" i="24"/>
  <c r="I67" i="24"/>
  <c r="BJ32" i="33"/>
  <c r="J202" i="24"/>
  <c r="BK66" i="33"/>
  <c r="AM186" i="24"/>
  <c r="BJ49" i="33"/>
  <c r="BE20" i="33"/>
  <c r="AW37" i="33"/>
  <c r="AX41" i="33"/>
  <c r="AB23" i="34"/>
  <c r="AR27" i="33"/>
  <c r="AR63" i="33"/>
  <c r="AS63" i="33"/>
  <c r="C1701" i="32"/>
  <c r="L1701" i="32" s="1"/>
  <c r="O1701" i="32" s="1" a="1"/>
  <c r="O1701" i="32" s="1"/>
  <c r="C1735" i="32"/>
  <c r="L1735" i="32" s="1"/>
  <c r="O1735" i="32" s="1" a="1"/>
  <c r="O1735" i="32" s="1"/>
  <c r="C1269" i="32"/>
  <c r="L1269" i="32" s="1"/>
  <c r="M1269" i="32" s="1" a="1"/>
  <c r="M1269" i="32" s="1"/>
  <c r="D1269" i="32" s="1"/>
  <c r="AX53" i="33"/>
  <c r="AW53" i="33"/>
  <c r="AX31" i="33"/>
  <c r="AX25" i="33"/>
  <c r="AV34" i="30"/>
  <c r="AV33" i="30"/>
  <c r="AU34" i="30"/>
  <c r="AU33" i="30"/>
  <c r="AT34" i="30"/>
  <c r="AT33" i="30"/>
  <c r="AS34" i="30"/>
  <c r="AS33" i="30"/>
  <c r="Q178" i="32"/>
  <c r="AG37" i="30"/>
  <c r="O154" i="32" a="1"/>
  <c r="O154" i="32" s="1"/>
  <c r="N104" i="32" a="1"/>
  <c r="N104" i="32" s="1"/>
  <c r="E104" i="32" s="1"/>
  <c r="M50" i="32" a="1"/>
  <c r="M50" i="32" s="1"/>
  <c r="D50" i="32" s="1"/>
  <c r="O270" i="32" a="1"/>
  <c r="O270" i="32" s="1"/>
  <c r="N226" i="32" a="1"/>
  <c r="N226" i="32" s="1"/>
  <c r="E226" i="32" s="1"/>
  <c r="M258" i="32" a="1"/>
  <c r="M258" i="32" s="1"/>
  <c r="D258" i="32" s="1"/>
  <c r="O30" i="32" a="1"/>
  <c r="O30" i="32" s="1"/>
  <c r="N154" i="32" a="1"/>
  <c r="N154" i="32" s="1"/>
  <c r="E154" i="32" s="1"/>
  <c r="M104" i="32" a="1"/>
  <c r="M104" i="32" s="1"/>
  <c r="D104" i="32" s="1"/>
  <c r="O172" i="32" a="1"/>
  <c r="O172" i="32" s="1"/>
  <c r="N270" i="32" a="1"/>
  <c r="N270" i="32" s="1"/>
  <c r="E270" i="32" s="1"/>
  <c r="M226" i="32" a="1"/>
  <c r="M226" i="32" s="1"/>
  <c r="D226" i="32" s="1"/>
  <c r="O86" i="32" a="1"/>
  <c r="O86" i="32" s="1"/>
  <c r="N30" i="32" a="1"/>
  <c r="N30" i="32" s="1"/>
  <c r="E30" i="32" s="1"/>
  <c r="M154" i="32" a="1"/>
  <c r="M154" i="32" s="1"/>
  <c r="D154" i="32" s="1"/>
  <c r="O50" i="32" a="1"/>
  <c r="O50" i="32" s="1"/>
  <c r="N172" i="32" a="1"/>
  <c r="N172" i="32" s="1"/>
  <c r="E172" i="32" s="1"/>
  <c r="M270" i="32" a="1"/>
  <c r="M270" i="32" s="1"/>
  <c r="D270" i="32" s="1"/>
  <c r="O258" i="32" a="1"/>
  <c r="O258" i="32" s="1"/>
  <c r="N86" i="32" a="1"/>
  <c r="N86" i="32" s="1"/>
  <c r="E86" i="32" s="1"/>
  <c r="M30" i="32" a="1"/>
  <c r="M30" i="32" s="1"/>
  <c r="D30" i="32" s="1"/>
  <c r="O104" i="32" a="1"/>
  <c r="O104" i="32" s="1"/>
  <c r="N50" i="32" a="1"/>
  <c r="N50" i="32" s="1"/>
  <c r="E50" i="32" s="1"/>
  <c r="M172" i="32" a="1"/>
  <c r="M172" i="32" s="1"/>
  <c r="D172" i="32" s="1"/>
  <c r="O226" i="32" a="1"/>
  <c r="O226" i="32" s="1"/>
  <c r="N258" i="32" a="1"/>
  <c r="N258" i="32" s="1"/>
  <c r="E258" i="32" s="1"/>
  <c r="M86" i="32" a="1"/>
  <c r="M86" i="32" s="1"/>
  <c r="D86" i="32" s="1"/>
  <c r="O290" i="32" a="1"/>
  <c r="O290" i="32" s="1"/>
  <c r="N254" i="32" a="1"/>
  <c r="N254" i="32" s="1"/>
  <c r="E254" i="32" s="1"/>
  <c r="M308" i="32" a="1"/>
  <c r="M308" i="32" s="1"/>
  <c r="D308" i="32" s="1"/>
  <c r="O238" i="32" a="1"/>
  <c r="O238" i="32" s="1"/>
  <c r="N242" i="32" a="1"/>
  <c r="N242" i="32" s="1"/>
  <c r="E242" i="32" s="1"/>
  <c r="M246" i="32" a="1"/>
  <c r="M246" i="32" s="1"/>
  <c r="D246" i="32" s="1"/>
  <c r="O90" i="32" a="1"/>
  <c r="O90" i="32" s="1"/>
  <c r="N108" i="32" a="1"/>
  <c r="N108" i="32" s="1"/>
  <c r="E108" i="32" s="1"/>
  <c r="M136" i="32" a="1"/>
  <c r="M136" i="32" s="1"/>
  <c r="D136" i="32" s="1"/>
  <c r="O210" i="32" a="1"/>
  <c r="O210" i="32" s="1"/>
  <c r="N216" i="32" a="1"/>
  <c r="N216" i="32" s="1"/>
  <c r="E216" i="32" s="1"/>
  <c r="M80" i="32" a="1"/>
  <c r="M80" i="32" s="1"/>
  <c r="D80" i="32" s="1"/>
  <c r="O170" i="32" a="1"/>
  <c r="O170" i="32" s="1"/>
  <c r="N38" i="32" a="1"/>
  <c r="N38" i="32" s="1"/>
  <c r="E38" i="32" s="1"/>
  <c r="M36" i="32" a="1"/>
  <c r="M36" i="32" s="1"/>
  <c r="D36" i="32" s="1"/>
  <c r="O152" i="32" a="1"/>
  <c r="O152" i="32" s="1"/>
  <c r="N166" i="32" a="1"/>
  <c r="N166" i="32" s="1"/>
  <c r="E166" i="32" s="1"/>
  <c r="M274" i="32" a="1"/>
  <c r="M274" i="32" s="1"/>
  <c r="D274" i="32" s="1"/>
  <c r="O262" i="32" a="1"/>
  <c r="O262" i="32" s="1"/>
  <c r="N264" i="32" a="1"/>
  <c r="N264" i="32" s="1"/>
  <c r="E264" i="32" s="1"/>
  <c r="M62" i="32" a="1"/>
  <c r="M62" i="32" s="1"/>
  <c r="D62" i="32" s="1"/>
  <c r="O278" i="32" a="1"/>
  <c r="O278" i="32" s="1"/>
  <c r="N48" i="32" a="1"/>
  <c r="N48" i="32" s="1"/>
  <c r="E48" i="32" s="1"/>
  <c r="M248" i="32" a="1"/>
  <c r="M248" i="32" s="1"/>
  <c r="D248" i="32" s="1"/>
  <c r="O240" i="32" a="1"/>
  <c r="O240" i="32" s="1"/>
  <c r="N156" i="32" a="1"/>
  <c r="N156" i="32" s="1"/>
  <c r="E156" i="32" s="1"/>
  <c r="M92" i="32" a="1"/>
  <c r="M92" i="32" s="1"/>
  <c r="D92" i="32" s="1"/>
  <c r="O146" i="32" a="1"/>
  <c r="O146" i="32" s="1"/>
  <c r="N134" i="32" a="1"/>
  <c r="N134" i="32" s="1"/>
  <c r="E134" i="32" s="1"/>
  <c r="M228" i="32" a="1"/>
  <c r="M228" i="32" s="1"/>
  <c r="D228" i="32" s="1"/>
  <c r="O82" i="32" a="1"/>
  <c r="O82" i="32" s="1"/>
  <c r="N76" i="32" a="1"/>
  <c r="N76" i="32" s="1"/>
  <c r="E76" i="32" s="1"/>
  <c r="M184" i="32" a="1"/>
  <c r="M184" i="32" s="1"/>
  <c r="D184" i="32" s="1"/>
  <c r="O52" i="32" a="1"/>
  <c r="O52" i="32" s="1"/>
  <c r="N60" i="32" a="1"/>
  <c r="N60" i="32" s="1"/>
  <c r="E60" i="32" s="1"/>
  <c r="M168" i="32" a="1"/>
  <c r="M168" i="32" s="1"/>
  <c r="D168" i="32" s="1"/>
  <c r="O284" i="32" a="1"/>
  <c r="O284" i="32" s="1"/>
  <c r="N268" i="32" a="1"/>
  <c r="N268" i="32" s="1"/>
  <c r="E268" i="32" s="1"/>
  <c r="M188" i="32" a="1"/>
  <c r="M188" i="32" s="1"/>
  <c r="D188" i="32" s="1"/>
  <c r="O282" i="32" a="1"/>
  <c r="O282" i="32" s="1"/>
  <c r="N64" i="32" a="1"/>
  <c r="N64" i="32" s="1"/>
  <c r="E64" i="32" s="1"/>
  <c r="M98" i="32" a="1"/>
  <c r="M98" i="32" s="1"/>
  <c r="D98" i="32" s="1"/>
  <c r="O234" i="32" a="1"/>
  <c r="O234" i="32" s="1"/>
  <c r="N214" i="32" a="1"/>
  <c r="N214" i="32" s="1"/>
  <c r="E214" i="32" s="1"/>
  <c r="M142" i="32" a="1"/>
  <c r="M142" i="32" s="1"/>
  <c r="D142" i="32" s="1"/>
  <c r="O132" i="32" a="1"/>
  <c r="O132" i="32" s="1"/>
  <c r="N218" i="32" a="1"/>
  <c r="N218" i="32" s="1"/>
  <c r="E218" i="32" s="1"/>
  <c r="M224" i="32" a="1"/>
  <c r="M224" i="32" s="1"/>
  <c r="D224" i="32" s="1"/>
  <c r="O178" i="32" a="1"/>
  <c r="O178" i="32" s="1"/>
  <c r="N44" i="32" a="1"/>
  <c r="N44" i="32" s="1"/>
  <c r="E44" i="32" s="1"/>
  <c r="M42" i="32" a="1"/>
  <c r="M42" i="32" s="1"/>
  <c r="D42" i="32" s="1"/>
  <c r="O66" i="32" a="1"/>
  <c r="O66" i="32" s="1"/>
  <c r="N164" i="32" a="1"/>
  <c r="N164" i="32" s="1"/>
  <c r="E164" i="32" s="1"/>
  <c r="M272" i="32" a="1"/>
  <c r="M272" i="32" s="1"/>
  <c r="D272" i="32" s="1"/>
  <c r="O174" i="32" a="1"/>
  <c r="O174" i="32" s="1"/>
  <c r="N56" i="32" a="1"/>
  <c r="N56" i="32" s="1"/>
  <c r="E56" i="32" s="1"/>
  <c r="M260" i="32" a="1"/>
  <c r="M260" i="32" s="1"/>
  <c r="D260" i="32" s="1"/>
  <c r="O88" i="32" a="1"/>
  <c r="O88" i="32" s="1"/>
  <c r="N96" i="32" a="1"/>
  <c r="N96" i="32" s="1"/>
  <c r="E96" i="32" s="1"/>
  <c r="M298" i="32" a="1"/>
  <c r="M298" i="32" s="1"/>
  <c r="D298" i="32" s="1"/>
  <c r="O302" i="32" a="1"/>
  <c r="O302" i="32" s="1"/>
  <c r="N244" i="32" a="1"/>
  <c r="N244" i="32" s="1"/>
  <c r="E244" i="32" s="1"/>
  <c r="M100" i="32" a="1"/>
  <c r="M100" i="32" s="1"/>
  <c r="D100" i="32" s="1"/>
  <c r="O294" i="32" a="1"/>
  <c r="O294" i="32" s="1"/>
  <c r="N300" i="32" a="1"/>
  <c r="N300" i="32" s="1"/>
  <c r="E300" i="32" s="1"/>
  <c r="M236" i="32" a="1"/>
  <c r="M236" i="32" s="1"/>
  <c r="D236" i="32" s="1"/>
  <c r="O158" i="32" a="1"/>
  <c r="O158" i="32" s="1"/>
  <c r="N94" i="32" a="1"/>
  <c r="N94" i="32" s="1"/>
  <c r="E94" i="32" s="1"/>
  <c r="M106" i="32" a="1"/>
  <c r="M106" i="32" s="1"/>
  <c r="D106" i="32" s="1"/>
  <c r="O130" i="32" a="1"/>
  <c r="O130" i="32" s="1"/>
  <c r="N144" i="32" a="1"/>
  <c r="N144" i="32" s="1"/>
  <c r="E144" i="32" s="1"/>
  <c r="M212" i="32" a="1"/>
  <c r="M212" i="32" s="1"/>
  <c r="D212" i="32" s="1"/>
  <c r="O74" i="32" a="1"/>
  <c r="O74" i="32" s="1"/>
  <c r="N182" i="32" a="1"/>
  <c r="N182" i="32" s="1"/>
  <c r="E182" i="32" s="1"/>
  <c r="M34" i="32" a="1"/>
  <c r="M34" i="32" s="1"/>
  <c r="D34" i="32" s="1"/>
  <c r="O68" i="32" a="1"/>
  <c r="O68" i="32" s="1"/>
  <c r="N256" i="32" a="1"/>
  <c r="N256" i="32" s="1"/>
  <c r="E256" i="32" s="1"/>
  <c r="M162" i="32" a="1"/>
  <c r="M162" i="32" s="1"/>
  <c r="D162" i="32" s="1"/>
  <c r="O266" i="32" a="1"/>
  <c r="O266" i="32" s="1"/>
  <c r="N180" i="32" a="1"/>
  <c r="N180" i="32" s="1"/>
  <c r="E180" i="32" s="1"/>
  <c r="M250" i="32" a="1"/>
  <c r="M250" i="32" s="1"/>
  <c r="D250" i="32" s="1"/>
  <c r="O72" i="32" a="1"/>
  <c r="O72" i="32" s="1"/>
  <c r="O252" i="32" a="1"/>
  <c r="O252" i="32" s="1"/>
  <c r="N290" i="32" a="1"/>
  <c r="N290" i="32" s="1"/>
  <c r="E290" i="32" s="1"/>
  <c r="M254" i="32" a="1"/>
  <c r="M254" i="32" s="1"/>
  <c r="D254" i="32" s="1"/>
  <c r="O292" i="32" a="1"/>
  <c r="O292" i="32" s="1"/>
  <c r="N238" i="32" a="1"/>
  <c r="N238" i="32" s="1"/>
  <c r="E238" i="32" s="1"/>
  <c r="M242" i="32" a="1"/>
  <c r="M242" i="32" s="1"/>
  <c r="D242" i="32" s="1"/>
  <c r="O40" i="32" a="1"/>
  <c r="O40" i="32" s="1"/>
  <c r="N90" i="32" a="1"/>
  <c r="N90" i="32" s="1"/>
  <c r="E90" i="32" s="1"/>
  <c r="M108" i="32" a="1"/>
  <c r="M108" i="32" s="1"/>
  <c r="D108" i="32" s="1"/>
  <c r="O138" i="32" a="1"/>
  <c r="O138" i="32" s="1"/>
  <c r="N210" i="32" a="1"/>
  <c r="N210" i="32" s="1"/>
  <c r="E210" i="32" s="1"/>
  <c r="M216" i="32" a="1"/>
  <c r="M216" i="32" s="1"/>
  <c r="D216" i="32" s="1"/>
  <c r="O78" i="32" a="1"/>
  <c r="O78" i="32" s="1"/>
  <c r="N170" i="32" a="1"/>
  <c r="N170" i="32" s="1"/>
  <c r="E170" i="32" s="1"/>
  <c r="M38" i="32" a="1"/>
  <c r="M38" i="32" s="1"/>
  <c r="D38" i="32" s="1"/>
  <c r="O54" i="32" a="1"/>
  <c r="O54" i="32" s="1"/>
  <c r="N152" i="32" a="1"/>
  <c r="N152" i="32" s="1"/>
  <c r="E152" i="32" s="1"/>
  <c r="M166" i="32" a="1"/>
  <c r="M166" i="32" s="1"/>
  <c r="D166" i="32" s="1"/>
  <c r="O276" i="32" a="1"/>
  <c r="O276" i="32" s="1"/>
  <c r="N262" i="32" a="1"/>
  <c r="N262" i="32" s="1"/>
  <c r="E262" i="32" s="1"/>
  <c r="M264" i="32" a="1"/>
  <c r="M264" i="32" s="1"/>
  <c r="D264" i="32" s="1"/>
  <c r="O150" i="32" a="1"/>
  <c r="O150" i="32" s="1"/>
  <c r="N278" i="32" a="1"/>
  <c r="N278" i="32" s="1"/>
  <c r="E278" i="32" s="1"/>
  <c r="M48" i="32" a="1"/>
  <c r="M48" i="32" s="1"/>
  <c r="D48" i="32" s="1"/>
  <c r="O232" i="32" a="1"/>
  <c r="O232" i="32" s="1"/>
  <c r="N240" i="32" a="1"/>
  <c r="N240" i="32" s="1"/>
  <c r="E240" i="32" s="1"/>
  <c r="M156" i="32" a="1"/>
  <c r="M156" i="32" s="1"/>
  <c r="D156" i="32" s="1"/>
  <c r="O102" i="32" a="1"/>
  <c r="O102" i="32" s="1"/>
  <c r="N146" i="32" a="1"/>
  <c r="N146" i="32" s="1"/>
  <c r="E146" i="32" s="1"/>
  <c r="M134" i="32" a="1"/>
  <c r="M134" i="32" s="1"/>
  <c r="D134" i="32" s="1"/>
  <c r="O222" i="32" a="1"/>
  <c r="O222" i="32" s="1"/>
  <c r="N82" i="32" a="1"/>
  <c r="N82" i="32" s="1"/>
  <c r="E82" i="32" s="1"/>
  <c r="M76" i="32" a="1"/>
  <c r="M76" i="32" s="1"/>
  <c r="D76" i="32" s="1"/>
  <c r="O32" i="32" a="1"/>
  <c r="O32" i="32" s="1"/>
  <c r="N52" i="32" a="1"/>
  <c r="N52" i="32" s="1"/>
  <c r="E52" i="32" s="1"/>
  <c r="M60" i="32" a="1"/>
  <c r="M60" i="32" s="1"/>
  <c r="D60" i="32" s="1"/>
  <c r="O160" i="32" a="1"/>
  <c r="O160" i="32" s="1"/>
  <c r="N284" i="32" a="1"/>
  <c r="N284" i="32" s="1"/>
  <c r="E284" i="32" s="1"/>
  <c r="M268" i="32" a="1"/>
  <c r="M268" i="32" s="1"/>
  <c r="D268" i="32" s="1"/>
  <c r="O186" i="32" a="1"/>
  <c r="O186" i="32" s="1"/>
  <c r="N282" i="32" a="1"/>
  <c r="N282" i="32" s="1"/>
  <c r="E282" i="32" s="1"/>
  <c r="M64" i="32" a="1"/>
  <c r="M64" i="32" s="1"/>
  <c r="D64" i="32" s="1"/>
  <c r="O296" i="32" a="1"/>
  <c r="O296" i="32" s="1"/>
  <c r="N234" i="32" a="1"/>
  <c r="N234" i="32" s="1"/>
  <c r="E234" i="32" s="1"/>
  <c r="M214" i="32" a="1"/>
  <c r="M214" i="32" s="1"/>
  <c r="D214" i="32" s="1"/>
  <c r="O140" i="32" a="1"/>
  <c r="O140" i="32" s="1"/>
  <c r="N132" i="32" a="1"/>
  <c r="N132" i="32" s="1"/>
  <c r="E132" i="32" s="1"/>
  <c r="M218" i="32" a="1"/>
  <c r="M218" i="32" s="1"/>
  <c r="D218" i="32" s="1"/>
  <c r="O70" i="32" a="1"/>
  <c r="O70" i="32" s="1"/>
  <c r="N178" i="32" a="1"/>
  <c r="N178" i="32" s="1"/>
  <c r="E178" i="32" s="1"/>
  <c r="M44" i="32" a="1"/>
  <c r="M44" i="32" s="1"/>
  <c r="D44" i="32" s="1"/>
  <c r="O58" i="32" a="1"/>
  <c r="O58" i="32" s="1"/>
  <c r="N66" i="32" a="1"/>
  <c r="N66" i="32" s="1"/>
  <c r="E66" i="32" s="1"/>
  <c r="M164" i="32" a="1"/>
  <c r="M164" i="32" s="1"/>
  <c r="D164" i="32" s="1"/>
  <c r="O176" i="32" a="1"/>
  <c r="O176" i="32" s="1"/>
  <c r="N174" i="32" a="1"/>
  <c r="N174" i="32" s="1"/>
  <c r="E174" i="32" s="1"/>
  <c r="M56" i="32" a="1"/>
  <c r="M56" i="32" s="1"/>
  <c r="D56" i="32" s="1"/>
  <c r="O280" i="32" a="1"/>
  <c r="O280" i="32" s="1"/>
  <c r="N88" i="32" a="1"/>
  <c r="N88" i="32" s="1"/>
  <c r="E88" i="32" s="1"/>
  <c r="M96" i="32" a="1"/>
  <c r="M96" i="32" s="1"/>
  <c r="D96" i="32" s="1"/>
  <c r="O306" i="32" a="1"/>
  <c r="O306" i="32" s="1"/>
  <c r="N302" i="32" a="1"/>
  <c r="N302" i="32" s="1"/>
  <c r="E302" i="32" s="1"/>
  <c r="M244" i="32" a="1"/>
  <c r="M244" i="32" s="1"/>
  <c r="D244" i="32" s="1"/>
  <c r="O304" i="32" a="1"/>
  <c r="O304" i="32" s="1"/>
  <c r="N294" i="32" a="1"/>
  <c r="N294" i="32" s="1"/>
  <c r="E294" i="32" s="1"/>
  <c r="M300" i="32" a="1"/>
  <c r="M300" i="32" s="1"/>
  <c r="D300" i="32" s="1"/>
  <c r="O230" i="32" a="1"/>
  <c r="O230" i="32" s="1"/>
  <c r="N158" i="32" a="1"/>
  <c r="N158" i="32" s="1"/>
  <c r="E158" i="32" s="1"/>
  <c r="M94" i="32" a="1"/>
  <c r="M94" i="32" s="1"/>
  <c r="D94" i="32" s="1"/>
  <c r="O148" i="32" a="1"/>
  <c r="O148" i="32" s="1"/>
  <c r="N130" i="32" a="1"/>
  <c r="N130" i="32" s="1"/>
  <c r="E130" i="32" s="1"/>
  <c r="M144" i="32" a="1"/>
  <c r="M144" i="32" s="1"/>
  <c r="D144" i="32" s="1"/>
  <c r="O220" i="32" a="1"/>
  <c r="O220" i="32" s="1"/>
  <c r="N74" i="32" a="1"/>
  <c r="N74" i="32" s="1"/>
  <c r="E74" i="32" s="1"/>
  <c r="M182" i="32" a="1"/>
  <c r="M182" i="32" s="1"/>
  <c r="D182" i="32" s="1"/>
  <c r="O46" i="32" a="1"/>
  <c r="O46" i="32" s="1"/>
  <c r="N68" i="32" a="1"/>
  <c r="N68" i="32" s="1"/>
  <c r="E68" i="32" s="1"/>
  <c r="M256" i="32" a="1"/>
  <c r="M256" i="32" s="1"/>
  <c r="D256" i="32" s="1"/>
  <c r="O288" i="32" a="1"/>
  <c r="O288" i="32" s="1"/>
  <c r="N266" i="32" a="1"/>
  <c r="N266" i="32" s="1"/>
  <c r="E266" i="32" s="1"/>
  <c r="M180" i="32" a="1"/>
  <c r="M180" i="32" s="1"/>
  <c r="D180" i="32" s="1"/>
  <c r="O84" i="32" a="1"/>
  <c r="O84" i="32" s="1"/>
  <c r="N72" i="32" a="1"/>
  <c r="N72" i="32" s="1"/>
  <c r="E72" i="32" s="1"/>
  <c r="M286" i="32" a="1"/>
  <c r="M286" i="32" s="1"/>
  <c r="D286" i="32" s="1"/>
  <c r="N252" i="32" a="1"/>
  <c r="N252" i="32" s="1"/>
  <c r="E252" i="32" s="1"/>
  <c r="M290" i="32" a="1"/>
  <c r="M290" i="32" s="1"/>
  <c r="D290" i="32" s="1"/>
  <c r="O308" i="32" a="1"/>
  <c r="O308" i="32" s="1"/>
  <c r="N292" i="32" a="1"/>
  <c r="N292" i="32" s="1"/>
  <c r="E292" i="32" s="1"/>
  <c r="M238" i="32" a="1"/>
  <c r="M238" i="32" s="1"/>
  <c r="D238" i="32" s="1"/>
  <c r="O246" i="32" a="1"/>
  <c r="O246" i="32" s="1"/>
  <c r="N40" i="32" a="1"/>
  <c r="N40" i="32" s="1"/>
  <c r="E40" i="32" s="1"/>
  <c r="M90" i="32" a="1"/>
  <c r="M90" i="32" s="1"/>
  <c r="D90" i="32" s="1"/>
  <c r="O136" i="32" a="1"/>
  <c r="O136" i="32" s="1"/>
  <c r="N138" i="32" a="1"/>
  <c r="N138" i="32" s="1"/>
  <c r="E138" i="32" s="1"/>
  <c r="M210" i="32" a="1"/>
  <c r="M210" i="32" s="1"/>
  <c r="D210" i="32" s="1"/>
  <c r="O80" i="32" a="1"/>
  <c r="O80" i="32" s="1"/>
  <c r="N78" i="32" a="1"/>
  <c r="N78" i="32" s="1"/>
  <c r="E78" i="32" s="1"/>
  <c r="M170" i="32" a="1"/>
  <c r="M170" i="32" s="1"/>
  <c r="D170" i="32" s="1"/>
  <c r="O36" i="32" a="1"/>
  <c r="O36" i="32" s="1"/>
  <c r="N54" i="32" a="1"/>
  <c r="N54" i="32" s="1"/>
  <c r="E54" i="32" s="1"/>
  <c r="M152" i="32" a="1"/>
  <c r="M152" i="32" s="1"/>
  <c r="D152" i="32" s="1"/>
  <c r="O274" i="32" a="1"/>
  <c r="O274" i="32" s="1"/>
  <c r="N276" i="32" a="1"/>
  <c r="N276" i="32" s="1"/>
  <c r="E276" i="32" s="1"/>
  <c r="M262" i="32" a="1"/>
  <c r="M262" i="32" s="1"/>
  <c r="D262" i="32" s="1"/>
  <c r="O62" i="32" a="1"/>
  <c r="O62" i="32" s="1"/>
  <c r="N150" i="32" a="1"/>
  <c r="N150" i="32" s="1"/>
  <c r="E150" i="32" s="1"/>
  <c r="M278" i="32" a="1"/>
  <c r="M278" i="32" s="1"/>
  <c r="D278" i="32" s="1"/>
  <c r="O248" i="32" a="1"/>
  <c r="O248" i="32" s="1"/>
  <c r="N232" i="32" a="1"/>
  <c r="N232" i="32" s="1"/>
  <c r="E232" i="32" s="1"/>
  <c r="M240" i="32" a="1"/>
  <c r="M240" i="32" s="1"/>
  <c r="D240" i="32" s="1"/>
  <c r="O92" i="32" a="1"/>
  <c r="O92" i="32" s="1"/>
  <c r="N102" i="32" a="1"/>
  <c r="N102" i="32" s="1"/>
  <c r="E102" i="32" s="1"/>
  <c r="M146" i="32" a="1"/>
  <c r="M146" i="32" s="1"/>
  <c r="D146" i="32" s="1"/>
  <c r="O228" i="32" a="1"/>
  <c r="O228" i="32" s="1"/>
  <c r="N222" i="32" a="1"/>
  <c r="N222" i="32" s="1"/>
  <c r="E222" i="32" s="1"/>
  <c r="M82" i="32" a="1"/>
  <c r="M82" i="32" s="1"/>
  <c r="D82" i="32" s="1"/>
  <c r="O184" i="32" a="1"/>
  <c r="O184" i="32" s="1"/>
  <c r="N32" i="32" a="1"/>
  <c r="N32" i="32" s="1"/>
  <c r="E32" i="32" s="1"/>
  <c r="M52" i="32" a="1"/>
  <c r="M52" i="32" s="1"/>
  <c r="D52" i="32" s="1"/>
  <c r="O168" i="32" a="1"/>
  <c r="O168" i="32" s="1"/>
  <c r="N160" i="32" a="1"/>
  <c r="N160" i="32" s="1"/>
  <c r="E160" i="32" s="1"/>
  <c r="M284" i="32" a="1"/>
  <c r="M284" i="32" s="1"/>
  <c r="D284" i="32" s="1"/>
  <c r="O188" i="32" a="1"/>
  <c r="O188" i="32" s="1"/>
  <c r="N186" i="32" a="1"/>
  <c r="N186" i="32" s="1"/>
  <c r="E186" i="32" s="1"/>
  <c r="M282" i="32" a="1"/>
  <c r="M282" i="32" s="1"/>
  <c r="D282" i="32" s="1"/>
  <c r="O98" i="32" a="1"/>
  <c r="O98" i="32" s="1"/>
  <c r="N296" i="32" a="1"/>
  <c r="N296" i="32" s="1"/>
  <c r="E296" i="32" s="1"/>
  <c r="M234" i="32" a="1"/>
  <c r="M234" i="32" s="1"/>
  <c r="D234" i="32" s="1"/>
  <c r="O142" i="32" a="1"/>
  <c r="O142" i="32" s="1"/>
  <c r="N140" i="32" a="1"/>
  <c r="N140" i="32" s="1"/>
  <c r="E140" i="32" s="1"/>
  <c r="M132" i="32" a="1"/>
  <c r="M132" i="32" s="1"/>
  <c r="D132" i="32" s="1"/>
  <c r="O224" i="32" a="1"/>
  <c r="O224" i="32" s="1"/>
  <c r="N70" i="32" a="1"/>
  <c r="N70" i="32" s="1"/>
  <c r="E70" i="32" s="1"/>
  <c r="M178" i="32" a="1"/>
  <c r="M178" i="32" s="1"/>
  <c r="D178" i="32" s="1"/>
  <c r="O42" i="32" a="1"/>
  <c r="O42" i="32" s="1"/>
  <c r="N58" i="32" a="1"/>
  <c r="N58" i="32" s="1"/>
  <c r="E58" i="32" s="1"/>
  <c r="M66" i="32" a="1"/>
  <c r="M66" i="32" s="1"/>
  <c r="D66" i="32" s="1"/>
  <c r="O272" i="32" a="1"/>
  <c r="O272" i="32" s="1"/>
  <c r="N176" i="32" a="1"/>
  <c r="N176" i="32" s="1"/>
  <c r="E176" i="32" s="1"/>
  <c r="M174" i="32" a="1"/>
  <c r="M174" i="32" s="1"/>
  <c r="D174" i="32" s="1"/>
  <c r="O260" i="32" a="1"/>
  <c r="O260" i="32" s="1"/>
  <c r="N280" i="32" a="1"/>
  <c r="N280" i="32" s="1"/>
  <c r="E280" i="32" s="1"/>
  <c r="M88" i="32" a="1"/>
  <c r="M88" i="32" s="1"/>
  <c r="D88" i="32" s="1"/>
  <c r="O298" i="32" a="1"/>
  <c r="O298" i="32" s="1"/>
  <c r="N306" i="32" a="1"/>
  <c r="N306" i="32" s="1"/>
  <c r="E306" i="32" s="1"/>
  <c r="M302" i="32" a="1"/>
  <c r="M302" i="32" s="1"/>
  <c r="D302" i="32" s="1"/>
  <c r="O100" i="32" a="1"/>
  <c r="O100" i="32" s="1"/>
  <c r="N304" i="32" a="1"/>
  <c r="N304" i="32" s="1"/>
  <c r="E304" i="32" s="1"/>
  <c r="M294" i="32" a="1"/>
  <c r="M294" i="32" s="1"/>
  <c r="D294" i="32" s="1"/>
  <c r="O236" i="32" a="1"/>
  <c r="O236" i="32" s="1"/>
  <c r="N230" i="32" a="1"/>
  <c r="N230" i="32" s="1"/>
  <c r="E230" i="32" s="1"/>
  <c r="M158" i="32" a="1"/>
  <c r="M158" i="32" s="1"/>
  <c r="D158" i="32" s="1"/>
  <c r="O106" i="32" a="1"/>
  <c r="O106" i="32" s="1"/>
  <c r="N148" i="32" a="1"/>
  <c r="N148" i="32" s="1"/>
  <c r="E148" i="32" s="1"/>
  <c r="M130" i="32" a="1"/>
  <c r="M130" i="32" s="1"/>
  <c r="D130" i="32" s="1"/>
  <c r="O212" i="32" a="1"/>
  <c r="O212" i="32" s="1"/>
  <c r="N220" i="32" a="1"/>
  <c r="N220" i="32" s="1"/>
  <c r="E220" i="32" s="1"/>
  <c r="M74" i="32" a="1"/>
  <c r="M74" i="32" s="1"/>
  <c r="D74" i="32" s="1"/>
  <c r="O34" i="32" a="1"/>
  <c r="O34" i="32" s="1"/>
  <c r="N46" i="32" a="1"/>
  <c r="N46" i="32" s="1"/>
  <c r="E46" i="32" s="1"/>
  <c r="M68" i="32" a="1"/>
  <c r="M68" i="32" s="1"/>
  <c r="D68" i="32" s="1"/>
  <c r="O162" i="32" a="1"/>
  <c r="O162" i="32" s="1"/>
  <c r="N288" i="32" a="1"/>
  <c r="N288" i="32" s="1"/>
  <c r="E288" i="32" s="1"/>
  <c r="M266" i="32" a="1"/>
  <c r="M266" i="32" s="1"/>
  <c r="D266" i="32" s="1"/>
  <c r="O250" i="32" a="1"/>
  <c r="O250" i="32" s="1"/>
  <c r="N84" i="32" a="1"/>
  <c r="N84" i="32" s="1"/>
  <c r="E84" i="32" s="1"/>
  <c r="M72" i="32" a="1"/>
  <c r="M72" i="32" s="1"/>
  <c r="D72" i="32" s="1"/>
  <c r="M252" i="32" a="1"/>
  <c r="M252" i="32" s="1"/>
  <c r="D252" i="32" s="1"/>
  <c r="O254" i="32" a="1"/>
  <c r="O254" i="32" s="1"/>
  <c r="N308" i="32" a="1"/>
  <c r="N308" i="32" s="1"/>
  <c r="E308" i="32" s="1"/>
  <c r="M292" i="32" a="1"/>
  <c r="M292" i="32" s="1"/>
  <c r="D292" i="32" s="1"/>
  <c r="O242" i="32" a="1"/>
  <c r="O242" i="32" s="1"/>
  <c r="N246" i="32" a="1"/>
  <c r="N246" i="32" s="1"/>
  <c r="E246" i="32" s="1"/>
  <c r="M40" i="32" a="1"/>
  <c r="M40" i="32" s="1"/>
  <c r="D40" i="32" s="1"/>
  <c r="O108" i="32" a="1"/>
  <c r="O108" i="32" s="1"/>
  <c r="N136" i="32" a="1"/>
  <c r="N136" i="32" s="1"/>
  <c r="E136" i="32" s="1"/>
  <c r="M138" i="32" a="1"/>
  <c r="M138" i="32" s="1"/>
  <c r="D138" i="32" s="1"/>
  <c r="O216" i="32" a="1"/>
  <c r="O216" i="32" s="1"/>
  <c r="N80" i="32" a="1"/>
  <c r="N80" i="32" s="1"/>
  <c r="E80" i="32" s="1"/>
  <c r="M78" i="32" a="1"/>
  <c r="M78" i="32" s="1"/>
  <c r="D78" i="32" s="1"/>
  <c r="O38" i="32" a="1"/>
  <c r="O38" i="32" s="1"/>
  <c r="N36" i="32" a="1"/>
  <c r="N36" i="32" s="1"/>
  <c r="E36" i="32" s="1"/>
  <c r="M54" i="32" a="1"/>
  <c r="M54" i="32" s="1"/>
  <c r="D54" i="32" s="1"/>
  <c r="O166" i="32" a="1"/>
  <c r="O166" i="32" s="1"/>
  <c r="N274" i="32" a="1"/>
  <c r="N274" i="32" s="1"/>
  <c r="E274" i="32" s="1"/>
  <c r="M276" i="32" a="1"/>
  <c r="M276" i="32" s="1"/>
  <c r="D276" i="32" s="1"/>
  <c r="O264" i="32" a="1"/>
  <c r="O264" i="32" s="1"/>
  <c r="N62" i="32" a="1"/>
  <c r="N62" i="32" s="1"/>
  <c r="E62" i="32" s="1"/>
  <c r="M150" i="32" a="1"/>
  <c r="M150" i="32" s="1"/>
  <c r="D150" i="32" s="1"/>
  <c r="O48" i="32" a="1"/>
  <c r="O48" i="32" s="1"/>
  <c r="N248" i="32" a="1"/>
  <c r="N248" i="32" s="1"/>
  <c r="E248" i="32" s="1"/>
  <c r="M232" i="32" a="1"/>
  <c r="M232" i="32" s="1"/>
  <c r="D232" i="32" s="1"/>
  <c r="O156" i="32" a="1"/>
  <c r="O156" i="32" s="1"/>
  <c r="N92" i="32" a="1"/>
  <c r="N92" i="32" s="1"/>
  <c r="E92" i="32" s="1"/>
  <c r="M102" i="32" a="1"/>
  <c r="M102" i="32" s="1"/>
  <c r="D102" i="32" s="1"/>
  <c r="O134" i="32" a="1"/>
  <c r="O134" i="32" s="1"/>
  <c r="N228" i="32" a="1"/>
  <c r="N228" i="32" s="1"/>
  <c r="E228" i="32" s="1"/>
  <c r="M222" i="32" a="1"/>
  <c r="M222" i="32" s="1"/>
  <c r="D222" i="32" s="1"/>
  <c r="O76" i="32" a="1"/>
  <c r="O76" i="32" s="1"/>
  <c r="N184" i="32" a="1"/>
  <c r="N184" i="32" s="1"/>
  <c r="E184" i="32" s="1"/>
  <c r="M32" i="32" a="1"/>
  <c r="M32" i="32" s="1"/>
  <c r="D32" i="32" s="1"/>
  <c r="O60" i="32" a="1"/>
  <c r="O60" i="32" s="1"/>
  <c r="N168" i="32" a="1"/>
  <c r="N168" i="32" s="1"/>
  <c r="E168" i="32" s="1"/>
  <c r="M160" i="32" a="1"/>
  <c r="M160" i="32" s="1"/>
  <c r="D160" i="32" s="1"/>
  <c r="O268" i="32" a="1"/>
  <c r="O268" i="32" s="1"/>
  <c r="N188" i="32" a="1"/>
  <c r="N188" i="32" s="1"/>
  <c r="E188" i="32" s="1"/>
  <c r="M186" i="32" a="1"/>
  <c r="M186" i="32" s="1"/>
  <c r="D186" i="32" s="1"/>
  <c r="O64" i="32" a="1"/>
  <c r="O64" i="32" s="1"/>
  <c r="N98" i="32" a="1"/>
  <c r="N98" i="32" s="1"/>
  <c r="E98" i="32" s="1"/>
  <c r="M296" i="32" a="1"/>
  <c r="M296" i="32" s="1"/>
  <c r="D296" i="32" s="1"/>
  <c r="O214" i="32" a="1"/>
  <c r="O214" i="32" s="1"/>
  <c r="N142" i="32" a="1"/>
  <c r="N142" i="32" s="1"/>
  <c r="E142" i="32" s="1"/>
  <c r="M140" i="32" a="1"/>
  <c r="M140" i="32" s="1"/>
  <c r="D140" i="32" s="1"/>
  <c r="O218" i="32" a="1"/>
  <c r="O218" i="32" s="1"/>
  <c r="N224" i="32" a="1"/>
  <c r="N224" i="32" s="1"/>
  <c r="E224" i="32" s="1"/>
  <c r="M70" i="32" a="1"/>
  <c r="M70" i="32" s="1"/>
  <c r="D70" i="32" s="1"/>
  <c r="O44" i="32" a="1"/>
  <c r="O44" i="32" s="1"/>
  <c r="N42" i="32" a="1"/>
  <c r="N42" i="32" s="1"/>
  <c r="E42" i="32" s="1"/>
  <c r="M58" i="32" a="1"/>
  <c r="M58" i="32" s="1"/>
  <c r="D58" i="32" s="1"/>
  <c r="O164" i="32" a="1"/>
  <c r="O164" i="32" s="1"/>
  <c r="N272" i="32" a="1"/>
  <c r="N272" i="32" s="1"/>
  <c r="E272" i="32" s="1"/>
  <c r="M176" i="32" a="1"/>
  <c r="M176" i="32" s="1"/>
  <c r="D176" i="32" s="1"/>
  <c r="O56" i="32" a="1"/>
  <c r="O56" i="32" s="1"/>
  <c r="N260" i="32" a="1"/>
  <c r="N260" i="32" s="1"/>
  <c r="E260" i="32" s="1"/>
  <c r="M280" i="32" a="1"/>
  <c r="M280" i="32" s="1"/>
  <c r="D280" i="32" s="1"/>
  <c r="O96" i="32" a="1"/>
  <c r="O96" i="32" s="1"/>
  <c r="N298" i="32" a="1"/>
  <c r="N298" i="32" s="1"/>
  <c r="E298" i="32" s="1"/>
  <c r="M306" i="32" a="1"/>
  <c r="M306" i="32" s="1"/>
  <c r="D306" i="32" s="1"/>
  <c r="O244" i="32" a="1"/>
  <c r="O244" i="32" s="1"/>
  <c r="N100" i="32" a="1"/>
  <c r="N100" i="32" s="1"/>
  <c r="E100" i="32" s="1"/>
  <c r="M304" i="32" a="1"/>
  <c r="M304" i="32" s="1"/>
  <c r="D304" i="32" s="1"/>
  <c r="O300" i="32" a="1"/>
  <c r="O300" i="32" s="1"/>
  <c r="N236" i="32" a="1"/>
  <c r="N236" i="32" s="1"/>
  <c r="E236" i="32" s="1"/>
  <c r="M230" i="32" a="1"/>
  <c r="M230" i="32" s="1"/>
  <c r="D230" i="32" s="1"/>
  <c r="O94" i="32" a="1"/>
  <c r="O94" i="32" s="1"/>
  <c r="N106" i="32" a="1"/>
  <c r="N106" i="32" s="1"/>
  <c r="E106" i="32" s="1"/>
  <c r="M148" i="32" a="1"/>
  <c r="M148" i="32" s="1"/>
  <c r="D148" i="32" s="1"/>
  <c r="O144" i="32" a="1"/>
  <c r="O144" i="32" s="1"/>
  <c r="N212" i="32" a="1"/>
  <c r="N212" i="32" s="1"/>
  <c r="E212" i="32" s="1"/>
  <c r="M220" i="32" a="1"/>
  <c r="M220" i="32" s="1"/>
  <c r="D220" i="32" s="1"/>
  <c r="O182" i="32" a="1"/>
  <c r="O182" i="32" s="1"/>
  <c r="N34" i="32" a="1"/>
  <c r="N34" i="32" s="1"/>
  <c r="E34" i="32" s="1"/>
  <c r="M46" i="32" a="1"/>
  <c r="M46" i="32" s="1"/>
  <c r="D46" i="32" s="1"/>
  <c r="O256" i="32" a="1"/>
  <c r="O256" i="32" s="1"/>
  <c r="N162" i="32" a="1"/>
  <c r="N162" i="32" s="1"/>
  <c r="E162" i="32" s="1"/>
  <c r="M288" i="32" a="1"/>
  <c r="M288" i="32" s="1"/>
  <c r="D288" i="32" s="1"/>
  <c r="O180" i="32" a="1"/>
  <c r="O180" i="32" s="1"/>
  <c r="N250" i="32" a="1"/>
  <c r="N250" i="32" s="1"/>
  <c r="E250" i="32" s="1"/>
  <c r="M84" i="32" a="1"/>
  <c r="M84" i="32" s="1"/>
  <c r="D84" i="32" s="1"/>
  <c r="O286" i="32" a="1"/>
  <c r="O286" i="32" s="1"/>
  <c r="N286" i="32" a="1"/>
  <c r="N286" i="32" s="1"/>
  <c r="E286" i="32" s="1"/>
  <c r="O196" i="32" a="1"/>
  <c r="O196" i="32" s="1"/>
  <c r="N208" i="32" a="1"/>
  <c r="N208" i="32" s="1"/>
  <c r="E208" i="32" s="1"/>
  <c r="M206" i="32" a="1"/>
  <c r="M206" i="32" s="1"/>
  <c r="D206" i="32" s="1"/>
  <c r="O198" i="32" a="1"/>
  <c r="O198" i="32" s="1"/>
  <c r="N202" i="32" a="1"/>
  <c r="N202" i="32" s="1"/>
  <c r="E202" i="32" s="1"/>
  <c r="M192" i="32" a="1"/>
  <c r="M192" i="32" s="1"/>
  <c r="D192" i="32" s="1"/>
  <c r="O204" i="32" a="1"/>
  <c r="O204" i="32" s="1"/>
  <c r="N196" i="32" a="1"/>
  <c r="N196" i="32" s="1"/>
  <c r="E196" i="32" s="1"/>
  <c r="M208" i="32" a="1"/>
  <c r="M208" i="32" s="1"/>
  <c r="D208" i="32" s="1"/>
  <c r="O200" i="32" a="1"/>
  <c r="O200" i="32" s="1"/>
  <c r="N198" i="32" a="1"/>
  <c r="N198" i="32" s="1"/>
  <c r="E198" i="32" s="1"/>
  <c r="M202" i="32" a="1"/>
  <c r="M202" i="32" s="1"/>
  <c r="D202" i="32" s="1"/>
  <c r="O194" i="32" a="1"/>
  <c r="O194" i="32" s="1"/>
  <c r="N190" i="32" a="1"/>
  <c r="N190" i="32" s="1"/>
  <c r="E190" i="32" s="1"/>
  <c r="N204" i="32" a="1"/>
  <c r="N204" i="32" s="1"/>
  <c r="E204" i="32" s="1"/>
  <c r="M196" i="32" a="1"/>
  <c r="M196" i="32" s="1"/>
  <c r="D196" i="32" s="1"/>
  <c r="O206" i="32" a="1"/>
  <c r="O206" i="32" s="1"/>
  <c r="N200" i="32" a="1"/>
  <c r="N200" i="32" s="1"/>
  <c r="E200" i="32" s="1"/>
  <c r="M198" i="32" a="1"/>
  <c r="M198" i="32" s="1"/>
  <c r="D198" i="32" s="1"/>
  <c r="O192" i="32" a="1"/>
  <c r="O192" i="32" s="1"/>
  <c r="N194" i="32" a="1"/>
  <c r="N194" i="32" s="1"/>
  <c r="E194" i="32" s="1"/>
  <c r="M190" i="32" a="1"/>
  <c r="M190" i="32" s="1"/>
  <c r="D190" i="32" s="1"/>
  <c r="M204" i="32" a="1"/>
  <c r="M204" i="32" s="1"/>
  <c r="D204" i="32" s="1"/>
  <c r="O208" i="32" a="1"/>
  <c r="O208" i="32" s="1"/>
  <c r="N206" i="32" a="1"/>
  <c r="N206" i="32" s="1"/>
  <c r="E206" i="32" s="1"/>
  <c r="M200" i="32" a="1"/>
  <c r="M200" i="32" s="1"/>
  <c r="D200" i="32" s="1"/>
  <c r="O202" i="32" a="1"/>
  <c r="O202" i="32" s="1"/>
  <c r="N192" i="32" a="1"/>
  <c r="N192" i="32" s="1"/>
  <c r="E192" i="32" s="1"/>
  <c r="M194" i="32" a="1"/>
  <c r="M194" i="32" s="1"/>
  <c r="D194" i="32" s="1"/>
  <c r="O190" i="32" a="1"/>
  <c r="O190" i="32" s="1"/>
  <c r="N118" i="32" a="1"/>
  <c r="N118" i="32" s="1"/>
  <c r="E118" i="32" s="1"/>
  <c r="M116" i="32" a="1"/>
  <c r="M116" i="32" s="1"/>
  <c r="D116" i="32" s="1"/>
  <c r="M118" i="32" a="1"/>
  <c r="M118" i="32" s="1"/>
  <c r="D118" i="32" s="1"/>
  <c r="O124" i="32" a="1"/>
  <c r="O124" i="32" s="1"/>
  <c r="N126" i="32" a="1"/>
  <c r="N126" i="32" s="1"/>
  <c r="E126" i="32" s="1"/>
  <c r="O128" i="32" a="1"/>
  <c r="O128" i="32" s="1"/>
  <c r="M120" i="32" a="1"/>
  <c r="M120" i="32" s="1"/>
  <c r="D120" i="32" s="1"/>
  <c r="O112" i="32" a="1"/>
  <c r="O112" i="32" s="1"/>
  <c r="N124" i="32" a="1"/>
  <c r="N124" i="32" s="1"/>
  <c r="E124" i="32" s="1"/>
  <c r="M126" i="32" a="1"/>
  <c r="M126" i="32" s="1"/>
  <c r="D126" i="32" s="1"/>
  <c r="O116" i="32" a="1"/>
  <c r="O116" i="32" s="1"/>
  <c r="N128" i="32" a="1"/>
  <c r="N128" i="32" s="1"/>
  <c r="E128" i="32" s="1"/>
  <c r="M122" i="32" a="1"/>
  <c r="M122" i="32" s="1"/>
  <c r="D122" i="32" s="1"/>
  <c r="O118" i="32" a="1"/>
  <c r="O118" i="32" s="1"/>
  <c r="N112" i="32" a="1"/>
  <c r="N112" i="32" s="1"/>
  <c r="E112" i="32" s="1"/>
  <c r="M124" i="32" a="1"/>
  <c r="M124" i="32" s="1"/>
  <c r="D124" i="32" s="1"/>
  <c r="O114" i="32" a="1"/>
  <c r="O114" i="32" s="1"/>
  <c r="N116" i="32" a="1"/>
  <c r="N116" i="32" s="1"/>
  <c r="E116" i="32" s="1"/>
  <c r="M128" i="32" a="1"/>
  <c r="M128" i="32" s="1"/>
  <c r="D128" i="32" s="1"/>
  <c r="O120" i="32" a="1"/>
  <c r="O120" i="32" s="1"/>
  <c r="M112" i="32" a="1"/>
  <c r="M112" i="32" s="1"/>
  <c r="D112" i="32" s="1"/>
  <c r="O126" i="32" a="1"/>
  <c r="O126" i="32" s="1"/>
  <c r="N114" i="32" a="1"/>
  <c r="N114" i="32" s="1"/>
  <c r="E114" i="32" s="1"/>
  <c r="O122" i="32" a="1"/>
  <c r="O122" i="32" s="1"/>
  <c r="N120" i="32" a="1"/>
  <c r="N120" i="32" s="1"/>
  <c r="E120" i="32" s="1"/>
  <c r="M114" i="32" a="1"/>
  <c r="M114" i="32" s="1"/>
  <c r="D114" i="32" s="1"/>
  <c r="N122" i="32" a="1"/>
  <c r="N122" i="32" s="1"/>
  <c r="E122" i="32" s="1"/>
  <c r="M110" i="32" a="1"/>
  <c r="M110" i="32" s="1"/>
  <c r="D110" i="32" s="1"/>
  <c r="O110" i="32" a="1"/>
  <c r="O110" i="32" s="1"/>
  <c r="N110" i="32" a="1"/>
  <c r="N110" i="32" s="1"/>
  <c r="E110" i="32" s="1"/>
  <c r="O1821" i="32" a="1"/>
  <c r="O1821" i="32" s="1"/>
  <c r="N1821" i="32" a="1"/>
  <c r="N1821" i="32" s="1"/>
  <c r="Q789" i="32"/>
  <c r="B1214" i="19"/>
  <c r="B1215" i="19" s="1"/>
  <c r="B1216" i="19" s="1"/>
  <c r="B1217" i="19" s="1"/>
  <c r="O311" i="27"/>
  <c r="N27" i="27"/>
  <c r="G868" i="27"/>
  <c r="G867" i="27"/>
  <c r="G861" i="27"/>
  <c r="G859" i="27"/>
  <c r="G853" i="27"/>
  <c r="G852" i="27"/>
  <c r="G1057" i="27"/>
  <c r="G1055" i="27"/>
  <c r="G869" i="27"/>
  <c r="G866" i="27"/>
  <c r="G860" i="27"/>
  <c r="G858" i="27"/>
  <c r="G851" i="27"/>
  <c r="G850" i="27"/>
  <c r="G1054" i="27"/>
  <c r="G1056" i="27"/>
  <c r="M19" i="27" a="1"/>
  <c r="N279" i="27"/>
  <c r="M279" i="27"/>
  <c r="G172" i="32"/>
  <c r="T29" i="30"/>
  <c r="K246" i="27" s="1"/>
  <c r="P29" i="30"/>
  <c r="K245" i="27" s="1"/>
  <c r="G723" i="32"/>
  <c r="G350" i="32"/>
  <c r="G414" i="32"/>
  <c r="X29" i="30"/>
  <c r="K247" i="27" s="1"/>
  <c r="X27" i="30"/>
  <c r="K239" i="27" s="1"/>
  <c r="G164" i="32"/>
  <c r="L29" i="30"/>
  <c r="K244" i="27" s="1"/>
  <c r="G775" i="32"/>
  <c r="G729" i="32"/>
  <c r="G749" i="32"/>
  <c r="G386" i="32"/>
  <c r="G166" i="32"/>
  <c r="X9" i="30"/>
  <c r="K167" i="27" s="1"/>
  <c r="G57" i="33"/>
  <c r="D598" i="27" s="1"/>
  <c r="G779" i="32"/>
  <c r="G771" i="32"/>
  <c r="T13" i="30"/>
  <c r="K182" i="27" s="1"/>
  <c r="G767" i="32"/>
  <c r="AE43" i="33"/>
  <c r="G340" i="32"/>
  <c r="G737" i="32"/>
  <c r="G669" i="32"/>
  <c r="G37" i="33"/>
  <c r="D588" i="27" s="1"/>
  <c r="G324" i="32"/>
  <c r="P21" i="30"/>
  <c r="K213" i="27" s="1"/>
  <c r="G610" i="32"/>
  <c r="G637" i="32"/>
  <c r="G715" i="32"/>
  <c r="G542" i="32"/>
  <c r="G673" i="32"/>
  <c r="G633" i="32"/>
  <c r="Y15" i="33"/>
  <c r="G476" i="32"/>
  <c r="G114" i="32"/>
  <c r="G132" i="32"/>
  <c r="G160" i="32"/>
  <c r="P9" i="30"/>
  <c r="K165" i="27" s="1"/>
  <c r="G735" i="32"/>
  <c r="G763" i="32"/>
  <c r="AK11" i="33"/>
  <c r="G709" i="32"/>
  <c r="G56" i="32"/>
  <c r="AE9" i="33"/>
  <c r="G540" i="32"/>
  <c r="G334" i="32"/>
  <c r="G84" i="32"/>
  <c r="G15" i="33"/>
  <c r="D577" i="27" s="1"/>
  <c r="G705" i="32"/>
  <c r="Y21" i="33"/>
  <c r="G691" i="32"/>
  <c r="G346" i="32"/>
  <c r="G548" i="32"/>
  <c r="G152" i="32"/>
  <c r="G126" i="32"/>
  <c r="G384" i="32"/>
  <c r="G398" i="32"/>
  <c r="L25" i="30"/>
  <c r="K228" i="27" s="1"/>
  <c r="G434" i="32"/>
  <c r="G76" i="32"/>
  <c r="G21" i="33"/>
  <c r="D580" i="27" s="1"/>
  <c r="G765" i="32"/>
  <c r="G456" i="32"/>
  <c r="G96" i="32"/>
  <c r="Y59" i="33"/>
  <c r="AE19" i="33"/>
  <c r="X25" i="30"/>
  <c r="K231" i="27" s="1"/>
  <c r="Y11" i="33"/>
  <c r="G28" i="32"/>
  <c r="G342" i="32"/>
  <c r="E17" i="30"/>
  <c r="D23" i="27" s="1"/>
  <c r="G17" i="33"/>
  <c r="D578" i="27" s="1"/>
  <c r="G572" i="32"/>
  <c r="Y41" i="33"/>
  <c r="G344" i="32"/>
  <c r="G436" i="32"/>
  <c r="G338" i="32"/>
  <c r="G92" i="32"/>
  <c r="L9" i="31"/>
  <c r="K448" i="27" s="1"/>
  <c r="G432" i="32"/>
  <c r="G388" i="32"/>
  <c r="G653" i="32"/>
  <c r="G60" i="32"/>
  <c r="G773" i="32"/>
  <c r="G404" i="32"/>
  <c r="G578" i="32"/>
  <c r="G23" i="33"/>
  <c r="D581" i="27" s="1"/>
  <c r="G116" i="32"/>
  <c r="AE61" i="33"/>
  <c r="G86" i="32"/>
  <c r="G695" i="32"/>
  <c r="G546" i="32"/>
  <c r="X23" i="30"/>
  <c r="K223" i="27" s="1"/>
  <c r="V11" i="33"/>
  <c r="G144" i="32"/>
  <c r="Y19" i="33"/>
  <c r="AE59" i="33"/>
  <c r="G94" i="32"/>
  <c r="G72" i="32"/>
  <c r="AE63" i="33"/>
  <c r="G490" i="32"/>
  <c r="G747" i="32"/>
  <c r="AE27" i="33"/>
  <c r="G374" i="32"/>
  <c r="G562" i="32"/>
  <c r="G53" i="33"/>
  <c r="D596" i="27" s="1"/>
  <c r="X9" i="31"/>
  <c r="K451" i="27" s="1"/>
  <c r="G721" i="32"/>
  <c r="G146" i="32"/>
  <c r="G566" i="32"/>
  <c r="E33" i="30"/>
  <c r="D31" i="27" s="1"/>
  <c r="G140" i="32"/>
  <c r="G657" i="32"/>
  <c r="G108" i="32"/>
  <c r="G536" i="32"/>
  <c r="Y33" i="33"/>
  <c r="G43" i="33"/>
  <c r="D591" i="27" s="1"/>
  <c r="G55" i="33"/>
  <c r="D597" i="27" s="1"/>
  <c r="G138" i="32"/>
  <c r="G122" i="32"/>
  <c r="AE65" i="33"/>
  <c r="S9" i="33"/>
  <c r="G544" i="32"/>
  <c r="AE55" i="33"/>
  <c r="S11" i="33"/>
  <c r="G506" i="32"/>
  <c r="G588" i="32"/>
  <c r="G454" i="32"/>
  <c r="G34" i="32"/>
  <c r="G478" i="32"/>
  <c r="G484" i="32"/>
  <c r="Y25" i="33"/>
  <c r="G504" i="32"/>
  <c r="G631" i="32"/>
  <c r="G757" i="32"/>
  <c r="E13" i="30"/>
  <c r="D21" i="27" s="1"/>
  <c r="G44" i="32"/>
  <c r="G59" i="33"/>
  <c r="D599" i="27" s="1"/>
  <c r="G647" i="32"/>
  <c r="G460" i="32"/>
  <c r="G552" i="32"/>
  <c r="G701" i="32"/>
  <c r="G442" i="32"/>
  <c r="G621" i="32"/>
  <c r="Y49" i="33"/>
  <c r="G118" i="32"/>
  <c r="AE31" i="33"/>
  <c r="G25" i="33"/>
  <c r="D582" i="27" s="1"/>
  <c r="AE15" i="33"/>
  <c r="G52" i="32"/>
  <c r="G406" i="32"/>
  <c r="G516" i="32"/>
  <c r="G62" i="32"/>
  <c r="G90" i="32"/>
  <c r="G50" i="32"/>
  <c r="G428" i="32"/>
  <c r="G494" i="32"/>
  <c r="G31" i="33"/>
  <c r="D585" i="27" s="1"/>
  <c r="Y51" i="33"/>
  <c r="G707" i="32"/>
  <c r="G48" i="32"/>
  <c r="G22" i="32"/>
  <c r="G753" i="32"/>
  <c r="G396" i="32"/>
  <c r="G661" i="32"/>
  <c r="G741" i="32"/>
  <c r="G554" i="32"/>
  <c r="G318" i="32"/>
  <c r="L2909" i="27"/>
  <c r="G745" i="32"/>
  <c r="G629" i="32"/>
  <c r="G687" i="32"/>
  <c r="G665" i="32"/>
  <c r="G604" i="32"/>
  <c r="G438" i="32"/>
  <c r="G550" i="32"/>
  <c r="G360" i="32"/>
  <c r="G354" i="32"/>
  <c r="AE67" i="33"/>
  <c r="G524" i="32"/>
  <c r="E31" i="30"/>
  <c r="D30" i="27" s="1"/>
  <c r="Y13" i="33"/>
  <c r="G570" i="32"/>
  <c r="G472" i="32"/>
  <c r="AE47" i="33"/>
  <c r="G602" i="32"/>
  <c r="G128" i="32"/>
  <c r="G82" i="32"/>
  <c r="G366" i="32"/>
  <c r="G679" i="32"/>
  <c r="G61" i="33"/>
  <c r="D600" i="27" s="1"/>
  <c r="G66" i="32"/>
  <c r="G510" i="32"/>
  <c r="G316" i="32"/>
  <c r="G422" i="32"/>
  <c r="G685" i="32"/>
  <c r="G518" i="32"/>
  <c r="AE13" i="33"/>
  <c r="G376" i="32"/>
  <c r="G462" i="32"/>
  <c r="Y57" i="33"/>
  <c r="G558" i="32"/>
  <c r="Y23" i="33"/>
  <c r="Y67" i="33"/>
  <c r="G332" i="32"/>
  <c r="G32" i="32"/>
  <c r="G482" i="32"/>
  <c r="Y9" i="33"/>
  <c r="G368" i="32"/>
  <c r="G9" i="33"/>
  <c r="D574" i="27" s="1"/>
  <c r="G408" i="32"/>
  <c r="G416" i="32"/>
  <c r="G635" i="32"/>
  <c r="G528" i="32"/>
  <c r="G651" i="32"/>
  <c r="M268" i="27"/>
  <c r="I269" i="27"/>
  <c r="T33" i="30"/>
  <c r="K262" i="27" s="1"/>
  <c r="J271" i="27"/>
  <c r="M269" i="27"/>
  <c r="G785" i="32"/>
  <c r="I270" i="27"/>
  <c r="J268" i="27"/>
  <c r="N268" i="27"/>
  <c r="J270" i="27"/>
  <c r="M270" i="27"/>
  <c r="G174" i="32"/>
  <c r="J269" i="27"/>
  <c r="G783" i="32"/>
  <c r="G170" i="32"/>
  <c r="G168" i="32"/>
  <c r="P25" i="30"/>
  <c r="K229" i="27" s="1"/>
  <c r="G522" i="32"/>
  <c r="G568" i="32"/>
  <c r="G486" i="32"/>
  <c r="L31" i="30"/>
  <c r="K252" i="27" s="1"/>
  <c r="P31" i="30"/>
  <c r="K253" i="27" s="1"/>
  <c r="X31" i="30"/>
  <c r="K255" i="27" s="1"/>
  <c r="G480" i="32"/>
  <c r="G649" i="32"/>
  <c r="G598" i="32"/>
  <c r="G781" i="32"/>
  <c r="L27" i="30"/>
  <c r="K236" i="27" s="1"/>
  <c r="G136" i="32"/>
  <c r="G320" i="32"/>
  <c r="G667" i="32"/>
  <c r="G154" i="32"/>
  <c r="G378" i="32"/>
  <c r="G777" i="32"/>
  <c r="G78" i="32"/>
  <c r="G526" i="32"/>
  <c r="G362" i="32"/>
  <c r="G430" i="32"/>
  <c r="G424" i="32"/>
  <c r="G474" i="32"/>
  <c r="G556" i="32"/>
  <c r="G600" i="32"/>
  <c r="E9" i="30"/>
  <c r="D19" i="27" s="1"/>
  <c r="Y55" i="33"/>
  <c r="G711" i="32"/>
  <c r="G80" i="32"/>
  <c r="G110" i="32"/>
  <c r="G586" i="32"/>
  <c r="G124" i="32"/>
  <c r="G592" i="32"/>
  <c r="G40" i="32"/>
  <c r="G328" i="32"/>
  <c r="G134" i="32"/>
  <c r="P27" i="30"/>
  <c r="K237" i="27" s="1"/>
  <c r="T25" i="30"/>
  <c r="K230" i="27" s="1"/>
  <c r="T23" i="30"/>
  <c r="K222" i="27" s="1"/>
  <c r="Y47" i="33"/>
  <c r="G596" i="32"/>
  <c r="G590" i="32"/>
  <c r="G671" i="32"/>
  <c r="G74" i="32"/>
  <c r="G645" i="32"/>
  <c r="G392" i="32"/>
  <c r="E23" i="30"/>
  <c r="D26" i="27" s="1"/>
  <c r="G45" i="33"/>
  <c r="D592" i="27" s="1"/>
  <c r="G27" i="33"/>
  <c r="D583" i="27" s="1"/>
  <c r="G725" i="32"/>
  <c r="G731" i="32"/>
  <c r="G29" i="33"/>
  <c r="D584" i="27" s="1"/>
  <c r="G356" i="32"/>
  <c r="G372" i="32"/>
  <c r="G58" i="32"/>
  <c r="G759" i="32"/>
  <c r="G150" i="32"/>
  <c r="AE23" i="33"/>
  <c r="E37" i="30"/>
  <c r="D33" i="27" s="1"/>
  <c r="G713" i="32"/>
  <c r="AE57" i="33"/>
  <c r="G470" i="32"/>
  <c r="G426" i="32"/>
  <c r="G162" i="32"/>
  <c r="L23" i="30"/>
  <c r="K220" i="27" s="1"/>
  <c r="G683" i="32"/>
  <c r="G761" i="32"/>
  <c r="G502" i="32"/>
  <c r="G532" i="32"/>
  <c r="G564" i="32"/>
  <c r="G418" i="32"/>
  <c r="Y17" i="33"/>
  <c r="G681" i="32"/>
  <c r="G158" i="32"/>
  <c r="E35" i="30"/>
  <c r="D32" i="27" s="1"/>
  <c r="G458" i="32"/>
  <c r="G576" i="32"/>
  <c r="G659" i="32"/>
  <c r="G390" i="32"/>
  <c r="G104" i="32"/>
  <c r="G64" i="32"/>
  <c r="Y65" i="33"/>
  <c r="G612" i="32"/>
  <c r="G46" i="32"/>
  <c r="G380" i="32"/>
  <c r="P9" i="33"/>
  <c r="Y27" i="33"/>
  <c r="G699" i="32"/>
  <c r="G156" i="32"/>
  <c r="G719" i="32"/>
  <c r="E15" i="30"/>
  <c r="D22" i="27" s="1"/>
  <c r="G51" i="33"/>
  <c r="D595" i="27" s="1"/>
  <c r="G614" i="32"/>
  <c r="AB9" i="33"/>
  <c r="G370" i="32"/>
  <c r="G663" i="32"/>
  <c r="G727" i="32"/>
  <c r="G68" i="32"/>
  <c r="Y31" i="33"/>
  <c r="G625" i="32"/>
  <c r="G36" i="32"/>
  <c r="G88" i="32"/>
  <c r="G452" i="32"/>
  <c r="P9" i="31"/>
  <c r="K449" i="27" s="1"/>
  <c r="G689" i="32"/>
  <c r="G769" i="32"/>
  <c r="G733" i="32"/>
  <c r="G63" i="33"/>
  <c r="D601" i="27" s="1"/>
  <c r="G448" i="32"/>
  <c r="Y37" i="33"/>
  <c r="G703" i="32"/>
  <c r="G400" i="32"/>
  <c r="G35" i="33"/>
  <c r="D587" i="27" s="1"/>
  <c r="G112" i="32"/>
  <c r="AK13" i="33"/>
  <c r="G492" i="32"/>
  <c r="G142" i="32"/>
  <c r="G26" i="32"/>
  <c r="AE21" i="33"/>
  <c r="G420" i="32"/>
  <c r="G67" i="33"/>
  <c r="D603" i="27" s="1"/>
  <c r="G608" i="32"/>
  <c r="E21" i="30"/>
  <c r="D25" i="27" s="1"/>
  <c r="G39" i="33"/>
  <c r="D589" i="27" s="1"/>
  <c r="G130" i="32"/>
  <c r="G530" i="32"/>
  <c r="G582" i="32"/>
  <c r="G675" i="32"/>
  <c r="G693" i="32"/>
  <c r="T9" i="31"/>
  <c r="K450" i="27" s="1"/>
  <c r="G468" i="32"/>
  <c r="G364" i="32"/>
  <c r="AE37" i="33"/>
  <c r="E25" i="30"/>
  <c r="D27" i="27" s="1"/>
  <c r="G743" i="32"/>
  <c r="AE33" i="33"/>
  <c r="G606" i="32"/>
  <c r="Y43" i="33"/>
  <c r="Y53" i="33"/>
  <c r="AE45" i="33"/>
  <c r="G358" i="32"/>
  <c r="G24" i="32"/>
  <c r="G594" i="32"/>
  <c r="G574" i="32"/>
  <c r="G739" i="32"/>
  <c r="G348" i="32"/>
  <c r="G120" i="32"/>
  <c r="G677" i="32"/>
  <c r="G500" i="32"/>
  <c r="G54" i="32"/>
  <c r="AE29" i="33"/>
  <c r="AE17" i="33"/>
  <c r="AE39" i="33"/>
  <c r="G102" i="32"/>
  <c r="G643" i="32"/>
  <c r="G148" i="32"/>
  <c r="G100" i="32"/>
  <c r="G402" i="32"/>
  <c r="G755" i="32"/>
  <c r="G496" i="32"/>
  <c r="G106" i="32"/>
  <c r="G326" i="32"/>
  <c r="Y45" i="33"/>
  <c r="G450" i="32"/>
  <c r="G717" i="32"/>
  <c r="Y61" i="33"/>
  <c r="G382" i="32"/>
  <c r="G42" i="32"/>
  <c r="G538" i="32"/>
  <c r="V9" i="33"/>
  <c r="E29" i="30"/>
  <c r="D29" i="27" s="1"/>
  <c r="G639" i="32"/>
  <c r="Y63" i="33"/>
  <c r="G464" i="32"/>
  <c r="G13" i="33"/>
  <c r="D576" i="27" s="1"/>
  <c r="G584" i="32"/>
  <c r="G446" i="32"/>
  <c r="G697" i="32"/>
  <c r="Y39" i="33"/>
  <c r="G655" i="32"/>
  <c r="AE41" i="33"/>
  <c r="G627" i="32"/>
  <c r="G751" i="32"/>
  <c r="G580" i="32"/>
  <c r="E11" i="30"/>
  <c r="D20" i="27" s="1"/>
  <c r="T9" i="30"/>
  <c r="K166" i="27" s="1"/>
  <c r="L9" i="30"/>
  <c r="K164" i="27" s="1"/>
  <c r="AE35" i="33"/>
  <c r="G444" i="32"/>
  <c r="G410" i="32"/>
  <c r="G98" i="32"/>
  <c r="AE11" i="33"/>
  <c r="G514" i="32"/>
  <c r="G623" i="32"/>
  <c r="G508" i="32"/>
  <c r="G394" i="32"/>
  <c r="AE25" i="33"/>
  <c r="G30" i="32"/>
  <c r="G65" i="33"/>
  <c r="D602" i="27" s="1"/>
  <c r="G412" i="32"/>
  <c r="G520" i="32"/>
  <c r="Y29" i="33"/>
  <c r="G11" i="33"/>
  <c r="D575" i="27" s="1"/>
  <c r="G534" i="32"/>
  <c r="S13" i="33"/>
  <c r="G498" i="32"/>
  <c r="AE53" i="33"/>
  <c r="G512" i="32"/>
  <c r="G70" i="32"/>
  <c r="Y35" i="33"/>
  <c r="G47" i="33"/>
  <c r="D593" i="27" s="1"/>
  <c r="G336" i="32"/>
  <c r="AE51" i="33"/>
  <c r="G440" i="32"/>
  <c r="G560" i="32"/>
  <c r="G466" i="32"/>
  <c r="G488" i="32"/>
  <c r="AE49" i="33"/>
  <c r="N270" i="27"/>
  <c r="I271" i="27"/>
  <c r="N269" i="27"/>
  <c r="X33" i="30"/>
  <c r="K263" i="27" s="1"/>
  <c r="L33" i="30"/>
  <c r="K260" i="27" s="1"/>
  <c r="I268" i="27"/>
  <c r="L599" i="27"/>
  <c r="H283" i="24" l="1"/>
  <c r="F3841" i="27"/>
  <c r="F3619" i="27"/>
  <c r="F3620" i="27"/>
  <c r="F3621" i="27" s="1"/>
  <c r="F3622" i="27" s="1"/>
  <c r="F3623" i="27" s="1"/>
  <c r="F3624" i="27" s="1"/>
  <c r="F3625" i="27" s="1"/>
  <c r="F3626" i="27" s="1"/>
  <c r="E917" i="27"/>
  <c r="AW41" i="33"/>
  <c r="A450" i="27"/>
  <c r="A449" i="27"/>
  <c r="A451" i="27"/>
  <c r="A448" i="27"/>
  <c r="A260" i="27"/>
  <c r="T260" i="27" s="1"/>
  <c r="A263" i="27"/>
  <c r="T263" i="27" s="1"/>
  <c r="A164" i="27"/>
  <c r="T164" i="27" s="1"/>
  <c r="A166" i="27"/>
  <c r="T166" i="27" s="1"/>
  <c r="A220" i="27"/>
  <c r="T220" i="27" s="1"/>
  <c r="A222" i="27"/>
  <c r="T222" i="27" s="1"/>
  <c r="A230" i="27"/>
  <c r="T230" i="27" s="1"/>
  <c r="A237" i="27"/>
  <c r="T237" i="27" s="1"/>
  <c r="A236" i="27"/>
  <c r="T236" i="27" s="1"/>
  <c r="A255" i="27"/>
  <c r="T255" i="27" s="1"/>
  <c r="A253" i="27"/>
  <c r="T253" i="27" s="1"/>
  <c r="A252" i="27"/>
  <c r="T252" i="27" s="1"/>
  <c r="A229" i="27"/>
  <c r="T229" i="27" s="1"/>
  <c r="A262" i="27"/>
  <c r="T262" i="27" s="1"/>
  <c r="A223" i="27"/>
  <c r="T223" i="27" s="1"/>
  <c r="A231" i="27"/>
  <c r="T231" i="27" s="1"/>
  <c r="A228" i="27"/>
  <c r="T228" i="27" s="1"/>
  <c r="A165" i="27"/>
  <c r="T165" i="27" s="1"/>
  <c r="A213" i="27"/>
  <c r="T213" i="27" s="1"/>
  <c r="A182" i="27"/>
  <c r="T182" i="27" s="1"/>
  <c r="A167" i="27"/>
  <c r="T167" i="27" s="1"/>
  <c r="A244" i="27"/>
  <c r="T244" i="27" s="1"/>
  <c r="A239" i="27"/>
  <c r="T239" i="27" s="1"/>
  <c r="A247" i="27"/>
  <c r="T247" i="27" s="1"/>
  <c r="A245" i="27"/>
  <c r="T245" i="27" s="1"/>
  <c r="A246" i="27"/>
  <c r="T246" i="27" s="1"/>
  <c r="M19" i="27"/>
  <c r="A19" i="27" s="1"/>
  <c r="C13" i="19" a="1"/>
  <c r="C13" i="19" s="1"/>
  <c r="C14" i="19" s="1" a="1"/>
  <c r="C14" i="19" s="1"/>
  <c r="C15" i="19" s="1" a="1"/>
  <c r="C15" i="19" s="1"/>
  <c r="H243" i="24"/>
  <c r="H227" i="24"/>
  <c r="H235" i="24"/>
  <c r="H219" i="24"/>
  <c r="H291" i="24"/>
  <c r="H275" i="24"/>
  <c r="H267" i="24"/>
  <c r="H259" i="24"/>
  <c r="H251" i="24"/>
  <c r="H51" i="16" a="1"/>
  <c r="H51" i="16" s="1"/>
  <c r="I50" i="16" a="1"/>
  <c r="I50" i="16" s="1"/>
  <c r="I178" i="24"/>
  <c r="N52" i="1"/>
  <c r="T52" i="1"/>
  <c r="AW25" i="33"/>
  <c r="AY31" i="33"/>
  <c r="C1523" i="32"/>
  <c r="L1523" i="32" s="1"/>
  <c r="N1523" i="32" s="1" a="1"/>
  <c r="N1523" i="32" s="1"/>
  <c r="E1523" i="32" s="1"/>
  <c r="AQ31" i="30"/>
  <c r="AO31" i="30" s="1"/>
  <c r="I202" i="24"/>
  <c r="N51" i="24"/>
  <c r="A53" i="1"/>
  <c r="Q144" i="24"/>
  <c r="C25" i="24"/>
  <c r="C1381" i="32"/>
  <c r="C1463" i="32"/>
  <c r="L1463" i="32" s="1"/>
  <c r="N1463" i="32" s="1" a="1"/>
  <c r="N1463" i="32" s="1"/>
  <c r="E1463" i="32" s="1"/>
  <c r="C1621" i="32"/>
  <c r="AW63" i="33"/>
  <c r="C1399" i="32"/>
  <c r="AR31" i="33"/>
  <c r="AR19" i="33"/>
  <c r="C1801" i="32"/>
  <c r="L1801" i="32" s="1"/>
  <c r="O1801" i="32" s="1" a="1"/>
  <c r="O1801" i="32" s="1"/>
  <c r="C1639" i="32"/>
  <c r="C1235" i="32"/>
  <c r="L1235" i="32" s="1"/>
  <c r="N1235" i="32" s="1" a="1"/>
  <c r="N1235" i="32" s="1"/>
  <c r="E1235" i="32" s="1"/>
  <c r="C1527" i="32"/>
  <c r="L1527" i="32" s="1"/>
  <c r="M1527" i="32" s="1" a="1"/>
  <c r="M1527" i="32" s="1"/>
  <c r="D1527" i="32" s="1"/>
  <c r="AR49" i="33"/>
  <c r="C1481" i="32"/>
  <c r="L1481" i="32" s="1"/>
  <c r="M1481" i="32" s="1" a="1"/>
  <c r="M1481" i="32" s="1"/>
  <c r="D1481" i="32" s="1"/>
  <c r="C1797" i="32"/>
  <c r="L1797" i="32" s="1"/>
  <c r="O1797" i="32" s="1" a="1"/>
  <c r="O1797" i="32" s="1"/>
  <c r="C1335" i="32"/>
  <c r="L1335" i="32" s="1"/>
  <c r="M1335" i="32" s="1" a="1"/>
  <c r="M1335" i="32" s="1"/>
  <c r="D1335" i="32" s="1"/>
  <c r="AB25" i="34"/>
  <c r="AQ29" i="30"/>
  <c r="AO29" i="30" s="1"/>
  <c r="AR23" i="33"/>
  <c r="C1479" i="32"/>
  <c r="L1479" i="32" s="1"/>
  <c r="M1479" i="32" s="1" a="1"/>
  <c r="M1479" i="32" s="1"/>
  <c r="D1479" i="32" s="1"/>
  <c r="C1465" i="32"/>
  <c r="L1465" i="32" s="1"/>
  <c r="M1465" i="32" s="1" a="1"/>
  <c r="M1465" i="32" s="1"/>
  <c r="D1465" i="32" s="1"/>
  <c r="C1813" i="32"/>
  <c r="L1813" i="32" s="1"/>
  <c r="O1813" i="32" s="1" a="1"/>
  <c r="O1813" i="32" s="1"/>
  <c r="C1785" i="32"/>
  <c r="L1785" i="32" s="1"/>
  <c r="O1785" i="32" s="1" a="1"/>
  <c r="O1785" i="32" s="1"/>
  <c r="C1315" i="32"/>
  <c r="L1315" i="32" s="1"/>
  <c r="N1315" i="32" s="1" a="1"/>
  <c r="N1315" i="32" s="1"/>
  <c r="E1315" i="32" s="1"/>
  <c r="C1241" i="32"/>
  <c r="L1241" i="32" s="1"/>
  <c r="N1241" i="32" s="1" a="1"/>
  <c r="N1241" i="32" s="1"/>
  <c r="E1241" i="32" s="1"/>
  <c r="C1305" i="32"/>
  <c r="L1305" i="32" s="1"/>
  <c r="M1305" i="32" s="1" a="1"/>
  <c r="M1305" i="32" s="1"/>
  <c r="D1305" i="32" s="1"/>
  <c r="N1701" i="32" a="1"/>
  <c r="N1701" i="32" s="1"/>
  <c r="E1701" i="32" s="1"/>
  <c r="AY63" i="33"/>
  <c r="C1391" i="32"/>
  <c r="C1401" i="32"/>
  <c r="AR9" i="33"/>
  <c r="C1475" i="32"/>
  <c r="L1475" i="32" s="1"/>
  <c r="N1475" i="32" s="1" a="1"/>
  <c r="N1475" i="32" s="1"/>
  <c r="E1475" i="32" s="1"/>
  <c r="C1491" i="32"/>
  <c r="L1491" i="32" s="1"/>
  <c r="O1491" i="32" s="1" a="1"/>
  <c r="O1491" i="32" s="1"/>
  <c r="C1495" i="32"/>
  <c r="L1495" i="32" s="1"/>
  <c r="M1495" i="32" s="1" a="1"/>
  <c r="M1495" i="32" s="1"/>
  <c r="D1495" i="32" s="1"/>
  <c r="C1497" i="32"/>
  <c r="L1497" i="32" s="1"/>
  <c r="N1497" i="32" s="1" a="1"/>
  <c r="N1497" i="32" s="1"/>
  <c r="E1497" i="32" s="1"/>
  <c r="AB19" i="34"/>
  <c r="C1811" i="32"/>
  <c r="L1811" i="32" s="1"/>
  <c r="M1811" i="32" s="1" a="1"/>
  <c r="M1811" i="32" s="1"/>
  <c r="D1811" i="32" s="1"/>
  <c r="C1795" i="32"/>
  <c r="L1795" i="32" s="1"/>
  <c r="O1795" i="32" s="1" a="1"/>
  <c r="O1795" i="32" s="1"/>
  <c r="C1809" i="32"/>
  <c r="L1809" i="32" s="1"/>
  <c r="O1809" i="32" s="1" a="1"/>
  <c r="O1809" i="32" s="1"/>
  <c r="C1807" i="32"/>
  <c r="L1807" i="32" s="1"/>
  <c r="M1807" i="32" s="1" a="1"/>
  <c r="M1807" i="32" s="1"/>
  <c r="D1807" i="32" s="1"/>
  <c r="C1301" i="32"/>
  <c r="L1301" i="32" s="1"/>
  <c r="M1301" i="32" s="1" a="1"/>
  <c r="M1301" i="32" s="1"/>
  <c r="D1301" i="32" s="1"/>
  <c r="C1317" i="32"/>
  <c r="L1317" i="32" s="1"/>
  <c r="O1317" i="32" s="1" a="1"/>
  <c r="O1317" i="32" s="1"/>
  <c r="C1655" i="32"/>
  <c r="C1645" i="32"/>
  <c r="C1255" i="32"/>
  <c r="L1255" i="32" s="1"/>
  <c r="O1255" i="32" s="1" a="1"/>
  <c r="O1255" i="32" s="1"/>
  <c r="C1251" i="32"/>
  <c r="L1251" i="32" s="1"/>
  <c r="N1251" i="32" s="1" a="1"/>
  <c r="N1251" i="32" s="1"/>
  <c r="E1251" i="32" s="1"/>
  <c r="C1253" i="32"/>
  <c r="L1253" i="32" s="1"/>
  <c r="O1253" i="32" s="1" a="1"/>
  <c r="O1253" i="32" s="1"/>
  <c r="AS17" i="33"/>
  <c r="C1529" i="32"/>
  <c r="L1529" i="32" s="1"/>
  <c r="N1529" i="32" s="1" a="1"/>
  <c r="N1529" i="32" s="1"/>
  <c r="E1529" i="32" s="1"/>
  <c r="AR43" i="33"/>
  <c r="C1303" i="32"/>
  <c r="L1303" i="32" s="1"/>
  <c r="N1303" i="32" s="1" a="1"/>
  <c r="N1303" i="32" s="1"/>
  <c r="E1303" i="32" s="1"/>
  <c r="M1317" i="32" a="1"/>
  <c r="M1317" i="32" s="1"/>
  <c r="D1317" i="32" s="1"/>
  <c r="C1387" i="32"/>
  <c r="C1415" i="32"/>
  <c r="C1383" i="32"/>
  <c r="C1471" i="32"/>
  <c r="L1471" i="32" s="1"/>
  <c r="M1471" i="32" s="1" a="1"/>
  <c r="M1471" i="32" s="1"/>
  <c r="D1471" i="32" s="1"/>
  <c r="C1477" i="32"/>
  <c r="L1477" i="32" s="1"/>
  <c r="M1477" i="32" s="1" a="1"/>
  <c r="M1477" i="32" s="1"/>
  <c r="D1477" i="32" s="1"/>
  <c r="C1493" i="32"/>
  <c r="L1493" i="32" s="1"/>
  <c r="M1493" i="32" s="1" a="1"/>
  <c r="M1493" i="32" s="1"/>
  <c r="D1493" i="32" s="1"/>
  <c r="C1487" i="32"/>
  <c r="L1487" i="32" s="1"/>
  <c r="N1487" i="32" s="1" a="1"/>
  <c r="N1487" i="32" s="1"/>
  <c r="E1487" i="32" s="1"/>
  <c r="C1469" i="32"/>
  <c r="L1469" i="32" s="1"/>
  <c r="M1469" i="32" s="1" a="1"/>
  <c r="M1469" i="32" s="1"/>
  <c r="D1469" i="32" s="1"/>
  <c r="C1485" i="32"/>
  <c r="L1485" i="32" s="1"/>
  <c r="M1485" i="32" s="1" a="1"/>
  <c r="M1485" i="32" s="1"/>
  <c r="D1485" i="32" s="1"/>
  <c r="C1499" i="32"/>
  <c r="L1499" i="32" s="1"/>
  <c r="M1499" i="32" s="1" a="1"/>
  <c r="M1499" i="32" s="1"/>
  <c r="D1499" i="32" s="1"/>
  <c r="C1819" i="32"/>
  <c r="L1819" i="32" s="1"/>
  <c r="O1819" i="32" s="1" a="1"/>
  <c r="O1819" i="32" s="1"/>
  <c r="C1799" i="32"/>
  <c r="L1799" i="32" s="1"/>
  <c r="N1799" i="32" s="1" a="1"/>
  <c r="N1799" i="32" s="1"/>
  <c r="E1799" i="32" s="1"/>
  <c r="C1783" i="32"/>
  <c r="L1783" i="32" s="1"/>
  <c r="M1783" i="32" s="1" a="1"/>
  <c r="M1783" i="32" s="1"/>
  <c r="D1783" i="32" s="1"/>
  <c r="C1815" i="32"/>
  <c r="L1815" i="32" s="1"/>
  <c r="N1815" i="32" s="1" a="1"/>
  <c r="N1815" i="32" s="1"/>
  <c r="E1815" i="32" s="1"/>
  <c r="C1805" i="32"/>
  <c r="L1805" i="32" s="1"/>
  <c r="O1805" i="32" s="1" a="1"/>
  <c r="O1805" i="32" s="1"/>
  <c r="C1789" i="32"/>
  <c r="L1789" i="32" s="1"/>
  <c r="N1789" i="32" s="1" a="1"/>
  <c r="N1789" i="32" s="1"/>
  <c r="E1789" i="32" s="1"/>
  <c r="AA13" i="34"/>
  <c r="C1313" i="32"/>
  <c r="L1313" i="32" s="1"/>
  <c r="O1313" i="32" s="1" a="1"/>
  <c r="O1313" i="32" s="1"/>
  <c r="C1331" i="32"/>
  <c r="L1331" i="32" s="1"/>
  <c r="N1331" i="32" s="1" a="1"/>
  <c r="N1331" i="32" s="1"/>
  <c r="E1331" i="32" s="1"/>
  <c r="C1329" i="32"/>
  <c r="L1329" i="32" s="1"/>
  <c r="O1329" i="32" s="1" a="1"/>
  <c r="O1329" i="32" s="1"/>
  <c r="C1327" i="32"/>
  <c r="L1327" i="32" s="1"/>
  <c r="M1327" i="32" s="1" a="1"/>
  <c r="M1327" i="32" s="1"/>
  <c r="D1327" i="32" s="1"/>
  <c r="C1325" i="32"/>
  <c r="L1325" i="32" s="1"/>
  <c r="N1325" i="32" s="1" a="1"/>
  <c r="N1325" i="32" s="1"/>
  <c r="E1325" i="32" s="1"/>
  <c r="C1633" i="32"/>
  <c r="C1635" i="32"/>
  <c r="C1643" i="32"/>
  <c r="C1657" i="32"/>
  <c r="C1225" i="32"/>
  <c r="L1225" i="32" s="1"/>
  <c r="O1225" i="32" s="1" a="1"/>
  <c r="O1225" i="32" s="1"/>
  <c r="C1239" i="32"/>
  <c r="L1239" i="32" s="1"/>
  <c r="O1239" i="32" s="1" a="1"/>
  <c r="O1239" i="32" s="1"/>
  <c r="C1243" i="32"/>
  <c r="L1243" i="32" s="1"/>
  <c r="N1243" i="32" s="1" a="1"/>
  <c r="N1243" i="32" s="1"/>
  <c r="E1243" i="32" s="1"/>
  <c r="C1231" i="32"/>
  <c r="L1231" i="32" s="1"/>
  <c r="O1231" i="32" s="1" a="1"/>
  <c r="O1231" i="32" s="1"/>
  <c r="C1227" i="32"/>
  <c r="L1227" i="32" s="1"/>
  <c r="N1227" i="32" s="1" a="1"/>
  <c r="N1227" i="32" s="1"/>
  <c r="E1227" i="32" s="1"/>
  <c r="C1539" i="32"/>
  <c r="L1539" i="32" s="1"/>
  <c r="O1539" i="32" s="1" a="1"/>
  <c r="O1539" i="32" s="1"/>
  <c r="C1509" i="32"/>
  <c r="L1509" i="32" s="1"/>
  <c r="O1509" i="32" s="1" a="1"/>
  <c r="O1509" i="32" s="1"/>
  <c r="C1333" i="32"/>
  <c r="L1333" i="32" s="1"/>
  <c r="O1333" i="32" s="1" a="1"/>
  <c r="O1333" i="32" s="1"/>
  <c r="C1323" i="32"/>
  <c r="L1323" i="32" s="1"/>
  <c r="O1323" i="32" s="1" a="1"/>
  <c r="O1323" i="32" s="1"/>
  <c r="BC9" i="33"/>
  <c r="BN9" i="33" s="1"/>
  <c r="BA9" i="33" s="1"/>
  <c r="I198" i="24"/>
  <c r="I176" i="24"/>
  <c r="I196" i="24"/>
  <c r="O1789" i="32" a="1"/>
  <c r="O1789" i="32" s="1"/>
  <c r="N1503" i="32" a="1"/>
  <c r="N1503" i="32" s="1"/>
  <c r="E1503" i="32" s="1"/>
  <c r="M1787" i="32" a="1"/>
  <c r="M1787" i="32" s="1"/>
  <c r="D1787" i="32" s="1"/>
  <c r="N1787" i="32" a="1"/>
  <c r="N1787" i="32" s="1"/>
  <c r="E1787" i="32" s="1"/>
  <c r="M1701" i="32" a="1"/>
  <c r="M1701" i="32" s="1"/>
  <c r="D1701" i="32" s="1"/>
  <c r="M1503" i="32" a="1"/>
  <c r="M1503" i="32" s="1"/>
  <c r="D1503" i="32" s="1"/>
  <c r="M1319" i="32" a="1"/>
  <c r="M1319" i="32" s="1"/>
  <c r="D1319" i="32" s="1"/>
  <c r="M1249" i="32" a="1"/>
  <c r="M1249" i="32" s="1"/>
  <c r="D1249" i="32" s="1"/>
  <c r="M1475" i="32" a="1"/>
  <c r="M1475" i="32" s="1"/>
  <c r="D1475" i="32" s="1"/>
  <c r="AS39" i="33"/>
  <c r="N1319" i="32" a="1"/>
  <c r="N1319" i="32" s="1"/>
  <c r="E1319" i="32" s="1"/>
  <c r="N1269" i="32" a="1"/>
  <c r="N1269" i="32" s="1"/>
  <c r="E1269" i="32" s="1"/>
  <c r="N1249" i="32" a="1"/>
  <c r="N1249" i="32" s="1"/>
  <c r="E1249" i="32" s="1"/>
  <c r="C1353" i="32"/>
  <c r="L1353" i="32" s="1"/>
  <c r="M1353" i="32" s="1" a="1"/>
  <c r="M1353" i="32" s="1"/>
  <c r="D1353" i="32" s="1"/>
  <c r="C1609" i="32"/>
  <c r="C1607" i="32"/>
  <c r="C1581" i="32"/>
  <c r="N1467" i="32" a="1"/>
  <c r="N1467" i="32" s="1"/>
  <c r="E1467" i="32" s="1"/>
  <c r="O1467" i="32" a="1"/>
  <c r="O1467" i="32" s="1"/>
  <c r="AA14" i="34"/>
  <c r="M1735" i="32" a="1"/>
  <c r="M1735" i="32" s="1"/>
  <c r="D1735" i="32" s="1"/>
  <c r="N1735" i="32" a="1"/>
  <c r="N1735" i="32" s="1"/>
  <c r="E1735" i="32" s="1"/>
  <c r="N1481" i="32" a="1"/>
  <c r="N1481" i="32" s="1"/>
  <c r="E1481" i="32" s="1"/>
  <c r="C1341" i="32"/>
  <c r="L1341" i="32" s="1"/>
  <c r="N1341" i="32" s="1" a="1"/>
  <c r="N1341" i="32" s="1"/>
  <c r="E1341" i="32" s="1"/>
  <c r="C1583" i="32"/>
  <c r="C1347" i="32"/>
  <c r="L1347" i="32" s="1"/>
  <c r="N1347" i="32" s="1" a="1"/>
  <c r="N1347" i="32" s="1"/>
  <c r="E1347" i="32" s="1"/>
  <c r="C1373" i="32"/>
  <c r="L1373" i="32" s="1"/>
  <c r="C1371" i="32"/>
  <c r="L1371" i="32" s="1"/>
  <c r="C1593" i="32"/>
  <c r="C1617" i="32"/>
  <c r="C1591" i="32"/>
  <c r="C1605" i="32"/>
  <c r="C1375" i="32"/>
  <c r="L1375" i="32" s="1"/>
  <c r="M1375" i="32" s="1" a="1"/>
  <c r="M1375" i="32" s="1"/>
  <c r="D1375" i="32" s="1"/>
  <c r="C1379" i="32"/>
  <c r="L1379" i="32" s="1"/>
  <c r="O1379" i="32" s="1" a="1"/>
  <c r="O1379" i="32" s="1"/>
  <c r="AR33" i="33"/>
  <c r="AS33" i="33"/>
  <c r="O1267" i="32" a="1"/>
  <c r="O1267" i="32" s="1"/>
  <c r="N1267" i="32" a="1"/>
  <c r="N1267" i="32" s="1"/>
  <c r="E1267" i="32" s="1"/>
  <c r="AB21" i="34"/>
  <c r="AA21" i="34"/>
  <c r="O1343" i="32" a="1"/>
  <c r="O1343" i="32" s="1"/>
  <c r="M1343" i="32" a="1"/>
  <c r="M1343" i="32" s="1"/>
  <c r="D1343" i="32" s="1"/>
  <c r="C1363" i="32"/>
  <c r="L1363" i="32" s="1"/>
  <c r="C1349" i="32"/>
  <c r="L1349" i="32" s="1"/>
  <c r="C1345" i="32"/>
  <c r="L1345" i="32" s="1"/>
  <c r="C1369" i="32"/>
  <c r="L1369" i="32" s="1"/>
  <c r="C1377" i="32"/>
  <c r="L1377" i="32" s="1"/>
  <c r="C1585" i="32"/>
  <c r="C1611" i="32"/>
  <c r="C1619" i="32"/>
  <c r="C1589" i="32"/>
  <c r="C1597" i="32"/>
  <c r="C1599" i="32"/>
  <c r="C1367" i="32"/>
  <c r="L1367" i="32" s="1"/>
  <c r="I180" i="24"/>
  <c r="F196" i="24"/>
  <c r="Q186" i="24"/>
  <c r="Q188" i="24"/>
  <c r="E184" i="24"/>
  <c r="O172" i="24"/>
  <c r="Q190" i="24"/>
  <c r="M150" i="24"/>
  <c r="E148" i="24"/>
  <c r="O166" i="24"/>
  <c r="E202" i="24"/>
  <c r="Q162" i="24"/>
  <c r="Q148" i="24"/>
  <c r="Q172" i="24"/>
  <c r="P51" i="24"/>
  <c r="R51" i="24"/>
  <c r="H53" i="24"/>
  <c r="Q178" i="24"/>
  <c r="O176" i="24"/>
  <c r="E150" i="24"/>
  <c r="O200" i="24"/>
  <c r="H71" i="24"/>
  <c r="N146" i="24"/>
  <c r="O198" i="24"/>
  <c r="O182" i="24"/>
  <c r="Q176" i="24"/>
  <c r="Q154" i="24"/>
  <c r="Q166" i="24"/>
  <c r="Q182" i="24"/>
  <c r="O190" i="24"/>
  <c r="O180" i="24"/>
  <c r="Q170" i="24"/>
  <c r="H67" i="24"/>
  <c r="Q174" i="24"/>
  <c r="R105" i="24"/>
  <c r="E176" i="24"/>
  <c r="H63" i="24"/>
  <c r="E204" i="24"/>
  <c r="Q158" i="24"/>
  <c r="S150" i="24"/>
  <c r="E172" i="24"/>
  <c r="O174" i="24"/>
  <c r="E200" i="24"/>
  <c r="Q105" i="24"/>
  <c r="O168" i="24"/>
  <c r="P146" i="24"/>
  <c r="E188" i="24"/>
  <c r="H57" i="24"/>
  <c r="O164" i="24"/>
  <c r="L146" i="24"/>
  <c r="O202" i="24"/>
  <c r="H77" i="24"/>
  <c r="O154" i="24"/>
  <c r="P65" i="24"/>
  <c r="Q194" i="24"/>
  <c r="H79" i="24"/>
  <c r="Q160" i="24"/>
  <c r="E166" i="24"/>
  <c r="E164" i="24"/>
  <c r="E182" i="24"/>
  <c r="H65" i="24"/>
  <c r="O184" i="24"/>
  <c r="R65" i="24"/>
  <c r="R67" i="24"/>
  <c r="Q69" i="24"/>
  <c r="O192" i="24"/>
  <c r="H51" i="24"/>
  <c r="P69" i="24"/>
  <c r="S73" i="24"/>
  <c r="Q73" i="24"/>
  <c r="P73" i="24"/>
  <c r="Q67" i="24"/>
  <c r="E146" i="24"/>
  <c r="O146" i="24"/>
  <c r="O204" i="24"/>
  <c r="O160" i="24"/>
  <c r="O194" i="24"/>
  <c r="Q150" i="24"/>
  <c r="E198" i="24"/>
  <c r="Q184" i="24"/>
  <c r="O150" i="24"/>
  <c r="H73" i="24"/>
  <c r="Q204" i="24"/>
  <c r="O188" i="24"/>
  <c r="E168" i="24"/>
  <c r="Q152" i="24"/>
  <c r="E162" i="24"/>
  <c r="Q168" i="24"/>
  <c r="O186" i="24"/>
  <c r="E196" i="24"/>
  <c r="H55" i="24"/>
  <c r="O162" i="24"/>
  <c r="M148" i="24"/>
  <c r="Q192" i="24"/>
  <c r="M146" i="24"/>
  <c r="Q202" i="24"/>
  <c r="E192" i="24"/>
  <c r="E180" i="24"/>
  <c r="O170" i="24"/>
  <c r="H75" i="24"/>
  <c r="S105" i="24"/>
  <c r="E190" i="24"/>
  <c r="Q164" i="24"/>
  <c r="Q200" i="24"/>
  <c r="Q196" i="24"/>
  <c r="O156" i="24"/>
  <c r="N148" i="24"/>
  <c r="S65" i="24"/>
  <c r="Q198" i="24"/>
  <c r="E160" i="24"/>
  <c r="P105" i="24"/>
  <c r="O178" i="24"/>
  <c r="E154" i="24"/>
  <c r="H59" i="24"/>
  <c r="O148" i="24"/>
  <c r="S67" i="24"/>
  <c r="Q156" i="24"/>
  <c r="O196" i="24"/>
  <c r="E158" i="24"/>
  <c r="P67" i="24"/>
  <c r="O158" i="24"/>
  <c r="E152" i="24"/>
  <c r="Q146" i="24"/>
  <c r="S148" i="24"/>
  <c r="Q51" i="24"/>
  <c r="O152" i="24"/>
  <c r="Q63" i="24"/>
  <c r="E174" i="24"/>
  <c r="Q180" i="24"/>
  <c r="R55" i="24"/>
  <c r="E194" i="24"/>
  <c r="S51" i="24"/>
  <c r="P71" i="24"/>
  <c r="S69" i="24"/>
  <c r="Q71" i="24"/>
  <c r="R71" i="24"/>
  <c r="AR37" i="33"/>
  <c r="AS37" i="33"/>
  <c r="AX67" i="33"/>
  <c r="AY67" i="33"/>
  <c r="C1803" i="32"/>
  <c r="L1803" i="32" s="1"/>
  <c r="C1793" i="32"/>
  <c r="L1793" i="32" s="1"/>
  <c r="C1817" i="32"/>
  <c r="L1817" i="32" s="1"/>
  <c r="C1781" i="32"/>
  <c r="L1781" i="32" s="1"/>
  <c r="C1791" i="32"/>
  <c r="L1791" i="32" s="1"/>
  <c r="AS67" i="33"/>
  <c r="AR67" i="33"/>
  <c r="AQ9" i="30"/>
  <c r="AO9" i="30" s="1"/>
  <c r="AA18" i="34"/>
  <c r="AB18" i="34"/>
  <c r="AW11" i="33"/>
  <c r="AY11" i="33"/>
  <c r="AR11" i="33"/>
  <c r="AS11" i="33"/>
  <c r="AR35" i="33"/>
  <c r="AS35" i="33"/>
  <c r="C1351" i="32"/>
  <c r="L1351" i="32" s="1"/>
  <c r="C1355" i="32"/>
  <c r="L1355" i="32" s="1"/>
  <c r="C1359" i="32"/>
  <c r="L1359" i="32" s="1"/>
  <c r="C1357" i="32"/>
  <c r="L1357" i="32" s="1"/>
  <c r="C1361" i="32"/>
  <c r="L1361" i="32" s="1"/>
  <c r="C1365" i="32"/>
  <c r="L1365" i="32" s="1"/>
  <c r="AR45" i="33"/>
  <c r="AS45" i="33"/>
  <c r="AR57" i="33"/>
  <c r="AS57" i="33"/>
  <c r="AY43" i="33"/>
  <c r="AX43" i="33"/>
  <c r="C1489" i="32"/>
  <c r="L1489" i="32" s="1"/>
  <c r="C1483" i="32"/>
  <c r="L1483" i="32" s="1"/>
  <c r="C1461" i="32"/>
  <c r="L1461" i="32" s="1"/>
  <c r="C1473" i="32"/>
  <c r="L1473" i="32" s="1"/>
  <c r="AR51" i="33"/>
  <c r="AS51" i="33"/>
  <c r="AW51" i="33"/>
  <c r="AX51" i="33"/>
  <c r="AW39" i="33"/>
  <c r="AX39" i="33"/>
  <c r="AY15" i="33"/>
  <c r="AX15" i="33"/>
  <c r="AW15" i="33"/>
  <c r="AR15" i="33"/>
  <c r="AS15" i="33"/>
  <c r="AB17" i="34"/>
  <c r="AA17" i="34"/>
  <c r="AA30" i="34"/>
  <c r="AB30" i="34"/>
  <c r="AS13" i="33"/>
  <c r="AR13" i="33"/>
  <c r="AB28" i="34"/>
  <c r="AA28" i="34"/>
  <c r="AA32" i="34"/>
  <c r="AB32" i="34"/>
  <c r="AS59" i="33"/>
  <c r="AR59" i="33"/>
  <c r="AB15" i="34"/>
  <c r="AA15" i="34"/>
  <c r="AW65" i="33"/>
  <c r="AY65" i="33"/>
  <c r="AX65" i="33"/>
  <c r="AB16" i="34"/>
  <c r="AA16" i="34"/>
  <c r="AR61" i="33"/>
  <c r="AS61" i="33"/>
  <c r="C1673" i="32"/>
  <c r="L1673" i="32" s="1"/>
  <c r="C1667" i="32"/>
  <c r="L1667" i="32" s="1"/>
  <c r="C1685" i="32"/>
  <c r="L1685" i="32" s="1"/>
  <c r="C1665" i="32"/>
  <c r="L1665" i="32" s="1"/>
  <c r="C1671" i="32"/>
  <c r="L1671" i="32" s="1"/>
  <c r="C1679" i="32"/>
  <c r="L1679" i="32" s="1"/>
  <c r="C1681" i="32"/>
  <c r="L1681" i="32" s="1"/>
  <c r="C1695" i="32"/>
  <c r="L1695" i="32" s="1"/>
  <c r="C1675" i="32"/>
  <c r="L1675" i="32" s="1"/>
  <c r="C1677" i="32"/>
  <c r="L1677" i="32" s="1"/>
  <c r="C1687" i="32"/>
  <c r="L1687" i="32" s="1"/>
  <c r="C1669" i="32"/>
  <c r="L1669" i="32" s="1"/>
  <c r="C1699" i="32"/>
  <c r="L1699" i="32" s="1"/>
  <c r="C1693" i="32"/>
  <c r="L1693" i="32" s="1"/>
  <c r="C1663" i="32"/>
  <c r="L1663" i="32" s="1"/>
  <c r="C1697" i="32"/>
  <c r="L1697" i="32" s="1"/>
  <c r="C1661" i="32"/>
  <c r="L1661" i="32" s="1"/>
  <c r="C1689" i="32"/>
  <c r="L1689" i="32" s="1"/>
  <c r="C1691" i="32"/>
  <c r="L1691" i="32" s="1"/>
  <c r="C1683" i="32"/>
  <c r="L1683" i="32" s="1"/>
  <c r="AB27" i="34"/>
  <c r="AA27" i="34"/>
  <c r="AS41" i="33"/>
  <c r="AR41" i="33"/>
  <c r="AR53" i="33"/>
  <c r="AS53" i="33"/>
  <c r="AA26" i="34"/>
  <c r="AB26" i="34"/>
  <c r="AB24" i="34"/>
  <c r="AA24" i="34"/>
  <c r="AY27" i="33"/>
  <c r="AX27" i="33"/>
  <c r="AW27" i="33"/>
  <c r="AB20" i="34"/>
  <c r="AA20" i="34"/>
  <c r="C1733" i="32"/>
  <c r="L1733" i="32" s="1"/>
  <c r="C1723" i="32"/>
  <c r="L1723" i="32" s="1"/>
  <c r="C1737" i="32"/>
  <c r="L1737" i="32" s="1"/>
  <c r="C1703" i="32"/>
  <c r="L1703" i="32" s="1"/>
  <c r="C1731" i="32"/>
  <c r="L1731" i="32" s="1"/>
  <c r="C1719" i="32"/>
  <c r="L1719" i="32" s="1"/>
  <c r="C1713" i="32"/>
  <c r="L1713" i="32" s="1"/>
  <c r="C1739" i="32"/>
  <c r="L1739" i="32" s="1"/>
  <c r="C1705" i="32"/>
  <c r="L1705" i="32" s="1"/>
  <c r="C1709" i="32"/>
  <c r="L1709" i="32" s="1"/>
  <c r="C1727" i="32"/>
  <c r="L1727" i="32" s="1"/>
  <c r="C1715" i="32"/>
  <c r="L1715" i="32" s="1"/>
  <c r="C1707" i="32"/>
  <c r="L1707" i="32" s="1"/>
  <c r="C1725" i="32"/>
  <c r="L1725" i="32" s="1"/>
  <c r="C1729" i="32"/>
  <c r="L1729" i="32" s="1"/>
  <c r="C1717" i="32"/>
  <c r="L1717" i="32" s="1"/>
  <c r="C1721" i="32"/>
  <c r="L1721" i="32" s="1"/>
  <c r="C1711" i="32"/>
  <c r="L1711" i="32" s="1"/>
  <c r="I200" i="24"/>
  <c r="AX17" i="33"/>
  <c r="AW17" i="33"/>
  <c r="AY17" i="33"/>
  <c r="AW55" i="33"/>
  <c r="AY55" i="33"/>
  <c r="AX55" i="33"/>
  <c r="C1563" i="32"/>
  <c r="L1563" i="32" s="1"/>
  <c r="C1557" i="32"/>
  <c r="L1557" i="32" s="1"/>
  <c r="C1545" i="32"/>
  <c r="L1545" i="32" s="1"/>
  <c r="C1579" i="32"/>
  <c r="L1579" i="32" s="1"/>
  <c r="C1569" i="32"/>
  <c r="L1569" i="32" s="1"/>
  <c r="C1551" i="32"/>
  <c r="L1551" i="32" s="1"/>
  <c r="C1553" i="32"/>
  <c r="L1553" i="32" s="1"/>
  <c r="C1575" i="32"/>
  <c r="L1575" i="32" s="1"/>
  <c r="C1547" i="32"/>
  <c r="L1547" i="32" s="1"/>
  <c r="C1543" i="32"/>
  <c r="L1543" i="32" s="1"/>
  <c r="C1555" i="32"/>
  <c r="L1555" i="32" s="1"/>
  <c r="C1561" i="32"/>
  <c r="L1561" i="32" s="1"/>
  <c r="C1559" i="32"/>
  <c r="L1559" i="32" s="1"/>
  <c r="C1565" i="32"/>
  <c r="L1565" i="32" s="1"/>
  <c r="C1577" i="32"/>
  <c r="L1577" i="32" s="1"/>
  <c r="C1573" i="32"/>
  <c r="L1573" i="32" s="1"/>
  <c r="C1567" i="32"/>
  <c r="L1567" i="32" s="1"/>
  <c r="C1571" i="32"/>
  <c r="L1571" i="32" s="1"/>
  <c r="C1541" i="32"/>
  <c r="L1541" i="32" s="1"/>
  <c r="C1549" i="32"/>
  <c r="L1549" i="32" s="1"/>
  <c r="AS29" i="33"/>
  <c r="AR29" i="33"/>
  <c r="AY29" i="33"/>
  <c r="AW29" i="33"/>
  <c r="AX29" i="33"/>
  <c r="AW47" i="33"/>
  <c r="AY47" i="33"/>
  <c r="AX47" i="33"/>
  <c r="C1405" i="32"/>
  <c r="C1407" i="32"/>
  <c r="C1409" i="32"/>
  <c r="C1403" i="32"/>
  <c r="C1397" i="32"/>
  <c r="C1395" i="32"/>
  <c r="C1393" i="32"/>
  <c r="C1389" i="32"/>
  <c r="C1417" i="32"/>
  <c r="C1385" i="32"/>
  <c r="C1419" i="32"/>
  <c r="C1411" i="32"/>
  <c r="AR25" i="33"/>
  <c r="AS25" i="33"/>
  <c r="AB29" i="34"/>
  <c r="AA29" i="34"/>
  <c r="O1269" i="32" a="1"/>
  <c r="O1269" i="32" s="1"/>
  <c r="AX11" i="33"/>
  <c r="AW33" i="33"/>
  <c r="AX33" i="33"/>
  <c r="AY33" i="33"/>
  <c r="AY37" i="33"/>
  <c r="AX37" i="33"/>
  <c r="AB22" i="34"/>
  <c r="AA22" i="34"/>
  <c r="AB10" i="34"/>
  <c r="AA10" i="34"/>
  <c r="AA33" i="34"/>
  <c r="AB33" i="34"/>
  <c r="AX35" i="33"/>
  <c r="AY35" i="33"/>
  <c r="AY45" i="33"/>
  <c r="AW45" i="33"/>
  <c r="I188" i="24"/>
  <c r="J51" i="24"/>
  <c r="AC9" i="30"/>
  <c r="C1587" i="32"/>
  <c r="C1595" i="32"/>
  <c r="C1613" i="32"/>
  <c r="C1615" i="32"/>
  <c r="C1601" i="32"/>
  <c r="AW57" i="33"/>
  <c r="AY57" i="33"/>
  <c r="AX57" i="33"/>
  <c r="C1309" i="32"/>
  <c r="L1309" i="32" s="1"/>
  <c r="C1307" i="32"/>
  <c r="L1307" i="32" s="1"/>
  <c r="C1311" i="32"/>
  <c r="L1311" i="32" s="1"/>
  <c r="C1337" i="32"/>
  <c r="L1337" i="32" s="1"/>
  <c r="C1339" i="32"/>
  <c r="L1339" i="32" s="1"/>
  <c r="C1321" i="32"/>
  <c r="L1321" i="32" s="1"/>
  <c r="AX23" i="33"/>
  <c r="AY23" i="33"/>
  <c r="AW23" i="33"/>
  <c r="AQ11" i="30"/>
  <c r="AO11" i="30" s="1"/>
  <c r="C1257" i="32"/>
  <c r="L1257" i="32" s="1"/>
  <c r="C1229" i="32"/>
  <c r="L1229" i="32" s="1"/>
  <c r="C1247" i="32"/>
  <c r="L1247" i="32" s="1"/>
  <c r="C1237" i="32"/>
  <c r="L1237" i="32" s="1"/>
  <c r="C1259" i="32"/>
  <c r="L1259" i="32" s="1"/>
  <c r="C1245" i="32"/>
  <c r="L1245" i="32" s="1"/>
  <c r="C1223" i="32"/>
  <c r="L1223" i="32" s="1"/>
  <c r="C1221" i="32"/>
  <c r="L1221" i="32" s="1"/>
  <c r="C1233" i="32"/>
  <c r="L1233" i="32" s="1"/>
  <c r="AQ25" i="30"/>
  <c r="AO25" i="30" s="1"/>
  <c r="AX13" i="33"/>
  <c r="AY13" i="33"/>
  <c r="AW13" i="33"/>
  <c r="AS21" i="33"/>
  <c r="AR21" i="33"/>
  <c r="AW21" i="33"/>
  <c r="AY21" i="33"/>
  <c r="AX21" i="33"/>
  <c r="AX49" i="33"/>
  <c r="AY49" i="33"/>
  <c r="AW49" i="33"/>
  <c r="C1631" i="32"/>
  <c r="C1625" i="32"/>
  <c r="C1649" i="32"/>
  <c r="C1637" i="32"/>
  <c r="C1629" i="32"/>
  <c r="C1641" i="32"/>
  <c r="C1623" i="32"/>
  <c r="C1651" i="32"/>
  <c r="C1659" i="32"/>
  <c r="C1653" i="32"/>
  <c r="C1627" i="32"/>
  <c r="AW59" i="33"/>
  <c r="AY59" i="33"/>
  <c r="AX59" i="33"/>
  <c r="AA11" i="34"/>
  <c r="AB11" i="34"/>
  <c r="AS65" i="33"/>
  <c r="AR65" i="33"/>
  <c r="C1753" i="32"/>
  <c r="L1753" i="32" s="1"/>
  <c r="C1775" i="32"/>
  <c r="L1775" i="32" s="1"/>
  <c r="C1741" i="32"/>
  <c r="L1741" i="32" s="1"/>
  <c r="C1767" i="32"/>
  <c r="L1767" i="32" s="1"/>
  <c r="C1763" i="32"/>
  <c r="L1763" i="32" s="1"/>
  <c r="C1743" i="32"/>
  <c r="L1743" i="32" s="1"/>
  <c r="C1773" i="32"/>
  <c r="L1773" i="32" s="1"/>
  <c r="C1765" i="32"/>
  <c r="L1765" i="32" s="1"/>
  <c r="C1771" i="32"/>
  <c r="L1771" i="32" s="1"/>
  <c r="C1751" i="32"/>
  <c r="L1751" i="32" s="1"/>
  <c r="C1747" i="32"/>
  <c r="L1747" i="32" s="1"/>
  <c r="C1779" i="32"/>
  <c r="L1779" i="32" s="1"/>
  <c r="C1745" i="32"/>
  <c r="L1745" i="32" s="1"/>
  <c r="C1757" i="32"/>
  <c r="L1757" i="32" s="1"/>
  <c r="C1761" i="32"/>
  <c r="L1761" i="32" s="1"/>
  <c r="C1777" i="32"/>
  <c r="L1777" i="32" s="1"/>
  <c r="C1759" i="32"/>
  <c r="L1759" i="32" s="1"/>
  <c r="C1769" i="32"/>
  <c r="L1769" i="32" s="1"/>
  <c r="C1755" i="32"/>
  <c r="L1755" i="32" s="1"/>
  <c r="C1749" i="32"/>
  <c r="L1749" i="32" s="1"/>
  <c r="AW61" i="33"/>
  <c r="AX61" i="33"/>
  <c r="AY61" i="33"/>
  <c r="AX9" i="33"/>
  <c r="AW9" i="33"/>
  <c r="AY9" i="33"/>
  <c r="C1299" i="32"/>
  <c r="L1299" i="32" s="1"/>
  <c r="C1283" i="32"/>
  <c r="L1283" i="32" s="1"/>
  <c r="C1281" i="32"/>
  <c r="L1281" i="32" s="1"/>
  <c r="C1271" i="32"/>
  <c r="L1271" i="32" s="1"/>
  <c r="C1287" i="32"/>
  <c r="L1287" i="32" s="1"/>
  <c r="C1297" i="32"/>
  <c r="L1297" i="32" s="1"/>
  <c r="C1279" i="32"/>
  <c r="L1279" i="32" s="1"/>
  <c r="C1293" i="32"/>
  <c r="L1293" i="32" s="1"/>
  <c r="C1291" i="32"/>
  <c r="L1291" i="32" s="1"/>
  <c r="C1275" i="32"/>
  <c r="L1275" i="32" s="1"/>
  <c r="C1285" i="32"/>
  <c r="L1285" i="32" s="1"/>
  <c r="C1265" i="32"/>
  <c r="L1265" i="32" s="1"/>
  <c r="C1289" i="32"/>
  <c r="L1289" i="32" s="1"/>
  <c r="C1273" i="32"/>
  <c r="L1273" i="32" s="1"/>
  <c r="C1263" i="32"/>
  <c r="L1263" i="32" s="1"/>
  <c r="C1277" i="32"/>
  <c r="L1277" i="32" s="1"/>
  <c r="C1295" i="32"/>
  <c r="L1295" i="32" s="1"/>
  <c r="C1261" i="32"/>
  <c r="L1261" i="32" s="1"/>
  <c r="C1511" i="32"/>
  <c r="L1511" i="32" s="1"/>
  <c r="C1537" i="32"/>
  <c r="L1537" i="32" s="1"/>
  <c r="C1519" i="32"/>
  <c r="L1519" i="32" s="1"/>
  <c r="C1531" i="32"/>
  <c r="L1531" i="32" s="1"/>
  <c r="C1513" i="32"/>
  <c r="L1513" i="32" s="1"/>
  <c r="C1501" i="32"/>
  <c r="L1501" i="32" s="1"/>
  <c r="C1525" i="32"/>
  <c r="L1525" i="32" s="1"/>
  <c r="C1517" i="32"/>
  <c r="L1517" i="32" s="1"/>
  <c r="C1521" i="32"/>
  <c r="L1521" i="32" s="1"/>
  <c r="C1535" i="32"/>
  <c r="L1535" i="32" s="1"/>
  <c r="C1533" i="32"/>
  <c r="L1533" i="32" s="1"/>
  <c r="C1507" i="32"/>
  <c r="L1507" i="32" s="1"/>
  <c r="C1505" i="32"/>
  <c r="L1505" i="32" s="1"/>
  <c r="C1515" i="32"/>
  <c r="L1515" i="32" s="1"/>
  <c r="I190" i="24"/>
  <c r="AA31" i="34"/>
  <c r="AB31" i="34"/>
  <c r="AA12" i="34"/>
  <c r="AB12" i="34"/>
  <c r="AX19" i="33"/>
  <c r="AY19" i="33"/>
  <c r="AW19" i="33"/>
  <c r="AS55" i="33"/>
  <c r="AR55" i="33"/>
  <c r="I192" i="24"/>
  <c r="AS47" i="33"/>
  <c r="AR47" i="33"/>
  <c r="I184" i="24"/>
  <c r="AV35" i="30"/>
  <c r="AV36" i="30"/>
  <c r="AU35" i="30"/>
  <c r="AU36" i="30"/>
  <c r="AT36" i="30"/>
  <c r="AT35" i="30"/>
  <c r="AS35" i="30"/>
  <c r="AS36" i="30"/>
  <c r="AQ33" i="30"/>
  <c r="AO33" i="30" s="1"/>
  <c r="P75" i="24"/>
  <c r="S75" i="24"/>
  <c r="R75" i="24"/>
  <c r="Q180" i="32"/>
  <c r="Q791" i="32"/>
  <c r="X125" i="1"/>
  <c r="AH125" i="1" s="1"/>
  <c r="G874" i="27"/>
  <c r="G876" i="27"/>
  <c r="G877" i="27"/>
  <c r="G875" i="27"/>
  <c r="P35" i="30"/>
  <c r="K269" i="27" s="1"/>
  <c r="J279" i="27"/>
  <c r="T35" i="30"/>
  <c r="K270" i="27" s="1"/>
  <c r="J276" i="27"/>
  <c r="I279" i="27"/>
  <c r="G176" i="32"/>
  <c r="J278" i="27"/>
  <c r="I277" i="27"/>
  <c r="I276" i="27"/>
  <c r="M278" i="27"/>
  <c r="M276" i="27"/>
  <c r="N277" i="27"/>
  <c r="J277" i="27"/>
  <c r="G787" i="32"/>
  <c r="I278" i="27"/>
  <c r="X35" i="30"/>
  <c r="K271" i="27" s="1"/>
  <c r="M277" i="27"/>
  <c r="N276" i="27"/>
  <c r="N278" i="27"/>
  <c r="F3842" i="27" l="1"/>
  <c r="F3627" i="27"/>
  <c r="F3628" i="27"/>
  <c r="F3629" i="27" s="1"/>
  <c r="F3630" i="27" s="1"/>
  <c r="F3631" i="27" s="1"/>
  <c r="F3632" i="27" s="1"/>
  <c r="F3633" i="27" s="1"/>
  <c r="F3634" i="27" s="1"/>
  <c r="E918" i="27"/>
  <c r="A271" i="27"/>
  <c r="T271" i="27" s="1"/>
  <c r="A270" i="27"/>
  <c r="T270" i="27" s="1"/>
  <c r="A269" i="27"/>
  <c r="T269" i="27" s="1"/>
  <c r="M1523" i="32" a="1"/>
  <c r="M1523" i="32" s="1"/>
  <c r="D1523" i="32" s="1"/>
  <c r="O1523" i="32" a="1"/>
  <c r="O1523" i="32" s="1"/>
  <c r="C16" i="19" a="1"/>
  <c r="C16" i="19" s="1"/>
  <c r="C17" i="19" s="1" a="1"/>
  <c r="C17" i="19" s="1"/>
  <c r="C18" i="19" s="1" a="1"/>
  <c r="C18" i="19" s="1"/>
  <c r="C19" i="19" s="1" a="1"/>
  <c r="C19" i="19" s="1"/>
  <c r="C20" i="19" s="1" a="1"/>
  <c r="C20" i="19" s="1"/>
  <c r="C21" i="19" s="1" a="1"/>
  <c r="C21" i="19" s="1"/>
  <c r="C22" i="19" s="1" a="1"/>
  <c r="C22" i="19" s="1"/>
  <c r="C23" i="19" s="1" a="1"/>
  <c r="C23" i="19" s="1"/>
  <c r="C24" i="19" s="1" a="1"/>
  <c r="C24" i="19" s="1"/>
  <c r="C25" i="19" s="1" a="1"/>
  <c r="C25" i="19" s="1"/>
  <c r="C26" i="19" s="1" a="1"/>
  <c r="C26" i="19" s="1"/>
  <c r="C27" i="19" s="1" a="1"/>
  <c r="C27" i="19" s="1"/>
  <c r="C28" i="19" s="1" a="1"/>
  <c r="C28" i="19" s="1"/>
  <c r="C29" i="19" s="1" a="1"/>
  <c r="C29" i="19" s="1"/>
  <c r="C30" i="19" s="1" a="1"/>
  <c r="C30" i="19" s="1"/>
  <c r="C31" i="19" s="1" a="1"/>
  <c r="C31" i="19" s="1"/>
  <c r="C32" i="19" s="1" a="1"/>
  <c r="C32" i="19" s="1"/>
  <c r="C33" i="19" s="1" a="1"/>
  <c r="C33" i="19" s="1"/>
  <c r="C34" i="19" s="1" a="1"/>
  <c r="C34" i="19" s="1"/>
  <c r="C35" i="19" s="1" a="1"/>
  <c r="C35" i="19" s="1"/>
  <c r="C36" i="19" s="1" a="1"/>
  <c r="C36" i="19" s="1"/>
  <c r="C37" i="19" s="1" a="1"/>
  <c r="C37" i="19" s="1"/>
  <c r="C38" i="19" s="1" a="1"/>
  <c r="C38" i="19" s="1"/>
  <c r="C39" i="19" s="1" a="1"/>
  <c r="C39" i="19" s="1"/>
  <c r="C40" i="19" s="1" a="1"/>
  <c r="C40" i="19" s="1"/>
  <c r="C41" i="19" s="1" a="1"/>
  <c r="C41" i="19" s="1"/>
  <c r="C42" i="19" s="1" a="1"/>
  <c r="C42" i="19" s="1"/>
  <c r="C43" i="19" s="1" a="1"/>
  <c r="C43" i="19" s="1"/>
  <c r="C44" i="19" s="1" a="1"/>
  <c r="C44" i="19" s="1"/>
  <c r="C45" i="19" s="1" a="1"/>
  <c r="C45" i="19" s="1"/>
  <c r="C46" i="19" s="1" a="1"/>
  <c r="C46" i="19" s="1"/>
  <c r="C47" i="19" s="1" a="1"/>
  <c r="C47" i="19" s="1"/>
  <c r="C48" i="19" s="1" a="1"/>
  <c r="C48" i="19" s="1"/>
  <c r="C49" i="19" s="1" a="1"/>
  <c r="C49" i="19" s="1"/>
  <c r="C50" i="19" s="1" a="1"/>
  <c r="C50" i="19" s="1"/>
  <c r="C51" i="19" s="1" a="1"/>
  <c r="C51" i="19" s="1"/>
  <c r="C52" i="19" s="1" a="1"/>
  <c r="C52" i="19" s="1"/>
  <c r="C53" i="19" s="1" a="1"/>
  <c r="C53" i="19" s="1"/>
  <c r="C54" i="19" s="1" a="1"/>
  <c r="C54" i="19" s="1"/>
  <c r="C55" i="19" s="1" a="1"/>
  <c r="C55" i="19" s="1"/>
  <c r="C56" i="19" s="1" a="1"/>
  <c r="C56" i="19" s="1"/>
  <c r="C57" i="19" s="1" a="1"/>
  <c r="C57" i="19" s="1"/>
  <c r="C58" i="19" s="1" a="1"/>
  <c r="C58" i="19" s="1"/>
  <c r="C59" i="19" s="1" a="1"/>
  <c r="C59" i="19" s="1"/>
  <c r="C60" i="19" s="1" a="1"/>
  <c r="C60" i="19" s="1"/>
  <c r="C61" i="19" s="1" a="1"/>
  <c r="C61" i="19" s="1"/>
  <c r="C62" i="19" s="1" a="1"/>
  <c r="C62" i="19" s="1"/>
  <c r="C63" i="19" s="1" a="1"/>
  <c r="C63" i="19" s="1"/>
  <c r="C64" i="19" s="1" a="1"/>
  <c r="C64" i="19" s="1"/>
  <c r="C65" i="19" s="1" a="1"/>
  <c r="C65" i="19" s="1"/>
  <c r="C66" i="19" s="1" a="1"/>
  <c r="C66" i="19" s="1"/>
  <c r="C67" i="19" s="1" a="1"/>
  <c r="C67" i="19" s="1"/>
  <c r="C68" i="19" s="1" a="1"/>
  <c r="C68" i="19" s="1"/>
  <c r="C69" i="19" s="1" a="1"/>
  <c r="C69" i="19" s="1"/>
  <c r="C70" i="19" s="1" a="1"/>
  <c r="C70" i="19" s="1"/>
  <c r="C71" i="19" s="1" a="1"/>
  <c r="C71" i="19" s="1"/>
  <c r="C72" i="19" s="1" a="1"/>
  <c r="C72" i="19" s="1"/>
  <c r="C73" i="19" s="1" a="1"/>
  <c r="C73" i="19" s="1"/>
  <c r="C74" i="19" s="1" a="1"/>
  <c r="C74" i="19" s="1"/>
  <c r="C75" i="19" s="1" a="1"/>
  <c r="C75" i="19" s="1"/>
  <c r="C76" i="19" s="1" a="1"/>
  <c r="C76" i="19" s="1"/>
  <c r="C77" i="19" s="1" a="1"/>
  <c r="C77" i="19" s="1"/>
  <c r="C78" i="19" s="1" a="1"/>
  <c r="C78" i="19" s="1"/>
  <c r="C79" i="19" s="1" a="1"/>
  <c r="C79" i="19" s="1"/>
  <c r="C80" i="19" s="1" a="1"/>
  <c r="C80" i="19" s="1"/>
  <c r="C81" i="19" s="1" a="1"/>
  <c r="C81" i="19" s="1"/>
  <c r="C82" i="19" s="1" a="1"/>
  <c r="C82" i="19" s="1"/>
  <c r="C83" i="19" s="1" a="1"/>
  <c r="C83" i="19" s="1"/>
  <c r="C84" i="19" s="1" a="1"/>
  <c r="C84" i="19" s="1"/>
  <c r="C85" i="19" s="1" a="1"/>
  <c r="C85" i="19" s="1"/>
  <c r="C86" i="19" s="1" a="1"/>
  <c r="C86" i="19" s="1"/>
  <c r="H52" i="16" a="1"/>
  <c r="H52" i="16" s="1"/>
  <c r="I51" i="16" a="1"/>
  <c r="I51" i="16" s="1"/>
  <c r="N1527" i="32" a="1"/>
  <c r="N1527" i="32" s="1"/>
  <c r="E1527" i="32" s="1"/>
  <c r="M1795" i="32" a="1"/>
  <c r="M1795" i="32" s="1"/>
  <c r="D1795" i="32" s="1"/>
  <c r="M1315" i="32" a="1"/>
  <c r="M1315" i="32" s="1"/>
  <c r="D1315" i="32" s="1"/>
  <c r="E53" i="1"/>
  <c r="T7" i="34"/>
  <c r="R143" i="24"/>
  <c r="AG7" i="33"/>
  <c r="A26" i="24"/>
  <c r="AI175" i="1"/>
  <c r="AI159" i="1"/>
  <c r="AI143" i="1"/>
  <c r="AI127" i="1"/>
  <c r="AI163" i="1"/>
  <c r="AI145" i="1"/>
  <c r="AI129" i="1"/>
  <c r="AI140" i="1"/>
  <c r="AI156" i="1"/>
  <c r="AI172" i="1"/>
  <c r="AI138" i="1"/>
  <c r="AI154" i="1"/>
  <c r="AI170" i="1"/>
  <c r="AI161" i="1"/>
  <c r="AI147" i="1"/>
  <c r="AI131" i="1"/>
  <c r="AI165" i="1"/>
  <c r="AI149" i="1"/>
  <c r="AI133" i="1"/>
  <c r="AI136" i="1"/>
  <c r="AI152" i="1"/>
  <c r="AI168" i="1"/>
  <c r="AI134" i="1"/>
  <c r="AI150" i="1"/>
  <c r="AI166" i="1"/>
  <c r="AI167" i="1"/>
  <c r="AI151" i="1"/>
  <c r="AI135" i="1"/>
  <c r="AI171" i="1"/>
  <c r="AI155" i="1"/>
  <c r="AI137" i="1"/>
  <c r="AI132" i="1"/>
  <c r="AI148" i="1"/>
  <c r="AI164" i="1"/>
  <c r="AI130" i="1"/>
  <c r="AI146" i="1"/>
  <c r="AI162" i="1"/>
  <c r="AI169" i="1"/>
  <c r="AI153" i="1"/>
  <c r="AI139" i="1"/>
  <c r="AI173" i="1"/>
  <c r="AI157" i="1"/>
  <c r="AI141" i="1"/>
  <c r="AI128" i="1"/>
  <c r="AI144" i="1"/>
  <c r="AI160" i="1"/>
  <c r="AI126" i="1"/>
  <c r="AI142" i="1"/>
  <c r="AI158" i="1"/>
  <c r="AI174" i="1"/>
  <c r="O1463" i="32" a="1"/>
  <c r="O1463" i="32" s="1"/>
  <c r="M1235" i="32" a="1"/>
  <c r="M1235" i="32" s="1"/>
  <c r="D1235" i="32" s="1"/>
  <c r="M1801" i="32" a="1"/>
  <c r="M1801" i="32" s="1"/>
  <c r="D1801" i="32" s="1"/>
  <c r="O1235" i="32" a="1"/>
  <c r="O1235" i="32" s="1"/>
  <c r="M1463" i="32" a="1"/>
  <c r="M1463" i="32" s="1"/>
  <c r="D1463" i="32" s="1"/>
  <c r="M1785" i="32" a="1"/>
  <c r="M1785" i="32" s="1"/>
  <c r="D1785" i="32" s="1"/>
  <c r="N1801" i="32" a="1"/>
  <c r="N1801" i="32" s="1"/>
  <c r="E1801" i="32" s="1"/>
  <c r="O1527" i="32" a="1"/>
  <c r="O1527" i="32" s="1"/>
  <c r="N1335" i="32" a="1"/>
  <c r="N1335" i="32" s="1"/>
  <c r="E1335" i="32" s="1"/>
  <c r="O1335" i="32" a="1"/>
  <c r="O1335" i="32" s="1"/>
  <c r="N1255" i="32" a="1"/>
  <c r="N1255" i="32" s="1"/>
  <c r="E1255" i="32" s="1"/>
  <c r="M1797" i="32" a="1"/>
  <c r="M1797" i="32" s="1"/>
  <c r="D1797" i="32" s="1"/>
  <c r="N1509" i="32" a="1"/>
  <c r="N1509" i="32" s="1"/>
  <c r="E1509" i="32" s="1"/>
  <c r="O1481" i="32" a="1"/>
  <c r="O1481" i="32" s="1"/>
  <c r="N1495" i="32" a="1"/>
  <c r="N1495" i="32" s="1"/>
  <c r="E1495" i="32" s="1"/>
  <c r="O1315" i="32" a="1"/>
  <c r="O1315" i="32" s="1"/>
  <c r="O1799" i="32" a="1"/>
  <c r="O1799" i="32" s="1"/>
  <c r="N1333" i="32" a="1"/>
  <c r="N1333" i="32" s="1"/>
  <c r="E1333" i="32" s="1"/>
  <c r="N1329" i="32" a="1"/>
  <c r="N1329" i="32" s="1"/>
  <c r="E1329" i="32" s="1"/>
  <c r="N1479" i="32" a="1"/>
  <c r="N1479" i="32" s="1"/>
  <c r="E1479" i="32" s="1"/>
  <c r="N1797" i="32" a="1"/>
  <c r="N1797" i="32" s="1"/>
  <c r="E1797" i="32" s="1"/>
  <c r="N1499" i="32" a="1"/>
  <c r="N1499" i="32" s="1"/>
  <c r="E1499" i="32" s="1"/>
  <c r="M1313" i="32" a="1"/>
  <c r="M1313" i="32" s="1"/>
  <c r="D1313" i="32" s="1"/>
  <c r="N1795" i="32" a="1"/>
  <c r="N1795" i="32" s="1"/>
  <c r="E1795" i="32" s="1"/>
  <c r="O1495" i="32" a="1"/>
  <c r="O1495" i="32" s="1"/>
  <c r="O1479" i="32" a="1"/>
  <c r="O1479" i="32" s="1"/>
  <c r="O1305" i="32" a="1"/>
  <c r="O1305" i="32" s="1"/>
  <c r="N1807" i="32" a="1"/>
  <c r="N1807" i="32" s="1"/>
  <c r="E1807" i="32" s="1"/>
  <c r="O1493" i="32" a="1"/>
  <c r="O1493" i="32" s="1"/>
  <c r="N1493" i="32" a="1"/>
  <c r="N1493" i="32" s="1"/>
  <c r="E1493" i="32" s="1"/>
  <c r="N1305" i="32" a="1"/>
  <c r="N1305" i="32" s="1"/>
  <c r="E1305" i="32" s="1"/>
  <c r="O1475" i="32" a="1"/>
  <c r="O1475" i="32" s="1"/>
  <c r="M1325" i="32" a="1"/>
  <c r="M1325" i="32" s="1"/>
  <c r="D1325" i="32" s="1"/>
  <c r="O1325" i="32" a="1"/>
  <c r="O1325" i="32" s="1"/>
  <c r="M1333" i="32" a="1"/>
  <c r="M1333" i="32" s="1"/>
  <c r="D1333" i="32" s="1"/>
  <c r="M1813" i="32" a="1"/>
  <c r="M1813" i="32" s="1"/>
  <c r="D1813" i="32" s="1"/>
  <c r="O1807" i="32" a="1"/>
  <c r="O1807" i="32" s="1"/>
  <c r="N1813" i="32" a="1"/>
  <c r="N1813" i="32" s="1"/>
  <c r="E1813" i="32" s="1"/>
  <c r="O1241" i="32" a="1"/>
  <c r="O1241" i="32" s="1"/>
  <c r="N1327" i="32" a="1"/>
  <c r="N1327" i="32" s="1"/>
  <c r="E1327" i="32" s="1"/>
  <c r="M1497" i="32" a="1"/>
  <c r="M1497" i="32" s="1"/>
  <c r="D1497" i="32" s="1"/>
  <c r="O1811" i="32" a="1"/>
  <c r="O1811" i="32" s="1"/>
  <c r="M1303" i="32" a="1"/>
  <c r="M1303" i="32" s="1"/>
  <c r="D1303" i="32" s="1"/>
  <c r="O1301" i="32" a="1"/>
  <c r="O1301" i="32" s="1"/>
  <c r="M1243" i="32" a="1"/>
  <c r="M1243" i="32" s="1"/>
  <c r="D1243" i="32" s="1"/>
  <c r="M1331" i="32" a="1"/>
  <c r="M1331" i="32" s="1"/>
  <c r="D1331" i="32" s="1"/>
  <c r="N1465" i="32" a="1"/>
  <c r="N1465" i="32" s="1"/>
  <c r="E1465" i="32" s="1"/>
  <c r="M1241" i="32" a="1"/>
  <c r="M1241" i="32" s="1"/>
  <c r="D1241" i="32" s="1"/>
  <c r="M1255" i="32" a="1"/>
  <c r="M1255" i="32" s="1"/>
  <c r="D1255" i="32" s="1"/>
  <c r="M1253" i="32" a="1"/>
  <c r="M1253" i="32" s="1"/>
  <c r="D1253" i="32" s="1"/>
  <c r="M1529" i="32" a="1"/>
  <c r="M1529" i="32" s="1"/>
  <c r="D1529" i="32" s="1"/>
  <c r="M1809" i="32" a="1"/>
  <c r="M1809" i="32" s="1"/>
  <c r="D1809" i="32" s="1"/>
  <c r="O1303" i="32" a="1"/>
  <c r="O1303" i="32" s="1"/>
  <c r="O1243" i="32" a="1"/>
  <c r="O1243" i="32" s="1"/>
  <c r="M1805" i="32" a="1"/>
  <c r="M1805" i="32" s="1"/>
  <c r="D1805" i="32" s="1"/>
  <c r="O1477" i="32" a="1"/>
  <c r="O1477" i="32" s="1"/>
  <c r="N1819" i="32" a="1"/>
  <c r="N1819" i="32" s="1"/>
  <c r="E1819" i="32" s="1"/>
  <c r="N1301" i="32" a="1"/>
  <c r="N1301" i="32" s="1"/>
  <c r="E1301" i="32" s="1"/>
  <c r="O1465" i="32" a="1"/>
  <c r="O1465" i="32" s="1"/>
  <c r="N1491" i="32" a="1"/>
  <c r="N1491" i="32" s="1"/>
  <c r="E1491" i="32" s="1"/>
  <c r="N1785" i="32" a="1"/>
  <c r="N1785" i="32" s="1"/>
  <c r="E1785" i="32" s="1"/>
  <c r="M1509" i="32" a="1"/>
  <c r="M1509" i="32" s="1"/>
  <c r="D1509" i="32" s="1"/>
  <c r="N1783" i="32" a="1"/>
  <c r="N1783" i="32" s="1"/>
  <c r="E1783" i="32" s="1"/>
  <c r="M1227" i="32" a="1"/>
  <c r="M1227" i="32" s="1"/>
  <c r="D1227" i="32" s="1"/>
  <c r="M1329" i="32" a="1"/>
  <c r="M1329" i="32" s="1"/>
  <c r="D1329" i="32" s="1"/>
  <c r="O1499" i="32" a="1"/>
  <c r="O1499" i="32" s="1"/>
  <c r="O1471" i="32" a="1"/>
  <c r="O1471" i="32" s="1"/>
  <c r="M1239" i="32" a="1"/>
  <c r="M1239" i="32" s="1"/>
  <c r="D1239" i="32" s="1"/>
  <c r="M1231" i="32" a="1"/>
  <c r="M1231" i="32" s="1"/>
  <c r="D1231" i="32" s="1"/>
  <c r="M1815" i="32" a="1"/>
  <c r="M1815" i="32" s="1"/>
  <c r="D1815" i="32" s="1"/>
  <c r="O1815" i="32" a="1"/>
  <c r="O1815" i="32" s="1"/>
  <c r="N1239" i="32" a="1"/>
  <c r="N1239" i="32" s="1"/>
  <c r="E1239" i="32" s="1"/>
  <c r="N1313" i="32" a="1"/>
  <c r="N1313" i="32" s="1"/>
  <c r="E1313" i="32" s="1"/>
  <c r="N1469" i="32" a="1"/>
  <c r="N1469" i="32" s="1"/>
  <c r="E1469" i="32" s="1"/>
  <c r="O1469" i="32" a="1"/>
  <c r="O1469" i="32" s="1"/>
  <c r="N1317" i="32" a="1"/>
  <c r="N1317" i="32" s="1"/>
  <c r="E1317" i="32" s="1"/>
  <c r="M1539" i="32" a="1"/>
  <c r="M1539" i="32" s="1"/>
  <c r="D1539" i="32" s="1"/>
  <c r="N1471" i="32" a="1"/>
  <c r="N1471" i="32" s="1"/>
  <c r="E1471" i="32" s="1"/>
  <c r="M1799" i="32" a="1"/>
  <c r="M1799" i="32" s="1"/>
  <c r="D1799" i="32" s="1"/>
  <c r="N1231" i="32" a="1"/>
  <c r="N1231" i="32" s="1"/>
  <c r="E1231" i="32" s="1"/>
  <c r="N1539" i="32" a="1"/>
  <c r="N1539" i="32" s="1"/>
  <c r="E1539" i="32" s="1"/>
  <c r="M1789" i="32" a="1"/>
  <c r="M1789" i="32" s="1"/>
  <c r="D1789" i="32" s="1"/>
  <c r="O1327" i="32" a="1"/>
  <c r="O1327" i="32" s="1"/>
  <c r="O1497" i="32" a="1"/>
  <c r="O1497" i="32" s="1"/>
  <c r="N1253" i="32" a="1"/>
  <c r="N1253" i="32" s="1"/>
  <c r="E1253" i="32" s="1"/>
  <c r="O1529" i="32" a="1"/>
  <c r="O1529" i="32" s="1"/>
  <c r="N1809" i="32" a="1"/>
  <c r="N1809" i="32" s="1"/>
  <c r="E1809" i="32" s="1"/>
  <c r="N1811" i="32" a="1"/>
  <c r="N1811" i="32" s="1"/>
  <c r="E1811" i="32" s="1"/>
  <c r="N1225" i="32" a="1"/>
  <c r="N1225" i="32" s="1"/>
  <c r="E1225" i="32" s="1"/>
  <c r="M1491" i="32" a="1"/>
  <c r="M1491" i="32" s="1"/>
  <c r="D1491" i="32" s="1"/>
  <c r="M1819" i="32" a="1"/>
  <c r="M1819" i="32" s="1"/>
  <c r="D1819" i="32" s="1"/>
  <c r="O1331" i="32" a="1"/>
  <c r="O1331" i="32" s="1"/>
  <c r="M1487" i="32" a="1"/>
  <c r="M1487" i="32" s="1"/>
  <c r="D1487" i="32" s="1"/>
  <c r="N1485" i="32" a="1"/>
  <c r="N1485" i="32" s="1"/>
  <c r="E1485" i="32" s="1"/>
  <c r="N1477" i="32" a="1"/>
  <c r="N1477" i="32" s="1"/>
  <c r="E1477" i="32" s="1"/>
  <c r="N1805" i="32" a="1"/>
  <c r="N1805" i="32" s="1"/>
  <c r="E1805" i="32" s="1"/>
  <c r="M1323" i="32" a="1"/>
  <c r="M1323" i="32" s="1"/>
  <c r="D1323" i="32" s="1"/>
  <c r="O1487" i="32" a="1"/>
  <c r="O1487" i="32" s="1"/>
  <c r="N1323" i="32" a="1"/>
  <c r="N1323" i="32" s="1"/>
  <c r="E1323" i="32" s="1"/>
  <c r="O1227" i="32" a="1"/>
  <c r="O1227" i="32" s="1"/>
  <c r="O1783" i="32" a="1"/>
  <c r="O1783" i="32" s="1"/>
  <c r="M1225" i="32" a="1"/>
  <c r="M1225" i="32" s="1"/>
  <c r="D1225" i="32" s="1"/>
  <c r="O1485" i="32" a="1"/>
  <c r="O1485" i="32" s="1"/>
  <c r="O1251" i="32" a="1"/>
  <c r="O1251" i="32" s="1"/>
  <c r="M1251" i="32" a="1"/>
  <c r="M1251" i="32" s="1"/>
  <c r="D1251" i="32" s="1"/>
  <c r="M1379" i="32" a="1"/>
  <c r="M1379" i="32" s="1"/>
  <c r="D1379" i="32" s="1"/>
  <c r="O1347" i="32" a="1"/>
  <c r="O1347" i="32" s="1"/>
  <c r="M1341" i="32" a="1"/>
  <c r="M1341" i="32" s="1"/>
  <c r="D1341" i="32" s="1"/>
  <c r="O1375" i="32" a="1"/>
  <c r="O1375" i="32" s="1"/>
  <c r="N1375" i="32" a="1"/>
  <c r="N1375" i="32" s="1"/>
  <c r="E1375" i="32" s="1"/>
  <c r="N1353" i="32" a="1"/>
  <c r="N1353" i="32" s="1"/>
  <c r="E1353" i="32" s="1"/>
  <c r="M1347" i="32" a="1"/>
  <c r="M1347" i="32" s="1"/>
  <c r="D1347" i="32" s="1"/>
  <c r="N1379" i="32" a="1"/>
  <c r="N1379" i="32" s="1"/>
  <c r="E1379" i="32" s="1"/>
  <c r="O1341" i="32" a="1"/>
  <c r="O1341" i="32" s="1"/>
  <c r="O1353" i="32" a="1"/>
  <c r="O1353" i="32" s="1"/>
  <c r="M1371" i="32" a="1"/>
  <c r="M1371" i="32" s="1"/>
  <c r="D1371" i="32" s="1"/>
  <c r="N1371" i="32" a="1"/>
  <c r="N1371" i="32" s="1"/>
  <c r="E1371" i="32" s="1"/>
  <c r="O1371" i="32" a="1"/>
  <c r="O1371" i="32" s="1"/>
  <c r="N1373" i="32" a="1"/>
  <c r="N1373" i="32" s="1"/>
  <c r="E1373" i="32" s="1"/>
  <c r="O1373" i="32" a="1"/>
  <c r="O1373" i="32" s="1"/>
  <c r="M1373" i="32" a="1"/>
  <c r="M1373" i="32" s="1"/>
  <c r="D1373" i="32" s="1"/>
  <c r="M1367" i="32" a="1"/>
  <c r="M1367" i="32" s="1"/>
  <c r="D1367" i="32" s="1"/>
  <c r="O1367" i="32" a="1"/>
  <c r="O1367" i="32" s="1"/>
  <c r="N1367" i="32" a="1"/>
  <c r="N1367" i="32" s="1"/>
  <c r="E1367" i="32" s="1"/>
  <c r="O1369" i="32" a="1"/>
  <c r="O1369" i="32" s="1"/>
  <c r="N1369" i="32" a="1"/>
  <c r="N1369" i="32" s="1"/>
  <c r="E1369" i="32" s="1"/>
  <c r="M1369" i="32" a="1"/>
  <c r="M1369" i="32" s="1"/>
  <c r="D1369" i="32" s="1"/>
  <c r="N1349" i="32" a="1"/>
  <c r="N1349" i="32" s="1"/>
  <c r="E1349" i="32" s="1"/>
  <c r="M1349" i="32" a="1"/>
  <c r="M1349" i="32" s="1"/>
  <c r="D1349" i="32" s="1"/>
  <c r="O1349" i="32" a="1"/>
  <c r="O1349" i="32" s="1"/>
  <c r="M1377" i="32" a="1"/>
  <c r="M1377" i="32" s="1"/>
  <c r="D1377" i="32" s="1"/>
  <c r="O1377" i="32" a="1"/>
  <c r="O1377" i="32" s="1"/>
  <c r="N1377" i="32" a="1"/>
  <c r="N1377" i="32" s="1"/>
  <c r="E1377" i="32" s="1"/>
  <c r="N1345" i="32" a="1"/>
  <c r="N1345" i="32" s="1"/>
  <c r="E1345" i="32" s="1"/>
  <c r="O1345" i="32" a="1"/>
  <c r="O1345" i="32" s="1"/>
  <c r="M1345" i="32" a="1"/>
  <c r="M1345" i="32" s="1"/>
  <c r="D1345" i="32" s="1"/>
  <c r="M1363" i="32" a="1"/>
  <c r="M1363" i="32" s="1"/>
  <c r="D1363" i="32" s="1"/>
  <c r="O1363" i="32" a="1"/>
  <c r="O1363" i="32" s="1"/>
  <c r="N1363" i="32" a="1"/>
  <c r="N1363" i="32" s="1"/>
  <c r="E1363" i="32" s="1"/>
  <c r="N1515" i="32" a="1"/>
  <c r="N1515" i="32" s="1"/>
  <c r="E1515" i="32" s="1"/>
  <c r="O1515" i="32" a="1"/>
  <c r="O1515" i="32" s="1"/>
  <c r="M1515" i="32" a="1"/>
  <c r="M1515" i="32" s="1"/>
  <c r="D1515" i="32" s="1"/>
  <c r="M1507" i="32" a="1"/>
  <c r="M1507" i="32" s="1"/>
  <c r="D1507" i="32" s="1"/>
  <c r="N1507" i="32" a="1"/>
  <c r="N1507" i="32" s="1"/>
  <c r="E1507" i="32" s="1"/>
  <c r="O1507" i="32" a="1"/>
  <c r="O1507" i="32" s="1"/>
  <c r="O1535" i="32" a="1"/>
  <c r="O1535" i="32" s="1"/>
  <c r="M1535" i="32" a="1"/>
  <c r="M1535" i="32" s="1"/>
  <c r="D1535" i="32" s="1"/>
  <c r="N1535" i="32" a="1"/>
  <c r="N1535" i="32" s="1"/>
  <c r="E1535" i="32" s="1"/>
  <c r="N1517" i="32" a="1"/>
  <c r="N1517" i="32" s="1"/>
  <c r="E1517" i="32" s="1"/>
  <c r="O1517" i="32" a="1"/>
  <c r="O1517" i="32" s="1"/>
  <c r="M1517" i="32" a="1"/>
  <c r="M1517" i="32" s="1"/>
  <c r="D1517" i="32" s="1"/>
  <c r="N1501" i="32" a="1"/>
  <c r="N1501" i="32" s="1"/>
  <c r="E1501" i="32" s="1"/>
  <c r="O1501" i="32" a="1"/>
  <c r="O1501" i="32" s="1"/>
  <c r="M1501" i="32" a="1"/>
  <c r="M1501" i="32" s="1"/>
  <c r="D1501" i="32" s="1"/>
  <c r="N1531" i="32" a="1"/>
  <c r="N1531" i="32" s="1"/>
  <c r="E1531" i="32" s="1"/>
  <c r="O1531" i="32" a="1"/>
  <c r="O1531" i="32" s="1"/>
  <c r="M1531" i="32" a="1"/>
  <c r="M1531" i="32" s="1"/>
  <c r="D1531" i="32" s="1"/>
  <c r="N1537" i="32" a="1"/>
  <c r="N1537" i="32" s="1"/>
  <c r="E1537" i="32" s="1"/>
  <c r="O1537" i="32" a="1"/>
  <c r="O1537" i="32" s="1"/>
  <c r="M1537" i="32" a="1"/>
  <c r="M1537" i="32" s="1"/>
  <c r="D1537" i="32" s="1"/>
  <c r="O1261" i="32" a="1"/>
  <c r="O1261" i="32" s="1"/>
  <c r="M1261" i="32" a="1"/>
  <c r="M1261" i="32" s="1"/>
  <c r="D1261" i="32" s="1"/>
  <c r="N1261" i="32" a="1"/>
  <c r="N1261" i="32" s="1"/>
  <c r="E1261" i="32" s="1"/>
  <c r="N1277" i="32" a="1"/>
  <c r="N1277" i="32" s="1"/>
  <c r="E1277" i="32" s="1"/>
  <c r="O1277" i="32" a="1"/>
  <c r="O1277" i="32" s="1"/>
  <c r="M1277" i="32" a="1"/>
  <c r="M1277" i="32" s="1"/>
  <c r="D1277" i="32" s="1"/>
  <c r="O1273" i="32" a="1"/>
  <c r="O1273" i="32" s="1"/>
  <c r="M1273" i="32" a="1"/>
  <c r="M1273" i="32" s="1"/>
  <c r="D1273" i="32" s="1"/>
  <c r="N1273" i="32" a="1"/>
  <c r="N1273" i="32" s="1"/>
  <c r="E1273" i="32" s="1"/>
  <c r="O1265" i="32" a="1"/>
  <c r="O1265" i="32" s="1"/>
  <c r="N1265" i="32" a="1"/>
  <c r="N1265" i="32" s="1"/>
  <c r="E1265" i="32" s="1"/>
  <c r="M1265" i="32" a="1"/>
  <c r="M1265" i="32" s="1"/>
  <c r="D1265" i="32" s="1"/>
  <c r="O1275" i="32" a="1"/>
  <c r="O1275" i="32" s="1"/>
  <c r="M1275" i="32" a="1"/>
  <c r="M1275" i="32" s="1"/>
  <c r="D1275" i="32" s="1"/>
  <c r="N1275" i="32" a="1"/>
  <c r="N1275" i="32" s="1"/>
  <c r="E1275" i="32" s="1"/>
  <c r="M1293" i="32" a="1"/>
  <c r="M1293" i="32" s="1"/>
  <c r="D1293" i="32" s="1"/>
  <c r="N1293" i="32" a="1"/>
  <c r="N1293" i="32" s="1"/>
  <c r="E1293" i="32" s="1"/>
  <c r="O1293" i="32" a="1"/>
  <c r="O1293" i="32" s="1"/>
  <c r="M1297" i="32" a="1"/>
  <c r="M1297" i="32" s="1"/>
  <c r="D1297" i="32" s="1"/>
  <c r="N1297" i="32" a="1"/>
  <c r="N1297" i="32" s="1"/>
  <c r="E1297" i="32" s="1"/>
  <c r="O1297" i="32" a="1"/>
  <c r="O1297" i="32" s="1"/>
  <c r="M1271" i="32" a="1"/>
  <c r="M1271" i="32" s="1"/>
  <c r="D1271" i="32" s="1"/>
  <c r="O1271" i="32" a="1"/>
  <c r="O1271" i="32" s="1"/>
  <c r="N1271" i="32" a="1"/>
  <c r="N1271" i="32" s="1"/>
  <c r="E1271" i="32" s="1"/>
  <c r="O1283" i="32" a="1"/>
  <c r="O1283" i="32" s="1"/>
  <c r="N1283" i="32" a="1"/>
  <c r="N1283" i="32" s="1"/>
  <c r="E1283" i="32" s="1"/>
  <c r="M1283" i="32" a="1"/>
  <c r="M1283" i="32" s="1"/>
  <c r="D1283" i="32" s="1"/>
  <c r="M1749" i="32" a="1"/>
  <c r="M1749" i="32" s="1"/>
  <c r="D1749" i="32" s="1"/>
  <c r="O1749" i="32" a="1"/>
  <c r="O1749" i="32" s="1"/>
  <c r="N1749" i="32" a="1"/>
  <c r="N1749" i="32" s="1"/>
  <c r="E1749" i="32" s="1"/>
  <c r="O1769" i="32" a="1"/>
  <c r="O1769" i="32" s="1"/>
  <c r="M1769" i="32" a="1"/>
  <c r="M1769" i="32" s="1"/>
  <c r="D1769" i="32" s="1"/>
  <c r="N1769" i="32" a="1"/>
  <c r="N1769" i="32" s="1"/>
  <c r="E1769" i="32" s="1"/>
  <c r="N1777" i="32" a="1"/>
  <c r="N1777" i="32" s="1"/>
  <c r="E1777" i="32" s="1"/>
  <c r="M1777" i="32" a="1"/>
  <c r="M1777" i="32" s="1"/>
  <c r="D1777" i="32" s="1"/>
  <c r="O1777" i="32" a="1"/>
  <c r="O1777" i="32" s="1"/>
  <c r="M1757" i="32" a="1"/>
  <c r="M1757" i="32" s="1"/>
  <c r="D1757" i="32" s="1"/>
  <c r="O1757" i="32" a="1"/>
  <c r="O1757" i="32" s="1"/>
  <c r="N1757" i="32" a="1"/>
  <c r="N1757" i="32" s="1"/>
  <c r="E1757" i="32" s="1"/>
  <c r="M1779" i="32" a="1"/>
  <c r="M1779" i="32" s="1"/>
  <c r="D1779" i="32" s="1"/>
  <c r="N1779" i="32" a="1"/>
  <c r="N1779" i="32" s="1"/>
  <c r="E1779" i="32" s="1"/>
  <c r="O1779" i="32" a="1"/>
  <c r="O1779" i="32" s="1"/>
  <c r="N1751" i="32" a="1"/>
  <c r="N1751" i="32" s="1"/>
  <c r="E1751" i="32" s="1"/>
  <c r="O1751" i="32" a="1"/>
  <c r="O1751" i="32" s="1"/>
  <c r="M1751" i="32" a="1"/>
  <c r="M1751" i="32" s="1"/>
  <c r="D1751" i="32" s="1"/>
  <c r="O1765" i="32" a="1"/>
  <c r="O1765" i="32" s="1"/>
  <c r="M1765" i="32" a="1"/>
  <c r="M1765" i="32" s="1"/>
  <c r="D1765" i="32" s="1"/>
  <c r="N1765" i="32" a="1"/>
  <c r="N1765" i="32" s="1"/>
  <c r="E1765" i="32" s="1"/>
  <c r="O1743" i="32" a="1"/>
  <c r="O1743" i="32" s="1"/>
  <c r="N1743" i="32" a="1"/>
  <c r="N1743" i="32" s="1"/>
  <c r="E1743" i="32" s="1"/>
  <c r="M1743" i="32" a="1"/>
  <c r="M1743" i="32" s="1"/>
  <c r="D1743" i="32" s="1"/>
  <c r="O1767" i="32" a="1"/>
  <c r="O1767" i="32" s="1"/>
  <c r="N1767" i="32" a="1"/>
  <c r="N1767" i="32" s="1"/>
  <c r="E1767" i="32" s="1"/>
  <c r="M1767" i="32" a="1"/>
  <c r="M1767" i="32" s="1"/>
  <c r="D1767" i="32" s="1"/>
  <c r="N1775" i="32" a="1"/>
  <c r="N1775" i="32" s="1"/>
  <c r="E1775" i="32" s="1"/>
  <c r="M1775" i="32" a="1"/>
  <c r="M1775" i="32" s="1"/>
  <c r="D1775" i="32" s="1"/>
  <c r="O1775" i="32" a="1"/>
  <c r="O1775" i="32" s="1"/>
  <c r="M1233" i="32" a="1"/>
  <c r="M1233" i="32" s="1"/>
  <c r="D1233" i="32" s="1"/>
  <c r="O1233" i="32" a="1"/>
  <c r="O1233" i="32" s="1"/>
  <c r="N1233" i="32" a="1"/>
  <c r="N1233" i="32" s="1"/>
  <c r="E1233" i="32" s="1"/>
  <c r="M1223" i="32" a="1"/>
  <c r="M1223" i="32" s="1"/>
  <c r="D1223" i="32" s="1"/>
  <c r="O1223" i="32" a="1"/>
  <c r="O1223" i="32" s="1"/>
  <c r="N1223" i="32" a="1"/>
  <c r="N1223" i="32" s="1"/>
  <c r="E1223" i="32" s="1"/>
  <c r="M1259" i="32" a="1"/>
  <c r="M1259" i="32" s="1"/>
  <c r="D1259" i="32" s="1"/>
  <c r="O1259" i="32" a="1"/>
  <c r="O1259" i="32" s="1"/>
  <c r="N1259" i="32" a="1"/>
  <c r="N1259" i="32" s="1"/>
  <c r="E1259" i="32" s="1"/>
  <c r="N1247" i="32" a="1"/>
  <c r="N1247" i="32" s="1"/>
  <c r="E1247" i="32" s="1"/>
  <c r="M1247" i="32" a="1"/>
  <c r="M1247" i="32" s="1"/>
  <c r="D1247" i="32" s="1"/>
  <c r="O1247" i="32" a="1"/>
  <c r="O1247" i="32" s="1"/>
  <c r="O1257" i="32" a="1"/>
  <c r="O1257" i="32" s="1"/>
  <c r="N1257" i="32" a="1"/>
  <c r="N1257" i="32" s="1"/>
  <c r="E1257" i="32" s="1"/>
  <c r="M1257" i="32" a="1"/>
  <c r="M1257" i="32" s="1"/>
  <c r="D1257" i="32" s="1"/>
  <c r="O1339" i="32" a="1"/>
  <c r="O1339" i="32" s="1"/>
  <c r="N1339" i="32" a="1"/>
  <c r="N1339" i="32" s="1"/>
  <c r="E1339" i="32" s="1"/>
  <c r="M1339" i="32" a="1"/>
  <c r="M1339" i="32" s="1"/>
  <c r="D1339" i="32" s="1"/>
  <c r="N1311" i="32" a="1"/>
  <c r="N1311" i="32" s="1"/>
  <c r="E1311" i="32" s="1"/>
  <c r="M1311" i="32" a="1"/>
  <c r="M1311" i="32" s="1"/>
  <c r="D1311" i="32" s="1"/>
  <c r="O1311" i="32" a="1"/>
  <c r="O1311" i="32" s="1"/>
  <c r="O1309" i="32" a="1"/>
  <c r="O1309" i="32" s="1"/>
  <c r="M1309" i="32" a="1"/>
  <c r="M1309" i="32" s="1"/>
  <c r="D1309" i="32" s="1"/>
  <c r="N1309" i="32" a="1"/>
  <c r="N1309" i="32" s="1"/>
  <c r="E1309" i="32" s="1"/>
  <c r="M1541" i="32" a="1"/>
  <c r="M1541" i="32" s="1"/>
  <c r="D1541" i="32" s="1"/>
  <c r="O1541" i="32" a="1"/>
  <c r="O1541" i="32" s="1"/>
  <c r="N1541" i="32" a="1"/>
  <c r="N1541" i="32" s="1"/>
  <c r="E1541" i="32" s="1"/>
  <c r="M1567" i="32" a="1"/>
  <c r="M1567" i="32" s="1"/>
  <c r="D1567" i="32" s="1"/>
  <c r="O1567" i="32" a="1"/>
  <c r="O1567" i="32" s="1"/>
  <c r="N1567" i="32" a="1"/>
  <c r="N1567" i="32" s="1"/>
  <c r="E1567" i="32" s="1"/>
  <c r="N1577" i="32" a="1"/>
  <c r="N1577" i="32" s="1"/>
  <c r="E1577" i="32" s="1"/>
  <c r="M1577" i="32" a="1"/>
  <c r="M1577" i="32" s="1"/>
  <c r="D1577" i="32" s="1"/>
  <c r="O1577" i="32" a="1"/>
  <c r="O1577" i="32" s="1"/>
  <c r="M1559" i="32" a="1"/>
  <c r="M1559" i="32" s="1"/>
  <c r="D1559" i="32" s="1"/>
  <c r="O1559" i="32" a="1"/>
  <c r="O1559" i="32" s="1"/>
  <c r="N1559" i="32" a="1"/>
  <c r="N1559" i="32" s="1"/>
  <c r="E1559" i="32" s="1"/>
  <c r="N1555" i="32" a="1"/>
  <c r="N1555" i="32" s="1"/>
  <c r="E1555" i="32" s="1"/>
  <c r="M1555" i="32" a="1"/>
  <c r="M1555" i="32" s="1"/>
  <c r="D1555" i="32" s="1"/>
  <c r="O1555" i="32" a="1"/>
  <c r="O1555" i="32" s="1"/>
  <c r="O1547" i="32" a="1"/>
  <c r="O1547" i="32" s="1"/>
  <c r="N1547" i="32" a="1"/>
  <c r="N1547" i="32" s="1"/>
  <c r="E1547" i="32" s="1"/>
  <c r="M1547" i="32" a="1"/>
  <c r="M1547" i="32" s="1"/>
  <c r="D1547" i="32" s="1"/>
  <c r="O1553" i="32" a="1"/>
  <c r="O1553" i="32" s="1"/>
  <c r="M1553" i="32" a="1"/>
  <c r="M1553" i="32" s="1"/>
  <c r="D1553" i="32" s="1"/>
  <c r="N1553" i="32" a="1"/>
  <c r="N1553" i="32" s="1"/>
  <c r="E1553" i="32" s="1"/>
  <c r="O1569" i="32" a="1"/>
  <c r="O1569" i="32" s="1"/>
  <c r="N1569" i="32" a="1"/>
  <c r="N1569" i="32" s="1"/>
  <c r="E1569" i="32" s="1"/>
  <c r="M1569" i="32" a="1"/>
  <c r="M1569" i="32" s="1"/>
  <c r="D1569" i="32" s="1"/>
  <c r="M1545" i="32" a="1"/>
  <c r="M1545" i="32" s="1"/>
  <c r="D1545" i="32" s="1"/>
  <c r="O1545" i="32" a="1"/>
  <c r="O1545" i="32" s="1"/>
  <c r="N1545" i="32" a="1"/>
  <c r="N1545" i="32" s="1"/>
  <c r="E1545" i="32" s="1"/>
  <c r="O1563" i="32" a="1"/>
  <c r="O1563" i="32" s="1"/>
  <c r="N1563" i="32" a="1"/>
  <c r="N1563" i="32" s="1"/>
  <c r="E1563" i="32" s="1"/>
  <c r="M1563" i="32" a="1"/>
  <c r="M1563" i="32" s="1"/>
  <c r="D1563" i="32" s="1"/>
  <c r="N1711" i="32" a="1"/>
  <c r="N1711" i="32" s="1"/>
  <c r="E1711" i="32" s="1"/>
  <c r="O1711" i="32" a="1"/>
  <c r="O1711" i="32" s="1"/>
  <c r="M1711" i="32" a="1"/>
  <c r="M1711" i="32" s="1"/>
  <c r="D1711" i="32" s="1"/>
  <c r="N1717" i="32" a="1"/>
  <c r="N1717" i="32" s="1"/>
  <c r="E1717" i="32" s="1"/>
  <c r="M1717" i="32" a="1"/>
  <c r="M1717" i="32" s="1"/>
  <c r="D1717" i="32" s="1"/>
  <c r="O1717" i="32" a="1"/>
  <c r="O1717" i="32" s="1"/>
  <c r="N1725" i="32" a="1"/>
  <c r="N1725" i="32" s="1"/>
  <c r="E1725" i="32" s="1"/>
  <c r="M1725" i="32" a="1"/>
  <c r="M1725" i="32" s="1"/>
  <c r="D1725" i="32" s="1"/>
  <c r="O1725" i="32" a="1"/>
  <c r="O1725" i="32" s="1"/>
  <c r="M1715" i="32" a="1"/>
  <c r="M1715" i="32" s="1"/>
  <c r="D1715" i="32" s="1"/>
  <c r="O1715" i="32" a="1"/>
  <c r="O1715" i="32" s="1"/>
  <c r="N1715" i="32" a="1"/>
  <c r="N1715" i="32" s="1"/>
  <c r="E1715" i="32" s="1"/>
  <c r="M1709" i="32" a="1"/>
  <c r="M1709" i="32" s="1"/>
  <c r="D1709" i="32" s="1"/>
  <c r="O1709" i="32" a="1"/>
  <c r="O1709" i="32" s="1"/>
  <c r="N1709" i="32" a="1"/>
  <c r="N1709" i="32" s="1"/>
  <c r="E1709" i="32" s="1"/>
  <c r="O1739" i="32" a="1"/>
  <c r="O1739" i="32" s="1"/>
  <c r="N1739" i="32" a="1"/>
  <c r="N1739" i="32" s="1"/>
  <c r="E1739" i="32" s="1"/>
  <c r="M1739" i="32" a="1"/>
  <c r="M1739" i="32" s="1"/>
  <c r="D1739" i="32" s="1"/>
  <c r="O1719" i="32" a="1"/>
  <c r="O1719" i="32" s="1"/>
  <c r="N1719" i="32" a="1"/>
  <c r="N1719" i="32" s="1"/>
  <c r="E1719" i="32" s="1"/>
  <c r="M1719" i="32" a="1"/>
  <c r="M1719" i="32" s="1"/>
  <c r="D1719" i="32" s="1"/>
  <c r="M1703" i="32" a="1"/>
  <c r="M1703" i="32" s="1"/>
  <c r="D1703" i="32" s="1"/>
  <c r="O1703" i="32" a="1"/>
  <c r="O1703" i="32" s="1"/>
  <c r="N1703" i="32" a="1"/>
  <c r="N1703" i="32" s="1"/>
  <c r="E1703" i="32" s="1"/>
  <c r="N1723" i="32" a="1"/>
  <c r="N1723" i="32" s="1"/>
  <c r="E1723" i="32" s="1"/>
  <c r="O1723" i="32" a="1"/>
  <c r="O1723" i="32" s="1"/>
  <c r="M1723" i="32" a="1"/>
  <c r="M1723" i="32" s="1"/>
  <c r="D1723" i="32" s="1"/>
  <c r="M1691" i="32" a="1"/>
  <c r="M1691" i="32" s="1"/>
  <c r="D1691" i="32" s="1"/>
  <c r="O1691" i="32" a="1"/>
  <c r="O1691" i="32" s="1"/>
  <c r="N1691" i="32" a="1"/>
  <c r="N1691" i="32" s="1"/>
  <c r="E1691" i="32" s="1"/>
  <c r="O1661" i="32" a="1"/>
  <c r="O1661" i="32" s="1"/>
  <c r="M1661" i="32" a="1"/>
  <c r="M1661" i="32" s="1"/>
  <c r="D1661" i="32" s="1"/>
  <c r="N1661" i="32" a="1"/>
  <c r="N1661" i="32" s="1"/>
  <c r="E1661" i="32" s="1"/>
  <c r="N1663" i="32" a="1"/>
  <c r="N1663" i="32" s="1"/>
  <c r="E1663" i="32" s="1"/>
  <c r="M1663" i="32" a="1"/>
  <c r="M1663" i="32" s="1"/>
  <c r="D1663" i="32" s="1"/>
  <c r="O1663" i="32" a="1"/>
  <c r="O1663" i="32" s="1"/>
  <c r="M1699" i="32" a="1"/>
  <c r="M1699" i="32" s="1"/>
  <c r="D1699" i="32" s="1"/>
  <c r="O1699" i="32" a="1"/>
  <c r="O1699" i="32" s="1"/>
  <c r="N1699" i="32" a="1"/>
  <c r="N1699" i="32" s="1"/>
  <c r="E1699" i="32" s="1"/>
  <c r="N1687" i="32" a="1"/>
  <c r="N1687" i="32" s="1"/>
  <c r="E1687" i="32" s="1"/>
  <c r="O1687" i="32" a="1"/>
  <c r="O1687" i="32" s="1"/>
  <c r="M1687" i="32" a="1"/>
  <c r="M1687" i="32" s="1"/>
  <c r="D1687" i="32" s="1"/>
  <c r="M1675" i="32" a="1"/>
  <c r="M1675" i="32" s="1"/>
  <c r="D1675" i="32" s="1"/>
  <c r="O1675" i="32" a="1"/>
  <c r="O1675" i="32" s="1"/>
  <c r="N1675" i="32" a="1"/>
  <c r="N1675" i="32" s="1"/>
  <c r="E1675" i="32" s="1"/>
  <c r="O1681" i="32" a="1"/>
  <c r="O1681" i="32" s="1"/>
  <c r="M1681" i="32" a="1"/>
  <c r="M1681" i="32" s="1"/>
  <c r="D1681" i="32" s="1"/>
  <c r="N1681" i="32" a="1"/>
  <c r="N1681" i="32" s="1"/>
  <c r="E1681" i="32" s="1"/>
  <c r="O1671" i="32" a="1"/>
  <c r="O1671" i="32" s="1"/>
  <c r="N1671" i="32" a="1"/>
  <c r="N1671" i="32" s="1"/>
  <c r="E1671" i="32" s="1"/>
  <c r="M1671" i="32" a="1"/>
  <c r="M1671" i="32" s="1"/>
  <c r="D1671" i="32" s="1"/>
  <c r="O1685" i="32" a="1"/>
  <c r="O1685" i="32" s="1"/>
  <c r="N1685" i="32" a="1"/>
  <c r="N1685" i="32" s="1"/>
  <c r="E1685" i="32" s="1"/>
  <c r="M1685" i="32" a="1"/>
  <c r="M1685" i="32" s="1"/>
  <c r="D1685" i="32" s="1"/>
  <c r="N1673" i="32" a="1"/>
  <c r="N1673" i="32" s="1"/>
  <c r="E1673" i="32" s="1"/>
  <c r="O1673" i="32" a="1"/>
  <c r="O1673" i="32" s="1"/>
  <c r="M1673" i="32" a="1"/>
  <c r="M1673" i="32" s="1"/>
  <c r="D1673" i="32" s="1"/>
  <c r="M1461" i="32" a="1"/>
  <c r="M1461" i="32" s="1"/>
  <c r="D1461" i="32" s="1"/>
  <c r="O1461" i="32" a="1"/>
  <c r="O1461" i="32" s="1"/>
  <c r="N1461" i="32" a="1"/>
  <c r="N1461" i="32" s="1"/>
  <c r="E1461" i="32" s="1"/>
  <c r="O1489" i="32" a="1"/>
  <c r="O1489" i="32" s="1"/>
  <c r="N1489" i="32" a="1"/>
  <c r="N1489" i="32" s="1"/>
  <c r="E1489" i="32" s="1"/>
  <c r="M1489" i="32" a="1"/>
  <c r="M1489" i="32" s="1"/>
  <c r="D1489" i="32" s="1"/>
  <c r="N1361" i="32" a="1"/>
  <c r="N1361" i="32" s="1"/>
  <c r="E1361" i="32" s="1"/>
  <c r="O1361" i="32" a="1"/>
  <c r="O1361" i="32" s="1"/>
  <c r="M1361" i="32" a="1"/>
  <c r="M1361" i="32" s="1"/>
  <c r="D1361" i="32" s="1"/>
  <c r="M1359" i="32" a="1"/>
  <c r="M1359" i="32" s="1"/>
  <c r="D1359" i="32" s="1"/>
  <c r="N1359" i="32" a="1"/>
  <c r="N1359" i="32" s="1"/>
  <c r="E1359" i="32" s="1"/>
  <c r="O1359" i="32" a="1"/>
  <c r="O1359" i="32" s="1"/>
  <c r="O1351" i="32" a="1"/>
  <c r="O1351" i="32" s="1"/>
  <c r="M1351" i="32" a="1"/>
  <c r="M1351" i="32" s="1"/>
  <c r="D1351" i="32" s="1"/>
  <c r="N1351" i="32" a="1"/>
  <c r="N1351" i="32" s="1"/>
  <c r="E1351" i="32" s="1"/>
  <c r="O1791" i="32" a="1"/>
  <c r="O1791" i="32" s="1"/>
  <c r="N1791" i="32" a="1"/>
  <c r="N1791" i="32" s="1"/>
  <c r="E1791" i="32" s="1"/>
  <c r="M1791" i="32" a="1"/>
  <c r="M1791" i="32" s="1"/>
  <c r="D1791" i="32" s="1"/>
  <c r="N1817" i="32" a="1"/>
  <c r="N1817" i="32" s="1"/>
  <c r="E1817" i="32" s="1"/>
  <c r="M1817" i="32" a="1"/>
  <c r="M1817" i="32" s="1"/>
  <c r="D1817" i="32" s="1"/>
  <c r="O1817" i="32" a="1"/>
  <c r="O1817" i="32" s="1"/>
  <c r="N1803" i="32" a="1"/>
  <c r="N1803" i="32" s="1"/>
  <c r="E1803" i="32" s="1"/>
  <c r="M1803" i="32" a="1"/>
  <c r="M1803" i="32" s="1"/>
  <c r="D1803" i="32" s="1"/>
  <c r="O1803" i="32" a="1"/>
  <c r="O1803" i="32" s="1"/>
  <c r="O1505" i="32" a="1"/>
  <c r="O1505" i="32" s="1"/>
  <c r="M1505" i="32" a="1"/>
  <c r="M1505" i="32" s="1"/>
  <c r="D1505" i="32" s="1"/>
  <c r="N1505" i="32" a="1"/>
  <c r="N1505" i="32" s="1"/>
  <c r="E1505" i="32" s="1"/>
  <c r="N1533" i="32" a="1"/>
  <c r="N1533" i="32" s="1"/>
  <c r="E1533" i="32" s="1"/>
  <c r="M1533" i="32" a="1"/>
  <c r="M1533" i="32" s="1"/>
  <c r="D1533" i="32" s="1"/>
  <c r="O1533" i="32" a="1"/>
  <c r="O1533" i="32" s="1"/>
  <c r="M1521" i="32" a="1"/>
  <c r="M1521" i="32" s="1"/>
  <c r="D1521" i="32" s="1"/>
  <c r="N1521" i="32" a="1"/>
  <c r="N1521" i="32" s="1"/>
  <c r="E1521" i="32" s="1"/>
  <c r="O1521" i="32" a="1"/>
  <c r="O1521" i="32" s="1"/>
  <c r="O1525" i="32" a="1"/>
  <c r="O1525" i="32" s="1"/>
  <c r="M1525" i="32" a="1"/>
  <c r="M1525" i="32" s="1"/>
  <c r="D1525" i="32" s="1"/>
  <c r="N1525" i="32" a="1"/>
  <c r="N1525" i="32" s="1"/>
  <c r="E1525" i="32" s="1"/>
  <c r="O1513" i="32" a="1"/>
  <c r="O1513" i="32" s="1"/>
  <c r="M1513" i="32" a="1"/>
  <c r="M1513" i="32" s="1"/>
  <c r="D1513" i="32" s="1"/>
  <c r="N1513" i="32" a="1"/>
  <c r="N1513" i="32" s="1"/>
  <c r="E1513" i="32" s="1"/>
  <c r="N1519" i="32" a="1"/>
  <c r="N1519" i="32" s="1"/>
  <c r="E1519" i="32" s="1"/>
  <c r="M1519" i="32" a="1"/>
  <c r="M1519" i="32" s="1"/>
  <c r="D1519" i="32" s="1"/>
  <c r="O1519" i="32" a="1"/>
  <c r="O1519" i="32" s="1"/>
  <c r="M1511" i="32" a="1"/>
  <c r="M1511" i="32" s="1"/>
  <c r="D1511" i="32" s="1"/>
  <c r="N1511" i="32" a="1"/>
  <c r="N1511" i="32" s="1"/>
  <c r="E1511" i="32" s="1"/>
  <c r="O1511" i="32" a="1"/>
  <c r="O1511" i="32" s="1"/>
  <c r="O1295" i="32" a="1"/>
  <c r="O1295" i="32" s="1"/>
  <c r="M1295" i="32" a="1"/>
  <c r="M1295" i="32" s="1"/>
  <c r="D1295" i="32" s="1"/>
  <c r="N1295" i="32" a="1"/>
  <c r="N1295" i="32" s="1"/>
  <c r="E1295" i="32" s="1"/>
  <c r="N1263" i="32" a="1"/>
  <c r="N1263" i="32" s="1"/>
  <c r="E1263" i="32" s="1"/>
  <c r="O1263" i="32" a="1"/>
  <c r="O1263" i="32" s="1"/>
  <c r="M1263" i="32" a="1"/>
  <c r="M1263" i="32" s="1"/>
  <c r="D1263" i="32" s="1"/>
  <c r="N1289" i="32" a="1"/>
  <c r="N1289" i="32" s="1"/>
  <c r="E1289" i="32" s="1"/>
  <c r="O1289" i="32" a="1"/>
  <c r="O1289" i="32" s="1"/>
  <c r="M1289" i="32" a="1"/>
  <c r="M1289" i="32" s="1"/>
  <c r="D1289" i="32" s="1"/>
  <c r="N1285" i="32" a="1"/>
  <c r="N1285" i="32" s="1"/>
  <c r="E1285" i="32" s="1"/>
  <c r="O1285" i="32" a="1"/>
  <c r="O1285" i="32" s="1"/>
  <c r="M1285" i="32" a="1"/>
  <c r="M1285" i="32" s="1"/>
  <c r="D1285" i="32" s="1"/>
  <c r="M1291" i="32" a="1"/>
  <c r="M1291" i="32" s="1"/>
  <c r="D1291" i="32" s="1"/>
  <c r="O1291" i="32" a="1"/>
  <c r="O1291" i="32" s="1"/>
  <c r="N1291" i="32" a="1"/>
  <c r="N1291" i="32" s="1"/>
  <c r="E1291" i="32" s="1"/>
  <c r="O1279" i="32" a="1"/>
  <c r="O1279" i="32" s="1"/>
  <c r="M1279" i="32" a="1"/>
  <c r="M1279" i="32" s="1"/>
  <c r="D1279" i="32" s="1"/>
  <c r="N1279" i="32" a="1"/>
  <c r="N1279" i="32" s="1"/>
  <c r="E1279" i="32" s="1"/>
  <c r="N1287" i="32" a="1"/>
  <c r="N1287" i="32" s="1"/>
  <c r="E1287" i="32" s="1"/>
  <c r="M1287" i="32" a="1"/>
  <c r="M1287" i="32" s="1"/>
  <c r="D1287" i="32" s="1"/>
  <c r="O1287" i="32" a="1"/>
  <c r="O1287" i="32" s="1"/>
  <c r="N1281" i="32" a="1"/>
  <c r="N1281" i="32" s="1"/>
  <c r="E1281" i="32" s="1"/>
  <c r="M1281" i="32" a="1"/>
  <c r="M1281" i="32" s="1"/>
  <c r="D1281" i="32" s="1"/>
  <c r="O1281" i="32" a="1"/>
  <c r="O1281" i="32" s="1"/>
  <c r="O1299" i="32" a="1"/>
  <c r="O1299" i="32" s="1"/>
  <c r="N1299" i="32" a="1"/>
  <c r="N1299" i="32" s="1"/>
  <c r="E1299" i="32" s="1"/>
  <c r="M1299" i="32" a="1"/>
  <c r="M1299" i="32" s="1"/>
  <c r="D1299" i="32" s="1"/>
  <c r="M1755" i="32" a="1"/>
  <c r="M1755" i="32" s="1"/>
  <c r="D1755" i="32" s="1"/>
  <c r="O1755" i="32" a="1"/>
  <c r="O1755" i="32" s="1"/>
  <c r="N1755" i="32" a="1"/>
  <c r="N1755" i="32" s="1"/>
  <c r="E1755" i="32" s="1"/>
  <c r="N1759" i="32" a="1"/>
  <c r="N1759" i="32" s="1"/>
  <c r="E1759" i="32" s="1"/>
  <c r="O1759" i="32" a="1"/>
  <c r="O1759" i="32" s="1"/>
  <c r="M1759" i="32" a="1"/>
  <c r="M1759" i="32" s="1"/>
  <c r="D1759" i="32" s="1"/>
  <c r="O1761" i="32" a="1"/>
  <c r="O1761" i="32" s="1"/>
  <c r="N1761" i="32" a="1"/>
  <c r="N1761" i="32" s="1"/>
  <c r="E1761" i="32" s="1"/>
  <c r="M1761" i="32" a="1"/>
  <c r="M1761" i="32" s="1"/>
  <c r="D1761" i="32" s="1"/>
  <c r="O1745" i="32" a="1"/>
  <c r="O1745" i="32" s="1"/>
  <c r="M1745" i="32" a="1"/>
  <c r="M1745" i="32" s="1"/>
  <c r="D1745" i="32" s="1"/>
  <c r="N1745" i="32" a="1"/>
  <c r="N1745" i="32" s="1"/>
  <c r="E1745" i="32" s="1"/>
  <c r="N1747" i="32" a="1"/>
  <c r="N1747" i="32" s="1"/>
  <c r="E1747" i="32" s="1"/>
  <c r="O1747" i="32" a="1"/>
  <c r="O1747" i="32" s="1"/>
  <c r="M1747" i="32" a="1"/>
  <c r="M1747" i="32" s="1"/>
  <c r="D1747" i="32" s="1"/>
  <c r="O1771" i="32" a="1"/>
  <c r="O1771" i="32" s="1"/>
  <c r="M1771" i="32" a="1"/>
  <c r="M1771" i="32" s="1"/>
  <c r="D1771" i="32" s="1"/>
  <c r="N1771" i="32" a="1"/>
  <c r="N1771" i="32" s="1"/>
  <c r="E1771" i="32" s="1"/>
  <c r="M1773" i="32" a="1"/>
  <c r="M1773" i="32" s="1"/>
  <c r="D1773" i="32" s="1"/>
  <c r="O1773" i="32" a="1"/>
  <c r="O1773" i="32" s="1"/>
  <c r="N1773" i="32" a="1"/>
  <c r="N1773" i="32" s="1"/>
  <c r="E1773" i="32" s="1"/>
  <c r="N1763" i="32" a="1"/>
  <c r="N1763" i="32" s="1"/>
  <c r="E1763" i="32" s="1"/>
  <c r="M1763" i="32" a="1"/>
  <c r="M1763" i="32" s="1"/>
  <c r="D1763" i="32" s="1"/>
  <c r="O1763" i="32" a="1"/>
  <c r="O1763" i="32" s="1"/>
  <c r="N1741" i="32" a="1"/>
  <c r="N1741" i="32" s="1"/>
  <c r="E1741" i="32" s="1"/>
  <c r="O1741" i="32" a="1"/>
  <c r="O1741" i="32" s="1"/>
  <c r="M1741" i="32" a="1"/>
  <c r="M1741" i="32" s="1"/>
  <c r="D1741" i="32" s="1"/>
  <c r="N1753" i="32" a="1"/>
  <c r="N1753" i="32" s="1"/>
  <c r="E1753" i="32" s="1"/>
  <c r="M1753" i="32" a="1"/>
  <c r="M1753" i="32" s="1"/>
  <c r="D1753" i="32" s="1"/>
  <c r="O1753" i="32" a="1"/>
  <c r="O1753" i="32" s="1"/>
  <c r="N1221" i="32" a="1"/>
  <c r="N1221" i="32" s="1"/>
  <c r="E1221" i="32" s="1"/>
  <c r="M1221" i="32" a="1"/>
  <c r="M1221" i="32" s="1"/>
  <c r="D1221" i="32" s="1"/>
  <c r="O1221" i="32" a="1"/>
  <c r="O1221" i="32" s="1"/>
  <c r="M1245" i="32" a="1"/>
  <c r="M1245" i="32" s="1"/>
  <c r="D1245" i="32" s="1"/>
  <c r="O1245" i="32" a="1"/>
  <c r="O1245" i="32" s="1"/>
  <c r="N1245" i="32" a="1"/>
  <c r="N1245" i="32" s="1"/>
  <c r="E1245" i="32" s="1"/>
  <c r="M1237" i="32" a="1"/>
  <c r="M1237" i="32" s="1"/>
  <c r="D1237" i="32" s="1"/>
  <c r="O1237" i="32" a="1"/>
  <c r="O1237" i="32" s="1"/>
  <c r="N1237" i="32" a="1"/>
  <c r="N1237" i="32" s="1"/>
  <c r="E1237" i="32" s="1"/>
  <c r="N1229" i="32" a="1"/>
  <c r="N1229" i="32" s="1"/>
  <c r="E1229" i="32" s="1"/>
  <c r="M1229" i="32" a="1"/>
  <c r="M1229" i="32" s="1"/>
  <c r="D1229" i="32" s="1"/>
  <c r="O1229" i="32" a="1"/>
  <c r="O1229" i="32" s="1"/>
  <c r="N1321" i="32" a="1"/>
  <c r="N1321" i="32" s="1"/>
  <c r="E1321" i="32" s="1"/>
  <c r="M1321" i="32" a="1"/>
  <c r="M1321" i="32" s="1"/>
  <c r="D1321" i="32" s="1"/>
  <c r="O1321" i="32" a="1"/>
  <c r="O1321" i="32" s="1"/>
  <c r="N1337" i="32" a="1"/>
  <c r="N1337" i="32" s="1"/>
  <c r="E1337" i="32" s="1"/>
  <c r="M1337" i="32" a="1"/>
  <c r="M1337" i="32" s="1"/>
  <c r="D1337" i="32" s="1"/>
  <c r="O1337" i="32" a="1"/>
  <c r="O1337" i="32" s="1"/>
  <c r="N1307" i="32" a="1"/>
  <c r="N1307" i="32" s="1"/>
  <c r="E1307" i="32" s="1"/>
  <c r="M1307" i="32" a="1"/>
  <c r="M1307" i="32" s="1"/>
  <c r="D1307" i="32" s="1"/>
  <c r="O1307" i="32" a="1"/>
  <c r="O1307" i="32" s="1"/>
  <c r="C18" i="32"/>
  <c r="L18" i="32" s="1"/>
  <c r="C14" i="32"/>
  <c r="L14" i="32" s="1"/>
  <c r="C10" i="32"/>
  <c r="K10" i="32" s="1"/>
  <c r="L10" i="32" s="1"/>
  <c r="C22" i="32"/>
  <c r="L22" i="32" s="1"/>
  <c r="C24" i="32"/>
  <c r="L24" i="32" s="1"/>
  <c r="C12" i="32"/>
  <c r="C16" i="32"/>
  <c r="L16" i="32" s="1"/>
  <c r="C26" i="32"/>
  <c r="L26" i="32" s="1"/>
  <c r="C28" i="32"/>
  <c r="L28" i="32" s="1"/>
  <c r="C20" i="32"/>
  <c r="L20" i="32" s="1"/>
  <c r="N1549" i="32" a="1"/>
  <c r="N1549" i="32" s="1"/>
  <c r="E1549" i="32" s="1"/>
  <c r="M1549" i="32" a="1"/>
  <c r="M1549" i="32" s="1"/>
  <c r="D1549" i="32" s="1"/>
  <c r="O1549" i="32" a="1"/>
  <c r="O1549" i="32" s="1"/>
  <c r="O1571" i="32" a="1"/>
  <c r="O1571" i="32" s="1"/>
  <c r="N1571" i="32" a="1"/>
  <c r="N1571" i="32" s="1"/>
  <c r="E1571" i="32" s="1"/>
  <c r="M1571" i="32" a="1"/>
  <c r="M1571" i="32" s="1"/>
  <c r="D1571" i="32" s="1"/>
  <c r="N1573" i="32" a="1"/>
  <c r="N1573" i="32" s="1"/>
  <c r="E1573" i="32" s="1"/>
  <c r="M1573" i="32" a="1"/>
  <c r="M1573" i="32" s="1"/>
  <c r="D1573" i="32" s="1"/>
  <c r="O1573" i="32" a="1"/>
  <c r="O1573" i="32" s="1"/>
  <c r="N1565" i="32" a="1"/>
  <c r="N1565" i="32" s="1"/>
  <c r="E1565" i="32" s="1"/>
  <c r="M1565" i="32" a="1"/>
  <c r="M1565" i="32" s="1"/>
  <c r="D1565" i="32" s="1"/>
  <c r="O1565" i="32" a="1"/>
  <c r="O1565" i="32" s="1"/>
  <c r="O1561" i="32" a="1"/>
  <c r="O1561" i="32" s="1"/>
  <c r="M1561" i="32" a="1"/>
  <c r="M1561" i="32" s="1"/>
  <c r="D1561" i="32" s="1"/>
  <c r="N1561" i="32" a="1"/>
  <c r="N1561" i="32" s="1"/>
  <c r="E1561" i="32" s="1"/>
  <c r="O1543" i="32" a="1"/>
  <c r="O1543" i="32" s="1"/>
  <c r="M1543" i="32" a="1"/>
  <c r="M1543" i="32" s="1"/>
  <c r="D1543" i="32" s="1"/>
  <c r="N1543" i="32" a="1"/>
  <c r="N1543" i="32" s="1"/>
  <c r="E1543" i="32" s="1"/>
  <c r="N1575" i="32" a="1"/>
  <c r="N1575" i="32" s="1"/>
  <c r="E1575" i="32" s="1"/>
  <c r="M1575" i="32" a="1"/>
  <c r="M1575" i="32" s="1"/>
  <c r="D1575" i="32" s="1"/>
  <c r="O1575" i="32" a="1"/>
  <c r="O1575" i="32" s="1"/>
  <c r="N1551" i="32" a="1"/>
  <c r="N1551" i="32" s="1"/>
  <c r="E1551" i="32" s="1"/>
  <c r="M1551" i="32" a="1"/>
  <c r="M1551" i="32" s="1"/>
  <c r="D1551" i="32" s="1"/>
  <c r="O1551" i="32" a="1"/>
  <c r="O1551" i="32" s="1"/>
  <c r="N1579" i="32" a="1"/>
  <c r="N1579" i="32" s="1"/>
  <c r="E1579" i="32" s="1"/>
  <c r="O1579" i="32" a="1"/>
  <c r="O1579" i="32" s="1"/>
  <c r="M1579" i="32" a="1"/>
  <c r="M1579" i="32" s="1"/>
  <c r="D1579" i="32" s="1"/>
  <c r="M1557" i="32" a="1"/>
  <c r="M1557" i="32" s="1"/>
  <c r="D1557" i="32" s="1"/>
  <c r="O1557" i="32" a="1"/>
  <c r="O1557" i="32" s="1"/>
  <c r="N1557" i="32" a="1"/>
  <c r="N1557" i="32" s="1"/>
  <c r="E1557" i="32" s="1"/>
  <c r="M1721" i="32" a="1"/>
  <c r="M1721" i="32" s="1"/>
  <c r="D1721" i="32" s="1"/>
  <c r="O1721" i="32" a="1"/>
  <c r="O1721" i="32" s="1"/>
  <c r="N1721" i="32" a="1"/>
  <c r="N1721" i="32" s="1"/>
  <c r="E1721" i="32" s="1"/>
  <c r="N1729" i="32" a="1"/>
  <c r="N1729" i="32" s="1"/>
  <c r="E1729" i="32" s="1"/>
  <c r="M1729" i="32" a="1"/>
  <c r="M1729" i="32" s="1"/>
  <c r="D1729" i="32" s="1"/>
  <c r="O1729" i="32" a="1"/>
  <c r="O1729" i="32" s="1"/>
  <c r="O1707" i="32" a="1"/>
  <c r="O1707" i="32" s="1"/>
  <c r="M1707" i="32" a="1"/>
  <c r="M1707" i="32" s="1"/>
  <c r="D1707" i="32" s="1"/>
  <c r="N1707" i="32" a="1"/>
  <c r="N1707" i="32" s="1"/>
  <c r="E1707" i="32" s="1"/>
  <c r="N1727" i="32" a="1"/>
  <c r="N1727" i="32" s="1"/>
  <c r="E1727" i="32" s="1"/>
  <c r="M1727" i="32" a="1"/>
  <c r="M1727" i="32" s="1"/>
  <c r="D1727" i="32" s="1"/>
  <c r="O1727" i="32" a="1"/>
  <c r="O1727" i="32" s="1"/>
  <c r="O1705" i="32" a="1"/>
  <c r="O1705" i="32" s="1"/>
  <c r="N1705" i="32" a="1"/>
  <c r="N1705" i="32" s="1"/>
  <c r="E1705" i="32" s="1"/>
  <c r="M1705" i="32" a="1"/>
  <c r="M1705" i="32" s="1"/>
  <c r="D1705" i="32" s="1"/>
  <c r="N1713" i="32" a="1"/>
  <c r="N1713" i="32" s="1"/>
  <c r="E1713" i="32" s="1"/>
  <c r="M1713" i="32" a="1"/>
  <c r="M1713" i="32" s="1"/>
  <c r="D1713" i="32" s="1"/>
  <c r="O1713" i="32" a="1"/>
  <c r="O1713" i="32" s="1"/>
  <c r="M1731" i="32" a="1"/>
  <c r="M1731" i="32" s="1"/>
  <c r="D1731" i="32" s="1"/>
  <c r="O1731" i="32" a="1"/>
  <c r="O1731" i="32" s="1"/>
  <c r="N1731" i="32" a="1"/>
  <c r="N1731" i="32" s="1"/>
  <c r="E1731" i="32" s="1"/>
  <c r="O1737" i="32" a="1"/>
  <c r="O1737" i="32" s="1"/>
  <c r="N1737" i="32" a="1"/>
  <c r="N1737" i="32" s="1"/>
  <c r="E1737" i="32" s="1"/>
  <c r="M1737" i="32" a="1"/>
  <c r="M1737" i="32" s="1"/>
  <c r="D1737" i="32" s="1"/>
  <c r="O1733" i="32" a="1"/>
  <c r="O1733" i="32" s="1"/>
  <c r="M1733" i="32" a="1"/>
  <c r="M1733" i="32" s="1"/>
  <c r="D1733" i="32" s="1"/>
  <c r="N1733" i="32" a="1"/>
  <c r="N1733" i="32" s="1"/>
  <c r="E1733" i="32" s="1"/>
  <c r="N1683" i="32" a="1"/>
  <c r="N1683" i="32" s="1"/>
  <c r="E1683" i="32" s="1"/>
  <c r="M1683" i="32" a="1"/>
  <c r="M1683" i="32" s="1"/>
  <c r="D1683" i="32" s="1"/>
  <c r="O1683" i="32" a="1"/>
  <c r="O1683" i="32" s="1"/>
  <c r="O1689" i="32" a="1"/>
  <c r="O1689" i="32" s="1"/>
  <c r="N1689" i="32" a="1"/>
  <c r="N1689" i="32" s="1"/>
  <c r="E1689" i="32" s="1"/>
  <c r="M1689" i="32" a="1"/>
  <c r="M1689" i="32" s="1"/>
  <c r="D1689" i="32" s="1"/>
  <c r="N1697" i="32" a="1"/>
  <c r="N1697" i="32" s="1"/>
  <c r="E1697" i="32" s="1"/>
  <c r="M1697" i="32" a="1"/>
  <c r="M1697" i="32" s="1"/>
  <c r="D1697" i="32" s="1"/>
  <c r="O1697" i="32" a="1"/>
  <c r="O1697" i="32" s="1"/>
  <c r="N1693" i="32" a="1"/>
  <c r="N1693" i="32" s="1"/>
  <c r="E1693" i="32" s="1"/>
  <c r="M1693" i="32" a="1"/>
  <c r="M1693" i="32" s="1"/>
  <c r="D1693" i="32" s="1"/>
  <c r="O1693" i="32" a="1"/>
  <c r="O1693" i="32" s="1"/>
  <c r="N1669" i="32" a="1"/>
  <c r="N1669" i="32" s="1"/>
  <c r="E1669" i="32" s="1"/>
  <c r="O1669" i="32" a="1"/>
  <c r="O1669" i="32" s="1"/>
  <c r="M1669" i="32" a="1"/>
  <c r="M1669" i="32" s="1"/>
  <c r="D1669" i="32" s="1"/>
  <c r="M1677" i="32" a="1"/>
  <c r="M1677" i="32" s="1"/>
  <c r="D1677" i="32" s="1"/>
  <c r="O1677" i="32" a="1"/>
  <c r="O1677" i="32" s="1"/>
  <c r="N1677" i="32" a="1"/>
  <c r="N1677" i="32" s="1"/>
  <c r="E1677" i="32" s="1"/>
  <c r="M1695" i="32" a="1"/>
  <c r="M1695" i="32" s="1"/>
  <c r="D1695" i="32" s="1"/>
  <c r="O1695" i="32" a="1"/>
  <c r="O1695" i="32" s="1"/>
  <c r="N1695" i="32" a="1"/>
  <c r="N1695" i="32" s="1"/>
  <c r="E1695" i="32" s="1"/>
  <c r="O1679" i="32" a="1"/>
  <c r="O1679" i="32" s="1"/>
  <c r="N1679" i="32" a="1"/>
  <c r="N1679" i="32" s="1"/>
  <c r="E1679" i="32" s="1"/>
  <c r="M1679" i="32" a="1"/>
  <c r="M1679" i="32" s="1"/>
  <c r="D1679" i="32" s="1"/>
  <c r="M1665" i="32" a="1"/>
  <c r="M1665" i="32" s="1"/>
  <c r="D1665" i="32" s="1"/>
  <c r="O1665" i="32" a="1"/>
  <c r="O1665" i="32" s="1"/>
  <c r="N1665" i="32" a="1"/>
  <c r="N1665" i="32" s="1"/>
  <c r="E1665" i="32" s="1"/>
  <c r="N1667" i="32" a="1"/>
  <c r="N1667" i="32" s="1"/>
  <c r="E1667" i="32" s="1"/>
  <c r="O1667" i="32" a="1"/>
  <c r="O1667" i="32" s="1"/>
  <c r="M1667" i="32" a="1"/>
  <c r="M1667" i="32" s="1"/>
  <c r="D1667" i="32" s="1"/>
  <c r="O1473" i="32" a="1"/>
  <c r="O1473" i="32" s="1"/>
  <c r="N1473" i="32" a="1"/>
  <c r="N1473" i="32" s="1"/>
  <c r="E1473" i="32" s="1"/>
  <c r="M1473" i="32" a="1"/>
  <c r="M1473" i="32" s="1"/>
  <c r="D1473" i="32" s="1"/>
  <c r="M1483" i="32" a="1"/>
  <c r="M1483" i="32" s="1"/>
  <c r="D1483" i="32" s="1"/>
  <c r="O1483" i="32" a="1"/>
  <c r="O1483" i="32" s="1"/>
  <c r="N1483" i="32" a="1"/>
  <c r="N1483" i="32" s="1"/>
  <c r="E1483" i="32" s="1"/>
  <c r="M1365" i="32" a="1"/>
  <c r="M1365" i="32" s="1"/>
  <c r="D1365" i="32" s="1"/>
  <c r="O1365" i="32" a="1"/>
  <c r="O1365" i="32" s="1"/>
  <c r="N1365" i="32" a="1"/>
  <c r="N1365" i="32" s="1"/>
  <c r="E1365" i="32" s="1"/>
  <c r="N1357" i="32" a="1"/>
  <c r="N1357" i="32" s="1"/>
  <c r="E1357" i="32" s="1"/>
  <c r="M1357" i="32" a="1"/>
  <c r="M1357" i="32" s="1"/>
  <c r="D1357" i="32" s="1"/>
  <c r="O1357" i="32" a="1"/>
  <c r="O1357" i="32" s="1"/>
  <c r="O1355" i="32" a="1"/>
  <c r="O1355" i="32" s="1"/>
  <c r="N1355" i="32" a="1"/>
  <c r="N1355" i="32" s="1"/>
  <c r="E1355" i="32" s="1"/>
  <c r="M1355" i="32" a="1"/>
  <c r="M1355" i="32" s="1"/>
  <c r="D1355" i="32" s="1"/>
  <c r="M1781" i="32" a="1"/>
  <c r="M1781" i="32" s="1"/>
  <c r="D1781" i="32" s="1"/>
  <c r="O1781" i="32" a="1"/>
  <c r="O1781" i="32" s="1"/>
  <c r="N1781" i="32" a="1"/>
  <c r="N1781" i="32" s="1"/>
  <c r="E1781" i="32" s="1"/>
  <c r="M1793" i="32" a="1"/>
  <c r="M1793" i="32" s="1"/>
  <c r="D1793" i="32" s="1"/>
  <c r="O1793" i="32" a="1"/>
  <c r="O1793" i="32" s="1"/>
  <c r="N1793" i="32" a="1"/>
  <c r="N1793" i="32" s="1"/>
  <c r="E1793" i="32" s="1"/>
  <c r="AV38" i="30"/>
  <c r="AV37" i="30"/>
  <c r="AU38" i="30"/>
  <c r="AU37" i="30"/>
  <c r="AT37" i="30"/>
  <c r="AT38" i="30"/>
  <c r="AS38" i="30"/>
  <c r="AS37" i="30"/>
  <c r="AQ35" i="30"/>
  <c r="AO35" i="30" s="1"/>
  <c r="S77" i="24"/>
  <c r="R77" i="24"/>
  <c r="Q77" i="24"/>
  <c r="Q182" i="32"/>
  <c r="Q793" i="32"/>
  <c r="N46" i="1"/>
  <c r="O312" i="27"/>
  <c r="G884" i="27"/>
  <c r="G883" i="27"/>
  <c r="G882" i="27"/>
  <c r="G885" i="27"/>
  <c r="X37" i="30"/>
  <c r="K279" i="27" s="1"/>
  <c r="G178" i="32"/>
  <c r="T37" i="30"/>
  <c r="K278" i="27" s="1"/>
  <c r="G789" i="32"/>
  <c r="L37" i="30"/>
  <c r="K276" i="27" s="1"/>
  <c r="P37" i="30"/>
  <c r="K277" i="27" s="1"/>
  <c r="H236" i="24" l="1"/>
  <c r="F3843" i="27"/>
  <c r="F3844" i="27"/>
  <c r="F3635" i="27"/>
  <c r="F3636" i="27"/>
  <c r="F3637" i="27" s="1"/>
  <c r="F3638" i="27" s="1"/>
  <c r="F3639" i="27" s="1"/>
  <c r="F3640" i="27" s="1"/>
  <c r="F3641" i="27" s="1"/>
  <c r="F3642" i="27" s="1"/>
  <c r="E919" i="27"/>
  <c r="A277" i="27"/>
  <c r="T277" i="27" s="1"/>
  <c r="A276" i="27"/>
  <c r="T276" i="27" s="1"/>
  <c r="A278" i="27"/>
  <c r="T278" i="27" s="1"/>
  <c r="A279" i="27"/>
  <c r="T279" i="27" s="1"/>
  <c r="H252" i="24"/>
  <c r="H228" i="24"/>
  <c r="H53" i="16" a="1"/>
  <c r="H53" i="16" s="1"/>
  <c r="I52" i="16" a="1"/>
  <c r="I52" i="16" s="1"/>
  <c r="H268" i="24"/>
  <c r="H292" i="24"/>
  <c r="H276" i="24"/>
  <c r="H284" i="24"/>
  <c r="H220" i="24"/>
  <c r="H260" i="24"/>
  <c r="H244" i="24"/>
  <c r="N53" i="1"/>
  <c r="T53" i="1"/>
  <c r="A54" i="1"/>
  <c r="R144" i="24"/>
  <c r="C26" i="24"/>
  <c r="N20" i="32" a="1"/>
  <c r="N20" i="32" s="1"/>
  <c r="E20" i="32" s="1"/>
  <c r="M20" i="32" a="1"/>
  <c r="M20" i="32" s="1"/>
  <c r="D20" i="32" s="1"/>
  <c r="O20" i="32" a="1"/>
  <c r="O20" i="32" s="1"/>
  <c r="M26" i="32" a="1"/>
  <c r="M26" i="32" s="1"/>
  <c r="D26" i="32" s="1"/>
  <c r="N26" i="32" a="1"/>
  <c r="N26" i="32" s="1"/>
  <c r="E26" i="32" s="1"/>
  <c r="O26" i="32" a="1"/>
  <c r="O26" i="32" s="1"/>
  <c r="K12" i="32"/>
  <c r="K14" i="32" s="1"/>
  <c r="K16" i="32" s="1"/>
  <c r="K18" i="32" s="1"/>
  <c r="K20" i="32" s="1"/>
  <c r="K22" i="32" s="1"/>
  <c r="K24" i="32" s="1"/>
  <c r="K26" i="32" s="1"/>
  <c r="K28" i="32" s="1"/>
  <c r="K30" i="32" s="1"/>
  <c r="K32" i="32" s="1"/>
  <c r="K34" i="32" s="1"/>
  <c r="K36" i="32" s="1"/>
  <c r="K38" i="32" s="1"/>
  <c r="K40" i="32" s="1"/>
  <c r="K42" i="32" s="1"/>
  <c r="K44" i="32" s="1"/>
  <c r="K46" i="32" s="1"/>
  <c r="K48" i="32" s="1"/>
  <c r="K50" i="32" s="1"/>
  <c r="K52" i="32" s="1"/>
  <c r="K54" i="32" s="1"/>
  <c r="K56" i="32" s="1"/>
  <c r="K58" i="32" s="1"/>
  <c r="K60" i="32" s="1"/>
  <c r="K62" i="32" s="1"/>
  <c r="K64" i="32" s="1"/>
  <c r="K66" i="32" s="1"/>
  <c r="K68" i="32" s="1"/>
  <c r="K70" i="32" s="1"/>
  <c r="K72" i="32" s="1"/>
  <c r="K74" i="32" s="1"/>
  <c r="K76" i="32" s="1"/>
  <c r="K78" i="32" s="1"/>
  <c r="K80" i="32" s="1"/>
  <c r="K82" i="32" s="1"/>
  <c r="K84" i="32" s="1"/>
  <c r="K86" i="32" s="1"/>
  <c r="K88" i="32" s="1"/>
  <c r="K90" i="32" s="1"/>
  <c r="K92" i="32" s="1"/>
  <c r="K94" i="32" s="1"/>
  <c r="K96" i="32" s="1"/>
  <c r="K98" i="32" s="1"/>
  <c r="K100" i="32" s="1"/>
  <c r="K102" i="32" s="1"/>
  <c r="K104" i="32" s="1"/>
  <c r="K106" i="32" s="1"/>
  <c r="K108" i="32" s="1"/>
  <c r="K110" i="32" s="1"/>
  <c r="K112" i="32" s="1"/>
  <c r="K114" i="32" s="1"/>
  <c r="K116" i="32" s="1"/>
  <c r="K118" i="32" s="1"/>
  <c r="K120" i="32" s="1"/>
  <c r="K122" i="32" s="1"/>
  <c r="K124" i="32" s="1"/>
  <c r="K126" i="32" s="1"/>
  <c r="K128" i="32" s="1"/>
  <c r="K130" i="32" s="1"/>
  <c r="K132" i="32" s="1"/>
  <c r="K134" i="32" s="1"/>
  <c r="K136" i="32" s="1"/>
  <c r="K138" i="32" s="1"/>
  <c r="K140" i="32" s="1"/>
  <c r="K142" i="32" s="1"/>
  <c r="K144" i="32" s="1"/>
  <c r="K146" i="32" s="1"/>
  <c r="K148" i="32" s="1"/>
  <c r="K150" i="32" s="1"/>
  <c r="K152" i="32" s="1"/>
  <c r="K154" i="32" s="1"/>
  <c r="K156" i="32" s="1"/>
  <c r="K158" i="32" s="1"/>
  <c r="K160" i="32" s="1"/>
  <c r="K162" i="32" s="1"/>
  <c r="K164" i="32" s="1"/>
  <c r="K166" i="32" s="1"/>
  <c r="K168" i="32" s="1"/>
  <c r="K170" i="32" s="1"/>
  <c r="K172" i="32" s="1"/>
  <c r="K174" i="32" s="1"/>
  <c r="K176" i="32" s="1"/>
  <c r="K178" i="32" s="1"/>
  <c r="K180" i="32" s="1"/>
  <c r="K182" i="32" s="1"/>
  <c r="K184" i="32" s="1"/>
  <c r="K186" i="32" s="1"/>
  <c r="K188" i="32" s="1"/>
  <c r="K190" i="32" s="1"/>
  <c r="K192" i="32" s="1"/>
  <c r="K194" i="32" s="1"/>
  <c r="K196" i="32" s="1"/>
  <c r="K198" i="32" s="1"/>
  <c r="K200" i="32" s="1"/>
  <c r="K202" i="32" s="1"/>
  <c r="K204" i="32" s="1"/>
  <c r="K206" i="32" s="1"/>
  <c r="K208" i="32" s="1"/>
  <c r="K210" i="32" s="1"/>
  <c r="K212" i="32" s="1"/>
  <c r="K214" i="32" s="1"/>
  <c r="K216" i="32" s="1"/>
  <c r="K218" i="32" s="1"/>
  <c r="K220" i="32" s="1"/>
  <c r="K222" i="32" s="1"/>
  <c r="K224" i="32" s="1"/>
  <c r="K226" i="32" s="1"/>
  <c r="K228" i="32" s="1"/>
  <c r="K230" i="32" s="1"/>
  <c r="K232" i="32" s="1"/>
  <c r="K234" i="32" s="1"/>
  <c r="K236" i="32" s="1"/>
  <c r="K238" i="32" s="1"/>
  <c r="K240" i="32" s="1"/>
  <c r="K242" i="32" s="1"/>
  <c r="K244" i="32" s="1"/>
  <c r="K246" i="32" s="1"/>
  <c r="K248" i="32" s="1"/>
  <c r="K250" i="32" s="1"/>
  <c r="K252" i="32" s="1"/>
  <c r="K254" i="32" s="1"/>
  <c r="K256" i="32" s="1"/>
  <c r="K258" i="32" s="1"/>
  <c r="K260" i="32" s="1"/>
  <c r="K262" i="32" s="1"/>
  <c r="K264" i="32" s="1"/>
  <c r="K266" i="32" s="1"/>
  <c r="K268" i="32" s="1"/>
  <c r="K270" i="32" s="1"/>
  <c r="K272" i="32" s="1"/>
  <c r="K274" i="32" s="1"/>
  <c r="K276" i="32" s="1"/>
  <c r="K278" i="32" s="1"/>
  <c r="K280" i="32" s="1"/>
  <c r="K282" i="32" s="1"/>
  <c r="K284" i="32" s="1"/>
  <c r="K286" i="32" s="1"/>
  <c r="K288" i="32" s="1"/>
  <c r="K290" i="32" s="1"/>
  <c r="K292" i="32" s="1"/>
  <c r="K294" i="32" s="1"/>
  <c r="K296" i="32" s="1"/>
  <c r="K298" i="32" s="1"/>
  <c r="K300" i="32" s="1"/>
  <c r="K302" i="32" s="1"/>
  <c r="K304" i="32" s="1"/>
  <c r="K306" i="32" s="1"/>
  <c r="K308" i="32" s="1"/>
  <c r="L12" i="32"/>
  <c r="O22" i="32" a="1"/>
  <c r="O22" i="32" s="1"/>
  <c r="M22" i="32" a="1"/>
  <c r="M22" i="32" s="1"/>
  <c r="D22" i="32" s="1"/>
  <c r="N22" i="32" a="1"/>
  <c r="N22" i="32" s="1"/>
  <c r="E22" i="32" s="1"/>
  <c r="O14" i="32" a="1"/>
  <c r="O14" i="32" s="1"/>
  <c r="N14" i="32" a="1"/>
  <c r="N14" i="32" s="1"/>
  <c r="E14" i="32" s="1"/>
  <c r="M14" i="32" a="1"/>
  <c r="M14" i="32" s="1"/>
  <c r="D14" i="32" s="1"/>
  <c r="O28" i="32" a="1"/>
  <c r="O28" i="32" s="1"/>
  <c r="M28" i="32" a="1"/>
  <c r="M28" i="32" s="1"/>
  <c r="D28" i="32" s="1"/>
  <c r="N28" i="32" a="1"/>
  <c r="N28" i="32" s="1"/>
  <c r="E28" i="32" s="1"/>
  <c r="M16" i="32" a="1"/>
  <c r="M16" i="32" s="1"/>
  <c r="D16" i="32" s="1"/>
  <c r="O16" i="32" a="1"/>
  <c r="O16" i="32" s="1"/>
  <c r="N16" i="32" a="1"/>
  <c r="N16" i="32" s="1"/>
  <c r="E16" i="32" s="1"/>
  <c r="N24" i="32" a="1"/>
  <c r="N24" i="32" s="1"/>
  <c r="E24" i="32" s="1"/>
  <c r="M24" i="32" a="1"/>
  <c r="M24" i="32" s="1"/>
  <c r="D24" i="32" s="1"/>
  <c r="O24" i="32" a="1"/>
  <c r="O24" i="32" s="1"/>
  <c r="M10" i="32" a="1"/>
  <c r="M10" i="32" s="1"/>
  <c r="D10" i="32" s="1"/>
  <c r="N10" i="32" a="1"/>
  <c r="N10" i="32" s="1"/>
  <c r="E10" i="32" s="1"/>
  <c r="O10" i="32" a="1"/>
  <c r="O10" i="32" s="1"/>
  <c r="M18" i="32" a="1"/>
  <c r="M18" i="32" s="1"/>
  <c r="D18" i="32" s="1"/>
  <c r="O18" i="32" a="1"/>
  <c r="O18" i="32" s="1"/>
  <c r="N18" i="32" a="1"/>
  <c r="N18" i="32" s="1"/>
  <c r="E18" i="32" s="1"/>
  <c r="AQ37" i="30"/>
  <c r="AO37" i="30" s="1"/>
  <c r="S79" i="24"/>
  <c r="P79" i="24"/>
  <c r="R79" i="24"/>
  <c r="Q79" i="24"/>
  <c r="Q184" i="32"/>
  <c r="Q795" i="32"/>
  <c r="U2" i="28"/>
  <c r="G180" i="32"/>
  <c r="G791" i="32"/>
  <c r="F3845" i="27" l="1"/>
  <c r="F3643" i="27"/>
  <c r="F3644" i="27"/>
  <c r="F3645" i="27" s="1"/>
  <c r="F3646" i="27" s="1"/>
  <c r="F3647" i="27" s="1"/>
  <c r="F3648" i="27" s="1"/>
  <c r="F3649" i="27" s="1"/>
  <c r="F3650" i="27" s="1"/>
  <c r="E920" i="27"/>
  <c r="H54" i="16" a="1"/>
  <c r="H54" i="16" s="1"/>
  <c r="I54" i="16" s="1" a="1"/>
  <c r="I54" i="16" s="1"/>
  <c r="I53" i="16" a="1"/>
  <c r="I53" i="16" s="1"/>
  <c r="E54" i="1"/>
  <c r="S143" i="24"/>
  <c r="A27" i="24"/>
  <c r="M12" i="32" a="1"/>
  <c r="M12" i="32" s="1"/>
  <c r="D12" i="32" s="1"/>
  <c r="O12" i="32" a="1"/>
  <c r="O12" i="32" s="1"/>
  <c r="N12" i="32" a="1"/>
  <c r="N12" i="32" s="1"/>
  <c r="E12" i="32" s="1"/>
  <c r="Q186" i="32"/>
  <c r="Q797" i="32"/>
  <c r="T43" i="27"/>
  <c r="I3014" i="27"/>
  <c r="I3019" i="27"/>
  <c r="I3020" i="27"/>
  <c r="I3024" i="27"/>
  <c r="I2998" i="27"/>
  <c r="I2991" i="27"/>
  <c r="I2990" i="27"/>
  <c r="I3011" i="27"/>
  <c r="I3003" i="27"/>
  <c r="I3006" i="27"/>
  <c r="I3007" i="27"/>
  <c r="I3013" i="27"/>
  <c r="I2996" i="27"/>
  <c r="I2994" i="27"/>
  <c r="I2999" i="27"/>
  <c r="I3009" i="27"/>
  <c r="I3008" i="27"/>
  <c r="I3002" i="27"/>
  <c r="I3012" i="27"/>
  <c r="I2992" i="27"/>
  <c r="I3018" i="27"/>
  <c r="I3015" i="27"/>
  <c r="I3022" i="27"/>
  <c r="I3001" i="27"/>
  <c r="I3000" i="27"/>
  <c r="I2997" i="27"/>
  <c r="I3023" i="27"/>
  <c r="I3004" i="27"/>
  <c r="I3017" i="27"/>
  <c r="I3010" i="27"/>
  <c r="I3021" i="27"/>
  <c r="I3016" i="27"/>
  <c r="I3005" i="27"/>
  <c r="I2993" i="27"/>
  <c r="S594" i="27"/>
  <c r="S599" i="27"/>
  <c r="S580" i="27"/>
  <c r="S574" i="27"/>
  <c r="S595" i="27"/>
  <c r="S589" i="27"/>
  <c r="S576" i="27"/>
  <c r="S575" i="27"/>
  <c r="S590" i="27"/>
  <c r="S577" i="27"/>
  <c r="S597" i="27"/>
  <c r="S584" i="27"/>
  <c r="S592" i="27"/>
  <c r="S591" i="27"/>
  <c r="S582" i="27"/>
  <c r="S585" i="27"/>
  <c r="S596" i="27"/>
  <c r="S581" i="27"/>
  <c r="S601" i="27"/>
  <c r="S579" i="27"/>
  <c r="S583" i="27"/>
  <c r="S587" i="27"/>
  <c r="S598" i="27"/>
  <c r="S602" i="27"/>
  <c r="S600" i="27"/>
  <c r="S588" i="27"/>
  <c r="S593" i="27"/>
  <c r="S578" i="27"/>
  <c r="S586" i="27"/>
  <c r="S603" i="27"/>
  <c r="O313" i="27"/>
  <c r="N33" i="27"/>
  <c r="G182" i="32"/>
  <c r="G793" i="32"/>
  <c r="F3846" i="27" l="1"/>
  <c r="F3651" i="27"/>
  <c r="F3652" i="27"/>
  <c r="F3653" i="27" s="1"/>
  <c r="F3654" i="27" s="1"/>
  <c r="F3655" i="27" s="1"/>
  <c r="F3656" i="27" s="1"/>
  <c r="F3657" i="27" s="1"/>
  <c r="F3658" i="27" s="1"/>
  <c r="E921" i="27"/>
  <c r="N54" i="1"/>
  <c r="T54" i="1"/>
  <c r="C27" i="24"/>
  <c r="S144" i="24"/>
  <c r="Q188" i="32"/>
  <c r="Q799" i="32"/>
  <c r="AR164" i="24"/>
  <c r="G184" i="32"/>
  <c r="G795" i="32"/>
  <c r="F3847" i="27" l="1"/>
  <c r="F3659" i="27"/>
  <c r="F3660" i="27"/>
  <c r="F3661" i="27" s="1"/>
  <c r="F3662" i="27" s="1"/>
  <c r="F3663" i="27" s="1"/>
  <c r="F3664" i="27" s="1"/>
  <c r="F3665" i="27" s="1"/>
  <c r="F3666" i="27" s="1"/>
  <c r="E922" i="27"/>
  <c r="Q190" i="32"/>
  <c r="Q801" i="32"/>
  <c r="AR156" i="24"/>
  <c r="AR184" i="24"/>
  <c r="AR192" i="24"/>
  <c r="AR154" i="24"/>
  <c r="AR160" i="24"/>
  <c r="AR166" i="24"/>
  <c r="AR148" i="24"/>
  <c r="AR178" i="24"/>
  <c r="AR198" i="24"/>
  <c r="AR200" i="24"/>
  <c r="AR196" i="24"/>
  <c r="AR190" i="24"/>
  <c r="AR170" i="24"/>
  <c r="AR158" i="24"/>
  <c r="AR150" i="24"/>
  <c r="AR176" i="24"/>
  <c r="AR180" i="24"/>
  <c r="AR202" i="24"/>
  <c r="AR186" i="24"/>
  <c r="AR152" i="24"/>
  <c r="AR162" i="24"/>
  <c r="AR188" i="24"/>
  <c r="AR168" i="24"/>
  <c r="AR172" i="24"/>
  <c r="AR174" i="24"/>
  <c r="AR194" i="24"/>
  <c r="AR146" i="24"/>
  <c r="AR182" i="24"/>
  <c r="AU198" i="24"/>
  <c r="AS172" i="24"/>
  <c r="G797" i="32"/>
  <c r="G186" i="32"/>
  <c r="F3848" i="27" l="1"/>
  <c r="F3667" i="27"/>
  <c r="F3668" i="27"/>
  <c r="F3669" i="27" s="1"/>
  <c r="F3670" i="27" s="1"/>
  <c r="F3671" i="27" s="1"/>
  <c r="F3672" i="27" s="1"/>
  <c r="F3673" i="27" s="1"/>
  <c r="F3674" i="27" s="1"/>
  <c r="E923" i="27"/>
  <c r="Q192" i="32"/>
  <c r="Q803" i="32"/>
  <c r="AW166" i="24"/>
  <c r="AW202" i="24"/>
  <c r="AW174" i="24"/>
  <c r="AW172" i="24"/>
  <c r="AW180" i="24"/>
  <c r="AW170" i="24"/>
  <c r="AW154" i="24"/>
  <c r="AW146" i="24"/>
  <c r="AW204" i="24"/>
  <c r="AW200" i="24"/>
  <c r="AW176" i="24"/>
  <c r="AW190" i="24"/>
  <c r="AW182" i="24"/>
  <c r="AW148" i="24"/>
  <c r="AW164" i="24"/>
  <c r="AW152" i="24"/>
  <c r="AW188" i="24"/>
  <c r="AW168" i="24"/>
  <c r="AW160" i="24"/>
  <c r="AW150" i="24"/>
  <c r="AW186" i="24"/>
  <c r="AW156" i="24"/>
  <c r="AW178" i="24"/>
  <c r="AW158" i="24"/>
  <c r="AW192" i="24"/>
  <c r="AW194" i="24"/>
  <c r="AW162" i="24"/>
  <c r="AW198" i="24"/>
  <c r="AW184" i="24"/>
  <c r="AW196" i="24"/>
  <c r="AT148" i="24"/>
  <c r="AT204" i="24"/>
  <c r="AT158" i="24"/>
  <c r="AT162" i="24"/>
  <c r="AT184" i="24"/>
  <c r="AT198" i="24"/>
  <c r="AT202" i="24"/>
  <c r="AT182" i="24"/>
  <c r="AT152" i="24"/>
  <c r="AT166" i="24"/>
  <c r="AT180" i="24"/>
  <c r="AT160" i="24"/>
  <c r="AT188" i="24"/>
  <c r="AT176" i="24"/>
  <c r="AT150" i="24"/>
  <c r="AT172" i="24"/>
  <c r="AT154" i="24"/>
  <c r="AT186" i="24"/>
  <c r="AT192" i="24"/>
  <c r="AT168" i="24"/>
  <c r="AT174" i="24"/>
  <c r="AT170" i="24"/>
  <c r="AT178" i="24"/>
  <c r="AT164" i="24"/>
  <c r="AT200" i="24"/>
  <c r="AT146" i="24"/>
  <c r="AT190" i="24"/>
  <c r="AT196" i="24"/>
  <c r="AT194" i="24"/>
  <c r="AT156" i="24"/>
  <c r="AS150" i="24"/>
  <c r="AS164" i="24"/>
  <c r="AS170" i="24"/>
  <c r="AS200" i="24"/>
  <c r="AS160" i="24"/>
  <c r="AS204" i="24"/>
  <c r="AS146" i="24"/>
  <c r="AS154" i="24"/>
  <c r="AY204" i="24"/>
  <c r="AY194" i="24"/>
  <c r="AY158" i="24"/>
  <c r="AY174" i="24"/>
  <c r="AY196" i="24"/>
  <c r="AY150" i="24"/>
  <c r="AY184" i="24"/>
  <c r="AY146" i="24"/>
  <c r="AY200" i="24"/>
  <c r="AY156" i="24"/>
  <c r="AY192" i="24"/>
  <c r="AY154" i="24"/>
  <c r="AY164" i="24"/>
  <c r="AY170" i="24"/>
  <c r="AY166" i="24"/>
  <c r="AY152" i="24"/>
  <c r="AY148" i="24"/>
  <c r="AY162" i="24"/>
  <c r="AY186" i="24"/>
  <c r="AY172" i="24"/>
  <c r="AY168" i="24"/>
  <c r="AY202" i="24"/>
  <c r="AY180" i="24"/>
  <c r="AY198" i="24"/>
  <c r="AY160" i="24"/>
  <c r="AY176" i="24"/>
  <c r="AY182" i="24"/>
  <c r="AY188" i="24"/>
  <c r="AY178" i="24"/>
  <c r="AY190" i="24"/>
  <c r="AS156" i="24"/>
  <c r="AS198" i="24"/>
  <c r="AS180" i="24"/>
  <c r="AS168" i="24"/>
  <c r="AS184" i="24"/>
  <c r="AS182" i="24"/>
  <c r="AS148" i="24"/>
  <c r="AS162" i="24"/>
  <c r="AS190" i="24"/>
  <c r="AS202" i="24"/>
  <c r="AS174" i="24"/>
  <c r="AS194" i="24"/>
  <c r="AS188" i="24"/>
  <c r="AS196" i="24"/>
  <c r="AS186" i="24"/>
  <c r="AV170" i="24"/>
  <c r="AV172" i="24"/>
  <c r="AV180" i="24"/>
  <c r="AV178" i="24"/>
  <c r="AV168" i="24"/>
  <c r="AV182" i="24"/>
  <c r="AV200" i="24"/>
  <c r="AV166" i="24"/>
  <c r="AV160" i="24"/>
  <c r="AV198" i="24"/>
  <c r="AV150" i="24"/>
  <c r="AV202" i="24"/>
  <c r="AV158" i="24"/>
  <c r="AV164" i="24"/>
  <c r="AV194" i="24"/>
  <c r="AV162" i="24"/>
  <c r="AV192" i="24"/>
  <c r="AV176" i="24"/>
  <c r="AV188" i="24"/>
  <c r="AV196" i="24"/>
  <c r="AV154" i="24"/>
  <c r="AV204" i="24"/>
  <c r="AV156" i="24"/>
  <c r="AV152" i="24"/>
  <c r="AV184" i="24"/>
  <c r="AV186" i="24"/>
  <c r="AV148" i="24"/>
  <c r="AV190" i="24"/>
  <c r="AV174" i="24"/>
  <c r="AV146" i="24"/>
  <c r="AX190" i="24"/>
  <c r="AX170" i="24"/>
  <c r="AX180" i="24"/>
  <c r="AX188" i="24"/>
  <c r="AX178" i="24"/>
  <c r="AX156" i="24"/>
  <c r="AX186" i="24"/>
  <c r="AX152" i="24"/>
  <c r="AX200" i="24"/>
  <c r="AX164" i="24"/>
  <c r="AX146" i="24"/>
  <c r="AX168" i="24"/>
  <c r="AX202" i="24"/>
  <c r="AX192" i="24"/>
  <c r="AX166" i="24"/>
  <c r="AX172" i="24"/>
  <c r="AX154" i="24"/>
  <c r="AX184" i="24"/>
  <c r="AX198" i="24"/>
  <c r="AX160" i="24"/>
  <c r="AX150" i="24"/>
  <c r="AX176" i="24"/>
  <c r="AX162" i="24"/>
  <c r="AX182" i="24"/>
  <c r="AX204" i="24"/>
  <c r="AX174" i="24"/>
  <c r="AX194" i="24"/>
  <c r="AX196" i="24"/>
  <c r="AX148" i="24"/>
  <c r="AX158" i="24"/>
  <c r="AS152" i="24"/>
  <c r="AS178" i="24"/>
  <c r="AS166" i="24"/>
  <c r="AS158" i="24"/>
  <c r="AS192" i="24"/>
  <c r="AS176" i="24"/>
  <c r="AU204" i="24"/>
  <c r="AU152" i="24"/>
  <c r="AU184" i="24"/>
  <c r="AU200" i="24"/>
  <c r="AU202" i="24"/>
  <c r="AU146" i="24"/>
  <c r="AU158" i="24"/>
  <c r="AU160" i="24"/>
  <c r="AU150" i="24"/>
  <c r="AU162" i="24"/>
  <c r="AU148" i="24"/>
  <c r="AU188" i="24"/>
  <c r="AU194" i="24"/>
  <c r="AU196" i="24"/>
  <c r="AU172" i="24"/>
  <c r="AU192" i="24"/>
  <c r="AU168" i="24"/>
  <c r="AU176" i="24"/>
  <c r="AU174" i="24"/>
  <c r="AU154" i="24"/>
  <c r="AU170" i="24"/>
  <c r="AU180" i="24"/>
  <c r="AU186" i="24"/>
  <c r="AU166" i="24"/>
  <c r="AU164" i="24"/>
  <c r="AU182" i="24"/>
  <c r="AU178" i="24"/>
  <c r="AU156" i="24"/>
  <c r="AU190" i="24"/>
  <c r="G799" i="32"/>
  <c r="G188" i="32"/>
  <c r="F3849" i="27" l="1"/>
  <c r="F3675" i="27"/>
  <c r="F3676" i="27"/>
  <c r="F3677" i="27" s="1"/>
  <c r="F3678" i="27" s="1"/>
  <c r="F3679" i="27" s="1"/>
  <c r="F3680" i="27" s="1"/>
  <c r="F3681" i="27" s="1"/>
  <c r="F3682" i="27" s="1"/>
  <c r="E924" i="27"/>
  <c r="Q194" i="32"/>
  <c r="Q805" i="32"/>
  <c r="G801" i="32"/>
  <c r="G190" i="32"/>
  <c r="F3850" i="27" l="1"/>
  <c r="F3683" i="27"/>
  <c r="F3684" i="27"/>
  <c r="F3685" i="27" s="1"/>
  <c r="F3686" i="27" s="1"/>
  <c r="F3687" i="27" s="1"/>
  <c r="F3688" i="27" s="1"/>
  <c r="F3689" i="27" s="1"/>
  <c r="F3690" i="27" s="1"/>
  <c r="E925" i="27"/>
  <c r="Q196" i="32"/>
  <c r="Q807" i="32"/>
  <c r="U2" i="27"/>
  <c r="F3075" i="27"/>
  <c r="M215" i="27"/>
  <c r="N215" i="27"/>
  <c r="I215" i="27"/>
  <c r="J215" i="27"/>
  <c r="G803" i="32"/>
  <c r="J207" i="27"/>
  <c r="G192" i="32"/>
  <c r="I207" i="27"/>
  <c r="X21" i="30"/>
  <c r="K215" i="27" s="1"/>
  <c r="F3851" i="27" l="1"/>
  <c r="F3852" i="27"/>
  <c r="F3691" i="27"/>
  <c r="F3692" i="27"/>
  <c r="F3693" i="27" s="1"/>
  <c r="F3694" i="27" s="1"/>
  <c r="F3695" i="27" s="1"/>
  <c r="F3696" i="27" s="1"/>
  <c r="F3697" i="27" s="1"/>
  <c r="F3698" i="27" s="1"/>
  <c r="E926" i="27"/>
  <c r="A215" i="27"/>
  <c r="T215" i="27" s="1"/>
  <c r="AV21" i="30"/>
  <c r="S63" i="24"/>
  <c r="AV22" i="30"/>
  <c r="BL57" i="33"/>
  <c r="BL54" i="33"/>
  <c r="BL52" i="33"/>
  <c r="BL23" i="33"/>
  <c r="BL62" i="33"/>
  <c r="BL26" i="33"/>
  <c r="BL53" i="33"/>
  <c r="BL24" i="33"/>
  <c r="BL47" i="33"/>
  <c r="BL21" i="33"/>
  <c r="BL49" i="33"/>
  <c r="BL39" i="33"/>
  <c r="BL25" i="33"/>
  <c r="BL64" i="33"/>
  <c r="BL45" i="33"/>
  <c r="BL44" i="33"/>
  <c r="BL18" i="33"/>
  <c r="BL36" i="33"/>
  <c r="BL68" i="33"/>
  <c r="BL65" i="33"/>
  <c r="BL32" i="33"/>
  <c r="BL38" i="33"/>
  <c r="BL59" i="33"/>
  <c r="BL61" i="33"/>
  <c r="BL58" i="33"/>
  <c r="BL33" i="33"/>
  <c r="BL31" i="33"/>
  <c r="BL35" i="33"/>
  <c r="BL51" i="33"/>
  <c r="BL17" i="33"/>
  <c r="BL50" i="33"/>
  <c r="BL29" i="33"/>
  <c r="BL34" i="33"/>
  <c r="BL15" i="33"/>
  <c r="BL40" i="33"/>
  <c r="BL22" i="33"/>
  <c r="BL60" i="33"/>
  <c r="BL48" i="33"/>
  <c r="BL67" i="33"/>
  <c r="BL55" i="33"/>
  <c r="BL37" i="33"/>
  <c r="BL19" i="33"/>
  <c r="BL46" i="33"/>
  <c r="BL20" i="33"/>
  <c r="BL56" i="33"/>
  <c r="BL30" i="33"/>
  <c r="BL42" i="33"/>
  <c r="BL63" i="33"/>
  <c r="BL43" i="33"/>
  <c r="BL27" i="33"/>
  <c r="BL41" i="33"/>
  <c r="BL66" i="33"/>
  <c r="BL28" i="33"/>
  <c r="BF50" i="33"/>
  <c r="BF33" i="33"/>
  <c r="BF31" i="33"/>
  <c r="BF56" i="33"/>
  <c r="BF58" i="33"/>
  <c r="BF22" i="33"/>
  <c r="BF59" i="33"/>
  <c r="BF53" i="33"/>
  <c r="BF17" i="33"/>
  <c r="BF62" i="33"/>
  <c r="BF51" i="33"/>
  <c r="BF43" i="33"/>
  <c r="BF35" i="33"/>
  <c r="BF40" i="33"/>
  <c r="BF41" i="33"/>
  <c r="BF45" i="33"/>
  <c r="BF65" i="33"/>
  <c r="BF26" i="33"/>
  <c r="BF29" i="33"/>
  <c r="BF32" i="33"/>
  <c r="BF63" i="33"/>
  <c r="BF38" i="33"/>
  <c r="BF67" i="33"/>
  <c r="BF68" i="33"/>
  <c r="BF25" i="33"/>
  <c r="BF42" i="33"/>
  <c r="BF64" i="33"/>
  <c r="BF39" i="33"/>
  <c r="BF52" i="33"/>
  <c r="BF34" i="33"/>
  <c r="BF57" i="33"/>
  <c r="BF37" i="33"/>
  <c r="BF24" i="33"/>
  <c r="BF27" i="33"/>
  <c r="BF47" i="33"/>
  <c r="BF20" i="33"/>
  <c r="BF23" i="33"/>
  <c r="BF54" i="33"/>
  <c r="BF21" i="33"/>
  <c r="BF61" i="33"/>
  <c r="BF48" i="33"/>
  <c r="BF66" i="33"/>
  <c r="BF36" i="33"/>
  <c r="BF44" i="33"/>
  <c r="BF30" i="33"/>
  <c r="BF55" i="33"/>
  <c r="BF46" i="33"/>
  <c r="BF49" i="33"/>
  <c r="BF19" i="33"/>
  <c r="BF28" i="33"/>
  <c r="BF60" i="33"/>
  <c r="AV19" i="30"/>
  <c r="AV20" i="30"/>
  <c r="Q198" i="32"/>
  <c r="Q809" i="32"/>
  <c r="AK65" i="33"/>
  <c r="AK47" i="33"/>
  <c r="AK19" i="33"/>
  <c r="AK27" i="33"/>
  <c r="AK39" i="33"/>
  <c r="AK37" i="33"/>
  <c r="X19" i="30"/>
  <c r="K207" i="27" s="1"/>
  <c r="AK25" i="33"/>
  <c r="G805" i="32"/>
  <c r="AK31" i="33"/>
  <c r="AK57" i="33"/>
  <c r="AK49" i="33"/>
  <c r="AK29" i="33"/>
  <c r="AK59" i="33"/>
  <c r="AK23" i="33"/>
  <c r="AK67" i="33"/>
  <c r="AK33" i="33"/>
  <c r="AK61" i="33"/>
  <c r="AK63" i="33"/>
  <c r="AK51" i="33"/>
  <c r="AK21" i="33"/>
  <c r="AK17" i="33"/>
  <c r="AK45" i="33"/>
  <c r="AK53" i="33"/>
  <c r="AK43" i="33"/>
  <c r="AK35" i="33"/>
  <c r="AK55" i="33"/>
  <c r="G194" i="32"/>
  <c r="AK41" i="33"/>
  <c r="F3853" i="27" l="1"/>
  <c r="F3699" i="27"/>
  <c r="F3700" i="27"/>
  <c r="F3701" i="27" s="1"/>
  <c r="F3702" i="27" s="1"/>
  <c r="F3703" i="27" s="1"/>
  <c r="F3704" i="27" s="1"/>
  <c r="F3705" i="27" s="1"/>
  <c r="F3706" i="27" s="1"/>
  <c r="E927" i="27"/>
  <c r="A207" i="27"/>
  <c r="T207" i="27" s="1"/>
  <c r="S198" i="24"/>
  <c r="S178" i="24"/>
  <c r="S158" i="24"/>
  <c r="S174" i="24"/>
  <c r="S170" i="24"/>
  <c r="S180" i="24"/>
  <c r="S186" i="24"/>
  <c r="S204" i="24"/>
  <c r="S184" i="24"/>
  <c r="S194" i="24"/>
  <c r="S192" i="24"/>
  <c r="S176" i="24"/>
  <c r="S168" i="24"/>
  <c r="S162" i="24"/>
  <c r="S164" i="24"/>
  <c r="S196" i="24"/>
  <c r="S160" i="24"/>
  <c r="S156" i="24"/>
  <c r="S200" i="24"/>
  <c r="S154" i="24"/>
  <c r="S188" i="24"/>
  <c r="S172" i="24"/>
  <c r="S190" i="24"/>
  <c r="S166" i="24"/>
  <c r="S182" i="24"/>
  <c r="S202" i="24"/>
  <c r="Q200" i="32"/>
  <c r="AM57" i="24"/>
  <c r="B58" i="24"/>
  <c r="B76" i="24"/>
  <c r="AM75" i="24"/>
  <c r="B64" i="24"/>
  <c r="AM63" i="24"/>
  <c r="AM77" i="24"/>
  <c r="B78" i="24"/>
  <c r="AM65" i="24"/>
  <c r="B66" i="24"/>
  <c r="Q811" i="32"/>
  <c r="I219" i="24"/>
  <c r="G196" i="32"/>
  <c r="G807" i="32"/>
  <c r="F3854" i="27" l="1"/>
  <c r="F3707" i="27"/>
  <c r="F3708" i="27"/>
  <c r="F3709" i="27" s="1"/>
  <c r="F3710" i="27" s="1"/>
  <c r="F3711" i="27" s="1"/>
  <c r="F3712" i="27" s="1"/>
  <c r="F3713" i="27" s="1"/>
  <c r="F3714" i="27" s="1"/>
  <c r="F3715" i="27" s="1"/>
  <c r="E928" i="27"/>
  <c r="Q202" i="32"/>
  <c r="B110" i="24"/>
  <c r="B134" i="24"/>
  <c r="B112" i="24"/>
  <c r="Q813" i="32"/>
  <c r="N219" i="24"/>
  <c r="G809" i="32"/>
  <c r="G198" i="32"/>
  <c r="F3855" i="27" l="1"/>
  <c r="E929" i="27"/>
  <c r="Q204" i="32"/>
  <c r="Q815" i="32"/>
  <c r="G811" i="32"/>
  <c r="G200" i="32"/>
  <c r="F3856" i="27" l="1"/>
  <c r="E930" i="27"/>
  <c r="Q206" i="32"/>
  <c r="Q817" i="32"/>
  <c r="I3075" i="27"/>
  <c r="G202" i="32"/>
  <c r="G813" i="32"/>
  <c r="F3857" i="27" l="1"/>
  <c r="E931" i="27"/>
  <c r="Q208" i="32"/>
  <c r="A3075" i="27"/>
  <c r="Q819" i="32"/>
  <c r="G204" i="32"/>
  <c r="F3858" i="27" l="1"/>
  <c r="E932" i="27"/>
  <c r="Q210" i="32"/>
  <c r="Q821" i="32"/>
  <c r="G206" i="32"/>
  <c r="F3859" i="27" l="1"/>
  <c r="F3860" i="27"/>
  <c r="E933" i="27"/>
  <c r="Q212" i="32"/>
  <c r="Q823" i="32"/>
  <c r="G208" i="32"/>
  <c r="F3861" i="27" l="1"/>
  <c r="E934" i="27"/>
  <c r="Q214" i="32"/>
  <c r="Q825" i="32"/>
  <c r="G210" i="32"/>
  <c r="F3862" i="27" l="1"/>
  <c r="E935" i="27"/>
  <c r="Q216" i="32"/>
  <c r="Q827" i="32"/>
  <c r="G212" i="32"/>
  <c r="F3863" i="27" l="1"/>
  <c r="E936" i="27"/>
  <c r="Q218" i="32"/>
  <c r="Q829" i="32"/>
  <c r="G214" i="32"/>
  <c r="F3864" i="27" l="1"/>
  <c r="E937" i="27"/>
  <c r="Q220" i="32"/>
  <c r="Q831" i="32"/>
  <c r="G216" i="32"/>
  <c r="F3865" i="27" l="1"/>
  <c r="E938" i="27"/>
  <c r="Q222" i="32"/>
  <c r="Q833" i="32"/>
  <c r="G218" i="32"/>
  <c r="F3866" i="27" l="1"/>
  <c r="E939" i="27"/>
  <c r="Q224" i="32"/>
  <c r="Q835" i="32"/>
  <c r="G220" i="32"/>
  <c r="F3867" i="27" l="1"/>
  <c r="F3868" i="27"/>
  <c r="E940" i="27"/>
  <c r="Q226" i="32"/>
  <c r="Q837" i="32"/>
  <c r="G222" i="32"/>
  <c r="F3869" i="27" l="1"/>
  <c r="E941" i="27"/>
  <c r="Q228" i="32"/>
  <c r="Q839" i="32"/>
  <c r="G224" i="32"/>
  <c r="F3870" i="27" l="1"/>
  <c r="E942" i="27"/>
  <c r="Q230" i="32"/>
  <c r="Q841" i="32"/>
  <c r="G226" i="32"/>
  <c r="F3871" i="27" l="1"/>
  <c r="E943" i="27"/>
  <c r="Q232" i="32"/>
  <c r="Q843" i="32"/>
  <c r="G228" i="32"/>
  <c r="F3872" i="27" l="1"/>
  <c r="E944" i="27"/>
  <c r="Q234" i="32"/>
  <c r="A3" i="27"/>
  <c r="Q845" i="32"/>
  <c r="G230" i="32"/>
  <c r="F3873" i="27" l="1"/>
  <c r="E945" i="27"/>
  <c r="Q236" i="32"/>
  <c r="Q847" i="32"/>
  <c r="G232" i="32"/>
  <c r="F3874" i="27" l="1"/>
  <c r="E946" i="27"/>
  <c r="Q238" i="32"/>
  <c r="Q849" i="32"/>
  <c r="G234" i="32"/>
  <c r="F3875" i="27" l="1"/>
  <c r="F3876" i="27"/>
  <c r="E947" i="27"/>
  <c r="Q240" i="32"/>
  <c r="Q851" i="32"/>
  <c r="G236" i="32"/>
  <c r="F3877" i="27" l="1"/>
  <c r="E948" i="27"/>
  <c r="Q242" i="32"/>
  <c r="Q853" i="32"/>
  <c r="G238" i="32"/>
  <c r="F3878" i="27" l="1"/>
  <c r="E949" i="27"/>
  <c r="Q244" i="32"/>
  <c r="Q855" i="32"/>
  <c r="F3879" i="27" l="1"/>
  <c r="E950" i="27"/>
  <c r="Q246" i="32"/>
  <c r="Q857" i="32"/>
  <c r="F3880" i="27" l="1"/>
  <c r="E951" i="27"/>
  <c r="Q248" i="32"/>
  <c r="A609" i="27"/>
  <c r="Q859" i="32"/>
  <c r="F3881" i="27" l="1"/>
  <c r="E952" i="27"/>
  <c r="Q250" i="32"/>
  <c r="Q861" i="32"/>
  <c r="B157" i="24"/>
  <c r="F3882" i="27" l="1"/>
  <c r="E953" i="27"/>
  <c r="Q252" i="32"/>
  <c r="Q863" i="32"/>
  <c r="F3883" i="27" l="1"/>
  <c r="F3884" i="27"/>
  <c r="E954" i="27"/>
  <c r="Q254" i="32"/>
  <c r="Q865" i="32"/>
  <c r="F3885" i="27" l="1"/>
  <c r="E955" i="27"/>
  <c r="Q256" i="32"/>
  <c r="Q867" i="32"/>
  <c r="F3886" i="27" l="1"/>
  <c r="E956" i="27"/>
  <c r="Q258" i="32"/>
  <c r="Q869" i="32"/>
  <c r="F3887" i="27" l="1"/>
  <c r="E957" i="27"/>
  <c r="Q260" i="32"/>
  <c r="Q871" i="32"/>
  <c r="F3888" i="27" l="1"/>
  <c r="E958" i="27"/>
  <c r="Q262" i="32"/>
  <c r="Q873" i="32"/>
  <c r="F3889" i="27" l="1"/>
  <c r="E959" i="27"/>
  <c r="Q264" i="32"/>
  <c r="Q875" i="32"/>
  <c r="F3890" i="27" l="1"/>
  <c r="E960" i="27"/>
  <c r="Q266" i="32"/>
  <c r="Q877" i="32"/>
  <c r="F3891" i="27" l="1"/>
  <c r="F3892" i="27"/>
  <c r="E961" i="27"/>
  <c r="Q268" i="32"/>
  <c r="Q879" i="32"/>
  <c r="F3893" i="27" l="1"/>
  <c r="E962" i="27"/>
  <c r="Q270" i="32"/>
  <c r="Q881" i="32"/>
  <c r="F3894" i="27" l="1"/>
  <c r="E963" i="27"/>
  <c r="Q272" i="32"/>
  <c r="Q883" i="32"/>
  <c r="F3895" i="27" l="1"/>
  <c r="E964" i="27"/>
  <c r="Q274" i="32"/>
  <c r="Q885" i="32"/>
  <c r="F3896" i="27" l="1"/>
  <c r="E965" i="27"/>
  <c r="Q276" i="32"/>
  <c r="S61" i="24"/>
  <c r="Q887" i="32"/>
  <c r="AM148" i="24"/>
  <c r="F3897" i="27" l="1"/>
  <c r="E966" i="27"/>
  <c r="Q278" i="32"/>
  <c r="Q889" i="32"/>
  <c r="F3898" i="27" l="1"/>
  <c r="E967" i="27"/>
  <c r="Q280" i="32"/>
  <c r="Q891" i="32"/>
  <c r="C43" i="27"/>
  <c r="B115" i="24"/>
  <c r="AB19" i="31" a="1"/>
  <c r="AB19" i="31" s="1"/>
  <c r="H19" i="31" s="1"/>
  <c r="J115" i="24" s="1"/>
  <c r="F3899" i="27" l="1"/>
  <c r="F3900" i="27"/>
  <c r="E968" i="27"/>
  <c r="O163" i="27"/>
  <c r="O161" i="27"/>
  <c r="O159" i="27"/>
  <c r="O157" i="27"/>
  <c r="O155" i="27"/>
  <c r="O153" i="27"/>
  <c r="O151" i="27"/>
  <c r="O149" i="27"/>
  <c r="O147" i="27"/>
  <c r="O145" i="27"/>
  <c r="O143" i="27"/>
  <c r="O141" i="27"/>
  <c r="O139" i="27"/>
  <c r="O137" i="27"/>
  <c r="O135" i="27"/>
  <c r="O133" i="27"/>
  <c r="O131" i="27"/>
  <c r="O129" i="27"/>
  <c r="O127" i="27"/>
  <c r="O125" i="27"/>
  <c r="O123" i="27"/>
  <c r="O121" i="27"/>
  <c r="O119" i="27"/>
  <c r="O117" i="27"/>
  <c r="O115" i="27"/>
  <c r="O113" i="27"/>
  <c r="O111" i="27"/>
  <c r="O109" i="27"/>
  <c r="O107" i="27"/>
  <c r="O105" i="27"/>
  <c r="O103" i="27"/>
  <c r="O101" i="27"/>
  <c r="O99" i="27"/>
  <c r="O97" i="27"/>
  <c r="O95" i="27"/>
  <c r="O93" i="27"/>
  <c r="O91" i="27"/>
  <c r="O89" i="27"/>
  <c r="O87" i="27"/>
  <c r="O85" i="27"/>
  <c r="O83" i="27"/>
  <c r="O81" i="27"/>
  <c r="O79" i="27"/>
  <c r="O77" i="27"/>
  <c r="O75" i="27"/>
  <c r="O73" i="27"/>
  <c r="O71" i="27"/>
  <c r="O69" i="27"/>
  <c r="O67" i="27"/>
  <c r="O65" i="27"/>
  <c r="O63" i="27"/>
  <c r="O61" i="27"/>
  <c r="O59" i="27"/>
  <c r="O57" i="27"/>
  <c r="O55" i="27"/>
  <c r="O53" i="27"/>
  <c r="O51" i="27"/>
  <c r="O49" i="27"/>
  <c r="O47" i="27"/>
  <c r="O45" i="27"/>
  <c r="O162" i="27"/>
  <c r="O160" i="27"/>
  <c r="O158" i="27"/>
  <c r="O156" i="27"/>
  <c r="O154" i="27"/>
  <c r="O152" i="27"/>
  <c r="O150" i="27"/>
  <c r="O148" i="27"/>
  <c r="O146" i="27"/>
  <c r="O144" i="27"/>
  <c r="O142" i="27"/>
  <c r="O140" i="27"/>
  <c r="O138" i="27"/>
  <c r="O136" i="27"/>
  <c r="O134" i="27"/>
  <c r="O132" i="27"/>
  <c r="O130" i="27"/>
  <c r="O128" i="27"/>
  <c r="O126" i="27"/>
  <c r="O124" i="27"/>
  <c r="O122" i="27"/>
  <c r="O120" i="27"/>
  <c r="O118" i="27"/>
  <c r="O116" i="27"/>
  <c r="O114" i="27"/>
  <c r="O112" i="27"/>
  <c r="O110" i="27"/>
  <c r="O108" i="27"/>
  <c r="O106" i="27"/>
  <c r="O104" i="27"/>
  <c r="O102" i="27"/>
  <c r="O100" i="27"/>
  <c r="O98" i="27"/>
  <c r="O96" i="27"/>
  <c r="O94" i="27"/>
  <c r="O92" i="27"/>
  <c r="O90" i="27"/>
  <c r="O88" i="27"/>
  <c r="O86" i="27"/>
  <c r="O84" i="27"/>
  <c r="O82" i="27"/>
  <c r="O80" i="27"/>
  <c r="O78" i="27"/>
  <c r="O76" i="27"/>
  <c r="O74" i="27"/>
  <c r="O72" i="27"/>
  <c r="O70" i="27"/>
  <c r="O68" i="27"/>
  <c r="O66" i="27"/>
  <c r="O64" i="27"/>
  <c r="O62" i="27"/>
  <c r="O60" i="27"/>
  <c r="O58" i="27"/>
  <c r="O56" i="27"/>
  <c r="O54" i="27"/>
  <c r="O52" i="27"/>
  <c r="O50" i="27"/>
  <c r="O48" i="27"/>
  <c r="O46" i="27"/>
  <c r="O44" i="27"/>
  <c r="Q282" i="32"/>
  <c r="Q893" i="32"/>
  <c r="M125" i="1"/>
  <c r="N125" i="1"/>
  <c r="AO125" i="1"/>
  <c r="F3901" i="27" l="1"/>
  <c r="E969" i="27"/>
  <c r="Q284" i="32"/>
  <c r="Q895" i="32"/>
  <c r="F3902" i="27" l="1"/>
  <c r="E970" i="27"/>
  <c r="Q286" i="32"/>
  <c r="Q897" i="32"/>
  <c r="AI125" i="1"/>
  <c r="L2" i="29" a="1"/>
  <c r="L2" i="29" s="1"/>
  <c r="F3903" i="27" l="1"/>
  <c r="E971" i="27"/>
  <c r="AJ125" i="1"/>
  <c r="AJ174" i="1"/>
  <c r="AJ160" i="1"/>
  <c r="AJ157" i="1"/>
  <c r="AJ169" i="1"/>
  <c r="AJ164" i="1"/>
  <c r="AJ155" i="1"/>
  <c r="AJ167" i="1"/>
  <c r="AJ168" i="1"/>
  <c r="AJ149" i="1"/>
  <c r="AJ161" i="1"/>
  <c r="AJ172" i="1"/>
  <c r="AJ145" i="1"/>
  <c r="AJ159" i="1"/>
  <c r="AJ126" i="1"/>
  <c r="AJ141" i="1"/>
  <c r="AJ153" i="1"/>
  <c r="AJ130" i="1"/>
  <c r="AJ137" i="1"/>
  <c r="AJ151" i="1"/>
  <c r="AJ134" i="1"/>
  <c r="AJ133" i="1"/>
  <c r="AJ147" i="1"/>
  <c r="AJ138" i="1"/>
  <c r="AJ129" i="1"/>
  <c r="AJ143" i="1"/>
  <c r="AJ142" i="1"/>
  <c r="AJ128" i="1"/>
  <c r="AJ139" i="1"/>
  <c r="AJ146" i="1"/>
  <c r="AJ132" i="1"/>
  <c r="AJ135" i="1"/>
  <c r="AJ150" i="1"/>
  <c r="AJ136" i="1"/>
  <c r="AJ131" i="1"/>
  <c r="AJ154" i="1"/>
  <c r="AJ140" i="1"/>
  <c r="AJ127" i="1"/>
  <c r="AJ158" i="1"/>
  <c r="AJ144" i="1"/>
  <c r="AJ173" i="1"/>
  <c r="AJ162" i="1"/>
  <c r="AJ148" i="1"/>
  <c r="AJ171" i="1"/>
  <c r="AJ166" i="1"/>
  <c r="AJ152" i="1"/>
  <c r="AJ165" i="1"/>
  <c r="AJ170" i="1"/>
  <c r="AJ156" i="1"/>
  <c r="AJ163" i="1"/>
  <c r="AJ175" i="1"/>
  <c r="Q288" i="32"/>
  <c r="Q899" i="32"/>
  <c r="AK125" i="1"/>
  <c r="AL125" i="1"/>
  <c r="AM125" i="1"/>
  <c r="L3" i="29" a="1"/>
  <c r="L3" i="29" s="1"/>
  <c r="L4" i="29" s="1" a="1"/>
  <c r="L4" i="29" s="1"/>
  <c r="F3904" i="27" l="1"/>
  <c r="E972" i="27"/>
  <c r="AM175" i="1"/>
  <c r="AM173" i="1"/>
  <c r="AM171" i="1"/>
  <c r="AM169" i="1"/>
  <c r="AM167" i="1"/>
  <c r="AM165" i="1"/>
  <c r="AM163" i="1"/>
  <c r="AM161" i="1"/>
  <c r="AM159" i="1"/>
  <c r="AM157" i="1"/>
  <c r="AM155" i="1"/>
  <c r="AM153" i="1"/>
  <c r="AM151" i="1"/>
  <c r="AM149" i="1"/>
  <c r="AM147" i="1"/>
  <c r="AM145" i="1"/>
  <c r="AM143" i="1"/>
  <c r="AM141" i="1"/>
  <c r="AM139" i="1"/>
  <c r="AM137" i="1"/>
  <c r="AM135" i="1"/>
  <c r="AM133" i="1"/>
  <c r="AM131" i="1"/>
  <c r="AM129" i="1"/>
  <c r="AM127" i="1"/>
  <c r="AL175" i="1"/>
  <c r="AL173" i="1"/>
  <c r="AL171" i="1"/>
  <c r="AL169" i="1"/>
  <c r="AL167" i="1"/>
  <c r="AL165" i="1"/>
  <c r="AL163" i="1"/>
  <c r="AL161" i="1"/>
  <c r="AL159" i="1"/>
  <c r="AL157" i="1"/>
  <c r="AM174" i="1"/>
  <c r="AM170" i="1"/>
  <c r="AM166" i="1"/>
  <c r="AM162" i="1"/>
  <c r="AM158" i="1"/>
  <c r="AM154" i="1"/>
  <c r="AM150" i="1"/>
  <c r="AM146" i="1"/>
  <c r="AM142" i="1"/>
  <c r="AM138" i="1"/>
  <c r="AM134" i="1"/>
  <c r="AM130" i="1"/>
  <c r="AM126" i="1"/>
  <c r="AL172" i="1"/>
  <c r="AL168" i="1"/>
  <c r="AL164" i="1"/>
  <c r="AL160" i="1"/>
  <c r="AL156" i="1"/>
  <c r="AL154" i="1"/>
  <c r="AL152" i="1"/>
  <c r="AL150" i="1"/>
  <c r="AL148" i="1"/>
  <c r="AL146" i="1"/>
  <c r="AL144" i="1"/>
  <c r="AL142" i="1"/>
  <c r="AL140" i="1"/>
  <c r="AL138" i="1"/>
  <c r="AL136" i="1"/>
  <c r="AL134" i="1"/>
  <c r="AL132" i="1"/>
  <c r="AL130" i="1"/>
  <c r="AL128" i="1"/>
  <c r="AL126" i="1"/>
  <c r="AK174" i="1"/>
  <c r="AK172" i="1"/>
  <c r="AN172" i="1" s="1"/>
  <c r="AK170" i="1"/>
  <c r="AK168" i="1"/>
  <c r="AN168" i="1" s="1"/>
  <c r="AK166" i="1"/>
  <c r="AK164" i="1"/>
  <c r="AN164" i="1" s="1"/>
  <c r="AK162" i="1"/>
  <c r="AK160" i="1"/>
  <c r="AN160" i="1" s="1"/>
  <c r="AK158" i="1"/>
  <c r="AK156" i="1"/>
  <c r="AN156" i="1" s="1"/>
  <c r="AK154" i="1"/>
  <c r="AK152" i="1"/>
  <c r="AN152" i="1" s="1"/>
  <c r="AK150" i="1"/>
  <c r="AK148" i="1"/>
  <c r="AN148" i="1" s="1"/>
  <c r="AK146" i="1"/>
  <c r="AK144" i="1"/>
  <c r="AN144" i="1" s="1"/>
  <c r="AK142" i="1"/>
  <c r="AK140" i="1"/>
  <c r="AN140" i="1" s="1"/>
  <c r="AK138" i="1"/>
  <c r="AK136" i="1"/>
  <c r="AN136" i="1" s="1"/>
  <c r="AK134" i="1"/>
  <c r="AK132" i="1"/>
  <c r="AN132" i="1" s="1"/>
  <c r="AK130" i="1"/>
  <c r="AK128" i="1"/>
  <c r="AN128" i="1" s="1"/>
  <c r="AK126" i="1"/>
  <c r="AM168" i="1"/>
  <c r="AM160" i="1"/>
  <c r="AM152" i="1"/>
  <c r="AM144" i="1"/>
  <c r="AM136" i="1"/>
  <c r="AM128" i="1"/>
  <c r="AL170" i="1"/>
  <c r="AL162" i="1"/>
  <c r="AL155" i="1"/>
  <c r="AL151" i="1"/>
  <c r="AL147" i="1"/>
  <c r="AL143" i="1"/>
  <c r="AL139" i="1"/>
  <c r="AL135" i="1"/>
  <c r="AL131" i="1"/>
  <c r="AL127" i="1"/>
  <c r="AK173" i="1"/>
  <c r="AN173" i="1" s="1"/>
  <c r="AK169" i="1"/>
  <c r="AN169" i="1" s="1"/>
  <c r="AK165" i="1"/>
  <c r="AN165" i="1" s="1"/>
  <c r="AK161" i="1"/>
  <c r="AN161" i="1" s="1"/>
  <c r="AK157" i="1"/>
  <c r="AN157" i="1" s="1"/>
  <c r="AK153" i="1"/>
  <c r="AK149" i="1"/>
  <c r="AK145" i="1"/>
  <c r="AK141" i="1"/>
  <c r="AK137" i="1"/>
  <c r="AK133" i="1"/>
  <c r="AK129" i="1"/>
  <c r="AM172" i="1"/>
  <c r="AM156" i="1"/>
  <c r="AM140" i="1"/>
  <c r="AL174" i="1"/>
  <c r="AL158" i="1"/>
  <c r="AL149" i="1"/>
  <c r="AL141" i="1"/>
  <c r="AL133" i="1"/>
  <c r="AK175" i="1"/>
  <c r="AN175" i="1" s="1"/>
  <c r="AK167" i="1"/>
  <c r="AK159" i="1"/>
  <c r="AN159" i="1" s="1"/>
  <c r="AK151" i="1"/>
  <c r="AN151" i="1" s="1"/>
  <c r="AK143" i="1"/>
  <c r="AN143" i="1" s="1"/>
  <c r="AK135" i="1"/>
  <c r="AN135" i="1" s="1"/>
  <c r="AK127" i="1"/>
  <c r="AN127" i="1" s="1"/>
  <c r="AM148" i="1"/>
  <c r="AM132" i="1"/>
  <c r="AL166" i="1"/>
  <c r="AL153" i="1"/>
  <c r="AL145" i="1"/>
  <c r="AL137" i="1"/>
  <c r="AL129" i="1"/>
  <c r="AK171" i="1"/>
  <c r="AN171" i="1" s="1"/>
  <c r="AK163" i="1"/>
  <c r="AK155" i="1"/>
  <c r="AN155" i="1" s="1"/>
  <c r="AK147" i="1"/>
  <c r="AK139" i="1"/>
  <c r="AN139" i="1" s="1"/>
  <c r="AK131" i="1"/>
  <c r="AM164" i="1"/>
  <c r="Q290" i="32"/>
  <c r="Q901" i="32"/>
  <c r="AN125" i="1"/>
  <c r="L5" i="29" a="1"/>
  <c r="L5" i="29" s="1"/>
  <c r="F3905" i="27" l="1"/>
  <c r="E973" i="27"/>
  <c r="AN131" i="1"/>
  <c r="AN147" i="1"/>
  <c r="AN163" i="1"/>
  <c r="AN167" i="1"/>
  <c r="AN126" i="1"/>
  <c r="AN130" i="1"/>
  <c r="AN134" i="1"/>
  <c r="AN138" i="1"/>
  <c r="AN142" i="1"/>
  <c r="AN146" i="1"/>
  <c r="AN150" i="1"/>
  <c r="AN154" i="1"/>
  <c r="AN133" i="1"/>
  <c r="AN141" i="1"/>
  <c r="AN149" i="1"/>
  <c r="AN129" i="1"/>
  <c r="AN137" i="1"/>
  <c r="AN145" i="1"/>
  <c r="AN153" i="1"/>
  <c r="AN158" i="1"/>
  <c r="AN162" i="1"/>
  <c r="AN166" i="1"/>
  <c r="AN170" i="1"/>
  <c r="AN174" i="1"/>
  <c r="Q292" i="32"/>
  <c r="Q903" i="32"/>
  <c r="L6" i="29" a="1"/>
  <c r="L6" i="29" s="1"/>
  <c r="L7" i="29" s="1" a="1"/>
  <c r="L7" i="29" s="1"/>
  <c r="F3906" i="27" l="1"/>
  <c r="E974" i="27"/>
  <c r="P2" i="29" a="1"/>
  <c r="P2" i="29" s="1"/>
  <c r="O2" i="29" s="1"/>
  <c r="Q294" i="32"/>
  <c r="Q905" i="32"/>
  <c r="L8" i="29" a="1"/>
  <c r="L8" i="29" s="1"/>
  <c r="L9" i="29" s="1" a="1"/>
  <c r="L9" i="29" s="1"/>
  <c r="F3908" i="27" l="1"/>
  <c r="F3907" i="27"/>
  <c r="E975" i="27"/>
  <c r="Q2" i="29"/>
  <c r="P3" i="29" a="1"/>
  <c r="P3" i="29" s="1"/>
  <c r="Q296" i="32"/>
  <c r="Q907" i="32"/>
  <c r="L10" i="29" a="1"/>
  <c r="L10" i="29" s="1"/>
  <c r="A454" i="32"/>
  <c r="R3065" i="27"/>
  <c r="E28" i="27"/>
  <c r="A248" i="32"/>
  <c r="P51" i="33"/>
  <c r="A64" i="32"/>
  <c r="A258" i="32"/>
  <c r="J3048" i="27"/>
  <c r="N575" i="27"/>
  <c r="N577" i="27"/>
  <c r="A775" i="32"/>
  <c r="M196" i="27"/>
  <c r="I3033" i="27"/>
  <c r="A835" i="32"/>
  <c r="J3022" i="27"/>
  <c r="J3062" i="27"/>
  <c r="A100" i="32"/>
  <c r="A218" i="32"/>
  <c r="J3011" i="27"/>
  <c r="J2990" i="27"/>
  <c r="A30" i="32"/>
  <c r="F2996" i="27"/>
  <c r="A482" i="32"/>
  <c r="A869" i="32"/>
  <c r="F3053" i="27"/>
  <c r="O579" i="27"/>
  <c r="K577" i="27"/>
  <c r="A576" i="32"/>
  <c r="N3" i="27"/>
  <c r="A46" i="32"/>
  <c r="A590" i="32"/>
  <c r="A66" i="32"/>
  <c r="A751" i="32"/>
  <c r="R3015" i="27"/>
  <c r="P3043" i="27"/>
  <c r="A578" i="32"/>
  <c r="A290" i="32"/>
  <c r="A436" i="32"/>
  <c r="A356" i="32"/>
  <c r="A494" i="32"/>
  <c r="S35" i="33"/>
  <c r="R3021" i="27"/>
  <c r="P577" i="27"/>
  <c r="A711" i="32"/>
  <c r="J3003" i="27"/>
  <c r="A318" i="32"/>
  <c r="O574" i="27"/>
  <c r="A797" i="32"/>
  <c r="I3065" i="27"/>
  <c r="A552" i="32"/>
  <c r="K582" i="27"/>
  <c r="L13" i="30"/>
  <c r="K180" i="27" s="1"/>
  <c r="G307" i="27"/>
  <c r="I3029" i="27"/>
  <c r="K584" i="27"/>
  <c r="F3048" i="27"/>
  <c r="F3054" i="27"/>
  <c r="E317" i="27"/>
  <c r="I3059" i="27"/>
  <c r="P3056" i="27"/>
  <c r="F3000" i="27"/>
  <c r="A520" i="32"/>
  <c r="R579" i="27"/>
  <c r="I214" i="27"/>
  <c r="A428" i="32"/>
  <c r="A861" i="32"/>
  <c r="A60" i="32"/>
  <c r="A154" i="32"/>
  <c r="A424" i="32"/>
  <c r="L579" i="27"/>
  <c r="L316" i="27"/>
  <c r="P543" i="27"/>
  <c r="P585" i="27"/>
  <c r="A739" i="32"/>
  <c r="A422" i="32"/>
  <c r="F3052" i="27"/>
  <c r="F3029" i="27"/>
  <c r="A122" i="32"/>
  <c r="A58" i="32"/>
  <c r="K583" i="27"/>
  <c r="R3033" i="27"/>
  <c r="J2995" i="27"/>
  <c r="F3008" i="27"/>
  <c r="F2991" i="27"/>
  <c r="R3046" i="27"/>
  <c r="A558" i="32"/>
  <c r="F3017" i="27"/>
  <c r="P3033" i="27"/>
  <c r="A546" i="32"/>
  <c r="A811" i="32"/>
  <c r="A328" i="32"/>
  <c r="A791" i="32"/>
  <c r="I3053" i="27"/>
  <c r="A673" i="32"/>
  <c r="A332" i="32"/>
  <c r="P3004" i="27"/>
  <c r="J3047" i="27"/>
  <c r="F3024" i="27"/>
  <c r="F3021" i="27"/>
  <c r="A825" i="32"/>
  <c r="P3037" i="27"/>
  <c r="P3024" i="27"/>
  <c r="A610" i="32"/>
  <c r="O316" i="27"/>
  <c r="A264" i="32"/>
  <c r="F3033" i="27"/>
  <c r="P3052" i="27"/>
  <c r="A360" i="32"/>
  <c r="A857" i="32"/>
  <c r="P3019" i="27"/>
  <c r="G20" i="32"/>
  <c r="I3067" i="27"/>
  <c r="P3029" i="27"/>
  <c r="P3000" i="27"/>
  <c r="A168" i="32"/>
  <c r="A530" i="32"/>
  <c r="A140" i="32"/>
  <c r="P13" i="30"/>
  <c r="K181" i="27" s="1"/>
  <c r="A234" i="32"/>
  <c r="L28" i="27"/>
  <c r="N574" i="27"/>
  <c r="S21" i="33"/>
  <c r="A174" i="32"/>
  <c r="L306" i="27"/>
  <c r="A588" i="32"/>
  <c r="L313" i="27"/>
  <c r="J3039" i="27"/>
  <c r="A803" i="32"/>
  <c r="P3001" i="27"/>
  <c r="M206" i="27"/>
  <c r="A382" i="32"/>
  <c r="A176" i="32"/>
  <c r="K24" i="27"/>
  <c r="A246" i="32"/>
  <c r="P576" i="27"/>
  <c r="A773" i="32"/>
  <c r="I3063" i="27"/>
  <c r="S33" i="33"/>
  <c r="O577" i="27"/>
  <c r="G311" i="27"/>
  <c r="J212" i="27"/>
  <c r="P3007" i="27"/>
  <c r="A701" i="32"/>
  <c r="F3060" i="27"/>
  <c r="A10" i="32"/>
  <c r="F2995" i="27"/>
  <c r="A280" i="32"/>
  <c r="O585" i="27"/>
  <c r="R3069" i="27"/>
  <c r="I212" i="27"/>
  <c r="A464" i="32"/>
  <c r="A130" i="32"/>
  <c r="J3016" i="27"/>
  <c r="P578" i="27"/>
  <c r="F3022" i="27"/>
  <c r="A629" i="32"/>
  <c r="P3011" i="27"/>
  <c r="A438" i="32"/>
  <c r="A763" i="32"/>
  <c r="J3046" i="27"/>
  <c r="A635" i="32"/>
  <c r="A324" i="32"/>
  <c r="O588" i="27"/>
  <c r="A586" i="32"/>
  <c r="L585" i="27"/>
  <c r="S29" i="33"/>
  <c r="A270" i="32"/>
  <c r="J3023" i="27"/>
  <c r="A240" i="32"/>
  <c r="I3039" i="27"/>
  <c r="J3006" i="27"/>
  <c r="A282" i="32"/>
  <c r="F3042" i="27"/>
  <c r="J3012" i="27"/>
  <c r="I3049" i="27"/>
  <c r="A426" i="32"/>
  <c r="S15" i="33"/>
  <c r="A889" i="32"/>
  <c r="P3050" i="27"/>
  <c r="A699" i="32"/>
  <c r="R3053" i="27"/>
  <c r="A536" i="32"/>
  <c r="F3003" i="27"/>
  <c r="I3046" i="27"/>
  <c r="A12" i="32"/>
  <c r="P3069" i="27"/>
  <c r="J3020" i="27"/>
  <c r="M317" i="27" a="1"/>
  <c r="J3032" i="27"/>
  <c r="A372" i="32"/>
  <c r="A340" i="32"/>
  <c r="A556" i="32"/>
  <c r="S59" i="33"/>
  <c r="M314" i="27" a="1"/>
  <c r="A873" i="32"/>
  <c r="J3017" i="27"/>
  <c r="A502" i="32"/>
  <c r="J3001" i="27"/>
  <c r="P11" i="33"/>
  <c r="A126" i="32"/>
  <c r="J3021" i="27"/>
  <c r="A675" i="32"/>
  <c r="P3060" i="27"/>
  <c r="A823" i="32"/>
  <c r="A821" i="32"/>
  <c r="A322" i="32"/>
  <c r="A14" i="32"/>
  <c r="M238" i="27"/>
  <c r="P581" i="27"/>
  <c r="J3002" i="27"/>
  <c r="P3023" i="27"/>
  <c r="A388" i="32"/>
  <c r="A478" i="32"/>
  <c r="N24" i="27"/>
  <c r="A394" i="32"/>
  <c r="A82" i="32"/>
  <c r="A514" i="32"/>
  <c r="F3004" i="27"/>
  <c r="J3014" i="27"/>
  <c r="J3036" i="27"/>
  <c r="F3013" i="27"/>
  <c r="A598" i="32"/>
  <c r="R3057" i="27"/>
  <c r="I3062" i="27"/>
  <c r="A390" i="32"/>
  <c r="A614" i="32"/>
  <c r="R3052" i="27"/>
  <c r="A659" i="32"/>
  <c r="J3065" i="27"/>
  <c r="A128" i="32"/>
  <c r="K588" i="27"/>
  <c r="N28" i="27"/>
  <c r="A807" i="32"/>
  <c r="J205" i="27"/>
  <c r="O584" i="27"/>
  <c r="N238" i="27"/>
  <c r="J3049" i="27"/>
  <c r="F3007" i="27"/>
  <c r="F3019" i="27"/>
  <c r="P17" i="33"/>
  <c r="A32" i="32"/>
  <c r="A208" i="32"/>
  <c r="A26" i="32"/>
  <c r="A518" i="32"/>
  <c r="N304" i="27"/>
  <c r="A875" i="32"/>
  <c r="P2996" i="27"/>
  <c r="G310" i="27"/>
  <c r="A272" i="32"/>
  <c r="A681" i="32"/>
  <c r="A52" i="32"/>
  <c r="G314" i="27"/>
  <c r="A440" i="32"/>
  <c r="F3011" i="27"/>
  <c r="R3055" i="27"/>
  <c r="S25" i="33"/>
  <c r="A104" i="32"/>
  <c r="A488" i="32"/>
  <c r="G10" i="32"/>
  <c r="A362" i="32"/>
  <c r="A230" i="32"/>
  <c r="O578" i="27"/>
  <c r="P29" i="33"/>
  <c r="P33" i="33"/>
  <c r="A655" i="32"/>
  <c r="A462" i="32"/>
  <c r="A20" i="32"/>
  <c r="P25" i="33"/>
  <c r="G18" i="32"/>
  <c r="A544" i="32"/>
  <c r="A336" i="32"/>
  <c r="A849" i="32"/>
  <c r="R3061" i="27"/>
  <c r="P3053" i="27"/>
  <c r="R3043" i="27"/>
  <c r="A645" i="32"/>
  <c r="A162" i="32"/>
  <c r="P31" i="33"/>
  <c r="P2994" i="27"/>
  <c r="A326" i="32"/>
  <c r="J3033" i="27"/>
  <c r="R3025" i="27"/>
  <c r="P3015" i="27"/>
  <c r="A526" i="32"/>
  <c r="G815" i="32"/>
  <c r="N316" i="27"/>
  <c r="A292" i="32"/>
  <c r="J2994" i="27"/>
  <c r="A266" i="32"/>
  <c r="S23" i="33"/>
  <c r="R3045" i="27"/>
  <c r="A653" i="32"/>
  <c r="L575" i="27"/>
  <c r="G304" i="27"/>
  <c r="P3026" i="27"/>
  <c r="A28" i="32"/>
  <c r="J3035" i="27"/>
  <c r="A106" i="32"/>
  <c r="R3035" i="27"/>
  <c r="A286" i="32"/>
  <c r="A70" i="32"/>
  <c r="A24" i="32"/>
  <c r="A881" i="32"/>
  <c r="A400" i="32"/>
  <c r="P3017" i="27"/>
  <c r="A146" i="32"/>
  <c r="I3051" i="27"/>
  <c r="A604" i="32"/>
  <c r="I196" i="27"/>
  <c r="A446" i="32"/>
  <c r="A156" i="32"/>
  <c r="N314" i="27"/>
  <c r="L315" i="27"/>
  <c r="A180" i="32"/>
  <c r="R3029" i="27"/>
  <c r="P3034" i="27"/>
  <c r="K575" i="27"/>
  <c r="P3030" i="27"/>
  <c r="F3030" i="27"/>
  <c r="S45" i="33"/>
  <c r="F3035" i="27"/>
  <c r="P3038" i="27"/>
  <c r="O287" i="27"/>
  <c r="R3027" i="27"/>
  <c r="N307" i="27"/>
  <c r="A474" i="32"/>
  <c r="A86" i="32"/>
  <c r="A540" i="32"/>
  <c r="A885" i="32"/>
  <c r="A793" i="32"/>
  <c r="I3038" i="27"/>
  <c r="H28" i="27"/>
  <c r="F2992" i="27"/>
  <c r="A845" i="32"/>
  <c r="N196" i="27"/>
  <c r="A749" i="32"/>
  <c r="F3034" i="27"/>
  <c r="S31" i="33"/>
  <c r="P580" i="27"/>
  <c r="A528" i="32"/>
  <c r="P65" i="33"/>
  <c r="A769" i="32"/>
  <c r="R3017" i="27"/>
  <c r="G317" i="27"/>
  <c r="J3015" i="27"/>
  <c r="A665" i="32"/>
  <c r="A352" i="32"/>
  <c r="A368" i="32"/>
  <c r="S43" i="33"/>
  <c r="F3014" i="27"/>
  <c r="Q543" i="27"/>
  <c r="R3049" i="27"/>
  <c r="P3058" i="27"/>
  <c r="A687" i="32"/>
  <c r="A350" i="32"/>
  <c r="P574" i="27"/>
  <c r="F2994" i="27"/>
  <c r="H24" i="27"/>
  <c r="O582" i="27"/>
  <c r="M212" i="27"/>
  <c r="A508" i="32"/>
  <c r="P3013" i="27"/>
  <c r="J3009" i="27"/>
  <c r="P3016" i="27"/>
  <c r="R3032" i="27"/>
  <c r="A406" i="32"/>
  <c r="A36" i="32"/>
  <c r="A460" i="32"/>
  <c r="P57" i="33"/>
  <c r="A108" i="32"/>
  <c r="A334" i="32"/>
  <c r="P27" i="33"/>
  <c r="J3008" i="27"/>
  <c r="K586" i="27"/>
  <c r="P3035" i="27"/>
  <c r="L576" i="27"/>
  <c r="I3050" i="27"/>
  <c r="F3018" i="27"/>
  <c r="J3005" i="27"/>
  <c r="R3019" i="27"/>
  <c r="M198" i="27"/>
  <c r="A124" i="32"/>
  <c r="L577" i="27"/>
  <c r="F3023" i="27"/>
  <c r="P2990" i="27"/>
  <c r="J214" i="27"/>
  <c r="F3059" i="27"/>
  <c r="A717" i="32"/>
  <c r="R3060" i="27"/>
  <c r="A657" i="32"/>
  <c r="I3043" i="27"/>
  <c r="P3039" i="27"/>
  <c r="F3038" i="27"/>
  <c r="F3002" i="27"/>
  <c r="A358" i="32"/>
  <c r="I3057" i="27"/>
  <c r="A504" i="32"/>
  <c r="R3064" i="27"/>
  <c r="A725" i="32"/>
  <c r="A94" i="32"/>
  <c r="A707" i="32"/>
  <c r="O575" i="27"/>
  <c r="A893" i="32"/>
  <c r="P2995" i="27"/>
  <c r="A532" i="32"/>
  <c r="J199" i="27"/>
  <c r="F3001" i="27"/>
  <c r="P3022" i="27"/>
  <c r="A112" i="32"/>
  <c r="F3049" i="27"/>
  <c r="P3027" i="27"/>
  <c r="A767" i="32"/>
  <c r="P2999" i="27"/>
  <c r="A186" i="32"/>
  <c r="A224" i="32"/>
  <c r="P23" i="33"/>
  <c r="R3068" i="27"/>
  <c r="P3003" i="27"/>
  <c r="A548" i="32"/>
  <c r="A76" i="32"/>
  <c r="A506" i="32"/>
  <c r="L307" i="27"/>
  <c r="K576" i="27"/>
  <c r="A458" i="32"/>
  <c r="A134" i="32"/>
  <c r="A639" i="32"/>
  <c r="A342" i="32"/>
  <c r="O315" i="27"/>
  <c r="P3010" i="27"/>
  <c r="A370" i="32"/>
  <c r="A512" i="32"/>
  <c r="P3021" i="27"/>
  <c r="G312" i="27"/>
  <c r="A364" i="32"/>
  <c r="A344" i="32"/>
  <c r="A745" i="32"/>
  <c r="R3036" i="27"/>
  <c r="N583" i="27"/>
  <c r="G14" i="32"/>
  <c r="A799" i="32"/>
  <c r="A452" i="32"/>
  <c r="A683" i="32"/>
  <c r="A204" i="32"/>
  <c r="A785" i="32"/>
  <c r="N221" i="27"/>
  <c r="J3028" i="27"/>
  <c r="A96" i="32"/>
  <c r="A498" i="32"/>
  <c r="A669" i="32"/>
  <c r="A22" i="32"/>
  <c r="P19" i="33"/>
  <c r="S57" i="33"/>
  <c r="A212" i="32"/>
  <c r="P3054" i="27"/>
  <c r="P3018" i="27"/>
  <c r="N214" i="27"/>
  <c r="A895" i="32"/>
  <c r="A883" i="32"/>
  <c r="J2999" i="27"/>
  <c r="A184" i="32"/>
  <c r="F3015" i="27"/>
  <c r="J3055" i="27"/>
  <c r="F3062" i="27"/>
  <c r="A566" i="32"/>
  <c r="F3056" i="27"/>
  <c r="J3019" i="27"/>
  <c r="R3020" i="27"/>
  <c r="G313" i="27"/>
  <c r="L583" i="27"/>
  <c r="K585" i="27"/>
  <c r="P3025" i="27"/>
  <c r="A841" i="32"/>
  <c r="L580" i="27"/>
  <c r="A72" i="32"/>
  <c r="L24" i="27"/>
  <c r="O314" i="27"/>
  <c r="I3047" i="27"/>
  <c r="I3045" i="27"/>
  <c r="A260" i="32"/>
  <c r="A564" i="32"/>
  <c r="A250" i="32"/>
  <c r="A178" i="32"/>
  <c r="A490" i="32"/>
  <c r="I3054" i="27"/>
  <c r="I3069" i="27"/>
  <c r="A631" i="32"/>
  <c r="J3018" i="27"/>
  <c r="P3041" i="27"/>
  <c r="A432" i="32"/>
  <c r="A244" i="32"/>
  <c r="J196" i="27"/>
  <c r="P582" i="27"/>
  <c r="A120" i="32"/>
  <c r="A330" i="32"/>
  <c r="I3027" i="27"/>
  <c r="J3053" i="27"/>
  <c r="J3004" i="27"/>
  <c r="O587" i="27"/>
  <c r="A56" i="32"/>
  <c r="A897" i="32"/>
  <c r="I238" i="27"/>
  <c r="J3066" i="27"/>
  <c r="F3051" i="27"/>
  <c r="A472" i="32"/>
  <c r="G303" i="27"/>
  <c r="A378" i="32"/>
  <c r="P49" i="33"/>
  <c r="Q574" i="27"/>
  <c r="A190" i="32"/>
  <c r="N315" i="27"/>
  <c r="A448" i="32"/>
  <c r="I3056" i="27"/>
  <c r="A226" i="32"/>
  <c r="A346" i="32"/>
  <c r="L582" i="27"/>
  <c r="J3060" i="27"/>
  <c r="N32" i="27"/>
  <c r="A602" i="32"/>
  <c r="F3063" i="27"/>
  <c r="A410" i="32"/>
  <c r="A757" i="32"/>
  <c r="I3040" i="27"/>
  <c r="A562" i="32"/>
  <c r="M315" i="27" a="1"/>
  <c r="A572" i="32"/>
  <c r="R3037" i="27"/>
  <c r="A172" i="32"/>
  <c r="P35" i="33"/>
  <c r="A815" i="32"/>
  <c r="R3051" i="27"/>
  <c r="S65" i="33"/>
  <c r="A396" i="32"/>
  <c r="A456" i="32"/>
  <c r="R599" i="27"/>
  <c r="L587" i="27"/>
  <c r="A667" i="32"/>
  <c r="R3031" i="27"/>
  <c r="A150" i="32"/>
  <c r="I2995" i="27"/>
  <c r="A84" i="32"/>
  <c r="J3000" i="27"/>
  <c r="P3005" i="27"/>
  <c r="A214" i="32"/>
  <c r="K579" i="27"/>
  <c r="A819" i="32"/>
  <c r="P3047" i="27"/>
  <c r="P55" i="33"/>
  <c r="F3057" i="27"/>
  <c r="A90" i="32"/>
  <c r="G309" i="27"/>
  <c r="J3043" i="27"/>
  <c r="A44" i="32"/>
  <c r="A148" i="32"/>
  <c r="I3031" i="27"/>
  <c r="A430" i="32"/>
  <c r="J221" i="27"/>
  <c r="O581" i="27"/>
  <c r="G316" i="27"/>
  <c r="A813" i="32"/>
  <c r="A476" i="32"/>
  <c r="A114" i="32"/>
  <c r="P3063" i="27"/>
  <c r="P67" i="33"/>
  <c r="A74" i="32"/>
  <c r="A288" i="32"/>
  <c r="J3069" i="27"/>
  <c r="N31" i="27"/>
  <c r="A891" i="32"/>
  <c r="S47" i="33"/>
  <c r="I221" i="27"/>
  <c r="J3013" i="27"/>
  <c r="A442" i="32"/>
  <c r="P3028" i="27"/>
  <c r="A170" i="32"/>
  <c r="R3062" i="27"/>
  <c r="S53" i="33"/>
  <c r="A408" i="32"/>
  <c r="I199" i="27"/>
  <c r="A78" i="32"/>
  <c r="P21" i="33"/>
  <c r="A158" i="32"/>
  <c r="J3010" i="27"/>
  <c r="J2991" i="27"/>
  <c r="F3050" i="27"/>
  <c r="P2993" i="27"/>
  <c r="A677" i="32"/>
  <c r="R3028" i="27"/>
  <c r="J3029" i="27"/>
  <c r="P3062" i="27"/>
  <c r="A729" i="32"/>
  <c r="F3069" i="27"/>
  <c r="A164" i="32"/>
  <c r="J3041" i="27"/>
  <c r="I198" i="27"/>
  <c r="A691" i="32"/>
  <c r="L303" i="27"/>
  <c r="N586" i="27"/>
  <c r="A68" i="32"/>
  <c r="M205" i="27"/>
  <c r="A38" i="32"/>
  <c r="F3044" i="27"/>
  <c r="A765" i="32"/>
  <c r="A867" i="32"/>
  <c r="F3036" i="27"/>
  <c r="R3041" i="27"/>
  <c r="F3045" i="27"/>
  <c r="P3036" i="27"/>
  <c r="L317" i="27"/>
  <c r="N588" i="27"/>
  <c r="N576" i="27"/>
  <c r="A863" i="32"/>
  <c r="K580" i="27"/>
  <c r="R3018" i="27"/>
  <c r="F3043" i="27"/>
  <c r="R3066" i="27"/>
  <c r="P2997" i="27"/>
  <c r="A596" i="32"/>
  <c r="A671" i="32"/>
  <c r="A847" i="32"/>
  <c r="F3032" i="27"/>
  <c r="J3030" i="27"/>
  <c r="T15" i="30"/>
  <c r="K190" i="27" s="1"/>
  <c r="E314" i="27"/>
  <c r="A855" i="32"/>
  <c r="J3031" i="27"/>
  <c r="A727" i="32"/>
  <c r="A116" i="32"/>
  <c r="J3050" i="27"/>
  <c r="P584" i="27"/>
  <c r="F3037" i="27"/>
  <c r="P63" i="33"/>
  <c r="I3055" i="27"/>
  <c r="A484" i="32"/>
  <c r="I2909" i="27"/>
  <c r="A542" i="32"/>
  <c r="R3063" i="27"/>
  <c r="N30" i="27"/>
  <c r="K543" i="27"/>
  <c r="F3040" i="27"/>
  <c r="A623" i="32"/>
  <c r="R3044" i="27"/>
  <c r="R3026" i="27"/>
  <c r="J3054" i="27"/>
  <c r="A160" i="32"/>
  <c r="A222" i="32"/>
  <c r="J3038" i="27"/>
  <c r="I205" i="27"/>
  <c r="I3026" i="27"/>
  <c r="A80" i="32"/>
  <c r="A570" i="32"/>
  <c r="J3040" i="27"/>
  <c r="M221" i="27"/>
  <c r="A522" i="32"/>
  <c r="A685" i="32"/>
  <c r="P3020" i="27"/>
  <c r="P3032" i="27"/>
  <c r="K574" i="27"/>
  <c r="P586" i="27"/>
  <c r="N205" i="27"/>
  <c r="J2992" i="27"/>
  <c r="A412" i="32"/>
  <c r="G315" i="27"/>
  <c r="R3040" i="27"/>
  <c r="A238" i="32"/>
  <c r="A649" i="32"/>
  <c r="P3014" i="27"/>
  <c r="J3068" i="27"/>
  <c r="A837" i="32"/>
  <c r="N585" i="27"/>
  <c r="P3059" i="27"/>
  <c r="J3034" i="27"/>
  <c r="O543" i="27"/>
  <c r="P2998" i="27"/>
  <c r="N584" i="27"/>
  <c r="F3064" i="27"/>
  <c r="A188" i="32"/>
  <c r="A899" i="32"/>
  <c r="A398" i="32"/>
  <c r="P3044" i="27"/>
  <c r="A252" i="32"/>
  <c r="A166" i="32"/>
  <c r="R3042" i="27"/>
  <c r="A713" i="32"/>
  <c r="A274" i="32"/>
  <c r="R3056" i="27"/>
  <c r="F2993" i="27"/>
  <c r="E306" i="27"/>
  <c r="A697" i="32"/>
  <c r="P39" i="33"/>
  <c r="J3007" i="27"/>
  <c r="J3058" i="27"/>
  <c r="A853" i="32"/>
  <c r="F3025" i="27"/>
  <c r="F3016" i="27"/>
  <c r="G308" i="27"/>
  <c r="F3061" i="27"/>
  <c r="P579" i="27"/>
  <c r="A723" i="32"/>
  <c r="A709" i="32"/>
  <c r="F3067" i="27"/>
  <c r="A468" i="32"/>
  <c r="A827" i="32"/>
  <c r="F3010" i="27"/>
  <c r="M214" i="27"/>
  <c r="A206" i="32"/>
  <c r="P3045" i="27"/>
  <c r="A194" i="32"/>
  <c r="L581" i="27"/>
  <c r="P47" i="33"/>
  <c r="A450" i="32"/>
  <c r="F3009" i="27"/>
  <c r="L578" i="27"/>
  <c r="P3049" i="27"/>
  <c r="M316" i="27" a="1"/>
  <c r="S67" i="33"/>
  <c r="P3008" i="27"/>
  <c r="A284" i="32"/>
  <c r="I3030" i="27"/>
  <c r="L314" i="27"/>
  <c r="F3031" i="27"/>
  <c r="A582" i="32"/>
  <c r="A651" i="32"/>
  <c r="A887" i="32"/>
  <c r="J198" i="27"/>
  <c r="L588" i="27"/>
  <c r="A198" i="32"/>
  <c r="A843" i="32"/>
  <c r="P575" i="27"/>
  <c r="A50" i="32"/>
  <c r="I3034" i="27"/>
  <c r="A661" i="32"/>
  <c r="A402" i="32"/>
  <c r="P59" i="33"/>
  <c r="A366" i="32"/>
  <c r="A608" i="32"/>
  <c r="A851" i="32"/>
  <c r="A625" i="32"/>
  <c r="A592" i="32"/>
  <c r="R3034" i="27"/>
  <c r="P3051" i="27"/>
  <c r="P3042" i="27"/>
  <c r="J3042" i="27"/>
  <c r="J2996" i="27"/>
  <c r="J3045" i="27"/>
  <c r="A741" i="32"/>
  <c r="G12" i="32"/>
  <c r="P3065" i="27"/>
  <c r="A637" i="32"/>
  <c r="N579" i="27"/>
  <c r="A871" i="32"/>
  <c r="J238" i="27"/>
  <c r="N581" i="27"/>
  <c r="A594" i="32"/>
  <c r="J3059" i="27"/>
  <c r="A719" i="32"/>
  <c r="R3023" i="27"/>
  <c r="A466" i="32"/>
  <c r="F3005" i="27"/>
  <c r="P61" i="33"/>
  <c r="E24" i="27"/>
  <c r="P3068" i="27"/>
  <c r="P2991" i="27"/>
  <c r="A486" i="32"/>
  <c r="A98" i="32"/>
  <c r="P3040" i="27"/>
  <c r="A612" i="32"/>
  <c r="A320" i="32"/>
  <c r="J3051" i="27"/>
  <c r="I3068" i="27"/>
  <c r="P2992" i="27"/>
  <c r="F2999" i="27"/>
  <c r="A480" i="32"/>
  <c r="A510" i="32"/>
  <c r="A633" i="32"/>
  <c r="A829" i="32"/>
  <c r="K587" i="27"/>
  <c r="A232" i="32"/>
  <c r="A416" i="32"/>
  <c r="J3027" i="27"/>
  <c r="R3022" i="27"/>
  <c r="A753" i="32"/>
  <c r="A278" i="32"/>
  <c r="L305" i="27"/>
  <c r="A102" i="32"/>
  <c r="A142" i="32"/>
  <c r="F3046" i="27"/>
  <c r="N303" i="27"/>
  <c r="S63" i="33"/>
  <c r="A524" i="32"/>
  <c r="A404" i="32"/>
  <c r="L304" i="27"/>
  <c r="A705" i="32"/>
  <c r="A62" i="32"/>
  <c r="N212" i="27"/>
  <c r="S41" i="33"/>
  <c r="J3037" i="27"/>
  <c r="A903" i="32"/>
  <c r="R3059" i="27"/>
  <c r="G305" i="27"/>
  <c r="A138" i="32"/>
  <c r="A755" i="32"/>
  <c r="L574" i="27"/>
  <c r="A783" i="32"/>
  <c r="E316" i="27"/>
  <c r="I599" i="27"/>
  <c r="F3066" i="27"/>
  <c r="P599" i="27"/>
  <c r="R3058" i="27"/>
  <c r="A220" i="32"/>
  <c r="J2993" i="27"/>
  <c r="P3057" i="27"/>
  <c r="P3031" i="27"/>
  <c r="A703" i="32"/>
  <c r="I3060" i="27"/>
  <c r="E307" i="27"/>
  <c r="A34" i="32"/>
  <c r="R3030" i="27"/>
  <c r="A132" i="32"/>
  <c r="A534" i="32"/>
  <c r="P53" i="33"/>
  <c r="F3065" i="27"/>
  <c r="A805" i="32"/>
  <c r="P3002" i="27"/>
  <c r="P3012" i="27"/>
  <c r="P37" i="33"/>
  <c r="A242" i="32"/>
  <c r="M2" i="28"/>
  <c r="F3006" i="27"/>
  <c r="A580" i="32"/>
  <c r="N543" i="27"/>
  <c r="E304" i="27"/>
  <c r="A809" i="32"/>
  <c r="A621" i="32"/>
  <c r="F3055" i="27"/>
  <c r="L543" i="27"/>
  <c r="E315" i="27"/>
  <c r="P3048" i="27"/>
  <c r="A136" i="32"/>
  <c r="A759" i="32"/>
  <c r="E313" i="27"/>
  <c r="I3052" i="27"/>
  <c r="A877" i="32"/>
  <c r="A42" i="32"/>
  <c r="A679" i="32"/>
  <c r="P3064" i="27"/>
  <c r="A492" i="32"/>
  <c r="A859" i="32"/>
  <c r="F2990" i="27"/>
  <c r="F3012" i="27"/>
  <c r="R3038" i="27"/>
  <c r="P3046" i="27"/>
  <c r="I3025" i="27"/>
  <c r="A663" i="32"/>
  <c r="F3027" i="27"/>
  <c r="A777" i="32"/>
  <c r="J2997" i="27"/>
  <c r="I3035" i="27"/>
  <c r="A110" i="32"/>
  <c r="P3067" i="27"/>
  <c r="L584" i="27"/>
  <c r="I206" i="27"/>
  <c r="A470" i="32"/>
  <c r="P15" i="33"/>
  <c r="F3028" i="27"/>
  <c r="A831" i="32"/>
  <c r="A316" i="32"/>
  <c r="A338" i="32"/>
  <c r="A92" i="32"/>
  <c r="A268" i="32"/>
  <c r="P3009" i="27"/>
  <c r="F3041" i="27"/>
  <c r="A236" i="32"/>
  <c r="N582" i="27"/>
  <c r="I3066" i="27"/>
  <c r="A118" i="32"/>
  <c r="A500" i="32"/>
  <c r="R3050" i="27"/>
  <c r="J3026" i="27"/>
  <c r="A801" i="32"/>
  <c r="A228" i="32"/>
  <c r="A386" i="32"/>
  <c r="O583" i="27"/>
  <c r="N317" i="27"/>
  <c r="A54" i="32"/>
  <c r="A817" i="32"/>
  <c r="E303" i="27"/>
  <c r="J3057" i="27"/>
  <c r="A550" i="32"/>
  <c r="A354" i="32"/>
  <c r="N587" i="27"/>
  <c r="A48" i="32"/>
  <c r="S61" i="33"/>
  <c r="K581" i="27"/>
  <c r="A733" i="32"/>
  <c r="A787" i="32"/>
  <c r="O317" i="27"/>
  <c r="A554" i="32"/>
  <c r="A568" i="32"/>
  <c r="A418" i="32"/>
  <c r="A789" i="32"/>
  <c r="A839" i="32"/>
  <c r="I3048" i="27"/>
  <c r="A647" i="32"/>
  <c r="A434" i="32"/>
  <c r="A374" i="32"/>
  <c r="I3036" i="27"/>
  <c r="J3052" i="27"/>
  <c r="A152" i="32"/>
  <c r="A695" i="32"/>
  <c r="A735" i="32"/>
  <c r="A781" i="32"/>
  <c r="I3037" i="27"/>
  <c r="N305" i="27"/>
  <c r="N198" i="27"/>
  <c r="A600" i="32"/>
  <c r="N580" i="27"/>
  <c r="P43" i="33"/>
  <c r="J3044" i="27"/>
  <c r="I3064" i="27"/>
  <c r="R3039" i="27"/>
  <c r="A560" i="32"/>
  <c r="I3061" i="27"/>
  <c r="P45" i="33"/>
  <c r="A200" i="32"/>
  <c r="A761" i="32"/>
  <c r="A384" i="32"/>
  <c r="F3068" i="27"/>
  <c r="A196" i="32"/>
  <c r="F3020" i="27"/>
  <c r="A192" i="32"/>
  <c r="I3032" i="27"/>
  <c r="F2997" i="27"/>
  <c r="F3026" i="27"/>
  <c r="P587" i="27"/>
  <c r="S37" i="33"/>
  <c r="J2998" i="27"/>
  <c r="S27" i="33"/>
  <c r="A905" i="32"/>
  <c r="A182" i="32"/>
  <c r="A693" i="32"/>
  <c r="N313" i="27"/>
  <c r="G306" i="27"/>
  <c r="A865" i="32"/>
  <c r="A641" i="32"/>
  <c r="N306" i="27"/>
  <c r="A795" i="32"/>
  <c r="J3024" i="27"/>
  <c r="R3054" i="27"/>
  <c r="R3067" i="27"/>
  <c r="A574" i="32"/>
  <c r="P583" i="27"/>
  <c r="A262" i="32"/>
  <c r="A348" i="32"/>
  <c r="A376" i="32"/>
  <c r="A18" i="32"/>
  <c r="R3047" i="27"/>
  <c r="A420" i="32"/>
  <c r="S39" i="33"/>
  <c r="A747" i="32"/>
  <c r="J3056" i="27"/>
  <c r="N206" i="27"/>
  <c r="A721" i="32"/>
  <c r="A380" i="32"/>
  <c r="J3067" i="27"/>
  <c r="A496" i="32"/>
  <c r="F3058" i="27"/>
  <c r="I3042" i="27"/>
  <c r="F3047" i="27"/>
  <c r="P13" i="33"/>
  <c r="A689" i="32"/>
  <c r="A254" i="32"/>
  <c r="A879" i="32"/>
  <c r="F2998" i="27"/>
  <c r="A210" i="32"/>
  <c r="A16" i="32"/>
  <c r="P41" i="33"/>
  <c r="A88" i="32"/>
  <c r="J3064" i="27"/>
  <c r="A202" i="32"/>
  <c r="R3024" i="27"/>
  <c r="O580" i="27"/>
  <c r="S55" i="33"/>
  <c r="S49" i="33"/>
  <c r="A276" i="32"/>
  <c r="E305" i="27"/>
  <c r="I3058" i="27"/>
  <c r="S543" i="27"/>
  <c r="A40" i="32"/>
  <c r="A771" i="32"/>
  <c r="F3039" i="27"/>
  <c r="K578" i="27"/>
  <c r="A392" i="32"/>
  <c r="I3041" i="27"/>
  <c r="N578" i="27"/>
  <c r="P3061" i="27"/>
  <c r="A743" i="32"/>
  <c r="A606" i="32"/>
  <c r="P3055" i="27"/>
  <c r="A901" i="32"/>
  <c r="J206" i="27"/>
  <c r="R3048" i="27"/>
  <c r="S19" i="33"/>
  <c r="A779" i="32"/>
  <c r="N29" i="27"/>
  <c r="I3044" i="27"/>
  <c r="O586" i="27"/>
  <c r="S51" i="33"/>
  <c r="G240" i="32"/>
  <c r="A538" i="32"/>
  <c r="P588" i="27"/>
  <c r="A216" i="32"/>
  <c r="A731" i="32"/>
  <c r="A414" i="32"/>
  <c r="P3006" i="27"/>
  <c r="A737" i="32"/>
  <c r="A833" i="32"/>
  <c r="A584" i="32"/>
  <c r="P3066" i="27"/>
  <c r="A715" i="32"/>
  <c r="J3025" i="27"/>
  <c r="R3016" i="27"/>
  <c r="I3028" i="27"/>
  <c r="A444" i="32"/>
  <c r="O576" i="27"/>
  <c r="A516" i="32"/>
  <c r="J3061" i="27"/>
  <c r="A144" i="32"/>
  <c r="A627" i="32"/>
  <c r="J3063" i="27"/>
  <c r="A643" i="32"/>
  <c r="A256" i="32"/>
  <c r="A907" i="32"/>
  <c r="A294" i="32"/>
  <c r="F3909" i="27" l="1"/>
  <c r="J2447" i="27"/>
  <c r="J2439" i="27"/>
  <c r="J2431" i="27"/>
  <c r="I2447" i="27"/>
  <c r="I2439" i="27"/>
  <c r="I2431" i="27"/>
  <c r="I2423" i="27"/>
  <c r="H2439" i="27"/>
  <c r="H2423" i="27"/>
  <c r="H2447" i="27"/>
  <c r="H2431" i="27"/>
  <c r="J2306" i="27"/>
  <c r="H2306" i="27"/>
  <c r="G2306" i="27"/>
  <c r="E2306" i="27"/>
  <c r="J2308" i="27"/>
  <c r="H2308" i="27"/>
  <c r="N2310" i="27"/>
  <c r="I2310" i="27"/>
  <c r="G2310" i="27"/>
  <c r="E2310" i="27"/>
  <c r="J2312" i="27"/>
  <c r="H2312" i="27"/>
  <c r="J2314" i="27"/>
  <c r="H2314" i="27"/>
  <c r="G2314" i="27"/>
  <c r="E2314" i="27"/>
  <c r="J2316" i="27"/>
  <c r="H2316" i="27"/>
  <c r="N2318" i="27"/>
  <c r="I2318" i="27"/>
  <c r="G2318" i="27"/>
  <c r="E2318" i="27"/>
  <c r="J2320" i="27"/>
  <c r="H2320" i="27"/>
  <c r="J2322" i="27"/>
  <c r="H2322" i="27"/>
  <c r="G2322" i="27"/>
  <c r="E2322" i="27"/>
  <c r="J2324" i="27"/>
  <c r="H2324" i="27"/>
  <c r="N2326" i="27"/>
  <c r="I2326" i="27"/>
  <c r="G2326" i="27"/>
  <c r="E2326" i="27"/>
  <c r="J2328" i="27"/>
  <c r="H2328" i="27"/>
  <c r="J2330" i="27"/>
  <c r="H2330" i="27"/>
  <c r="G2330" i="27"/>
  <c r="E2330" i="27"/>
  <c r="J2332" i="27"/>
  <c r="H2332" i="27"/>
  <c r="N2334" i="27"/>
  <c r="I2334" i="27"/>
  <c r="G2334" i="27"/>
  <c r="E2334" i="27"/>
  <c r="J2336" i="27"/>
  <c r="H2336" i="27"/>
  <c r="J2338" i="27"/>
  <c r="H2338" i="27"/>
  <c r="G2338" i="27"/>
  <c r="E2338" i="27"/>
  <c r="J2340" i="27"/>
  <c r="H2340" i="27"/>
  <c r="N2342" i="27"/>
  <c r="I2342" i="27"/>
  <c r="G2342" i="27"/>
  <c r="E2342" i="27"/>
  <c r="J2344" i="27"/>
  <c r="H2344" i="27"/>
  <c r="J2346" i="27"/>
  <c r="H2346" i="27"/>
  <c r="G2346" i="27"/>
  <c r="E2346" i="27"/>
  <c r="J2348" i="27"/>
  <c r="H2348" i="27"/>
  <c r="N2350" i="27"/>
  <c r="I2350" i="27"/>
  <c r="G2350" i="27"/>
  <c r="E2350" i="27"/>
  <c r="J2352" i="27"/>
  <c r="H2352" i="27"/>
  <c r="J2354" i="27"/>
  <c r="H2354" i="27"/>
  <c r="G2354" i="27"/>
  <c r="E2354" i="27"/>
  <c r="J2356" i="27"/>
  <c r="H2356" i="27"/>
  <c r="N2358" i="27"/>
  <c r="I2358" i="27"/>
  <c r="G2358" i="27"/>
  <c r="E2358" i="27"/>
  <c r="J2360" i="27"/>
  <c r="H2360" i="27"/>
  <c r="J2362" i="27"/>
  <c r="H2362" i="27"/>
  <c r="G2362" i="27"/>
  <c r="E2362" i="27"/>
  <c r="J2364" i="27"/>
  <c r="H2364" i="27"/>
  <c r="N2366" i="27"/>
  <c r="I2366" i="27"/>
  <c r="G2366" i="27"/>
  <c r="E2366" i="27"/>
  <c r="J2368" i="27"/>
  <c r="H2368" i="27"/>
  <c r="J2370" i="27"/>
  <c r="H2370" i="27"/>
  <c r="G2370" i="27"/>
  <c r="E2370" i="27"/>
  <c r="J2372" i="27"/>
  <c r="H2372" i="27"/>
  <c r="N2374" i="27"/>
  <c r="I2374" i="27"/>
  <c r="G2374" i="27"/>
  <c r="E2374" i="27"/>
  <c r="J2376" i="27"/>
  <c r="H2376" i="27"/>
  <c r="J2378" i="27"/>
  <c r="H2378" i="27"/>
  <c r="G2378" i="27"/>
  <c r="E2378" i="27"/>
  <c r="J2380" i="27"/>
  <c r="H2380" i="27"/>
  <c r="N2382" i="27"/>
  <c r="I2382" i="27"/>
  <c r="G2382" i="27"/>
  <c r="E2382" i="27"/>
  <c r="J2384" i="27"/>
  <c r="H2384" i="27"/>
  <c r="J2386" i="27"/>
  <c r="H2386" i="27"/>
  <c r="G2386" i="27"/>
  <c r="E2386" i="27"/>
  <c r="J2388" i="27"/>
  <c r="H2388" i="27"/>
  <c r="N2390" i="27"/>
  <c r="I2390" i="27"/>
  <c r="G2390" i="27"/>
  <c r="E2390" i="27"/>
  <c r="J2392" i="27"/>
  <c r="H2392" i="27"/>
  <c r="J2394" i="27"/>
  <c r="H2394" i="27"/>
  <c r="G2394" i="27"/>
  <c r="E2394" i="27"/>
  <c r="J2396" i="27"/>
  <c r="H2396" i="27"/>
  <c r="N2398" i="27"/>
  <c r="I2398" i="27"/>
  <c r="G2398" i="27"/>
  <c r="E2398" i="27"/>
  <c r="J2400" i="27"/>
  <c r="H2400" i="27"/>
  <c r="J2402" i="27"/>
  <c r="H2402" i="27"/>
  <c r="G2402" i="27"/>
  <c r="E2402" i="27"/>
  <c r="J2404" i="27"/>
  <c r="H2404" i="27"/>
  <c r="N2406" i="27"/>
  <c r="I2406" i="27"/>
  <c r="G2406" i="27"/>
  <c r="J2408" i="27"/>
  <c r="H2408" i="27"/>
  <c r="J2410" i="27"/>
  <c r="H2410" i="27"/>
  <c r="G2410" i="27"/>
  <c r="J2412" i="27"/>
  <c r="H2412" i="27"/>
  <c r="N2414" i="27"/>
  <c r="I2414" i="27"/>
  <c r="G2414" i="27"/>
  <c r="J2416" i="27"/>
  <c r="H2416" i="27"/>
  <c r="J2418" i="27"/>
  <c r="H2418" i="27"/>
  <c r="G2418" i="27"/>
  <c r="J2420" i="27"/>
  <c r="H2420" i="27"/>
  <c r="N2422" i="27"/>
  <c r="I2422" i="27"/>
  <c r="G2422" i="27"/>
  <c r="J2424" i="27"/>
  <c r="H2424" i="27"/>
  <c r="J2426" i="27"/>
  <c r="H2426" i="27"/>
  <c r="G2426" i="27"/>
  <c r="J2428" i="27"/>
  <c r="H2428" i="27"/>
  <c r="N2430" i="27"/>
  <c r="I2430" i="27"/>
  <c r="G2430" i="27"/>
  <c r="J2432" i="27"/>
  <c r="H2432" i="27"/>
  <c r="J2434" i="27"/>
  <c r="H2434" i="27"/>
  <c r="G2434" i="27"/>
  <c r="J2436" i="27"/>
  <c r="H2436" i="27"/>
  <c r="N2438" i="27"/>
  <c r="I2438" i="27"/>
  <c r="G2438" i="27"/>
  <c r="J2440" i="27"/>
  <c r="H2440" i="27"/>
  <c r="J2442" i="27"/>
  <c r="H2442" i="27"/>
  <c r="G2442" i="27"/>
  <c r="J2444" i="27"/>
  <c r="H2444" i="27"/>
  <c r="N2446" i="27"/>
  <c r="I2446" i="27"/>
  <c r="G2446" i="27"/>
  <c r="I2306" i="27"/>
  <c r="N2306" i="27"/>
  <c r="N2308" i="27"/>
  <c r="I2308" i="27"/>
  <c r="G2308" i="27"/>
  <c r="E2308" i="27"/>
  <c r="J2310" i="27"/>
  <c r="H2310" i="27"/>
  <c r="N2312" i="27"/>
  <c r="I2312" i="27"/>
  <c r="G2312" i="27"/>
  <c r="E2312" i="27"/>
  <c r="I2314" i="27"/>
  <c r="N2314" i="27"/>
  <c r="N2316" i="27"/>
  <c r="I2316" i="27"/>
  <c r="G2316" i="27"/>
  <c r="E2316" i="27"/>
  <c r="J2318" i="27"/>
  <c r="H2318" i="27"/>
  <c r="N2320" i="27"/>
  <c r="I2320" i="27"/>
  <c r="G2320" i="27"/>
  <c r="E2320" i="27"/>
  <c r="I2322" i="27"/>
  <c r="N2322" i="27"/>
  <c r="N2324" i="27"/>
  <c r="I2324" i="27"/>
  <c r="G2324" i="27"/>
  <c r="E2324" i="27"/>
  <c r="J2326" i="27"/>
  <c r="H2326" i="27"/>
  <c r="N2328" i="27"/>
  <c r="I2328" i="27"/>
  <c r="G2328" i="27"/>
  <c r="E2328" i="27"/>
  <c r="I2330" i="27"/>
  <c r="N2330" i="27"/>
  <c r="N2332" i="27"/>
  <c r="I2332" i="27"/>
  <c r="G2332" i="27"/>
  <c r="E2332" i="27"/>
  <c r="J2334" i="27"/>
  <c r="H2334" i="27"/>
  <c r="N2336" i="27"/>
  <c r="I2336" i="27"/>
  <c r="G2336" i="27"/>
  <c r="E2336" i="27"/>
  <c r="I2338" i="27"/>
  <c r="N2338" i="27"/>
  <c r="N2340" i="27"/>
  <c r="I2340" i="27"/>
  <c r="G2340" i="27"/>
  <c r="E2340" i="27"/>
  <c r="J2342" i="27"/>
  <c r="H2342" i="27"/>
  <c r="N2344" i="27"/>
  <c r="I2344" i="27"/>
  <c r="G2344" i="27"/>
  <c r="E2344" i="27"/>
  <c r="I2346" i="27"/>
  <c r="N2346" i="27"/>
  <c r="N2348" i="27"/>
  <c r="I2348" i="27"/>
  <c r="G2348" i="27"/>
  <c r="E2348" i="27"/>
  <c r="J2350" i="27"/>
  <c r="H2350" i="27"/>
  <c r="N2352" i="27"/>
  <c r="I2352" i="27"/>
  <c r="G2352" i="27"/>
  <c r="E2352" i="27"/>
  <c r="I2354" i="27"/>
  <c r="N2354" i="27"/>
  <c r="N2356" i="27"/>
  <c r="I2356" i="27"/>
  <c r="G2356" i="27"/>
  <c r="E2356" i="27"/>
  <c r="J2358" i="27"/>
  <c r="H2358" i="27"/>
  <c r="N2360" i="27"/>
  <c r="I2360" i="27"/>
  <c r="G2360" i="27"/>
  <c r="E2360" i="27"/>
  <c r="I2362" i="27"/>
  <c r="N2362" i="27"/>
  <c r="N2364" i="27"/>
  <c r="I2364" i="27"/>
  <c r="G2364" i="27"/>
  <c r="E2364" i="27"/>
  <c r="J2366" i="27"/>
  <c r="H2366" i="27"/>
  <c r="N2368" i="27"/>
  <c r="I2368" i="27"/>
  <c r="G2368" i="27"/>
  <c r="E2368" i="27"/>
  <c r="I2370" i="27"/>
  <c r="N2370" i="27"/>
  <c r="N2372" i="27"/>
  <c r="I2372" i="27"/>
  <c r="G2372" i="27"/>
  <c r="E2372" i="27"/>
  <c r="J2374" i="27"/>
  <c r="H2374" i="27"/>
  <c r="N2376" i="27"/>
  <c r="I2376" i="27"/>
  <c r="G2376" i="27"/>
  <c r="E2376" i="27"/>
  <c r="I2378" i="27"/>
  <c r="N2378" i="27"/>
  <c r="N2380" i="27"/>
  <c r="I2380" i="27"/>
  <c r="G2380" i="27"/>
  <c r="E2380" i="27"/>
  <c r="J2382" i="27"/>
  <c r="H2382" i="27"/>
  <c r="N2384" i="27"/>
  <c r="I2384" i="27"/>
  <c r="G2384" i="27"/>
  <c r="E2384" i="27"/>
  <c r="I2386" i="27"/>
  <c r="N2386" i="27"/>
  <c r="N2388" i="27"/>
  <c r="I2388" i="27"/>
  <c r="G2388" i="27"/>
  <c r="E2388" i="27"/>
  <c r="J2390" i="27"/>
  <c r="H2390" i="27"/>
  <c r="N2392" i="27"/>
  <c r="I2392" i="27"/>
  <c r="G2392" i="27"/>
  <c r="E2392" i="27"/>
  <c r="I2394" i="27"/>
  <c r="N2394" i="27"/>
  <c r="N2396" i="27"/>
  <c r="I2396" i="27"/>
  <c r="G2396" i="27"/>
  <c r="E2396" i="27"/>
  <c r="J2398" i="27"/>
  <c r="H2398" i="27"/>
  <c r="N2400" i="27"/>
  <c r="I2400" i="27"/>
  <c r="G2400" i="27"/>
  <c r="E2400" i="27"/>
  <c r="I2402" i="27"/>
  <c r="N2402" i="27"/>
  <c r="N2404" i="27"/>
  <c r="I2404" i="27"/>
  <c r="G2404" i="27"/>
  <c r="J2406" i="27"/>
  <c r="H2406" i="27"/>
  <c r="N2408" i="27"/>
  <c r="I2408" i="27"/>
  <c r="G2408" i="27"/>
  <c r="I2410" i="27"/>
  <c r="N2410" i="27"/>
  <c r="N2412" i="27"/>
  <c r="I2412" i="27"/>
  <c r="G2412" i="27"/>
  <c r="J2414" i="27"/>
  <c r="H2414" i="27"/>
  <c r="N2416" i="27"/>
  <c r="I2416" i="27"/>
  <c r="G2416" i="27"/>
  <c r="I2418" i="27"/>
  <c r="N2418" i="27"/>
  <c r="N2420" i="27"/>
  <c r="I2420" i="27"/>
  <c r="G2420" i="27"/>
  <c r="J2422" i="27"/>
  <c r="H2422" i="27"/>
  <c r="N2424" i="27"/>
  <c r="I2424" i="27"/>
  <c r="G2424" i="27"/>
  <c r="I2426" i="27"/>
  <c r="N2426" i="27"/>
  <c r="N2428" i="27"/>
  <c r="I2428" i="27"/>
  <c r="G2428" i="27"/>
  <c r="J2430" i="27"/>
  <c r="H2430" i="27"/>
  <c r="N2432" i="27"/>
  <c r="I2432" i="27"/>
  <c r="G2432" i="27"/>
  <c r="I2434" i="27"/>
  <c r="N2434" i="27"/>
  <c r="N2436" i="27"/>
  <c r="I2436" i="27"/>
  <c r="G2436" i="27"/>
  <c r="J2438" i="27"/>
  <c r="H2438" i="27"/>
  <c r="N2440" i="27"/>
  <c r="I2440" i="27"/>
  <c r="G2440" i="27"/>
  <c r="I2442" i="27"/>
  <c r="N2442" i="27"/>
  <c r="N2444" i="27"/>
  <c r="I2444" i="27"/>
  <c r="G2444" i="27"/>
  <c r="J2446" i="27"/>
  <c r="H2446" i="27"/>
  <c r="N2305" i="27"/>
  <c r="I2305" i="27"/>
  <c r="G2305" i="27"/>
  <c r="E2305" i="27"/>
  <c r="G2307" i="27"/>
  <c r="E2307" i="27"/>
  <c r="I2307" i="27"/>
  <c r="N2309" i="27"/>
  <c r="I2309" i="27"/>
  <c r="G2309" i="27"/>
  <c r="E2309" i="27"/>
  <c r="G2311" i="27"/>
  <c r="E2311" i="27"/>
  <c r="N2313" i="27"/>
  <c r="I2313" i="27"/>
  <c r="G2313" i="27"/>
  <c r="E2313" i="27"/>
  <c r="G2315" i="27"/>
  <c r="I2315" i="27"/>
  <c r="N2317" i="27"/>
  <c r="I2317" i="27"/>
  <c r="G2317" i="27"/>
  <c r="E2317" i="27"/>
  <c r="G2319" i="27"/>
  <c r="E2319" i="27"/>
  <c r="N2321" i="27"/>
  <c r="I2321" i="27"/>
  <c r="G2321" i="27"/>
  <c r="E2321" i="27"/>
  <c r="G2323" i="27"/>
  <c r="E2323" i="27"/>
  <c r="I2323" i="27"/>
  <c r="N2325" i="27"/>
  <c r="I2325" i="27"/>
  <c r="G2325" i="27"/>
  <c r="E2325" i="27"/>
  <c r="G2327" i="27"/>
  <c r="E2327" i="27"/>
  <c r="I2327" i="27"/>
  <c r="J2329" i="27"/>
  <c r="H2329" i="27"/>
  <c r="N2331" i="27"/>
  <c r="J2331" i="27"/>
  <c r="H2331" i="27"/>
  <c r="J2333" i="27"/>
  <c r="H2333" i="27"/>
  <c r="N2335" i="27"/>
  <c r="J2335" i="27"/>
  <c r="N2337" i="27"/>
  <c r="I2337" i="27"/>
  <c r="G2337" i="27"/>
  <c r="E2337" i="27"/>
  <c r="G2339" i="27"/>
  <c r="E2339" i="27"/>
  <c r="I2339" i="27"/>
  <c r="N2341" i="27"/>
  <c r="I2341" i="27"/>
  <c r="G2341" i="27"/>
  <c r="E2341" i="27"/>
  <c r="G2343" i="27"/>
  <c r="E2343" i="27"/>
  <c r="I2343" i="27"/>
  <c r="J2345" i="27"/>
  <c r="H2345" i="27"/>
  <c r="N2347" i="27"/>
  <c r="J2347" i="27"/>
  <c r="H2347" i="27"/>
  <c r="J2349" i="27"/>
  <c r="H2349" i="27"/>
  <c r="N2351" i="27"/>
  <c r="J2351" i="27"/>
  <c r="N2353" i="27"/>
  <c r="I2353" i="27"/>
  <c r="G2353" i="27"/>
  <c r="E2353" i="27"/>
  <c r="G2355" i="27"/>
  <c r="E2355" i="27"/>
  <c r="I2355" i="27"/>
  <c r="N2357" i="27"/>
  <c r="I2357" i="27"/>
  <c r="G2357" i="27"/>
  <c r="E2357" i="27"/>
  <c r="G2359" i="27"/>
  <c r="E2359" i="27"/>
  <c r="I2359" i="27"/>
  <c r="J2361" i="27"/>
  <c r="H2361" i="27"/>
  <c r="N2363" i="27"/>
  <c r="J2363" i="27"/>
  <c r="H2363" i="27"/>
  <c r="J2365" i="27"/>
  <c r="H2365" i="27"/>
  <c r="N2367" i="27"/>
  <c r="J2367" i="27"/>
  <c r="N2369" i="27"/>
  <c r="I2369" i="27"/>
  <c r="G2369" i="27"/>
  <c r="E2369" i="27"/>
  <c r="G2371" i="27"/>
  <c r="E2371" i="27"/>
  <c r="I2371" i="27"/>
  <c r="N2373" i="27"/>
  <c r="I2373" i="27"/>
  <c r="G2373" i="27"/>
  <c r="E2373" i="27"/>
  <c r="G2375" i="27"/>
  <c r="E2375" i="27"/>
  <c r="I2375" i="27"/>
  <c r="J2377" i="27"/>
  <c r="H2377" i="27"/>
  <c r="N2379" i="27"/>
  <c r="J2379" i="27"/>
  <c r="H2379" i="27"/>
  <c r="J2381" i="27"/>
  <c r="H2381" i="27"/>
  <c r="N2383" i="27"/>
  <c r="J2383" i="27"/>
  <c r="N2385" i="27"/>
  <c r="I2385" i="27"/>
  <c r="G2385" i="27"/>
  <c r="E2385" i="27"/>
  <c r="G2387" i="27"/>
  <c r="E2387" i="27"/>
  <c r="I2387" i="27"/>
  <c r="N2389" i="27"/>
  <c r="I2389" i="27"/>
  <c r="G2389" i="27"/>
  <c r="E2389" i="27"/>
  <c r="G2391" i="27"/>
  <c r="E2391" i="27"/>
  <c r="I2391" i="27"/>
  <c r="J2393" i="27"/>
  <c r="H2393" i="27"/>
  <c r="N2395" i="27"/>
  <c r="J2395" i="27"/>
  <c r="H2395" i="27"/>
  <c r="J2397" i="27"/>
  <c r="H2397" i="27"/>
  <c r="N2399" i="27"/>
  <c r="J2399" i="27"/>
  <c r="N2401" i="27"/>
  <c r="I2401" i="27"/>
  <c r="G2401" i="27"/>
  <c r="E2401" i="27"/>
  <c r="G2403" i="27"/>
  <c r="I2403" i="27"/>
  <c r="N2405" i="27"/>
  <c r="I2405" i="27"/>
  <c r="G2405" i="27"/>
  <c r="G2407" i="27"/>
  <c r="I2407" i="27"/>
  <c r="J2409" i="27"/>
  <c r="H2409" i="27"/>
  <c r="N2411" i="27"/>
  <c r="J2411" i="27"/>
  <c r="H2411" i="27"/>
  <c r="J2413" i="27"/>
  <c r="H2413" i="27"/>
  <c r="N2415" i="27"/>
  <c r="J2415" i="27"/>
  <c r="J2423" i="27"/>
  <c r="H2319" i="27"/>
  <c r="H2351" i="27"/>
  <c r="H2383" i="27"/>
  <c r="H2415" i="27"/>
  <c r="H2327" i="27"/>
  <c r="H2359" i="27"/>
  <c r="H2391" i="27"/>
  <c r="I2319" i="27"/>
  <c r="J2417" i="27"/>
  <c r="H2417" i="27"/>
  <c r="N2419" i="27"/>
  <c r="N2421" i="27"/>
  <c r="I2421" i="27"/>
  <c r="G2421" i="27"/>
  <c r="N2423" i="27"/>
  <c r="N2425" i="27"/>
  <c r="I2425" i="27"/>
  <c r="G2425" i="27"/>
  <c r="G2427" i="27"/>
  <c r="J2429" i="27"/>
  <c r="H2429" i="27"/>
  <c r="G2431" i="27"/>
  <c r="J2433" i="27"/>
  <c r="H2433" i="27"/>
  <c r="N2435" i="27"/>
  <c r="N2437" i="27"/>
  <c r="I2437" i="27"/>
  <c r="G2437" i="27"/>
  <c r="N2439" i="27"/>
  <c r="N2441" i="27"/>
  <c r="I2441" i="27"/>
  <c r="G2441" i="27"/>
  <c r="G2443" i="27"/>
  <c r="J2445" i="27"/>
  <c r="H2445" i="27"/>
  <c r="G2447" i="27"/>
  <c r="H2427" i="27"/>
  <c r="H2443" i="27"/>
  <c r="I2419" i="27"/>
  <c r="I2435" i="27"/>
  <c r="J2427" i="27"/>
  <c r="J2443" i="27"/>
  <c r="J2305" i="27"/>
  <c r="H2305" i="27"/>
  <c r="N2307" i="27"/>
  <c r="J2307" i="27"/>
  <c r="H2307" i="27"/>
  <c r="J2309" i="27"/>
  <c r="H2309" i="27"/>
  <c r="N2311" i="27"/>
  <c r="J2311" i="27"/>
  <c r="J2313" i="27"/>
  <c r="H2313" i="27"/>
  <c r="N2315" i="27"/>
  <c r="J2315" i="27"/>
  <c r="H2315" i="27"/>
  <c r="J2317" i="27"/>
  <c r="H2317" i="27"/>
  <c r="N2319" i="27"/>
  <c r="J2319" i="27"/>
  <c r="J2321" i="27"/>
  <c r="H2321" i="27"/>
  <c r="N2323" i="27"/>
  <c r="J2323" i="27"/>
  <c r="H2323" i="27"/>
  <c r="J2325" i="27"/>
  <c r="H2325" i="27"/>
  <c r="N2327" i="27"/>
  <c r="J2327" i="27"/>
  <c r="N2329" i="27"/>
  <c r="I2329" i="27"/>
  <c r="G2329" i="27"/>
  <c r="E2329" i="27"/>
  <c r="G2331" i="27"/>
  <c r="E2331" i="27"/>
  <c r="I2331" i="27"/>
  <c r="N2333" i="27"/>
  <c r="I2333" i="27"/>
  <c r="G2333" i="27"/>
  <c r="E2333" i="27"/>
  <c r="G2335" i="27"/>
  <c r="E2335" i="27"/>
  <c r="I2335" i="27"/>
  <c r="J2337" i="27"/>
  <c r="H2337" i="27"/>
  <c r="N2339" i="27"/>
  <c r="J2339" i="27"/>
  <c r="H2339" i="27"/>
  <c r="J2341" i="27"/>
  <c r="H2341" i="27"/>
  <c r="N2343" i="27"/>
  <c r="J2343" i="27"/>
  <c r="G2345" i="27"/>
  <c r="E2347" i="27"/>
  <c r="N2349" i="27"/>
  <c r="G2349" i="27"/>
  <c r="G2351" i="27"/>
  <c r="I2351" i="27"/>
  <c r="J2353" i="27"/>
  <c r="J2355" i="27"/>
  <c r="J2357" i="27"/>
  <c r="N2359" i="27"/>
  <c r="N2361" i="27"/>
  <c r="I2361" i="27"/>
  <c r="E2361" i="27"/>
  <c r="G2363" i="27"/>
  <c r="I2363" i="27"/>
  <c r="I2365" i="27"/>
  <c r="E2365" i="27"/>
  <c r="E2367" i="27"/>
  <c r="H2369" i="27"/>
  <c r="N2371" i="27"/>
  <c r="H2371" i="27"/>
  <c r="H2373" i="27"/>
  <c r="J2375" i="27"/>
  <c r="G2377" i="27"/>
  <c r="E2379" i="27"/>
  <c r="N2381" i="27"/>
  <c r="G2381" i="27"/>
  <c r="G2383" i="27"/>
  <c r="I2383" i="27"/>
  <c r="J2385" i="27"/>
  <c r="J2387" i="27"/>
  <c r="J2389" i="27"/>
  <c r="N2391" i="27"/>
  <c r="N2393" i="27"/>
  <c r="I2393" i="27"/>
  <c r="E2393" i="27"/>
  <c r="G2395" i="27"/>
  <c r="I2395" i="27"/>
  <c r="I2397" i="27"/>
  <c r="E2397" i="27"/>
  <c r="E2399" i="27"/>
  <c r="H2401" i="27"/>
  <c r="N2403" i="27"/>
  <c r="H2403" i="27"/>
  <c r="H2405" i="27"/>
  <c r="J2407" i="27"/>
  <c r="G2409" i="27"/>
  <c r="N2413" i="27"/>
  <c r="G2413" i="27"/>
  <c r="G2415" i="27"/>
  <c r="I2415" i="27"/>
  <c r="H2367" i="27"/>
  <c r="I2311" i="27"/>
  <c r="H2311" i="27"/>
  <c r="H2375" i="27"/>
  <c r="N2417" i="27"/>
  <c r="I2417" i="27"/>
  <c r="G2419" i="27"/>
  <c r="J2421" i="27"/>
  <c r="J2425" i="27"/>
  <c r="N2429" i="27"/>
  <c r="G2429" i="27"/>
  <c r="N2431" i="27"/>
  <c r="G2433" i="27"/>
  <c r="H2437" i="27"/>
  <c r="G2439" i="27"/>
  <c r="H2441" i="27"/>
  <c r="N2443" i="27"/>
  <c r="I2445" i="27"/>
  <c r="H2435" i="27"/>
  <c r="I2427" i="27"/>
  <c r="J2419" i="27"/>
  <c r="H2419" i="27"/>
  <c r="I2443" i="27"/>
  <c r="J2435" i="27"/>
  <c r="N2345" i="27"/>
  <c r="I2345" i="27"/>
  <c r="E2345" i="27"/>
  <c r="G2347" i="27"/>
  <c r="I2347" i="27"/>
  <c r="I2349" i="27"/>
  <c r="E2349" i="27"/>
  <c r="E2351" i="27"/>
  <c r="H2353" i="27"/>
  <c r="N2355" i="27"/>
  <c r="H2355" i="27"/>
  <c r="H2357" i="27"/>
  <c r="J2359" i="27"/>
  <c r="G2361" i="27"/>
  <c r="E2363" i="27"/>
  <c r="N2365" i="27"/>
  <c r="G2365" i="27"/>
  <c r="G2367" i="27"/>
  <c r="I2367" i="27"/>
  <c r="J2369" i="27"/>
  <c r="J2371" i="27"/>
  <c r="J2373" i="27"/>
  <c r="N2375" i="27"/>
  <c r="N2377" i="27"/>
  <c r="I2377" i="27"/>
  <c r="E2377" i="27"/>
  <c r="G2379" i="27"/>
  <c r="I2379" i="27"/>
  <c r="I2381" i="27"/>
  <c r="E2381" i="27"/>
  <c r="E2383" i="27"/>
  <c r="H2385" i="27"/>
  <c r="N2387" i="27"/>
  <c r="H2387" i="27"/>
  <c r="H2389" i="27"/>
  <c r="J2391" i="27"/>
  <c r="G2393" i="27"/>
  <c r="E2395" i="27"/>
  <c r="N2397" i="27"/>
  <c r="G2397" i="27"/>
  <c r="G2399" i="27"/>
  <c r="I2399" i="27"/>
  <c r="J2401" i="27"/>
  <c r="J2403" i="27"/>
  <c r="J2405" i="27"/>
  <c r="N2407" i="27"/>
  <c r="N2409" i="27"/>
  <c r="I2409" i="27"/>
  <c r="G2411" i="27"/>
  <c r="I2411" i="27"/>
  <c r="I2413" i="27"/>
  <c r="H2335" i="27"/>
  <c r="H2399" i="27"/>
  <c r="H2343" i="27"/>
  <c r="H2407" i="27"/>
  <c r="G2417" i="27"/>
  <c r="H2421" i="27"/>
  <c r="G2423" i="27"/>
  <c r="H2425" i="27"/>
  <c r="N2427" i="27"/>
  <c r="I2429" i="27"/>
  <c r="N2433" i="27"/>
  <c r="I2433" i="27"/>
  <c r="G2435" i="27"/>
  <c r="J2437" i="27"/>
  <c r="J2441" i="27"/>
  <c r="N2445" i="27"/>
  <c r="G2445" i="27"/>
  <c r="N2447" i="27"/>
  <c r="A3039" i="27"/>
  <c r="A2998" i="27"/>
  <c r="A3047" i="27"/>
  <c r="A3058" i="27"/>
  <c r="A3026" i="27"/>
  <c r="A2997" i="27"/>
  <c r="A3020" i="27"/>
  <c r="A3068" i="27"/>
  <c r="A3041" i="27"/>
  <c r="A3028" i="27"/>
  <c r="A3027" i="27"/>
  <c r="A3012" i="27"/>
  <c r="A2990" i="27"/>
  <c r="A3055" i="27"/>
  <c r="A3006" i="27"/>
  <c r="A3065" i="27"/>
  <c r="A3066" i="27"/>
  <c r="A3046" i="27"/>
  <c r="A2999" i="27"/>
  <c r="A3005" i="27"/>
  <c r="A3031" i="27"/>
  <c r="A3009" i="27"/>
  <c r="A3010" i="27"/>
  <c r="A3067" i="27"/>
  <c r="A3061" i="27"/>
  <c r="A3016" i="27"/>
  <c r="A3025" i="27"/>
  <c r="A2993" i="27"/>
  <c r="A3064" i="27"/>
  <c r="A3040" i="27"/>
  <c r="A3037" i="27"/>
  <c r="A3032" i="27"/>
  <c r="A3043" i="27"/>
  <c r="A3045" i="27"/>
  <c r="A3036" i="27"/>
  <c r="A3044" i="27"/>
  <c r="A3069" i="27"/>
  <c r="A3050" i="27"/>
  <c r="A3057" i="27"/>
  <c r="A3063" i="27"/>
  <c r="A3051" i="27"/>
  <c r="A3056" i="27"/>
  <c r="A3062" i="27"/>
  <c r="A3015" i="27"/>
  <c r="A3049" i="27"/>
  <c r="A3001" i="27"/>
  <c r="A3002" i="27"/>
  <c r="A3038" i="27"/>
  <c r="A3059" i="27"/>
  <c r="A3023" i="27"/>
  <c r="A3018" i="27"/>
  <c r="A2994" i="27"/>
  <c r="A3014" i="27"/>
  <c r="A3034" i="27"/>
  <c r="A2992" i="27"/>
  <c r="A3035" i="27"/>
  <c r="A3030" i="27"/>
  <c r="A3011" i="27"/>
  <c r="A3019" i="27"/>
  <c r="A3007" i="27"/>
  <c r="A3013" i="27"/>
  <c r="A3004" i="27"/>
  <c r="A3003" i="27"/>
  <c r="A3042" i="27"/>
  <c r="A3022" i="27"/>
  <c r="A2995" i="27"/>
  <c r="A3060" i="27"/>
  <c r="A3033" i="27"/>
  <c r="A3021" i="27"/>
  <c r="A3024" i="27"/>
  <c r="A3017" i="27"/>
  <c r="A2991" i="27"/>
  <c r="A3008" i="27"/>
  <c r="A3029" i="27"/>
  <c r="A3052" i="27"/>
  <c r="A3000" i="27"/>
  <c r="A3054" i="27"/>
  <c r="A3048" i="27"/>
  <c r="A3053" i="27"/>
  <c r="A2996" i="27"/>
  <c r="L1374" i="27"/>
  <c r="L1366" i="27"/>
  <c r="L1358" i="27"/>
  <c r="L1350" i="27"/>
  <c r="L1342" i="27"/>
  <c r="L1334" i="27"/>
  <c r="L1326" i="27"/>
  <c r="L1318" i="27"/>
  <c r="L1310" i="27"/>
  <c r="L1302" i="27"/>
  <c r="L1294" i="27"/>
  <c r="L1286" i="27"/>
  <c r="L1278" i="27"/>
  <c r="L1270" i="27"/>
  <c r="L1262" i="27"/>
  <c r="L1254" i="27"/>
  <c r="J1396" i="27"/>
  <c r="J1392" i="27"/>
  <c r="J1388" i="27"/>
  <c r="J1384" i="27"/>
  <c r="J1380" i="27"/>
  <c r="J1376" i="27"/>
  <c r="J1372" i="27"/>
  <c r="J1368" i="27"/>
  <c r="J1364" i="27"/>
  <c r="J1360" i="27"/>
  <c r="J1356" i="27"/>
  <c r="J1352" i="27"/>
  <c r="J1348" i="27"/>
  <c r="J1344" i="27"/>
  <c r="J1340" i="27"/>
  <c r="J1336" i="27"/>
  <c r="J1332" i="27"/>
  <c r="J1328" i="27"/>
  <c r="J1324" i="27"/>
  <c r="J1320" i="27"/>
  <c r="J1316" i="27"/>
  <c r="J1312" i="27"/>
  <c r="J1308" i="27"/>
  <c r="J1304" i="27"/>
  <c r="J1300" i="27"/>
  <c r="J1296" i="27"/>
  <c r="J1292" i="27"/>
  <c r="J1288" i="27"/>
  <c r="J1284" i="27"/>
  <c r="J1280" i="27"/>
  <c r="J1276" i="27"/>
  <c r="J1272" i="27"/>
  <c r="J1268" i="27"/>
  <c r="J1264" i="27"/>
  <c r="J1260" i="27"/>
  <c r="J1256" i="27"/>
  <c r="J1252" i="27"/>
  <c r="J1248" i="27"/>
  <c r="I1390" i="27"/>
  <c r="I1382" i="27"/>
  <c r="I1374" i="27"/>
  <c r="I1366" i="27"/>
  <c r="I1358" i="27"/>
  <c r="I1350" i="27"/>
  <c r="I1342" i="27"/>
  <c r="I1334" i="27"/>
  <c r="I1326" i="27"/>
  <c r="I1318" i="27"/>
  <c r="I1310" i="27"/>
  <c r="I1302" i="27"/>
  <c r="I1294" i="27"/>
  <c r="I1286" i="27"/>
  <c r="I1278" i="27"/>
  <c r="I1270" i="27"/>
  <c r="I1262" i="27"/>
  <c r="H1396" i="27"/>
  <c r="H1388" i="27"/>
  <c r="H1380" i="27"/>
  <c r="H1372" i="27"/>
  <c r="H1364" i="27"/>
  <c r="H1356" i="27"/>
  <c r="H1348" i="27"/>
  <c r="H1340" i="27"/>
  <c r="H1332" i="27"/>
  <c r="H1324" i="27"/>
  <c r="H1316" i="27"/>
  <c r="H1308" i="27"/>
  <c r="H1300" i="27"/>
  <c r="H1292" i="27"/>
  <c r="H1284" i="27"/>
  <c r="H1276" i="27"/>
  <c r="H1268" i="27"/>
  <c r="H1260" i="27"/>
  <c r="H1252" i="27"/>
  <c r="G1394" i="27"/>
  <c r="G1386" i="27"/>
  <c r="G1378" i="27"/>
  <c r="G1370" i="27"/>
  <c r="G1362" i="27"/>
  <c r="I1394" i="27"/>
  <c r="I1386" i="27"/>
  <c r="I1378" i="27"/>
  <c r="I1370" i="27"/>
  <c r="I1362" i="27"/>
  <c r="I1354" i="27"/>
  <c r="I1346" i="27"/>
  <c r="I1338" i="27"/>
  <c r="I1330" i="27"/>
  <c r="I1322" i="27"/>
  <c r="I1314" i="27"/>
  <c r="I1306" i="27"/>
  <c r="I1298" i="27"/>
  <c r="I1290" i="27"/>
  <c r="I1282" i="27"/>
  <c r="I1274" i="27"/>
  <c r="I1266" i="27"/>
  <c r="I1258" i="27"/>
  <c r="H1392" i="27"/>
  <c r="H1384" i="27"/>
  <c r="H1376" i="27"/>
  <c r="H1368" i="27"/>
  <c r="H1360" i="27"/>
  <c r="H1352" i="27"/>
  <c r="H1344" i="27"/>
  <c r="H1336" i="27"/>
  <c r="H1328" i="27"/>
  <c r="H1320" i="27"/>
  <c r="H1312" i="27"/>
  <c r="H1304" i="27"/>
  <c r="H1296" i="27"/>
  <c r="H1288" i="27"/>
  <c r="H1280" i="27"/>
  <c r="H1272" i="27"/>
  <c r="H1264" i="27"/>
  <c r="H1256" i="27"/>
  <c r="H1248" i="27"/>
  <c r="G1390" i="27"/>
  <c r="G1382" i="27"/>
  <c r="G1374" i="27"/>
  <c r="G1366" i="27"/>
  <c r="G1359" i="27"/>
  <c r="G1355" i="27"/>
  <c r="G1351" i="27"/>
  <c r="G1347" i="27"/>
  <c r="G1343" i="27"/>
  <c r="G1339" i="27"/>
  <c r="G1335" i="27"/>
  <c r="G1331" i="27"/>
  <c r="G1327" i="27"/>
  <c r="G1323" i="27"/>
  <c r="G1319" i="27"/>
  <c r="G1315" i="27"/>
  <c r="G1311" i="27"/>
  <c r="G1307" i="27"/>
  <c r="G1303" i="27"/>
  <c r="G1299" i="27"/>
  <c r="G1295" i="27"/>
  <c r="G1291" i="27"/>
  <c r="G1287" i="27"/>
  <c r="G1283" i="27"/>
  <c r="G1279" i="27"/>
  <c r="G1275" i="27"/>
  <c r="G1271" i="27"/>
  <c r="G1267" i="27"/>
  <c r="G1263" i="27"/>
  <c r="G1259" i="27"/>
  <c r="G1255" i="27"/>
  <c r="G1251" i="27"/>
  <c r="G1247" i="27"/>
  <c r="E1393" i="27"/>
  <c r="E1389" i="27"/>
  <c r="E1385" i="27"/>
  <c r="E1381" i="27"/>
  <c r="E1377" i="27"/>
  <c r="E1373" i="27"/>
  <c r="E1369" i="27"/>
  <c r="E1365" i="27"/>
  <c r="E1361" i="27"/>
  <c r="E1357" i="27"/>
  <c r="E1353" i="27"/>
  <c r="E1349" i="27"/>
  <c r="E1345" i="27"/>
  <c r="E1341" i="27"/>
  <c r="E1337" i="27"/>
  <c r="E1333" i="27"/>
  <c r="E1329" i="27"/>
  <c r="E1325" i="27"/>
  <c r="E1321" i="27"/>
  <c r="E1317" i="27"/>
  <c r="E1313" i="27"/>
  <c r="E1309" i="27"/>
  <c r="E1305" i="27"/>
  <c r="E1301" i="27"/>
  <c r="E1297" i="27"/>
  <c r="E1293" i="27"/>
  <c r="E1289" i="27"/>
  <c r="E1285" i="27"/>
  <c r="E1281" i="27"/>
  <c r="E1277" i="27"/>
  <c r="E1273" i="27"/>
  <c r="E1269" i="27"/>
  <c r="E1261" i="27"/>
  <c r="E1257" i="27"/>
  <c r="E1253" i="27"/>
  <c r="E1249" i="27"/>
  <c r="I1247" i="27"/>
  <c r="L1249" i="27"/>
  <c r="I1249" i="27"/>
  <c r="I1251" i="27"/>
  <c r="L1253" i="27"/>
  <c r="J1253" i="27"/>
  <c r="H1253" i="27"/>
  <c r="I1255" i="27"/>
  <c r="L1257" i="27"/>
  <c r="I1257" i="27"/>
  <c r="I1259" i="27"/>
  <c r="L1261" i="27"/>
  <c r="J1261" i="27"/>
  <c r="H1261" i="27"/>
  <c r="I1263" i="27"/>
  <c r="L1265" i="27"/>
  <c r="I1265" i="27"/>
  <c r="I1267" i="27"/>
  <c r="L1269" i="27"/>
  <c r="J1269" i="27"/>
  <c r="H1269" i="27"/>
  <c r="I1271" i="27"/>
  <c r="L1273" i="27"/>
  <c r="I1273" i="27"/>
  <c r="I1275" i="27"/>
  <c r="L1277" i="27"/>
  <c r="J1277" i="27"/>
  <c r="H1277" i="27"/>
  <c r="I1279" i="27"/>
  <c r="L1281" i="27"/>
  <c r="I1281" i="27"/>
  <c r="I1283" i="27"/>
  <c r="L1285" i="27"/>
  <c r="J1285" i="27"/>
  <c r="H1285" i="27"/>
  <c r="I1287" i="27"/>
  <c r="L1289" i="27"/>
  <c r="I1289" i="27"/>
  <c r="I1291" i="27"/>
  <c r="L1293" i="27"/>
  <c r="J1293" i="27"/>
  <c r="H1293" i="27"/>
  <c r="I1295" i="27"/>
  <c r="L1297" i="27"/>
  <c r="I1297" i="27"/>
  <c r="I1299" i="27"/>
  <c r="L1301" i="27"/>
  <c r="J1301" i="27"/>
  <c r="H1301" i="27"/>
  <c r="I1303" i="27"/>
  <c r="L1305" i="27"/>
  <c r="I1305" i="27"/>
  <c r="I1307" i="27"/>
  <c r="L1309" i="27"/>
  <c r="J1309" i="27"/>
  <c r="H1309" i="27"/>
  <c r="I1311" i="27"/>
  <c r="L1313" i="27"/>
  <c r="I1313" i="27"/>
  <c r="I1315" i="27"/>
  <c r="L1317" i="27"/>
  <c r="J1317" i="27"/>
  <c r="H1317" i="27"/>
  <c r="I1319" i="27"/>
  <c r="L1321" i="27"/>
  <c r="I1321" i="27"/>
  <c r="I1323" i="27"/>
  <c r="L1325" i="27"/>
  <c r="J1325" i="27"/>
  <c r="H1325" i="27"/>
  <c r="I1327" i="27"/>
  <c r="L1329" i="27"/>
  <c r="I1329" i="27"/>
  <c r="I1331" i="27"/>
  <c r="L1333" i="27"/>
  <c r="J1333" i="27"/>
  <c r="H1333" i="27"/>
  <c r="I1335" i="27"/>
  <c r="L1337" i="27"/>
  <c r="I1337" i="27"/>
  <c r="I1339" i="27"/>
  <c r="L1341" i="27"/>
  <c r="J1341" i="27"/>
  <c r="H1341" i="27"/>
  <c r="I1343" i="27"/>
  <c r="L1345" i="27"/>
  <c r="I1345" i="27"/>
  <c r="I1347" i="27"/>
  <c r="L1349" i="27"/>
  <c r="J1349" i="27"/>
  <c r="H1349" i="27"/>
  <c r="I1351" i="27"/>
  <c r="L1353" i="27"/>
  <c r="I1353" i="27"/>
  <c r="I1355" i="27"/>
  <c r="L1357" i="27"/>
  <c r="J1357" i="27"/>
  <c r="H1357" i="27"/>
  <c r="I1359" i="27"/>
  <c r="L1247" i="27"/>
  <c r="J1247" i="27"/>
  <c r="H1247" i="27"/>
  <c r="J1249" i="27"/>
  <c r="H1249" i="27"/>
  <c r="L1251" i="27"/>
  <c r="J1251" i="27"/>
  <c r="H1251" i="27"/>
  <c r="I1253" i="27"/>
  <c r="L1255" i="27"/>
  <c r="J1255" i="27"/>
  <c r="H1255" i="27"/>
  <c r="J1257" i="27"/>
  <c r="H1257" i="27"/>
  <c r="L1259" i="27"/>
  <c r="J1259" i="27"/>
  <c r="H1259" i="27"/>
  <c r="I1261" i="27"/>
  <c r="L1263" i="27"/>
  <c r="J1263" i="27"/>
  <c r="H1263" i="27"/>
  <c r="J1265" i="27"/>
  <c r="H1265" i="27"/>
  <c r="L1267" i="27"/>
  <c r="J1267" i="27"/>
  <c r="H1267" i="27"/>
  <c r="I1269" i="27"/>
  <c r="L1271" i="27"/>
  <c r="J1271" i="27"/>
  <c r="H1271" i="27"/>
  <c r="J1273" i="27"/>
  <c r="H1273" i="27"/>
  <c r="L1275" i="27"/>
  <c r="J1275" i="27"/>
  <c r="H1275" i="27"/>
  <c r="I1277" i="27"/>
  <c r="L1279" i="27"/>
  <c r="J1279" i="27"/>
  <c r="H1279" i="27"/>
  <c r="J1281" i="27"/>
  <c r="H1281" i="27"/>
  <c r="L1283" i="27"/>
  <c r="J1283" i="27"/>
  <c r="H1283" i="27"/>
  <c r="I1285" i="27"/>
  <c r="L1287" i="27"/>
  <c r="J1287" i="27"/>
  <c r="H1287" i="27"/>
  <c r="J1289" i="27"/>
  <c r="H1289" i="27"/>
  <c r="L1291" i="27"/>
  <c r="J1291" i="27"/>
  <c r="H1291" i="27"/>
  <c r="I1293" i="27"/>
  <c r="L1295" i="27"/>
  <c r="J1295" i="27"/>
  <c r="H1295" i="27"/>
  <c r="J1297" i="27"/>
  <c r="H1297" i="27"/>
  <c r="L1299" i="27"/>
  <c r="J1299" i="27"/>
  <c r="H1299" i="27"/>
  <c r="I1301" i="27"/>
  <c r="L1303" i="27"/>
  <c r="J1303" i="27"/>
  <c r="H1303" i="27"/>
  <c r="J1305" i="27"/>
  <c r="H1305" i="27"/>
  <c r="L1307" i="27"/>
  <c r="J1307" i="27"/>
  <c r="H1307" i="27"/>
  <c r="I1309" i="27"/>
  <c r="L1311" i="27"/>
  <c r="J1311" i="27"/>
  <c r="H1311" i="27"/>
  <c r="J1313" i="27"/>
  <c r="H1313" i="27"/>
  <c r="L1315" i="27"/>
  <c r="J1315" i="27"/>
  <c r="H1315" i="27"/>
  <c r="I1317" i="27"/>
  <c r="L1319" i="27"/>
  <c r="J1319" i="27"/>
  <c r="H1319" i="27"/>
  <c r="J1321" i="27"/>
  <c r="H1321" i="27"/>
  <c r="L1323" i="27"/>
  <c r="J1323" i="27"/>
  <c r="H1323" i="27"/>
  <c r="I1325" i="27"/>
  <c r="L1327" i="27"/>
  <c r="J1327" i="27"/>
  <c r="H1327" i="27"/>
  <c r="J1329" i="27"/>
  <c r="H1329" i="27"/>
  <c r="L1331" i="27"/>
  <c r="J1331" i="27"/>
  <c r="H1331" i="27"/>
  <c r="I1333" i="27"/>
  <c r="L1335" i="27"/>
  <c r="J1335" i="27"/>
  <c r="H1335" i="27"/>
  <c r="J1337" i="27"/>
  <c r="H1337" i="27"/>
  <c r="L1339" i="27"/>
  <c r="J1339" i="27"/>
  <c r="H1339" i="27"/>
  <c r="I1341" i="27"/>
  <c r="L1343" i="27"/>
  <c r="J1343" i="27"/>
  <c r="H1343" i="27"/>
  <c r="J1345" i="27"/>
  <c r="H1345" i="27"/>
  <c r="L1347" i="27"/>
  <c r="J1347" i="27"/>
  <c r="H1347" i="27"/>
  <c r="I1349" i="27"/>
  <c r="L1351" i="27"/>
  <c r="J1351" i="27"/>
  <c r="H1351" i="27"/>
  <c r="J1353" i="27"/>
  <c r="H1353" i="27"/>
  <c r="L1355" i="27"/>
  <c r="J1355" i="27"/>
  <c r="H1355" i="27"/>
  <c r="I1357" i="27"/>
  <c r="L1359" i="27"/>
  <c r="J1359" i="27"/>
  <c r="H1359" i="27"/>
  <c r="J1361" i="27"/>
  <c r="H1361" i="27"/>
  <c r="I1363" i="27"/>
  <c r="G1363" i="27"/>
  <c r="I1365" i="27"/>
  <c r="G1365" i="27"/>
  <c r="I1367" i="27"/>
  <c r="G1367" i="27"/>
  <c r="J1369" i="27"/>
  <c r="H1369" i="27"/>
  <c r="I1371" i="27"/>
  <c r="G1371" i="27"/>
  <c r="I1373" i="27"/>
  <c r="G1373" i="27"/>
  <c r="I1375" i="27"/>
  <c r="G1375" i="27"/>
  <c r="J1377" i="27"/>
  <c r="H1377" i="27"/>
  <c r="J1379" i="27"/>
  <c r="H1379" i="27"/>
  <c r="L1379" i="27"/>
  <c r="I1381" i="27"/>
  <c r="G1381" i="27"/>
  <c r="L1383" i="27"/>
  <c r="I1383" i="27"/>
  <c r="G1383" i="27"/>
  <c r="J1385" i="27"/>
  <c r="H1385" i="27"/>
  <c r="J1387" i="27"/>
  <c r="H1387" i="27"/>
  <c r="L1387" i="27"/>
  <c r="I1389" i="27"/>
  <c r="G1389" i="27"/>
  <c r="L1391" i="27"/>
  <c r="I1391" i="27"/>
  <c r="G1391" i="27"/>
  <c r="J1393" i="27"/>
  <c r="H1393" i="27"/>
  <c r="J1395" i="27"/>
  <c r="H1395" i="27"/>
  <c r="L1395" i="27"/>
  <c r="E1251" i="27"/>
  <c r="E1259" i="27"/>
  <c r="E1267" i="27"/>
  <c r="E1275" i="27"/>
  <c r="E1283" i="27"/>
  <c r="E1291" i="27"/>
  <c r="E1299" i="27"/>
  <c r="E1307" i="27"/>
  <c r="E1315" i="27"/>
  <c r="E1323" i="27"/>
  <c r="E1331" i="27"/>
  <c r="E1339" i="27"/>
  <c r="E1347" i="27"/>
  <c r="E1355" i="27"/>
  <c r="E1363" i="27"/>
  <c r="E1371" i="27"/>
  <c r="E1379" i="27"/>
  <c r="E1387" i="27"/>
  <c r="E1395" i="27"/>
  <c r="G1253" i="27"/>
  <c r="G1261" i="27"/>
  <c r="G1269" i="27"/>
  <c r="G1277" i="27"/>
  <c r="G1285" i="27"/>
  <c r="G1293" i="27"/>
  <c r="G1301" i="27"/>
  <c r="G1309" i="27"/>
  <c r="G1317" i="27"/>
  <c r="G1325" i="27"/>
  <c r="G1333" i="27"/>
  <c r="G1341" i="27"/>
  <c r="G1349" i="27"/>
  <c r="G1357" i="27"/>
  <c r="L1248" i="27"/>
  <c r="L1256" i="27"/>
  <c r="L1264" i="27"/>
  <c r="L1272" i="27"/>
  <c r="L1276" i="27"/>
  <c r="L1280" i="27"/>
  <c r="L1284" i="27"/>
  <c r="L1288" i="27"/>
  <c r="L1292" i="27"/>
  <c r="L1296" i="27"/>
  <c r="L1300" i="27"/>
  <c r="L1304" i="27"/>
  <c r="L1308" i="27"/>
  <c r="L1312" i="27"/>
  <c r="L1316" i="27"/>
  <c r="L1320" i="27"/>
  <c r="L1324" i="27"/>
  <c r="L1328" i="27"/>
  <c r="L1332" i="27"/>
  <c r="L1336" i="27"/>
  <c r="L1340" i="27"/>
  <c r="L1344" i="27"/>
  <c r="L1348" i="27"/>
  <c r="L1352" i="27"/>
  <c r="L1356" i="27"/>
  <c r="L1360" i="27"/>
  <c r="L1364" i="27"/>
  <c r="L1368" i="27"/>
  <c r="L1372" i="27"/>
  <c r="L1376" i="27"/>
  <c r="L1378" i="27"/>
  <c r="L1384" i="27"/>
  <c r="L1386" i="27"/>
  <c r="L1392" i="27"/>
  <c r="L1394" i="27"/>
  <c r="E1248" i="27"/>
  <c r="E1252" i="27"/>
  <c r="E1256" i="27"/>
  <c r="E1260" i="27"/>
  <c r="E1264" i="27"/>
  <c r="E1268" i="27"/>
  <c r="E1272" i="27"/>
  <c r="E1276" i="27"/>
  <c r="E1280" i="27"/>
  <c r="E1284" i="27"/>
  <c r="E1288" i="27"/>
  <c r="E1292" i="27"/>
  <c r="E1296" i="27"/>
  <c r="E1300" i="27"/>
  <c r="E1304" i="27"/>
  <c r="E1308" i="27"/>
  <c r="E1312" i="27"/>
  <c r="E1316" i="27"/>
  <c r="E1320" i="27"/>
  <c r="E1324" i="27"/>
  <c r="E1328" i="27"/>
  <c r="E1332" i="27"/>
  <c r="E1336" i="27"/>
  <c r="E1340" i="27"/>
  <c r="E1344" i="27"/>
  <c r="E1348" i="27"/>
  <c r="E1352" i="27"/>
  <c r="E1356" i="27"/>
  <c r="E1360" i="27"/>
  <c r="E1364" i="27"/>
  <c r="E1368" i="27"/>
  <c r="E1372" i="27"/>
  <c r="E1376" i="27"/>
  <c r="E1380" i="27"/>
  <c r="E1384" i="27"/>
  <c r="E1388" i="27"/>
  <c r="E1392" i="27"/>
  <c r="E1396" i="27"/>
  <c r="G1258" i="27"/>
  <c r="G1262" i="27"/>
  <c r="G1266" i="27"/>
  <c r="G1270" i="27"/>
  <c r="G1274" i="27"/>
  <c r="G1278" i="27"/>
  <c r="G1282" i="27"/>
  <c r="G1286" i="27"/>
  <c r="G1290" i="27"/>
  <c r="G1294" i="27"/>
  <c r="G1298" i="27"/>
  <c r="G1302" i="27"/>
  <c r="G1306" i="27"/>
  <c r="G1310" i="27"/>
  <c r="G1314" i="27"/>
  <c r="G1318" i="27"/>
  <c r="G1322" i="27"/>
  <c r="G1326" i="27"/>
  <c r="G1330" i="27"/>
  <c r="G1334" i="27"/>
  <c r="G1338" i="27"/>
  <c r="G1342" i="27"/>
  <c r="G1346" i="27"/>
  <c r="G1350" i="27"/>
  <c r="G1354" i="27"/>
  <c r="G1358" i="27"/>
  <c r="G1364" i="27"/>
  <c r="G1372" i="27"/>
  <c r="G1380" i="27"/>
  <c r="G1388" i="27"/>
  <c r="G1396" i="27"/>
  <c r="H1262" i="27"/>
  <c r="H1270" i="27"/>
  <c r="H1278" i="27"/>
  <c r="H1286" i="27"/>
  <c r="H1294" i="27"/>
  <c r="H1302" i="27"/>
  <c r="H1310" i="27"/>
  <c r="H1318" i="27"/>
  <c r="H1326" i="27"/>
  <c r="H1334" i="27"/>
  <c r="H1342" i="27"/>
  <c r="H1350" i="27"/>
  <c r="H1358" i="27"/>
  <c r="H1366" i="27"/>
  <c r="H1374" i="27"/>
  <c r="H1382" i="27"/>
  <c r="H1390" i="27"/>
  <c r="I1248" i="27"/>
  <c r="I1256" i="27"/>
  <c r="I1264" i="27"/>
  <c r="I1272" i="27"/>
  <c r="I1280" i="27"/>
  <c r="I1288" i="27"/>
  <c r="I1296" i="27"/>
  <c r="I1304" i="27"/>
  <c r="I1312" i="27"/>
  <c r="I1320" i="27"/>
  <c r="I1328" i="27"/>
  <c r="I1336" i="27"/>
  <c r="I1344" i="27"/>
  <c r="I1352" i="27"/>
  <c r="I1360" i="27"/>
  <c r="I1368" i="27"/>
  <c r="I1376" i="27"/>
  <c r="I1384" i="27"/>
  <c r="I1392" i="27"/>
  <c r="J1258" i="27"/>
  <c r="J1266" i="27"/>
  <c r="J1274" i="27"/>
  <c r="J1282" i="27"/>
  <c r="J1290" i="27"/>
  <c r="J1298" i="27"/>
  <c r="J1306" i="27"/>
  <c r="J1314" i="27"/>
  <c r="J1322" i="27"/>
  <c r="J1330" i="27"/>
  <c r="J1338" i="27"/>
  <c r="J1346" i="27"/>
  <c r="J1354" i="27"/>
  <c r="J1362" i="27"/>
  <c r="J1370" i="27"/>
  <c r="J1378" i="27"/>
  <c r="J1386" i="27"/>
  <c r="J1394" i="27"/>
  <c r="L1258" i="27"/>
  <c r="L1274" i="27"/>
  <c r="L1290" i="27"/>
  <c r="L1306" i="27"/>
  <c r="L1322" i="27"/>
  <c r="L1338" i="27"/>
  <c r="L1354" i="27"/>
  <c r="L1370" i="27"/>
  <c r="L1361" i="27"/>
  <c r="I1361" i="27"/>
  <c r="G1361" i="27"/>
  <c r="L1363" i="27"/>
  <c r="J1363" i="27"/>
  <c r="H1363" i="27"/>
  <c r="L1365" i="27"/>
  <c r="J1365" i="27"/>
  <c r="H1365" i="27"/>
  <c r="L1367" i="27"/>
  <c r="J1367" i="27"/>
  <c r="H1367" i="27"/>
  <c r="L1369" i="27"/>
  <c r="I1369" i="27"/>
  <c r="G1369" i="27"/>
  <c r="L1371" i="27"/>
  <c r="J1371" i="27"/>
  <c r="H1371" i="27"/>
  <c r="L1373" i="27"/>
  <c r="J1373" i="27"/>
  <c r="H1373" i="27"/>
  <c r="L1375" i="27"/>
  <c r="J1375" i="27"/>
  <c r="H1375" i="27"/>
  <c r="L1377" i="27"/>
  <c r="I1377" i="27"/>
  <c r="G1377" i="27"/>
  <c r="I1379" i="27"/>
  <c r="G1379" i="27"/>
  <c r="L1381" i="27"/>
  <c r="J1381" i="27"/>
  <c r="H1381" i="27"/>
  <c r="J1383" i="27"/>
  <c r="H1383" i="27"/>
  <c r="L1385" i="27"/>
  <c r="I1385" i="27"/>
  <c r="G1385" i="27"/>
  <c r="I1387" i="27"/>
  <c r="G1387" i="27"/>
  <c r="L1389" i="27"/>
  <c r="J1389" i="27"/>
  <c r="H1389" i="27"/>
  <c r="J1391" i="27"/>
  <c r="H1391" i="27"/>
  <c r="L1393" i="27"/>
  <c r="I1393" i="27"/>
  <c r="G1393" i="27"/>
  <c r="I1395" i="27"/>
  <c r="G1395" i="27"/>
  <c r="E1247" i="27"/>
  <c r="E1255" i="27"/>
  <c r="E1263" i="27"/>
  <c r="E1271" i="27"/>
  <c r="E1279" i="27"/>
  <c r="E1287" i="27"/>
  <c r="E1295" i="27"/>
  <c r="E1303" i="27"/>
  <c r="E1311" i="27"/>
  <c r="E1319" i="27"/>
  <c r="E1327" i="27"/>
  <c r="E1335" i="27"/>
  <c r="E1343" i="27"/>
  <c r="E1351" i="27"/>
  <c r="E1359" i="27"/>
  <c r="E1367" i="27"/>
  <c r="E1375" i="27"/>
  <c r="E1383" i="27"/>
  <c r="E1391" i="27"/>
  <c r="G1249" i="27"/>
  <c r="G1257" i="27"/>
  <c r="G1265" i="27"/>
  <c r="G1273" i="27"/>
  <c r="G1281" i="27"/>
  <c r="G1289" i="27"/>
  <c r="G1297" i="27"/>
  <c r="G1305" i="27"/>
  <c r="G1313" i="27"/>
  <c r="G1321" i="27"/>
  <c r="G1329" i="27"/>
  <c r="G1337" i="27"/>
  <c r="G1345" i="27"/>
  <c r="G1353" i="27"/>
  <c r="L1252" i="27"/>
  <c r="L1260" i="27"/>
  <c r="L1268" i="27"/>
  <c r="L1380" i="27"/>
  <c r="L1382" i="27"/>
  <c r="L1388" i="27"/>
  <c r="L1390" i="27"/>
  <c r="L1396" i="27"/>
  <c r="E1258" i="27"/>
  <c r="E1262" i="27"/>
  <c r="E1266" i="27"/>
  <c r="E1270" i="27"/>
  <c r="E1274" i="27"/>
  <c r="E1278" i="27"/>
  <c r="E1282" i="27"/>
  <c r="E1286" i="27"/>
  <c r="E1290" i="27"/>
  <c r="E1294" i="27"/>
  <c r="E1298" i="27"/>
  <c r="E1302" i="27"/>
  <c r="E1306" i="27"/>
  <c r="E1310" i="27"/>
  <c r="E1314" i="27"/>
  <c r="E1318" i="27"/>
  <c r="E1322" i="27"/>
  <c r="E1326" i="27"/>
  <c r="E1330" i="27"/>
  <c r="E1334" i="27"/>
  <c r="E1338" i="27"/>
  <c r="E1342" i="27"/>
  <c r="E1346" i="27"/>
  <c r="E1350" i="27"/>
  <c r="E1354" i="27"/>
  <c r="E1358" i="27"/>
  <c r="E1362" i="27"/>
  <c r="E1366" i="27"/>
  <c r="E1370" i="27"/>
  <c r="E1374" i="27"/>
  <c r="E1378" i="27"/>
  <c r="E1382" i="27"/>
  <c r="E1386" i="27"/>
  <c r="E1390" i="27"/>
  <c r="E1394" i="27"/>
  <c r="G1248" i="27"/>
  <c r="G1252" i="27"/>
  <c r="G1256" i="27"/>
  <c r="G1260" i="27"/>
  <c r="G1264" i="27"/>
  <c r="G1268" i="27"/>
  <c r="G1272" i="27"/>
  <c r="G1276" i="27"/>
  <c r="G1280" i="27"/>
  <c r="G1284" i="27"/>
  <c r="G1288" i="27"/>
  <c r="G1292" i="27"/>
  <c r="G1296" i="27"/>
  <c r="G1300" i="27"/>
  <c r="G1304" i="27"/>
  <c r="G1308" i="27"/>
  <c r="G1312" i="27"/>
  <c r="G1316" i="27"/>
  <c r="G1320" i="27"/>
  <c r="G1324" i="27"/>
  <c r="G1328" i="27"/>
  <c r="G1332" i="27"/>
  <c r="G1336" i="27"/>
  <c r="G1340" i="27"/>
  <c r="G1344" i="27"/>
  <c r="G1348" i="27"/>
  <c r="G1352" i="27"/>
  <c r="G1356" i="27"/>
  <c r="G1360" i="27"/>
  <c r="G1368" i="27"/>
  <c r="G1376" i="27"/>
  <c r="G1384" i="27"/>
  <c r="G1392" i="27"/>
  <c r="H1258" i="27"/>
  <c r="H1266" i="27"/>
  <c r="H1274" i="27"/>
  <c r="H1282" i="27"/>
  <c r="H1290" i="27"/>
  <c r="H1298" i="27"/>
  <c r="H1306" i="27"/>
  <c r="H1314" i="27"/>
  <c r="H1322" i="27"/>
  <c r="H1330" i="27"/>
  <c r="H1338" i="27"/>
  <c r="H1346" i="27"/>
  <c r="H1354" i="27"/>
  <c r="H1362" i="27"/>
  <c r="H1370" i="27"/>
  <c r="H1378" i="27"/>
  <c r="H1386" i="27"/>
  <c r="H1394" i="27"/>
  <c r="I1252" i="27"/>
  <c r="I1260" i="27"/>
  <c r="I1268" i="27"/>
  <c r="I1276" i="27"/>
  <c r="I1284" i="27"/>
  <c r="I1292" i="27"/>
  <c r="I1300" i="27"/>
  <c r="I1308" i="27"/>
  <c r="I1316" i="27"/>
  <c r="I1324" i="27"/>
  <c r="I1332" i="27"/>
  <c r="I1340" i="27"/>
  <c r="I1348" i="27"/>
  <c r="I1356" i="27"/>
  <c r="I1364" i="27"/>
  <c r="I1372" i="27"/>
  <c r="I1380" i="27"/>
  <c r="I1388" i="27"/>
  <c r="I1396" i="27"/>
  <c r="J1262" i="27"/>
  <c r="J1270" i="27"/>
  <c r="J1278" i="27"/>
  <c r="J1286" i="27"/>
  <c r="J1294" i="27"/>
  <c r="J1302" i="27"/>
  <c r="J1310" i="27"/>
  <c r="J1318" i="27"/>
  <c r="J1326" i="27"/>
  <c r="J1334" i="27"/>
  <c r="J1342" i="27"/>
  <c r="J1350" i="27"/>
  <c r="J1358" i="27"/>
  <c r="J1366" i="27"/>
  <c r="J1374" i="27"/>
  <c r="J1382" i="27"/>
  <c r="J1390" i="27"/>
  <c r="L1266" i="27"/>
  <c r="L1282" i="27"/>
  <c r="L1298" i="27"/>
  <c r="L1314" i="27"/>
  <c r="L1330" i="27"/>
  <c r="L1346" i="27"/>
  <c r="L1362" i="27"/>
  <c r="M1551" i="27"/>
  <c r="A1551" i="27" s="1"/>
  <c r="K1551" i="27"/>
  <c r="J1551" i="27"/>
  <c r="G1551" i="27"/>
  <c r="E1551" i="27"/>
  <c r="L1553" i="27"/>
  <c r="J1553" i="27"/>
  <c r="H1553" i="27"/>
  <c r="F1553" i="27"/>
  <c r="M1555" i="27"/>
  <c r="A1555" i="27" s="1"/>
  <c r="K1555" i="27"/>
  <c r="I1555" i="27"/>
  <c r="G1555" i="27"/>
  <c r="E1555" i="27"/>
  <c r="L1557" i="27"/>
  <c r="J1557" i="27"/>
  <c r="H1557" i="27"/>
  <c r="F1557" i="27"/>
  <c r="M1559" i="27"/>
  <c r="A1559" i="27" s="1"/>
  <c r="K1559" i="27"/>
  <c r="I1559" i="27"/>
  <c r="G1559" i="27"/>
  <c r="E1559" i="27"/>
  <c r="L1561" i="27"/>
  <c r="J1561" i="27"/>
  <c r="H1561" i="27"/>
  <c r="F1561" i="27"/>
  <c r="M1563" i="27"/>
  <c r="A1563" i="27" s="1"/>
  <c r="K1563" i="27"/>
  <c r="I1563" i="27"/>
  <c r="G1563" i="27"/>
  <c r="E1563" i="27"/>
  <c r="L1565" i="27"/>
  <c r="J1565" i="27"/>
  <c r="H1565" i="27"/>
  <c r="F1565" i="27"/>
  <c r="M1567" i="27"/>
  <c r="A1567" i="27" s="1"/>
  <c r="K1567" i="27"/>
  <c r="I1567" i="27"/>
  <c r="G1567" i="27"/>
  <c r="E1567" i="27"/>
  <c r="L1569" i="27"/>
  <c r="J1569" i="27"/>
  <c r="H1569" i="27"/>
  <c r="F1569" i="27"/>
  <c r="M1571" i="27"/>
  <c r="A1571" i="27" s="1"/>
  <c r="K1571" i="27"/>
  <c r="I1571" i="27"/>
  <c r="G1571" i="27"/>
  <c r="E1571" i="27"/>
  <c r="L1573" i="27"/>
  <c r="J1573" i="27"/>
  <c r="H1573" i="27"/>
  <c r="F1573" i="27"/>
  <c r="M1575" i="27"/>
  <c r="A1575" i="27" s="1"/>
  <c r="K1575" i="27"/>
  <c r="I1575" i="27"/>
  <c r="G1575" i="27"/>
  <c r="E1575" i="27"/>
  <c r="L1577" i="27"/>
  <c r="J1577" i="27"/>
  <c r="H1577" i="27"/>
  <c r="F1577" i="27"/>
  <c r="M1579" i="27"/>
  <c r="A1579" i="27" s="1"/>
  <c r="K1579" i="27"/>
  <c r="I1579" i="27"/>
  <c r="G1579" i="27"/>
  <c r="E1579" i="27"/>
  <c r="L1581" i="27"/>
  <c r="J1581" i="27"/>
  <c r="H1581" i="27"/>
  <c r="F1581" i="27"/>
  <c r="M1583" i="27"/>
  <c r="A1583" i="27" s="1"/>
  <c r="K1583" i="27"/>
  <c r="I1583" i="27"/>
  <c r="G1583" i="27"/>
  <c r="E1583" i="27"/>
  <c r="L1585" i="27"/>
  <c r="J1585" i="27"/>
  <c r="H1585" i="27"/>
  <c r="F1585" i="27"/>
  <c r="M1587" i="27"/>
  <c r="A1587" i="27" s="1"/>
  <c r="K1587" i="27"/>
  <c r="I1587" i="27"/>
  <c r="G1587" i="27"/>
  <c r="E1587" i="27"/>
  <c r="L1589" i="27"/>
  <c r="J1589" i="27"/>
  <c r="H1589" i="27"/>
  <c r="F1589" i="27"/>
  <c r="M1591" i="27"/>
  <c r="A1591" i="27" s="1"/>
  <c r="K1591" i="27"/>
  <c r="I1591" i="27"/>
  <c r="G1591" i="27"/>
  <c r="E1591" i="27"/>
  <c r="M1593" i="27"/>
  <c r="A1593" i="27" s="1"/>
  <c r="J1593" i="27"/>
  <c r="H1593" i="27"/>
  <c r="F1593" i="27"/>
  <c r="M1595" i="27"/>
  <c r="A1595" i="27" s="1"/>
  <c r="K1595" i="27"/>
  <c r="I1595" i="27"/>
  <c r="G1595" i="27"/>
  <c r="E1595" i="27"/>
  <c r="M1597" i="27"/>
  <c r="A1597" i="27" s="1"/>
  <c r="J1597" i="27"/>
  <c r="H1597" i="27"/>
  <c r="F1597" i="27"/>
  <c r="M1599" i="27"/>
  <c r="A1599" i="27" s="1"/>
  <c r="K1599" i="27"/>
  <c r="I1599" i="27"/>
  <c r="G1599" i="27"/>
  <c r="E1599" i="27"/>
  <c r="M1601" i="27"/>
  <c r="A1601" i="27" s="1"/>
  <c r="J1601" i="27"/>
  <c r="H1601" i="27"/>
  <c r="F1601" i="27"/>
  <c r="M1603" i="27"/>
  <c r="A1603" i="27" s="1"/>
  <c r="K1603" i="27"/>
  <c r="I1603" i="27"/>
  <c r="G1603" i="27"/>
  <c r="E1603" i="27"/>
  <c r="M1605" i="27"/>
  <c r="A1605" i="27" s="1"/>
  <c r="J1605" i="27"/>
  <c r="H1605" i="27"/>
  <c r="F1605" i="27"/>
  <c r="M1607" i="27"/>
  <c r="A1607" i="27" s="1"/>
  <c r="K1607" i="27"/>
  <c r="I1607" i="27"/>
  <c r="G1607" i="27"/>
  <c r="E1607" i="27"/>
  <c r="M1609" i="27"/>
  <c r="A1609" i="27" s="1"/>
  <c r="J1609" i="27"/>
  <c r="H1609" i="27"/>
  <c r="F1609" i="27"/>
  <c r="M1611" i="27"/>
  <c r="A1611" i="27" s="1"/>
  <c r="K1611" i="27"/>
  <c r="I1611" i="27"/>
  <c r="G1611" i="27"/>
  <c r="E1611" i="27"/>
  <c r="M1613" i="27"/>
  <c r="A1613" i="27" s="1"/>
  <c r="J1613" i="27"/>
  <c r="H1613" i="27"/>
  <c r="F1613" i="27"/>
  <c r="M1615" i="27"/>
  <c r="A1615" i="27" s="1"/>
  <c r="K1615" i="27"/>
  <c r="I1615" i="27"/>
  <c r="G1615" i="27"/>
  <c r="E1615" i="27"/>
  <c r="M1617" i="27"/>
  <c r="A1617" i="27" s="1"/>
  <c r="J1617" i="27"/>
  <c r="H1617" i="27"/>
  <c r="F1617" i="27"/>
  <c r="M1619" i="27"/>
  <c r="A1619" i="27" s="1"/>
  <c r="K1619" i="27"/>
  <c r="I1619" i="27"/>
  <c r="G1619" i="27"/>
  <c r="E1619" i="27"/>
  <c r="M1621" i="27"/>
  <c r="A1621" i="27" s="1"/>
  <c r="J1621" i="27"/>
  <c r="H1621" i="27"/>
  <c r="F1621" i="27"/>
  <c r="M1623" i="27"/>
  <c r="A1623" i="27" s="1"/>
  <c r="K1623" i="27"/>
  <c r="I1623" i="27"/>
  <c r="G1623" i="27"/>
  <c r="E1623" i="27"/>
  <c r="M1625" i="27"/>
  <c r="A1625" i="27" s="1"/>
  <c r="J1625" i="27"/>
  <c r="H1625" i="27"/>
  <c r="F1625" i="27"/>
  <c r="M1627" i="27"/>
  <c r="A1627" i="27" s="1"/>
  <c r="K1627" i="27"/>
  <c r="I1627" i="27"/>
  <c r="G1627" i="27"/>
  <c r="E1627" i="27"/>
  <c r="M1629" i="27"/>
  <c r="A1629" i="27" s="1"/>
  <c r="J1629" i="27"/>
  <c r="H1629" i="27"/>
  <c r="F1629" i="27"/>
  <c r="M1631" i="27"/>
  <c r="A1631" i="27" s="1"/>
  <c r="K1631" i="27"/>
  <c r="I1631" i="27"/>
  <c r="G1631" i="27"/>
  <c r="E1631" i="27"/>
  <c r="M1633" i="27"/>
  <c r="A1633" i="27" s="1"/>
  <c r="J1633" i="27"/>
  <c r="H1633" i="27"/>
  <c r="F1633" i="27"/>
  <c r="M1635" i="27"/>
  <c r="A1635" i="27" s="1"/>
  <c r="K1635" i="27"/>
  <c r="I1635" i="27"/>
  <c r="G1635" i="27"/>
  <c r="E1635" i="27"/>
  <c r="M1637" i="27"/>
  <c r="A1637" i="27" s="1"/>
  <c r="J1637" i="27"/>
  <c r="H1637" i="27"/>
  <c r="F1637" i="27"/>
  <c r="M1639" i="27"/>
  <c r="A1639" i="27" s="1"/>
  <c r="K1639" i="27"/>
  <c r="I1639" i="27"/>
  <c r="G1639" i="27"/>
  <c r="E1639" i="27"/>
  <c r="M1641" i="27"/>
  <c r="A1641" i="27" s="1"/>
  <c r="J1641" i="27"/>
  <c r="H1641" i="27"/>
  <c r="F1641" i="27"/>
  <c r="M1643" i="27"/>
  <c r="A1643" i="27" s="1"/>
  <c r="K1643" i="27"/>
  <c r="I1643" i="27"/>
  <c r="G1643" i="27"/>
  <c r="E1643" i="27"/>
  <c r="M1645" i="27"/>
  <c r="A1645" i="27" s="1"/>
  <c r="J1645" i="27"/>
  <c r="H1645" i="27"/>
  <c r="F1645" i="27"/>
  <c r="M1647" i="27"/>
  <c r="A1647" i="27" s="1"/>
  <c r="K1647" i="27"/>
  <c r="I1647" i="27"/>
  <c r="G1647" i="27"/>
  <c r="E1647" i="27"/>
  <c r="M1649" i="27"/>
  <c r="A1649" i="27" s="1"/>
  <c r="J1649" i="27"/>
  <c r="H1649" i="27"/>
  <c r="F1649" i="27"/>
  <c r="M1651" i="27"/>
  <c r="A1651" i="27" s="1"/>
  <c r="K1651" i="27"/>
  <c r="I1651" i="27"/>
  <c r="G1651" i="27"/>
  <c r="E1651" i="27"/>
  <c r="M1653" i="27"/>
  <c r="A1653" i="27" s="1"/>
  <c r="J1653" i="27"/>
  <c r="H1653" i="27"/>
  <c r="F1653" i="27"/>
  <c r="M1655" i="27"/>
  <c r="A1655" i="27" s="1"/>
  <c r="K1655" i="27"/>
  <c r="I1655" i="27"/>
  <c r="G1655" i="27"/>
  <c r="E1655" i="27"/>
  <c r="M1657" i="27"/>
  <c r="A1657" i="27" s="1"/>
  <c r="J1657" i="27"/>
  <c r="H1657" i="27"/>
  <c r="F1657" i="27"/>
  <c r="M1659" i="27"/>
  <c r="A1659" i="27" s="1"/>
  <c r="K1659" i="27"/>
  <c r="I1659" i="27"/>
  <c r="G1659" i="27"/>
  <c r="E1659" i="27"/>
  <c r="M1661" i="27"/>
  <c r="A1661" i="27" s="1"/>
  <c r="J1661" i="27"/>
  <c r="H1661" i="27"/>
  <c r="F1661" i="27"/>
  <c r="M1663" i="27"/>
  <c r="A1663" i="27" s="1"/>
  <c r="K1663" i="27"/>
  <c r="I1663" i="27"/>
  <c r="G1663" i="27"/>
  <c r="E1663" i="27"/>
  <c r="M1665" i="27"/>
  <c r="A1665" i="27" s="1"/>
  <c r="J1665" i="27"/>
  <c r="H1665" i="27"/>
  <c r="F1665" i="27"/>
  <c r="M1667" i="27"/>
  <c r="A1667" i="27" s="1"/>
  <c r="K1667" i="27"/>
  <c r="I1667" i="27"/>
  <c r="G1667" i="27"/>
  <c r="M1669" i="27"/>
  <c r="A1669" i="27" s="1"/>
  <c r="J1669" i="27"/>
  <c r="H1669" i="27"/>
  <c r="F1669" i="27"/>
  <c r="M1671" i="27"/>
  <c r="A1671" i="27" s="1"/>
  <c r="K1671" i="27"/>
  <c r="I1671" i="27"/>
  <c r="G1671" i="27"/>
  <c r="M1673" i="27"/>
  <c r="A1673" i="27" s="1"/>
  <c r="J1673" i="27"/>
  <c r="H1673" i="27"/>
  <c r="F1673" i="27"/>
  <c r="M1552" i="27"/>
  <c r="A1552" i="27" s="1"/>
  <c r="K1552" i="27"/>
  <c r="I1552" i="27"/>
  <c r="G1552" i="27"/>
  <c r="E1552" i="27"/>
  <c r="K1554" i="27"/>
  <c r="F1554" i="27"/>
  <c r="M1556" i="27"/>
  <c r="A1556" i="27" s="1"/>
  <c r="K1556" i="27"/>
  <c r="H1556" i="27"/>
  <c r="F1556" i="27"/>
  <c r="J1556" i="27"/>
  <c r="K1558" i="27"/>
  <c r="J1558" i="27"/>
  <c r="H1558" i="27"/>
  <c r="F1558" i="27"/>
  <c r="M1560" i="27"/>
  <c r="A1560" i="27" s="1"/>
  <c r="K1560" i="27"/>
  <c r="J1560" i="27"/>
  <c r="G1560" i="27"/>
  <c r="E1560" i="27"/>
  <c r="K1562" i="27"/>
  <c r="J1562" i="27"/>
  <c r="H1562" i="27"/>
  <c r="F1562" i="27"/>
  <c r="M1564" i="27"/>
  <c r="A1564" i="27" s="1"/>
  <c r="J1564" i="27"/>
  <c r="I1564" i="27"/>
  <c r="G1564" i="27"/>
  <c r="E1564" i="27"/>
  <c r="K1566" i="27"/>
  <c r="J1566" i="27"/>
  <c r="H1566" i="27"/>
  <c r="F1566" i="27"/>
  <c r="M1568" i="27"/>
  <c r="A1568" i="27" s="1"/>
  <c r="J1568" i="27"/>
  <c r="I1568" i="27"/>
  <c r="G1568" i="27"/>
  <c r="E1568" i="27"/>
  <c r="K1570" i="27"/>
  <c r="J1570" i="27"/>
  <c r="H1570" i="27"/>
  <c r="F1570" i="27"/>
  <c r="M1572" i="27"/>
  <c r="A1572" i="27" s="1"/>
  <c r="J1572" i="27"/>
  <c r="I1572" i="27"/>
  <c r="G1572" i="27"/>
  <c r="E1572" i="27"/>
  <c r="K1574" i="27"/>
  <c r="J1574" i="27"/>
  <c r="H1574" i="27"/>
  <c r="F1574" i="27"/>
  <c r="M1576" i="27"/>
  <c r="A1576" i="27" s="1"/>
  <c r="J1576" i="27"/>
  <c r="I1576" i="27"/>
  <c r="G1576" i="27"/>
  <c r="E1576" i="27"/>
  <c r="K1578" i="27"/>
  <c r="J1578" i="27"/>
  <c r="H1578" i="27"/>
  <c r="F1578" i="27"/>
  <c r="M1580" i="27"/>
  <c r="A1580" i="27" s="1"/>
  <c r="J1580" i="27"/>
  <c r="I1580" i="27"/>
  <c r="G1580" i="27"/>
  <c r="E1580" i="27"/>
  <c r="K1582" i="27"/>
  <c r="J1582" i="27"/>
  <c r="H1582" i="27"/>
  <c r="F1582" i="27"/>
  <c r="M1584" i="27"/>
  <c r="A1584" i="27" s="1"/>
  <c r="J1584" i="27"/>
  <c r="I1584" i="27"/>
  <c r="G1584" i="27"/>
  <c r="E1584" i="27"/>
  <c r="K1586" i="27"/>
  <c r="J1586" i="27"/>
  <c r="H1586" i="27"/>
  <c r="F1586" i="27"/>
  <c r="M1588" i="27"/>
  <c r="A1588" i="27" s="1"/>
  <c r="J1588" i="27"/>
  <c r="I1588" i="27"/>
  <c r="G1588" i="27"/>
  <c r="E1588" i="27"/>
  <c r="K1590" i="27"/>
  <c r="J1590" i="27"/>
  <c r="H1590" i="27"/>
  <c r="F1590" i="27"/>
  <c r="M1592" i="27"/>
  <c r="A1592" i="27" s="1"/>
  <c r="J1592" i="27"/>
  <c r="I1592" i="27"/>
  <c r="G1592" i="27"/>
  <c r="E1592" i="27"/>
  <c r="L1594" i="27"/>
  <c r="J1594" i="27"/>
  <c r="H1594" i="27"/>
  <c r="F1594" i="27"/>
  <c r="M1596" i="27"/>
  <c r="A1596" i="27" s="1"/>
  <c r="J1596" i="27"/>
  <c r="I1596" i="27"/>
  <c r="G1596" i="27"/>
  <c r="E1596" i="27"/>
  <c r="L1598" i="27"/>
  <c r="J1598" i="27"/>
  <c r="H1598" i="27"/>
  <c r="F1598" i="27"/>
  <c r="M1600" i="27"/>
  <c r="A1600" i="27" s="1"/>
  <c r="J1600" i="27"/>
  <c r="I1600" i="27"/>
  <c r="G1600" i="27"/>
  <c r="E1600" i="27"/>
  <c r="L1602" i="27"/>
  <c r="J1602" i="27"/>
  <c r="H1602" i="27"/>
  <c r="F1602" i="27"/>
  <c r="M1604" i="27"/>
  <c r="A1604" i="27" s="1"/>
  <c r="J1604" i="27"/>
  <c r="I1604" i="27"/>
  <c r="G1604" i="27"/>
  <c r="E1604" i="27"/>
  <c r="L1606" i="27"/>
  <c r="J1606" i="27"/>
  <c r="H1606" i="27"/>
  <c r="F1606" i="27"/>
  <c r="M1608" i="27"/>
  <c r="A1608" i="27" s="1"/>
  <c r="J1608" i="27"/>
  <c r="I1608" i="27"/>
  <c r="G1608" i="27"/>
  <c r="E1608" i="27"/>
  <c r="L1610" i="27"/>
  <c r="J1610" i="27"/>
  <c r="H1610" i="27"/>
  <c r="F1610" i="27"/>
  <c r="M1612" i="27"/>
  <c r="A1612" i="27" s="1"/>
  <c r="J1612" i="27"/>
  <c r="I1612" i="27"/>
  <c r="G1612" i="27"/>
  <c r="E1612" i="27"/>
  <c r="L1614" i="27"/>
  <c r="J1614" i="27"/>
  <c r="H1614" i="27"/>
  <c r="F1614" i="27"/>
  <c r="M1616" i="27"/>
  <c r="A1616" i="27" s="1"/>
  <c r="J1616" i="27"/>
  <c r="I1616" i="27"/>
  <c r="G1616" i="27"/>
  <c r="E1616" i="27"/>
  <c r="L1618" i="27"/>
  <c r="J1618" i="27"/>
  <c r="H1618" i="27"/>
  <c r="F1618" i="27"/>
  <c r="M1620" i="27"/>
  <c r="A1620" i="27" s="1"/>
  <c r="J1620" i="27"/>
  <c r="I1620" i="27"/>
  <c r="G1620" i="27"/>
  <c r="E1620" i="27"/>
  <c r="L1622" i="27"/>
  <c r="J1622" i="27"/>
  <c r="H1622" i="27"/>
  <c r="F1622" i="27"/>
  <c r="M1624" i="27"/>
  <c r="A1624" i="27" s="1"/>
  <c r="J1624" i="27"/>
  <c r="I1624" i="27"/>
  <c r="G1624" i="27"/>
  <c r="E1624" i="27"/>
  <c r="L1626" i="27"/>
  <c r="J1626" i="27"/>
  <c r="H1626" i="27"/>
  <c r="F1626" i="27"/>
  <c r="M1628" i="27"/>
  <c r="A1628" i="27" s="1"/>
  <c r="J1628" i="27"/>
  <c r="I1628" i="27"/>
  <c r="G1628" i="27"/>
  <c r="E1628" i="27"/>
  <c r="L1630" i="27"/>
  <c r="J1630" i="27"/>
  <c r="H1630" i="27"/>
  <c r="F1630" i="27"/>
  <c r="M1632" i="27"/>
  <c r="A1632" i="27" s="1"/>
  <c r="J1632" i="27"/>
  <c r="I1632" i="27"/>
  <c r="G1632" i="27"/>
  <c r="E1632" i="27"/>
  <c r="L1634" i="27"/>
  <c r="J1634" i="27"/>
  <c r="H1634" i="27"/>
  <c r="F1634" i="27"/>
  <c r="M1636" i="27"/>
  <c r="A1636" i="27" s="1"/>
  <c r="J1636" i="27"/>
  <c r="I1636" i="27"/>
  <c r="G1636" i="27"/>
  <c r="E1636" i="27"/>
  <c r="L1638" i="27"/>
  <c r="J1638" i="27"/>
  <c r="H1638" i="27"/>
  <c r="F1638" i="27"/>
  <c r="M1640" i="27"/>
  <c r="A1640" i="27" s="1"/>
  <c r="J1640" i="27"/>
  <c r="I1640" i="27"/>
  <c r="G1640" i="27"/>
  <c r="E1640" i="27"/>
  <c r="L1642" i="27"/>
  <c r="J1642" i="27"/>
  <c r="H1642" i="27"/>
  <c r="F1642" i="27"/>
  <c r="M1644" i="27"/>
  <c r="A1644" i="27" s="1"/>
  <c r="J1644" i="27"/>
  <c r="I1644" i="27"/>
  <c r="G1644" i="27"/>
  <c r="E1644" i="27"/>
  <c r="L1646" i="27"/>
  <c r="J1646" i="27"/>
  <c r="H1646" i="27"/>
  <c r="F1646" i="27"/>
  <c r="M1648" i="27"/>
  <c r="A1648" i="27" s="1"/>
  <c r="J1648" i="27"/>
  <c r="I1648" i="27"/>
  <c r="G1648" i="27"/>
  <c r="E1648" i="27"/>
  <c r="L1650" i="27"/>
  <c r="J1650" i="27"/>
  <c r="H1650" i="27"/>
  <c r="F1650" i="27"/>
  <c r="M1652" i="27"/>
  <c r="A1652" i="27" s="1"/>
  <c r="J1652" i="27"/>
  <c r="I1652" i="27"/>
  <c r="G1652" i="27"/>
  <c r="E1652" i="27"/>
  <c r="L1654" i="27"/>
  <c r="J1654" i="27"/>
  <c r="H1654" i="27"/>
  <c r="F1654" i="27"/>
  <c r="M1656" i="27"/>
  <c r="A1656" i="27" s="1"/>
  <c r="J1656" i="27"/>
  <c r="I1656" i="27"/>
  <c r="G1656" i="27"/>
  <c r="E1656" i="27"/>
  <c r="L1658" i="27"/>
  <c r="J1658" i="27"/>
  <c r="H1658" i="27"/>
  <c r="F1658" i="27"/>
  <c r="M1660" i="27"/>
  <c r="A1660" i="27" s="1"/>
  <c r="J1660" i="27"/>
  <c r="I1660" i="27"/>
  <c r="G1660" i="27"/>
  <c r="E1660" i="27"/>
  <c r="L1662" i="27"/>
  <c r="J1662" i="27"/>
  <c r="H1662" i="27"/>
  <c r="F1662" i="27"/>
  <c r="M1664" i="27"/>
  <c r="A1664" i="27" s="1"/>
  <c r="J1664" i="27"/>
  <c r="I1664" i="27"/>
  <c r="G1664" i="27"/>
  <c r="E1664" i="27"/>
  <c r="L1666" i="27"/>
  <c r="J1666" i="27"/>
  <c r="H1666" i="27"/>
  <c r="F1666" i="27"/>
  <c r="M1675" i="27"/>
  <c r="A1675" i="27" s="1"/>
  <c r="K1675" i="27"/>
  <c r="L1677" i="27"/>
  <c r="K1677" i="27"/>
  <c r="M1679" i="27"/>
  <c r="A1679" i="27" s="1"/>
  <c r="K1679" i="27"/>
  <c r="L1681" i="27"/>
  <c r="K1681" i="27"/>
  <c r="M1683" i="27"/>
  <c r="A1683" i="27" s="1"/>
  <c r="K1683" i="27"/>
  <c r="L1685" i="27"/>
  <c r="K1685" i="27"/>
  <c r="M1687" i="27"/>
  <c r="A1687" i="27" s="1"/>
  <c r="K1687" i="27"/>
  <c r="L1689" i="27"/>
  <c r="K1689" i="27"/>
  <c r="M1691" i="27"/>
  <c r="A1691" i="27" s="1"/>
  <c r="K1691" i="27"/>
  <c r="L1693" i="27"/>
  <c r="K1693" i="27"/>
  <c r="F1677" i="27"/>
  <c r="F1681" i="27"/>
  <c r="F1685" i="27"/>
  <c r="F1689" i="27"/>
  <c r="F1693" i="27"/>
  <c r="G1675" i="27"/>
  <c r="G1679" i="27"/>
  <c r="G1683" i="27"/>
  <c r="G1687" i="27"/>
  <c r="G1691" i="27"/>
  <c r="H1677" i="27"/>
  <c r="H1681" i="27"/>
  <c r="H1687" i="27"/>
  <c r="I1677" i="27"/>
  <c r="I1685" i="27"/>
  <c r="I1693" i="27"/>
  <c r="M1668" i="27"/>
  <c r="A1668" i="27" s="1"/>
  <c r="J1668" i="27"/>
  <c r="I1668" i="27"/>
  <c r="L1670" i="27"/>
  <c r="J1670" i="27"/>
  <c r="M1672" i="27"/>
  <c r="A1672" i="27" s="1"/>
  <c r="J1672" i="27"/>
  <c r="I1672" i="27"/>
  <c r="L1674" i="27"/>
  <c r="J1674" i="27"/>
  <c r="M1676" i="27"/>
  <c r="A1676" i="27" s="1"/>
  <c r="J1676" i="27"/>
  <c r="I1676" i="27"/>
  <c r="L1678" i="27"/>
  <c r="J1678" i="27"/>
  <c r="M1680" i="27"/>
  <c r="A1680" i="27" s="1"/>
  <c r="J1680" i="27"/>
  <c r="I1680" i="27"/>
  <c r="L1682" i="27"/>
  <c r="J1682" i="27"/>
  <c r="M1684" i="27"/>
  <c r="A1684" i="27" s="1"/>
  <c r="J1684" i="27"/>
  <c r="I1684" i="27"/>
  <c r="M1686" i="27"/>
  <c r="A1686" i="27" s="1"/>
  <c r="K1686" i="27"/>
  <c r="I1686" i="27"/>
  <c r="M1688" i="27"/>
  <c r="A1688" i="27" s="1"/>
  <c r="J1688" i="27"/>
  <c r="I1688" i="27"/>
  <c r="M1690" i="27"/>
  <c r="A1690" i="27" s="1"/>
  <c r="K1690" i="27"/>
  <c r="I1690" i="27"/>
  <c r="M1692" i="27"/>
  <c r="A1692" i="27" s="1"/>
  <c r="J1692" i="27"/>
  <c r="I1692" i="27"/>
  <c r="F1670" i="27"/>
  <c r="F1674" i="27"/>
  <c r="F1678" i="27"/>
  <c r="F1682" i="27"/>
  <c r="F1686" i="27"/>
  <c r="F1690" i="27"/>
  <c r="G1668" i="27"/>
  <c r="G1672" i="27"/>
  <c r="G1676" i="27"/>
  <c r="G1680" i="27"/>
  <c r="G1684" i="27"/>
  <c r="G1688" i="27"/>
  <c r="G1692" i="27"/>
  <c r="H1670" i="27"/>
  <c r="H1674" i="27"/>
  <c r="H1678" i="27"/>
  <c r="H1682" i="27"/>
  <c r="H1689" i="27"/>
  <c r="I1679" i="27"/>
  <c r="I1687" i="27"/>
  <c r="L1551" i="27"/>
  <c r="H1551" i="27"/>
  <c r="M1553" i="27"/>
  <c r="A1553" i="27" s="1"/>
  <c r="I1553" i="27"/>
  <c r="E1553" i="27"/>
  <c r="J1555" i="27"/>
  <c r="F1555" i="27"/>
  <c r="K1557" i="27"/>
  <c r="G1557" i="27"/>
  <c r="L1559" i="27"/>
  <c r="H1559" i="27"/>
  <c r="M1561" i="27"/>
  <c r="A1561" i="27" s="1"/>
  <c r="I1561" i="27"/>
  <c r="E1561" i="27"/>
  <c r="J1563" i="27"/>
  <c r="F1563" i="27"/>
  <c r="K1565" i="27"/>
  <c r="G1565" i="27"/>
  <c r="L1567" i="27"/>
  <c r="H1567" i="27"/>
  <c r="M1569" i="27"/>
  <c r="A1569" i="27" s="1"/>
  <c r="I1569" i="27"/>
  <c r="E1569" i="27"/>
  <c r="J1571" i="27"/>
  <c r="F1571" i="27"/>
  <c r="K1573" i="27"/>
  <c r="G1573" i="27"/>
  <c r="L1575" i="27"/>
  <c r="H1575" i="27"/>
  <c r="M1577" i="27"/>
  <c r="A1577" i="27" s="1"/>
  <c r="I1577" i="27"/>
  <c r="E1577" i="27"/>
  <c r="J1579" i="27"/>
  <c r="F1579" i="27"/>
  <c r="K1581" i="27"/>
  <c r="G1581" i="27"/>
  <c r="L1583" i="27"/>
  <c r="H1583" i="27"/>
  <c r="M1585" i="27"/>
  <c r="A1585" i="27" s="1"/>
  <c r="I1585" i="27"/>
  <c r="E1585" i="27"/>
  <c r="J1587" i="27"/>
  <c r="F1587" i="27"/>
  <c r="K1589" i="27"/>
  <c r="G1589" i="27"/>
  <c r="L1591" i="27"/>
  <c r="H1591" i="27"/>
  <c r="L1593" i="27"/>
  <c r="I1593" i="27"/>
  <c r="E1593" i="27"/>
  <c r="J1595" i="27"/>
  <c r="F1595" i="27"/>
  <c r="K1597" i="27"/>
  <c r="G1597" i="27"/>
  <c r="L1599" i="27"/>
  <c r="H1599" i="27"/>
  <c r="L1601" i="27"/>
  <c r="I1601" i="27"/>
  <c r="E1601" i="27"/>
  <c r="J1603" i="27"/>
  <c r="F1603" i="27"/>
  <c r="K1605" i="27"/>
  <c r="G1605" i="27"/>
  <c r="L1607" i="27"/>
  <c r="H1607" i="27"/>
  <c r="L1609" i="27"/>
  <c r="I1609" i="27"/>
  <c r="E1609" i="27"/>
  <c r="J1611" i="27"/>
  <c r="F1611" i="27"/>
  <c r="K1613" i="27"/>
  <c r="G1613" i="27"/>
  <c r="L1615" i="27"/>
  <c r="H1615" i="27"/>
  <c r="L1617" i="27"/>
  <c r="I1617" i="27"/>
  <c r="E1617" i="27"/>
  <c r="J1619" i="27"/>
  <c r="F1619" i="27"/>
  <c r="K1621" i="27"/>
  <c r="G1621" i="27"/>
  <c r="L1623" i="27"/>
  <c r="H1623" i="27"/>
  <c r="L1625" i="27"/>
  <c r="I1625" i="27"/>
  <c r="E1625" i="27"/>
  <c r="J1627" i="27"/>
  <c r="F1627" i="27"/>
  <c r="K1629" i="27"/>
  <c r="G1629" i="27"/>
  <c r="L1631" i="27"/>
  <c r="H1631" i="27"/>
  <c r="L1633" i="27"/>
  <c r="I1633" i="27"/>
  <c r="E1633" i="27"/>
  <c r="J1635" i="27"/>
  <c r="F1635" i="27"/>
  <c r="K1637" i="27"/>
  <c r="G1637" i="27"/>
  <c r="L1639" i="27"/>
  <c r="H1639" i="27"/>
  <c r="L1641" i="27"/>
  <c r="I1641" i="27"/>
  <c r="E1641" i="27"/>
  <c r="J1643" i="27"/>
  <c r="F1643" i="27"/>
  <c r="K1645" i="27"/>
  <c r="G1645" i="27"/>
  <c r="L1647" i="27"/>
  <c r="H1647" i="27"/>
  <c r="L1649" i="27"/>
  <c r="I1649" i="27"/>
  <c r="E1649" i="27"/>
  <c r="J1651" i="27"/>
  <c r="F1651" i="27"/>
  <c r="K1653" i="27"/>
  <c r="G1653" i="27"/>
  <c r="L1655" i="27"/>
  <c r="H1655" i="27"/>
  <c r="L1657" i="27"/>
  <c r="I1657" i="27"/>
  <c r="E1657" i="27"/>
  <c r="J1659" i="27"/>
  <c r="F1659" i="27"/>
  <c r="K1661" i="27"/>
  <c r="G1661" i="27"/>
  <c r="L1663" i="27"/>
  <c r="H1663" i="27"/>
  <c r="L1665" i="27"/>
  <c r="I1665" i="27"/>
  <c r="E1665" i="27"/>
  <c r="J1667" i="27"/>
  <c r="F1667" i="27"/>
  <c r="K1669" i="27"/>
  <c r="G1669" i="27"/>
  <c r="L1671" i="27"/>
  <c r="H1671" i="27"/>
  <c r="L1673" i="27"/>
  <c r="I1673" i="27"/>
  <c r="J1552" i="27"/>
  <c r="F1552" i="27"/>
  <c r="L1554" i="27"/>
  <c r="L1556" i="27"/>
  <c r="G1556" i="27"/>
  <c r="M1558" i="27"/>
  <c r="A1558" i="27" s="1"/>
  <c r="I1558" i="27"/>
  <c r="E1558" i="27"/>
  <c r="I1560" i="27"/>
  <c r="F1560" i="27"/>
  <c r="L1562" i="27"/>
  <c r="G1562" i="27"/>
  <c r="L1564" i="27"/>
  <c r="H1564" i="27"/>
  <c r="M1566" i="27"/>
  <c r="A1566" i="27" s="1"/>
  <c r="I1566" i="27"/>
  <c r="E1566" i="27"/>
  <c r="K1568" i="27"/>
  <c r="F1568" i="27"/>
  <c r="L1570" i="27"/>
  <c r="G1570" i="27"/>
  <c r="L1572" i="27"/>
  <c r="H1572" i="27"/>
  <c r="M1574" i="27"/>
  <c r="A1574" i="27" s="1"/>
  <c r="I1574" i="27"/>
  <c r="E1574" i="27"/>
  <c r="K1576" i="27"/>
  <c r="F1576" i="27"/>
  <c r="L1578" i="27"/>
  <c r="G1578" i="27"/>
  <c r="L1580" i="27"/>
  <c r="H1580" i="27"/>
  <c r="M1582" i="27"/>
  <c r="A1582" i="27" s="1"/>
  <c r="I1582" i="27"/>
  <c r="E1582" i="27"/>
  <c r="K1584" i="27"/>
  <c r="F1584" i="27"/>
  <c r="L1586" i="27"/>
  <c r="G1586" i="27"/>
  <c r="L1588" i="27"/>
  <c r="H1588" i="27"/>
  <c r="M1590" i="27"/>
  <c r="A1590" i="27" s="1"/>
  <c r="I1590" i="27"/>
  <c r="E1590" i="27"/>
  <c r="K1592" i="27"/>
  <c r="F1592" i="27"/>
  <c r="K1594" i="27"/>
  <c r="G1594" i="27"/>
  <c r="L1596" i="27"/>
  <c r="H1596" i="27"/>
  <c r="M1598" i="27"/>
  <c r="A1598" i="27" s="1"/>
  <c r="I1598" i="27"/>
  <c r="E1598" i="27"/>
  <c r="K1600" i="27"/>
  <c r="F1600" i="27"/>
  <c r="K1602" i="27"/>
  <c r="G1602" i="27"/>
  <c r="L1604" i="27"/>
  <c r="H1604" i="27"/>
  <c r="M1606" i="27"/>
  <c r="A1606" i="27" s="1"/>
  <c r="I1606" i="27"/>
  <c r="E1606" i="27"/>
  <c r="K1608" i="27"/>
  <c r="F1608" i="27"/>
  <c r="K1610" i="27"/>
  <c r="G1610" i="27"/>
  <c r="L1612" i="27"/>
  <c r="H1612" i="27"/>
  <c r="M1614" i="27"/>
  <c r="A1614" i="27" s="1"/>
  <c r="I1614" i="27"/>
  <c r="E1614" i="27"/>
  <c r="K1616" i="27"/>
  <c r="F1616" i="27"/>
  <c r="K1618" i="27"/>
  <c r="G1618" i="27"/>
  <c r="L1620" i="27"/>
  <c r="H1620" i="27"/>
  <c r="M1622" i="27"/>
  <c r="A1622" i="27" s="1"/>
  <c r="I1622" i="27"/>
  <c r="E1622" i="27"/>
  <c r="K1624" i="27"/>
  <c r="F1624" i="27"/>
  <c r="K1626" i="27"/>
  <c r="G1626" i="27"/>
  <c r="L1628" i="27"/>
  <c r="H1628" i="27"/>
  <c r="M1630" i="27"/>
  <c r="A1630" i="27" s="1"/>
  <c r="I1630" i="27"/>
  <c r="E1630" i="27"/>
  <c r="K1632" i="27"/>
  <c r="F1632" i="27"/>
  <c r="K1634" i="27"/>
  <c r="G1634" i="27"/>
  <c r="L1636" i="27"/>
  <c r="H1636" i="27"/>
  <c r="M1638" i="27"/>
  <c r="A1638" i="27" s="1"/>
  <c r="I1638" i="27"/>
  <c r="E1638" i="27"/>
  <c r="K1640" i="27"/>
  <c r="F1640" i="27"/>
  <c r="K1642" i="27"/>
  <c r="G1642" i="27"/>
  <c r="L1644" i="27"/>
  <c r="H1644" i="27"/>
  <c r="M1646" i="27"/>
  <c r="A1646" i="27" s="1"/>
  <c r="I1646" i="27"/>
  <c r="E1646" i="27"/>
  <c r="K1648" i="27"/>
  <c r="F1648" i="27"/>
  <c r="K1650" i="27"/>
  <c r="G1650" i="27"/>
  <c r="L1652" i="27"/>
  <c r="H1652" i="27"/>
  <c r="M1654" i="27"/>
  <c r="A1654" i="27" s="1"/>
  <c r="I1654" i="27"/>
  <c r="E1654" i="27"/>
  <c r="K1656" i="27"/>
  <c r="F1656" i="27"/>
  <c r="K1658" i="27"/>
  <c r="G1658" i="27"/>
  <c r="L1660" i="27"/>
  <c r="H1660" i="27"/>
  <c r="M1662" i="27"/>
  <c r="A1662" i="27" s="1"/>
  <c r="I1662" i="27"/>
  <c r="E1662" i="27"/>
  <c r="K1664" i="27"/>
  <c r="F1664" i="27"/>
  <c r="K1666" i="27"/>
  <c r="G1666" i="27"/>
  <c r="L1675" i="27"/>
  <c r="M1677" i="27"/>
  <c r="A1677" i="27" s="1"/>
  <c r="L1679" i="27"/>
  <c r="M1681" i="27"/>
  <c r="A1681" i="27" s="1"/>
  <c r="L1683" i="27"/>
  <c r="M1685" i="27"/>
  <c r="A1685" i="27" s="1"/>
  <c r="L1687" i="27"/>
  <c r="M1689" i="27"/>
  <c r="A1689" i="27" s="1"/>
  <c r="L1691" i="27"/>
  <c r="M1693" i="27"/>
  <c r="A1693" i="27" s="1"/>
  <c r="F1675" i="27"/>
  <c r="F1683" i="27"/>
  <c r="F1691" i="27"/>
  <c r="G1681" i="27"/>
  <c r="G1689" i="27"/>
  <c r="H1679" i="27"/>
  <c r="H1691" i="27"/>
  <c r="I1681" i="27"/>
  <c r="K1668" i="27"/>
  <c r="K1670" i="27"/>
  <c r="L1672" i="27"/>
  <c r="M1674" i="27"/>
  <c r="A1674" i="27" s="1"/>
  <c r="I1674" i="27"/>
  <c r="K1676" i="27"/>
  <c r="K1678" i="27"/>
  <c r="L1680" i="27"/>
  <c r="M1682" i="27"/>
  <c r="A1682" i="27" s="1"/>
  <c r="I1682" i="27"/>
  <c r="K1684" i="27"/>
  <c r="L1686" i="27"/>
  <c r="H1686" i="27"/>
  <c r="K1688" i="27"/>
  <c r="L1690" i="27"/>
  <c r="H1690" i="27"/>
  <c r="K1692" i="27"/>
  <c r="F1668" i="27"/>
  <c r="F1676" i="27"/>
  <c r="F1684" i="27"/>
  <c r="F1692" i="27"/>
  <c r="G1674" i="27"/>
  <c r="G1682" i="27"/>
  <c r="G1690" i="27"/>
  <c r="H1672" i="27"/>
  <c r="H1680" i="27"/>
  <c r="H1693" i="27"/>
  <c r="I1683" i="27"/>
  <c r="I1551" i="27"/>
  <c r="F1551" i="27"/>
  <c r="K1553" i="27"/>
  <c r="G1553" i="27"/>
  <c r="L1555" i="27"/>
  <c r="H1555" i="27"/>
  <c r="M1557" i="27"/>
  <c r="A1557" i="27" s="1"/>
  <c r="I1557" i="27"/>
  <c r="E1557" i="27"/>
  <c r="J1559" i="27"/>
  <c r="F1559" i="27"/>
  <c r="K1561" i="27"/>
  <c r="G1561" i="27"/>
  <c r="L1563" i="27"/>
  <c r="H1563" i="27"/>
  <c r="M1565" i="27"/>
  <c r="A1565" i="27" s="1"/>
  <c r="I1565" i="27"/>
  <c r="J1567" i="27"/>
  <c r="F1567" i="27"/>
  <c r="K1569" i="27"/>
  <c r="G1569" i="27"/>
  <c r="L1571" i="27"/>
  <c r="H1571" i="27"/>
  <c r="M1573" i="27"/>
  <c r="A1573" i="27" s="1"/>
  <c r="I1573" i="27"/>
  <c r="E1573" i="27"/>
  <c r="J1575" i="27"/>
  <c r="F1575" i="27"/>
  <c r="K1577" i="27"/>
  <c r="G1577" i="27"/>
  <c r="L1579" i="27"/>
  <c r="H1579" i="27"/>
  <c r="M1581" i="27"/>
  <c r="A1581" i="27" s="1"/>
  <c r="I1581" i="27"/>
  <c r="E1581" i="27"/>
  <c r="J1583" i="27"/>
  <c r="F1583" i="27"/>
  <c r="K1585" i="27"/>
  <c r="G1585" i="27"/>
  <c r="L1587" i="27"/>
  <c r="H1587" i="27"/>
  <c r="M1589" i="27"/>
  <c r="A1589" i="27" s="1"/>
  <c r="I1589" i="27"/>
  <c r="E1589" i="27"/>
  <c r="J1591" i="27"/>
  <c r="F1591" i="27"/>
  <c r="K1593" i="27"/>
  <c r="G1593" i="27"/>
  <c r="L1595" i="27"/>
  <c r="H1595" i="27"/>
  <c r="L1597" i="27"/>
  <c r="I1597" i="27"/>
  <c r="E1597" i="27"/>
  <c r="J1599" i="27"/>
  <c r="F1599" i="27"/>
  <c r="K1601" i="27"/>
  <c r="G1601" i="27"/>
  <c r="L1603" i="27"/>
  <c r="H1603" i="27"/>
  <c r="L1605" i="27"/>
  <c r="I1605" i="27"/>
  <c r="E1605" i="27"/>
  <c r="J1607" i="27"/>
  <c r="F1607" i="27"/>
  <c r="K1609" i="27"/>
  <c r="G1609" i="27"/>
  <c r="L1611" i="27"/>
  <c r="H1611" i="27"/>
  <c r="L1613" i="27"/>
  <c r="I1613" i="27"/>
  <c r="E1613" i="27"/>
  <c r="J1615" i="27"/>
  <c r="F1615" i="27"/>
  <c r="K1617" i="27"/>
  <c r="G1617" i="27"/>
  <c r="L1619" i="27"/>
  <c r="H1619" i="27"/>
  <c r="L1621" i="27"/>
  <c r="I1621" i="27"/>
  <c r="E1621" i="27"/>
  <c r="J1623" i="27"/>
  <c r="F1623" i="27"/>
  <c r="K1625" i="27"/>
  <c r="G1625" i="27"/>
  <c r="L1627" i="27"/>
  <c r="H1627" i="27"/>
  <c r="L1629" i="27"/>
  <c r="I1629" i="27"/>
  <c r="E1629" i="27"/>
  <c r="J1631" i="27"/>
  <c r="F1631" i="27"/>
  <c r="K1633" i="27"/>
  <c r="G1633" i="27"/>
  <c r="L1635" i="27"/>
  <c r="H1635" i="27"/>
  <c r="L1637" i="27"/>
  <c r="I1637" i="27"/>
  <c r="E1637" i="27"/>
  <c r="J1639" i="27"/>
  <c r="F1639" i="27"/>
  <c r="K1641" i="27"/>
  <c r="G1641" i="27"/>
  <c r="L1643" i="27"/>
  <c r="H1643" i="27"/>
  <c r="L1645" i="27"/>
  <c r="I1645" i="27"/>
  <c r="E1645" i="27"/>
  <c r="J1647" i="27"/>
  <c r="F1647" i="27"/>
  <c r="K1649" i="27"/>
  <c r="G1649" i="27"/>
  <c r="L1651" i="27"/>
  <c r="H1651" i="27"/>
  <c r="L1653" i="27"/>
  <c r="I1653" i="27"/>
  <c r="E1653" i="27"/>
  <c r="J1655" i="27"/>
  <c r="F1655" i="27"/>
  <c r="K1657" i="27"/>
  <c r="G1657" i="27"/>
  <c r="L1659" i="27"/>
  <c r="H1659" i="27"/>
  <c r="L1661" i="27"/>
  <c r="I1661" i="27"/>
  <c r="E1661" i="27"/>
  <c r="J1663" i="27"/>
  <c r="F1663" i="27"/>
  <c r="K1665" i="27"/>
  <c r="G1665" i="27"/>
  <c r="L1667" i="27"/>
  <c r="H1667" i="27"/>
  <c r="L1669" i="27"/>
  <c r="I1669" i="27"/>
  <c r="J1671" i="27"/>
  <c r="F1671" i="27"/>
  <c r="K1673" i="27"/>
  <c r="G1673" i="27"/>
  <c r="L1552" i="27"/>
  <c r="H1552" i="27"/>
  <c r="M1554" i="27"/>
  <c r="A1554" i="27" s="1"/>
  <c r="I1556" i="27"/>
  <c r="E1556" i="27"/>
  <c r="L1558" i="27"/>
  <c r="G1558" i="27"/>
  <c r="L1560" i="27"/>
  <c r="H1560" i="27"/>
  <c r="M1562" i="27"/>
  <c r="A1562" i="27" s="1"/>
  <c r="I1562" i="27"/>
  <c r="E1562" i="27"/>
  <c r="K1564" i="27"/>
  <c r="F1564" i="27"/>
  <c r="L1566" i="27"/>
  <c r="G1566" i="27"/>
  <c r="L1568" i="27"/>
  <c r="H1568" i="27"/>
  <c r="M1570" i="27"/>
  <c r="A1570" i="27" s="1"/>
  <c r="I1570" i="27"/>
  <c r="E1570" i="27"/>
  <c r="K1572" i="27"/>
  <c r="F1572" i="27"/>
  <c r="L1574" i="27"/>
  <c r="G1574" i="27"/>
  <c r="L1576" i="27"/>
  <c r="H1576" i="27"/>
  <c r="M1578" i="27"/>
  <c r="A1578" i="27" s="1"/>
  <c r="I1578" i="27"/>
  <c r="E1578" i="27"/>
  <c r="K1580" i="27"/>
  <c r="F1580" i="27"/>
  <c r="L1582" i="27"/>
  <c r="G1582" i="27"/>
  <c r="L1584" i="27"/>
  <c r="H1584" i="27"/>
  <c r="M1586" i="27"/>
  <c r="A1586" i="27" s="1"/>
  <c r="I1586" i="27"/>
  <c r="E1586" i="27"/>
  <c r="K1588" i="27"/>
  <c r="F1588" i="27"/>
  <c r="L1590" i="27"/>
  <c r="G1590" i="27"/>
  <c r="L1592" i="27"/>
  <c r="H1592" i="27"/>
  <c r="M1594" i="27"/>
  <c r="A1594" i="27" s="1"/>
  <c r="I1594" i="27"/>
  <c r="E1594" i="27"/>
  <c r="K1596" i="27"/>
  <c r="F1596" i="27"/>
  <c r="K1598" i="27"/>
  <c r="G1598" i="27"/>
  <c r="L1600" i="27"/>
  <c r="H1600" i="27"/>
  <c r="M1602" i="27"/>
  <c r="A1602" i="27" s="1"/>
  <c r="I1602" i="27"/>
  <c r="E1602" i="27"/>
  <c r="K1604" i="27"/>
  <c r="F1604" i="27"/>
  <c r="K1606" i="27"/>
  <c r="G1606" i="27"/>
  <c r="L1608" i="27"/>
  <c r="H1608" i="27"/>
  <c r="M1610" i="27"/>
  <c r="A1610" i="27" s="1"/>
  <c r="I1610" i="27"/>
  <c r="E1610" i="27"/>
  <c r="K1612" i="27"/>
  <c r="F1612" i="27"/>
  <c r="K1614" i="27"/>
  <c r="G1614" i="27"/>
  <c r="L1616" i="27"/>
  <c r="H1616" i="27"/>
  <c r="M1618" i="27"/>
  <c r="A1618" i="27" s="1"/>
  <c r="I1618" i="27"/>
  <c r="E1618" i="27"/>
  <c r="K1620" i="27"/>
  <c r="F1620" i="27"/>
  <c r="K1622" i="27"/>
  <c r="G1622" i="27"/>
  <c r="L1624" i="27"/>
  <c r="H1624" i="27"/>
  <c r="M1626" i="27"/>
  <c r="A1626" i="27" s="1"/>
  <c r="I1626" i="27"/>
  <c r="E1626" i="27"/>
  <c r="K1628" i="27"/>
  <c r="F1628" i="27"/>
  <c r="K1630" i="27"/>
  <c r="G1630" i="27"/>
  <c r="L1632" i="27"/>
  <c r="H1632" i="27"/>
  <c r="M1634" i="27"/>
  <c r="A1634" i="27" s="1"/>
  <c r="I1634" i="27"/>
  <c r="E1634" i="27"/>
  <c r="K1636" i="27"/>
  <c r="F1636" i="27"/>
  <c r="K1638" i="27"/>
  <c r="G1638" i="27"/>
  <c r="L1640" i="27"/>
  <c r="H1640" i="27"/>
  <c r="M1642" i="27"/>
  <c r="A1642" i="27" s="1"/>
  <c r="I1642" i="27"/>
  <c r="E1642" i="27"/>
  <c r="K1644" i="27"/>
  <c r="F1644" i="27"/>
  <c r="K1646" i="27"/>
  <c r="G1646" i="27"/>
  <c r="L1648" i="27"/>
  <c r="H1648" i="27"/>
  <c r="M1650" i="27"/>
  <c r="A1650" i="27" s="1"/>
  <c r="I1650" i="27"/>
  <c r="E1650" i="27"/>
  <c r="K1652" i="27"/>
  <c r="F1652" i="27"/>
  <c r="K1654" i="27"/>
  <c r="G1654" i="27"/>
  <c r="L1656" i="27"/>
  <c r="H1656" i="27"/>
  <c r="M1658" i="27"/>
  <c r="A1658" i="27" s="1"/>
  <c r="I1658" i="27"/>
  <c r="E1658" i="27"/>
  <c r="K1660" i="27"/>
  <c r="F1660" i="27"/>
  <c r="K1662" i="27"/>
  <c r="G1662" i="27"/>
  <c r="L1664" i="27"/>
  <c r="H1664" i="27"/>
  <c r="M1666" i="27"/>
  <c r="A1666" i="27" s="1"/>
  <c r="I1666" i="27"/>
  <c r="E1666" i="27"/>
  <c r="J1675" i="27"/>
  <c r="J1677" i="27"/>
  <c r="J1679" i="27"/>
  <c r="J1681" i="27"/>
  <c r="J1683" i="27"/>
  <c r="J1685" i="27"/>
  <c r="J1687" i="27"/>
  <c r="J1689" i="27"/>
  <c r="J1691" i="27"/>
  <c r="J1693" i="27"/>
  <c r="F1679" i="27"/>
  <c r="F1687" i="27"/>
  <c r="G1677" i="27"/>
  <c r="G1685" i="27"/>
  <c r="G1693" i="27"/>
  <c r="H1675" i="27"/>
  <c r="H1683" i="27"/>
  <c r="I1689" i="27"/>
  <c r="L1668" i="27"/>
  <c r="M1670" i="27"/>
  <c r="A1670" i="27" s="1"/>
  <c r="I1670" i="27"/>
  <c r="K1672" i="27"/>
  <c r="K1674" i="27"/>
  <c r="L1676" i="27"/>
  <c r="M1678" i="27"/>
  <c r="A1678" i="27" s="1"/>
  <c r="I1678" i="27"/>
  <c r="K1680" i="27"/>
  <c r="K1682" i="27"/>
  <c r="L1684" i="27"/>
  <c r="H1684" i="27"/>
  <c r="J1686" i="27"/>
  <c r="L1688" i="27"/>
  <c r="H1688" i="27"/>
  <c r="J1690" i="27"/>
  <c r="L1692" i="27"/>
  <c r="H1692" i="27"/>
  <c r="F1672" i="27"/>
  <c r="F1680" i="27"/>
  <c r="F1688" i="27"/>
  <c r="G1670" i="27"/>
  <c r="G1678" i="27"/>
  <c r="G1686" i="27"/>
  <c r="H1668" i="27"/>
  <c r="H1676" i="27"/>
  <c r="H1685" i="27"/>
  <c r="I1675" i="27"/>
  <c r="I1691" i="27"/>
  <c r="K1542" i="27"/>
  <c r="K1540" i="27"/>
  <c r="K1538" i="27"/>
  <c r="K1536" i="27"/>
  <c r="K1534" i="27"/>
  <c r="K1532" i="27"/>
  <c r="K1530" i="27"/>
  <c r="K1528" i="27"/>
  <c r="K1526" i="27"/>
  <c r="K1524" i="27"/>
  <c r="K1522" i="27"/>
  <c r="K1520" i="27"/>
  <c r="K1518" i="27"/>
  <c r="K1516" i="27"/>
  <c r="K1514" i="27"/>
  <c r="K1512" i="27"/>
  <c r="K1510" i="27"/>
  <c r="K1508" i="27"/>
  <c r="K1506" i="27"/>
  <c r="K1504" i="27"/>
  <c r="K1502" i="27"/>
  <c r="K1500" i="27"/>
  <c r="K1498" i="27"/>
  <c r="K1496" i="27"/>
  <c r="K1494" i="27"/>
  <c r="K1492" i="27"/>
  <c r="K1490" i="27"/>
  <c r="K1488" i="27"/>
  <c r="K1486" i="27"/>
  <c r="K1484" i="27"/>
  <c r="K1482" i="27"/>
  <c r="K1480" i="27"/>
  <c r="K1478" i="27"/>
  <c r="K1476" i="27"/>
  <c r="K1474" i="27"/>
  <c r="K1472" i="27"/>
  <c r="K1470" i="27"/>
  <c r="K1468" i="27"/>
  <c r="K1466" i="27"/>
  <c r="K1464" i="27"/>
  <c r="K1462" i="27"/>
  <c r="K1460" i="27"/>
  <c r="K1458" i="27"/>
  <c r="K1456" i="27"/>
  <c r="K1454" i="27"/>
  <c r="K1452" i="27"/>
  <c r="K1450" i="27"/>
  <c r="K1448" i="27"/>
  <c r="K1446" i="27"/>
  <c r="K1444" i="27"/>
  <c r="K1442" i="27"/>
  <c r="K1440" i="27"/>
  <c r="K1438" i="27"/>
  <c r="K1436" i="27"/>
  <c r="K1434" i="27"/>
  <c r="K1432" i="27"/>
  <c r="K1430" i="27"/>
  <c r="K1428" i="27"/>
  <c r="K1426" i="27"/>
  <c r="K1424" i="27"/>
  <c r="K1422" i="27"/>
  <c r="K1420" i="27"/>
  <c r="K1418" i="27"/>
  <c r="K1416" i="27"/>
  <c r="K1414" i="27"/>
  <c r="K1412" i="27"/>
  <c r="K1410" i="27"/>
  <c r="K1408" i="27"/>
  <c r="K1406" i="27"/>
  <c r="K1404" i="27"/>
  <c r="K1402" i="27"/>
  <c r="K1543" i="27"/>
  <c r="K1541" i="27"/>
  <c r="K1539" i="27"/>
  <c r="K1537" i="27"/>
  <c r="K1535" i="27"/>
  <c r="K1533" i="27"/>
  <c r="K1529" i="27"/>
  <c r="K1525" i="27"/>
  <c r="K1521" i="27"/>
  <c r="K1517" i="27"/>
  <c r="K1513" i="27"/>
  <c r="K1509" i="27"/>
  <c r="K1505" i="27"/>
  <c r="K1501" i="27"/>
  <c r="K1497" i="27"/>
  <c r="K1493" i="27"/>
  <c r="K1489" i="27"/>
  <c r="K1485" i="27"/>
  <c r="K1481" i="27"/>
  <c r="K1477" i="27"/>
  <c r="K1473" i="27"/>
  <c r="K1469" i="27"/>
  <c r="K1465" i="27"/>
  <c r="K1461" i="27"/>
  <c r="K1457" i="27"/>
  <c r="K1453" i="27"/>
  <c r="K1449" i="27"/>
  <c r="K1445" i="27"/>
  <c r="K1441" i="27"/>
  <c r="K1437" i="27"/>
  <c r="K1433" i="27"/>
  <c r="K1429" i="27"/>
  <c r="K1425" i="27"/>
  <c r="K1421" i="27"/>
  <c r="K1417" i="27"/>
  <c r="K1413" i="27"/>
  <c r="K1409" i="27"/>
  <c r="K1405" i="27"/>
  <c r="K1401" i="27"/>
  <c r="K1531" i="27"/>
  <c r="K1527" i="27"/>
  <c r="K1523" i="27"/>
  <c r="K1519" i="27"/>
  <c r="K1515" i="27"/>
  <c r="K1511" i="27"/>
  <c r="K1507" i="27"/>
  <c r="K1503" i="27"/>
  <c r="K1499" i="27"/>
  <c r="K1495" i="27"/>
  <c r="K1491" i="27"/>
  <c r="K1487" i="27"/>
  <c r="K1483" i="27"/>
  <c r="K1479" i="27"/>
  <c r="K1475" i="27"/>
  <c r="K1471" i="27"/>
  <c r="K1467" i="27"/>
  <c r="K1463" i="27"/>
  <c r="K1459" i="27"/>
  <c r="K1455" i="27"/>
  <c r="K1451" i="27"/>
  <c r="K1447" i="27"/>
  <c r="K1443" i="27"/>
  <c r="K1439" i="27"/>
  <c r="K1435" i="27"/>
  <c r="K1431" i="27"/>
  <c r="K1427" i="27"/>
  <c r="K1423" i="27"/>
  <c r="K1419" i="27"/>
  <c r="K1415" i="27"/>
  <c r="K1411" i="27"/>
  <c r="K1407" i="27"/>
  <c r="K1403" i="27"/>
  <c r="E976" i="27"/>
  <c r="A578" i="27"/>
  <c r="A580" i="27"/>
  <c r="A587" i="27"/>
  <c r="A582" i="27"/>
  <c r="A581" i="27"/>
  <c r="A579" i="27"/>
  <c r="A584" i="27"/>
  <c r="A585" i="27"/>
  <c r="A576" i="27"/>
  <c r="A588" i="27"/>
  <c r="A586" i="27"/>
  <c r="A583" i="27"/>
  <c r="A574" i="27"/>
  <c r="A577" i="27"/>
  <c r="A575" i="27"/>
  <c r="A304" i="27"/>
  <c r="A305" i="27"/>
  <c r="M316" i="27"/>
  <c r="A190" i="27"/>
  <c r="T190" i="27" s="1"/>
  <c r="A303" i="27"/>
  <c r="M315" i="27"/>
  <c r="A315" i="27" s="1"/>
  <c r="A307" i="27"/>
  <c r="M314" i="27"/>
  <c r="A314" i="27" s="1"/>
  <c r="M317" i="27"/>
  <c r="A317" i="27" s="1"/>
  <c r="A313" i="27"/>
  <c r="A306" i="27"/>
  <c r="A181" i="27"/>
  <c r="T181" i="27" s="1"/>
  <c r="A316" i="27"/>
  <c r="A180" i="27"/>
  <c r="T180" i="27" s="1"/>
  <c r="A24" i="27"/>
  <c r="A28" i="27"/>
  <c r="P4" i="29" a="1"/>
  <c r="P4" i="29" s="1"/>
  <c r="Q3" i="29"/>
  <c r="P5" i="29" a="1"/>
  <c r="P5" i="29" s="1"/>
  <c r="O3" i="29"/>
  <c r="P6" i="29" a="1"/>
  <c r="P6" i="29" s="1"/>
  <c r="Q6" i="29" s="1"/>
  <c r="BG44" i="33"/>
  <c r="G284" i="24"/>
  <c r="F162" i="24"/>
  <c r="G287" i="24"/>
  <c r="AC36" i="34"/>
  <c r="AG36" i="34" s="1"/>
  <c r="BI24" i="33"/>
  <c r="O129" i="24"/>
  <c r="J150" i="24"/>
  <c r="K146" i="24"/>
  <c r="BG36" i="33"/>
  <c r="L186" i="24"/>
  <c r="Y35" i="34"/>
  <c r="Z35" i="34" s="1"/>
  <c r="I105" i="24"/>
  <c r="BI26" i="33"/>
  <c r="AC82" i="34"/>
  <c r="AG82" i="34" s="1"/>
  <c r="G249" i="24"/>
  <c r="G290" i="24"/>
  <c r="AU28" i="30"/>
  <c r="J172" i="24"/>
  <c r="AC31" i="34"/>
  <c r="AS17" i="30"/>
  <c r="M188" i="24"/>
  <c r="AC9" i="34"/>
  <c r="B214" i="24"/>
  <c r="J170" i="24"/>
  <c r="BG27" i="33"/>
  <c r="AC46" i="34"/>
  <c r="AG46" i="34" s="1"/>
  <c r="AC78" i="34"/>
  <c r="AD78" i="34" s="1"/>
  <c r="BG19" i="33"/>
  <c r="N71" i="24"/>
  <c r="BI11" i="33"/>
  <c r="M156" i="24"/>
  <c r="BI66" i="33"/>
  <c r="Y67" i="34"/>
  <c r="Z67" i="34" s="1"/>
  <c r="AA67" i="34" s="1"/>
  <c r="AU19" i="30"/>
  <c r="AC57" i="34"/>
  <c r="AG57" i="34" s="1"/>
  <c r="BG40" i="33"/>
  <c r="BI46" i="33"/>
  <c r="BI40" i="33"/>
  <c r="AP17" i="33"/>
  <c r="C781" i="32" s="1"/>
  <c r="D154" i="24"/>
  <c r="I154" i="24" s="1"/>
  <c r="AT17" i="33"/>
  <c r="AC58" i="34"/>
  <c r="E61" i="24"/>
  <c r="N61" i="24" s="1"/>
  <c r="AD19" i="30"/>
  <c r="AN17" i="33"/>
  <c r="B154" i="24"/>
  <c r="F158" i="24"/>
  <c r="BG32" i="33"/>
  <c r="BI47" i="33"/>
  <c r="AC77" i="34"/>
  <c r="B168" i="24"/>
  <c r="AN31" i="33"/>
  <c r="F164" i="24"/>
  <c r="I125" i="24"/>
  <c r="BD14" i="31"/>
  <c r="Y39" i="34"/>
  <c r="Z39" i="34" s="1"/>
  <c r="AA39" i="34" s="1"/>
  <c r="M186" i="24"/>
  <c r="M192" i="24"/>
  <c r="BG46" i="33"/>
  <c r="BI27" i="33"/>
  <c r="G279" i="24"/>
  <c r="J158" i="24"/>
  <c r="AC37" i="34"/>
  <c r="AD37" i="34" s="1"/>
  <c r="Y43" i="34"/>
  <c r="Z43" i="34" s="1"/>
  <c r="AA43" i="34" s="1"/>
  <c r="G288" i="24"/>
  <c r="G286" i="24"/>
  <c r="L178" i="24"/>
  <c r="BG41" i="33"/>
  <c r="AC24" i="34"/>
  <c r="AG24" i="34" s="1"/>
  <c r="E278" i="24"/>
  <c r="AC79" i="34"/>
  <c r="AD79" i="34" s="1"/>
  <c r="L150" i="24"/>
  <c r="M194" i="24"/>
  <c r="AC29" i="34"/>
  <c r="L156" i="24"/>
  <c r="G291" i="24"/>
  <c r="AC42" i="34"/>
  <c r="G280" i="24"/>
  <c r="G252" i="24"/>
  <c r="AC27" i="34"/>
  <c r="M176" i="24"/>
  <c r="BI33" i="33"/>
  <c r="AC47" i="34"/>
  <c r="Y66" i="34"/>
  <c r="Z66" i="34" s="1"/>
  <c r="AB66" i="34" s="1"/>
  <c r="D164" i="24"/>
  <c r="I164" i="24" s="1"/>
  <c r="AP27" i="33"/>
  <c r="AT27" i="33"/>
  <c r="Y55" i="34"/>
  <c r="Z55" i="34" s="1"/>
  <c r="AA55" i="34" s="1"/>
  <c r="BI31" i="33"/>
  <c r="AC70" i="34"/>
  <c r="Y86" i="34"/>
  <c r="Z86" i="34" s="1"/>
  <c r="Y73" i="34"/>
  <c r="Z73" i="34" s="1"/>
  <c r="G248" i="24"/>
  <c r="O111" i="24"/>
  <c r="AN13" i="33"/>
  <c r="B150" i="24"/>
  <c r="BI19" i="33"/>
  <c r="AC17" i="31"/>
  <c r="E113" i="24"/>
  <c r="N113" i="24" s="1"/>
  <c r="I111" i="24"/>
  <c r="O125" i="24"/>
  <c r="BG64" i="33"/>
  <c r="AC87" i="34"/>
  <c r="BI59" i="33"/>
  <c r="BI52" i="33"/>
  <c r="BG68" i="33"/>
  <c r="Y87" i="34"/>
  <c r="Z87" i="34" s="1"/>
  <c r="AA87" i="34" s="1"/>
  <c r="L160" i="24"/>
  <c r="B293" i="24"/>
  <c r="M164" i="24"/>
  <c r="G278" i="24"/>
  <c r="M174" i="24"/>
  <c r="BG48" i="33"/>
  <c r="AC51" i="34"/>
  <c r="AD51" i="34" s="1"/>
  <c r="E270" i="24"/>
  <c r="AV17" i="30"/>
  <c r="B261" i="24"/>
  <c r="BG60" i="33"/>
  <c r="J148" i="24"/>
  <c r="L182" i="24"/>
  <c r="Y58" i="34"/>
  <c r="Z58" i="34" s="1"/>
  <c r="Y83" i="34"/>
  <c r="Z83" i="34" s="1"/>
  <c r="G268" i="24"/>
  <c r="L180" i="24"/>
  <c r="D158" i="24"/>
  <c r="I158" i="24" s="1"/>
  <c r="AP21" i="33"/>
  <c r="C863" i="32" s="1"/>
  <c r="AT21" i="33"/>
  <c r="BI35" i="33"/>
  <c r="O109" i="24"/>
  <c r="BG25" i="33"/>
  <c r="AC73" i="34"/>
  <c r="AG73" i="34" s="1"/>
  <c r="BL16" i="33"/>
  <c r="Y79" i="34"/>
  <c r="Z79" i="34" s="1"/>
  <c r="G276" i="24"/>
  <c r="BG42" i="33"/>
  <c r="AU21" i="30"/>
  <c r="B221" i="24"/>
  <c r="BI41" i="33"/>
  <c r="BG61" i="33"/>
  <c r="F152" i="24"/>
  <c r="BG38" i="33"/>
  <c r="BG56" i="33"/>
  <c r="Y38" i="34"/>
  <c r="Z38" i="34" s="1"/>
  <c r="AA38" i="34" s="1"/>
  <c r="AC54" i="34"/>
  <c r="F150" i="24"/>
  <c r="B160" i="24"/>
  <c r="AN23" i="33"/>
  <c r="AN33" i="33"/>
  <c r="B170" i="24"/>
  <c r="M198" i="24"/>
  <c r="L164" i="24"/>
  <c r="AP35" i="33"/>
  <c r="D172" i="24"/>
  <c r="I172" i="24" s="1"/>
  <c r="AT35" i="33"/>
  <c r="L194" i="24"/>
  <c r="AC75" i="34"/>
  <c r="G281" i="24"/>
  <c r="BD10" i="31"/>
  <c r="BC9" i="31" s="1"/>
  <c r="BA9" i="31" s="1"/>
  <c r="BI20" i="33"/>
  <c r="BG33" i="33"/>
  <c r="BG31" i="33"/>
  <c r="Y51" i="34"/>
  <c r="Z51" i="34" s="1"/>
  <c r="AA51" i="34" s="1"/>
  <c r="O133" i="24"/>
  <c r="J164" i="24"/>
  <c r="BF18" i="33"/>
  <c r="BI56" i="33"/>
  <c r="J162" i="24"/>
  <c r="I61" i="24"/>
  <c r="AC69" i="34"/>
  <c r="AD69" i="34" s="1"/>
  <c r="BG28" i="33"/>
  <c r="E246" i="24"/>
  <c r="G250" i="24"/>
  <c r="Y69" i="34"/>
  <c r="Z69" i="34" s="1"/>
  <c r="AA69" i="34" s="1"/>
  <c r="Y68" i="34"/>
  <c r="Z68" i="34" s="1"/>
  <c r="AP25" i="33"/>
  <c r="C947" i="32" s="1"/>
  <c r="L947" i="32" s="1"/>
  <c r="D162" i="24"/>
  <c r="I162" i="24" s="1"/>
  <c r="AT25" i="33"/>
  <c r="BI36" i="33"/>
  <c r="AC60" i="34"/>
  <c r="AC61" i="34"/>
  <c r="AD61" i="34" s="1"/>
  <c r="M180" i="24"/>
  <c r="M1096" i="27"/>
  <c r="BI62" i="33"/>
  <c r="BI61" i="33"/>
  <c r="AC19" i="34"/>
  <c r="AD19" i="34" s="1"/>
  <c r="I133" i="24"/>
  <c r="L152" i="24"/>
  <c r="Y36" i="34"/>
  <c r="Z36" i="34" s="1"/>
  <c r="AB36" i="34" s="1"/>
  <c r="AU20" i="30"/>
  <c r="F166" i="24"/>
  <c r="BI25" i="33"/>
  <c r="BI57" i="33"/>
  <c r="G270" i="24"/>
  <c r="L202" i="24"/>
  <c r="M168" i="24"/>
  <c r="Y57" i="34"/>
  <c r="Z57" i="34" s="1"/>
  <c r="AB57" i="34" s="1"/>
  <c r="BI49" i="33"/>
  <c r="E214" i="24"/>
  <c r="BI64" i="33"/>
  <c r="E230" i="24"/>
  <c r="BI55" i="33"/>
  <c r="I69" i="24"/>
  <c r="BG58" i="33"/>
  <c r="AC65" i="34"/>
  <c r="AD65" i="34" s="1"/>
  <c r="BI12" i="33"/>
  <c r="BD30" i="31"/>
  <c r="O113" i="24"/>
  <c r="BG26" i="33"/>
  <c r="Y46" i="34"/>
  <c r="Z46" i="34" s="1"/>
  <c r="AA46" i="34" s="1"/>
  <c r="BD34" i="31"/>
  <c r="M182" i="24"/>
  <c r="BG63" i="33"/>
  <c r="M1704" i="27"/>
  <c r="BI48" i="33"/>
  <c r="BD12" i="31"/>
  <c r="AN11" i="33"/>
  <c r="B148" i="24"/>
  <c r="A543" i="27"/>
  <c r="BI30" i="33"/>
  <c r="AC84" i="34"/>
  <c r="BI17" i="33"/>
  <c r="Y48" i="34"/>
  <c r="Z48" i="34" s="1"/>
  <c r="AA48" i="34" s="1"/>
  <c r="E129" i="24"/>
  <c r="O127" i="24"/>
  <c r="Q2" i="28"/>
  <c r="AS18" i="30"/>
  <c r="AC56" i="34"/>
  <c r="AG56" i="34" s="1"/>
  <c r="BG23" i="33"/>
  <c r="L174" i="24"/>
  <c r="L190" i="24"/>
  <c r="AC55" i="34"/>
  <c r="Y49" i="34"/>
  <c r="Z49" i="34" s="1"/>
  <c r="AA49" i="34" s="1"/>
  <c r="Y54" i="34"/>
  <c r="Z54" i="34" s="1"/>
  <c r="AC68" i="34"/>
  <c r="G259" i="24"/>
  <c r="BD18" i="31"/>
  <c r="BI13" i="33"/>
  <c r="AC30" i="34"/>
  <c r="AG30" i="34" s="1"/>
  <c r="I107" i="24"/>
  <c r="F148" i="24"/>
  <c r="BI67" i="33"/>
  <c r="G238" i="24"/>
  <c r="AC45" i="34"/>
  <c r="AD45" i="34" s="1"/>
  <c r="BI22" i="33"/>
  <c r="Y64" i="34"/>
  <c r="Z64" i="34" s="1"/>
  <c r="AA64" i="34" s="1"/>
  <c r="Y77" i="34"/>
  <c r="Z77" i="34" s="1"/>
  <c r="AA77" i="34" s="1"/>
  <c r="M160" i="24"/>
  <c r="J196" i="24"/>
  <c r="G246" i="24"/>
  <c r="AC59" i="34"/>
  <c r="B197" i="24"/>
  <c r="O131" i="24"/>
  <c r="BD36" i="31"/>
  <c r="AC50" i="34"/>
  <c r="AC63" i="34"/>
  <c r="AD63" i="34" s="1"/>
  <c r="BI39" i="33"/>
  <c r="AC13" i="34"/>
  <c r="B246" i="24"/>
  <c r="BG18" i="33"/>
  <c r="F146" i="24"/>
  <c r="Y44" i="34"/>
  <c r="Z44" i="34" s="1"/>
  <c r="AB44" i="34" s="1"/>
  <c r="G257" i="24"/>
  <c r="I109" i="24"/>
  <c r="Y78" i="34"/>
  <c r="Z78" i="34" s="1"/>
  <c r="B253" i="24"/>
  <c r="L168" i="24"/>
  <c r="M178" i="24"/>
  <c r="Y62" i="34"/>
  <c r="Z62" i="34" s="1"/>
  <c r="AB62" i="34" s="1"/>
  <c r="Y80" i="34"/>
  <c r="Z80" i="34" s="1"/>
  <c r="AA80" i="34" s="1"/>
  <c r="E107" i="24"/>
  <c r="N107" i="24" s="1"/>
  <c r="AC11" i="31"/>
  <c r="C348" i="32" s="1"/>
  <c r="L348" i="32" s="1"/>
  <c r="BG55" i="33"/>
  <c r="AC22" i="34"/>
  <c r="M200" i="24"/>
  <c r="O105" i="24"/>
  <c r="AC14" i="34"/>
  <c r="B254" i="24"/>
  <c r="L162" i="24"/>
  <c r="AC17" i="34"/>
  <c r="B278" i="24"/>
  <c r="AC13" i="31"/>
  <c r="C358" i="32" s="1"/>
  <c r="L358" i="32" s="1"/>
  <c r="E109" i="24"/>
  <c r="N109" i="24" s="1"/>
  <c r="AC52" i="34"/>
  <c r="Y41" i="34"/>
  <c r="Z41" i="34" s="1"/>
  <c r="AA41" i="34" s="1"/>
  <c r="L170" i="24"/>
  <c r="G251" i="24"/>
  <c r="L166" i="24"/>
  <c r="J154" i="24"/>
  <c r="BG65" i="33"/>
  <c r="BG47" i="33"/>
  <c r="AN35" i="33"/>
  <c r="B172" i="24"/>
  <c r="BI42" i="33"/>
  <c r="E286" i="24"/>
  <c r="AC83" i="34"/>
  <c r="M162" i="24"/>
  <c r="B237" i="24"/>
  <c r="Y74" i="34"/>
  <c r="Z74" i="34" s="1"/>
  <c r="G275" i="24"/>
  <c r="AC39" i="34"/>
  <c r="BG16" i="33"/>
  <c r="BG20" i="33"/>
  <c r="I127" i="24"/>
  <c r="BI28" i="33"/>
  <c r="B229" i="24"/>
  <c r="BG67" i="33"/>
  <c r="AR20" i="30"/>
  <c r="L198" i="24"/>
  <c r="B269" i="24"/>
  <c r="Y42" i="34"/>
  <c r="Z42" i="34" s="1"/>
  <c r="BG21" i="33"/>
  <c r="BG66" i="33"/>
  <c r="G283" i="24"/>
  <c r="AP23" i="33"/>
  <c r="C911" i="32" s="1"/>
  <c r="L911" i="32" s="1"/>
  <c r="AT23" i="33"/>
  <c r="D160" i="24"/>
  <c r="I160" i="24" s="1"/>
  <c r="AU27" i="30"/>
  <c r="O107" i="24"/>
  <c r="BI18" i="33"/>
  <c r="AP19" i="33"/>
  <c r="C849" i="32" s="1"/>
  <c r="AT19" i="33"/>
  <c r="D156" i="24"/>
  <c r="I156" i="24" s="1"/>
  <c r="BG52" i="33"/>
  <c r="L154" i="24"/>
  <c r="G273" i="24"/>
  <c r="G262" i="24"/>
  <c r="BI16" i="33"/>
  <c r="J166" i="24"/>
  <c r="G266" i="24"/>
  <c r="AT19" i="30"/>
  <c r="BG49" i="33"/>
  <c r="Y53" i="34"/>
  <c r="Z53" i="34" s="1"/>
  <c r="B174" i="24"/>
  <c r="AN37" i="33"/>
  <c r="G289" i="24"/>
  <c r="Y71" i="34"/>
  <c r="Z71" i="34" s="1"/>
  <c r="AA71" i="34" s="1"/>
  <c r="L196" i="24"/>
  <c r="BI43" i="33"/>
  <c r="BI34" i="33"/>
  <c r="AC26" i="34"/>
  <c r="AD26" i="34" s="1"/>
  <c r="BI21" i="33"/>
  <c r="BG17" i="33"/>
  <c r="Y76" i="34"/>
  <c r="Z76" i="34" s="1"/>
  <c r="BI23" i="33"/>
  <c r="AC88" i="34"/>
  <c r="AD88" i="34" s="1"/>
  <c r="G260" i="24"/>
  <c r="F174" i="24"/>
  <c r="AU17" i="30"/>
  <c r="AC43" i="34"/>
  <c r="AG43" i="34" s="1"/>
  <c r="E127" i="24"/>
  <c r="BI29" i="33"/>
  <c r="B270" i="24"/>
  <c r="AC16" i="34"/>
  <c r="AD16" i="34" s="1"/>
  <c r="M204" i="24"/>
  <c r="BB35" i="31" a="1"/>
  <c r="BB35" i="31" s="1"/>
  <c r="AC35" i="31"/>
  <c r="AB35" i="31" a="1"/>
  <c r="AB35" i="31" s="1"/>
  <c r="H35" i="31" s="1"/>
  <c r="J131" i="24" s="1"/>
  <c r="B131" i="24"/>
  <c r="F154" i="24"/>
  <c r="L148" i="24"/>
  <c r="L184" i="24"/>
  <c r="F160" i="24"/>
  <c r="BG54" i="33"/>
  <c r="BB31" i="31" a="1"/>
  <c r="BB31" i="31" s="1"/>
  <c r="AC31" i="31"/>
  <c r="C546" i="32" s="1"/>
  <c r="L546" i="32" s="1"/>
  <c r="AB31" i="31" a="1"/>
  <c r="AB31" i="31" s="1"/>
  <c r="H31" i="31" s="1"/>
  <c r="J127" i="24" s="1"/>
  <c r="B127" i="24"/>
  <c r="M196" i="24"/>
  <c r="G256" i="24"/>
  <c r="AC37" i="31"/>
  <c r="B133" i="24"/>
  <c r="BB37" i="31" a="1"/>
  <c r="BB37" i="31" s="1"/>
  <c r="AB37" i="31" a="1"/>
  <c r="AB37" i="31" s="1"/>
  <c r="H37" i="31" s="1"/>
  <c r="J133" i="24" s="1"/>
  <c r="Y72" i="34"/>
  <c r="Z72" i="34" s="1"/>
  <c r="BI51" i="33"/>
  <c r="AC67" i="34"/>
  <c r="M152" i="24"/>
  <c r="G282" i="24"/>
  <c r="L176" i="24"/>
  <c r="AC40" i="34"/>
  <c r="AC33" i="34"/>
  <c r="AD33" i="34" s="1"/>
  <c r="BD16" i="31"/>
  <c r="E238" i="24"/>
  <c r="BI63" i="33"/>
  <c r="Y75" i="34"/>
  <c r="Z75" i="34" s="1"/>
  <c r="G247" i="24"/>
  <c r="M166" i="24"/>
  <c r="F168" i="24"/>
  <c r="Y61" i="34"/>
  <c r="Z61" i="34" s="1"/>
  <c r="AC71" i="34"/>
  <c r="AG71" i="34" s="1"/>
  <c r="BI38" i="33"/>
  <c r="AC32" i="34"/>
  <c r="AD32" i="34" s="1"/>
  <c r="J174" i="24"/>
  <c r="BG37" i="33"/>
  <c r="D166" i="24"/>
  <c r="I166" i="24" s="1"/>
  <c r="AT29" i="33"/>
  <c r="AP29" i="33"/>
  <c r="C1047" i="32" s="1"/>
  <c r="L1047" i="32" s="1"/>
  <c r="B285" i="24"/>
  <c r="BG62" i="33"/>
  <c r="BG34" i="33"/>
  <c r="G258" i="24"/>
  <c r="BI54" i="33"/>
  <c r="D168" i="24"/>
  <c r="I168" i="24" s="1"/>
  <c r="AP31" i="33"/>
  <c r="AT31" i="33"/>
  <c r="G292" i="24"/>
  <c r="AC81" i="34"/>
  <c r="Y59" i="34"/>
  <c r="Z59" i="34" s="1"/>
  <c r="AB59" i="34" s="1"/>
  <c r="I129" i="24"/>
  <c r="AS22" i="30"/>
  <c r="Y88" i="34"/>
  <c r="Z88" i="34" s="1"/>
  <c r="AA88" i="34" s="1"/>
  <c r="J168" i="24"/>
  <c r="G230" i="24"/>
  <c r="E254" i="24"/>
  <c r="B146" i="24"/>
  <c r="AN9" i="33"/>
  <c r="AS21" i="30"/>
  <c r="J152" i="24"/>
  <c r="G264" i="24"/>
  <c r="M170" i="24"/>
  <c r="AT20" i="30"/>
  <c r="O61" i="24"/>
  <c r="G263" i="24"/>
  <c r="E125" i="24"/>
  <c r="N125" i="24" s="1"/>
  <c r="AC29" i="31"/>
  <c r="C532" i="32" s="1"/>
  <c r="L532" i="32" s="1"/>
  <c r="O532" i="32" s="1" a="1"/>
  <c r="O532" i="32" s="1"/>
  <c r="M1355" i="27" s="1"/>
  <c r="A1355" i="27" s="1"/>
  <c r="Y45" i="34"/>
  <c r="Z45" i="34" s="1"/>
  <c r="AC85" i="34"/>
  <c r="Y63" i="34"/>
  <c r="Z63" i="34" s="1"/>
  <c r="AB63" i="34" s="1"/>
  <c r="BG57" i="33"/>
  <c r="BG53" i="33"/>
  <c r="AC15" i="31"/>
  <c r="E111" i="24"/>
  <c r="N111" i="24" s="1"/>
  <c r="N73" i="24"/>
  <c r="M158" i="24"/>
  <c r="Y82" i="34"/>
  <c r="Z82" i="34" s="1"/>
  <c r="AB82" i="34" s="1"/>
  <c r="BI58" i="33"/>
  <c r="D146" i="24"/>
  <c r="I146" i="24" s="1"/>
  <c r="AT9" i="33"/>
  <c r="AP9" i="33"/>
  <c r="C657" i="32" s="1"/>
  <c r="L657" i="32" s="1"/>
  <c r="E69" i="24"/>
  <c r="N69" i="24" s="1"/>
  <c r="AD27" i="30"/>
  <c r="AC41" i="34"/>
  <c r="Q55" i="24"/>
  <c r="L200" i="24"/>
  <c r="G274" i="24"/>
  <c r="AC62" i="34"/>
  <c r="AC72" i="34"/>
  <c r="AG72" i="34" s="1"/>
  <c r="G255" i="24"/>
  <c r="BD32" i="31"/>
  <c r="B230" i="24"/>
  <c r="AC11" i="34"/>
  <c r="BI37" i="33"/>
  <c r="R57" i="24"/>
  <c r="BG59" i="33"/>
  <c r="BG43" i="33"/>
  <c r="AC48" i="34"/>
  <c r="AG48" i="34" s="1"/>
  <c r="B262" i="24"/>
  <c r="AC15" i="34"/>
  <c r="AD15" i="34" s="1"/>
  <c r="B277" i="24"/>
  <c r="Y85" i="34"/>
  <c r="Z85" i="34" s="1"/>
  <c r="AC80" i="34"/>
  <c r="AD80" i="34" s="1"/>
  <c r="AC21" i="34"/>
  <c r="Y37" i="34"/>
  <c r="Z37" i="34" s="1"/>
  <c r="G271" i="24"/>
  <c r="AN21" i="33"/>
  <c r="B158" i="24"/>
  <c r="AC28" i="34"/>
  <c r="AG28" i="34" s="1"/>
  <c r="AT13" i="33"/>
  <c r="AP13" i="33"/>
  <c r="C729" i="32" s="1"/>
  <c r="L729" i="32" s="1"/>
  <c r="N729" i="32" s="1" a="1"/>
  <c r="N729" i="32" s="1"/>
  <c r="E729" i="32" s="1"/>
  <c r="F2359" i="27" s="1"/>
  <c r="D150" i="24"/>
  <c r="I150" i="24" s="1"/>
  <c r="AC20" i="34"/>
  <c r="AT37" i="33"/>
  <c r="AP37" i="33"/>
  <c r="C1197" i="32" s="1"/>
  <c r="L1197" i="32" s="1"/>
  <c r="D174" i="24"/>
  <c r="I174" i="24" s="1"/>
  <c r="AC64" i="34"/>
  <c r="E133" i="24"/>
  <c r="N133" i="24" s="1"/>
  <c r="Y60" i="34"/>
  <c r="Z60" i="34" s="1"/>
  <c r="AB60" i="34" s="1"/>
  <c r="AC23" i="34"/>
  <c r="AD23" i="34" s="1"/>
  <c r="BI44" i="33"/>
  <c r="Y65" i="34"/>
  <c r="Z65" i="34" s="1"/>
  <c r="AA65" i="34" s="1"/>
  <c r="E222" i="24"/>
  <c r="AP33" i="33"/>
  <c r="C1101" i="32" s="1"/>
  <c r="L1101" i="32" s="1"/>
  <c r="D170" i="24"/>
  <c r="I170" i="24" s="1"/>
  <c r="AT33" i="33"/>
  <c r="G254" i="24"/>
  <c r="Y52" i="34"/>
  <c r="Z52" i="34" s="1"/>
  <c r="AN27" i="33"/>
  <c r="B164" i="24"/>
  <c r="AC12" i="34"/>
  <c r="B238" i="24"/>
  <c r="AC9" i="31"/>
  <c r="E105" i="24"/>
  <c r="N105" i="24" s="1"/>
  <c r="AU18" i="30"/>
  <c r="G265" i="24"/>
  <c r="AC18" i="34"/>
  <c r="B286" i="24"/>
  <c r="E131" i="24"/>
  <c r="F156" i="24"/>
  <c r="Y47" i="34"/>
  <c r="Z47" i="34" s="1"/>
  <c r="B245" i="24"/>
  <c r="BI68" i="33"/>
  <c r="AC38" i="34"/>
  <c r="AG38" i="34" s="1"/>
  <c r="G222" i="24"/>
  <c r="AU22" i="30"/>
  <c r="H156" i="24"/>
  <c r="AC49" i="34"/>
  <c r="BG50" i="33"/>
  <c r="BG35" i="33"/>
  <c r="L158" i="24"/>
  <c r="AC35" i="34"/>
  <c r="AG35" i="34" s="1"/>
  <c r="AV18" i="30"/>
  <c r="BD38" i="31"/>
  <c r="BG15" i="33"/>
  <c r="M190" i="24"/>
  <c r="Y81" i="34"/>
  <c r="Z81" i="34" s="1"/>
  <c r="AA81" i="34" s="1"/>
  <c r="BI45" i="33"/>
  <c r="B166" i="24"/>
  <c r="AN29" i="33"/>
  <c r="I113" i="24"/>
  <c r="P55" i="24"/>
  <c r="BI32" i="33"/>
  <c r="B162" i="24"/>
  <c r="AN25" i="33"/>
  <c r="BG22" i="33"/>
  <c r="AT24" i="30"/>
  <c r="M184" i="24"/>
  <c r="BI65" i="33"/>
  <c r="N75" i="24"/>
  <c r="J146" i="24"/>
  <c r="BG29" i="33"/>
  <c r="L204" i="24"/>
  <c r="Y40" i="34"/>
  <c r="Z40" i="34" s="1"/>
  <c r="AA40" i="34" s="1"/>
  <c r="M172" i="24"/>
  <c r="BI60" i="33"/>
  <c r="AC74" i="34"/>
  <c r="AD74" i="34" s="1"/>
  <c r="BG24" i="33"/>
  <c r="I131" i="24"/>
  <c r="J160" i="24"/>
  <c r="AT23" i="30"/>
  <c r="AQ23" i="30" s="1"/>
  <c r="AO23" i="30" s="1"/>
  <c r="BI53" i="33"/>
  <c r="BG51" i="33"/>
  <c r="BI14" i="33"/>
  <c r="BG39" i="33"/>
  <c r="Y34" i="34"/>
  <c r="Z34" i="34" s="1"/>
  <c r="G267" i="24"/>
  <c r="BG45" i="33"/>
  <c r="L192" i="24"/>
  <c r="B156" i="24"/>
  <c r="AN19" i="33"/>
  <c r="AN15" i="33"/>
  <c r="B152" i="24"/>
  <c r="J156" i="24"/>
  <c r="E262" i="24"/>
  <c r="F254" i="24"/>
  <c r="BG14" i="33"/>
  <c r="Y50" i="34"/>
  <c r="Z50" i="34" s="1"/>
  <c r="AA50" i="34" s="1"/>
  <c r="AC66" i="34"/>
  <c r="AD66" i="34" s="1"/>
  <c r="G214" i="24"/>
  <c r="F172" i="24"/>
  <c r="BI50" i="33"/>
  <c r="H196" i="24"/>
  <c r="AC44" i="34"/>
  <c r="AG44" i="34" s="1"/>
  <c r="AC25" i="34"/>
  <c r="AD25" i="34" s="1"/>
  <c r="BG30" i="33"/>
  <c r="AC53" i="34"/>
  <c r="AC76" i="34"/>
  <c r="M202" i="24"/>
  <c r="Y70" i="34"/>
  <c r="Z70" i="34" s="1"/>
  <c r="AA70" i="34" s="1"/>
  <c r="L172" i="24"/>
  <c r="D152" i="24"/>
  <c r="I152" i="24" s="1"/>
  <c r="AP15" i="33"/>
  <c r="C771" i="32" s="1"/>
  <c r="AT15" i="33"/>
  <c r="B222" i="24"/>
  <c r="AC10" i="34"/>
  <c r="AD10" i="34" s="1"/>
  <c r="Y56" i="34"/>
  <c r="Z56" i="34" s="1"/>
  <c r="AP11" i="33"/>
  <c r="C679" i="32" s="1"/>
  <c r="AT11" i="33"/>
  <c r="D148" i="24"/>
  <c r="I148" i="24" s="1"/>
  <c r="G272" i="24"/>
  <c r="AC86" i="34"/>
  <c r="AG86" i="34" s="1"/>
  <c r="AB33" i="31" a="1"/>
  <c r="AB33" i="31" s="1"/>
  <c r="H33" i="31" s="1"/>
  <c r="J129" i="24" s="1"/>
  <c r="AC33" i="31"/>
  <c r="C568" i="32" s="1"/>
  <c r="L568" i="32" s="1"/>
  <c r="BB33" i="31" a="1"/>
  <c r="BB33" i="31" s="1"/>
  <c r="B129" i="24"/>
  <c r="AC34" i="34"/>
  <c r="BI15" i="33"/>
  <c r="L188" i="24"/>
  <c r="AR28" i="30"/>
  <c r="Y84" i="34"/>
  <c r="Z84" i="34" s="1"/>
  <c r="BG13" i="33"/>
  <c r="C1039" i="32"/>
  <c r="L1039" i="32" s="1"/>
  <c r="M1039" i="32" s="1" a="1"/>
  <c r="M1039" i="32" s="1"/>
  <c r="D1039" i="32" s="1"/>
  <c r="AD36" i="34"/>
  <c r="C1055" i="32"/>
  <c r="L1055" i="32" s="1"/>
  <c r="O1055" i="32" s="1" a="1"/>
  <c r="O1055" i="32" s="1"/>
  <c r="N77" i="24"/>
  <c r="Q298" i="32"/>
  <c r="Q909" i="32"/>
  <c r="P7" i="29" a="1"/>
  <c r="P7" i="29" s="1"/>
  <c r="P8" i="29" s="1" a="1"/>
  <c r="P8" i="29" s="1"/>
  <c r="O8" i="29" s="1"/>
  <c r="O6" i="29"/>
  <c r="L11" i="29" a="1"/>
  <c r="L11" i="29" s="1"/>
  <c r="L12" i="29" s="1" a="1"/>
  <c r="L12" i="29" s="1"/>
  <c r="L13" i="29" s="1" a="1"/>
  <c r="L13" i="29" s="1"/>
  <c r="L14" i="29" s="1" a="1"/>
  <c r="L14" i="29" s="1"/>
  <c r="L15" i="29" s="1" a="1"/>
  <c r="L15" i="29" s="1"/>
  <c r="L16" i="29" s="1" a="1"/>
  <c r="L16" i="29" s="1"/>
  <c r="L17" i="29" s="1" a="1"/>
  <c r="L17" i="29" s="1"/>
  <c r="L18" i="29" s="1" a="1"/>
  <c r="L18" i="29" s="1"/>
  <c r="L19" i="29" s="1" a="1"/>
  <c r="L19" i="29" s="1"/>
  <c r="L20" i="29" s="1" a="1"/>
  <c r="L20" i="29" s="1"/>
  <c r="L21" i="29" s="1" a="1"/>
  <c r="L21" i="29" s="1"/>
  <c r="L22" i="29" s="1" a="1"/>
  <c r="L22" i="29" s="1"/>
  <c r="L23" i="29" s="1" a="1"/>
  <c r="L23" i="29" s="1"/>
  <c r="L24" i="29" s="1" a="1"/>
  <c r="L24" i="29" s="1"/>
  <c r="L25" i="29" s="1" a="1"/>
  <c r="L25" i="29" s="1"/>
  <c r="L26" i="29" s="1" a="1"/>
  <c r="L26" i="29" s="1"/>
  <c r="L27" i="29" s="1" a="1"/>
  <c r="L27" i="29" s="1"/>
  <c r="L28" i="29" s="1" a="1"/>
  <c r="L28" i="29" s="1"/>
  <c r="L29" i="29" s="1" a="1"/>
  <c r="L29" i="29" s="1"/>
  <c r="L30" i="29" s="1" a="1"/>
  <c r="L30" i="29" s="1"/>
  <c r="L31" i="29" s="1" a="1"/>
  <c r="L31" i="29" s="1"/>
  <c r="L32" i="29" s="1" a="1"/>
  <c r="L32" i="29" s="1"/>
  <c r="L33" i="29" s="1" a="1"/>
  <c r="L33" i="29" s="1"/>
  <c r="L34" i="29" s="1" a="1"/>
  <c r="L34" i="29" s="1"/>
  <c r="L35" i="29" s="1" a="1"/>
  <c r="L35" i="29" s="1"/>
  <c r="L36" i="29" s="1" a="1"/>
  <c r="L36" i="29" s="1"/>
  <c r="L37" i="29" s="1" a="1"/>
  <c r="L37" i="29" s="1"/>
  <c r="L38" i="29" s="1" a="1"/>
  <c r="L38" i="29" s="1"/>
  <c r="L39" i="29" s="1" a="1"/>
  <c r="L39" i="29" s="1"/>
  <c r="L40" i="29" s="1" a="1"/>
  <c r="L40" i="29" s="1"/>
  <c r="L41" i="29" s="1" a="1"/>
  <c r="L41" i="29" s="1"/>
  <c r="L42" i="29" s="1" a="1"/>
  <c r="L42" i="29" s="1"/>
  <c r="L43" i="29" s="1" a="1"/>
  <c r="L43" i="29" s="1"/>
  <c r="L44" i="29" s="1" a="1"/>
  <c r="L44" i="29" s="1"/>
  <c r="L45" i="29" s="1" a="1"/>
  <c r="L45" i="29" s="1"/>
  <c r="L46" i="29" s="1" a="1"/>
  <c r="L46" i="29" s="1"/>
  <c r="L47" i="29" s="1" a="1"/>
  <c r="L47" i="29" s="1"/>
  <c r="L48" i="29" s="1" a="1"/>
  <c r="L48" i="29" s="1"/>
  <c r="L49" i="29" s="1" a="1"/>
  <c r="L49" i="29" s="1"/>
  <c r="L3017" i="27"/>
  <c r="L3063" i="27"/>
  <c r="L3027" i="27"/>
  <c r="D3032" i="27"/>
  <c r="D3042" i="27"/>
  <c r="D3046" i="27"/>
  <c r="L3011" i="27"/>
  <c r="D3007" i="27"/>
  <c r="L3052" i="27"/>
  <c r="D3013" i="27"/>
  <c r="L3029" i="27"/>
  <c r="D2996" i="27"/>
  <c r="D3004" i="27"/>
  <c r="L3019" i="27"/>
  <c r="L3016" i="27"/>
  <c r="L3025" i="27"/>
  <c r="D2991" i="27"/>
  <c r="L3067" i="27"/>
  <c r="D3017" i="27"/>
  <c r="D3047" i="27"/>
  <c r="D3006" i="27"/>
  <c r="D3059" i="27"/>
  <c r="L3038" i="27"/>
  <c r="D3018" i="27"/>
  <c r="L3005" i="27"/>
  <c r="D3060" i="27"/>
  <c r="L3054" i="27"/>
  <c r="D3050" i="27"/>
  <c r="D3000" i="27"/>
  <c r="L3037" i="27"/>
  <c r="D3026" i="27"/>
  <c r="D3044" i="27"/>
  <c r="D3069" i="27"/>
  <c r="L3024" i="27"/>
  <c r="D2997" i="27"/>
  <c r="D3014" i="27"/>
  <c r="L3053" i="27"/>
  <c r="D3061" i="27"/>
  <c r="L3009" i="27"/>
  <c r="D3055" i="27"/>
  <c r="G641" i="32"/>
  <c r="G875" i="32"/>
  <c r="G885" i="32"/>
  <c r="G833" i="32"/>
  <c r="AB19" i="33"/>
  <c r="G286" i="32"/>
  <c r="G843" i="32"/>
  <c r="G837" i="32"/>
  <c r="V61" i="33"/>
  <c r="S17" i="33"/>
  <c r="M586" i="27"/>
  <c r="G278" i="32"/>
  <c r="E29" i="31"/>
  <c r="D313" i="27" s="1"/>
  <c r="G258" i="32"/>
  <c r="N594" i="27"/>
  <c r="I594" i="27"/>
  <c r="E594" i="27"/>
  <c r="G887" i="32"/>
  <c r="E35" i="31"/>
  <c r="D316" i="27" s="1"/>
  <c r="G867" i="32"/>
  <c r="V67" i="33"/>
  <c r="P19" i="30"/>
  <c r="K205" i="27" s="1"/>
  <c r="AB23" i="33"/>
  <c r="G270" i="32"/>
  <c r="G835" i="32"/>
  <c r="G861" i="32"/>
  <c r="AB51" i="33"/>
  <c r="AB63" i="33"/>
  <c r="V37" i="33"/>
  <c r="G901" i="32"/>
  <c r="L21" i="30"/>
  <c r="K212" i="27" s="1"/>
  <c r="V57" i="33"/>
  <c r="AB37" i="33"/>
  <c r="V43" i="33"/>
  <c r="G845" i="32"/>
  <c r="G284" i="32"/>
  <c r="G889" i="32"/>
  <c r="G260" i="32"/>
  <c r="G857" i="32"/>
  <c r="AB53" i="33"/>
  <c r="G831" i="32"/>
  <c r="V13" i="33"/>
  <c r="G280" i="32"/>
  <c r="V27" i="33"/>
  <c r="G288" i="32"/>
  <c r="AB47" i="33"/>
  <c r="AB27" i="33"/>
  <c r="G821" i="32"/>
  <c r="AB31" i="33"/>
  <c r="AB59" i="33"/>
  <c r="G272" i="32"/>
  <c r="AK15" i="33"/>
  <c r="G895" i="32"/>
  <c r="V31" i="33"/>
  <c r="G883" i="32"/>
  <c r="AB25" i="33"/>
  <c r="AB49" i="33"/>
  <c r="V63" i="33"/>
  <c r="E11" i="31"/>
  <c r="D304" i="27" s="1"/>
  <c r="V23" i="33"/>
  <c r="E17" i="31"/>
  <c r="D307" i="27" s="1"/>
  <c r="G250" i="32"/>
  <c r="V65" i="33"/>
  <c r="G855" i="32"/>
  <c r="T27" i="30"/>
  <c r="K238" i="27" s="1"/>
  <c r="AB43" i="33"/>
  <c r="V17" i="33"/>
  <c r="G877" i="32"/>
  <c r="G276" i="32"/>
  <c r="G871" i="32"/>
  <c r="V53" i="33"/>
  <c r="G849" i="32"/>
  <c r="E31" i="31"/>
  <c r="D314" i="27" s="1"/>
  <c r="G262" i="32"/>
  <c r="V35" i="33"/>
  <c r="V15" i="33"/>
  <c r="V29" i="33"/>
  <c r="G268" i="32"/>
  <c r="V45" i="33"/>
  <c r="G252" i="32"/>
  <c r="E27" i="30"/>
  <c r="D28" i="27" s="1"/>
  <c r="A296" i="32"/>
  <c r="G905" i="32"/>
  <c r="G881" i="32"/>
  <c r="E37" i="31"/>
  <c r="D317" i="27" s="1"/>
  <c r="V39" i="33"/>
  <c r="G847" i="32"/>
  <c r="G292" i="32"/>
  <c r="V19" i="33"/>
  <c r="AB11" i="33"/>
  <c r="G863" i="32"/>
  <c r="G869" i="32"/>
  <c r="G903" i="32"/>
  <c r="AB35" i="33"/>
  <c r="G274" i="32"/>
  <c r="AB41" i="33"/>
  <c r="E9" i="31"/>
  <c r="D303" i="27" s="1"/>
  <c r="G893" i="32"/>
  <c r="AB55" i="33"/>
  <c r="G851" i="32"/>
  <c r="G841" i="32"/>
  <c r="E33" i="31"/>
  <c r="D315" i="27" s="1"/>
  <c r="M594" i="27"/>
  <c r="AB67" i="33"/>
  <c r="AB39" i="33"/>
  <c r="G853" i="32"/>
  <c r="E19" i="30"/>
  <c r="D24" i="27" s="1"/>
  <c r="V49" i="33"/>
  <c r="G859" i="32"/>
  <c r="AB29" i="33"/>
  <c r="G897" i="32"/>
  <c r="G254" i="32"/>
  <c r="E15" i="31"/>
  <c r="D306" i="27" s="1"/>
  <c r="G825" i="32"/>
  <c r="G873" i="32"/>
  <c r="M590" i="27"/>
  <c r="L590" i="27"/>
  <c r="G38" i="32"/>
  <c r="G266" i="32"/>
  <c r="V59" i="33"/>
  <c r="G819" i="32"/>
  <c r="G246" i="32"/>
  <c r="G244" i="32"/>
  <c r="G879" i="32"/>
  <c r="AB45" i="33"/>
  <c r="P23" i="30"/>
  <c r="K221" i="27" s="1"/>
  <c r="V51" i="33"/>
  <c r="AB15" i="33"/>
  <c r="G294" i="32"/>
  <c r="G256" i="32"/>
  <c r="G264" i="32"/>
  <c r="T19" i="30"/>
  <c r="K206" i="27" s="1"/>
  <c r="G817" i="32"/>
  <c r="E13" i="31"/>
  <c r="D305" i="27" s="1"/>
  <c r="V41" i="33"/>
  <c r="AB33" i="33"/>
  <c r="G865" i="32"/>
  <c r="X17" i="30"/>
  <c r="K199" i="27" s="1"/>
  <c r="V25" i="33"/>
  <c r="T21" i="30"/>
  <c r="K214" i="27" s="1"/>
  <c r="V33" i="33"/>
  <c r="G282" i="32"/>
  <c r="AB61" i="33"/>
  <c r="AB57" i="33"/>
  <c r="G891" i="32"/>
  <c r="G594" i="27"/>
  <c r="AB17" i="33"/>
  <c r="G352" i="32"/>
  <c r="AB13" i="33"/>
  <c r="V55" i="33"/>
  <c r="V47" i="33"/>
  <c r="V21" i="33"/>
  <c r="G829" i="32"/>
  <c r="AB21" i="33"/>
  <c r="T17" i="30"/>
  <c r="K198" i="27" s="1"/>
  <c r="G823" i="32"/>
  <c r="F590" i="27"/>
  <c r="G242" i="32"/>
  <c r="G827" i="32"/>
  <c r="G290" i="32"/>
  <c r="G248" i="32"/>
  <c r="AB65" i="33"/>
  <c r="G839" i="32"/>
  <c r="G899" i="32"/>
  <c r="A909" i="32"/>
  <c r="F3910" i="27" l="1"/>
  <c r="H2448" i="27"/>
  <c r="I2448" i="27"/>
  <c r="E2444" i="27"/>
  <c r="E2414" i="27"/>
  <c r="E2408" i="27"/>
  <c r="E2406" i="27"/>
  <c r="E2409" i="27"/>
  <c r="E2440" i="27"/>
  <c r="E2427" i="27"/>
  <c r="E2403" i="27"/>
  <c r="J2448" i="27"/>
  <c r="E2434" i="27"/>
  <c r="E2404" i="27"/>
  <c r="E2431" i="27"/>
  <c r="E2407" i="27"/>
  <c r="E2443" i="27"/>
  <c r="E2424" i="27"/>
  <c r="E2421" i="27"/>
  <c r="E2415" i="27"/>
  <c r="E2420" i="27"/>
  <c r="E2441" i="27"/>
  <c r="E2446" i="27"/>
  <c r="E2429" i="27"/>
  <c r="E2426" i="27"/>
  <c r="E2418" i="27"/>
  <c r="E2435" i="27"/>
  <c r="E2447" i="27"/>
  <c r="G2448" i="27"/>
  <c r="E2419" i="27"/>
  <c r="E2430" i="27"/>
  <c r="E2433" i="27"/>
  <c r="E2422" i="27"/>
  <c r="E2436" i="27"/>
  <c r="E2442" i="27"/>
  <c r="E2405" i="27"/>
  <c r="N2448" i="27"/>
  <c r="E2410" i="27"/>
  <c r="E2423" i="27"/>
  <c r="E2439" i="27"/>
  <c r="E2417" i="27"/>
  <c r="E2445" i="27"/>
  <c r="E2425" i="27"/>
  <c r="E2412" i="27"/>
  <c r="E2428" i="27"/>
  <c r="E2438" i="27"/>
  <c r="E2413" i="27"/>
  <c r="E2416" i="27"/>
  <c r="E2411" i="27"/>
  <c r="E2437" i="27"/>
  <c r="E2432" i="27"/>
  <c r="E2315" i="27"/>
  <c r="L679" i="32"/>
  <c r="K2334" i="27"/>
  <c r="K1819" i="27"/>
  <c r="K2419" i="27"/>
  <c r="L863" i="32"/>
  <c r="K2426" i="27"/>
  <c r="K2359" i="27"/>
  <c r="K2323" i="27"/>
  <c r="L771" i="32"/>
  <c r="M771" i="32" s="1" a="1"/>
  <c r="M771" i="32" s="1"/>
  <c r="D771" i="32" s="1"/>
  <c r="K2380" i="27"/>
  <c r="K1785" i="27"/>
  <c r="K2385" i="27"/>
  <c r="K1734" i="27"/>
  <c r="K1826" i="27"/>
  <c r="K1723" i="27"/>
  <c r="K1759" i="27"/>
  <c r="K1780" i="27"/>
  <c r="E1265" i="27"/>
  <c r="H1254" i="27"/>
  <c r="G1254" i="27"/>
  <c r="I1254" i="27"/>
  <c r="J1254" i="27"/>
  <c r="K1268" i="27"/>
  <c r="K1373" i="27"/>
  <c r="K1355" i="27"/>
  <c r="K1263" i="27"/>
  <c r="K1362" i="27"/>
  <c r="K1113" i="27"/>
  <c r="K1205" i="27"/>
  <c r="K1212" i="27"/>
  <c r="K1223" i="27"/>
  <c r="K1118" i="27"/>
  <c r="E1670" i="27"/>
  <c r="E1691" i="27"/>
  <c r="E1667" i="27"/>
  <c r="J1554" i="27"/>
  <c r="E1687" i="27"/>
  <c r="E1678" i="27"/>
  <c r="E1674" i="27"/>
  <c r="E1693" i="27"/>
  <c r="E1668" i="27"/>
  <c r="E1669" i="27"/>
  <c r="E1679" i="27"/>
  <c r="E1565" i="27"/>
  <c r="E1673" i="27"/>
  <c r="I1554" i="27"/>
  <c r="E1683" i="27"/>
  <c r="E1692" i="27"/>
  <c r="M1694" i="27"/>
  <c r="A1694" i="27" s="1"/>
  <c r="I1694" i="27"/>
  <c r="H1694" i="27"/>
  <c r="G1694" i="27"/>
  <c r="K1694" i="27"/>
  <c r="F1694" i="27"/>
  <c r="L1694" i="27"/>
  <c r="J1694" i="27"/>
  <c r="E1672" i="27"/>
  <c r="E1680" i="27"/>
  <c r="E1677" i="27"/>
  <c r="E1684" i="27"/>
  <c r="E1671" i="27"/>
  <c r="H1554" i="27"/>
  <c r="G1554" i="27"/>
  <c r="E1682" i="27"/>
  <c r="E1690" i="27"/>
  <c r="E1686" i="27"/>
  <c r="E1676" i="27"/>
  <c r="E1688" i="27"/>
  <c r="E1681" i="27"/>
  <c r="E1675" i="27"/>
  <c r="E1685" i="27"/>
  <c r="E1689" i="27"/>
  <c r="K1544" i="27"/>
  <c r="E977" i="27"/>
  <c r="A594" i="27"/>
  <c r="C929" i="32"/>
  <c r="L929" i="32" s="1"/>
  <c r="AG61" i="34"/>
  <c r="A198" i="27"/>
  <c r="T198" i="27" s="1"/>
  <c r="A214" i="27"/>
  <c r="T214" i="27" s="1"/>
  <c r="A199" i="27"/>
  <c r="T199" i="27" s="1"/>
  <c r="A206" i="27"/>
  <c r="T206" i="27" s="1"/>
  <c r="A221" i="27"/>
  <c r="T221" i="27" s="1"/>
  <c r="A238" i="27"/>
  <c r="T238" i="27" s="1"/>
  <c r="A212" i="27"/>
  <c r="T212" i="27" s="1"/>
  <c r="A205" i="27"/>
  <c r="T205" i="27" s="1"/>
  <c r="N129" i="24"/>
  <c r="BC45" i="33"/>
  <c r="BN45" i="33" s="1"/>
  <c r="BA45" i="33" s="1"/>
  <c r="C877" i="32"/>
  <c r="K2433" i="27" s="1"/>
  <c r="AA66" i="34"/>
  <c r="C639" i="32"/>
  <c r="K2314" i="27" s="1"/>
  <c r="AD82" i="34"/>
  <c r="C821" i="32"/>
  <c r="AB51" i="34"/>
  <c r="AD46" i="34"/>
  <c r="AG26" i="34"/>
  <c r="AG51" i="34"/>
  <c r="AD30" i="34"/>
  <c r="C827" i="32"/>
  <c r="C855" i="32"/>
  <c r="AB55" i="34"/>
  <c r="AB39" i="34"/>
  <c r="AA36" i="34"/>
  <c r="BC39" i="33"/>
  <c r="BN39" i="33" s="1"/>
  <c r="BA39" i="33" s="1"/>
  <c r="BC11" i="33"/>
  <c r="BN11" i="33" s="1"/>
  <c r="BA11" i="33" s="1"/>
  <c r="O5" i="29"/>
  <c r="Q5" i="29"/>
  <c r="Q4" i="29"/>
  <c r="O4" i="29"/>
  <c r="BC47" i="33"/>
  <c r="BN47" i="33" s="1"/>
  <c r="BA47" i="33" s="1"/>
  <c r="AG69" i="34"/>
  <c r="C354" i="32"/>
  <c r="K1266" i="27" s="1"/>
  <c r="C731" i="32"/>
  <c r="K2360" i="27" s="1"/>
  <c r="C1033" i="32"/>
  <c r="L1033" i="32" s="1"/>
  <c r="O1033" i="32" s="1" a="1"/>
  <c r="O1033" i="32" s="1"/>
  <c r="AB38" i="34"/>
  <c r="C362" i="32"/>
  <c r="K1270" i="27" s="1"/>
  <c r="C653" i="32"/>
  <c r="K2321" i="27" s="1"/>
  <c r="C522" i="32"/>
  <c r="K1350" i="27" s="1"/>
  <c r="AD43" i="34"/>
  <c r="AG25" i="34"/>
  <c r="AG74" i="34"/>
  <c r="C1181" i="32"/>
  <c r="L1181" i="32" s="1"/>
  <c r="O1181" i="32" s="1" a="1"/>
  <c r="O1181" i="32" s="1"/>
  <c r="C747" i="32"/>
  <c r="K2368" i="27" s="1"/>
  <c r="C721" i="32"/>
  <c r="K2355" i="27" s="1"/>
  <c r="C703" i="32"/>
  <c r="K2346" i="27" s="1"/>
  <c r="C683" i="32"/>
  <c r="K2336" i="27" s="1"/>
  <c r="C685" i="32"/>
  <c r="K2337" i="27" s="1"/>
  <c r="AB40" i="34"/>
  <c r="C755" i="32"/>
  <c r="K2372" i="27" s="1"/>
  <c r="C857" i="32"/>
  <c r="C823" i="32"/>
  <c r="C847" i="32"/>
  <c r="C544" i="32"/>
  <c r="K1361" i="27" s="1"/>
  <c r="AB49" i="34"/>
  <c r="AB48" i="34"/>
  <c r="AA57" i="34"/>
  <c r="C727" i="32"/>
  <c r="K2358" i="27" s="1"/>
  <c r="C1021" i="32"/>
  <c r="L1021" i="32" s="1"/>
  <c r="M1021" i="32" s="1" a="1"/>
  <c r="M1021" i="32" s="1"/>
  <c r="D1021" i="32" s="1"/>
  <c r="AG16" i="34"/>
  <c r="AB41" i="34"/>
  <c r="AB43" i="34"/>
  <c r="C767" i="32"/>
  <c r="K2378" i="27" s="1"/>
  <c r="C625" i="32"/>
  <c r="K2307" i="27" s="1"/>
  <c r="AD28" i="34"/>
  <c r="C1049" i="32"/>
  <c r="L1049" i="32" s="1"/>
  <c r="N1049" i="32" s="1" a="1"/>
  <c r="N1049" i="32" s="1"/>
  <c r="E1049" i="32" s="1"/>
  <c r="AG65" i="34"/>
  <c r="AB69" i="34"/>
  <c r="AB64" i="34"/>
  <c r="C558" i="32"/>
  <c r="K1368" i="27" s="1"/>
  <c r="AG32" i="34"/>
  <c r="M729" i="32" a="1"/>
  <c r="M729" i="32" s="1"/>
  <c r="D729" i="32" s="1"/>
  <c r="AG78" i="34"/>
  <c r="C801" i="32"/>
  <c r="AB80" i="34"/>
  <c r="C374" i="32"/>
  <c r="K1276" i="27" s="1"/>
  <c r="C1105" i="32"/>
  <c r="L1105" i="32" s="1"/>
  <c r="O1105" i="32" s="1" a="1"/>
  <c r="O1105" i="32" s="1"/>
  <c r="C949" i="32"/>
  <c r="L949" i="32" s="1"/>
  <c r="M949" i="32" s="1" a="1"/>
  <c r="M949" i="32" s="1"/>
  <c r="D949" i="32" s="1"/>
  <c r="AB87" i="34"/>
  <c r="C691" i="32"/>
  <c r="K2340" i="27" s="1"/>
  <c r="AB50" i="34"/>
  <c r="C346" i="32"/>
  <c r="K1262" i="27" s="1"/>
  <c r="AB65" i="34"/>
  <c r="AG63" i="34"/>
  <c r="AD71" i="34"/>
  <c r="BC61" i="33"/>
  <c r="BN61" i="33" s="1"/>
  <c r="BA61" i="33" s="1"/>
  <c r="C753" i="32"/>
  <c r="K2371" i="27" s="1"/>
  <c r="AG66" i="34"/>
  <c r="BC43" i="33"/>
  <c r="BN43" i="33" s="1"/>
  <c r="BA43" i="33" s="1"/>
  <c r="C777" i="32"/>
  <c r="K2383" i="27" s="1"/>
  <c r="C759" i="32"/>
  <c r="K2374" i="27" s="1"/>
  <c r="C741" i="32"/>
  <c r="K2365" i="27" s="1"/>
  <c r="C775" i="32"/>
  <c r="K2382" i="27" s="1"/>
  <c r="C745" i="32"/>
  <c r="K2367" i="27" s="1"/>
  <c r="C763" i="32"/>
  <c r="K2376" i="27" s="1"/>
  <c r="C779" i="32"/>
  <c r="K2384" i="27" s="1"/>
  <c r="C743" i="32"/>
  <c r="K2366" i="27" s="1"/>
  <c r="C1191" i="32"/>
  <c r="L1191" i="32" s="1"/>
  <c r="M1191" i="32" s="1" a="1"/>
  <c r="M1191" i="32" s="1"/>
  <c r="D1191" i="32" s="1"/>
  <c r="C1211" i="32"/>
  <c r="L1211" i="32" s="1"/>
  <c r="M1211" i="32" s="1" a="1"/>
  <c r="M1211" i="32" s="1"/>
  <c r="D1211" i="32" s="1"/>
  <c r="C1217" i="32"/>
  <c r="L1217" i="32" s="1"/>
  <c r="O1217" i="32" s="1" a="1"/>
  <c r="O1217" i="32" s="1"/>
  <c r="C1213" i="32"/>
  <c r="L1213" i="32" s="1"/>
  <c r="O1213" i="32" s="1" a="1"/>
  <c r="O1213" i="32" s="1"/>
  <c r="C1199" i="32"/>
  <c r="L1199" i="32" s="1"/>
  <c r="O1199" i="32" s="1" a="1"/>
  <c r="O1199" i="32" s="1"/>
  <c r="C709" i="32"/>
  <c r="K2349" i="27" s="1"/>
  <c r="C701" i="32"/>
  <c r="K2345" i="27" s="1"/>
  <c r="C737" i="32"/>
  <c r="K2363" i="27" s="1"/>
  <c r="C705" i="32"/>
  <c r="K2347" i="27" s="1"/>
  <c r="C713" i="32"/>
  <c r="K2351" i="27" s="1"/>
  <c r="C723" i="32"/>
  <c r="K2356" i="27" s="1"/>
  <c r="C719" i="32"/>
  <c r="K2354" i="27" s="1"/>
  <c r="C647" i="32"/>
  <c r="K2318" i="27" s="1"/>
  <c r="C627" i="32"/>
  <c r="K2308" i="27" s="1"/>
  <c r="C649" i="32"/>
  <c r="K2319" i="27" s="1"/>
  <c r="C633" i="32"/>
  <c r="K2311" i="27" s="1"/>
  <c r="C635" i="32"/>
  <c r="K2312" i="27" s="1"/>
  <c r="C641" i="32"/>
  <c r="K2315" i="27" s="1"/>
  <c r="C629" i="32"/>
  <c r="K2309" i="27" s="1"/>
  <c r="C621" i="32"/>
  <c r="K2305" i="27" s="1"/>
  <c r="C643" i="32"/>
  <c r="K2316" i="27" s="1"/>
  <c r="C1037" i="32"/>
  <c r="L1037" i="32" s="1"/>
  <c r="C1057" i="32"/>
  <c r="L1057" i="32" s="1"/>
  <c r="O1057" i="32" s="1" a="1"/>
  <c r="O1057" i="32" s="1"/>
  <c r="C1045" i="32"/>
  <c r="L1045" i="32" s="1"/>
  <c r="C1041" i="32"/>
  <c r="L1041" i="32" s="1"/>
  <c r="M1041" i="32" s="1" a="1"/>
  <c r="M1041" i="32" s="1"/>
  <c r="D1041" i="32" s="1"/>
  <c r="C1035" i="32"/>
  <c r="L1035" i="32" s="1"/>
  <c r="N1035" i="32" s="1" a="1"/>
  <c r="N1035" i="32" s="1"/>
  <c r="E1035" i="32" s="1"/>
  <c r="C1031" i="32"/>
  <c r="L1031" i="32" s="1"/>
  <c r="O1031" i="32" s="1" a="1"/>
  <c r="O1031" i="32" s="1"/>
  <c r="C1043" i="32"/>
  <c r="L1043" i="32" s="1"/>
  <c r="O1043" i="32" s="1" a="1"/>
  <c r="O1043" i="32" s="1"/>
  <c r="C1051" i="32"/>
  <c r="L1051" i="32" s="1"/>
  <c r="O1051" i="32" s="1" a="1"/>
  <c r="O1051" i="32" s="1"/>
  <c r="C1027" i="32"/>
  <c r="L1027" i="32" s="1"/>
  <c r="N1027" i="32" s="1" a="1"/>
  <c r="N1027" i="32" s="1"/>
  <c r="E1027" i="32" s="1"/>
  <c r="C1053" i="32"/>
  <c r="L1053" i="32" s="1"/>
  <c r="N1053" i="32" s="1" a="1"/>
  <c r="N1053" i="32" s="1"/>
  <c r="E1053" i="32" s="1"/>
  <c r="O1021" i="32" a="1"/>
  <c r="O1021" i="32" s="1"/>
  <c r="C1219" i="32"/>
  <c r="L1219" i="32" s="1"/>
  <c r="M1219" i="32" s="1" a="1"/>
  <c r="M1219" i="32" s="1"/>
  <c r="D1219" i="32" s="1"/>
  <c r="C1185" i="32"/>
  <c r="L1185" i="32" s="1"/>
  <c r="M1185" i="32" s="1" a="1"/>
  <c r="M1185" i="32" s="1"/>
  <c r="D1185" i="32" s="1"/>
  <c r="AA60" i="34"/>
  <c r="AG88" i="34"/>
  <c r="AG33" i="34"/>
  <c r="AB88" i="34"/>
  <c r="C769" i="32"/>
  <c r="K2379" i="27" s="1"/>
  <c r="C1059" i="32"/>
  <c r="L1059" i="32" s="1"/>
  <c r="O1059" i="32" s="1" a="1"/>
  <c r="O1059" i="32" s="1"/>
  <c r="C651" i="32"/>
  <c r="K2320" i="27" s="1"/>
  <c r="C717" i="32"/>
  <c r="K2353" i="27" s="1"/>
  <c r="C1029" i="32"/>
  <c r="L1029" i="32" s="1"/>
  <c r="M1029" i="32" s="1" a="1"/>
  <c r="M1029" i="32" s="1"/>
  <c r="D1029" i="32" s="1"/>
  <c r="C530" i="32"/>
  <c r="K1354" i="27" s="1"/>
  <c r="C751" i="32"/>
  <c r="K2370" i="27" s="1"/>
  <c r="C659" i="32"/>
  <c r="K2324" i="27" s="1"/>
  <c r="C645" i="32"/>
  <c r="K2317" i="27" s="1"/>
  <c r="C655" i="32"/>
  <c r="K2322" i="27" s="1"/>
  <c r="C711" i="32"/>
  <c r="K2350" i="27" s="1"/>
  <c r="C739" i="32"/>
  <c r="K2364" i="27" s="1"/>
  <c r="C707" i="32"/>
  <c r="K2348" i="27" s="1"/>
  <c r="C524" i="32"/>
  <c r="K1351" i="27" s="1"/>
  <c r="C1025" i="32"/>
  <c r="L1025" i="32" s="1"/>
  <c r="N1025" i="32" s="1" a="1"/>
  <c r="N1025" i="32" s="1"/>
  <c r="E1025" i="32" s="1"/>
  <c r="C1023" i="32"/>
  <c r="L1023" i="32" s="1"/>
  <c r="M1023" i="32" s="1" a="1"/>
  <c r="M1023" i="32" s="1"/>
  <c r="D1023" i="32" s="1"/>
  <c r="AD72" i="34"/>
  <c r="AA82" i="34"/>
  <c r="AG80" i="34"/>
  <c r="AB81" i="34"/>
  <c r="C773" i="32"/>
  <c r="K2381" i="27" s="1"/>
  <c r="N1039" i="32" a="1"/>
  <c r="N1039" i="32" s="1"/>
  <c r="E1039" i="32" s="1"/>
  <c r="O1039" i="32" a="1"/>
  <c r="O1039" i="32" s="1"/>
  <c r="AA56" i="34"/>
  <c r="AB56" i="34"/>
  <c r="C526" i="32"/>
  <c r="K1352" i="27" s="1"/>
  <c r="C516" i="32"/>
  <c r="K1347" i="27" s="1"/>
  <c r="C518" i="32"/>
  <c r="K1348" i="27" s="1"/>
  <c r="C528" i="32"/>
  <c r="K1353" i="27" s="1"/>
  <c r="C829" i="32"/>
  <c r="C825" i="32"/>
  <c r="C845" i="32"/>
  <c r="C839" i="32"/>
  <c r="C837" i="32"/>
  <c r="C833" i="32"/>
  <c r="C853" i="32"/>
  <c r="C925" i="32"/>
  <c r="L925" i="32" s="1"/>
  <c r="N925" i="32" s="1" a="1"/>
  <c r="N925" i="32" s="1"/>
  <c r="E925" i="32" s="1"/>
  <c r="C909" i="32"/>
  <c r="L909" i="32" s="1"/>
  <c r="O909" i="32" s="1" a="1"/>
  <c r="O909" i="32" s="1"/>
  <c r="M2449" i="27" s="1"/>
  <c r="A2449" i="27" s="1"/>
  <c r="AG39" i="34"/>
  <c r="AD39" i="34"/>
  <c r="AA62" i="34"/>
  <c r="AB77" i="34"/>
  <c r="BC13" i="33"/>
  <c r="BN13" i="33" s="1"/>
  <c r="BA13" i="33" s="1"/>
  <c r="BC15" i="33"/>
  <c r="BN15" i="33" s="1"/>
  <c r="BA15" i="33" s="1"/>
  <c r="BC29" i="33"/>
  <c r="BN29" i="33" s="1"/>
  <c r="BA29" i="33" s="1"/>
  <c r="BC21" i="33"/>
  <c r="BN21" i="33" s="1"/>
  <c r="BA21" i="33" s="1"/>
  <c r="BC35" i="33"/>
  <c r="BN35" i="33" s="1"/>
  <c r="BA35" i="33" s="1"/>
  <c r="BC63" i="33"/>
  <c r="BN63" i="33" s="1"/>
  <c r="BA63" i="33" s="1"/>
  <c r="N127" i="24"/>
  <c r="BC55" i="33"/>
  <c r="BN55" i="33" s="1"/>
  <c r="BA55" i="33" s="1"/>
  <c r="BC25" i="33"/>
  <c r="BN25" i="33" s="1"/>
  <c r="BA25" i="33" s="1"/>
  <c r="BC65" i="33"/>
  <c r="BN65" i="33" s="1"/>
  <c r="BA65" i="33" s="1"/>
  <c r="BC67" i="33"/>
  <c r="BN67" i="33" s="1"/>
  <c r="BA67" i="33" s="1"/>
  <c r="BC27" i="33"/>
  <c r="BN27" i="33" s="1"/>
  <c r="BA27" i="33" s="1"/>
  <c r="M1055" i="32" a="1"/>
  <c r="M1055" i="32" s="1"/>
  <c r="D1055" i="32" s="1"/>
  <c r="BC59" i="33"/>
  <c r="BN59" i="33" s="1"/>
  <c r="BA59" i="33" s="1"/>
  <c r="AQ27" i="30"/>
  <c r="AO27" i="30" s="1"/>
  <c r="N532" i="32" a="1"/>
  <c r="N532" i="32" s="1"/>
  <c r="E532" i="32" s="1"/>
  <c r="N771" i="32" a="1"/>
  <c r="N771" i="32" s="1"/>
  <c r="E771" i="32" s="1"/>
  <c r="F2380" i="27" s="1"/>
  <c r="C805" i="32"/>
  <c r="C813" i="32"/>
  <c r="AD35" i="34"/>
  <c r="AA59" i="34"/>
  <c r="AA63" i="34"/>
  <c r="C370" i="32"/>
  <c r="K1274" i="27" s="1"/>
  <c r="C364" i="32"/>
  <c r="K1271" i="27" s="1"/>
  <c r="C1121" i="32"/>
  <c r="L1121" i="32" s="1"/>
  <c r="N1121" i="32" s="1" a="1"/>
  <c r="N1121" i="32" s="1"/>
  <c r="E1121" i="32" s="1"/>
  <c r="AD24" i="34"/>
  <c r="AG19" i="34"/>
  <c r="AD44" i="34"/>
  <c r="C671" i="32"/>
  <c r="K2330" i="27" s="1"/>
  <c r="C681" i="32"/>
  <c r="K2335" i="27" s="1"/>
  <c r="C697" i="32"/>
  <c r="K2343" i="27" s="1"/>
  <c r="C663" i="32"/>
  <c r="K2326" i="27" s="1"/>
  <c r="C556" i="32"/>
  <c r="K1367" i="27" s="1"/>
  <c r="AD57" i="34"/>
  <c r="AD73" i="34"/>
  <c r="AD38" i="34"/>
  <c r="C336" i="32"/>
  <c r="K1257" i="27" s="1"/>
  <c r="AD56" i="34"/>
  <c r="AG23" i="34"/>
  <c r="AB71" i="34"/>
  <c r="AG10" i="34"/>
  <c r="AG79" i="34"/>
  <c r="O568" i="32" a="1"/>
  <c r="O568" i="32" s="1"/>
  <c r="M1373" i="27" s="1"/>
  <c r="A1373" i="27" s="1"/>
  <c r="M568" i="32" a="1"/>
  <c r="M568" i="32" s="1"/>
  <c r="D568" i="32" s="1"/>
  <c r="N679" i="32" a="1"/>
  <c r="N679" i="32" s="1"/>
  <c r="E679" i="32" s="1"/>
  <c r="F2334" i="27" s="1"/>
  <c r="O679" i="32" a="1"/>
  <c r="O679" i="32" s="1"/>
  <c r="M2334" i="27" s="1"/>
  <c r="A2334" i="27" s="1"/>
  <c r="M348" i="32" a="1"/>
  <c r="M348" i="32" s="1"/>
  <c r="D348" i="32" s="1"/>
  <c r="N348" i="32" a="1"/>
  <c r="N348" i="32" s="1"/>
  <c r="E348" i="32" s="1"/>
  <c r="O729" i="32" a="1"/>
  <c r="O729" i="32" s="1"/>
  <c r="M2359" i="27" s="1"/>
  <c r="A2359" i="27" s="1"/>
  <c r="O771" i="32" a="1"/>
  <c r="O771" i="32" s="1"/>
  <c r="M2380" i="27" s="1"/>
  <c r="A2380" i="27" s="1"/>
  <c r="C783" i="32"/>
  <c r="C368" i="32"/>
  <c r="K1273" i="27" s="1"/>
  <c r="C366" i="32"/>
  <c r="K1272" i="27" s="1"/>
  <c r="C356" i="32"/>
  <c r="K1267" i="27" s="1"/>
  <c r="C687" i="32"/>
  <c r="K2338" i="27" s="1"/>
  <c r="C669" i="32"/>
  <c r="K2329" i="27" s="1"/>
  <c r="C695" i="32"/>
  <c r="K2342" i="27" s="1"/>
  <c r="C677" i="32"/>
  <c r="K2333" i="27" s="1"/>
  <c r="C661" i="32"/>
  <c r="K2325" i="27" s="1"/>
  <c r="C562" i="32"/>
  <c r="K1370" i="27" s="1"/>
  <c r="C689" i="32"/>
  <c r="K2339" i="27" s="1"/>
  <c r="C566" i="32"/>
  <c r="K1372" i="27" s="1"/>
  <c r="AD48" i="34"/>
  <c r="AG15" i="34"/>
  <c r="C352" i="32"/>
  <c r="K1265" i="27" s="1"/>
  <c r="C350" i="32"/>
  <c r="K1264" i="27" s="1"/>
  <c r="AB70" i="34"/>
  <c r="C344" i="32"/>
  <c r="K1261" i="27" s="1"/>
  <c r="C340" i="32"/>
  <c r="K1259" i="27" s="1"/>
  <c r="AG45" i="34"/>
  <c r="AB67" i="34"/>
  <c r="AG37" i="34"/>
  <c r="AB46" i="34"/>
  <c r="AA44" i="34"/>
  <c r="H69" i="24"/>
  <c r="N182" i="24"/>
  <c r="N176" i="24"/>
  <c r="N166" i="24"/>
  <c r="P202" i="24"/>
  <c r="N152" i="24"/>
  <c r="H133" i="24"/>
  <c r="N172" i="24"/>
  <c r="H127" i="24"/>
  <c r="N190" i="24"/>
  <c r="BD41" i="33"/>
  <c r="R59" i="24"/>
  <c r="N154" i="24"/>
  <c r="P158" i="24"/>
  <c r="P180" i="24"/>
  <c r="R69" i="24"/>
  <c r="N158" i="24"/>
  <c r="N184" i="24"/>
  <c r="N202" i="24"/>
  <c r="N192" i="24"/>
  <c r="P150" i="24"/>
  <c r="H113" i="24"/>
  <c r="N160" i="24"/>
  <c r="P154" i="24"/>
  <c r="H107" i="24"/>
  <c r="F186" i="24"/>
  <c r="N200" i="24"/>
  <c r="P186" i="24"/>
  <c r="P194" i="24"/>
  <c r="P162" i="24"/>
  <c r="P198" i="24"/>
  <c r="N168" i="24"/>
  <c r="N170" i="24"/>
  <c r="R63" i="24"/>
  <c r="S152" i="24"/>
  <c r="N162" i="24"/>
  <c r="S59" i="24"/>
  <c r="P196" i="24"/>
  <c r="P168" i="24"/>
  <c r="P170" i="24"/>
  <c r="N178" i="24"/>
  <c r="P164" i="24"/>
  <c r="H109" i="24"/>
  <c r="P184" i="24"/>
  <c r="R61" i="24"/>
  <c r="N164" i="24"/>
  <c r="N150" i="24"/>
  <c r="P152" i="24"/>
  <c r="N188" i="24"/>
  <c r="P190" i="24"/>
  <c r="Q65" i="24"/>
  <c r="P182" i="24"/>
  <c r="N180" i="24"/>
  <c r="N196" i="24"/>
  <c r="P174" i="24"/>
  <c r="N194" i="24"/>
  <c r="P63" i="24"/>
  <c r="N174" i="24"/>
  <c r="P200" i="24"/>
  <c r="H111" i="24"/>
  <c r="P188" i="24"/>
  <c r="P166" i="24"/>
  <c r="P160" i="24"/>
  <c r="N186" i="24"/>
  <c r="Q61" i="24"/>
  <c r="H61" i="24"/>
  <c r="N204" i="24"/>
  <c r="P176" i="24"/>
  <c r="H131" i="24"/>
  <c r="P204" i="24"/>
  <c r="BD50" i="33"/>
  <c r="B187" i="24"/>
  <c r="D186" i="24"/>
  <c r="I186" i="24" s="1"/>
  <c r="AT49" i="33"/>
  <c r="AP49" i="33"/>
  <c r="C1441" i="32" s="1"/>
  <c r="H129" i="24"/>
  <c r="H125" i="24"/>
  <c r="P192" i="24"/>
  <c r="M154" i="24"/>
  <c r="H105" i="24"/>
  <c r="N198" i="24"/>
  <c r="P178" i="24"/>
  <c r="P172" i="24"/>
  <c r="P156" i="24"/>
  <c r="P148" i="24"/>
  <c r="N156" i="24"/>
  <c r="C761" i="32"/>
  <c r="K2375" i="27" s="1"/>
  <c r="AD86" i="34"/>
  <c r="C570" i="32"/>
  <c r="K1374" i="27" s="1"/>
  <c r="C564" i="32"/>
  <c r="K1371" i="27" s="1"/>
  <c r="C574" i="32"/>
  <c r="K1376" i="27" s="1"/>
  <c r="C560" i="32"/>
  <c r="K1369" i="27" s="1"/>
  <c r="C572" i="32"/>
  <c r="K1375" i="27" s="1"/>
  <c r="AG76" i="34"/>
  <c r="AD76" i="34"/>
  <c r="AD49" i="34"/>
  <c r="AG49" i="34"/>
  <c r="AB47" i="34"/>
  <c r="AA47" i="34"/>
  <c r="AG18" i="34"/>
  <c r="AD18" i="34"/>
  <c r="AA52" i="34"/>
  <c r="AB52" i="34"/>
  <c r="C1135" i="32"/>
  <c r="L1135" i="32" s="1"/>
  <c r="C1115" i="32"/>
  <c r="L1115" i="32" s="1"/>
  <c r="C1129" i="32"/>
  <c r="L1129" i="32" s="1"/>
  <c r="C1113" i="32"/>
  <c r="L1113" i="32" s="1"/>
  <c r="C1127" i="32"/>
  <c r="L1127" i="32" s="1"/>
  <c r="C1109" i="32"/>
  <c r="L1109" i="32" s="1"/>
  <c r="C1107" i="32"/>
  <c r="L1107" i="32" s="1"/>
  <c r="C1133" i="32"/>
  <c r="L1133" i="32" s="1"/>
  <c r="C1139" i="32"/>
  <c r="L1139" i="32" s="1"/>
  <c r="C1131" i="32"/>
  <c r="L1131" i="32" s="1"/>
  <c r="C1137" i="32"/>
  <c r="L1137" i="32" s="1"/>
  <c r="C1123" i="32"/>
  <c r="L1123" i="32" s="1"/>
  <c r="C1125" i="32"/>
  <c r="L1125" i="32" s="1"/>
  <c r="C1119" i="32"/>
  <c r="L1119" i="32" s="1"/>
  <c r="C1103" i="32"/>
  <c r="L1103" i="32" s="1"/>
  <c r="C1117" i="32"/>
  <c r="L1117" i="32" s="1"/>
  <c r="C1111" i="32"/>
  <c r="L1111" i="32" s="1"/>
  <c r="AG21" i="34"/>
  <c r="AD21" i="34"/>
  <c r="AB85" i="34"/>
  <c r="AA85" i="34"/>
  <c r="C390" i="32"/>
  <c r="K1284" i="27" s="1"/>
  <c r="C394" i="32"/>
  <c r="K1286" i="27" s="1"/>
  <c r="C380" i="32"/>
  <c r="K1279" i="27" s="1"/>
  <c r="C378" i="32"/>
  <c r="K1278" i="27" s="1"/>
  <c r="C376" i="32"/>
  <c r="K1277" i="27" s="1"/>
  <c r="C388" i="32"/>
  <c r="K1283" i="27" s="1"/>
  <c r="C392" i="32"/>
  <c r="K1285" i="27" s="1"/>
  <c r="C382" i="32"/>
  <c r="K1280" i="27" s="1"/>
  <c r="C386" i="32"/>
  <c r="K1282" i="27" s="1"/>
  <c r="C384" i="32"/>
  <c r="K1281" i="27" s="1"/>
  <c r="BC57" i="33"/>
  <c r="BN57" i="33" s="1"/>
  <c r="BA57" i="33" s="1"/>
  <c r="AD85" i="34"/>
  <c r="AG85" i="34"/>
  <c r="C520" i="32"/>
  <c r="K1349" i="27" s="1"/>
  <c r="C534" i="32"/>
  <c r="AQ21" i="30"/>
  <c r="AO21" i="30" s="1"/>
  <c r="AG81" i="34"/>
  <c r="AD81" i="34"/>
  <c r="BC37" i="33"/>
  <c r="BN37" i="33" s="1"/>
  <c r="BA37" i="33" s="1"/>
  <c r="AA61" i="34"/>
  <c r="AB61" i="34"/>
  <c r="AG40" i="34"/>
  <c r="AD40" i="34"/>
  <c r="BC51" i="33"/>
  <c r="BN51" i="33" s="1"/>
  <c r="BA51" i="33" s="1"/>
  <c r="AA72" i="34"/>
  <c r="AB72" i="34"/>
  <c r="C602" i="32"/>
  <c r="C600" i="32"/>
  <c r="C604" i="32"/>
  <c r="C598" i="32"/>
  <c r="C606" i="32"/>
  <c r="C596" i="32"/>
  <c r="C614" i="32"/>
  <c r="C610" i="32"/>
  <c r="C608" i="32"/>
  <c r="C612" i="32"/>
  <c r="N131" i="24"/>
  <c r="C590" i="32"/>
  <c r="K1384" i="27" s="1"/>
  <c r="C594" i="32"/>
  <c r="C576" i="32"/>
  <c r="K1377" i="27" s="1"/>
  <c r="C584" i="32"/>
  <c r="K1381" i="27" s="1"/>
  <c r="C582" i="32"/>
  <c r="K1380" i="27" s="1"/>
  <c r="C588" i="32"/>
  <c r="K1383" i="27" s="1"/>
  <c r="C580" i="32"/>
  <c r="K1379" i="27" s="1"/>
  <c r="C592" i="32"/>
  <c r="K1385" i="27" s="1"/>
  <c r="C586" i="32"/>
  <c r="K1382" i="27" s="1"/>
  <c r="C578" i="32"/>
  <c r="K1378" i="27" s="1"/>
  <c r="AB53" i="34"/>
  <c r="AA53" i="34"/>
  <c r="C851" i="32"/>
  <c r="C841" i="32"/>
  <c r="C831" i="32"/>
  <c r="C859" i="32"/>
  <c r="C843" i="32"/>
  <c r="C835" i="32"/>
  <c r="C921" i="32"/>
  <c r="L921" i="32" s="1"/>
  <c r="C939" i="32"/>
  <c r="L939" i="32" s="1"/>
  <c r="C923" i="32"/>
  <c r="L923" i="32" s="1"/>
  <c r="C931" i="32"/>
  <c r="L931" i="32" s="1"/>
  <c r="C907" i="32"/>
  <c r="K2448" i="27" s="1"/>
  <c r="C933" i="32"/>
  <c r="L933" i="32" s="1"/>
  <c r="C919" i="32"/>
  <c r="L919" i="32" s="1"/>
  <c r="C915" i="32"/>
  <c r="L915" i="32" s="1"/>
  <c r="C935" i="32"/>
  <c r="L935" i="32" s="1"/>
  <c r="C917" i="32"/>
  <c r="L917" i="32" s="1"/>
  <c r="C913" i="32"/>
  <c r="L913" i="32" s="1"/>
  <c r="C901" i="32"/>
  <c r="K2445" i="27" s="1"/>
  <c r="C927" i="32"/>
  <c r="L927" i="32" s="1"/>
  <c r="C937" i="32"/>
  <c r="L937" i="32" s="1"/>
  <c r="C903" i="32"/>
  <c r="K2446" i="27" s="1"/>
  <c r="C905" i="32"/>
  <c r="K2447" i="27" s="1"/>
  <c r="AA74" i="34"/>
  <c r="AB74" i="34"/>
  <c r="AG52" i="34"/>
  <c r="AD52" i="34"/>
  <c r="C372" i="32"/>
  <c r="K1275" i="27" s="1"/>
  <c r="C360" i="32"/>
  <c r="K1269" i="27" s="1"/>
  <c r="AD14" i="34"/>
  <c r="AG14" i="34"/>
  <c r="C342" i="32"/>
  <c r="K1260" i="27" s="1"/>
  <c r="C338" i="32"/>
  <c r="K1258" i="27" s="1"/>
  <c r="AD13" i="34"/>
  <c r="AG13" i="34"/>
  <c r="AG50" i="34"/>
  <c r="AD50" i="34"/>
  <c r="AB54" i="34"/>
  <c r="AA54" i="34"/>
  <c r="AG55" i="34"/>
  <c r="AD55" i="34"/>
  <c r="AD84" i="34"/>
  <c r="AG84" i="34"/>
  <c r="AD60" i="34"/>
  <c r="AG60" i="34"/>
  <c r="C975" i="32"/>
  <c r="L975" i="32" s="1"/>
  <c r="C969" i="32"/>
  <c r="L969" i="32" s="1"/>
  <c r="C977" i="32"/>
  <c r="L977" i="32" s="1"/>
  <c r="C945" i="32"/>
  <c r="L945" i="32" s="1"/>
  <c r="C953" i="32"/>
  <c r="L953" i="32" s="1"/>
  <c r="C973" i="32"/>
  <c r="L973" i="32" s="1"/>
  <c r="C955" i="32"/>
  <c r="L955" i="32" s="1"/>
  <c r="C961" i="32"/>
  <c r="L961" i="32" s="1"/>
  <c r="C971" i="32"/>
  <c r="L971" i="32" s="1"/>
  <c r="C963" i="32"/>
  <c r="L963" i="32" s="1"/>
  <c r="C965" i="32"/>
  <c r="L965" i="32" s="1"/>
  <c r="C957" i="32"/>
  <c r="L957" i="32" s="1"/>
  <c r="C959" i="32"/>
  <c r="L959" i="32" s="1"/>
  <c r="C979" i="32"/>
  <c r="L979" i="32" s="1"/>
  <c r="C941" i="32"/>
  <c r="L941" i="32" s="1"/>
  <c r="C943" i="32"/>
  <c r="L943" i="32" s="1"/>
  <c r="C951" i="32"/>
  <c r="L951" i="32" s="1"/>
  <c r="C967" i="32"/>
  <c r="L967" i="32" s="1"/>
  <c r="AD75" i="34"/>
  <c r="AG75" i="34"/>
  <c r="C1145" i="32"/>
  <c r="L1145" i="32" s="1"/>
  <c r="C1159" i="32"/>
  <c r="L1159" i="32" s="1"/>
  <c r="C1175" i="32"/>
  <c r="L1175" i="32" s="1"/>
  <c r="C1141" i="32"/>
  <c r="L1141" i="32" s="1"/>
  <c r="C1167" i="32"/>
  <c r="L1167" i="32" s="1"/>
  <c r="C1153" i="32"/>
  <c r="L1153" i="32" s="1"/>
  <c r="C1165" i="32"/>
  <c r="L1165" i="32" s="1"/>
  <c r="C1177" i="32"/>
  <c r="L1177" i="32" s="1"/>
  <c r="C1179" i="32"/>
  <c r="L1179" i="32" s="1"/>
  <c r="C1143" i="32"/>
  <c r="L1143" i="32" s="1"/>
  <c r="C1157" i="32"/>
  <c r="L1157" i="32" s="1"/>
  <c r="C1163" i="32"/>
  <c r="L1163" i="32" s="1"/>
  <c r="C1161" i="32"/>
  <c r="L1161" i="32" s="1"/>
  <c r="C1171" i="32"/>
  <c r="L1171" i="32" s="1"/>
  <c r="C1169" i="32"/>
  <c r="L1169" i="32" s="1"/>
  <c r="C1147" i="32"/>
  <c r="L1147" i="32" s="1"/>
  <c r="C1173" i="32"/>
  <c r="L1173" i="32" s="1"/>
  <c r="C1151" i="32"/>
  <c r="L1151" i="32" s="1"/>
  <c r="C1149" i="32"/>
  <c r="L1149" i="32" s="1"/>
  <c r="C1155" i="32"/>
  <c r="L1155" i="32" s="1"/>
  <c r="AD54" i="34"/>
  <c r="AG54" i="34"/>
  <c r="AA79" i="34"/>
  <c r="AB79" i="34"/>
  <c r="C865" i="32"/>
  <c r="K2427" i="27" s="1"/>
  <c r="C869" i="32"/>
  <c r="K2429" i="27" s="1"/>
  <c r="C897" i="32"/>
  <c r="K2443" i="27" s="1"/>
  <c r="C875" i="32"/>
  <c r="K2432" i="27" s="1"/>
  <c r="C889" i="32"/>
  <c r="K2439" i="27" s="1"/>
  <c r="C873" i="32"/>
  <c r="K2431" i="27" s="1"/>
  <c r="C871" i="32"/>
  <c r="K2430" i="27" s="1"/>
  <c r="C881" i="32"/>
  <c r="K2435" i="27" s="1"/>
  <c r="C883" i="32"/>
  <c r="K2436" i="27" s="1"/>
  <c r="C891" i="32"/>
  <c r="K2440" i="27" s="1"/>
  <c r="C887" i="32"/>
  <c r="K2438" i="27" s="1"/>
  <c r="C867" i="32"/>
  <c r="K2428" i="27" s="1"/>
  <c r="C861" i="32"/>
  <c r="C899" i="32"/>
  <c r="K2444" i="27" s="1"/>
  <c r="C879" i="32"/>
  <c r="K2434" i="27" s="1"/>
  <c r="C885" i="32"/>
  <c r="K2437" i="27" s="1"/>
  <c r="C895" i="32"/>
  <c r="K2442" i="27" s="1"/>
  <c r="C893" i="32"/>
  <c r="K2441" i="27" s="1"/>
  <c r="AB83" i="34"/>
  <c r="AA83" i="34"/>
  <c r="C414" i="32"/>
  <c r="C410" i="32"/>
  <c r="K1294" i="27" s="1"/>
  <c r="C398" i="32"/>
  <c r="K1288" i="27" s="1"/>
  <c r="C412" i="32"/>
  <c r="K1295" i="27" s="1"/>
  <c r="C400" i="32"/>
  <c r="K1289" i="27" s="1"/>
  <c r="C408" i="32"/>
  <c r="K1293" i="27" s="1"/>
  <c r="C404" i="32"/>
  <c r="K1291" i="27" s="1"/>
  <c r="C406" i="32"/>
  <c r="K1292" i="27" s="1"/>
  <c r="C396" i="32"/>
  <c r="K1287" i="27" s="1"/>
  <c r="C402" i="32"/>
  <c r="K1290" i="27" s="1"/>
  <c r="AA86" i="34"/>
  <c r="AB86" i="34"/>
  <c r="C989" i="32"/>
  <c r="L989" i="32" s="1"/>
  <c r="C999" i="32"/>
  <c r="L999" i="32" s="1"/>
  <c r="C1007" i="32"/>
  <c r="L1007" i="32" s="1"/>
  <c r="C987" i="32"/>
  <c r="L987" i="32" s="1"/>
  <c r="C1013" i="32"/>
  <c r="L1013" i="32" s="1"/>
  <c r="C985" i="32"/>
  <c r="L985" i="32" s="1"/>
  <c r="C1017" i="32"/>
  <c r="L1017" i="32" s="1"/>
  <c r="C1009" i="32"/>
  <c r="L1009" i="32" s="1"/>
  <c r="C995" i="32"/>
  <c r="L995" i="32" s="1"/>
  <c r="C997" i="32"/>
  <c r="L997" i="32" s="1"/>
  <c r="C1015" i="32"/>
  <c r="L1015" i="32" s="1"/>
  <c r="C983" i="32"/>
  <c r="L983" i="32" s="1"/>
  <c r="C1003" i="32"/>
  <c r="L1003" i="32" s="1"/>
  <c r="C993" i="32"/>
  <c r="L993" i="32" s="1"/>
  <c r="C1011" i="32"/>
  <c r="L1011" i="32" s="1"/>
  <c r="C1005" i="32"/>
  <c r="L1005" i="32" s="1"/>
  <c r="C1019" i="32"/>
  <c r="L1019" i="32" s="1"/>
  <c r="C981" i="32"/>
  <c r="L981" i="32" s="1"/>
  <c r="C1001" i="32"/>
  <c r="L1001" i="32" s="1"/>
  <c r="C991" i="32"/>
  <c r="L991" i="32" s="1"/>
  <c r="AG42" i="34"/>
  <c r="AD42" i="34"/>
  <c r="AG29" i="34"/>
  <c r="AD29" i="34"/>
  <c r="C817" i="32"/>
  <c r="C795" i="32"/>
  <c r="C793" i="32"/>
  <c r="C815" i="32"/>
  <c r="C811" i="32"/>
  <c r="C785" i="32"/>
  <c r="C807" i="32"/>
  <c r="C799" i="32"/>
  <c r="C789" i="32"/>
  <c r="C803" i="32"/>
  <c r="C797" i="32"/>
  <c r="C809" i="32"/>
  <c r="C787" i="32"/>
  <c r="C791" i="32"/>
  <c r="C819" i="32"/>
  <c r="AA84" i="34"/>
  <c r="AB84" i="34"/>
  <c r="AG34" i="34"/>
  <c r="AD34" i="34"/>
  <c r="C699" i="32"/>
  <c r="K2344" i="27" s="1"/>
  <c r="C673" i="32"/>
  <c r="K2331" i="27" s="1"/>
  <c r="C667" i="32"/>
  <c r="K2328" i="27" s="1"/>
  <c r="C693" i="32"/>
  <c r="K2341" i="27" s="1"/>
  <c r="C665" i="32"/>
  <c r="K2327" i="27" s="1"/>
  <c r="C675" i="32"/>
  <c r="K2332" i="27" s="1"/>
  <c r="C757" i="32"/>
  <c r="K2373" i="27" s="1"/>
  <c r="C749" i="32"/>
  <c r="K2369" i="27" s="1"/>
  <c r="C765" i="32"/>
  <c r="K2377" i="27" s="1"/>
  <c r="AG53" i="34"/>
  <c r="AD53" i="34"/>
  <c r="AB34" i="34"/>
  <c r="AA34" i="34"/>
  <c r="C328" i="32"/>
  <c r="K1253" i="27" s="1"/>
  <c r="C316" i="32"/>
  <c r="C332" i="32"/>
  <c r="K1255" i="27" s="1"/>
  <c r="C322" i="32"/>
  <c r="C324" i="32"/>
  <c r="K1251" i="27" s="1"/>
  <c r="C320" i="32"/>
  <c r="K1249" i="27" s="1"/>
  <c r="C330" i="32"/>
  <c r="K1254" i="27" s="1"/>
  <c r="C326" i="32"/>
  <c r="K1252" i="27" s="1"/>
  <c r="C318" i="32"/>
  <c r="K1248" i="27" s="1"/>
  <c r="C334" i="32"/>
  <c r="K1256" i="27" s="1"/>
  <c r="AD12" i="34"/>
  <c r="AG12" i="34"/>
  <c r="AD64" i="34"/>
  <c r="AG64" i="34"/>
  <c r="C1215" i="32"/>
  <c r="L1215" i="32" s="1"/>
  <c r="C1195" i="32"/>
  <c r="L1195" i="32" s="1"/>
  <c r="C1193" i="32"/>
  <c r="L1193" i="32" s="1"/>
  <c r="C1189" i="32"/>
  <c r="L1189" i="32" s="1"/>
  <c r="C1207" i="32"/>
  <c r="L1207" i="32" s="1"/>
  <c r="C1201" i="32"/>
  <c r="L1201" i="32" s="1"/>
  <c r="C1205" i="32"/>
  <c r="L1205" i="32" s="1"/>
  <c r="C1187" i="32"/>
  <c r="L1187" i="32" s="1"/>
  <c r="C1203" i="32"/>
  <c r="L1203" i="32" s="1"/>
  <c r="C1209" i="32"/>
  <c r="L1209" i="32" s="1"/>
  <c r="C1183" i="32"/>
  <c r="L1183" i="32" s="1"/>
  <c r="AG20" i="34"/>
  <c r="AD20" i="34"/>
  <c r="C715" i="32"/>
  <c r="K2352" i="27" s="1"/>
  <c r="C735" i="32"/>
  <c r="K2362" i="27" s="1"/>
  <c r="C725" i="32"/>
  <c r="K2357" i="27" s="1"/>
  <c r="C733" i="32"/>
  <c r="K2361" i="27" s="1"/>
  <c r="AB37" i="34"/>
  <c r="AA37" i="34"/>
  <c r="AD11" i="34"/>
  <c r="AG11" i="34"/>
  <c r="AG62" i="34"/>
  <c r="AD62" i="34"/>
  <c r="AG41" i="34"/>
  <c r="AD41" i="34"/>
  <c r="C631" i="32"/>
  <c r="K2310" i="27" s="1"/>
  <c r="C637" i="32"/>
  <c r="K2313" i="27" s="1"/>
  <c r="C623" i="32"/>
  <c r="K2306" i="27" s="1"/>
  <c r="BC53" i="33"/>
  <c r="BN53" i="33" s="1"/>
  <c r="BA53" i="33" s="1"/>
  <c r="AA45" i="34"/>
  <c r="AB45" i="34"/>
  <c r="C1097" i="32"/>
  <c r="L1097" i="32" s="1"/>
  <c r="C1075" i="32"/>
  <c r="L1075" i="32" s="1"/>
  <c r="C1061" i="32"/>
  <c r="L1061" i="32" s="1"/>
  <c r="C1067" i="32"/>
  <c r="L1067" i="32" s="1"/>
  <c r="C1087" i="32"/>
  <c r="L1087" i="32" s="1"/>
  <c r="C1099" i="32"/>
  <c r="L1099" i="32" s="1"/>
  <c r="C1071" i="32"/>
  <c r="L1071" i="32" s="1"/>
  <c r="C1083" i="32"/>
  <c r="L1083" i="32" s="1"/>
  <c r="C1089" i="32"/>
  <c r="L1089" i="32" s="1"/>
  <c r="C1077" i="32"/>
  <c r="L1077" i="32" s="1"/>
  <c r="C1085" i="32"/>
  <c r="L1085" i="32" s="1"/>
  <c r="C1065" i="32"/>
  <c r="L1065" i="32" s="1"/>
  <c r="C1063" i="32"/>
  <c r="L1063" i="32" s="1"/>
  <c r="C1093" i="32"/>
  <c r="L1093" i="32" s="1"/>
  <c r="C1079" i="32"/>
  <c r="L1079" i="32" s="1"/>
  <c r="C1069" i="32"/>
  <c r="L1069" i="32" s="1"/>
  <c r="C1095" i="32"/>
  <c r="L1095" i="32" s="1"/>
  <c r="C1081" i="32"/>
  <c r="L1081" i="32" s="1"/>
  <c r="C1091" i="32"/>
  <c r="L1091" i="32" s="1"/>
  <c r="C1073" i="32"/>
  <c r="L1073" i="32" s="1"/>
  <c r="AB75" i="34"/>
  <c r="AA75" i="34"/>
  <c r="AD67" i="34"/>
  <c r="AG67" i="34"/>
  <c r="C542" i="32"/>
  <c r="K1360" i="27" s="1"/>
  <c r="C540" i="32"/>
  <c r="K1359" i="27" s="1"/>
  <c r="C550" i="32"/>
  <c r="K1364" i="27" s="1"/>
  <c r="C552" i="32"/>
  <c r="K1365" i="27" s="1"/>
  <c r="C554" i="32"/>
  <c r="C536" i="32"/>
  <c r="K1357" i="27" s="1"/>
  <c r="C548" i="32"/>
  <c r="K1363" i="27" s="1"/>
  <c r="C538" i="32"/>
  <c r="K1358" i="27" s="1"/>
  <c r="AB76" i="34"/>
  <c r="AA76" i="34"/>
  <c r="AA42" i="34"/>
  <c r="AB42" i="34"/>
  <c r="AG83" i="34"/>
  <c r="AD83" i="34"/>
  <c r="AD17" i="34"/>
  <c r="AG17" i="34"/>
  <c r="AG22" i="34"/>
  <c r="AD22" i="34"/>
  <c r="AA78" i="34"/>
  <c r="AB78" i="34"/>
  <c r="AG59" i="34"/>
  <c r="AD59" i="34"/>
  <c r="AG68" i="34"/>
  <c r="AD68" i="34"/>
  <c r="BC23" i="33"/>
  <c r="BN23" i="33" s="1"/>
  <c r="BA23" i="33" s="1"/>
  <c r="BC17" i="33"/>
  <c r="BN17" i="33" s="1"/>
  <c r="BA17" i="33" s="1"/>
  <c r="A1704" i="27"/>
  <c r="A1096" i="27"/>
  <c r="AB68" i="34"/>
  <c r="AA68" i="34"/>
  <c r="BC31" i="33"/>
  <c r="BN31" i="33" s="1"/>
  <c r="BA31" i="33" s="1"/>
  <c r="AA58" i="34"/>
  <c r="AB58" i="34"/>
  <c r="AD87" i="34"/>
  <c r="AG87" i="34"/>
  <c r="AB73" i="34"/>
  <c r="AA73" i="34"/>
  <c r="AG70" i="34"/>
  <c r="AD70" i="34"/>
  <c r="AD47" i="34"/>
  <c r="AG47" i="34"/>
  <c r="AD27" i="34"/>
  <c r="AG27" i="34"/>
  <c r="AG77" i="34"/>
  <c r="AD77" i="34"/>
  <c r="AG58" i="34"/>
  <c r="AD58" i="34"/>
  <c r="AG31" i="34"/>
  <c r="AD31" i="34"/>
  <c r="AA35" i="34"/>
  <c r="AB35" i="34"/>
  <c r="M532" i="32" a="1"/>
  <c r="M532" i="32" s="1"/>
  <c r="D532" i="32" s="1"/>
  <c r="O348" i="32" a="1"/>
  <c r="O348" i="32" s="1"/>
  <c r="M1263" i="27" s="1"/>
  <c r="A1263" i="27" s="1"/>
  <c r="M657" i="32" a="1"/>
  <c r="M657" i="32" s="1"/>
  <c r="D657" i="32" s="1"/>
  <c r="O657" i="32" a="1"/>
  <c r="O657" i="32" s="1"/>
  <c r="M2323" i="27" s="1"/>
  <c r="A2323" i="27" s="1"/>
  <c r="N657" i="32" a="1"/>
  <c r="N657" i="32" s="1"/>
  <c r="E657" i="32" s="1"/>
  <c r="F2323" i="27" s="1"/>
  <c r="N1055" i="32" a="1"/>
  <c r="N1055" i="32" s="1"/>
  <c r="E1055" i="32" s="1"/>
  <c r="M1047" i="32" a="1"/>
  <c r="M1047" i="32" s="1"/>
  <c r="D1047" i="32" s="1"/>
  <c r="O1047" i="32" a="1"/>
  <c r="O1047" i="32" s="1"/>
  <c r="N1047" i="32" a="1"/>
  <c r="N1047" i="32" s="1"/>
  <c r="E1047" i="32" s="1"/>
  <c r="M679" i="32" a="1"/>
  <c r="M679" i="32" s="1"/>
  <c r="D679" i="32" s="1"/>
  <c r="N568" i="32" a="1"/>
  <c r="N568" i="32" s="1"/>
  <c r="E568" i="32" s="1"/>
  <c r="M929" i="32" a="1"/>
  <c r="M929" i="32" s="1"/>
  <c r="D929" i="32" s="1"/>
  <c r="O929" i="32" a="1"/>
  <c r="O929" i="32" s="1"/>
  <c r="N929" i="32" a="1"/>
  <c r="N929" i="32" s="1"/>
  <c r="E929" i="32" s="1"/>
  <c r="N911" i="32" a="1"/>
  <c r="N911" i="32" s="1"/>
  <c r="E911" i="32" s="1"/>
  <c r="M911" i="32" a="1"/>
  <c r="M911" i="32" s="1"/>
  <c r="D911" i="32" s="1"/>
  <c r="O911" i="32" a="1"/>
  <c r="O911" i="32" s="1"/>
  <c r="O358" i="32" a="1"/>
  <c r="O358" i="32" s="1"/>
  <c r="M1268" i="27" s="1"/>
  <c r="A1268" i="27" s="1"/>
  <c r="N358" i="32" a="1"/>
  <c r="N358" i="32" s="1"/>
  <c r="E358" i="32" s="1"/>
  <c r="M358" i="32" a="1"/>
  <c r="M358" i="32" s="1"/>
  <c r="D358" i="32" s="1"/>
  <c r="M1101" i="32" a="1"/>
  <c r="M1101" i="32" s="1"/>
  <c r="D1101" i="32" s="1"/>
  <c r="N1101" i="32" a="1"/>
  <c r="N1101" i="32" s="1"/>
  <c r="E1101" i="32" s="1"/>
  <c r="O1101" i="32" a="1"/>
  <c r="O1101" i="32" s="1"/>
  <c r="M947" i="32" a="1"/>
  <c r="M947" i="32" s="1"/>
  <c r="D947" i="32" s="1"/>
  <c r="O947" i="32" a="1"/>
  <c r="O947" i="32" s="1"/>
  <c r="N947" i="32" a="1"/>
  <c r="N947" i="32" s="1"/>
  <c r="E947" i="32" s="1"/>
  <c r="O546" i="32" a="1"/>
  <c r="O546" i="32" s="1"/>
  <c r="M1362" i="27" s="1"/>
  <c r="A1362" i="27" s="1"/>
  <c r="M546" i="32" a="1"/>
  <c r="M546" i="32" s="1"/>
  <c r="D546" i="32" s="1"/>
  <c r="N546" i="32" a="1"/>
  <c r="N546" i="32" s="1"/>
  <c r="E546" i="32" s="1"/>
  <c r="N1197" i="32" a="1"/>
  <c r="N1197" i="32" s="1"/>
  <c r="E1197" i="32" s="1"/>
  <c r="M1197" i="32" a="1"/>
  <c r="M1197" i="32" s="1"/>
  <c r="D1197" i="32" s="1"/>
  <c r="O1197" i="32" a="1"/>
  <c r="O1197" i="32" s="1"/>
  <c r="N863" i="32" a="1"/>
  <c r="N863" i="32" s="1"/>
  <c r="E863" i="32" s="1"/>
  <c r="F2426" i="27" s="1"/>
  <c r="O863" i="32" a="1"/>
  <c r="O863" i="32" s="1"/>
  <c r="M2426" i="27" s="1"/>
  <c r="A2426" i="27" s="1"/>
  <c r="M863" i="32" a="1"/>
  <c r="M863" i="32" s="1"/>
  <c r="D863" i="32" s="1"/>
  <c r="Q300" i="32"/>
  <c r="Q911" i="32"/>
  <c r="Q7" i="29"/>
  <c r="Q8" i="29"/>
  <c r="O7" i="29"/>
  <c r="P9" i="29" a="1"/>
  <c r="P9" i="29" s="1"/>
  <c r="P10" i="29" s="1" a="1"/>
  <c r="P10" i="29" s="1"/>
  <c r="P11" i="29" s="1" a="1"/>
  <c r="P11" i="29" s="1"/>
  <c r="O11" i="29" s="1"/>
  <c r="D3027" i="27"/>
  <c r="L3032" i="27"/>
  <c r="L3050" i="27"/>
  <c r="D3024" i="27"/>
  <c r="L3055" i="27"/>
  <c r="L2997" i="27"/>
  <c r="L3044" i="27"/>
  <c r="L3047" i="27"/>
  <c r="L3014" i="27"/>
  <c r="D3053" i="27"/>
  <c r="L3061" i="27"/>
  <c r="L3020" i="27"/>
  <c r="L3000" i="27"/>
  <c r="D3054" i="27"/>
  <c r="L3004" i="27"/>
  <c r="L2991" i="27"/>
  <c r="D3029" i="27"/>
  <c r="D3057" i="27"/>
  <c r="L3030" i="27"/>
  <c r="D2999" i="27"/>
  <c r="L3002" i="27"/>
  <c r="L3066" i="27"/>
  <c r="L3062" i="27"/>
  <c r="D3021" i="27"/>
  <c r="D3033" i="27"/>
  <c r="L2995" i="27"/>
  <c r="L2994" i="27"/>
  <c r="D3031" i="27"/>
  <c r="D3036" i="27"/>
  <c r="L3065" i="27"/>
  <c r="L3041" i="27"/>
  <c r="L3056" i="27"/>
  <c r="L3035" i="27"/>
  <c r="D3023" i="27"/>
  <c r="D3010" i="27"/>
  <c r="L3015" i="27"/>
  <c r="D3034" i="27"/>
  <c r="L2993" i="27"/>
  <c r="L3045" i="27"/>
  <c r="L3001" i="27"/>
  <c r="D2992" i="27"/>
  <c r="L3043" i="27"/>
  <c r="L3022" i="27"/>
  <c r="D3048" i="27"/>
  <c r="L3064" i="27"/>
  <c r="D2998" i="27"/>
  <c r="L3003" i="27"/>
  <c r="L3040" i="27"/>
  <c r="L3049" i="27"/>
  <c r="L3068" i="27"/>
  <c r="D3051" i="27"/>
  <c r="L3028" i="27"/>
  <c r="L3008" i="27"/>
  <c r="D3058" i="27"/>
  <c r="D3039" i="27"/>
  <c r="D3012" i="27"/>
  <c r="L3042" i="27"/>
  <c r="D3063" i="27"/>
  <c r="L3007" i="27"/>
  <c r="D3011" i="27"/>
  <c r="L3006" i="27"/>
  <c r="D3009" i="27"/>
  <c r="L3046" i="27"/>
  <c r="L3013" i="27"/>
  <c r="L3059" i="27"/>
  <c r="D3052" i="27"/>
  <c r="L3069" i="27"/>
  <c r="D3020" i="27"/>
  <c r="D3016" i="27"/>
  <c r="D3005" i="27"/>
  <c r="D3025" i="27"/>
  <c r="D3038" i="27"/>
  <c r="D3019" i="27"/>
  <c r="D3037" i="27"/>
  <c r="L3060" i="27"/>
  <c r="L2996" i="27"/>
  <c r="L3026" i="27"/>
  <c r="L3018" i="27"/>
  <c r="D3067" i="27"/>
  <c r="L3057" i="27"/>
  <c r="D3030" i="27"/>
  <c r="L2999" i="27"/>
  <c r="D3002" i="27"/>
  <c r="D3066" i="27"/>
  <c r="D3062" i="27"/>
  <c r="L3021" i="27"/>
  <c r="L3033" i="27"/>
  <c r="D2995" i="27"/>
  <c r="D2994" i="27"/>
  <c r="L3031" i="27"/>
  <c r="L3036" i="27"/>
  <c r="D3065" i="27"/>
  <c r="D3041" i="27"/>
  <c r="D3056" i="27"/>
  <c r="D3035" i="27"/>
  <c r="L3023" i="27"/>
  <c r="L3010" i="27"/>
  <c r="D3015" i="27"/>
  <c r="L3034" i="27"/>
  <c r="D2993" i="27"/>
  <c r="D3045" i="27"/>
  <c r="D3001" i="27"/>
  <c r="L2992" i="27"/>
  <c r="D3043" i="27"/>
  <c r="D3022" i="27"/>
  <c r="L3048" i="27"/>
  <c r="D3064" i="27"/>
  <c r="L2998" i="27"/>
  <c r="D3003" i="27"/>
  <c r="D3040" i="27"/>
  <c r="D3049" i="27"/>
  <c r="D3068" i="27"/>
  <c r="L3051" i="27"/>
  <c r="D3028" i="27"/>
  <c r="D3008" i="27"/>
  <c r="L3058" i="27"/>
  <c r="L3039" i="27"/>
  <c r="L3012" i="27"/>
  <c r="R586" i="27"/>
  <c r="G296" i="32"/>
  <c r="G16" i="32"/>
  <c r="I590" i="27"/>
  <c r="R594" i="27"/>
  <c r="G590" i="27"/>
  <c r="R590" i="27"/>
  <c r="G907" i="32"/>
  <c r="A298" i="32"/>
  <c r="G330" i="32"/>
  <c r="L586" i="27"/>
  <c r="A911" i="32"/>
  <c r="F3911" i="27" l="1"/>
  <c r="M2450" i="27"/>
  <c r="A2450" i="27" s="1"/>
  <c r="F2450" i="27"/>
  <c r="K2450" i="27"/>
  <c r="H2449" i="27"/>
  <c r="I2449" i="27"/>
  <c r="G2449" i="27"/>
  <c r="E2448" i="27"/>
  <c r="N2449" i="27"/>
  <c r="J2449" i="27"/>
  <c r="K1804" i="27"/>
  <c r="K2404" i="27"/>
  <c r="K1788" i="27"/>
  <c r="K2388" i="27"/>
  <c r="K1793" i="27"/>
  <c r="K2393" i="27"/>
  <c r="K1789" i="27"/>
  <c r="K2389" i="27"/>
  <c r="K1798" i="27"/>
  <c r="K2398" i="27"/>
  <c r="K1800" i="27"/>
  <c r="K2400" i="27"/>
  <c r="K1791" i="27"/>
  <c r="K2391" i="27"/>
  <c r="K1803" i="27"/>
  <c r="K2403" i="27"/>
  <c r="K1825" i="27"/>
  <c r="K2425" i="27"/>
  <c r="K1816" i="27"/>
  <c r="K2416" i="27"/>
  <c r="K1810" i="27"/>
  <c r="K2410" i="27"/>
  <c r="K1820" i="27"/>
  <c r="K2420" i="27"/>
  <c r="K1797" i="27"/>
  <c r="K2397" i="27"/>
  <c r="K1821" i="27"/>
  <c r="K2421" i="27"/>
  <c r="K1813" i="27"/>
  <c r="K2413" i="27"/>
  <c r="K1817" i="27"/>
  <c r="K2417" i="27"/>
  <c r="K1809" i="27"/>
  <c r="K2409" i="27"/>
  <c r="K1818" i="27"/>
  <c r="K2418" i="27"/>
  <c r="K1823" i="27"/>
  <c r="K2423" i="27"/>
  <c r="K1822" i="27"/>
  <c r="K2422" i="27"/>
  <c r="K2449" i="27"/>
  <c r="K1790" i="27"/>
  <c r="K2390" i="27"/>
  <c r="K1799" i="27"/>
  <c r="K2399" i="27"/>
  <c r="K1796" i="27"/>
  <c r="K2396" i="27"/>
  <c r="K1794" i="27"/>
  <c r="K2394" i="27"/>
  <c r="K1787" i="27"/>
  <c r="K2387" i="27"/>
  <c r="K1802" i="27"/>
  <c r="K2402" i="27"/>
  <c r="K1792" i="27"/>
  <c r="K2392" i="27"/>
  <c r="K1812" i="27"/>
  <c r="K2412" i="27"/>
  <c r="K1824" i="27"/>
  <c r="K2424" i="27"/>
  <c r="K1815" i="27"/>
  <c r="K2415" i="27"/>
  <c r="K1786" i="27"/>
  <c r="K2386" i="27"/>
  <c r="K1801" i="27"/>
  <c r="K2401" i="27"/>
  <c r="K1811" i="27"/>
  <c r="K2411" i="27"/>
  <c r="K1814" i="27"/>
  <c r="K2414" i="27"/>
  <c r="K1807" i="27"/>
  <c r="K2407" i="27"/>
  <c r="K1795" i="27"/>
  <c r="K2395" i="27"/>
  <c r="K1806" i="27"/>
  <c r="K2406" i="27"/>
  <c r="K1808" i="27"/>
  <c r="K2408" i="27"/>
  <c r="K1805" i="27"/>
  <c r="K2405" i="27"/>
  <c r="K1850" i="27"/>
  <c r="L637" i="32"/>
  <c r="K1713" i="27"/>
  <c r="L733" i="32"/>
  <c r="K1761" i="27"/>
  <c r="L735" i="32"/>
  <c r="K1762" i="27"/>
  <c r="L749" i="32"/>
  <c r="K1769" i="27"/>
  <c r="L675" i="32"/>
  <c r="K1732" i="27"/>
  <c r="L693" i="32"/>
  <c r="K1741" i="27"/>
  <c r="L673" i="32"/>
  <c r="K1731" i="27"/>
  <c r="L895" i="32"/>
  <c r="K1842" i="27"/>
  <c r="L879" i="32"/>
  <c r="K1834" i="27"/>
  <c r="L887" i="32"/>
  <c r="K1838" i="27"/>
  <c r="L883" i="32"/>
  <c r="K1836" i="27"/>
  <c r="L871" i="32"/>
  <c r="K1830" i="27"/>
  <c r="L889" i="32"/>
  <c r="K1839" i="27"/>
  <c r="L897" i="32"/>
  <c r="K1843" i="27"/>
  <c r="L865" i="32"/>
  <c r="K1827" i="27"/>
  <c r="L903" i="32"/>
  <c r="K1846" i="27"/>
  <c r="L907" i="32"/>
  <c r="K1848" i="27"/>
  <c r="L677" i="32"/>
  <c r="N677" i="32" s="1" a="1"/>
  <c r="N677" i="32" s="1"/>
  <c r="E677" i="32" s="1"/>
  <c r="F2333" i="27" s="1"/>
  <c r="K1733" i="27"/>
  <c r="L669" i="32"/>
  <c r="O669" i="32" s="1" a="1"/>
  <c r="O669" i="32" s="1"/>
  <c r="M2329" i="27" s="1"/>
  <c r="A2329" i="27" s="1"/>
  <c r="K1729" i="27"/>
  <c r="L663" i="32"/>
  <c r="N663" i="32" s="1" a="1"/>
  <c r="N663" i="32" s="1"/>
  <c r="E663" i="32" s="1"/>
  <c r="F2326" i="27" s="1"/>
  <c r="K1726" i="27"/>
  <c r="L681" i="32"/>
  <c r="N681" i="32" s="1" a="1"/>
  <c r="N681" i="32" s="1"/>
  <c r="E681" i="32" s="1"/>
  <c r="F2335" i="27" s="1"/>
  <c r="K1735" i="27"/>
  <c r="L739" i="32"/>
  <c r="M739" i="32" s="1" a="1"/>
  <c r="M739" i="32" s="1"/>
  <c r="D739" i="32" s="1"/>
  <c r="K1764" i="27"/>
  <c r="L655" i="32"/>
  <c r="O655" i="32" s="1" a="1"/>
  <c r="O655" i="32" s="1"/>
  <c r="M2322" i="27" s="1"/>
  <c r="A2322" i="27" s="1"/>
  <c r="K1722" i="27"/>
  <c r="L659" i="32"/>
  <c r="O659" i="32" s="1" a="1"/>
  <c r="O659" i="32" s="1"/>
  <c r="M2324" i="27" s="1"/>
  <c r="A2324" i="27" s="1"/>
  <c r="K1724" i="27"/>
  <c r="L717" i="32"/>
  <c r="N717" i="32" s="1" a="1"/>
  <c r="N717" i="32" s="1"/>
  <c r="E717" i="32" s="1"/>
  <c r="F2353" i="27" s="1"/>
  <c r="K1753" i="27"/>
  <c r="L621" i="32"/>
  <c r="M621" i="32" s="1" a="1"/>
  <c r="M621" i="32" s="1"/>
  <c r="D621" i="32" s="1"/>
  <c r="K1705" i="27"/>
  <c r="L641" i="32"/>
  <c r="M641" i="32" s="1" a="1"/>
  <c r="M641" i="32" s="1"/>
  <c r="D641" i="32" s="1"/>
  <c r="K1715" i="27"/>
  <c r="L633" i="32"/>
  <c r="O633" i="32" s="1" a="1"/>
  <c r="O633" i="32" s="1"/>
  <c r="M2311" i="27" s="1"/>
  <c r="A2311" i="27" s="1"/>
  <c r="K1711" i="27"/>
  <c r="L627" i="32"/>
  <c r="M627" i="32" s="1" a="1"/>
  <c r="M627" i="32" s="1"/>
  <c r="D627" i="32" s="1"/>
  <c r="K1708" i="27"/>
  <c r="L719" i="32"/>
  <c r="M719" i="32" s="1" a="1"/>
  <c r="M719" i="32" s="1"/>
  <c r="D719" i="32" s="1"/>
  <c r="K1754" i="27"/>
  <c r="L713" i="32"/>
  <c r="N713" i="32" s="1" a="1"/>
  <c r="N713" i="32" s="1"/>
  <c r="E713" i="32" s="1"/>
  <c r="F2351" i="27" s="1"/>
  <c r="K1751" i="27"/>
  <c r="L737" i="32"/>
  <c r="N737" i="32" s="1" a="1"/>
  <c r="N737" i="32" s="1"/>
  <c r="E737" i="32" s="1"/>
  <c r="F2363" i="27" s="1"/>
  <c r="K1763" i="27"/>
  <c r="L709" i="32"/>
  <c r="N709" i="32" s="1" a="1"/>
  <c r="N709" i="32" s="1"/>
  <c r="E709" i="32" s="1"/>
  <c r="F2349" i="27" s="1"/>
  <c r="K1749" i="27"/>
  <c r="L743" i="32"/>
  <c r="M743" i="32" s="1" a="1"/>
  <c r="M743" i="32" s="1"/>
  <c r="D743" i="32" s="1"/>
  <c r="K1766" i="27"/>
  <c r="L763" i="32"/>
  <c r="O763" i="32" s="1" a="1"/>
  <c r="O763" i="32" s="1"/>
  <c r="M2376" i="27" s="1"/>
  <c r="A2376" i="27" s="1"/>
  <c r="K1776" i="27"/>
  <c r="L775" i="32"/>
  <c r="M775" i="32" s="1" a="1"/>
  <c r="M775" i="32" s="1"/>
  <c r="D775" i="32" s="1"/>
  <c r="K1782" i="27"/>
  <c r="L759" i="32"/>
  <c r="M759" i="32" s="1" a="1"/>
  <c r="M759" i="32" s="1"/>
  <c r="D759" i="32" s="1"/>
  <c r="K1774" i="27"/>
  <c r="L753" i="32"/>
  <c r="N753" i="32" s="1" a="1"/>
  <c r="N753" i="32" s="1"/>
  <c r="E753" i="32" s="1"/>
  <c r="F2371" i="27" s="1"/>
  <c r="K1771" i="27"/>
  <c r="L767" i="32"/>
  <c r="N767" i="32" s="1" a="1"/>
  <c r="N767" i="32" s="1"/>
  <c r="E767" i="32" s="1"/>
  <c r="F2378" i="27" s="1"/>
  <c r="K1778" i="27"/>
  <c r="L683" i="32"/>
  <c r="O683" i="32" s="1" a="1"/>
  <c r="O683" i="32" s="1"/>
  <c r="M2336" i="27" s="1"/>
  <c r="A2336" i="27" s="1"/>
  <c r="K1736" i="27"/>
  <c r="L721" i="32"/>
  <c r="O721" i="32" s="1" a="1"/>
  <c r="O721" i="32" s="1"/>
  <c r="M2355" i="27" s="1"/>
  <c r="A2355" i="27" s="1"/>
  <c r="K1755" i="27"/>
  <c r="L623" i="32"/>
  <c r="K1706" i="27"/>
  <c r="L631" i="32"/>
  <c r="K1710" i="27"/>
  <c r="L725" i="32"/>
  <c r="K1757" i="27"/>
  <c r="L715" i="32"/>
  <c r="K1752" i="27"/>
  <c r="L765" i="32"/>
  <c r="K1777" i="27"/>
  <c r="L757" i="32"/>
  <c r="K1773" i="27"/>
  <c r="L665" i="32"/>
  <c r="K1727" i="27"/>
  <c r="L667" i="32"/>
  <c r="K1728" i="27"/>
  <c r="L699" i="32"/>
  <c r="K1744" i="27"/>
  <c r="L893" i="32"/>
  <c r="M893" i="32" s="1" a="1"/>
  <c r="M893" i="32" s="1"/>
  <c r="D893" i="32" s="1"/>
  <c r="K1841" i="27"/>
  <c r="L885" i="32"/>
  <c r="O885" i="32" s="1" a="1"/>
  <c r="O885" i="32" s="1"/>
  <c r="M2437" i="27" s="1"/>
  <c r="A2437" i="27" s="1"/>
  <c r="K1837" i="27"/>
  <c r="L899" i="32"/>
  <c r="N899" i="32" s="1" a="1"/>
  <c r="N899" i="32" s="1"/>
  <c r="E899" i="32" s="1"/>
  <c r="F2444" i="27" s="1"/>
  <c r="K1844" i="27"/>
  <c r="L867" i="32"/>
  <c r="O867" i="32" s="1" a="1"/>
  <c r="O867" i="32" s="1"/>
  <c r="M2428" i="27" s="1"/>
  <c r="A2428" i="27" s="1"/>
  <c r="K1828" i="27"/>
  <c r="L891" i="32"/>
  <c r="M891" i="32" s="1" a="1"/>
  <c r="M891" i="32" s="1"/>
  <c r="D891" i="32" s="1"/>
  <c r="K1840" i="27"/>
  <c r="L881" i="32"/>
  <c r="N881" i="32" s="1" a="1"/>
  <c r="N881" i="32" s="1"/>
  <c r="E881" i="32" s="1"/>
  <c r="F2435" i="27" s="1"/>
  <c r="K1835" i="27"/>
  <c r="L873" i="32"/>
  <c r="M873" i="32" s="1" a="1"/>
  <c r="M873" i="32" s="1"/>
  <c r="D873" i="32" s="1"/>
  <c r="K1831" i="27"/>
  <c r="L875" i="32"/>
  <c r="O875" i="32" s="1" a="1"/>
  <c r="O875" i="32" s="1"/>
  <c r="M2432" i="27" s="1"/>
  <c r="A2432" i="27" s="1"/>
  <c r="K1832" i="27"/>
  <c r="L869" i="32"/>
  <c r="N869" i="32" s="1" a="1"/>
  <c r="N869" i="32" s="1"/>
  <c r="E869" i="32" s="1"/>
  <c r="F2429" i="27" s="1"/>
  <c r="K1829" i="27"/>
  <c r="L905" i="32"/>
  <c r="N905" i="32" s="1" a="1"/>
  <c r="N905" i="32" s="1"/>
  <c r="E905" i="32" s="1"/>
  <c r="F2447" i="27" s="1"/>
  <c r="K1847" i="27"/>
  <c r="L901" i="32"/>
  <c r="N901" i="32" s="1" a="1"/>
  <c r="N901" i="32" s="1"/>
  <c r="E901" i="32" s="1"/>
  <c r="F2445" i="27" s="1"/>
  <c r="K1845" i="27"/>
  <c r="L761" i="32"/>
  <c r="M761" i="32" s="1" a="1"/>
  <c r="M761" i="32" s="1"/>
  <c r="D761" i="32" s="1"/>
  <c r="K1775" i="27"/>
  <c r="L689" i="32"/>
  <c r="N689" i="32" s="1" a="1"/>
  <c r="N689" i="32" s="1"/>
  <c r="E689" i="32" s="1"/>
  <c r="F2339" i="27" s="1"/>
  <c r="K1739" i="27"/>
  <c r="L661" i="32"/>
  <c r="N661" i="32" s="1" a="1"/>
  <c r="N661" i="32" s="1"/>
  <c r="E661" i="32" s="1"/>
  <c r="F2325" i="27" s="1"/>
  <c r="K1725" i="27"/>
  <c r="L695" i="32"/>
  <c r="O695" i="32" s="1" a="1"/>
  <c r="O695" i="32" s="1"/>
  <c r="M2342" i="27" s="1"/>
  <c r="A2342" i="27" s="1"/>
  <c r="K1742" i="27"/>
  <c r="L687" i="32"/>
  <c r="O687" i="32" s="1" a="1"/>
  <c r="O687" i="32" s="1"/>
  <c r="M2338" i="27" s="1"/>
  <c r="A2338" i="27" s="1"/>
  <c r="K1738" i="27"/>
  <c r="L697" i="32"/>
  <c r="O697" i="32" s="1" a="1"/>
  <c r="O697" i="32" s="1"/>
  <c r="M2343" i="27" s="1"/>
  <c r="A2343" i="27" s="1"/>
  <c r="K1743" i="27"/>
  <c r="L671" i="32"/>
  <c r="N671" i="32" s="1" a="1"/>
  <c r="N671" i="32" s="1"/>
  <c r="E671" i="32" s="1"/>
  <c r="F2330" i="27" s="1"/>
  <c r="K1730" i="27"/>
  <c r="L773" i="32"/>
  <c r="M773" i="32" s="1" a="1"/>
  <c r="M773" i="32" s="1"/>
  <c r="D773" i="32" s="1"/>
  <c r="K1781" i="27"/>
  <c r="L707" i="32"/>
  <c r="M707" i="32" s="1" a="1"/>
  <c r="M707" i="32" s="1"/>
  <c r="D707" i="32" s="1"/>
  <c r="K1748" i="27"/>
  <c r="L711" i="32"/>
  <c r="M711" i="32" s="1" a="1"/>
  <c r="M711" i="32" s="1"/>
  <c r="D711" i="32" s="1"/>
  <c r="K1750" i="27"/>
  <c r="L645" i="32"/>
  <c r="O645" i="32" s="1" a="1"/>
  <c r="O645" i="32" s="1"/>
  <c r="M2317" i="27" s="1"/>
  <c r="A2317" i="27" s="1"/>
  <c r="K1717" i="27"/>
  <c r="L751" i="32"/>
  <c r="N751" i="32" s="1" a="1"/>
  <c r="N751" i="32" s="1"/>
  <c r="E751" i="32" s="1"/>
  <c r="F2370" i="27" s="1"/>
  <c r="K1770" i="27"/>
  <c r="L651" i="32"/>
  <c r="N651" i="32" s="1" a="1"/>
  <c r="N651" i="32" s="1"/>
  <c r="E651" i="32" s="1"/>
  <c r="F2320" i="27" s="1"/>
  <c r="K1720" i="27"/>
  <c r="L769" i="32"/>
  <c r="N769" i="32" s="1" a="1"/>
  <c r="N769" i="32" s="1"/>
  <c r="E769" i="32" s="1"/>
  <c r="F2379" i="27" s="1"/>
  <c r="K1779" i="27"/>
  <c r="L643" i="32"/>
  <c r="M643" i="32" s="1" a="1"/>
  <c r="M643" i="32" s="1"/>
  <c r="D643" i="32" s="1"/>
  <c r="K1716" i="27"/>
  <c r="L629" i="32"/>
  <c r="K1709" i="27"/>
  <c r="L635" i="32"/>
  <c r="N635" i="32" s="1" a="1"/>
  <c r="N635" i="32" s="1"/>
  <c r="E635" i="32" s="1"/>
  <c r="F2312" i="27" s="1"/>
  <c r="K1712" i="27"/>
  <c r="L649" i="32"/>
  <c r="N649" i="32" s="1" a="1"/>
  <c r="N649" i="32" s="1"/>
  <c r="E649" i="32" s="1"/>
  <c r="F2319" i="27" s="1"/>
  <c r="K1719" i="27"/>
  <c r="L647" i="32"/>
  <c r="M647" i="32" s="1" a="1"/>
  <c r="M647" i="32" s="1"/>
  <c r="D647" i="32" s="1"/>
  <c r="K1718" i="27"/>
  <c r="L723" i="32"/>
  <c r="N723" i="32" s="1" a="1"/>
  <c r="N723" i="32" s="1"/>
  <c r="E723" i="32" s="1"/>
  <c r="F2356" i="27" s="1"/>
  <c r="K1756" i="27"/>
  <c r="L705" i="32"/>
  <c r="N705" i="32" s="1" a="1"/>
  <c r="N705" i="32" s="1"/>
  <c r="E705" i="32" s="1"/>
  <c r="F2347" i="27" s="1"/>
  <c r="K1747" i="27"/>
  <c r="L701" i="32"/>
  <c r="N701" i="32" s="1" a="1"/>
  <c r="N701" i="32" s="1"/>
  <c r="E701" i="32" s="1"/>
  <c r="F2345" i="27" s="1"/>
  <c r="K1745" i="27"/>
  <c r="L779" i="32"/>
  <c r="M779" i="32" s="1" a="1"/>
  <c r="M779" i="32" s="1"/>
  <c r="D779" i="32" s="1"/>
  <c r="K1784" i="27"/>
  <c r="L745" i="32"/>
  <c r="N745" i="32" s="1" a="1"/>
  <c r="N745" i="32" s="1"/>
  <c r="E745" i="32" s="1"/>
  <c r="F2367" i="27" s="1"/>
  <c r="K1767" i="27"/>
  <c r="L741" i="32"/>
  <c r="N741" i="32" s="1" a="1"/>
  <c r="N741" i="32" s="1"/>
  <c r="E741" i="32" s="1"/>
  <c r="F2365" i="27" s="1"/>
  <c r="K1765" i="27"/>
  <c r="L777" i="32"/>
  <c r="N777" i="32" s="1" a="1"/>
  <c r="N777" i="32" s="1"/>
  <c r="E777" i="32" s="1"/>
  <c r="F2383" i="27" s="1"/>
  <c r="K1783" i="27"/>
  <c r="L691" i="32"/>
  <c r="O691" i="32" s="1" a="1"/>
  <c r="O691" i="32" s="1"/>
  <c r="M2340" i="27" s="1"/>
  <c r="A2340" i="27" s="1"/>
  <c r="K1740" i="27"/>
  <c r="L625" i="32"/>
  <c r="M625" i="32" s="1" a="1"/>
  <c r="M625" i="32" s="1"/>
  <c r="D625" i="32" s="1"/>
  <c r="K1707" i="27"/>
  <c r="L727" i="32"/>
  <c r="O727" i="32" s="1" a="1"/>
  <c r="O727" i="32" s="1"/>
  <c r="M2358" i="27" s="1"/>
  <c r="A2358" i="27" s="1"/>
  <c r="K1758" i="27"/>
  <c r="L755" i="32"/>
  <c r="M755" i="32" s="1" a="1"/>
  <c r="M755" i="32" s="1"/>
  <c r="D755" i="32" s="1"/>
  <c r="K1772" i="27"/>
  <c r="L685" i="32"/>
  <c r="O685" i="32" s="1" a="1"/>
  <c r="O685" i="32" s="1"/>
  <c r="M2337" i="27" s="1"/>
  <c r="A2337" i="27" s="1"/>
  <c r="K1737" i="27"/>
  <c r="L703" i="32"/>
  <c r="O703" i="32" s="1" a="1"/>
  <c r="O703" i="32" s="1"/>
  <c r="M2346" i="27" s="1"/>
  <c r="A2346" i="27" s="1"/>
  <c r="K1746" i="27"/>
  <c r="L747" i="32"/>
  <c r="M747" i="32" s="1" a="1"/>
  <c r="M747" i="32" s="1"/>
  <c r="D747" i="32" s="1"/>
  <c r="K1768" i="27"/>
  <c r="L653" i="32"/>
  <c r="O653" i="32" s="1" a="1"/>
  <c r="O653" i="32" s="1"/>
  <c r="M2321" i="27" s="1"/>
  <c r="A2321" i="27" s="1"/>
  <c r="K1721" i="27"/>
  <c r="L731" i="32"/>
  <c r="K1760" i="27"/>
  <c r="L639" i="32"/>
  <c r="K1714" i="27"/>
  <c r="L877" i="32"/>
  <c r="K1833" i="27"/>
  <c r="K1849" i="27"/>
  <c r="E1254" i="27"/>
  <c r="K1216" i="27"/>
  <c r="K1366" i="27"/>
  <c r="K1146" i="27"/>
  <c r="K1296" i="27"/>
  <c r="K1245" i="27"/>
  <c r="K1395" i="27"/>
  <c r="K1244" i="27"/>
  <c r="K1394" i="27"/>
  <c r="K1237" i="27"/>
  <c r="K1387" i="27"/>
  <c r="K1238" i="27"/>
  <c r="K1388" i="27"/>
  <c r="K1239" i="27"/>
  <c r="K1389" i="27"/>
  <c r="K1100" i="27"/>
  <c r="K1250" i="27"/>
  <c r="K1097" i="27"/>
  <c r="K1247" i="27"/>
  <c r="K1236" i="27"/>
  <c r="K1386" i="27"/>
  <c r="K1243" i="27"/>
  <c r="K1393" i="27"/>
  <c r="K1246" i="27"/>
  <c r="K1396" i="27"/>
  <c r="K1242" i="27"/>
  <c r="K1392" i="27"/>
  <c r="K1241" i="27"/>
  <c r="K1391" i="27"/>
  <c r="K1240" i="27"/>
  <c r="K1390" i="27"/>
  <c r="K1206" i="27"/>
  <c r="K1356" i="27"/>
  <c r="L538" i="32"/>
  <c r="K1208" i="27"/>
  <c r="L536" i="32"/>
  <c r="K1207" i="27"/>
  <c r="L552" i="32"/>
  <c r="K1215" i="27"/>
  <c r="L540" i="32"/>
  <c r="K1209" i="27"/>
  <c r="L318" i="32"/>
  <c r="K1098" i="27"/>
  <c r="L330" i="32"/>
  <c r="K1104" i="27"/>
  <c r="L324" i="32"/>
  <c r="K1101" i="27"/>
  <c r="L332" i="32"/>
  <c r="K1105" i="27"/>
  <c r="L328" i="32"/>
  <c r="K1103" i="27"/>
  <c r="L396" i="32"/>
  <c r="K1137" i="27"/>
  <c r="L404" i="32"/>
  <c r="K1141" i="27"/>
  <c r="L400" i="32"/>
  <c r="K1139" i="27"/>
  <c r="L398" i="32"/>
  <c r="K1138" i="27"/>
  <c r="L342" i="32"/>
  <c r="K1110" i="27"/>
  <c r="L372" i="32"/>
  <c r="K1125" i="27"/>
  <c r="L586" i="32"/>
  <c r="K1232" i="27"/>
  <c r="L580" i="32"/>
  <c r="K1229" i="27"/>
  <c r="L582" i="32"/>
  <c r="K1230" i="27"/>
  <c r="L576" i="32"/>
  <c r="K1227" i="27"/>
  <c r="L590" i="32"/>
  <c r="K1234" i="27"/>
  <c r="L520" i="32"/>
  <c r="K1199" i="27"/>
  <c r="L384" i="32"/>
  <c r="K1131" i="27"/>
  <c r="L382" i="32"/>
  <c r="K1130" i="27"/>
  <c r="L388" i="32"/>
  <c r="K1133" i="27"/>
  <c r="L378" i="32"/>
  <c r="K1128" i="27"/>
  <c r="L394" i="32"/>
  <c r="K1136" i="27"/>
  <c r="L560" i="32"/>
  <c r="K1219" i="27"/>
  <c r="L564" i="32"/>
  <c r="K1221" i="27"/>
  <c r="L344" i="32"/>
  <c r="N344" i="32" s="1" a="1"/>
  <c r="N344" i="32" s="1"/>
  <c r="E344" i="32" s="1"/>
  <c r="K1111" i="27"/>
  <c r="L350" i="32"/>
  <c r="M350" i="32" s="1" a="1"/>
  <c r="M350" i="32" s="1"/>
  <c r="D350" i="32" s="1"/>
  <c r="K1114" i="27"/>
  <c r="L566" i="32"/>
  <c r="N566" i="32" s="1" a="1"/>
  <c r="N566" i="32" s="1"/>
  <c r="E566" i="32" s="1"/>
  <c r="K1222" i="27"/>
  <c r="L562" i="32"/>
  <c r="M562" i="32" s="1" a="1"/>
  <c r="M562" i="32" s="1"/>
  <c r="D562" i="32" s="1"/>
  <c r="K1220" i="27"/>
  <c r="L356" i="32"/>
  <c r="O356" i="32" s="1" a="1"/>
  <c r="O356" i="32" s="1"/>
  <c r="M1267" i="27" s="1"/>
  <c r="A1267" i="27" s="1"/>
  <c r="K1117" i="27"/>
  <c r="L368" i="32"/>
  <c r="M368" i="32" s="1" a="1"/>
  <c r="M368" i="32" s="1"/>
  <c r="D368" i="32" s="1"/>
  <c r="K1123" i="27"/>
  <c r="L364" i="32"/>
  <c r="O364" i="32" s="1" a="1"/>
  <c r="O364" i="32" s="1"/>
  <c r="M1271" i="27" s="1"/>
  <c r="A1271" i="27" s="1"/>
  <c r="K1121" i="27"/>
  <c r="L518" i="32"/>
  <c r="O518" i="32" s="1" a="1"/>
  <c r="O518" i="32" s="1"/>
  <c r="M1348" i="27" s="1"/>
  <c r="A1348" i="27" s="1"/>
  <c r="K1198" i="27"/>
  <c r="L526" i="32"/>
  <c r="N526" i="32" s="1" a="1"/>
  <c r="N526" i="32" s="1"/>
  <c r="E526" i="32" s="1"/>
  <c r="K1202" i="27"/>
  <c r="L524" i="32"/>
  <c r="O524" i="32" s="1" a="1"/>
  <c r="O524" i="32" s="1"/>
  <c r="M1351" i="27" s="1"/>
  <c r="A1351" i="27" s="1"/>
  <c r="K1201" i="27"/>
  <c r="L530" i="32"/>
  <c r="N530" i="32" s="1" a="1"/>
  <c r="N530" i="32" s="1"/>
  <c r="E530" i="32" s="1"/>
  <c r="K1204" i="27"/>
  <c r="L522" i="32"/>
  <c r="N522" i="32" s="1" a="1"/>
  <c r="N522" i="32" s="1"/>
  <c r="E522" i="32" s="1"/>
  <c r="K1200" i="27"/>
  <c r="L362" i="32"/>
  <c r="O362" i="32" s="1" a="1"/>
  <c r="O362" i="32" s="1"/>
  <c r="M1270" i="27" s="1"/>
  <c r="A1270" i="27" s="1"/>
  <c r="K1120" i="27"/>
  <c r="L354" i="32"/>
  <c r="N354" i="32" s="1" a="1"/>
  <c r="N354" i="32" s="1"/>
  <c r="E354" i="32" s="1"/>
  <c r="K1116" i="27"/>
  <c r="L548" i="32"/>
  <c r="O548" i="32" s="1" a="1"/>
  <c r="O548" i="32" s="1"/>
  <c r="M1363" i="27" s="1"/>
  <c r="A1363" i="27" s="1"/>
  <c r="K1213" i="27"/>
  <c r="L550" i="32"/>
  <c r="O550" i="32" s="1" a="1"/>
  <c r="O550" i="32" s="1"/>
  <c r="M1364" i="27" s="1"/>
  <c r="A1364" i="27" s="1"/>
  <c r="K1214" i="27"/>
  <c r="L542" i="32"/>
  <c r="O542" i="32" s="1" a="1"/>
  <c r="O542" i="32" s="1"/>
  <c r="M1360" i="27" s="1"/>
  <c r="A1360" i="27" s="1"/>
  <c r="K1210" i="27"/>
  <c r="L334" i="32"/>
  <c r="K1106" i="27"/>
  <c r="L326" i="32"/>
  <c r="K1102" i="27"/>
  <c r="L320" i="32"/>
  <c r="K1099" i="27"/>
  <c r="L402" i="32"/>
  <c r="K1140" i="27"/>
  <c r="L406" i="32"/>
  <c r="K1142" i="27"/>
  <c r="L408" i="32"/>
  <c r="K1143" i="27"/>
  <c r="L412" i="32"/>
  <c r="K1145" i="27"/>
  <c r="L410" i="32"/>
  <c r="K1144" i="27"/>
  <c r="L338" i="32"/>
  <c r="K1108" i="27"/>
  <c r="L360" i="32"/>
  <c r="K1119" i="27"/>
  <c r="L578" i="32"/>
  <c r="K1228" i="27"/>
  <c r="L592" i="32"/>
  <c r="K1235" i="27"/>
  <c r="L588" i="32"/>
  <c r="K1233" i="27"/>
  <c r="L584" i="32"/>
  <c r="K1231" i="27"/>
  <c r="L386" i="32"/>
  <c r="K1132" i="27"/>
  <c r="L392" i="32"/>
  <c r="K1135" i="27"/>
  <c r="L376" i="32"/>
  <c r="K1127" i="27"/>
  <c r="L380" i="32"/>
  <c r="K1129" i="27"/>
  <c r="L390" i="32"/>
  <c r="K1134" i="27"/>
  <c r="L572" i="32"/>
  <c r="K1225" i="27"/>
  <c r="L574" i="32"/>
  <c r="K1226" i="27"/>
  <c r="L570" i="32"/>
  <c r="K1224" i="27"/>
  <c r="L340" i="32"/>
  <c r="O340" i="32" s="1" a="1"/>
  <c r="O340" i="32" s="1"/>
  <c r="M1259" i="27" s="1"/>
  <c r="A1259" i="27" s="1"/>
  <c r="K1109" i="27"/>
  <c r="L352" i="32"/>
  <c r="O352" i="32" s="1" a="1"/>
  <c r="O352" i="32" s="1"/>
  <c r="M1265" i="27" s="1"/>
  <c r="A1265" i="27" s="1"/>
  <c r="K1115" i="27"/>
  <c r="L366" i="32"/>
  <c r="M366" i="32" s="1" a="1"/>
  <c r="M366" i="32" s="1"/>
  <c r="D366" i="32" s="1"/>
  <c r="K1122" i="27"/>
  <c r="L336" i="32"/>
  <c r="M336" i="32" s="1" a="1"/>
  <c r="M336" i="32" s="1"/>
  <c r="D336" i="32" s="1"/>
  <c r="K1107" i="27"/>
  <c r="L556" i="32"/>
  <c r="M556" i="32" s="1" a="1"/>
  <c r="M556" i="32" s="1"/>
  <c r="D556" i="32" s="1"/>
  <c r="K1217" i="27"/>
  <c r="L370" i="32"/>
  <c r="N370" i="32" s="1" a="1"/>
  <c r="N370" i="32" s="1"/>
  <c r="E370" i="32" s="1"/>
  <c r="K1124" i="27"/>
  <c r="L528" i="32"/>
  <c r="M528" i="32" s="1" a="1"/>
  <c r="M528" i="32" s="1"/>
  <c r="D528" i="32" s="1"/>
  <c r="K1203" i="27"/>
  <c r="L516" i="32"/>
  <c r="O516" i="32" s="1" a="1"/>
  <c r="O516" i="32" s="1"/>
  <c r="M1347" i="27" s="1"/>
  <c r="A1347" i="27" s="1"/>
  <c r="K1197" i="27"/>
  <c r="L346" i="32"/>
  <c r="O346" i="32" s="1" a="1"/>
  <c r="O346" i="32" s="1"/>
  <c r="M1262" i="27" s="1"/>
  <c r="A1262" i="27" s="1"/>
  <c r="K1112" i="27"/>
  <c r="L374" i="32"/>
  <c r="O374" i="32" s="1" a="1"/>
  <c r="O374" i="32" s="1"/>
  <c r="M1276" i="27" s="1"/>
  <c r="A1276" i="27" s="1"/>
  <c r="K1126" i="27"/>
  <c r="L558" i="32"/>
  <c r="M558" i="32" s="1" a="1"/>
  <c r="M558" i="32" s="1"/>
  <c r="D558" i="32" s="1"/>
  <c r="K1218" i="27"/>
  <c r="L544" i="32"/>
  <c r="M544" i="32" s="1" a="1"/>
  <c r="M544" i="32" s="1"/>
  <c r="D544" i="32" s="1"/>
  <c r="K1211" i="27"/>
  <c r="N653" i="32" a="1"/>
  <c r="N653" i="32" s="1"/>
  <c r="E653" i="32" s="1"/>
  <c r="F2321" i="27" s="1"/>
  <c r="M1695" i="27"/>
  <c r="A1695" i="27" s="1"/>
  <c r="H1695" i="27"/>
  <c r="J1695" i="27"/>
  <c r="F1695" i="27"/>
  <c r="G1695" i="27"/>
  <c r="I1695" i="27"/>
  <c r="K1695" i="27"/>
  <c r="L1695" i="27"/>
  <c r="E1554" i="27"/>
  <c r="E1694" i="27"/>
  <c r="K1545" i="27"/>
  <c r="M1105" i="32" a="1"/>
  <c r="M1105" i="32" s="1"/>
  <c r="D1105" i="32" s="1"/>
  <c r="N1059" i="32" a="1"/>
  <c r="N1059" i="32" s="1"/>
  <c r="E1059" i="32" s="1"/>
  <c r="O627" i="32" a="1"/>
  <c r="O627" i="32" s="1"/>
  <c r="M2308" i="27" s="1"/>
  <c r="A2308" i="27" s="1"/>
  <c r="E978" i="27"/>
  <c r="N374" i="32" a="1"/>
  <c r="N374" i="32" s="1"/>
  <c r="E374" i="32" s="1"/>
  <c r="N1181" i="32" a="1"/>
  <c r="N1181" i="32" s="1"/>
  <c r="E1181" i="32" s="1"/>
  <c r="N1021" i="32" a="1"/>
  <c r="N1021" i="32" s="1"/>
  <c r="E1021" i="32" s="1"/>
  <c r="O949" i="32" a="1"/>
  <c r="O949" i="32" s="1"/>
  <c r="N1219" i="32" a="1"/>
  <c r="N1219" i="32" s="1"/>
  <c r="E1219" i="32" s="1"/>
  <c r="O925" i="32" a="1"/>
  <c r="O925" i="32" s="1"/>
  <c r="N669" i="32" a="1"/>
  <c r="N669" i="32" s="1"/>
  <c r="E669" i="32" s="1"/>
  <c r="F2329" i="27" s="1"/>
  <c r="N1029" i="32" a="1"/>
  <c r="N1029" i="32" s="1"/>
  <c r="E1029" i="32" s="1"/>
  <c r="M909" i="32" a="1"/>
  <c r="M909" i="32" s="1"/>
  <c r="D909" i="32" s="1"/>
  <c r="N1185" i="32" a="1"/>
  <c r="N1185" i="32" s="1"/>
  <c r="E1185" i="32" s="1"/>
  <c r="O743" i="32" a="1"/>
  <c r="O743" i="32" s="1"/>
  <c r="M2366" i="27" s="1"/>
  <c r="A2366" i="27" s="1"/>
  <c r="N1211" i="32" a="1"/>
  <c r="N1211" i="32" s="1"/>
  <c r="E1211" i="32" s="1"/>
  <c r="M1033" i="32" a="1"/>
  <c r="M1033" i="32" s="1"/>
  <c r="D1033" i="32" s="1"/>
  <c r="N1033" i="32" a="1"/>
  <c r="N1033" i="32" s="1"/>
  <c r="E1033" i="32" s="1"/>
  <c r="N909" i="32" a="1"/>
  <c r="N909" i="32" s="1"/>
  <c r="E909" i="32" s="1"/>
  <c r="F2449" i="27" s="1"/>
  <c r="M1181" i="32" a="1"/>
  <c r="M1181" i="32" s="1"/>
  <c r="D1181" i="32" s="1"/>
  <c r="N1213" i="32" a="1"/>
  <c r="N1213" i="32" s="1"/>
  <c r="E1213" i="32" s="1"/>
  <c r="N633" i="32" a="1"/>
  <c r="N633" i="32" s="1"/>
  <c r="E633" i="32" s="1"/>
  <c r="F2311" i="27" s="1"/>
  <c r="O1027" i="32" a="1"/>
  <c r="O1027" i="32" s="1"/>
  <c r="M1049" i="32" a="1"/>
  <c r="M1049" i="32" s="1"/>
  <c r="D1049" i="32" s="1"/>
  <c r="O1025" i="32" a="1"/>
  <c r="O1025" i="32" s="1"/>
  <c r="O1185" i="32" a="1"/>
  <c r="O1185" i="32" s="1"/>
  <c r="M677" i="32" a="1"/>
  <c r="M677" i="32" s="1"/>
  <c r="D677" i="32" s="1"/>
  <c r="O1191" i="32" a="1"/>
  <c r="O1191" i="32" s="1"/>
  <c r="M1217" i="32" a="1"/>
  <c r="M1217" i="32" s="1"/>
  <c r="D1217" i="32" s="1"/>
  <c r="N1199" i="32" a="1"/>
  <c r="N1199" i="32" s="1"/>
  <c r="E1199" i="32" s="1"/>
  <c r="M1059" i="32" a="1"/>
  <c r="M1059" i="32" s="1"/>
  <c r="D1059" i="32" s="1"/>
  <c r="N659" i="32" a="1"/>
  <c r="N659" i="32" s="1"/>
  <c r="E659" i="32" s="1"/>
  <c r="F2324" i="27" s="1"/>
  <c r="M1053" i="32" a="1"/>
  <c r="M1053" i="32" s="1"/>
  <c r="D1053" i="32" s="1"/>
  <c r="O1053" i="32" a="1"/>
  <c r="O1053" i="32" s="1"/>
  <c r="N949" i="32" a="1"/>
  <c r="N949" i="32" s="1"/>
  <c r="E949" i="32" s="1"/>
  <c r="N1191" i="32" a="1"/>
  <c r="N1191" i="32" s="1"/>
  <c r="E1191" i="32" s="1"/>
  <c r="N1217" i="32" a="1"/>
  <c r="N1217" i="32" s="1"/>
  <c r="E1217" i="32" s="1"/>
  <c r="M1199" i="32" a="1"/>
  <c r="M1199" i="32" s="1"/>
  <c r="D1199" i="32" s="1"/>
  <c r="C1451" i="32"/>
  <c r="M659" i="32" a="1"/>
  <c r="M659" i="32" s="1"/>
  <c r="D659" i="32" s="1"/>
  <c r="O1049" i="32" a="1"/>
  <c r="O1049" i="32" s="1"/>
  <c r="N1023" i="32" a="1"/>
  <c r="N1023" i="32" s="1"/>
  <c r="E1023" i="32" s="1"/>
  <c r="O1023" i="32" a="1"/>
  <c r="O1023" i="32" s="1"/>
  <c r="M681" i="32" a="1"/>
  <c r="M681" i="32" s="1"/>
  <c r="D681" i="32" s="1"/>
  <c r="O677" i="32" a="1"/>
  <c r="O677" i="32" s="1"/>
  <c r="M2333" i="27" s="1"/>
  <c r="A2333" i="27" s="1"/>
  <c r="M669" i="32" a="1"/>
  <c r="M669" i="32" s="1"/>
  <c r="D669" i="32" s="1"/>
  <c r="O681" i="32" a="1"/>
  <c r="O681" i="32" s="1"/>
  <c r="M2335" i="27" s="1"/>
  <c r="A2335" i="27" s="1"/>
  <c r="O769" i="32" a="1"/>
  <c r="O769" i="32" s="1"/>
  <c r="M2379" i="27" s="1"/>
  <c r="A2379" i="27" s="1"/>
  <c r="N1105" i="32" a="1"/>
  <c r="N1105" i="32" s="1"/>
  <c r="E1105" i="32" s="1"/>
  <c r="O1219" i="32" a="1"/>
  <c r="O1219" i="32" s="1"/>
  <c r="C1443" i="32"/>
  <c r="O1211" i="32" a="1"/>
  <c r="O1211" i="32" s="1"/>
  <c r="M1213" i="32" a="1"/>
  <c r="M1213" i="32" s="1"/>
  <c r="D1213" i="32" s="1"/>
  <c r="C1457" i="32"/>
  <c r="C1429" i="32"/>
  <c r="N627" i="32" a="1"/>
  <c r="N627" i="32" s="1"/>
  <c r="E627" i="32" s="1"/>
  <c r="F2308" i="27" s="1"/>
  <c r="M751" i="32" a="1"/>
  <c r="M751" i="32" s="1"/>
  <c r="D751" i="32" s="1"/>
  <c r="M1027" i="32" a="1"/>
  <c r="M1027" i="32" s="1"/>
  <c r="D1027" i="32" s="1"/>
  <c r="N697" i="32" a="1"/>
  <c r="N697" i="32" s="1"/>
  <c r="E697" i="32" s="1"/>
  <c r="F2343" i="27" s="1"/>
  <c r="M1121" i="32" a="1"/>
  <c r="M1121" i="32" s="1"/>
  <c r="D1121" i="32" s="1"/>
  <c r="M925" i="32" a="1"/>
  <c r="M925" i="32" s="1"/>
  <c r="D925" i="32" s="1"/>
  <c r="C1421" i="32"/>
  <c r="M687" i="32" a="1"/>
  <c r="M687" i="32" s="1"/>
  <c r="D687" i="32" s="1"/>
  <c r="N743" i="32" a="1"/>
  <c r="N743" i="32" s="1"/>
  <c r="E743" i="32" s="1"/>
  <c r="F2366" i="27" s="1"/>
  <c r="C1439" i="32"/>
  <c r="C1427" i="32"/>
  <c r="M709" i="32" a="1"/>
  <c r="M709" i="32" s="1"/>
  <c r="D709" i="32" s="1"/>
  <c r="O641" i="32" a="1"/>
  <c r="O641" i="32" s="1"/>
  <c r="M2315" i="27" s="1"/>
  <c r="A2315" i="27" s="1"/>
  <c r="K621" i="32"/>
  <c r="K623" i="32" s="1"/>
  <c r="K625" i="32" s="1"/>
  <c r="K627" i="32" s="1"/>
  <c r="K629" i="32" s="1"/>
  <c r="K631" i="32" s="1"/>
  <c r="K633" i="32" s="1"/>
  <c r="K635" i="32" s="1"/>
  <c r="K637" i="32" s="1"/>
  <c r="K639" i="32" s="1"/>
  <c r="K641" i="32" s="1"/>
  <c r="K643" i="32" s="1"/>
  <c r="K645" i="32" s="1"/>
  <c r="K647" i="32" s="1"/>
  <c r="K649" i="32" s="1"/>
  <c r="K651" i="32" s="1"/>
  <c r="K653" i="32" s="1"/>
  <c r="K655" i="32" s="1"/>
  <c r="K657" i="32" s="1"/>
  <c r="K659" i="32" s="1"/>
  <c r="K661" i="32" s="1"/>
  <c r="K663" i="32" s="1"/>
  <c r="K665" i="32" s="1"/>
  <c r="K667" i="32" s="1"/>
  <c r="K669" i="32" s="1"/>
  <c r="K671" i="32" s="1"/>
  <c r="K673" i="32" s="1"/>
  <c r="K675" i="32" s="1"/>
  <c r="K677" i="32" s="1"/>
  <c r="K679" i="32" s="1"/>
  <c r="K681" i="32" s="1"/>
  <c r="K683" i="32" s="1"/>
  <c r="K685" i="32" s="1"/>
  <c r="K687" i="32" s="1"/>
  <c r="K689" i="32" s="1"/>
  <c r="K691" i="32" s="1"/>
  <c r="K693" i="32" s="1"/>
  <c r="K695" i="32" s="1"/>
  <c r="K697" i="32" s="1"/>
  <c r="K699" i="32" s="1"/>
  <c r="K701" i="32" s="1"/>
  <c r="K703" i="32" s="1"/>
  <c r="K705" i="32" s="1"/>
  <c r="K707" i="32" s="1"/>
  <c r="K709" i="32" s="1"/>
  <c r="K711" i="32" s="1"/>
  <c r="K713" i="32" s="1"/>
  <c r="K715" i="32" s="1"/>
  <c r="K717" i="32" s="1"/>
  <c r="K719" i="32" s="1"/>
  <c r="K721" i="32" s="1"/>
  <c r="K723" i="32" s="1"/>
  <c r="K725" i="32" s="1"/>
  <c r="K727" i="32" s="1"/>
  <c r="K729" i="32" s="1"/>
  <c r="K731" i="32" s="1"/>
  <c r="K733" i="32" s="1"/>
  <c r="K735" i="32" s="1"/>
  <c r="K737" i="32" s="1"/>
  <c r="K739" i="32" s="1"/>
  <c r="K741" i="32" s="1"/>
  <c r="K743" i="32" s="1"/>
  <c r="K745" i="32" s="1"/>
  <c r="K747" i="32" s="1"/>
  <c r="K749" i="32" s="1"/>
  <c r="K751" i="32" s="1"/>
  <c r="K753" i="32" s="1"/>
  <c r="K755" i="32" s="1"/>
  <c r="K757" i="32" s="1"/>
  <c r="K759" i="32" s="1"/>
  <c r="K761" i="32" s="1"/>
  <c r="K763" i="32" s="1"/>
  <c r="K765" i="32" s="1"/>
  <c r="K767" i="32" s="1"/>
  <c r="K769" i="32" s="1"/>
  <c r="K771" i="32" s="1"/>
  <c r="K773" i="32" s="1"/>
  <c r="K775" i="32" s="1"/>
  <c r="K777" i="32" s="1"/>
  <c r="K779" i="32" s="1"/>
  <c r="K781" i="32" s="1"/>
  <c r="O1029" i="32" a="1"/>
  <c r="O1029" i="32" s="1"/>
  <c r="C1433" i="32"/>
  <c r="M645" i="32" a="1"/>
  <c r="M645" i="32" s="1"/>
  <c r="D645" i="32" s="1"/>
  <c r="M1025" i="32" a="1"/>
  <c r="M1025" i="32" s="1"/>
  <c r="D1025" i="32" s="1"/>
  <c r="O751" i="32" a="1"/>
  <c r="O751" i="32" s="1"/>
  <c r="M2370" i="27" s="1"/>
  <c r="A2370" i="27" s="1"/>
  <c r="O773" i="32" a="1"/>
  <c r="O773" i="32" s="1"/>
  <c r="M2381" i="27" s="1"/>
  <c r="A2381" i="27" s="1"/>
  <c r="O711" i="32" a="1"/>
  <c r="O711" i="32" s="1"/>
  <c r="M2350" i="27" s="1"/>
  <c r="A2350" i="27" s="1"/>
  <c r="M1043" i="32" a="1"/>
  <c r="M1043" i="32" s="1"/>
  <c r="D1043" i="32" s="1"/>
  <c r="N1043" i="32" a="1"/>
  <c r="N1043" i="32" s="1"/>
  <c r="E1043" i="32" s="1"/>
  <c r="M1035" i="32" a="1"/>
  <c r="M1035" i="32" s="1"/>
  <c r="D1035" i="32" s="1"/>
  <c r="O1035" i="32" a="1"/>
  <c r="O1035" i="32" s="1"/>
  <c r="O1045" i="32" a="1"/>
  <c r="O1045" i="32" s="1"/>
  <c r="M1045" i="32" a="1"/>
  <c r="M1045" i="32" s="1"/>
  <c r="D1045" i="32" s="1"/>
  <c r="N1045" i="32" a="1"/>
  <c r="N1045" i="32" s="1"/>
  <c r="E1045" i="32" s="1"/>
  <c r="N1037" i="32" a="1"/>
  <c r="N1037" i="32" s="1"/>
  <c r="E1037" i="32" s="1"/>
  <c r="O1037" i="32" a="1"/>
  <c r="O1037" i="32" s="1"/>
  <c r="M1037" i="32" a="1"/>
  <c r="M1037" i="32" s="1"/>
  <c r="D1037" i="32" s="1"/>
  <c r="O621" i="32" a="1"/>
  <c r="O621" i="32" s="1"/>
  <c r="M2305" i="27" s="1"/>
  <c r="A2305" i="27" s="1"/>
  <c r="M713" i="32" a="1"/>
  <c r="M713" i="32" s="1"/>
  <c r="D713" i="32" s="1"/>
  <c r="M737" i="32" a="1"/>
  <c r="M737" i="32" s="1"/>
  <c r="D737" i="32" s="1"/>
  <c r="N775" i="32" a="1"/>
  <c r="N775" i="32" s="1"/>
  <c r="E775" i="32" s="1"/>
  <c r="F2382" i="27" s="1"/>
  <c r="N759" i="32" a="1"/>
  <c r="N759" i="32" s="1"/>
  <c r="E759" i="32" s="1"/>
  <c r="F2374" i="27" s="1"/>
  <c r="O526" i="32" a="1"/>
  <c r="O526" i="32" s="1"/>
  <c r="M1352" i="27" s="1"/>
  <c r="A1352" i="27" s="1"/>
  <c r="O739" i="32" a="1"/>
  <c r="O739" i="32" s="1"/>
  <c r="M2364" i="27" s="1"/>
  <c r="A2364" i="27" s="1"/>
  <c r="O530" i="32" a="1"/>
  <c r="O530" i="32" s="1"/>
  <c r="M1354" i="27" s="1"/>
  <c r="A1354" i="27" s="1"/>
  <c r="N1051" i="32" a="1"/>
  <c r="N1051" i="32" s="1"/>
  <c r="E1051" i="32" s="1"/>
  <c r="M1051" i="32" a="1"/>
  <c r="M1051" i="32" s="1"/>
  <c r="D1051" i="32" s="1"/>
  <c r="N1031" i="32" a="1"/>
  <c r="N1031" i="32" s="1"/>
  <c r="E1031" i="32" s="1"/>
  <c r="M1031" i="32" a="1"/>
  <c r="M1031" i="32" s="1"/>
  <c r="D1031" i="32" s="1"/>
  <c r="O1041" i="32" a="1"/>
  <c r="O1041" i="32" s="1"/>
  <c r="N1041" i="32" a="1"/>
  <c r="N1041" i="32" s="1"/>
  <c r="E1041" i="32" s="1"/>
  <c r="M1057" i="32" a="1"/>
  <c r="M1057" i="32" s="1"/>
  <c r="D1057" i="32" s="1"/>
  <c r="N1057" i="32" a="1"/>
  <c r="N1057" i="32" s="1"/>
  <c r="E1057" i="32" s="1"/>
  <c r="O649" i="32" a="1"/>
  <c r="O649" i="32" s="1"/>
  <c r="M2319" i="27" s="1"/>
  <c r="A2319" i="27" s="1"/>
  <c r="O723" i="32" a="1"/>
  <c r="O723" i="32" s="1"/>
  <c r="M2356" i="27" s="1"/>
  <c r="A2356" i="27" s="1"/>
  <c r="O705" i="32" a="1"/>
  <c r="O705" i="32" s="1"/>
  <c r="M2347" i="27" s="1"/>
  <c r="A2347" i="27" s="1"/>
  <c r="O741" i="32" a="1"/>
  <c r="O741" i="32" s="1"/>
  <c r="M2365" i="27" s="1"/>
  <c r="A2365" i="27" s="1"/>
  <c r="M741" i="32" a="1"/>
  <c r="M741" i="32" s="1"/>
  <c r="D741" i="32" s="1"/>
  <c r="O556" i="32" a="1"/>
  <c r="O556" i="32" s="1"/>
  <c r="M1367" i="27" s="1"/>
  <c r="A1367" i="27" s="1"/>
  <c r="O1121" i="32" a="1"/>
  <c r="O1121" i="32" s="1"/>
  <c r="O336" i="32" a="1"/>
  <c r="O336" i="32" s="1"/>
  <c r="M1257" i="27" s="1"/>
  <c r="A1257" i="27" s="1"/>
  <c r="O663" i="32" a="1"/>
  <c r="O663" i="32" s="1"/>
  <c r="M2326" i="27" s="1"/>
  <c r="A2326" i="27" s="1"/>
  <c r="M663" i="32" a="1"/>
  <c r="M663" i="32" s="1"/>
  <c r="D663" i="32" s="1"/>
  <c r="M352" i="32" a="1"/>
  <c r="M352" i="32" s="1"/>
  <c r="D352" i="32" s="1"/>
  <c r="M689" i="32" a="1"/>
  <c r="M689" i="32" s="1"/>
  <c r="D689" i="32" s="1"/>
  <c r="N340" i="32" a="1"/>
  <c r="N340" i="32" s="1"/>
  <c r="E340" i="32" s="1"/>
  <c r="C1445" i="32"/>
  <c r="C1447" i="32"/>
  <c r="O661" i="32" a="1"/>
  <c r="O661" i="32" s="1"/>
  <c r="M2325" i="27" s="1"/>
  <c r="A2325" i="27" s="1"/>
  <c r="N687" i="32" a="1"/>
  <c r="N687" i="32" s="1"/>
  <c r="E687" i="32" s="1"/>
  <c r="F2338" i="27" s="1"/>
  <c r="C1459" i="32"/>
  <c r="C1425" i="32"/>
  <c r="C1431" i="32"/>
  <c r="C1435" i="32"/>
  <c r="C1455" i="32"/>
  <c r="C1423" i="32"/>
  <c r="M340" i="32" a="1"/>
  <c r="M340" i="32" s="1"/>
  <c r="D340" i="32" s="1"/>
  <c r="O344" i="32" a="1"/>
  <c r="O344" i="32" s="1"/>
  <c r="M1261" i="27" s="1"/>
  <c r="A1261" i="27" s="1"/>
  <c r="M344" i="32" a="1"/>
  <c r="M344" i="32" s="1"/>
  <c r="D344" i="32" s="1"/>
  <c r="N350" i="32" a="1"/>
  <c r="N350" i="32" s="1"/>
  <c r="E350" i="32" s="1"/>
  <c r="O350" i="32" a="1"/>
  <c r="O350" i="32" s="1"/>
  <c r="M1264" i="27" s="1"/>
  <c r="A1264" i="27" s="1"/>
  <c r="M566" i="32" a="1"/>
  <c r="M566" i="32" s="1"/>
  <c r="D566" i="32" s="1"/>
  <c r="O566" i="32" a="1"/>
  <c r="O566" i="32" s="1"/>
  <c r="M1372" i="27" s="1"/>
  <c r="A1372" i="27" s="1"/>
  <c r="H186" i="24"/>
  <c r="B179" i="24"/>
  <c r="H170" i="24"/>
  <c r="H178" i="24"/>
  <c r="F178" i="24"/>
  <c r="L821" i="32"/>
  <c r="O821" i="32" s="1" a="1"/>
  <c r="O821" i="32" s="1"/>
  <c r="M2405" i="27" s="1"/>
  <c r="A2405" i="27" s="1"/>
  <c r="M548" i="32" a="1"/>
  <c r="M548" i="32" s="1"/>
  <c r="D548" i="32" s="1"/>
  <c r="M550" i="32" a="1"/>
  <c r="M550" i="32" s="1"/>
  <c r="D550" i="32" s="1"/>
  <c r="N550" i="32" a="1"/>
  <c r="N550" i="32" s="1"/>
  <c r="E550" i="32" s="1"/>
  <c r="N542" i="32" a="1"/>
  <c r="N542" i="32" s="1"/>
  <c r="E542" i="32" s="1"/>
  <c r="N1091" i="32" a="1"/>
  <c r="N1091" i="32" s="1"/>
  <c r="E1091" i="32" s="1"/>
  <c r="M1091" i="32" a="1"/>
  <c r="M1091" i="32" s="1"/>
  <c r="D1091" i="32" s="1"/>
  <c r="O1091" i="32" a="1"/>
  <c r="O1091" i="32" s="1"/>
  <c r="N1095" i="32" a="1"/>
  <c r="N1095" i="32" s="1"/>
  <c r="E1095" i="32" s="1"/>
  <c r="M1095" i="32" a="1"/>
  <c r="M1095" i="32" s="1"/>
  <c r="D1095" i="32" s="1"/>
  <c r="O1095" i="32" a="1"/>
  <c r="O1095" i="32" s="1"/>
  <c r="M1079" i="32" a="1"/>
  <c r="M1079" i="32" s="1"/>
  <c r="D1079" i="32" s="1"/>
  <c r="N1079" i="32" a="1"/>
  <c r="N1079" i="32" s="1"/>
  <c r="E1079" i="32" s="1"/>
  <c r="O1079" i="32" a="1"/>
  <c r="O1079" i="32" s="1"/>
  <c r="M1063" i="32" a="1"/>
  <c r="M1063" i="32" s="1"/>
  <c r="D1063" i="32" s="1"/>
  <c r="N1063" i="32" a="1"/>
  <c r="N1063" i="32" s="1"/>
  <c r="E1063" i="32" s="1"/>
  <c r="O1063" i="32" a="1"/>
  <c r="O1063" i="32" s="1"/>
  <c r="N1085" i="32" a="1"/>
  <c r="N1085" i="32" s="1"/>
  <c r="E1085" i="32" s="1"/>
  <c r="O1085" i="32" a="1"/>
  <c r="O1085" i="32" s="1"/>
  <c r="M1085" i="32" a="1"/>
  <c r="M1085" i="32" s="1"/>
  <c r="D1085" i="32" s="1"/>
  <c r="M1089" i="32" a="1"/>
  <c r="M1089" i="32" s="1"/>
  <c r="D1089" i="32" s="1"/>
  <c r="N1089" i="32" a="1"/>
  <c r="N1089" i="32" s="1"/>
  <c r="E1089" i="32" s="1"/>
  <c r="O1089" i="32" a="1"/>
  <c r="O1089" i="32" s="1"/>
  <c r="O1071" i="32" a="1"/>
  <c r="O1071" i="32" s="1"/>
  <c r="N1071" i="32" a="1"/>
  <c r="N1071" i="32" s="1"/>
  <c r="E1071" i="32" s="1"/>
  <c r="M1071" i="32" a="1"/>
  <c r="M1071" i="32" s="1"/>
  <c r="D1071" i="32" s="1"/>
  <c r="M1087" i="32" a="1"/>
  <c r="M1087" i="32" s="1"/>
  <c r="D1087" i="32" s="1"/>
  <c r="N1087" i="32" a="1"/>
  <c r="N1087" i="32" s="1"/>
  <c r="E1087" i="32" s="1"/>
  <c r="O1087" i="32" a="1"/>
  <c r="O1087" i="32" s="1"/>
  <c r="N1061" i="32" a="1"/>
  <c r="N1061" i="32" s="1"/>
  <c r="E1061" i="32" s="1"/>
  <c r="O1061" i="32" a="1"/>
  <c r="O1061" i="32" s="1"/>
  <c r="M1061" i="32" a="1"/>
  <c r="M1061" i="32" s="1"/>
  <c r="D1061" i="32" s="1"/>
  <c r="O1097" i="32" a="1"/>
  <c r="O1097" i="32" s="1"/>
  <c r="M1097" i="32" a="1"/>
  <c r="M1097" i="32" s="1"/>
  <c r="D1097" i="32" s="1"/>
  <c r="N1097" i="32" a="1"/>
  <c r="N1097" i="32" s="1"/>
  <c r="E1097" i="32" s="1"/>
  <c r="N637" i="32" a="1"/>
  <c r="N637" i="32" s="1"/>
  <c r="E637" i="32" s="1"/>
  <c r="F2313" i="27" s="1"/>
  <c r="M637" i="32" a="1"/>
  <c r="M637" i="32" s="1"/>
  <c r="D637" i="32" s="1"/>
  <c r="O637" i="32" a="1"/>
  <c r="O637" i="32" s="1"/>
  <c r="M2313" i="27" s="1"/>
  <c r="A2313" i="27" s="1"/>
  <c r="N733" i="32" a="1"/>
  <c r="N733" i="32" s="1"/>
  <c r="E733" i="32" s="1"/>
  <c r="F2361" i="27" s="1"/>
  <c r="O733" i="32" a="1"/>
  <c r="O733" i="32" s="1"/>
  <c r="M2361" i="27" s="1"/>
  <c r="A2361" i="27" s="1"/>
  <c r="M733" i="32" a="1"/>
  <c r="M733" i="32" s="1"/>
  <c r="D733" i="32" s="1"/>
  <c r="M735" i="32" a="1"/>
  <c r="M735" i="32" s="1"/>
  <c r="D735" i="32" s="1"/>
  <c r="N735" i="32" a="1"/>
  <c r="N735" i="32" s="1"/>
  <c r="E735" i="32" s="1"/>
  <c r="F2362" i="27" s="1"/>
  <c r="O735" i="32" a="1"/>
  <c r="O735" i="32" s="1"/>
  <c r="M2362" i="27" s="1"/>
  <c r="A2362" i="27" s="1"/>
  <c r="N1183" i="32" a="1"/>
  <c r="N1183" i="32" s="1"/>
  <c r="E1183" i="32" s="1"/>
  <c r="O1183" i="32" a="1"/>
  <c r="O1183" i="32" s="1"/>
  <c r="M1183" i="32" a="1"/>
  <c r="M1183" i="32" s="1"/>
  <c r="D1183" i="32" s="1"/>
  <c r="N1203" i="32" a="1"/>
  <c r="N1203" i="32" s="1"/>
  <c r="E1203" i="32" s="1"/>
  <c r="M1203" i="32" a="1"/>
  <c r="M1203" i="32" s="1"/>
  <c r="D1203" i="32" s="1"/>
  <c r="O1203" i="32" a="1"/>
  <c r="O1203" i="32" s="1"/>
  <c r="O1205" i="32" a="1"/>
  <c r="O1205" i="32" s="1"/>
  <c r="M1205" i="32" a="1"/>
  <c r="M1205" i="32" s="1"/>
  <c r="D1205" i="32" s="1"/>
  <c r="N1205" i="32" a="1"/>
  <c r="N1205" i="32" s="1"/>
  <c r="E1205" i="32" s="1"/>
  <c r="O1207" i="32" a="1"/>
  <c r="O1207" i="32" s="1"/>
  <c r="M1207" i="32" a="1"/>
  <c r="M1207" i="32" s="1"/>
  <c r="D1207" i="32" s="1"/>
  <c r="N1207" i="32" a="1"/>
  <c r="N1207" i="32" s="1"/>
  <c r="E1207" i="32" s="1"/>
  <c r="O1193" i="32" a="1"/>
  <c r="O1193" i="32" s="1"/>
  <c r="N1193" i="32" a="1"/>
  <c r="N1193" i="32" s="1"/>
  <c r="E1193" i="32" s="1"/>
  <c r="M1193" i="32" a="1"/>
  <c r="M1193" i="32" s="1"/>
  <c r="D1193" i="32" s="1"/>
  <c r="O1215" i="32" a="1"/>
  <c r="O1215" i="32" s="1"/>
  <c r="M1215" i="32" a="1"/>
  <c r="M1215" i="32" s="1"/>
  <c r="D1215" i="32" s="1"/>
  <c r="N1215" i="32" a="1"/>
  <c r="N1215" i="32" s="1"/>
  <c r="E1215" i="32" s="1"/>
  <c r="N318" i="32" a="1"/>
  <c r="N318" i="32" s="1"/>
  <c r="E318" i="32" s="1"/>
  <c r="O318" i="32" a="1"/>
  <c r="O318" i="32" s="1"/>
  <c r="M1248" i="27" s="1"/>
  <c r="A1248" i="27" s="1"/>
  <c r="M318" i="32" a="1"/>
  <c r="M318" i="32" s="1"/>
  <c r="D318" i="32" s="1"/>
  <c r="O330" i="32" a="1"/>
  <c r="O330" i="32" s="1"/>
  <c r="M1254" i="27" s="1"/>
  <c r="A1254" i="27" s="1"/>
  <c r="M330" i="32" a="1"/>
  <c r="M330" i="32" s="1"/>
  <c r="D330" i="32" s="1"/>
  <c r="N330" i="32" a="1"/>
  <c r="N330" i="32" s="1"/>
  <c r="E330" i="32" s="1"/>
  <c r="N324" i="32" a="1"/>
  <c r="N324" i="32" s="1"/>
  <c r="E324" i="32" s="1"/>
  <c r="O324" i="32" a="1"/>
  <c r="O324" i="32" s="1"/>
  <c r="M1251" i="27" s="1"/>
  <c r="A1251" i="27" s="1"/>
  <c r="M324" i="32" a="1"/>
  <c r="M324" i="32" s="1"/>
  <c r="D324" i="32" s="1"/>
  <c r="N332" i="32" a="1"/>
  <c r="N332" i="32" s="1"/>
  <c r="E332" i="32" s="1"/>
  <c r="O332" i="32" a="1"/>
  <c r="O332" i="32" s="1"/>
  <c r="M1255" i="27" s="1"/>
  <c r="A1255" i="27" s="1"/>
  <c r="M332" i="32" a="1"/>
  <c r="M332" i="32" s="1"/>
  <c r="D332" i="32" s="1"/>
  <c r="M328" i="32" a="1"/>
  <c r="M328" i="32" s="1"/>
  <c r="D328" i="32" s="1"/>
  <c r="N328" i="32" a="1"/>
  <c r="N328" i="32" s="1"/>
  <c r="E328" i="32" s="1"/>
  <c r="O328" i="32" a="1"/>
  <c r="O328" i="32" s="1"/>
  <c r="M1253" i="27" s="1"/>
  <c r="A1253" i="27" s="1"/>
  <c r="N749" i="32" a="1"/>
  <c r="N749" i="32" s="1"/>
  <c r="E749" i="32" s="1"/>
  <c r="F2369" i="27" s="1"/>
  <c r="M749" i="32" a="1"/>
  <c r="M749" i="32" s="1"/>
  <c r="D749" i="32" s="1"/>
  <c r="O749" i="32" a="1"/>
  <c r="O749" i="32" s="1"/>
  <c r="M2369" i="27" s="1"/>
  <c r="A2369" i="27" s="1"/>
  <c r="O675" i="32" a="1"/>
  <c r="O675" i="32" s="1"/>
  <c r="M2332" i="27" s="1"/>
  <c r="A2332" i="27" s="1"/>
  <c r="N675" i="32" a="1"/>
  <c r="N675" i="32" s="1"/>
  <c r="E675" i="32" s="1"/>
  <c r="F2332" i="27" s="1"/>
  <c r="M675" i="32" a="1"/>
  <c r="M675" i="32" s="1"/>
  <c r="D675" i="32" s="1"/>
  <c r="N693" i="32" a="1"/>
  <c r="N693" i="32" s="1"/>
  <c r="E693" i="32" s="1"/>
  <c r="F2341" i="27" s="1"/>
  <c r="M693" i="32" a="1"/>
  <c r="M693" i="32" s="1"/>
  <c r="D693" i="32" s="1"/>
  <c r="O693" i="32" a="1"/>
  <c r="O693" i="32" s="1"/>
  <c r="M2341" i="27" s="1"/>
  <c r="A2341" i="27" s="1"/>
  <c r="O673" i="32" a="1"/>
  <c r="O673" i="32" s="1"/>
  <c r="M2331" i="27" s="1"/>
  <c r="A2331" i="27" s="1"/>
  <c r="M673" i="32" a="1"/>
  <c r="M673" i="32" s="1"/>
  <c r="D673" i="32" s="1"/>
  <c r="N673" i="32" a="1"/>
  <c r="N673" i="32" s="1"/>
  <c r="E673" i="32" s="1"/>
  <c r="F2331" i="27" s="1"/>
  <c r="M991" i="32" a="1"/>
  <c r="M991" i="32" s="1"/>
  <c r="D991" i="32" s="1"/>
  <c r="N991" i="32" a="1"/>
  <c r="N991" i="32" s="1"/>
  <c r="E991" i="32" s="1"/>
  <c r="O991" i="32" a="1"/>
  <c r="O991" i="32" s="1"/>
  <c r="M981" i="32" a="1"/>
  <c r="M981" i="32" s="1"/>
  <c r="D981" i="32" s="1"/>
  <c r="O981" i="32" a="1"/>
  <c r="O981" i="32" s="1"/>
  <c r="N981" i="32" a="1"/>
  <c r="N981" i="32" s="1"/>
  <c r="E981" i="32" s="1"/>
  <c r="N1005" i="32" a="1"/>
  <c r="N1005" i="32" s="1"/>
  <c r="E1005" i="32" s="1"/>
  <c r="M1005" i="32" a="1"/>
  <c r="M1005" i="32" s="1"/>
  <c r="D1005" i="32" s="1"/>
  <c r="O1005" i="32" a="1"/>
  <c r="O1005" i="32" s="1"/>
  <c r="N993" i="32" a="1"/>
  <c r="N993" i="32" s="1"/>
  <c r="E993" i="32" s="1"/>
  <c r="O993" i="32" a="1"/>
  <c r="O993" i="32" s="1"/>
  <c r="M993" i="32" a="1"/>
  <c r="M993" i="32" s="1"/>
  <c r="D993" i="32" s="1"/>
  <c r="O983" i="32" a="1"/>
  <c r="O983" i="32" s="1"/>
  <c r="M983" i="32" a="1"/>
  <c r="M983" i="32" s="1"/>
  <c r="D983" i="32" s="1"/>
  <c r="N983" i="32" a="1"/>
  <c r="N983" i="32" s="1"/>
  <c r="E983" i="32" s="1"/>
  <c r="N997" i="32" a="1"/>
  <c r="N997" i="32" s="1"/>
  <c r="E997" i="32" s="1"/>
  <c r="M997" i="32" a="1"/>
  <c r="M997" i="32" s="1"/>
  <c r="D997" i="32" s="1"/>
  <c r="O997" i="32" a="1"/>
  <c r="O997" i="32" s="1"/>
  <c r="O1009" i="32" a="1"/>
  <c r="O1009" i="32" s="1"/>
  <c r="N1009" i="32" a="1"/>
  <c r="N1009" i="32" s="1"/>
  <c r="E1009" i="32" s="1"/>
  <c r="M1009" i="32" a="1"/>
  <c r="M1009" i="32" s="1"/>
  <c r="D1009" i="32" s="1"/>
  <c r="O985" i="32" a="1"/>
  <c r="O985" i="32" s="1"/>
  <c r="M985" i="32" a="1"/>
  <c r="M985" i="32" s="1"/>
  <c r="D985" i="32" s="1"/>
  <c r="N985" i="32" a="1"/>
  <c r="N985" i="32" s="1"/>
  <c r="E985" i="32" s="1"/>
  <c r="O987" i="32" a="1"/>
  <c r="O987" i="32" s="1"/>
  <c r="N987" i="32" a="1"/>
  <c r="N987" i="32" s="1"/>
  <c r="E987" i="32" s="1"/>
  <c r="M987" i="32" a="1"/>
  <c r="M987" i="32" s="1"/>
  <c r="D987" i="32" s="1"/>
  <c r="M999" i="32" a="1"/>
  <c r="M999" i="32" s="1"/>
  <c r="D999" i="32" s="1"/>
  <c r="N999" i="32" a="1"/>
  <c r="N999" i="32" s="1"/>
  <c r="E999" i="32" s="1"/>
  <c r="O999" i="32" a="1"/>
  <c r="O999" i="32" s="1"/>
  <c r="O402" i="32" a="1"/>
  <c r="O402" i="32" s="1"/>
  <c r="M1290" i="27" s="1"/>
  <c r="A1290" i="27" s="1"/>
  <c r="M402" i="32" a="1"/>
  <c r="M402" i="32" s="1"/>
  <c r="D402" i="32" s="1"/>
  <c r="N402" i="32" a="1"/>
  <c r="N402" i="32" s="1"/>
  <c r="E402" i="32" s="1"/>
  <c r="M406" i="32" a="1"/>
  <c r="M406" i="32" s="1"/>
  <c r="D406" i="32" s="1"/>
  <c r="N406" i="32" a="1"/>
  <c r="N406" i="32" s="1"/>
  <c r="E406" i="32" s="1"/>
  <c r="O406" i="32" a="1"/>
  <c r="O406" i="32" s="1"/>
  <c r="M1292" i="27" s="1"/>
  <c r="A1292" i="27" s="1"/>
  <c r="N408" i="32" a="1"/>
  <c r="N408" i="32" s="1"/>
  <c r="E408" i="32" s="1"/>
  <c r="M408" i="32" a="1"/>
  <c r="M408" i="32" s="1"/>
  <c r="D408" i="32" s="1"/>
  <c r="O408" i="32" a="1"/>
  <c r="O408" i="32" s="1"/>
  <c r="M1293" i="27" s="1"/>
  <c r="A1293" i="27" s="1"/>
  <c r="O412" i="32" a="1"/>
  <c r="O412" i="32" s="1"/>
  <c r="M1295" i="27" s="1"/>
  <c r="A1295" i="27" s="1"/>
  <c r="M412" i="32" a="1"/>
  <c r="M412" i="32" s="1"/>
  <c r="D412" i="32" s="1"/>
  <c r="N412" i="32" a="1"/>
  <c r="N412" i="32" s="1"/>
  <c r="E412" i="32" s="1"/>
  <c r="N410" i="32" a="1"/>
  <c r="N410" i="32" s="1"/>
  <c r="E410" i="32" s="1"/>
  <c r="O410" i="32" a="1"/>
  <c r="O410" i="32" s="1"/>
  <c r="M1294" i="27" s="1"/>
  <c r="A1294" i="27" s="1"/>
  <c r="M410" i="32" a="1"/>
  <c r="M410" i="32" s="1"/>
  <c r="D410" i="32" s="1"/>
  <c r="O893" i="32" a="1"/>
  <c r="O893" i="32" s="1"/>
  <c r="M2441" i="27" s="1"/>
  <c r="A2441" i="27" s="1"/>
  <c r="N885" i="32" a="1"/>
  <c r="N885" i="32" s="1"/>
  <c r="E885" i="32" s="1"/>
  <c r="F2437" i="27" s="1"/>
  <c r="M885" i="32" a="1"/>
  <c r="M885" i="32" s="1"/>
  <c r="D885" i="32" s="1"/>
  <c r="M899" i="32" a="1"/>
  <c r="M899" i="32" s="1"/>
  <c r="D899" i="32" s="1"/>
  <c r="M867" i="32" a="1"/>
  <c r="M867" i="32" s="1"/>
  <c r="D867" i="32" s="1"/>
  <c r="N867" i="32" a="1"/>
  <c r="N867" i="32" s="1"/>
  <c r="E867" i="32" s="1"/>
  <c r="F2428" i="27" s="1"/>
  <c r="O891" i="32" a="1"/>
  <c r="O891" i="32" s="1"/>
  <c r="M2440" i="27" s="1"/>
  <c r="A2440" i="27" s="1"/>
  <c r="O881" i="32" a="1"/>
  <c r="O881" i="32" s="1"/>
  <c r="M2435" i="27" s="1"/>
  <c r="A2435" i="27" s="1"/>
  <c r="M881" i="32" a="1"/>
  <c r="M881" i="32" s="1"/>
  <c r="D881" i="32" s="1"/>
  <c r="O873" i="32" a="1"/>
  <c r="O873" i="32" s="1"/>
  <c r="M2431" i="27" s="1"/>
  <c r="A2431" i="27" s="1"/>
  <c r="M875" i="32" a="1"/>
  <c r="M875" i="32" s="1"/>
  <c r="D875" i="32" s="1"/>
  <c r="N875" i="32" a="1"/>
  <c r="N875" i="32" s="1"/>
  <c r="E875" i="32" s="1"/>
  <c r="F2432" i="27" s="1"/>
  <c r="M869" i="32" a="1"/>
  <c r="M869" i="32" s="1"/>
  <c r="D869" i="32" s="1"/>
  <c r="N1155" i="32" a="1"/>
  <c r="N1155" i="32" s="1"/>
  <c r="E1155" i="32" s="1"/>
  <c r="O1155" i="32" a="1"/>
  <c r="O1155" i="32" s="1"/>
  <c r="M1155" i="32" a="1"/>
  <c r="M1155" i="32" s="1"/>
  <c r="D1155" i="32" s="1"/>
  <c r="N1151" i="32" a="1"/>
  <c r="N1151" i="32" s="1"/>
  <c r="E1151" i="32" s="1"/>
  <c r="O1151" i="32" a="1"/>
  <c r="O1151" i="32" s="1"/>
  <c r="M1151" i="32" a="1"/>
  <c r="M1151" i="32" s="1"/>
  <c r="D1151" i="32" s="1"/>
  <c r="N1147" i="32" a="1"/>
  <c r="N1147" i="32" s="1"/>
  <c r="E1147" i="32" s="1"/>
  <c r="O1147" i="32" a="1"/>
  <c r="O1147" i="32" s="1"/>
  <c r="M1147" i="32" a="1"/>
  <c r="M1147" i="32" s="1"/>
  <c r="D1147" i="32" s="1"/>
  <c r="O1171" i="32" a="1"/>
  <c r="O1171" i="32" s="1"/>
  <c r="N1171" i="32" a="1"/>
  <c r="N1171" i="32" s="1"/>
  <c r="E1171" i="32" s="1"/>
  <c r="M1171" i="32" a="1"/>
  <c r="M1171" i="32" s="1"/>
  <c r="D1171" i="32" s="1"/>
  <c r="O1163" i="32" a="1"/>
  <c r="O1163" i="32" s="1"/>
  <c r="N1163" i="32" a="1"/>
  <c r="N1163" i="32" s="1"/>
  <c r="E1163" i="32" s="1"/>
  <c r="M1163" i="32" a="1"/>
  <c r="M1163" i="32" s="1"/>
  <c r="D1163" i="32" s="1"/>
  <c r="N1143" i="32" a="1"/>
  <c r="N1143" i="32" s="1"/>
  <c r="E1143" i="32" s="1"/>
  <c r="M1143" i="32" a="1"/>
  <c r="M1143" i="32" s="1"/>
  <c r="D1143" i="32" s="1"/>
  <c r="O1143" i="32" a="1"/>
  <c r="O1143" i="32" s="1"/>
  <c r="O1177" i="32" a="1"/>
  <c r="O1177" i="32" s="1"/>
  <c r="N1177" i="32" a="1"/>
  <c r="N1177" i="32" s="1"/>
  <c r="E1177" i="32" s="1"/>
  <c r="M1177" i="32" a="1"/>
  <c r="M1177" i="32" s="1"/>
  <c r="D1177" i="32" s="1"/>
  <c r="O1153" i="32" a="1"/>
  <c r="O1153" i="32" s="1"/>
  <c r="M1153" i="32" a="1"/>
  <c r="M1153" i="32" s="1"/>
  <c r="D1153" i="32" s="1"/>
  <c r="N1153" i="32" a="1"/>
  <c r="N1153" i="32" s="1"/>
  <c r="E1153" i="32" s="1"/>
  <c r="O1141" i="32" a="1"/>
  <c r="O1141" i="32" s="1"/>
  <c r="M1141" i="32" a="1"/>
  <c r="M1141" i="32" s="1"/>
  <c r="D1141" i="32" s="1"/>
  <c r="N1141" i="32" a="1"/>
  <c r="N1141" i="32" s="1"/>
  <c r="E1141" i="32" s="1"/>
  <c r="O1159" i="32" a="1"/>
  <c r="O1159" i="32" s="1"/>
  <c r="N1159" i="32" a="1"/>
  <c r="N1159" i="32" s="1"/>
  <c r="E1159" i="32" s="1"/>
  <c r="M1159" i="32" a="1"/>
  <c r="M1159" i="32" s="1"/>
  <c r="D1159" i="32" s="1"/>
  <c r="O967" i="32" a="1"/>
  <c r="O967" i="32" s="1"/>
  <c r="M967" i="32" a="1"/>
  <c r="M967" i="32" s="1"/>
  <c r="D967" i="32" s="1"/>
  <c r="N967" i="32" a="1"/>
  <c r="N967" i="32" s="1"/>
  <c r="E967" i="32" s="1"/>
  <c r="O943" i="32" a="1"/>
  <c r="O943" i="32" s="1"/>
  <c r="N943" i="32" a="1"/>
  <c r="N943" i="32" s="1"/>
  <c r="E943" i="32" s="1"/>
  <c r="M943" i="32" a="1"/>
  <c r="M943" i="32" s="1"/>
  <c r="D943" i="32" s="1"/>
  <c r="N979" i="32" a="1"/>
  <c r="N979" i="32" s="1"/>
  <c r="E979" i="32" s="1"/>
  <c r="O979" i="32" a="1"/>
  <c r="O979" i="32" s="1"/>
  <c r="M979" i="32" a="1"/>
  <c r="M979" i="32" s="1"/>
  <c r="D979" i="32" s="1"/>
  <c r="M957" i="32" a="1"/>
  <c r="M957" i="32" s="1"/>
  <c r="D957" i="32" s="1"/>
  <c r="N957" i="32" a="1"/>
  <c r="N957" i="32" s="1"/>
  <c r="E957" i="32" s="1"/>
  <c r="O957" i="32" a="1"/>
  <c r="O957" i="32" s="1"/>
  <c r="N963" i="32" a="1"/>
  <c r="N963" i="32" s="1"/>
  <c r="E963" i="32" s="1"/>
  <c r="M963" i="32" a="1"/>
  <c r="M963" i="32" s="1"/>
  <c r="D963" i="32" s="1"/>
  <c r="O963" i="32" a="1"/>
  <c r="O963" i="32" s="1"/>
  <c r="O961" i="32" a="1"/>
  <c r="O961" i="32" s="1"/>
  <c r="M961" i="32" a="1"/>
  <c r="M961" i="32" s="1"/>
  <c r="D961" i="32" s="1"/>
  <c r="N961" i="32" a="1"/>
  <c r="N961" i="32" s="1"/>
  <c r="E961" i="32" s="1"/>
  <c r="N973" i="32" a="1"/>
  <c r="N973" i="32" s="1"/>
  <c r="E973" i="32" s="1"/>
  <c r="O973" i="32" a="1"/>
  <c r="O973" i="32" s="1"/>
  <c r="M973" i="32" a="1"/>
  <c r="M973" i="32" s="1"/>
  <c r="D973" i="32" s="1"/>
  <c r="N945" i="32" a="1"/>
  <c r="N945" i="32" s="1"/>
  <c r="E945" i="32" s="1"/>
  <c r="O945" i="32" a="1"/>
  <c r="O945" i="32" s="1"/>
  <c r="M945" i="32" a="1"/>
  <c r="M945" i="32" s="1"/>
  <c r="D945" i="32" s="1"/>
  <c r="M969" i="32" a="1"/>
  <c r="M969" i="32" s="1"/>
  <c r="D969" i="32" s="1"/>
  <c r="N969" i="32" a="1"/>
  <c r="N969" i="32" s="1"/>
  <c r="E969" i="32" s="1"/>
  <c r="O969" i="32" a="1"/>
  <c r="O969" i="32" s="1"/>
  <c r="N338" i="32" a="1"/>
  <c r="N338" i="32" s="1"/>
  <c r="E338" i="32" s="1"/>
  <c r="M338" i="32" a="1"/>
  <c r="M338" i="32" s="1"/>
  <c r="D338" i="32" s="1"/>
  <c r="O338" i="32" a="1"/>
  <c r="O338" i="32" s="1"/>
  <c r="M1258" i="27" s="1"/>
  <c r="A1258" i="27" s="1"/>
  <c r="N360" i="32" a="1"/>
  <c r="N360" i="32" s="1"/>
  <c r="E360" i="32" s="1"/>
  <c r="M360" i="32" a="1"/>
  <c r="M360" i="32" s="1"/>
  <c r="D360" i="32" s="1"/>
  <c r="O360" i="32" a="1"/>
  <c r="O360" i="32" s="1"/>
  <c r="M1269" i="27" s="1"/>
  <c r="A1269" i="27" s="1"/>
  <c r="O905" i="32" a="1"/>
  <c r="O905" i="32" s="1"/>
  <c r="M2447" i="27" s="1"/>
  <c r="A2447" i="27" s="1"/>
  <c r="M937" i="32" a="1"/>
  <c r="M937" i="32" s="1"/>
  <c r="D937" i="32" s="1"/>
  <c r="N937" i="32" a="1"/>
  <c r="N937" i="32" s="1"/>
  <c r="E937" i="32" s="1"/>
  <c r="O937" i="32" a="1"/>
  <c r="O937" i="32" s="1"/>
  <c r="M901" i="32" a="1"/>
  <c r="M901" i="32" s="1"/>
  <c r="D901" i="32" s="1"/>
  <c r="O917" i="32" a="1"/>
  <c r="O917" i="32" s="1"/>
  <c r="M917" i="32" a="1"/>
  <c r="M917" i="32" s="1"/>
  <c r="D917" i="32" s="1"/>
  <c r="N917" i="32" a="1"/>
  <c r="N917" i="32" s="1"/>
  <c r="E917" i="32" s="1"/>
  <c r="M915" i="32" a="1"/>
  <c r="M915" i="32" s="1"/>
  <c r="D915" i="32" s="1"/>
  <c r="N915" i="32" a="1"/>
  <c r="N915" i="32" s="1"/>
  <c r="E915" i="32" s="1"/>
  <c r="O915" i="32" a="1"/>
  <c r="O915" i="32" s="1"/>
  <c r="M933" i="32" a="1"/>
  <c r="M933" i="32" s="1"/>
  <c r="D933" i="32" s="1"/>
  <c r="N933" i="32" a="1"/>
  <c r="N933" i="32" s="1"/>
  <c r="E933" i="32" s="1"/>
  <c r="O933" i="32" a="1"/>
  <c r="O933" i="32" s="1"/>
  <c r="N931" i="32" a="1"/>
  <c r="N931" i="32" s="1"/>
  <c r="E931" i="32" s="1"/>
  <c r="M931" i="32" a="1"/>
  <c r="M931" i="32" s="1"/>
  <c r="D931" i="32" s="1"/>
  <c r="O931" i="32" a="1"/>
  <c r="O931" i="32" s="1"/>
  <c r="N939" i="32" a="1"/>
  <c r="N939" i="32" s="1"/>
  <c r="E939" i="32" s="1"/>
  <c r="O939" i="32" a="1"/>
  <c r="O939" i="32" s="1"/>
  <c r="M939" i="32" a="1"/>
  <c r="M939" i="32" s="1"/>
  <c r="D939" i="32" s="1"/>
  <c r="N578" i="32" a="1"/>
  <c r="N578" i="32" s="1"/>
  <c r="E578" i="32" s="1"/>
  <c r="M578" i="32" a="1"/>
  <c r="M578" i="32" s="1"/>
  <c r="D578" i="32" s="1"/>
  <c r="O578" i="32" a="1"/>
  <c r="O578" i="32" s="1"/>
  <c r="M1378" i="27" s="1"/>
  <c r="A1378" i="27" s="1"/>
  <c r="N592" i="32" a="1"/>
  <c r="N592" i="32" s="1"/>
  <c r="E592" i="32" s="1"/>
  <c r="O592" i="32" a="1"/>
  <c r="O592" i="32" s="1"/>
  <c r="M1385" i="27" s="1"/>
  <c r="A1385" i="27" s="1"/>
  <c r="M592" i="32" a="1"/>
  <c r="M592" i="32" s="1"/>
  <c r="D592" i="32" s="1"/>
  <c r="O588" i="32" a="1"/>
  <c r="O588" i="32" s="1"/>
  <c r="M1383" i="27" s="1"/>
  <c r="A1383" i="27" s="1"/>
  <c r="M588" i="32" a="1"/>
  <c r="M588" i="32" s="1"/>
  <c r="D588" i="32" s="1"/>
  <c r="N588" i="32" a="1"/>
  <c r="N588" i="32" s="1"/>
  <c r="E588" i="32" s="1"/>
  <c r="O584" i="32" a="1"/>
  <c r="O584" i="32" s="1"/>
  <c r="M1381" i="27" s="1"/>
  <c r="A1381" i="27" s="1"/>
  <c r="M584" i="32" a="1"/>
  <c r="M584" i="32" s="1"/>
  <c r="D584" i="32" s="1"/>
  <c r="N584" i="32" a="1"/>
  <c r="N584" i="32" s="1"/>
  <c r="E584" i="32" s="1"/>
  <c r="M386" i="32" a="1"/>
  <c r="M386" i="32" s="1"/>
  <c r="D386" i="32" s="1"/>
  <c r="O386" i="32" a="1"/>
  <c r="O386" i="32" s="1"/>
  <c r="M1282" i="27" s="1"/>
  <c r="A1282" i="27" s="1"/>
  <c r="N386" i="32" a="1"/>
  <c r="N386" i="32" s="1"/>
  <c r="E386" i="32" s="1"/>
  <c r="M392" i="32" a="1"/>
  <c r="M392" i="32" s="1"/>
  <c r="D392" i="32" s="1"/>
  <c r="O392" i="32" a="1"/>
  <c r="O392" i="32" s="1"/>
  <c r="M1285" i="27" s="1"/>
  <c r="A1285" i="27" s="1"/>
  <c r="N392" i="32" a="1"/>
  <c r="N392" i="32" s="1"/>
  <c r="E392" i="32" s="1"/>
  <c r="M376" i="32" a="1"/>
  <c r="M376" i="32" s="1"/>
  <c r="D376" i="32" s="1"/>
  <c r="N376" i="32" a="1"/>
  <c r="N376" i="32" s="1"/>
  <c r="E376" i="32" s="1"/>
  <c r="O376" i="32" a="1"/>
  <c r="O376" i="32" s="1"/>
  <c r="M1277" i="27" s="1"/>
  <c r="A1277" i="27" s="1"/>
  <c r="N380" i="32" a="1"/>
  <c r="N380" i="32" s="1"/>
  <c r="E380" i="32" s="1"/>
  <c r="O380" i="32" a="1"/>
  <c r="O380" i="32" s="1"/>
  <c r="M1279" i="27" s="1"/>
  <c r="A1279" i="27" s="1"/>
  <c r="M380" i="32" a="1"/>
  <c r="M380" i="32" s="1"/>
  <c r="D380" i="32" s="1"/>
  <c r="N390" i="32" a="1"/>
  <c r="N390" i="32" s="1"/>
  <c r="E390" i="32" s="1"/>
  <c r="M390" i="32" a="1"/>
  <c r="M390" i="32" s="1"/>
  <c r="D390" i="32" s="1"/>
  <c r="O390" i="32" a="1"/>
  <c r="O390" i="32" s="1"/>
  <c r="M1284" i="27" s="1"/>
  <c r="A1284" i="27" s="1"/>
  <c r="O1117" i="32" a="1"/>
  <c r="O1117" i="32" s="1"/>
  <c r="N1117" i="32" a="1"/>
  <c r="N1117" i="32" s="1"/>
  <c r="E1117" i="32" s="1"/>
  <c r="M1117" i="32" a="1"/>
  <c r="M1117" i="32" s="1"/>
  <c r="D1117" i="32" s="1"/>
  <c r="N1119" i="32" a="1"/>
  <c r="N1119" i="32" s="1"/>
  <c r="E1119" i="32" s="1"/>
  <c r="M1119" i="32" a="1"/>
  <c r="M1119" i="32" s="1"/>
  <c r="D1119" i="32" s="1"/>
  <c r="O1119" i="32" a="1"/>
  <c r="O1119" i="32" s="1"/>
  <c r="N1123" i="32" a="1"/>
  <c r="N1123" i="32" s="1"/>
  <c r="E1123" i="32" s="1"/>
  <c r="O1123" i="32" a="1"/>
  <c r="O1123" i="32" s="1"/>
  <c r="M1123" i="32" a="1"/>
  <c r="M1123" i="32" s="1"/>
  <c r="D1123" i="32" s="1"/>
  <c r="O1131" i="32" a="1"/>
  <c r="O1131" i="32" s="1"/>
  <c r="N1131" i="32" a="1"/>
  <c r="N1131" i="32" s="1"/>
  <c r="E1131" i="32" s="1"/>
  <c r="M1131" i="32" a="1"/>
  <c r="M1131" i="32" s="1"/>
  <c r="D1131" i="32" s="1"/>
  <c r="O1133" i="32" a="1"/>
  <c r="O1133" i="32" s="1"/>
  <c r="M1133" i="32" a="1"/>
  <c r="M1133" i="32" s="1"/>
  <c r="D1133" i="32" s="1"/>
  <c r="N1133" i="32" a="1"/>
  <c r="N1133" i="32" s="1"/>
  <c r="E1133" i="32" s="1"/>
  <c r="M1109" i="32" a="1"/>
  <c r="M1109" i="32" s="1"/>
  <c r="D1109" i="32" s="1"/>
  <c r="O1109" i="32" a="1"/>
  <c r="O1109" i="32" s="1"/>
  <c r="N1109" i="32" a="1"/>
  <c r="N1109" i="32" s="1"/>
  <c r="E1109" i="32" s="1"/>
  <c r="O1113" i="32" a="1"/>
  <c r="O1113" i="32" s="1"/>
  <c r="M1113" i="32" a="1"/>
  <c r="M1113" i="32" s="1"/>
  <c r="D1113" i="32" s="1"/>
  <c r="N1113" i="32" a="1"/>
  <c r="N1113" i="32" s="1"/>
  <c r="E1113" i="32" s="1"/>
  <c r="O1115" i="32" a="1"/>
  <c r="O1115" i="32" s="1"/>
  <c r="N1115" i="32" a="1"/>
  <c r="N1115" i="32" s="1"/>
  <c r="E1115" i="32" s="1"/>
  <c r="M1115" i="32" a="1"/>
  <c r="M1115" i="32" s="1"/>
  <c r="D1115" i="32" s="1"/>
  <c r="N572" i="32" a="1"/>
  <c r="N572" i="32" s="1"/>
  <c r="E572" i="32" s="1"/>
  <c r="M572" i="32" a="1"/>
  <c r="M572" i="32" s="1"/>
  <c r="D572" i="32" s="1"/>
  <c r="O572" i="32" a="1"/>
  <c r="O572" i="32" s="1"/>
  <c r="M1375" i="27" s="1"/>
  <c r="A1375" i="27" s="1"/>
  <c r="O574" i="32" a="1"/>
  <c r="O574" i="32" s="1"/>
  <c r="M1376" i="27" s="1"/>
  <c r="A1376" i="27" s="1"/>
  <c r="N574" i="32" a="1"/>
  <c r="N574" i="32" s="1"/>
  <c r="E574" i="32" s="1"/>
  <c r="M574" i="32" a="1"/>
  <c r="M574" i="32" s="1"/>
  <c r="D574" i="32" s="1"/>
  <c r="M570" i="32" a="1"/>
  <c r="M570" i="32" s="1"/>
  <c r="D570" i="32" s="1"/>
  <c r="N570" i="32" a="1"/>
  <c r="N570" i="32" s="1"/>
  <c r="E570" i="32" s="1"/>
  <c r="O570" i="32" a="1"/>
  <c r="O570" i="32" s="1"/>
  <c r="M1374" i="27" s="1"/>
  <c r="A1374" i="27" s="1"/>
  <c r="N761" i="32" a="1"/>
  <c r="N761" i="32" s="1"/>
  <c r="E761" i="32" s="1"/>
  <c r="F2375" i="27" s="1"/>
  <c r="O538" i="32" a="1"/>
  <c r="O538" i="32" s="1"/>
  <c r="M1358" i="27" s="1"/>
  <c r="A1358" i="27" s="1"/>
  <c r="M538" i="32" a="1"/>
  <c r="M538" i="32" s="1"/>
  <c r="D538" i="32" s="1"/>
  <c r="N538" i="32" a="1"/>
  <c r="N538" i="32" s="1"/>
  <c r="E538" i="32" s="1"/>
  <c r="N536" i="32" a="1"/>
  <c r="N536" i="32" s="1"/>
  <c r="E536" i="32" s="1"/>
  <c r="M536" i="32" a="1"/>
  <c r="M536" i="32" s="1"/>
  <c r="D536" i="32" s="1"/>
  <c r="O536" i="32" a="1"/>
  <c r="O536" i="32" s="1"/>
  <c r="M1357" i="27" s="1"/>
  <c r="A1357" i="27" s="1"/>
  <c r="O552" i="32" a="1"/>
  <c r="O552" i="32" s="1"/>
  <c r="M1365" i="27" s="1"/>
  <c r="A1365" i="27" s="1"/>
  <c r="M552" i="32" a="1"/>
  <c r="M552" i="32" s="1"/>
  <c r="D552" i="32" s="1"/>
  <c r="N552" i="32" a="1"/>
  <c r="N552" i="32" s="1"/>
  <c r="E552" i="32" s="1"/>
  <c r="M540" i="32" a="1"/>
  <c r="M540" i="32" s="1"/>
  <c r="D540" i="32" s="1"/>
  <c r="N540" i="32" a="1"/>
  <c r="N540" i="32" s="1"/>
  <c r="E540" i="32" s="1"/>
  <c r="O540" i="32" a="1"/>
  <c r="O540" i="32" s="1"/>
  <c r="M1359" i="27" s="1"/>
  <c r="A1359" i="27" s="1"/>
  <c r="O1073" i="32" a="1"/>
  <c r="O1073" i="32" s="1"/>
  <c r="N1073" i="32" a="1"/>
  <c r="N1073" i="32" s="1"/>
  <c r="E1073" i="32" s="1"/>
  <c r="M1073" i="32" a="1"/>
  <c r="M1073" i="32" s="1"/>
  <c r="D1073" i="32" s="1"/>
  <c r="O1081" i="32" a="1"/>
  <c r="O1081" i="32" s="1"/>
  <c r="N1081" i="32" a="1"/>
  <c r="N1081" i="32" s="1"/>
  <c r="E1081" i="32" s="1"/>
  <c r="M1081" i="32" a="1"/>
  <c r="M1081" i="32" s="1"/>
  <c r="D1081" i="32" s="1"/>
  <c r="O1069" i="32" a="1"/>
  <c r="O1069" i="32" s="1"/>
  <c r="N1069" i="32" a="1"/>
  <c r="N1069" i="32" s="1"/>
  <c r="E1069" i="32" s="1"/>
  <c r="M1069" i="32" a="1"/>
  <c r="M1069" i="32" s="1"/>
  <c r="D1069" i="32" s="1"/>
  <c r="M1093" i="32" a="1"/>
  <c r="M1093" i="32" s="1"/>
  <c r="D1093" i="32" s="1"/>
  <c r="N1093" i="32" a="1"/>
  <c r="N1093" i="32" s="1"/>
  <c r="E1093" i="32" s="1"/>
  <c r="O1093" i="32" a="1"/>
  <c r="O1093" i="32" s="1"/>
  <c r="N1065" i="32" a="1"/>
  <c r="N1065" i="32" s="1"/>
  <c r="E1065" i="32" s="1"/>
  <c r="M1065" i="32" a="1"/>
  <c r="M1065" i="32" s="1"/>
  <c r="D1065" i="32" s="1"/>
  <c r="O1065" i="32" a="1"/>
  <c r="O1065" i="32" s="1"/>
  <c r="O1077" i="32" a="1"/>
  <c r="O1077" i="32" s="1"/>
  <c r="M1077" i="32" a="1"/>
  <c r="M1077" i="32" s="1"/>
  <c r="D1077" i="32" s="1"/>
  <c r="N1077" i="32" a="1"/>
  <c r="N1077" i="32" s="1"/>
  <c r="E1077" i="32" s="1"/>
  <c r="N1083" i="32" a="1"/>
  <c r="N1083" i="32" s="1"/>
  <c r="E1083" i="32" s="1"/>
  <c r="M1083" i="32" a="1"/>
  <c r="M1083" i="32" s="1"/>
  <c r="D1083" i="32" s="1"/>
  <c r="O1083" i="32" a="1"/>
  <c r="O1083" i="32" s="1"/>
  <c r="N1099" i="32" a="1"/>
  <c r="N1099" i="32" s="1"/>
  <c r="E1099" i="32" s="1"/>
  <c r="O1099" i="32" a="1"/>
  <c r="O1099" i="32" s="1"/>
  <c r="M1099" i="32" a="1"/>
  <c r="M1099" i="32" s="1"/>
  <c r="D1099" i="32" s="1"/>
  <c r="M1067" i="32" a="1"/>
  <c r="M1067" i="32" s="1"/>
  <c r="D1067" i="32" s="1"/>
  <c r="O1067" i="32" a="1"/>
  <c r="O1067" i="32" s="1"/>
  <c r="N1067" i="32" a="1"/>
  <c r="N1067" i="32" s="1"/>
  <c r="E1067" i="32" s="1"/>
  <c r="M1075" i="32" a="1"/>
  <c r="M1075" i="32" s="1"/>
  <c r="D1075" i="32" s="1"/>
  <c r="N1075" i="32" a="1"/>
  <c r="N1075" i="32" s="1"/>
  <c r="E1075" i="32" s="1"/>
  <c r="O1075" i="32" a="1"/>
  <c r="O1075" i="32" s="1"/>
  <c r="O623" i="32" a="1"/>
  <c r="O623" i="32" s="1"/>
  <c r="M2306" i="27" s="1"/>
  <c r="A2306" i="27" s="1"/>
  <c r="N623" i="32" a="1"/>
  <c r="N623" i="32" s="1"/>
  <c r="E623" i="32" s="1"/>
  <c r="F2306" i="27" s="1"/>
  <c r="M623" i="32" a="1"/>
  <c r="M623" i="32" s="1"/>
  <c r="D623" i="32" s="1"/>
  <c r="M631" i="32" a="1"/>
  <c r="M631" i="32" s="1"/>
  <c r="D631" i="32" s="1"/>
  <c r="N631" i="32" a="1"/>
  <c r="N631" i="32" s="1"/>
  <c r="E631" i="32" s="1"/>
  <c r="F2310" i="27" s="1"/>
  <c r="O631" i="32" a="1"/>
  <c r="O631" i="32" s="1"/>
  <c r="M2310" i="27" s="1"/>
  <c r="A2310" i="27" s="1"/>
  <c r="M725" i="32" a="1"/>
  <c r="M725" i="32" s="1"/>
  <c r="D725" i="32" s="1"/>
  <c r="N725" i="32" a="1"/>
  <c r="N725" i="32" s="1"/>
  <c r="E725" i="32" s="1"/>
  <c r="F2357" i="27" s="1"/>
  <c r="O725" i="32" a="1"/>
  <c r="O725" i="32" s="1"/>
  <c r="M2357" i="27" s="1"/>
  <c r="A2357" i="27" s="1"/>
  <c r="N715" i="32" a="1"/>
  <c r="N715" i="32" s="1"/>
  <c r="E715" i="32" s="1"/>
  <c r="F2352" i="27" s="1"/>
  <c r="M715" i="32" a="1"/>
  <c r="M715" i="32" s="1"/>
  <c r="D715" i="32" s="1"/>
  <c r="O715" i="32" a="1"/>
  <c r="O715" i="32" s="1"/>
  <c r="M2352" i="27" s="1"/>
  <c r="A2352" i="27" s="1"/>
  <c r="M1209" i="32" a="1"/>
  <c r="M1209" i="32" s="1"/>
  <c r="D1209" i="32" s="1"/>
  <c r="N1209" i="32" a="1"/>
  <c r="N1209" i="32" s="1"/>
  <c r="E1209" i="32" s="1"/>
  <c r="O1209" i="32" a="1"/>
  <c r="O1209" i="32" s="1"/>
  <c r="N1187" i="32" a="1"/>
  <c r="N1187" i="32" s="1"/>
  <c r="E1187" i="32" s="1"/>
  <c r="M1187" i="32" a="1"/>
  <c r="M1187" i="32" s="1"/>
  <c r="D1187" i="32" s="1"/>
  <c r="O1187" i="32" a="1"/>
  <c r="O1187" i="32" s="1"/>
  <c r="O1201" i="32" a="1"/>
  <c r="O1201" i="32" s="1"/>
  <c r="M1201" i="32" a="1"/>
  <c r="M1201" i="32" s="1"/>
  <c r="D1201" i="32" s="1"/>
  <c r="N1201" i="32" a="1"/>
  <c r="N1201" i="32" s="1"/>
  <c r="E1201" i="32" s="1"/>
  <c r="N1189" i="32" a="1"/>
  <c r="N1189" i="32" s="1"/>
  <c r="E1189" i="32" s="1"/>
  <c r="O1189" i="32" a="1"/>
  <c r="O1189" i="32" s="1"/>
  <c r="M1189" i="32" a="1"/>
  <c r="M1189" i="32" s="1"/>
  <c r="D1189" i="32" s="1"/>
  <c r="O1195" i="32" a="1"/>
  <c r="O1195" i="32" s="1"/>
  <c r="N1195" i="32" a="1"/>
  <c r="N1195" i="32" s="1"/>
  <c r="E1195" i="32" s="1"/>
  <c r="M1195" i="32" a="1"/>
  <c r="M1195" i="32" s="1"/>
  <c r="D1195" i="32" s="1"/>
  <c r="N334" i="32" a="1"/>
  <c r="N334" i="32" s="1"/>
  <c r="E334" i="32" s="1"/>
  <c r="O334" i="32" a="1"/>
  <c r="O334" i="32" s="1"/>
  <c r="M1256" i="27" s="1"/>
  <c r="A1256" i="27" s="1"/>
  <c r="M334" i="32" a="1"/>
  <c r="M334" i="32" s="1"/>
  <c r="D334" i="32" s="1"/>
  <c r="M326" i="32" a="1"/>
  <c r="M326" i="32" s="1"/>
  <c r="D326" i="32" s="1"/>
  <c r="N326" i="32" a="1"/>
  <c r="N326" i="32" s="1"/>
  <c r="E326" i="32" s="1"/>
  <c r="O326" i="32" a="1"/>
  <c r="O326" i="32" s="1"/>
  <c r="M1252" i="27" s="1"/>
  <c r="A1252" i="27" s="1"/>
  <c r="M320" i="32" a="1"/>
  <c r="M320" i="32" s="1"/>
  <c r="D320" i="32" s="1"/>
  <c r="O320" i="32" a="1"/>
  <c r="O320" i="32" s="1"/>
  <c r="M1249" i="27" s="1"/>
  <c r="A1249" i="27" s="1"/>
  <c r="N320" i="32" a="1"/>
  <c r="N320" i="32" s="1"/>
  <c r="E320" i="32" s="1"/>
  <c r="L322" i="32"/>
  <c r="K1096" i="27"/>
  <c r="K316" i="32"/>
  <c r="K318" i="32" s="1"/>
  <c r="K320" i="32" s="1"/>
  <c r="K322" i="32" s="1"/>
  <c r="K324" i="32" s="1"/>
  <c r="K326" i="32" s="1"/>
  <c r="K328" i="32" s="1"/>
  <c r="K330" i="32" s="1"/>
  <c r="K332" i="32" s="1"/>
  <c r="K334" i="32" s="1"/>
  <c r="K336" i="32" s="1"/>
  <c r="K338" i="32" s="1"/>
  <c r="K340" i="32" s="1"/>
  <c r="K342" i="32" s="1"/>
  <c r="K344" i="32" s="1"/>
  <c r="K346" i="32" s="1"/>
  <c r="K348" i="32" s="1"/>
  <c r="K350" i="32" s="1"/>
  <c r="K352" i="32" s="1"/>
  <c r="K354" i="32" s="1"/>
  <c r="K356" i="32" s="1"/>
  <c r="K358" i="32" s="1"/>
  <c r="K360" i="32" s="1"/>
  <c r="K362" i="32" s="1"/>
  <c r="K364" i="32" s="1"/>
  <c r="K366" i="32" s="1"/>
  <c r="K368" i="32" s="1"/>
  <c r="K370" i="32" s="1"/>
  <c r="K372" i="32" s="1"/>
  <c r="K374" i="32" s="1"/>
  <c r="K376" i="32" s="1"/>
  <c r="K378" i="32" s="1"/>
  <c r="K380" i="32" s="1"/>
  <c r="K382" i="32" s="1"/>
  <c r="K384" i="32" s="1"/>
  <c r="K386" i="32" s="1"/>
  <c r="K388" i="32" s="1"/>
  <c r="K390" i="32" s="1"/>
  <c r="K392" i="32" s="1"/>
  <c r="K394" i="32" s="1"/>
  <c r="K396" i="32" s="1"/>
  <c r="K398" i="32" s="1"/>
  <c r="K400" i="32" s="1"/>
  <c r="K402" i="32" s="1"/>
  <c r="K404" i="32" s="1"/>
  <c r="K406" i="32" s="1"/>
  <c r="K408" i="32" s="1"/>
  <c r="K410" i="32" s="1"/>
  <c r="K412" i="32" s="1"/>
  <c r="K414" i="32" s="1"/>
  <c r="L414" i="32" s="1"/>
  <c r="M414" i="32" s="1" a="1"/>
  <c r="M414" i="32" s="1"/>
  <c r="D414" i="32" s="1"/>
  <c r="L316" i="32"/>
  <c r="N765" i="32" a="1"/>
  <c r="N765" i="32" s="1"/>
  <c r="E765" i="32" s="1"/>
  <c r="F2377" i="27" s="1"/>
  <c r="O765" i="32" a="1"/>
  <c r="O765" i="32" s="1"/>
  <c r="M2377" i="27" s="1"/>
  <c r="A2377" i="27" s="1"/>
  <c r="M765" i="32" a="1"/>
  <c r="M765" i="32" s="1"/>
  <c r="D765" i="32" s="1"/>
  <c r="N757" i="32" a="1"/>
  <c r="N757" i="32" s="1"/>
  <c r="E757" i="32" s="1"/>
  <c r="F2373" i="27" s="1"/>
  <c r="O757" i="32" a="1"/>
  <c r="O757" i="32" s="1"/>
  <c r="M2373" i="27" s="1"/>
  <c r="A2373" i="27" s="1"/>
  <c r="M757" i="32" a="1"/>
  <c r="M757" i="32" s="1"/>
  <c r="D757" i="32" s="1"/>
  <c r="N665" i="32" a="1"/>
  <c r="N665" i="32" s="1"/>
  <c r="E665" i="32" s="1"/>
  <c r="F2327" i="27" s="1"/>
  <c r="O665" i="32" a="1"/>
  <c r="O665" i="32" s="1"/>
  <c r="M2327" i="27" s="1"/>
  <c r="A2327" i="27" s="1"/>
  <c r="M665" i="32" a="1"/>
  <c r="M665" i="32" s="1"/>
  <c r="D665" i="32" s="1"/>
  <c r="M667" i="32" a="1"/>
  <c r="M667" i="32" s="1"/>
  <c r="D667" i="32" s="1"/>
  <c r="O667" i="32" a="1"/>
  <c r="O667" i="32" s="1"/>
  <c r="M2328" i="27" s="1"/>
  <c r="A2328" i="27" s="1"/>
  <c r="N667" i="32" a="1"/>
  <c r="N667" i="32" s="1"/>
  <c r="E667" i="32" s="1"/>
  <c r="F2328" i="27" s="1"/>
  <c r="M699" i="32" a="1"/>
  <c r="M699" i="32" s="1"/>
  <c r="D699" i="32" s="1"/>
  <c r="O699" i="32" a="1"/>
  <c r="O699" i="32" s="1"/>
  <c r="M2344" i="27" s="1"/>
  <c r="A2344" i="27" s="1"/>
  <c r="N699" i="32" a="1"/>
  <c r="N699" i="32" s="1"/>
  <c r="E699" i="32" s="1"/>
  <c r="F2344" i="27" s="1"/>
  <c r="M1001" i="32" a="1"/>
  <c r="M1001" i="32" s="1"/>
  <c r="D1001" i="32" s="1"/>
  <c r="O1001" i="32" a="1"/>
  <c r="O1001" i="32" s="1"/>
  <c r="N1001" i="32" a="1"/>
  <c r="N1001" i="32" s="1"/>
  <c r="E1001" i="32" s="1"/>
  <c r="O1019" i="32" a="1"/>
  <c r="O1019" i="32" s="1"/>
  <c r="N1019" i="32" a="1"/>
  <c r="N1019" i="32" s="1"/>
  <c r="E1019" i="32" s="1"/>
  <c r="M1019" i="32" a="1"/>
  <c r="M1019" i="32" s="1"/>
  <c r="D1019" i="32" s="1"/>
  <c r="M1011" i="32" a="1"/>
  <c r="M1011" i="32" s="1"/>
  <c r="D1011" i="32" s="1"/>
  <c r="N1011" i="32" a="1"/>
  <c r="N1011" i="32" s="1"/>
  <c r="E1011" i="32" s="1"/>
  <c r="O1011" i="32" a="1"/>
  <c r="O1011" i="32" s="1"/>
  <c r="N1003" i="32" a="1"/>
  <c r="N1003" i="32" s="1"/>
  <c r="E1003" i="32" s="1"/>
  <c r="O1003" i="32" a="1"/>
  <c r="O1003" i="32" s="1"/>
  <c r="M1003" i="32" a="1"/>
  <c r="M1003" i="32" s="1"/>
  <c r="D1003" i="32" s="1"/>
  <c r="N1015" i="32" a="1"/>
  <c r="N1015" i="32" s="1"/>
  <c r="E1015" i="32" s="1"/>
  <c r="M1015" i="32" a="1"/>
  <c r="M1015" i="32" s="1"/>
  <c r="D1015" i="32" s="1"/>
  <c r="O1015" i="32" a="1"/>
  <c r="O1015" i="32" s="1"/>
  <c r="M995" i="32" a="1"/>
  <c r="M995" i="32" s="1"/>
  <c r="D995" i="32" s="1"/>
  <c r="N995" i="32" a="1"/>
  <c r="N995" i="32" s="1"/>
  <c r="E995" i="32" s="1"/>
  <c r="O995" i="32" a="1"/>
  <c r="O995" i="32" s="1"/>
  <c r="O1017" i="32" a="1"/>
  <c r="O1017" i="32" s="1"/>
  <c r="M1017" i="32" a="1"/>
  <c r="M1017" i="32" s="1"/>
  <c r="D1017" i="32" s="1"/>
  <c r="N1017" i="32" a="1"/>
  <c r="N1017" i="32" s="1"/>
  <c r="E1017" i="32" s="1"/>
  <c r="O1013" i="32" a="1"/>
  <c r="O1013" i="32" s="1"/>
  <c r="M1013" i="32" a="1"/>
  <c r="M1013" i="32" s="1"/>
  <c r="D1013" i="32" s="1"/>
  <c r="N1013" i="32" a="1"/>
  <c r="N1013" i="32" s="1"/>
  <c r="E1013" i="32" s="1"/>
  <c r="M1007" i="32" a="1"/>
  <c r="M1007" i="32" s="1"/>
  <c r="D1007" i="32" s="1"/>
  <c r="O1007" i="32" a="1"/>
  <c r="O1007" i="32" s="1"/>
  <c r="N1007" i="32" a="1"/>
  <c r="N1007" i="32" s="1"/>
  <c r="E1007" i="32" s="1"/>
  <c r="O989" i="32" a="1"/>
  <c r="O989" i="32" s="1"/>
  <c r="N989" i="32" a="1"/>
  <c r="N989" i="32" s="1"/>
  <c r="E989" i="32" s="1"/>
  <c r="M989" i="32" a="1"/>
  <c r="M989" i="32" s="1"/>
  <c r="D989" i="32" s="1"/>
  <c r="O396" i="32" a="1"/>
  <c r="O396" i="32" s="1"/>
  <c r="M1287" i="27" s="1"/>
  <c r="A1287" i="27" s="1"/>
  <c r="N396" i="32" a="1"/>
  <c r="N396" i="32" s="1"/>
  <c r="E396" i="32" s="1"/>
  <c r="M396" i="32" a="1"/>
  <c r="M396" i="32" s="1"/>
  <c r="D396" i="32" s="1"/>
  <c r="O404" i="32" a="1"/>
  <c r="O404" i="32" s="1"/>
  <c r="M1291" i="27" s="1"/>
  <c r="A1291" i="27" s="1"/>
  <c r="N404" i="32" a="1"/>
  <c r="N404" i="32" s="1"/>
  <c r="E404" i="32" s="1"/>
  <c r="M404" i="32" a="1"/>
  <c r="M404" i="32" s="1"/>
  <c r="D404" i="32" s="1"/>
  <c r="N400" i="32" a="1"/>
  <c r="N400" i="32" s="1"/>
  <c r="E400" i="32" s="1"/>
  <c r="M400" i="32" a="1"/>
  <c r="M400" i="32" s="1"/>
  <c r="D400" i="32" s="1"/>
  <c r="O400" i="32" a="1"/>
  <c r="O400" i="32" s="1"/>
  <c r="M1289" i="27" s="1"/>
  <c r="A1289" i="27" s="1"/>
  <c r="N398" i="32" a="1"/>
  <c r="N398" i="32" s="1"/>
  <c r="E398" i="32" s="1"/>
  <c r="O398" i="32" a="1"/>
  <c r="O398" i="32" s="1"/>
  <c r="M1288" i="27" s="1"/>
  <c r="A1288" i="27" s="1"/>
  <c r="M398" i="32" a="1"/>
  <c r="M398" i="32" s="1"/>
  <c r="D398" i="32" s="1"/>
  <c r="M895" i="32" a="1"/>
  <c r="M895" i="32" s="1"/>
  <c r="D895" i="32" s="1"/>
  <c r="O895" i="32" a="1"/>
  <c r="O895" i="32" s="1"/>
  <c r="M2442" i="27" s="1"/>
  <c r="A2442" i="27" s="1"/>
  <c r="N895" i="32" a="1"/>
  <c r="N895" i="32" s="1"/>
  <c r="E895" i="32" s="1"/>
  <c r="F2442" i="27" s="1"/>
  <c r="M879" i="32" a="1"/>
  <c r="M879" i="32" s="1"/>
  <c r="D879" i="32" s="1"/>
  <c r="O879" i="32" a="1"/>
  <c r="O879" i="32" s="1"/>
  <c r="M2434" i="27" s="1"/>
  <c r="A2434" i="27" s="1"/>
  <c r="N879" i="32" a="1"/>
  <c r="N879" i="32" s="1"/>
  <c r="E879" i="32" s="1"/>
  <c r="F2434" i="27" s="1"/>
  <c r="L861" i="32"/>
  <c r="O887" i="32" a="1"/>
  <c r="O887" i="32" s="1"/>
  <c r="M2438" i="27" s="1"/>
  <c r="A2438" i="27" s="1"/>
  <c r="N887" i="32" a="1"/>
  <c r="N887" i="32" s="1"/>
  <c r="E887" i="32" s="1"/>
  <c r="F2438" i="27" s="1"/>
  <c r="M887" i="32" a="1"/>
  <c r="M887" i="32" s="1"/>
  <c r="D887" i="32" s="1"/>
  <c r="N883" i="32" a="1"/>
  <c r="N883" i="32" s="1"/>
  <c r="E883" i="32" s="1"/>
  <c r="F2436" i="27" s="1"/>
  <c r="O883" i="32" a="1"/>
  <c r="O883" i="32" s="1"/>
  <c r="M2436" i="27" s="1"/>
  <c r="A2436" i="27" s="1"/>
  <c r="M883" i="32" a="1"/>
  <c r="M883" i="32" s="1"/>
  <c r="D883" i="32" s="1"/>
  <c r="O871" i="32" a="1"/>
  <c r="O871" i="32" s="1"/>
  <c r="M2430" i="27" s="1"/>
  <c r="A2430" i="27" s="1"/>
  <c r="M871" i="32" a="1"/>
  <c r="M871" i="32" s="1"/>
  <c r="D871" i="32" s="1"/>
  <c r="N871" i="32" a="1"/>
  <c r="N871" i="32" s="1"/>
  <c r="E871" i="32" s="1"/>
  <c r="F2430" i="27" s="1"/>
  <c r="M889" i="32" a="1"/>
  <c r="M889" i="32" s="1"/>
  <c r="D889" i="32" s="1"/>
  <c r="O889" i="32" a="1"/>
  <c r="O889" i="32" s="1"/>
  <c r="M2439" i="27" s="1"/>
  <c r="A2439" i="27" s="1"/>
  <c r="N889" i="32" a="1"/>
  <c r="N889" i="32" s="1"/>
  <c r="E889" i="32" s="1"/>
  <c r="F2439" i="27" s="1"/>
  <c r="O897" i="32" a="1"/>
  <c r="O897" i="32" s="1"/>
  <c r="M2443" i="27" s="1"/>
  <c r="A2443" i="27" s="1"/>
  <c r="M897" i="32" a="1"/>
  <c r="M897" i="32" s="1"/>
  <c r="D897" i="32" s="1"/>
  <c r="N897" i="32" a="1"/>
  <c r="N897" i="32" s="1"/>
  <c r="E897" i="32" s="1"/>
  <c r="F2443" i="27" s="1"/>
  <c r="N865" i="32" a="1"/>
  <c r="N865" i="32" s="1"/>
  <c r="E865" i="32" s="1"/>
  <c r="F2427" i="27" s="1"/>
  <c r="O865" i="32" a="1"/>
  <c r="O865" i="32" s="1"/>
  <c r="M2427" i="27" s="1"/>
  <c r="A2427" i="27" s="1"/>
  <c r="M865" i="32" a="1"/>
  <c r="M865" i="32" s="1"/>
  <c r="D865" i="32" s="1"/>
  <c r="O1149" i="32" a="1"/>
  <c r="O1149" i="32" s="1"/>
  <c r="M1149" i="32" a="1"/>
  <c r="M1149" i="32" s="1"/>
  <c r="D1149" i="32" s="1"/>
  <c r="N1149" i="32" a="1"/>
  <c r="N1149" i="32" s="1"/>
  <c r="E1149" i="32" s="1"/>
  <c r="M1173" i="32" a="1"/>
  <c r="M1173" i="32" s="1"/>
  <c r="D1173" i="32" s="1"/>
  <c r="N1173" i="32" a="1"/>
  <c r="N1173" i="32" s="1"/>
  <c r="E1173" i="32" s="1"/>
  <c r="O1173" i="32" a="1"/>
  <c r="O1173" i="32" s="1"/>
  <c r="M1169" i="32" a="1"/>
  <c r="M1169" i="32" s="1"/>
  <c r="D1169" i="32" s="1"/>
  <c r="N1169" i="32" a="1"/>
  <c r="N1169" i="32" s="1"/>
  <c r="E1169" i="32" s="1"/>
  <c r="O1169" i="32" a="1"/>
  <c r="O1169" i="32" s="1"/>
  <c r="O1161" i="32" a="1"/>
  <c r="O1161" i="32" s="1"/>
  <c r="N1161" i="32" a="1"/>
  <c r="N1161" i="32" s="1"/>
  <c r="E1161" i="32" s="1"/>
  <c r="M1161" i="32" a="1"/>
  <c r="M1161" i="32" s="1"/>
  <c r="D1161" i="32" s="1"/>
  <c r="O1157" i="32" a="1"/>
  <c r="O1157" i="32" s="1"/>
  <c r="M1157" i="32" a="1"/>
  <c r="M1157" i="32" s="1"/>
  <c r="D1157" i="32" s="1"/>
  <c r="N1157" i="32" a="1"/>
  <c r="N1157" i="32" s="1"/>
  <c r="E1157" i="32" s="1"/>
  <c r="O1179" i="32" a="1"/>
  <c r="O1179" i="32" s="1"/>
  <c r="N1179" i="32" a="1"/>
  <c r="N1179" i="32" s="1"/>
  <c r="E1179" i="32" s="1"/>
  <c r="M1179" i="32" a="1"/>
  <c r="M1179" i="32" s="1"/>
  <c r="D1179" i="32" s="1"/>
  <c r="N1165" i="32" a="1"/>
  <c r="N1165" i="32" s="1"/>
  <c r="E1165" i="32" s="1"/>
  <c r="O1165" i="32" a="1"/>
  <c r="O1165" i="32" s="1"/>
  <c r="M1165" i="32" a="1"/>
  <c r="M1165" i="32" s="1"/>
  <c r="D1165" i="32" s="1"/>
  <c r="N1167" i="32" a="1"/>
  <c r="N1167" i="32" s="1"/>
  <c r="E1167" i="32" s="1"/>
  <c r="M1167" i="32" a="1"/>
  <c r="M1167" i="32" s="1"/>
  <c r="D1167" i="32" s="1"/>
  <c r="O1167" i="32" a="1"/>
  <c r="O1167" i="32" s="1"/>
  <c r="N1175" i="32" a="1"/>
  <c r="N1175" i="32" s="1"/>
  <c r="E1175" i="32" s="1"/>
  <c r="O1175" i="32" a="1"/>
  <c r="O1175" i="32" s="1"/>
  <c r="M1175" i="32" a="1"/>
  <c r="M1175" i="32" s="1"/>
  <c r="D1175" i="32" s="1"/>
  <c r="O1145" i="32" a="1"/>
  <c r="O1145" i="32" s="1"/>
  <c r="N1145" i="32" a="1"/>
  <c r="N1145" i="32" s="1"/>
  <c r="E1145" i="32" s="1"/>
  <c r="M1145" i="32" a="1"/>
  <c r="M1145" i="32" s="1"/>
  <c r="D1145" i="32" s="1"/>
  <c r="O951" i="32" a="1"/>
  <c r="O951" i="32" s="1"/>
  <c r="M951" i="32" a="1"/>
  <c r="M951" i="32" s="1"/>
  <c r="D951" i="32" s="1"/>
  <c r="N951" i="32" a="1"/>
  <c r="N951" i="32" s="1"/>
  <c r="E951" i="32" s="1"/>
  <c r="O941" i="32" a="1"/>
  <c r="O941" i="32" s="1"/>
  <c r="M941" i="32" a="1"/>
  <c r="M941" i="32" s="1"/>
  <c r="D941" i="32" s="1"/>
  <c r="N941" i="32" a="1"/>
  <c r="N941" i="32" s="1"/>
  <c r="E941" i="32" s="1"/>
  <c r="M959" i="32" a="1"/>
  <c r="M959" i="32" s="1"/>
  <c r="D959" i="32" s="1"/>
  <c r="N959" i="32" a="1"/>
  <c r="N959" i="32" s="1"/>
  <c r="E959" i="32" s="1"/>
  <c r="O959" i="32" a="1"/>
  <c r="O959" i="32" s="1"/>
  <c r="M965" i="32" a="1"/>
  <c r="M965" i="32" s="1"/>
  <c r="D965" i="32" s="1"/>
  <c r="N965" i="32" a="1"/>
  <c r="N965" i="32" s="1"/>
  <c r="E965" i="32" s="1"/>
  <c r="O965" i="32" a="1"/>
  <c r="O965" i="32" s="1"/>
  <c r="O971" i="32" a="1"/>
  <c r="O971" i="32" s="1"/>
  <c r="N971" i="32" a="1"/>
  <c r="N971" i="32" s="1"/>
  <c r="E971" i="32" s="1"/>
  <c r="M971" i="32" a="1"/>
  <c r="M971" i="32" s="1"/>
  <c r="D971" i="32" s="1"/>
  <c r="N955" i="32" a="1"/>
  <c r="N955" i="32" s="1"/>
  <c r="E955" i="32" s="1"/>
  <c r="M955" i="32" a="1"/>
  <c r="M955" i="32" s="1"/>
  <c r="D955" i="32" s="1"/>
  <c r="O955" i="32" a="1"/>
  <c r="O955" i="32" s="1"/>
  <c r="N953" i="32" a="1"/>
  <c r="N953" i="32" s="1"/>
  <c r="E953" i="32" s="1"/>
  <c r="M953" i="32" a="1"/>
  <c r="M953" i="32" s="1"/>
  <c r="D953" i="32" s="1"/>
  <c r="O953" i="32" a="1"/>
  <c r="O953" i="32" s="1"/>
  <c r="O977" i="32" a="1"/>
  <c r="O977" i="32" s="1"/>
  <c r="N977" i="32" a="1"/>
  <c r="N977" i="32" s="1"/>
  <c r="E977" i="32" s="1"/>
  <c r="M977" i="32" a="1"/>
  <c r="M977" i="32" s="1"/>
  <c r="D977" i="32" s="1"/>
  <c r="N975" i="32" a="1"/>
  <c r="N975" i="32" s="1"/>
  <c r="E975" i="32" s="1"/>
  <c r="M975" i="32" a="1"/>
  <c r="M975" i="32" s="1"/>
  <c r="D975" i="32" s="1"/>
  <c r="O975" i="32" a="1"/>
  <c r="O975" i="32" s="1"/>
  <c r="O342" i="32" a="1"/>
  <c r="O342" i="32" s="1"/>
  <c r="M1260" i="27" s="1"/>
  <c r="A1260" i="27" s="1"/>
  <c r="N342" i="32" a="1"/>
  <c r="N342" i="32" s="1"/>
  <c r="E342" i="32" s="1"/>
  <c r="M342" i="32" a="1"/>
  <c r="M342" i="32" s="1"/>
  <c r="D342" i="32" s="1"/>
  <c r="M372" i="32" a="1"/>
  <c r="M372" i="32" s="1"/>
  <c r="D372" i="32" s="1"/>
  <c r="O372" i="32" a="1"/>
  <c r="O372" i="32" s="1"/>
  <c r="M1275" i="27" s="1"/>
  <c r="A1275" i="27" s="1"/>
  <c r="N372" i="32" a="1"/>
  <c r="N372" i="32" s="1"/>
  <c r="E372" i="32" s="1"/>
  <c r="N903" i="32" a="1"/>
  <c r="N903" i="32" s="1"/>
  <c r="E903" i="32" s="1"/>
  <c r="F2446" i="27" s="1"/>
  <c r="M903" i="32" a="1"/>
  <c r="M903" i="32" s="1"/>
  <c r="D903" i="32" s="1"/>
  <c r="O903" i="32" a="1"/>
  <c r="O903" i="32" s="1"/>
  <c r="M2446" i="27" s="1"/>
  <c r="A2446" i="27" s="1"/>
  <c r="M927" i="32" a="1"/>
  <c r="M927" i="32" s="1"/>
  <c r="D927" i="32" s="1"/>
  <c r="O927" i="32" a="1"/>
  <c r="O927" i="32" s="1"/>
  <c r="N927" i="32" a="1"/>
  <c r="N927" i="32" s="1"/>
  <c r="E927" i="32" s="1"/>
  <c r="O913" i="32" a="1"/>
  <c r="O913" i="32" s="1"/>
  <c r="N913" i="32" a="1"/>
  <c r="N913" i="32" s="1"/>
  <c r="E913" i="32" s="1"/>
  <c r="M913" i="32" a="1"/>
  <c r="M913" i="32" s="1"/>
  <c r="D913" i="32" s="1"/>
  <c r="N935" i="32" a="1"/>
  <c r="N935" i="32" s="1"/>
  <c r="E935" i="32" s="1"/>
  <c r="O935" i="32" a="1"/>
  <c r="O935" i="32" s="1"/>
  <c r="M935" i="32" a="1"/>
  <c r="M935" i="32" s="1"/>
  <c r="D935" i="32" s="1"/>
  <c r="O919" i="32" a="1"/>
  <c r="O919" i="32" s="1"/>
  <c r="N919" i="32" a="1"/>
  <c r="N919" i="32" s="1"/>
  <c r="E919" i="32" s="1"/>
  <c r="M919" i="32" a="1"/>
  <c r="M919" i="32" s="1"/>
  <c r="D919" i="32" s="1"/>
  <c r="O907" i="32" a="1"/>
  <c r="O907" i="32" s="1"/>
  <c r="M2448" i="27" s="1"/>
  <c r="A2448" i="27" s="1"/>
  <c r="N907" i="32" a="1"/>
  <c r="N907" i="32" s="1"/>
  <c r="E907" i="32" s="1"/>
  <c r="F2448" i="27" s="1"/>
  <c r="M907" i="32" a="1"/>
  <c r="M907" i="32" s="1"/>
  <c r="D907" i="32" s="1"/>
  <c r="N923" i="32" a="1"/>
  <c r="N923" i="32" s="1"/>
  <c r="E923" i="32" s="1"/>
  <c r="O923" i="32" a="1"/>
  <c r="O923" i="32" s="1"/>
  <c r="M923" i="32" a="1"/>
  <c r="M923" i="32" s="1"/>
  <c r="D923" i="32" s="1"/>
  <c r="N921" i="32" a="1"/>
  <c r="N921" i="32" s="1"/>
  <c r="E921" i="32" s="1"/>
  <c r="O921" i="32" a="1"/>
  <c r="O921" i="32" s="1"/>
  <c r="M921" i="32" a="1"/>
  <c r="M921" i="32" s="1"/>
  <c r="D921" i="32" s="1"/>
  <c r="M586" i="32" a="1"/>
  <c r="M586" i="32" s="1"/>
  <c r="D586" i="32" s="1"/>
  <c r="O586" i="32" a="1"/>
  <c r="O586" i="32" s="1"/>
  <c r="M1382" i="27" s="1"/>
  <c r="A1382" i="27" s="1"/>
  <c r="N586" i="32" a="1"/>
  <c r="N586" i="32" s="1"/>
  <c r="E586" i="32" s="1"/>
  <c r="N580" i="32" a="1"/>
  <c r="N580" i="32" s="1"/>
  <c r="E580" i="32" s="1"/>
  <c r="O580" i="32" a="1"/>
  <c r="O580" i="32" s="1"/>
  <c r="M1379" i="27" s="1"/>
  <c r="A1379" i="27" s="1"/>
  <c r="M580" i="32" a="1"/>
  <c r="M580" i="32" s="1"/>
  <c r="D580" i="32" s="1"/>
  <c r="O582" i="32" a="1"/>
  <c r="O582" i="32" s="1"/>
  <c r="M1380" i="27" s="1"/>
  <c r="A1380" i="27" s="1"/>
  <c r="N582" i="32" a="1"/>
  <c r="N582" i="32" s="1"/>
  <c r="E582" i="32" s="1"/>
  <c r="M582" i="32" a="1"/>
  <c r="M582" i="32" s="1"/>
  <c r="D582" i="32" s="1"/>
  <c r="M576" i="32" a="1"/>
  <c r="M576" i="32" s="1"/>
  <c r="D576" i="32" s="1"/>
  <c r="N576" i="32" a="1"/>
  <c r="N576" i="32" s="1"/>
  <c r="E576" i="32" s="1"/>
  <c r="O576" i="32" a="1"/>
  <c r="O576" i="32" s="1"/>
  <c r="M1377" i="27" s="1"/>
  <c r="A1377" i="27" s="1"/>
  <c r="O590" i="32" a="1"/>
  <c r="O590" i="32" s="1"/>
  <c r="M1384" i="27" s="1"/>
  <c r="A1384" i="27" s="1"/>
  <c r="N590" i="32" a="1"/>
  <c r="N590" i="32" s="1"/>
  <c r="E590" i="32" s="1"/>
  <c r="M590" i="32" a="1"/>
  <c r="M590" i="32" s="1"/>
  <c r="D590" i="32" s="1"/>
  <c r="O520" i="32" a="1"/>
  <c r="O520" i="32" s="1"/>
  <c r="M1349" i="27" s="1"/>
  <c r="A1349" i="27" s="1"/>
  <c r="M520" i="32" a="1"/>
  <c r="M520" i="32" s="1"/>
  <c r="D520" i="32" s="1"/>
  <c r="N520" i="32" a="1"/>
  <c r="N520" i="32" s="1"/>
  <c r="E520" i="32" s="1"/>
  <c r="N384" i="32" a="1"/>
  <c r="N384" i="32" s="1"/>
  <c r="E384" i="32" s="1"/>
  <c r="O384" i="32" a="1"/>
  <c r="O384" i="32" s="1"/>
  <c r="M1281" i="27" s="1"/>
  <c r="A1281" i="27" s="1"/>
  <c r="M384" i="32" a="1"/>
  <c r="M384" i="32" s="1"/>
  <c r="D384" i="32" s="1"/>
  <c r="O382" i="32" a="1"/>
  <c r="O382" i="32" s="1"/>
  <c r="M1280" i="27" s="1"/>
  <c r="A1280" i="27" s="1"/>
  <c r="N382" i="32" a="1"/>
  <c r="N382" i="32" s="1"/>
  <c r="E382" i="32" s="1"/>
  <c r="M382" i="32" a="1"/>
  <c r="M382" i="32" s="1"/>
  <c r="D382" i="32" s="1"/>
  <c r="N388" i="32" a="1"/>
  <c r="N388" i="32" s="1"/>
  <c r="E388" i="32" s="1"/>
  <c r="M388" i="32" a="1"/>
  <c r="M388" i="32" s="1"/>
  <c r="D388" i="32" s="1"/>
  <c r="O388" i="32" a="1"/>
  <c r="O388" i="32" s="1"/>
  <c r="M1283" i="27" s="1"/>
  <c r="A1283" i="27" s="1"/>
  <c r="M378" i="32" a="1"/>
  <c r="M378" i="32" s="1"/>
  <c r="D378" i="32" s="1"/>
  <c r="N378" i="32" a="1"/>
  <c r="N378" i="32" s="1"/>
  <c r="E378" i="32" s="1"/>
  <c r="O378" i="32" a="1"/>
  <c r="O378" i="32" s="1"/>
  <c r="M1278" i="27" s="1"/>
  <c r="A1278" i="27" s="1"/>
  <c r="N394" i="32" a="1"/>
  <c r="N394" i="32" s="1"/>
  <c r="E394" i="32" s="1"/>
  <c r="O394" i="32" a="1"/>
  <c r="O394" i="32" s="1"/>
  <c r="M1286" i="27" s="1"/>
  <c r="A1286" i="27" s="1"/>
  <c r="M394" i="32" a="1"/>
  <c r="M394" i="32" s="1"/>
  <c r="D394" i="32" s="1"/>
  <c r="M1111" i="32" a="1"/>
  <c r="M1111" i="32" s="1"/>
  <c r="D1111" i="32" s="1"/>
  <c r="N1111" i="32" a="1"/>
  <c r="N1111" i="32" s="1"/>
  <c r="E1111" i="32" s="1"/>
  <c r="O1111" i="32" a="1"/>
  <c r="O1111" i="32" s="1"/>
  <c r="M1103" i="32" a="1"/>
  <c r="M1103" i="32" s="1"/>
  <c r="D1103" i="32" s="1"/>
  <c r="O1103" i="32" a="1"/>
  <c r="O1103" i="32" s="1"/>
  <c r="N1103" i="32" a="1"/>
  <c r="N1103" i="32" s="1"/>
  <c r="E1103" i="32" s="1"/>
  <c r="M1125" i="32" a="1"/>
  <c r="M1125" i="32" s="1"/>
  <c r="D1125" i="32" s="1"/>
  <c r="N1125" i="32" a="1"/>
  <c r="N1125" i="32" s="1"/>
  <c r="E1125" i="32" s="1"/>
  <c r="O1125" i="32" a="1"/>
  <c r="O1125" i="32" s="1"/>
  <c r="O1137" i="32" a="1"/>
  <c r="O1137" i="32" s="1"/>
  <c r="M1137" i="32" a="1"/>
  <c r="M1137" i="32" s="1"/>
  <c r="D1137" i="32" s="1"/>
  <c r="N1137" i="32" a="1"/>
  <c r="N1137" i="32" s="1"/>
  <c r="E1137" i="32" s="1"/>
  <c r="N1139" i="32" a="1"/>
  <c r="N1139" i="32" s="1"/>
  <c r="E1139" i="32" s="1"/>
  <c r="O1139" i="32" a="1"/>
  <c r="O1139" i="32" s="1"/>
  <c r="M1139" i="32" a="1"/>
  <c r="M1139" i="32" s="1"/>
  <c r="D1139" i="32" s="1"/>
  <c r="N1107" i="32" a="1"/>
  <c r="N1107" i="32" s="1"/>
  <c r="E1107" i="32" s="1"/>
  <c r="M1107" i="32" a="1"/>
  <c r="M1107" i="32" s="1"/>
  <c r="D1107" i="32" s="1"/>
  <c r="O1107" i="32" a="1"/>
  <c r="O1107" i="32" s="1"/>
  <c r="M1127" i="32" a="1"/>
  <c r="M1127" i="32" s="1"/>
  <c r="D1127" i="32" s="1"/>
  <c r="N1127" i="32" a="1"/>
  <c r="N1127" i="32" s="1"/>
  <c r="E1127" i="32" s="1"/>
  <c r="O1127" i="32" a="1"/>
  <c r="O1127" i="32" s="1"/>
  <c r="M1129" i="32" a="1"/>
  <c r="M1129" i="32" s="1"/>
  <c r="D1129" i="32" s="1"/>
  <c r="N1129" i="32" a="1"/>
  <c r="N1129" i="32" s="1"/>
  <c r="E1129" i="32" s="1"/>
  <c r="O1129" i="32" a="1"/>
  <c r="O1129" i="32" s="1"/>
  <c r="N1135" i="32" a="1"/>
  <c r="N1135" i="32" s="1"/>
  <c r="E1135" i="32" s="1"/>
  <c r="O1135" i="32" a="1"/>
  <c r="O1135" i="32" s="1"/>
  <c r="M1135" i="32" a="1"/>
  <c r="M1135" i="32" s="1"/>
  <c r="D1135" i="32" s="1"/>
  <c r="N560" i="32" a="1"/>
  <c r="N560" i="32" s="1"/>
  <c r="E560" i="32" s="1"/>
  <c r="M560" i="32" a="1"/>
  <c r="M560" i="32" s="1"/>
  <c r="D560" i="32" s="1"/>
  <c r="O560" i="32" a="1"/>
  <c r="O560" i="32" s="1"/>
  <c r="M1369" i="27" s="1"/>
  <c r="A1369" i="27" s="1"/>
  <c r="O564" i="32" a="1"/>
  <c r="O564" i="32" s="1"/>
  <c r="M1371" i="27" s="1"/>
  <c r="A1371" i="27" s="1"/>
  <c r="N564" i="32" a="1"/>
  <c r="N564" i="32" s="1"/>
  <c r="E564" i="32" s="1"/>
  <c r="M564" i="32" a="1"/>
  <c r="M564" i="32" s="1"/>
  <c r="D564" i="32" s="1"/>
  <c r="C1449" i="32"/>
  <c r="C1453" i="32"/>
  <c r="C1437" i="32"/>
  <c r="M629" i="32" a="1"/>
  <c r="M629" i="32" s="1"/>
  <c r="D629" i="32" s="1"/>
  <c r="O629" i="32" a="1"/>
  <c r="O629" i="32" s="1"/>
  <c r="M2309" i="27" s="1"/>
  <c r="A2309" i="27" s="1"/>
  <c r="N629" i="32" a="1"/>
  <c r="N629" i="32" s="1"/>
  <c r="E629" i="32" s="1"/>
  <c r="F2309" i="27" s="1"/>
  <c r="Q302" i="32"/>
  <c r="Q913" i="32"/>
  <c r="Q9" i="29"/>
  <c r="Q10" i="29"/>
  <c r="O10" i="29"/>
  <c r="Q11" i="29"/>
  <c r="P12" i="29" a="1"/>
  <c r="P12" i="29" s="1"/>
  <c r="O12" i="29" s="1"/>
  <c r="O9" i="29"/>
  <c r="L17" i="30"/>
  <c r="K196" i="27" s="1"/>
  <c r="I204" i="27"/>
  <c r="M204" i="27"/>
  <c r="N204" i="27"/>
  <c r="J204" i="27"/>
  <c r="F594" i="27"/>
  <c r="A300" i="32"/>
  <c r="A913" i="32"/>
  <c r="AH23" i="33"/>
  <c r="AH53" i="33"/>
  <c r="AH59" i="33"/>
  <c r="AH55" i="33"/>
  <c r="AH17" i="33"/>
  <c r="AH27" i="33"/>
  <c r="AH13" i="33"/>
  <c r="AH67" i="33"/>
  <c r="G586" i="27"/>
  <c r="G909" i="32"/>
  <c r="AH21" i="33"/>
  <c r="AH49" i="33"/>
  <c r="AH9" i="33"/>
  <c r="AH25" i="33"/>
  <c r="AH51" i="33"/>
  <c r="AH39" i="33"/>
  <c r="AH37" i="33"/>
  <c r="AH11" i="33"/>
  <c r="AH31" i="33"/>
  <c r="I586" i="27"/>
  <c r="AH57" i="33"/>
  <c r="AH45" i="33"/>
  <c r="AH35" i="33"/>
  <c r="AH63" i="33"/>
  <c r="AH33" i="33"/>
  <c r="E590" i="27"/>
  <c r="AH65" i="33"/>
  <c r="AH41" i="33"/>
  <c r="AH29" i="33"/>
  <c r="AH47" i="33"/>
  <c r="AH61" i="33"/>
  <c r="AH19" i="33"/>
  <c r="AH43" i="33"/>
  <c r="AH15" i="33"/>
  <c r="G298" i="32"/>
  <c r="L19" i="30"/>
  <c r="K204" i="27" s="1"/>
  <c r="O761" i="32" l="1" a="1"/>
  <c r="O761" i="32" s="1"/>
  <c r="M2375" i="27" s="1"/>
  <c r="A2375" i="27" s="1"/>
  <c r="O901" i="32" a="1"/>
  <c r="O901" i="32" s="1"/>
  <c r="M2445" i="27" s="1"/>
  <c r="A2445" i="27" s="1"/>
  <c r="M905" i="32" a="1"/>
  <c r="M905" i="32" s="1"/>
  <c r="D905" i="32" s="1"/>
  <c r="O869" i="32" a="1"/>
  <c r="O869" i="32" s="1"/>
  <c r="M2429" i="27" s="1"/>
  <c r="A2429" i="27" s="1"/>
  <c r="N873" i="32" a="1"/>
  <c r="N873" i="32" s="1"/>
  <c r="E873" i="32" s="1"/>
  <c r="F2431" i="27" s="1"/>
  <c r="N891" i="32" a="1"/>
  <c r="N891" i="32" s="1"/>
  <c r="E891" i="32" s="1"/>
  <c r="F2440" i="27" s="1"/>
  <c r="O899" i="32" a="1"/>
  <c r="O899" i="32" s="1"/>
  <c r="M2444" i="27" s="1"/>
  <c r="A2444" i="27" s="1"/>
  <c r="N893" i="32" a="1"/>
  <c r="N893" i="32" s="1"/>
  <c r="E893" i="32" s="1"/>
  <c r="F2441" i="27" s="1"/>
  <c r="N695" i="32" a="1"/>
  <c r="N695" i="32" s="1"/>
  <c r="E695" i="32" s="1"/>
  <c r="F2342" i="27" s="1"/>
  <c r="O689" i="32" a="1"/>
  <c r="O689" i="32" s="1"/>
  <c r="M2339" i="27" s="1"/>
  <c r="A2339" i="27" s="1"/>
  <c r="M705" i="32" a="1"/>
  <c r="M705" i="32" s="1"/>
  <c r="D705" i="32" s="1"/>
  <c r="M723" i="32" a="1"/>
  <c r="M723" i="32" s="1"/>
  <c r="D723" i="32" s="1"/>
  <c r="M649" i="32" a="1"/>
  <c r="M649" i="32" s="1"/>
  <c r="D649" i="32" s="1"/>
  <c r="N739" i="32" a="1"/>
  <c r="N739" i="32" s="1"/>
  <c r="E739" i="32" s="1"/>
  <c r="F2364" i="27" s="1"/>
  <c r="O759" i="32" a="1"/>
  <c r="O759" i="32" s="1"/>
  <c r="M2374" i="27" s="1"/>
  <c r="A2374" i="27" s="1"/>
  <c r="O775" i="32" a="1"/>
  <c r="O775" i="32" s="1"/>
  <c r="M2382" i="27" s="1"/>
  <c r="A2382" i="27" s="1"/>
  <c r="O737" i="32" a="1"/>
  <c r="O737" i="32" s="1"/>
  <c r="M2363" i="27" s="1"/>
  <c r="A2363" i="27" s="1"/>
  <c r="O713" i="32" a="1"/>
  <c r="O713" i="32" s="1"/>
  <c r="M2351" i="27" s="1"/>
  <c r="A2351" i="27" s="1"/>
  <c r="N621" i="32" a="1"/>
  <c r="N621" i="32" s="1"/>
  <c r="E621" i="32" s="1"/>
  <c r="F2305" i="27" s="1"/>
  <c r="N711" i="32" a="1"/>
  <c r="N711" i="32" s="1"/>
  <c r="E711" i="32" s="1"/>
  <c r="F2350" i="27" s="1"/>
  <c r="N773" i="32" a="1"/>
  <c r="N773" i="32" s="1"/>
  <c r="E773" i="32" s="1"/>
  <c r="F2381" i="27" s="1"/>
  <c r="O707" i="32" a="1"/>
  <c r="O707" i="32" s="1"/>
  <c r="M2348" i="27" s="1"/>
  <c r="A2348" i="27" s="1"/>
  <c r="M651" i="32" a="1"/>
  <c r="M651" i="32" s="1"/>
  <c r="D651" i="32" s="1"/>
  <c r="M633" i="32" a="1"/>
  <c r="M633" i="32" s="1"/>
  <c r="D633" i="32" s="1"/>
  <c r="N719" i="32" a="1"/>
  <c r="N719" i="32" s="1"/>
  <c r="E719" i="32" s="1"/>
  <c r="F2354" i="27" s="1"/>
  <c r="N763" i="32" a="1"/>
  <c r="N763" i="32" s="1"/>
  <c r="E763" i="32" s="1"/>
  <c r="F2376" i="27" s="1"/>
  <c r="M661" i="32" a="1"/>
  <c r="M661" i="32" s="1"/>
  <c r="D661" i="32" s="1"/>
  <c r="O753" i="32" a="1"/>
  <c r="O753" i="32" s="1"/>
  <c r="M2371" i="27" s="1"/>
  <c r="A2371" i="27" s="1"/>
  <c r="N641" i="32" a="1"/>
  <c r="N641" i="32" s="1"/>
  <c r="E641" i="32" s="1"/>
  <c r="F2315" i="27" s="1"/>
  <c r="O709" i="32" a="1"/>
  <c r="O709" i="32" s="1"/>
  <c r="M2349" i="27" s="1"/>
  <c r="A2349" i="27" s="1"/>
  <c r="M753" i="32" a="1"/>
  <c r="M753" i="32" s="1"/>
  <c r="D753" i="32" s="1"/>
  <c r="M717" i="32" a="1"/>
  <c r="M717" i="32" s="1"/>
  <c r="D717" i="32" s="1"/>
  <c r="O717" i="32" a="1"/>
  <c r="O717" i="32" s="1"/>
  <c r="M2353" i="27" s="1"/>
  <c r="A2353" i="27" s="1"/>
  <c r="M655" i="32" a="1"/>
  <c r="M655" i="32" s="1"/>
  <c r="D655" i="32" s="1"/>
  <c r="N655" i="32" a="1"/>
  <c r="N655" i="32" s="1"/>
  <c r="E655" i="32" s="1"/>
  <c r="F2322" i="27" s="1"/>
  <c r="O719" i="32" a="1"/>
  <c r="O719" i="32" s="1"/>
  <c r="M2354" i="27" s="1"/>
  <c r="A2354" i="27" s="1"/>
  <c r="F3912" i="27"/>
  <c r="O779" i="32" a="1"/>
  <c r="O779" i="32" s="1"/>
  <c r="M2384" i="27" s="1"/>
  <c r="A2384" i="27" s="1"/>
  <c r="M542" i="32" a="1"/>
  <c r="M542" i="32" s="1"/>
  <c r="D542" i="32" s="1"/>
  <c r="N548" i="32" a="1"/>
  <c r="N548" i="32" s="1"/>
  <c r="E548" i="32" s="1"/>
  <c r="N352" i="32" a="1"/>
  <c r="N352" i="32" s="1"/>
  <c r="E352" i="32" s="1"/>
  <c r="N356" i="32" a="1"/>
  <c r="N356" i="32" s="1"/>
  <c r="E356" i="32" s="1"/>
  <c r="N556" i="32" a="1"/>
  <c r="N556" i="32" s="1"/>
  <c r="E556" i="32" s="1"/>
  <c r="M530" i="32" a="1"/>
  <c r="M530" i="32" s="1"/>
  <c r="D530" i="32" s="1"/>
  <c r="M526" i="32" a="1"/>
  <c r="M526" i="32" s="1"/>
  <c r="D526" i="32" s="1"/>
  <c r="O671" i="32" a="1"/>
  <c r="O671" i="32" s="1"/>
  <c r="M2330" i="27" s="1"/>
  <c r="A2330" i="27" s="1"/>
  <c r="M695" i="32" a="1"/>
  <c r="M695" i="32" s="1"/>
  <c r="D695" i="32" s="1"/>
  <c r="M671" i="32" a="1"/>
  <c r="M671" i="32" s="1"/>
  <c r="D671" i="32" s="1"/>
  <c r="M763" i="32" a="1"/>
  <c r="M763" i="32" s="1"/>
  <c r="D763" i="32" s="1"/>
  <c r="O625" i="32" a="1"/>
  <c r="O625" i="32" s="1"/>
  <c r="M2307" i="27" s="1"/>
  <c r="A2307" i="27" s="1"/>
  <c r="O562" i="32" a="1"/>
  <c r="O562" i="32" s="1"/>
  <c r="M1370" i="27" s="1"/>
  <c r="A1370" i="27" s="1"/>
  <c r="N528" i="32" a="1"/>
  <c r="N528" i="32" s="1"/>
  <c r="E528" i="32" s="1"/>
  <c r="N366" i="32" a="1"/>
  <c r="N366" i="32" s="1"/>
  <c r="E366" i="32" s="1"/>
  <c r="M635" i="32" a="1"/>
  <c r="M635" i="32" s="1"/>
  <c r="D635" i="32" s="1"/>
  <c r="N643" i="32" a="1"/>
  <c r="N643" i="32" s="1"/>
  <c r="E643" i="32" s="1"/>
  <c r="F2316" i="27" s="1"/>
  <c r="M697" i="32" a="1"/>
  <c r="M697" i="32" s="1"/>
  <c r="D697" i="32" s="1"/>
  <c r="M721" i="32" a="1"/>
  <c r="M721" i="32" s="1"/>
  <c r="D721" i="32" s="1"/>
  <c r="M683" i="32" a="1"/>
  <c r="M683" i="32" s="1"/>
  <c r="D683" i="32" s="1"/>
  <c r="M767" i="32" a="1"/>
  <c r="M767" i="32" s="1"/>
  <c r="D767" i="32" s="1"/>
  <c r="M516" i="32" a="1"/>
  <c r="M516" i="32" s="1"/>
  <c r="D516" i="32" s="1"/>
  <c r="M518" i="32" a="1"/>
  <c r="M518" i="32" s="1"/>
  <c r="D518" i="32" s="1"/>
  <c r="M703" i="32" a="1"/>
  <c r="M703" i="32" s="1"/>
  <c r="D703" i="32" s="1"/>
  <c r="N707" i="32" a="1"/>
  <c r="N707" i="32" s="1"/>
  <c r="E707" i="32" s="1"/>
  <c r="F2348" i="27" s="1"/>
  <c r="M346" i="32" a="1"/>
  <c r="M346" i="32" s="1"/>
  <c r="D346" i="32" s="1"/>
  <c r="N2450" i="27"/>
  <c r="I2450" i="27"/>
  <c r="E2449" i="27"/>
  <c r="H2450" i="27"/>
  <c r="G2450" i="27"/>
  <c r="J2450" i="27"/>
  <c r="M2451" i="27"/>
  <c r="A2451" i="27" s="1"/>
  <c r="F2451" i="27"/>
  <c r="K2451" i="27"/>
  <c r="N336" i="32" a="1"/>
  <c r="N336" i="32" s="1"/>
  <c r="E336" i="32" s="1"/>
  <c r="N562" i="32" a="1"/>
  <c r="N562" i="32" s="1"/>
  <c r="E562" i="32" s="1"/>
  <c r="N685" i="32" a="1"/>
  <c r="N685" i="32" s="1"/>
  <c r="E685" i="32" s="1"/>
  <c r="F2337" i="27" s="1"/>
  <c r="N647" i="32" a="1"/>
  <c r="N647" i="32" s="1"/>
  <c r="E647" i="32" s="1"/>
  <c r="F2318" i="27" s="1"/>
  <c r="M745" i="32" a="1"/>
  <c r="M745" i="32" s="1"/>
  <c r="D745" i="32" s="1"/>
  <c r="O370" i="32" a="1"/>
  <c r="O370" i="32" s="1"/>
  <c r="M1274" i="27" s="1"/>
  <c r="A1274" i="27" s="1"/>
  <c r="M685" i="32" a="1"/>
  <c r="M685" i="32" s="1"/>
  <c r="D685" i="32" s="1"/>
  <c r="N524" i="32" a="1"/>
  <c r="N524" i="32" s="1"/>
  <c r="E524" i="32" s="1"/>
  <c r="O635" i="32" a="1"/>
  <c r="O635" i="32" s="1"/>
  <c r="M2312" i="27" s="1"/>
  <c r="A2312" i="27" s="1"/>
  <c r="M374" i="32" a="1"/>
  <c r="M374" i="32" s="1"/>
  <c r="D374" i="32" s="1"/>
  <c r="N727" i="32" a="1"/>
  <c r="N727" i="32" s="1"/>
  <c r="E727" i="32" s="1"/>
  <c r="F2358" i="27" s="1"/>
  <c r="M354" i="32" a="1"/>
  <c r="M354" i="32" s="1"/>
  <c r="D354" i="32" s="1"/>
  <c r="N645" i="32" a="1"/>
  <c r="N645" i="32" s="1"/>
  <c r="E645" i="32" s="1"/>
  <c r="F2317" i="27" s="1"/>
  <c r="N721" i="32" a="1"/>
  <c r="N721" i="32" s="1"/>
  <c r="E721" i="32" s="1"/>
  <c r="F2355" i="27" s="1"/>
  <c r="M362" i="32" a="1"/>
  <c r="M362" i="32" s="1"/>
  <c r="D362" i="32" s="1"/>
  <c r="O643" i="32" a="1"/>
  <c r="O643" i="32" s="1"/>
  <c r="M2316" i="27" s="1"/>
  <c r="A2316" i="27" s="1"/>
  <c r="K1851" i="27"/>
  <c r="M877" i="32" a="1"/>
  <c r="M877" i="32" s="1"/>
  <c r="D877" i="32" s="1"/>
  <c r="N877" i="32" a="1"/>
  <c r="N877" i="32" s="1"/>
  <c r="E877" i="32" s="1"/>
  <c r="F2433" i="27" s="1"/>
  <c r="O877" i="32" a="1"/>
  <c r="O877" i="32" s="1"/>
  <c r="M2433" i="27" s="1"/>
  <c r="A2433" i="27" s="1"/>
  <c r="N639" i="32" a="1"/>
  <c r="N639" i="32" s="1"/>
  <c r="E639" i="32" s="1"/>
  <c r="F2314" i="27" s="1"/>
  <c r="M639" i="32" a="1"/>
  <c r="M639" i="32" s="1"/>
  <c r="D639" i="32" s="1"/>
  <c r="M731" i="32" a="1"/>
  <c r="M731" i="32" s="1"/>
  <c r="D731" i="32" s="1"/>
  <c r="O731" i="32" a="1"/>
  <c r="O731" i="32" s="1"/>
  <c r="M2360" i="27" s="1"/>
  <c r="A2360" i="27" s="1"/>
  <c r="N747" i="32" a="1"/>
  <c r="N747" i="32" s="1"/>
  <c r="E747" i="32" s="1"/>
  <c r="F2368" i="27" s="1"/>
  <c r="O747" i="32" a="1"/>
  <c r="O747" i="32" s="1"/>
  <c r="M2368" i="27" s="1"/>
  <c r="A2368" i="27" s="1"/>
  <c r="N516" i="32" a="1"/>
  <c r="N516" i="32" s="1"/>
  <c r="E516" i="32" s="1"/>
  <c r="O528" i="32" a="1"/>
  <c r="O528" i="32" s="1"/>
  <c r="M1353" i="27" s="1"/>
  <c r="A1353" i="27" s="1"/>
  <c r="O366" i="32" a="1"/>
  <c r="O366" i="32" s="1"/>
  <c r="M1272" i="27" s="1"/>
  <c r="A1272" i="27" s="1"/>
  <c r="M370" i="32" a="1"/>
  <c r="M370" i="32" s="1"/>
  <c r="D370" i="32" s="1"/>
  <c r="O368" i="32" a="1"/>
  <c r="O368" i="32" s="1"/>
  <c r="M1273" i="27" s="1"/>
  <c r="A1273" i="27" s="1"/>
  <c r="M364" i="32" a="1"/>
  <c r="M364" i="32" s="1"/>
  <c r="D364" i="32" s="1"/>
  <c r="M524" i="32" a="1"/>
  <c r="M524" i="32" s="1"/>
  <c r="D524" i="32" s="1"/>
  <c r="M701" i="32" a="1"/>
  <c r="M701" i="32" s="1"/>
  <c r="D701" i="32" s="1"/>
  <c r="O755" i="32" a="1"/>
  <c r="O755" i="32" s="1"/>
  <c r="M2372" i="27" s="1"/>
  <c r="A2372" i="27" s="1"/>
  <c r="N625" i="32" a="1"/>
  <c r="N625" i="32" s="1"/>
  <c r="E625" i="32" s="1"/>
  <c r="F2307" i="27" s="1"/>
  <c r="N779" i="32" a="1"/>
  <c r="N779" i="32" s="1"/>
  <c r="E779" i="32" s="1"/>
  <c r="F2384" i="27" s="1"/>
  <c r="N691" i="32" a="1"/>
  <c r="N691" i="32" s="1"/>
  <c r="E691" i="32" s="1"/>
  <c r="F2340" i="27" s="1"/>
  <c r="O701" i="32" a="1"/>
  <c r="O701" i="32" s="1"/>
  <c r="M2345" i="27" s="1"/>
  <c r="A2345" i="27" s="1"/>
  <c r="N703" i="32" a="1"/>
  <c r="N703" i="32" s="1"/>
  <c r="E703" i="32" s="1"/>
  <c r="F2346" i="27" s="1"/>
  <c r="M777" i="32" a="1"/>
  <c r="M777" i="32" s="1"/>
  <c r="D777" i="32" s="1"/>
  <c r="M727" i="32" a="1"/>
  <c r="M727" i="32" s="1"/>
  <c r="D727" i="32" s="1"/>
  <c r="N346" i="32" a="1"/>
  <c r="N346" i="32" s="1"/>
  <c r="E346" i="32" s="1"/>
  <c r="N368" i="32" a="1"/>
  <c r="N368" i="32" s="1"/>
  <c r="E368" i="32" s="1"/>
  <c r="O745" i="32" a="1"/>
  <c r="O745" i="32" s="1"/>
  <c r="M2367" i="27" s="1"/>
  <c r="A2367" i="27" s="1"/>
  <c r="N755" i="32" a="1"/>
  <c r="N755" i="32" s="1"/>
  <c r="E755" i="32" s="1"/>
  <c r="F2372" i="27" s="1"/>
  <c r="O647" i="32" a="1"/>
  <c r="O647" i="32" s="1"/>
  <c r="M2318" i="27" s="1"/>
  <c r="A2318" i="27" s="1"/>
  <c r="O522" i="32" a="1"/>
  <c r="O522" i="32" s="1"/>
  <c r="M1350" i="27" s="1"/>
  <c r="A1350" i="27" s="1"/>
  <c r="N518" i="32" a="1"/>
  <c r="N518" i="32" s="1"/>
  <c r="E518" i="32" s="1"/>
  <c r="N364" i="32" a="1"/>
  <c r="N364" i="32" s="1"/>
  <c r="E364" i="32" s="1"/>
  <c r="O354" i="32" a="1"/>
  <c r="O354" i="32" s="1"/>
  <c r="M1266" i="27" s="1"/>
  <c r="A1266" i="27" s="1"/>
  <c r="M522" i="32" a="1"/>
  <c r="M522" i="32" s="1"/>
  <c r="D522" i="32" s="1"/>
  <c r="N362" i="32" a="1"/>
  <c r="N362" i="32" s="1"/>
  <c r="E362" i="32" s="1"/>
  <c r="M653" i="32" a="1"/>
  <c r="M653" i="32" s="1"/>
  <c r="D653" i="32" s="1"/>
  <c r="N731" i="32" a="1"/>
  <c r="N731" i="32" s="1"/>
  <c r="E731" i="32" s="1"/>
  <c r="F2360" i="27" s="1"/>
  <c r="M769" i="32" a="1"/>
  <c r="M769" i="32" s="1"/>
  <c r="D769" i="32" s="1"/>
  <c r="M691" i="32" a="1"/>
  <c r="M691" i="32" s="1"/>
  <c r="D691" i="32" s="1"/>
  <c r="M356" i="32" a="1"/>
  <c r="M356" i="32" s="1"/>
  <c r="D356" i="32" s="1"/>
  <c r="N683" i="32" a="1"/>
  <c r="N683" i="32" s="1"/>
  <c r="E683" i="32" s="1"/>
  <c r="F2336" i="27" s="1"/>
  <c r="O777" i="32" a="1"/>
  <c r="O777" i="32" s="1"/>
  <c r="M2383" i="27" s="1"/>
  <c r="A2383" i="27" s="1"/>
  <c r="O651" i="32" a="1"/>
  <c r="O651" i="32" s="1"/>
  <c r="M2320" i="27" s="1"/>
  <c r="A2320" i="27" s="1"/>
  <c r="O767" i="32" a="1"/>
  <c r="O767" i="32" s="1"/>
  <c r="M2378" i="27" s="1"/>
  <c r="A2378" i="27" s="1"/>
  <c r="O639" i="32" a="1"/>
  <c r="O639" i="32" s="1"/>
  <c r="M2314" i="27" s="1"/>
  <c r="A2314" i="27" s="1"/>
  <c r="N544" i="32" a="1"/>
  <c r="N544" i="32" s="1"/>
  <c r="E544" i="32" s="1"/>
  <c r="O544" i="32" a="1"/>
  <c r="O544" i="32" s="1"/>
  <c r="M1361" i="27" s="1"/>
  <c r="A1361" i="27" s="1"/>
  <c r="N558" i="32" a="1"/>
  <c r="N558" i="32" s="1"/>
  <c r="E558" i="32" s="1"/>
  <c r="O558" i="32" a="1"/>
  <c r="O558" i="32" s="1"/>
  <c r="M1368" i="27" s="1"/>
  <c r="A1368" i="27" s="1"/>
  <c r="E1695" i="27"/>
  <c r="G1696" i="27"/>
  <c r="M1696" i="27"/>
  <c r="A1696" i="27" s="1"/>
  <c r="K1696" i="27"/>
  <c r="J1696" i="27"/>
  <c r="L1696" i="27"/>
  <c r="F1696" i="27"/>
  <c r="I1696" i="27"/>
  <c r="H1696" i="27"/>
  <c r="K1546" i="27"/>
  <c r="E979" i="27"/>
  <c r="A204" i="27"/>
  <c r="T204" i="27" s="1"/>
  <c r="A196" i="27"/>
  <c r="T196" i="27" s="1"/>
  <c r="AS19" i="30"/>
  <c r="P61" i="24"/>
  <c r="AS20" i="30"/>
  <c r="P59" i="24"/>
  <c r="L823" i="32"/>
  <c r="N823" i="32" s="1" a="1"/>
  <c r="N823" i="32" s="1"/>
  <c r="E823" i="32" s="1"/>
  <c r="F2406" i="27" s="1"/>
  <c r="L1421" i="32"/>
  <c r="N1421" i="32" s="1" a="1"/>
  <c r="N1421" i="32" s="1"/>
  <c r="E1421" i="32" s="1"/>
  <c r="N821" i="32" a="1"/>
  <c r="N821" i="32" s="1"/>
  <c r="E821" i="32" s="1"/>
  <c r="F2405" i="27" s="1"/>
  <c r="M821" i="32" a="1"/>
  <c r="M821" i="32" s="1"/>
  <c r="D821" i="32" s="1"/>
  <c r="K783" i="32"/>
  <c r="L781" i="32"/>
  <c r="BD42" i="33"/>
  <c r="BC41" i="33" s="1"/>
  <c r="BN41" i="33" s="1"/>
  <c r="BA41" i="33" s="1"/>
  <c r="R152" i="24"/>
  <c r="R170" i="24"/>
  <c r="R204" i="24"/>
  <c r="R200" i="24"/>
  <c r="R180" i="24"/>
  <c r="R172" i="24"/>
  <c r="R150" i="24"/>
  <c r="R182" i="24"/>
  <c r="R156" i="24"/>
  <c r="R194" i="24"/>
  <c r="R164" i="24"/>
  <c r="B171" i="24"/>
  <c r="R198" i="24"/>
  <c r="R168" i="24"/>
  <c r="R154" i="24"/>
  <c r="R148" i="24"/>
  <c r="R184" i="24"/>
  <c r="R174" i="24"/>
  <c r="R192" i="24"/>
  <c r="R176" i="24"/>
  <c r="R166" i="24"/>
  <c r="R188" i="24"/>
  <c r="R196" i="24"/>
  <c r="R162" i="24"/>
  <c r="R178" i="24"/>
  <c r="R146" i="24"/>
  <c r="R190" i="24"/>
  <c r="R186" i="24"/>
  <c r="R202" i="24"/>
  <c r="R158" i="24"/>
  <c r="R160" i="24"/>
  <c r="F170" i="24"/>
  <c r="L1381" i="32"/>
  <c r="O316" i="32" a="1"/>
  <c r="O316" i="32" s="1"/>
  <c r="M1247" i="27" s="1"/>
  <c r="A1247" i="27" s="1"/>
  <c r="N316" i="32" a="1"/>
  <c r="N316" i="32" s="1"/>
  <c r="E316" i="32" s="1"/>
  <c r="M316" i="32" a="1"/>
  <c r="M316" i="32" s="1"/>
  <c r="D316" i="32" s="1"/>
  <c r="M861" i="32" a="1"/>
  <c r="M861" i="32" s="1"/>
  <c r="D861" i="32" s="1"/>
  <c r="O861" i="32" a="1"/>
  <c r="O861" i="32" s="1"/>
  <c r="M2425" i="27" s="1"/>
  <c r="A2425" i="27" s="1"/>
  <c r="N861" i="32" a="1"/>
  <c r="N861" i="32" s="1"/>
  <c r="E861" i="32" s="1"/>
  <c r="F2425" i="27" s="1"/>
  <c r="N414" i="32" a="1"/>
  <c r="N414" i="32" s="1"/>
  <c r="E414" i="32" s="1"/>
  <c r="O414" i="32" a="1"/>
  <c r="O414" i="32" s="1"/>
  <c r="M1296" i="27" s="1"/>
  <c r="A1296" i="27" s="1"/>
  <c r="N322" i="32" a="1"/>
  <c r="N322" i="32" s="1"/>
  <c r="E322" i="32" s="1"/>
  <c r="O322" i="32" a="1"/>
  <c r="O322" i="32" s="1"/>
  <c r="M1250" i="27" s="1"/>
  <c r="A1250" i="27" s="1"/>
  <c r="M322" i="32" a="1"/>
  <c r="M322" i="32" s="1"/>
  <c r="D322" i="32" s="1"/>
  <c r="BD49" i="33"/>
  <c r="BC49" i="33" s="1"/>
  <c r="BN49" i="33" s="1"/>
  <c r="BA49" i="33" s="1"/>
  <c r="L825" i="32"/>
  <c r="Q304" i="32"/>
  <c r="Q915" i="32"/>
  <c r="Q12" i="29"/>
  <c r="P13" i="29" a="1"/>
  <c r="P13" i="29" s="1"/>
  <c r="O13" i="29" s="1"/>
  <c r="G49" i="33"/>
  <c r="D594" i="27" s="1"/>
  <c r="G41" i="33"/>
  <c r="D590" i="27" s="1"/>
  <c r="E586" i="27"/>
  <c r="G300" i="32"/>
  <c r="A302" i="32"/>
  <c r="A915" i="32"/>
  <c r="G911" i="32"/>
  <c r="F3913" i="27" l="1"/>
  <c r="E2450" i="27"/>
  <c r="H2451" i="27"/>
  <c r="K1852" i="27"/>
  <c r="K1547" i="27"/>
  <c r="E980" i="27"/>
  <c r="O823" i="32" a="1"/>
  <c r="O823" i="32" s="1"/>
  <c r="M2406" i="27" s="1"/>
  <c r="A2406" i="27" s="1"/>
  <c r="M823" i="32" a="1"/>
  <c r="M823" i="32" s="1"/>
  <c r="D823" i="32" s="1"/>
  <c r="AQ19" i="30"/>
  <c r="AO19" i="30" s="1"/>
  <c r="M1421" i="32" a="1"/>
  <c r="M1421" i="32" s="1"/>
  <c r="D1421" i="32" s="1"/>
  <c r="O1421" i="32" a="1"/>
  <c r="O1421" i="32" s="1"/>
  <c r="O781" i="32" a="1"/>
  <c r="O781" i="32" s="1"/>
  <c r="M2385" i="27" s="1"/>
  <c r="A2385" i="27" s="1"/>
  <c r="M781" i="32" a="1"/>
  <c r="M781" i="32" s="1"/>
  <c r="D781" i="32" s="1"/>
  <c r="N781" i="32" a="1"/>
  <c r="N781" i="32" s="1"/>
  <c r="E781" i="32" s="1"/>
  <c r="F2385" i="27" s="1"/>
  <c r="K785" i="32"/>
  <c r="L783" i="32"/>
  <c r="E178" i="24"/>
  <c r="E186" i="24"/>
  <c r="BD34" i="33"/>
  <c r="BC33" i="33" s="1"/>
  <c r="BN33" i="33" s="1"/>
  <c r="BA33" i="33" s="1"/>
  <c r="L600" i="32"/>
  <c r="L1383" i="32"/>
  <c r="O1381" i="32" a="1"/>
  <c r="O1381" i="32" s="1"/>
  <c r="M1381" i="32" a="1"/>
  <c r="M1381" i="32" s="1"/>
  <c r="D1381" i="32" s="1"/>
  <c r="N1381" i="32" a="1"/>
  <c r="N1381" i="32" s="1"/>
  <c r="E1381" i="32" s="1"/>
  <c r="M825" i="32" a="1"/>
  <c r="M825" i="32" s="1"/>
  <c r="D825" i="32" s="1"/>
  <c r="O825" i="32" a="1"/>
  <c r="O825" i="32" s="1"/>
  <c r="M2407" i="27" s="1"/>
  <c r="A2407" i="27" s="1"/>
  <c r="N825" i="32" a="1"/>
  <c r="N825" i="32" s="1"/>
  <c r="E825" i="32" s="1"/>
  <c r="F2407" i="27" s="1"/>
  <c r="L827" i="32"/>
  <c r="Q306" i="32"/>
  <c r="Q917" i="32"/>
  <c r="L1621" i="32"/>
  <c r="P14" i="29" a="1"/>
  <c r="P14" i="29" s="1"/>
  <c r="O14" i="29" s="1"/>
  <c r="Q13" i="29"/>
  <c r="G33" i="33"/>
  <c r="D586" i="27" s="1"/>
  <c r="A304" i="32"/>
  <c r="A917" i="32"/>
  <c r="G913" i="32"/>
  <c r="G302" i="32"/>
  <c r="F3914" i="27" l="1"/>
  <c r="E981" i="27"/>
  <c r="L1425" i="32"/>
  <c r="K787" i="32"/>
  <c r="L785" i="32"/>
  <c r="M783" i="32" a="1"/>
  <c r="M783" i="32" s="1"/>
  <c r="D783" i="32" s="1"/>
  <c r="N783" i="32" a="1"/>
  <c r="N783" i="32" s="1"/>
  <c r="E783" i="32" s="1"/>
  <c r="F2386" i="27" s="1"/>
  <c r="O783" i="32" a="1"/>
  <c r="O783" i="32" s="1"/>
  <c r="M2386" i="27" s="1"/>
  <c r="A2386" i="27" s="1"/>
  <c r="E170" i="24"/>
  <c r="L1385" i="32"/>
  <c r="O600" i="32" a="1"/>
  <c r="O600" i="32" s="1"/>
  <c r="M1389" i="27" s="1"/>
  <c r="A1389" i="27" s="1"/>
  <c r="N600" i="32" a="1"/>
  <c r="N600" i="32" s="1"/>
  <c r="E600" i="32" s="1"/>
  <c r="M600" i="32" a="1"/>
  <c r="M600" i="32" s="1"/>
  <c r="D600" i="32" s="1"/>
  <c r="O1383" i="32" a="1"/>
  <c r="O1383" i="32" s="1"/>
  <c r="N1383" i="32" a="1"/>
  <c r="N1383" i="32" s="1"/>
  <c r="E1383" i="32" s="1"/>
  <c r="M1383" i="32" a="1"/>
  <c r="M1383" i="32" s="1"/>
  <c r="D1383" i="32" s="1"/>
  <c r="L602" i="32"/>
  <c r="N827" i="32" a="1"/>
  <c r="N827" i="32" s="1"/>
  <c r="E827" i="32" s="1"/>
  <c r="F2408" i="27" s="1"/>
  <c r="M827" i="32" a="1"/>
  <c r="M827" i="32" s="1"/>
  <c r="D827" i="32" s="1"/>
  <c r="O827" i="32" a="1"/>
  <c r="O827" i="32" s="1"/>
  <c r="M2408" i="27" s="1"/>
  <c r="A2408" i="27" s="1"/>
  <c r="L829" i="32"/>
  <c r="Q308" i="32"/>
  <c r="O1621" i="32" a="1"/>
  <c r="O1621" i="32" s="1"/>
  <c r="N1621" i="32" a="1"/>
  <c r="N1621" i="32" s="1"/>
  <c r="E1621" i="32" s="1"/>
  <c r="M1621" i="32" a="1"/>
  <c r="M1621" i="32" s="1"/>
  <c r="D1621" i="32" s="1"/>
  <c r="Q919" i="32"/>
  <c r="L1623" i="32"/>
  <c r="P15" i="29" a="1"/>
  <c r="P15" i="29" s="1"/>
  <c r="O15" i="29" s="1"/>
  <c r="Q14" i="29"/>
  <c r="G304" i="32"/>
  <c r="A919" i="32"/>
  <c r="A306" i="32"/>
  <c r="G915" i="32"/>
  <c r="F3916" i="27" l="1"/>
  <c r="F3915" i="27"/>
  <c r="E982" i="27"/>
  <c r="O1425" i="32" a="1"/>
  <c r="O1425" i="32" s="1"/>
  <c r="N1425" i="32" a="1"/>
  <c r="N1425" i="32" s="1"/>
  <c r="E1425" i="32" s="1"/>
  <c r="M1425" i="32" a="1"/>
  <c r="M1425" i="32" s="1"/>
  <c r="D1425" i="32" s="1"/>
  <c r="L1427" i="32"/>
  <c r="N785" i="32" a="1"/>
  <c r="N785" i="32" s="1"/>
  <c r="E785" i="32" s="1"/>
  <c r="F2387" i="27" s="1"/>
  <c r="O785" i="32" a="1"/>
  <c r="O785" i="32" s="1"/>
  <c r="M2387" i="27" s="1"/>
  <c r="A2387" i="27" s="1"/>
  <c r="M785" i="32" a="1"/>
  <c r="M785" i="32" s="1"/>
  <c r="D785" i="32" s="1"/>
  <c r="K789" i="32"/>
  <c r="L787" i="32"/>
  <c r="L604" i="32"/>
  <c r="L1387" i="32"/>
  <c r="N602" i="32" a="1"/>
  <c r="N602" i="32" s="1"/>
  <c r="E602" i="32" s="1"/>
  <c r="O602" i="32" a="1"/>
  <c r="O602" i="32" s="1"/>
  <c r="M1390" i="27" s="1"/>
  <c r="A1390" i="27" s="1"/>
  <c r="M602" i="32" a="1"/>
  <c r="M602" i="32" s="1"/>
  <c r="D602" i="32" s="1"/>
  <c r="M1385" i="32" a="1"/>
  <c r="M1385" i="32" s="1"/>
  <c r="D1385" i="32" s="1"/>
  <c r="N1385" i="32" a="1"/>
  <c r="N1385" i="32" s="1"/>
  <c r="E1385" i="32" s="1"/>
  <c r="O1385" i="32" a="1"/>
  <c r="O1385" i="32" s="1"/>
  <c r="N829" i="32" a="1"/>
  <c r="N829" i="32" s="1"/>
  <c r="E829" i="32" s="1"/>
  <c r="F2409" i="27" s="1"/>
  <c r="O829" i="32" a="1"/>
  <c r="O829" i="32" s="1"/>
  <c r="M2409" i="27" s="1"/>
  <c r="A2409" i="27" s="1"/>
  <c r="M829" i="32" a="1"/>
  <c r="M829" i="32" s="1"/>
  <c r="D829" i="32" s="1"/>
  <c r="L831" i="32"/>
  <c r="O1623" i="32" a="1"/>
  <c r="O1623" i="32" s="1"/>
  <c r="N1623" i="32" a="1"/>
  <c r="N1623" i="32" s="1"/>
  <c r="E1623" i="32" s="1"/>
  <c r="M1623" i="32" a="1"/>
  <c r="M1623" i="32" s="1"/>
  <c r="D1623" i="32" s="1"/>
  <c r="Q921" i="32"/>
  <c r="L1625" i="32"/>
  <c r="P16" i="29" a="1"/>
  <c r="P16" i="29" s="1"/>
  <c r="Q16" i="29" s="1"/>
  <c r="Q15" i="29"/>
  <c r="A921" i="32"/>
  <c r="G306" i="32"/>
  <c r="G917" i="32"/>
  <c r="A308" i="32"/>
  <c r="F3917" i="27" l="1"/>
  <c r="H1697" i="27"/>
  <c r="H1700" i="27"/>
  <c r="H1699" i="27"/>
  <c r="H1698" i="27"/>
  <c r="E1400" i="27"/>
  <c r="H1400" i="27"/>
  <c r="F1400" i="27"/>
  <c r="L1400" i="27"/>
  <c r="M1400" i="27"/>
  <c r="A1400" i="27" s="1"/>
  <c r="K1400" i="27"/>
  <c r="G1400" i="27"/>
  <c r="I1400" i="27"/>
  <c r="J1400" i="27"/>
  <c r="E983" i="27"/>
  <c r="N1427" i="32" a="1"/>
  <c r="N1427" i="32" s="1"/>
  <c r="E1427" i="32" s="1"/>
  <c r="M1427" i="32" a="1"/>
  <c r="M1427" i="32" s="1"/>
  <c r="D1427" i="32" s="1"/>
  <c r="O1427" i="32" a="1"/>
  <c r="O1427" i="32" s="1"/>
  <c r="L1429" i="32"/>
  <c r="K791" i="32"/>
  <c r="L789" i="32"/>
  <c r="M787" i="32" a="1"/>
  <c r="M787" i="32" s="1"/>
  <c r="D787" i="32" s="1"/>
  <c r="O787" i="32" a="1"/>
  <c r="O787" i="32" s="1"/>
  <c r="M2388" i="27" s="1"/>
  <c r="A2388" i="27" s="1"/>
  <c r="N787" i="32" a="1"/>
  <c r="N787" i="32" s="1"/>
  <c r="E787" i="32" s="1"/>
  <c r="F2388" i="27" s="1"/>
  <c r="L1389" i="32"/>
  <c r="L606" i="32"/>
  <c r="N1387" i="32" a="1"/>
  <c r="N1387" i="32" s="1"/>
  <c r="E1387" i="32" s="1"/>
  <c r="O1387" i="32" a="1"/>
  <c r="O1387" i="32" s="1"/>
  <c r="M1387" i="32" a="1"/>
  <c r="M1387" i="32" s="1"/>
  <c r="D1387" i="32" s="1"/>
  <c r="N604" i="32" a="1"/>
  <c r="N604" i="32" s="1"/>
  <c r="E604" i="32" s="1"/>
  <c r="O604" i="32" a="1"/>
  <c r="O604" i="32" s="1"/>
  <c r="M604" i="32" a="1"/>
  <c r="M604" i="32" s="1"/>
  <c r="D604" i="32" s="1"/>
  <c r="M831" i="32" a="1"/>
  <c r="M831" i="32" s="1"/>
  <c r="D831" i="32" s="1"/>
  <c r="O831" i="32" a="1"/>
  <c r="O831" i="32" s="1"/>
  <c r="M2410" i="27" s="1"/>
  <c r="A2410" i="27" s="1"/>
  <c r="N831" i="32" a="1"/>
  <c r="N831" i="32" s="1"/>
  <c r="E831" i="32" s="1"/>
  <c r="F2410" i="27" s="1"/>
  <c r="L833" i="32"/>
  <c r="O1625" i="32" a="1"/>
  <c r="O1625" i="32" s="1"/>
  <c r="N1625" i="32" a="1"/>
  <c r="N1625" i="32" s="1"/>
  <c r="E1625" i="32" s="1"/>
  <c r="M1625" i="32" a="1"/>
  <c r="M1625" i="32" s="1"/>
  <c r="D1625" i="32" s="1"/>
  <c r="Q923" i="32"/>
  <c r="L1627" i="32"/>
  <c r="P17" i="29" a="1"/>
  <c r="P17" i="29" s="1"/>
  <c r="O17" i="29" s="1"/>
  <c r="O16" i="29"/>
  <c r="G919" i="32"/>
  <c r="G308" i="32"/>
  <c r="A923" i="32"/>
  <c r="G322" i="32"/>
  <c r="F3918" i="27" l="1"/>
  <c r="E1250" i="27"/>
  <c r="I1250" i="27"/>
  <c r="L1250" i="27"/>
  <c r="H1250" i="27"/>
  <c r="J1250" i="27"/>
  <c r="G1250" i="27"/>
  <c r="M1697" i="27"/>
  <c r="A1697" i="27" s="1"/>
  <c r="M1391" i="27"/>
  <c r="A1391" i="27" s="1"/>
  <c r="J1697" i="27"/>
  <c r="K1697" i="27"/>
  <c r="E1696" i="27"/>
  <c r="F1697" i="27"/>
  <c r="E1697" i="27"/>
  <c r="G1697" i="27"/>
  <c r="I1697" i="27"/>
  <c r="L1697" i="27"/>
  <c r="E1096" i="27"/>
  <c r="I1096" i="27"/>
  <c r="L1096" i="27"/>
  <c r="H1096" i="27"/>
  <c r="J1096" i="27"/>
  <c r="G1096" i="27"/>
  <c r="E984" i="27"/>
  <c r="M1429" i="32" a="1"/>
  <c r="M1429" i="32" s="1"/>
  <c r="D1429" i="32" s="1"/>
  <c r="O1429" i="32" a="1"/>
  <c r="O1429" i="32" s="1"/>
  <c r="N1429" i="32" a="1"/>
  <c r="N1429" i="32" s="1"/>
  <c r="E1429" i="32" s="1"/>
  <c r="L1431" i="32"/>
  <c r="O789" i="32" a="1"/>
  <c r="O789" i="32" s="1"/>
  <c r="M2389" i="27" s="1"/>
  <c r="A2389" i="27" s="1"/>
  <c r="M789" i="32" a="1"/>
  <c r="M789" i="32" s="1"/>
  <c r="D789" i="32" s="1"/>
  <c r="N789" i="32" a="1"/>
  <c r="N789" i="32" s="1"/>
  <c r="E789" i="32" s="1"/>
  <c r="F2389" i="27" s="1"/>
  <c r="L791" i="32"/>
  <c r="K793" i="32"/>
  <c r="O606" i="32" a="1"/>
  <c r="O606" i="32" s="1"/>
  <c r="M1392" i="27" s="1"/>
  <c r="A1392" i="27" s="1"/>
  <c r="M606" i="32" a="1"/>
  <c r="M606" i="32" s="1"/>
  <c r="D606" i="32" s="1"/>
  <c r="N606" i="32" a="1"/>
  <c r="N606" i="32" s="1"/>
  <c r="E606" i="32" s="1"/>
  <c r="L1391" i="32"/>
  <c r="L608" i="32"/>
  <c r="O1389" i="32" a="1"/>
  <c r="O1389" i="32" s="1"/>
  <c r="M1389" i="32" a="1"/>
  <c r="M1389" i="32" s="1"/>
  <c r="D1389" i="32" s="1"/>
  <c r="N1389" i="32" a="1"/>
  <c r="N1389" i="32" s="1"/>
  <c r="E1389" i="32" s="1"/>
  <c r="O833" i="32" a="1"/>
  <c r="O833" i="32" s="1"/>
  <c r="M2411" i="27" s="1"/>
  <c r="A2411" i="27" s="1"/>
  <c r="M833" i="32" a="1"/>
  <c r="M833" i="32" s="1"/>
  <c r="D833" i="32" s="1"/>
  <c r="N833" i="32" a="1"/>
  <c r="N833" i="32" s="1"/>
  <c r="E833" i="32" s="1"/>
  <c r="F2411" i="27" s="1"/>
  <c r="L835" i="32"/>
  <c r="O1627" i="32" a="1"/>
  <c r="O1627" i="32" s="1"/>
  <c r="N1627" i="32" a="1"/>
  <c r="N1627" i="32" s="1"/>
  <c r="E1627" i="32" s="1"/>
  <c r="M1627" i="32" a="1"/>
  <c r="M1627" i="32" s="1"/>
  <c r="D1627" i="32" s="1"/>
  <c r="Q925" i="32"/>
  <c r="L1629" i="32"/>
  <c r="P18" i="29" a="1"/>
  <c r="P18" i="29" s="1"/>
  <c r="Q18" i="29" s="1"/>
  <c r="Q17" i="29"/>
  <c r="A925" i="32"/>
  <c r="G921" i="32"/>
  <c r="F3919" i="27" l="1"/>
  <c r="I1698" i="27"/>
  <c r="E1698" i="27"/>
  <c r="E1699" i="27"/>
  <c r="F1698" i="27"/>
  <c r="G1699" i="27"/>
  <c r="G1698" i="27"/>
  <c r="I1699" i="27"/>
  <c r="K1699" i="27"/>
  <c r="J1699" i="27"/>
  <c r="L1699" i="27"/>
  <c r="F1699" i="27"/>
  <c r="J1698" i="27"/>
  <c r="K1698" i="27"/>
  <c r="L1698" i="27"/>
  <c r="M1699" i="27"/>
  <c r="A1699" i="27" s="1"/>
  <c r="M1698" i="27"/>
  <c r="A1698" i="27" s="1"/>
  <c r="E985" i="27"/>
  <c r="N1431" i="32" a="1"/>
  <c r="N1431" i="32" s="1"/>
  <c r="E1431" i="32" s="1"/>
  <c r="O1431" i="32" a="1"/>
  <c r="O1431" i="32" s="1"/>
  <c r="M1431" i="32" a="1"/>
  <c r="M1431" i="32" s="1"/>
  <c r="D1431" i="32" s="1"/>
  <c r="L1433" i="32"/>
  <c r="M791" i="32" a="1"/>
  <c r="M791" i="32" s="1"/>
  <c r="D791" i="32" s="1"/>
  <c r="N791" i="32" a="1"/>
  <c r="N791" i="32" s="1"/>
  <c r="E791" i="32" s="1"/>
  <c r="F2390" i="27" s="1"/>
  <c r="O791" i="32" a="1"/>
  <c r="O791" i="32" s="1"/>
  <c r="M2390" i="27" s="1"/>
  <c r="A2390" i="27" s="1"/>
  <c r="K795" i="32"/>
  <c r="L793" i="32"/>
  <c r="L610" i="32"/>
  <c r="L1393" i="32"/>
  <c r="N608" i="32" a="1"/>
  <c r="N608" i="32" s="1"/>
  <c r="E608" i="32" s="1"/>
  <c r="O608" i="32" a="1"/>
  <c r="O608" i="32" s="1"/>
  <c r="M608" i="32" a="1"/>
  <c r="M608" i="32" s="1"/>
  <c r="D608" i="32" s="1"/>
  <c r="N1391" i="32" a="1"/>
  <c r="N1391" i="32" s="1"/>
  <c r="E1391" i="32" s="1"/>
  <c r="O1391" i="32" a="1"/>
  <c r="O1391" i="32" s="1"/>
  <c r="M1391" i="32" a="1"/>
  <c r="M1391" i="32" s="1"/>
  <c r="D1391" i="32" s="1"/>
  <c r="O835" i="32" a="1"/>
  <c r="O835" i="32" s="1"/>
  <c r="M2412" i="27" s="1"/>
  <c r="A2412" i="27" s="1"/>
  <c r="N835" i="32" a="1"/>
  <c r="N835" i="32" s="1"/>
  <c r="E835" i="32" s="1"/>
  <c r="F2412" i="27" s="1"/>
  <c r="M835" i="32" a="1"/>
  <c r="M835" i="32" s="1"/>
  <c r="D835" i="32" s="1"/>
  <c r="L837" i="32"/>
  <c r="O1629" i="32" a="1"/>
  <c r="O1629" i="32" s="1"/>
  <c r="N1629" i="32" a="1"/>
  <c r="N1629" i="32" s="1"/>
  <c r="E1629" i="32" s="1"/>
  <c r="M1629" i="32" a="1"/>
  <c r="M1629" i="32" s="1"/>
  <c r="D1629" i="32" s="1"/>
  <c r="Q927" i="32"/>
  <c r="L1631" i="32"/>
  <c r="P19" i="29" a="1"/>
  <c r="P19" i="29" s="1"/>
  <c r="O19" i="29" s="1"/>
  <c r="O18" i="29"/>
  <c r="A927" i="32"/>
  <c r="G923" i="32"/>
  <c r="F3920" i="27" l="1"/>
  <c r="M1700" i="27"/>
  <c r="A1700" i="27" s="1"/>
  <c r="M1393" i="27"/>
  <c r="A1393" i="27" s="1"/>
  <c r="K1700" i="27"/>
  <c r="I1700" i="27"/>
  <c r="G1700" i="27"/>
  <c r="E1700" i="27"/>
  <c r="F1700" i="27"/>
  <c r="J1700" i="27"/>
  <c r="L1700" i="27"/>
  <c r="E986" i="27"/>
  <c r="O1433" i="32" a="1"/>
  <c r="O1433" i="32" s="1"/>
  <c r="M1433" i="32" a="1"/>
  <c r="M1433" i="32" s="1"/>
  <c r="D1433" i="32" s="1"/>
  <c r="N1433" i="32" a="1"/>
  <c r="N1433" i="32" s="1"/>
  <c r="E1433" i="32" s="1"/>
  <c r="L1435" i="32"/>
  <c r="L795" i="32"/>
  <c r="K797" i="32"/>
  <c r="N793" i="32" a="1"/>
  <c r="N793" i="32" s="1"/>
  <c r="E793" i="32" s="1"/>
  <c r="F2391" i="27" s="1"/>
  <c r="M793" i="32" a="1"/>
  <c r="M793" i="32" s="1"/>
  <c r="D793" i="32" s="1"/>
  <c r="O793" i="32" a="1"/>
  <c r="O793" i="32" s="1"/>
  <c r="M2391" i="27" s="1"/>
  <c r="A2391" i="27" s="1"/>
  <c r="L1395" i="32"/>
  <c r="L612" i="32"/>
  <c r="O1393" i="32" a="1"/>
  <c r="O1393" i="32" s="1"/>
  <c r="M1393" i="32" a="1"/>
  <c r="M1393" i="32" s="1"/>
  <c r="D1393" i="32" s="1"/>
  <c r="N1393" i="32" a="1"/>
  <c r="N1393" i="32" s="1"/>
  <c r="E1393" i="32" s="1"/>
  <c r="N610" i="32" a="1"/>
  <c r="N610" i="32" s="1"/>
  <c r="E610" i="32" s="1"/>
  <c r="O610" i="32" a="1"/>
  <c r="O610" i="32" s="1"/>
  <c r="M1394" i="27" s="1"/>
  <c r="A1394" i="27" s="1"/>
  <c r="M610" i="32" a="1"/>
  <c r="M610" i="32" s="1"/>
  <c r="D610" i="32" s="1"/>
  <c r="N837" i="32" a="1"/>
  <c r="N837" i="32" s="1"/>
  <c r="E837" i="32" s="1"/>
  <c r="F2413" i="27" s="1"/>
  <c r="M837" i="32" a="1"/>
  <c r="M837" i="32" s="1"/>
  <c r="D837" i="32" s="1"/>
  <c r="O837" i="32" a="1"/>
  <c r="O837" i="32" s="1"/>
  <c r="M2413" i="27" s="1"/>
  <c r="A2413" i="27" s="1"/>
  <c r="L839" i="32"/>
  <c r="O1631" i="32" a="1"/>
  <c r="O1631" i="32" s="1"/>
  <c r="N1631" i="32" a="1"/>
  <c r="N1631" i="32" s="1"/>
  <c r="E1631" i="32" s="1"/>
  <c r="M1631" i="32" a="1"/>
  <c r="M1631" i="32" s="1"/>
  <c r="D1631" i="32" s="1"/>
  <c r="Q929" i="32"/>
  <c r="L1633" i="32"/>
  <c r="P20" i="29" a="1"/>
  <c r="P20" i="29" s="1"/>
  <c r="Q20" i="29" s="1"/>
  <c r="Q19" i="29"/>
  <c r="A929" i="32"/>
  <c r="G925" i="32"/>
  <c r="F3921" i="27" l="1"/>
  <c r="E987" i="27"/>
  <c r="N1435" i="32" a="1"/>
  <c r="N1435" i="32" s="1"/>
  <c r="E1435" i="32" s="1"/>
  <c r="M1435" i="32" a="1"/>
  <c r="M1435" i="32" s="1"/>
  <c r="D1435" i="32" s="1"/>
  <c r="O1435" i="32" a="1"/>
  <c r="O1435" i="32" s="1"/>
  <c r="L1437" i="32"/>
  <c r="K799" i="32"/>
  <c r="L797" i="32"/>
  <c r="O795" i="32" a="1"/>
  <c r="O795" i="32" s="1"/>
  <c r="M2392" i="27" s="1"/>
  <c r="A2392" i="27" s="1"/>
  <c r="M795" i="32" a="1"/>
  <c r="M795" i="32" s="1"/>
  <c r="D795" i="32" s="1"/>
  <c r="N795" i="32" a="1"/>
  <c r="N795" i="32" s="1"/>
  <c r="E795" i="32" s="1"/>
  <c r="F2392" i="27" s="1"/>
  <c r="L1397" i="32"/>
  <c r="O612" i="32" a="1"/>
  <c r="O612" i="32" s="1"/>
  <c r="M1395" i="27" s="1"/>
  <c r="A1395" i="27" s="1"/>
  <c r="M612" i="32" a="1"/>
  <c r="M612" i="32" s="1"/>
  <c r="D612" i="32" s="1"/>
  <c r="N612" i="32" a="1"/>
  <c r="N612" i="32" s="1"/>
  <c r="E612" i="32" s="1"/>
  <c r="O1395" i="32" a="1"/>
  <c r="O1395" i="32" s="1"/>
  <c r="N1395" i="32" a="1"/>
  <c r="N1395" i="32" s="1"/>
  <c r="E1395" i="32" s="1"/>
  <c r="M1395" i="32" a="1"/>
  <c r="M1395" i="32" s="1"/>
  <c r="D1395" i="32" s="1"/>
  <c r="O839" i="32" a="1"/>
  <c r="O839" i="32" s="1"/>
  <c r="M2414" i="27" s="1"/>
  <c r="A2414" i="27" s="1"/>
  <c r="N839" i="32" a="1"/>
  <c r="N839" i="32" s="1"/>
  <c r="E839" i="32" s="1"/>
  <c r="F2414" i="27" s="1"/>
  <c r="M839" i="32" a="1"/>
  <c r="M839" i="32" s="1"/>
  <c r="D839" i="32" s="1"/>
  <c r="L841" i="32"/>
  <c r="O1633" i="32" a="1"/>
  <c r="O1633" i="32" s="1"/>
  <c r="N1633" i="32" a="1"/>
  <c r="N1633" i="32" s="1"/>
  <c r="E1633" i="32" s="1"/>
  <c r="M1633" i="32" a="1"/>
  <c r="M1633" i="32" s="1"/>
  <c r="D1633" i="32" s="1"/>
  <c r="Q931" i="32"/>
  <c r="L1635" i="32"/>
  <c r="P21" i="29" a="1"/>
  <c r="P21" i="29" s="1"/>
  <c r="Q21" i="29" s="1"/>
  <c r="O20" i="29"/>
  <c r="A931" i="32"/>
  <c r="G927" i="32"/>
  <c r="F3922" i="27" l="1"/>
  <c r="E988" i="27"/>
  <c r="L1439" i="32"/>
  <c r="M1437" i="32" a="1"/>
  <c r="M1437" i="32" s="1"/>
  <c r="D1437" i="32" s="1"/>
  <c r="N1437" i="32" a="1"/>
  <c r="N1437" i="32" s="1"/>
  <c r="E1437" i="32" s="1"/>
  <c r="O1437" i="32" a="1"/>
  <c r="O1437" i="32" s="1"/>
  <c r="N797" i="32" a="1"/>
  <c r="N797" i="32" s="1"/>
  <c r="E797" i="32" s="1"/>
  <c r="F2393" i="27" s="1"/>
  <c r="M797" i="32" a="1"/>
  <c r="M797" i="32" s="1"/>
  <c r="D797" i="32" s="1"/>
  <c r="O797" i="32" a="1"/>
  <c r="O797" i="32" s="1"/>
  <c r="M2393" i="27" s="1"/>
  <c r="A2393" i="27" s="1"/>
  <c r="L799" i="32"/>
  <c r="K801" i="32"/>
  <c r="N1397" i="32" a="1"/>
  <c r="N1397" i="32" s="1"/>
  <c r="E1397" i="32" s="1"/>
  <c r="O1397" i="32" a="1"/>
  <c r="O1397" i="32" s="1"/>
  <c r="M1397" i="32" a="1"/>
  <c r="M1397" i="32" s="1"/>
  <c r="D1397" i="32" s="1"/>
  <c r="L1399" i="32"/>
  <c r="M841" i="32" a="1"/>
  <c r="M841" i="32" s="1"/>
  <c r="D841" i="32" s="1"/>
  <c r="N841" i="32" a="1"/>
  <c r="N841" i="32" s="1"/>
  <c r="E841" i="32" s="1"/>
  <c r="F2415" i="27" s="1"/>
  <c r="O841" i="32" a="1"/>
  <c r="O841" i="32" s="1"/>
  <c r="M2415" i="27" s="1"/>
  <c r="A2415" i="27" s="1"/>
  <c r="L843" i="32"/>
  <c r="O1635" i="32" a="1"/>
  <c r="O1635" i="32" s="1"/>
  <c r="N1635" i="32" a="1"/>
  <c r="N1635" i="32" s="1"/>
  <c r="E1635" i="32" s="1"/>
  <c r="M1635" i="32" a="1"/>
  <c r="M1635" i="32" s="1"/>
  <c r="D1635" i="32" s="1"/>
  <c r="Q933" i="32"/>
  <c r="L1637" i="32"/>
  <c r="P22" i="29" a="1"/>
  <c r="P22" i="29" s="1"/>
  <c r="O22" i="29" s="1"/>
  <c r="O21" i="29"/>
  <c r="A933" i="32"/>
  <c r="G929" i="32"/>
  <c r="F3924" i="27" l="1"/>
  <c r="F3923" i="27"/>
  <c r="E989" i="27"/>
  <c r="N1439" i="32" a="1"/>
  <c r="N1439" i="32" s="1"/>
  <c r="E1439" i="32" s="1"/>
  <c r="O1439" i="32" a="1"/>
  <c r="O1439" i="32" s="1"/>
  <c r="M1439" i="32" a="1"/>
  <c r="M1439" i="32" s="1"/>
  <c r="D1439" i="32" s="1"/>
  <c r="L1441" i="32"/>
  <c r="O799" i="32" a="1"/>
  <c r="O799" i="32" s="1"/>
  <c r="M2394" i="27" s="1"/>
  <c r="A2394" i="27" s="1"/>
  <c r="M799" i="32" a="1"/>
  <c r="M799" i="32" s="1"/>
  <c r="D799" i="32" s="1"/>
  <c r="N799" i="32" a="1"/>
  <c r="N799" i="32" s="1"/>
  <c r="E799" i="32" s="1"/>
  <c r="F2394" i="27" s="1"/>
  <c r="L801" i="32"/>
  <c r="K803" i="32"/>
  <c r="L1401" i="32"/>
  <c r="N1399" i="32" a="1"/>
  <c r="N1399" i="32" s="1"/>
  <c r="E1399" i="32" s="1"/>
  <c r="O1399" i="32" a="1"/>
  <c r="O1399" i="32" s="1"/>
  <c r="M1399" i="32" a="1"/>
  <c r="M1399" i="32" s="1"/>
  <c r="D1399" i="32" s="1"/>
  <c r="M843" i="32" a="1"/>
  <c r="M843" i="32" s="1"/>
  <c r="D843" i="32" s="1"/>
  <c r="O843" i="32" a="1"/>
  <c r="O843" i="32" s="1"/>
  <c r="M2416" i="27" s="1"/>
  <c r="A2416" i="27" s="1"/>
  <c r="N843" i="32" a="1"/>
  <c r="N843" i="32" s="1"/>
  <c r="E843" i="32" s="1"/>
  <c r="F2416" i="27" s="1"/>
  <c r="L845" i="32"/>
  <c r="O1637" i="32" a="1"/>
  <c r="O1637" i="32" s="1"/>
  <c r="N1637" i="32" a="1"/>
  <c r="N1637" i="32" s="1"/>
  <c r="E1637" i="32" s="1"/>
  <c r="M1637" i="32" a="1"/>
  <c r="M1637" i="32" s="1"/>
  <c r="D1637" i="32" s="1"/>
  <c r="Q935" i="32"/>
  <c r="L1639" i="32"/>
  <c r="P23" i="29" a="1"/>
  <c r="P23" i="29" s="1"/>
  <c r="Q23" i="29" s="1"/>
  <c r="Q22" i="29"/>
  <c r="G931" i="32"/>
  <c r="A935" i="32"/>
  <c r="F3925" i="27" l="1"/>
  <c r="E990" i="27"/>
  <c r="M1441" i="32" a="1"/>
  <c r="M1441" i="32" s="1"/>
  <c r="D1441" i="32" s="1"/>
  <c r="N1441" i="32" a="1"/>
  <c r="N1441" i="32" s="1"/>
  <c r="E1441" i="32" s="1"/>
  <c r="O1441" i="32" a="1"/>
  <c r="O1441" i="32" s="1"/>
  <c r="L1443" i="32"/>
  <c r="O801" i="32" a="1"/>
  <c r="O801" i="32" s="1"/>
  <c r="M2395" i="27" s="1"/>
  <c r="A2395" i="27" s="1"/>
  <c r="M801" i="32" a="1"/>
  <c r="M801" i="32" s="1"/>
  <c r="D801" i="32" s="1"/>
  <c r="N801" i="32" a="1"/>
  <c r="N801" i="32" s="1"/>
  <c r="E801" i="32" s="1"/>
  <c r="F2395" i="27" s="1"/>
  <c r="K805" i="32"/>
  <c r="L803" i="32"/>
  <c r="L1403" i="32"/>
  <c r="O1401" i="32" a="1"/>
  <c r="O1401" i="32" s="1"/>
  <c r="M1401" i="32" a="1"/>
  <c r="M1401" i="32" s="1"/>
  <c r="D1401" i="32" s="1"/>
  <c r="N1401" i="32" a="1"/>
  <c r="N1401" i="32" s="1"/>
  <c r="E1401" i="32" s="1"/>
  <c r="M845" i="32" a="1"/>
  <c r="M845" i="32" s="1"/>
  <c r="D845" i="32" s="1"/>
  <c r="O845" i="32" a="1"/>
  <c r="O845" i="32" s="1"/>
  <c r="M2417" i="27" s="1"/>
  <c r="A2417" i="27" s="1"/>
  <c r="N845" i="32" a="1"/>
  <c r="N845" i="32" s="1"/>
  <c r="E845" i="32" s="1"/>
  <c r="F2417" i="27" s="1"/>
  <c r="L847" i="32"/>
  <c r="O1639" i="32" a="1"/>
  <c r="O1639" i="32" s="1"/>
  <c r="N1639" i="32" a="1"/>
  <c r="N1639" i="32" s="1"/>
  <c r="E1639" i="32" s="1"/>
  <c r="M1639" i="32" a="1"/>
  <c r="M1639" i="32" s="1"/>
  <c r="D1639" i="32" s="1"/>
  <c r="Q937" i="32"/>
  <c r="L1641" i="32"/>
  <c r="P24" i="29" a="1"/>
  <c r="P24" i="29" s="1"/>
  <c r="Q24" i="29" s="1"/>
  <c r="O23" i="29"/>
  <c r="G933" i="32"/>
  <c r="A937" i="32"/>
  <c r="F3926" i="27" l="1"/>
  <c r="E991" i="27"/>
  <c r="L1445" i="32"/>
  <c r="N1443" i="32" a="1"/>
  <c r="N1443" i="32" s="1"/>
  <c r="E1443" i="32" s="1"/>
  <c r="M1443" i="32" a="1"/>
  <c r="M1443" i="32" s="1"/>
  <c r="D1443" i="32" s="1"/>
  <c r="O1443" i="32" a="1"/>
  <c r="O1443" i="32" s="1"/>
  <c r="L805" i="32"/>
  <c r="K807" i="32"/>
  <c r="O803" i="32" a="1"/>
  <c r="O803" i="32" s="1"/>
  <c r="M2396" i="27" s="1"/>
  <c r="A2396" i="27" s="1"/>
  <c r="M803" i="32" a="1"/>
  <c r="M803" i="32" s="1"/>
  <c r="D803" i="32" s="1"/>
  <c r="N803" i="32" a="1"/>
  <c r="N803" i="32" s="1"/>
  <c r="E803" i="32" s="1"/>
  <c r="F2396" i="27" s="1"/>
  <c r="N1403" i="32" a="1"/>
  <c r="N1403" i="32" s="1"/>
  <c r="E1403" i="32" s="1"/>
  <c r="O1403" i="32" a="1"/>
  <c r="O1403" i="32" s="1"/>
  <c r="M1403" i="32" a="1"/>
  <c r="M1403" i="32" s="1"/>
  <c r="D1403" i="32" s="1"/>
  <c r="L1405" i="32"/>
  <c r="N847" i="32" a="1"/>
  <c r="N847" i="32" s="1"/>
  <c r="E847" i="32" s="1"/>
  <c r="F2418" i="27" s="1"/>
  <c r="O847" i="32" a="1"/>
  <c r="O847" i="32" s="1"/>
  <c r="M2418" i="27" s="1"/>
  <c r="A2418" i="27" s="1"/>
  <c r="M847" i="32" a="1"/>
  <c r="M847" i="32" s="1"/>
  <c r="D847" i="32" s="1"/>
  <c r="L849" i="32"/>
  <c r="O1641" i="32" a="1"/>
  <c r="O1641" i="32" s="1"/>
  <c r="N1641" i="32" a="1"/>
  <c r="N1641" i="32" s="1"/>
  <c r="E1641" i="32" s="1"/>
  <c r="M1641" i="32" a="1"/>
  <c r="M1641" i="32" s="1"/>
  <c r="D1641" i="32" s="1"/>
  <c r="Q939" i="32"/>
  <c r="L1643" i="32"/>
  <c r="P25" i="29" a="1"/>
  <c r="P25" i="29" s="1"/>
  <c r="Q25" i="29" s="1"/>
  <c r="O24" i="29"/>
  <c r="A939" i="32"/>
  <c r="G935" i="32"/>
  <c r="F3927" i="27" l="1"/>
  <c r="E992" i="27"/>
  <c r="O1445" i="32" a="1"/>
  <c r="O1445" i="32" s="1"/>
  <c r="N1445" i="32" a="1"/>
  <c r="N1445" i="32" s="1"/>
  <c r="E1445" i="32" s="1"/>
  <c r="M1445" i="32" a="1"/>
  <c r="M1445" i="32" s="1"/>
  <c r="D1445" i="32" s="1"/>
  <c r="L1447" i="32"/>
  <c r="L807" i="32"/>
  <c r="K809" i="32"/>
  <c r="O805" i="32" a="1"/>
  <c r="O805" i="32" s="1"/>
  <c r="M2397" i="27" s="1"/>
  <c r="A2397" i="27" s="1"/>
  <c r="N805" i="32" a="1"/>
  <c r="N805" i="32" s="1"/>
  <c r="E805" i="32" s="1"/>
  <c r="F2397" i="27" s="1"/>
  <c r="M805" i="32" a="1"/>
  <c r="M805" i="32" s="1"/>
  <c r="D805" i="32" s="1"/>
  <c r="N1405" i="32" a="1"/>
  <c r="N1405" i="32" s="1"/>
  <c r="E1405" i="32" s="1"/>
  <c r="O1405" i="32" a="1"/>
  <c r="O1405" i="32" s="1"/>
  <c r="M1405" i="32" a="1"/>
  <c r="M1405" i="32" s="1"/>
  <c r="D1405" i="32" s="1"/>
  <c r="L1407" i="32"/>
  <c r="O849" i="32" a="1"/>
  <c r="O849" i="32" s="1"/>
  <c r="M2419" i="27" s="1"/>
  <c r="A2419" i="27" s="1"/>
  <c r="N849" i="32" a="1"/>
  <c r="N849" i="32" s="1"/>
  <c r="E849" i="32" s="1"/>
  <c r="F2419" i="27" s="1"/>
  <c r="M849" i="32" a="1"/>
  <c r="M849" i="32" s="1"/>
  <c r="D849" i="32" s="1"/>
  <c r="L851" i="32"/>
  <c r="O1643" i="32" a="1"/>
  <c r="O1643" i="32" s="1"/>
  <c r="N1643" i="32" a="1"/>
  <c r="N1643" i="32" s="1"/>
  <c r="E1643" i="32" s="1"/>
  <c r="M1643" i="32" a="1"/>
  <c r="M1643" i="32" s="1"/>
  <c r="D1643" i="32" s="1"/>
  <c r="Q941" i="32"/>
  <c r="L1645" i="32"/>
  <c r="P26" i="29" a="1"/>
  <c r="P26" i="29" s="1"/>
  <c r="O26" i="29" s="1"/>
  <c r="O25" i="29"/>
  <c r="A941" i="32"/>
  <c r="G937" i="32"/>
  <c r="F3928" i="27" l="1"/>
  <c r="E993" i="27"/>
  <c r="L1449" i="32"/>
  <c r="N1447" i="32" a="1"/>
  <c r="N1447" i="32" s="1"/>
  <c r="E1447" i="32" s="1"/>
  <c r="O1447" i="32" a="1"/>
  <c r="O1447" i="32" s="1"/>
  <c r="M1447" i="32" a="1"/>
  <c r="M1447" i="32" s="1"/>
  <c r="D1447" i="32" s="1"/>
  <c r="L809" i="32"/>
  <c r="K811" i="32"/>
  <c r="O807" i="32" a="1"/>
  <c r="O807" i="32" s="1"/>
  <c r="M2398" i="27" s="1"/>
  <c r="A2398" i="27" s="1"/>
  <c r="N807" i="32" a="1"/>
  <c r="N807" i="32" s="1"/>
  <c r="E807" i="32" s="1"/>
  <c r="F2398" i="27" s="1"/>
  <c r="M807" i="32" a="1"/>
  <c r="M807" i="32" s="1"/>
  <c r="D807" i="32" s="1"/>
  <c r="N1407" i="32" a="1"/>
  <c r="N1407" i="32" s="1"/>
  <c r="E1407" i="32" s="1"/>
  <c r="M1407" i="32" a="1"/>
  <c r="M1407" i="32" s="1"/>
  <c r="D1407" i="32" s="1"/>
  <c r="O1407" i="32" a="1"/>
  <c r="O1407" i="32" s="1"/>
  <c r="L1409" i="32"/>
  <c r="O851" i="32" a="1"/>
  <c r="O851" i="32" s="1"/>
  <c r="M2420" i="27" s="1"/>
  <c r="A2420" i="27" s="1"/>
  <c r="M851" i="32" a="1"/>
  <c r="M851" i="32" s="1"/>
  <c r="D851" i="32" s="1"/>
  <c r="N851" i="32" a="1"/>
  <c r="N851" i="32" s="1"/>
  <c r="E851" i="32" s="1"/>
  <c r="F2420" i="27" s="1"/>
  <c r="L853" i="32"/>
  <c r="L1581" i="32"/>
  <c r="O1645" i="32" a="1"/>
  <c r="O1645" i="32" s="1"/>
  <c r="N1645" i="32" a="1"/>
  <c r="N1645" i="32" s="1"/>
  <c r="E1645" i="32" s="1"/>
  <c r="M1645" i="32" a="1"/>
  <c r="M1645" i="32" s="1"/>
  <c r="D1645" i="32" s="1"/>
  <c r="Q943" i="32"/>
  <c r="L1647" i="32"/>
  <c r="P27" i="29" a="1"/>
  <c r="P27" i="29" s="1"/>
  <c r="Q27" i="29" s="1"/>
  <c r="Q26" i="29"/>
  <c r="A943" i="32"/>
  <c r="G939" i="32"/>
  <c r="F3929" i="27" l="1"/>
  <c r="E994" i="27"/>
  <c r="L1451" i="32"/>
  <c r="O1449" i="32" a="1"/>
  <c r="O1449" i="32" s="1"/>
  <c r="N1449" i="32" a="1"/>
  <c r="N1449" i="32" s="1"/>
  <c r="E1449" i="32" s="1"/>
  <c r="M1449" i="32" a="1"/>
  <c r="M1449" i="32" s="1"/>
  <c r="D1449" i="32" s="1"/>
  <c r="K813" i="32"/>
  <c r="L811" i="32"/>
  <c r="N809" i="32" a="1"/>
  <c r="N809" i="32" s="1"/>
  <c r="E809" i="32" s="1"/>
  <c r="F2399" i="27" s="1"/>
  <c r="O809" i="32" a="1"/>
  <c r="O809" i="32" s="1"/>
  <c r="M2399" i="27" s="1"/>
  <c r="A2399" i="27" s="1"/>
  <c r="M809" i="32" a="1"/>
  <c r="M809" i="32" s="1"/>
  <c r="D809" i="32" s="1"/>
  <c r="O1409" i="32" a="1"/>
  <c r="O1409" i="32" s="1"/>
  <c r="N1409" i="32" a="1"/>
  <c r="N1409" i="32" s="1"/>
  <c r="E1409" i="32" s="1"/>
  <c r="M1409" i="32" a="1"/>
  <c r="M1409" i="32" s="1"/>
  <c r="D1409" i="32" s="1"/>
  <c r="L1411" i="32"/>
  <c r="L855" i="32"/>
  <c r="O853" i="32" a="1"/>
  <c r="O853" i="32" s="1"/>
  <c r="M2421" i="27" s="1"/>
  <c r="A2421" i="27" s="1"/>
  <c r="M853" i="32" a="1"/>
  <c r="M853" i="32" s="1"/>
  <c r="D853" i="32" s="1"/>
  <c r="N853" i="32" a="1"/>
  <c r="N853" i="32" s="1"/>
  <c r="E853" i="32" s="1"/>
  <c r="F2421" i="27" s="1"/>
  <c r="M1581" i="32" a="1"/>
  <c r="M1581" i="32" s="1"/>
  <c r="D1581" i="32" s="1"/>
  <c r="N1581" i="32" a="1"/>
  <c r="N1581" i="32" s="1"/>
  <c r="E1581" i="32" s="1"/>
  <c r="O1581" i="32" a="1"/>
  <c r="O1581" i="32" s="1"/>
  <c r="L1583" i="32"/>
  <c r="O1647" i="32" a="1"/>
  <c r="O1647" i="32" s="1"/>
  <c r="N1647" i="32" a="1"/>
  <c r="N1647" i="32" s="1"/>
  <c r="E1647" i="32" s="1"/>
  <c r="M1647" i="32" a="1"/>
  <c r="M1647" i="32" s="1"/>
  <c r="D1647" i="32" s="1"/>
  <c r="Q945" i="32"/>
  <c r="L1649" i="32"/>
  <c r="P28" i="29" a="1"/>
  <c r="P28" i="29" s="1"/>
  <c r="Q28" i="29" s="1"/>
  <c r="O27" i="29"/>
  <c r="G941" i="32"/>
  <c r="A945" i="32"/>
  <c r="F3930" i="27" l="1"/>
  <c r="E995" i="27"/>
  <c r="L1453" i="32"/>
  <c r="N1451" i="32" a="1"/>
  <c r="N1451" i="32" s="1"/>
  <c r="E1451" i="32" s="1"/>
  <c r="O1451" i="32" a="1"/>
  <c r="O1451" i="32" s="1"/>
  <c r="M1451" i="32" a="1"/>
  <c r="M1451" i="32" s="1"/>
  <c r="D1451" i="32" s="1"/>
  <c r="N811" i="32" a="1"/>
  <c r="N811" i="32" s="1"/>
  <c r="E811" i="32" s="1"/>
  <c r="F2400" i="27" s="1"/>
  <c r="O811" i="32" a="1"/>
  <c r="O811" i="32" s="1"/>
  <c r="M2400" i="27" s="1"/>
  <c r="A2400" i="27" s="1"/>
  <c r="M811" i="32" a="1"/>
  <c r="M811" i="32" s="1"/>
  <c r="D811" i="32" s="1"/>
  <c r="K815" i="32"/>
  <c r="L813" i="32"/>
  <c r="L1413" i="32"/>
  <c r="N1411" i="32" a="1"/>
  <c r="N1411" i="32" s="1"/>
  <c r="E1411" i="32" s="1"/>
  <c r="O1411" i="32" a="1"/>
  <c r="O1411" i="32" s="1"/>
  <c r="M1411" i="32" a="1"/>
  <c r="M1411" i="32" s="1"/>
  <c r="D1411" i="32" s="1"/>
  <c r="L857" i="32"/>
  <c r="M855" i="32" a="1"/>
  <c r="M855" i="32" s="1"/>
  <c r="D855" i="32" s="1"/>
  <c r="N855" i="32" a="1"/>
  <c r="N855" i="32" s="1"/>
  <c r="E855" i="32" s="1"/>
  <c r="F2422" i="27" s="1"/>
  <c r="O855" i="32" a="1"/>
  <c r="O855" i="32" s="1"/>
  <c r="M2422" i="27" s="1"/>
  <c r="A2422" i="27" s="1"/>
  <c r="O1583" i="32" a="1"/>
  <c r="O1583" i="32" s="1"/>
  <c r="N1583" i="32" a="1"/>
  <c r="N1583" i="32" s="1"/>
  <c r="E1583" i="32" s="1"/>
  <c r="M1583" i="32" a="1"/>
  <c r="M1583" i="32" s="1"/>
  <c r="D1583" i="32" s="1"/>
  <c r="L1585" i="32"/>
  <c r="O1649" i="32" a="1"/>
  <c r="O1649" i="32" s="1"/>
  <c r="N1649" i="32" a="1"/>
  <c r="N1649" i="32" s="1"/>
  <c r="E1649" i="32" s="1"/>
  <c r="M1649" i="32" a="1"/>
  <c r="M1649" i="32" s="1"/>
  <c r="D1649" i="32" s="1"/>
  <c r="Q947" i="32"/>
  <c r="L1651" i="32"/>
  <c r="O28" i="29"/>
  <c r="P29" i="29" a="1"/>
  <c r="P29" i="29" s="1"/>
  <c r="Q29" i="29" s="1"/>
  <c r="A947" i="32"/>
  <c r="G943" i="32"/>
  <c r="F3932" i="27" l="1"/>
  <c r="F3931" i="27"/>
  <c r="E996" i="27"/>
  <c r="M1453" i="32" a="1"/>
  <c r="M1453" i="32" s="1"/>
  <c r="D1453" i="32" s="1"/>
  <c r="O1453" i="32" a="1"/>
  <c r="O1453" i="32" s="1"/>
  <c r="N1453" i="32" a="1"/>
  <c r="N1453" i="32" s="1"/>
  <c r="E1453" i="32" s="1"/>
  <c r="L1455" i="32"/>
  <c r="L815" i="32"/>
  <c r="K817" i="32"/>
  <c r="O813" i="32" a="1"/>
  <c r="O813" i="32" s="1"/>
  <c r="M2401" i="27" s="1"/>
  <c r="A2401" i="27" s="1"/>
  <c r="N813" i="32" a="1"/>
  <c r="N813" i="32" s="1"/>
  <c r="E813" i="32" s="1"/>
  <c r="F2401" i="27" s="1"/>
  <c r="M813" i="32" a="1"/>
  <c r="M813" i="32" s="1"/>
  <c r="D813" i="32" s="1"/>
  <c r="L1415" i="32"/>
  <c r="M1413" i="32" a="1"/>
  <c r="M1413" i="32" s="1"/>
  <c r="D1413" i="32" s="1"/>
  <c r="N1413" i="32" a="1"/>
  <c r="N1413" i="32" s="1"/>
  <c r="E1413" i="32" s="1"/>
  <c r="O1413" i="32" a="1"/>
  <c r="O1413" i="32" s="1"/>
  <c r="O857" i="32" a="1"/>
  <c r="O857" i="32" s="1"/>
  <c r="M2423" i="27" s="1"/>
  <c r="A2423" i="27" s="1"/>
  <c r="N857" i="32" a="1"/>
  <c r="N857" i="32" s="1"/>
  <c r="E857" i="32" s="1"/>
  <c r="F2423" i="27" s="1"/>
  <c r="M857" i="32" a="1"/>
  <c r="M857" i="32" s="1"/>
  <c r="D857" i="32" s="1"/>
  <c r="O1585" i="32" a="1"/>
  <c r="O1585" i="32" s="1"/>
  <c r="N1585" i="32" a="1"/>
  <c r="N1585" i="32" s="1"/>
  <c r="E1585" i="32" s="1"/>
  <c r="M1585" i="32" a="1"/>
  <c r="M1585" i="32" s="1"/>
  <c r="D1585" i="32" s="1"/>
  <c r="L1587" i="32"/>
  <c r="O1651" i="32" a="1"/>
  <c r="O1651" i="32" s="1"/>
  <c r="N1651" i="32" a="1"/>
  <c r="N1651" i="32" s="1"/>
  <c r="E1651" i="32" s="1"/>
  <c r="M1651" i="32" a="1"/>
  <c r="M1651" i="32" s="1"/>
  <c r="D1651" i="32" s="1"/>
  <c r="Q949" i="32"/>
  <c r="L1653" i="32"/>
  <c r="P30" i="29" a="1"/>
  <c r="P30" i="29" s="1"/>
  <c r="O30" i="29" s="1"/>
  <c r="O29" i="29"/>
  <c r="G945" i="32"/>
  <c r="A949" i="32"/>
  <c r="F3933" i="27" l="1"/>
  <c r="E997" i="27"/>
  <c r="N1455" i="32" a="1"/>
  <c r="N1455" i="32" s="1"/>
  <c r="E1455" i="32" s="1"/>
  <c r="M1455" i="32" a="1"/>
  <c r="M1455" i="32" s="1"/>
  <c r="D1455" i="32" s="1"/>
  <c r="O1455" i="32" a="1"/>
  <c r="O1455" i="32" s="1"/>
  <c r="L1457" i="32"/>
  <c r="L817" i="32"/>
  <c r="K819" i="32"/>
  <c r="N815" i="32" a="1"/>
  <c r="N815" i="32" s="1"/>
  <c r="E815" i="32" s="1"/>
  <c r="F2402" i="27" s="1"/>
  <c r="M815" i="32" a="1"/>
  <c r="M815" i="32" s="1"/>
  <c r="D815" i="32" s="1"/>
  <c r="O815" i="32" a="1"/>
  <c r="O815" i="32" s="1"/>
  <c r="M2402" i="27" s="1"/>
  <c r="A2402" i="27" s="1"/>
  <c r="L1417" i="32"/>
  <c r="N1415" i="32" a="1"/>
  <c r="N1415" i="32" s="1"/>
  <c r="E1415" i="32" s="1"/>
  <c r="M1415" i="32" a="1"/>
  <c r="M1415" i="32" s="1"/>
  <c r="D1415" i="32" s="1"/>
  <c r="O1415" i="32" a="1"/>
  <c r="O1415" i="32" s="1"/>
  <c r="O1587" i="32" a="1"/>
  <c r="O1587" i="32" s="1"/>
  <c r="N1587" i="32" a="1"/>
  <c r="N1587" i="32" s="1"/>
  <c r="E1587" i="32" s="1"/>
  <c r="M1587" i="32" a="1"/>
  <c r="M1587" i="32" s="1"/>
  <c r="D1587" i="32" s="1"/>
  <c r="L1589" i="32"/>
  <c r="O1653" i="32" a="1"/>
  <c r="O1653" i="32" s="1"/>
  <c r="N1653" i="32" a="1"/>
  <c r="N1653" i="32" s="1"/>
  <c r="E1653" i="32" s="1"/>
  <c r="M1653" i="32" a="1"/>
  <c r="M1653" i="32" s="1"/>
  <c r="D1653" i="32" s="1"/>
  <c r="Q951" i="32"/>
  <c r="L1655" i="32"/>
  <c r="Q30" i="29"/>
  <c r="P31" i="29" a="1"/>
  <c r="P31" i="29" s="1"/>
  <c r="O31" i="29" s="1"/>
  <c r="G947" i="32"/>
  <c r="A951" i="32"/>
  <c r="F3934" i="27" l="1"/>
  <c r="E998" i="27"/>
  <c r="L819" i="32"/>
  <c r="M819" i="32" s="1" a="1"/>
  <c r="M819" i="32" s="1"/>
  <c r="D819" i="32" s="1"/>
  <c r="K821" i="32"/>
  <c r="K823" i="32" s="1"/>
  <c r="K825" i="32" s="1"/>
  <c r="K827" i="32" s="1"/>
  <c r="K829" i="32" s="1"/>
  <c r="K831" i="32" s="1"/>
  <c r="K833" i="32" s="1"/>
  <c r="K835" i="32" s="1"/>
  <c r="K837" i="32" s="1"/>
  <c r="K839" i="32" s="1"/>
  <c r="K841" i="32" s="1"/>
  <c r="K843" i="32" s="1"/>
  <c r="K845" i="32" s="1"/>
  <c r="K847" i="32" s="1"/>
  <c r="K849" i="32" s="1"/>
  <c r="K851" i="32" s="1"/>
  <c r="K853" i="32" s="1"/>
  <c r="K855" i="32" s="1"/>
  <c r="K857" i="32" s="1"/>
  <c r="K859" i="32" s="1"/>
  <c r="N1457" i="32" a="1"/>
  <c r="N1457" i="32" s="1"/>
  <c r="E1457" i="32" s="1"/>
  <c r="M1457" i="32" a="1"/>
  <c r="M1457" i="32" s="1"/>
  <c r="D1457" i="32" s="1"/>
  <c r="O1457" i="32" a="1"/>
  <c r="O1457" i="32" s="1"/>
  <c r="N817" i="32" a="1"/>
  <c r="N817" i="32" s="1"/>
  <c r="E817" i="32" s="1"/>
  <c r="F2403" i="27" s="1"/>
  <c r="O817" i="32" a="1"/>
  <c r="O817" i="32" s="1"/>
  <c r="M2403" i="27" s="1"/>
  <c r="A2403" i="27" s="1"/>
  <c r="M817" i="32" a="1"/>
  <c r="M817" i="32" s="1"/>
  <c r="D817" i="32" s="1"/>
  <c r="N1417" i="32" a="1"/>
  <c r="N1417" i="32" s="1"/>
  <c r="E1417" i="32" s="1"/>
  <c r="O1417" i="32" a="1"/>
  <c r="O1417" i="32" s="1"/>
  <c r="M1417" i="32" a="1"/>
  <c r="M1417" i="32" s="1"/>
  <c r="D1417" i="32" s="1"/>
  <c r="O1589" i="32" a="1"/>
  <c r="O1589" i="32" s="1"/>
  <c r="M1589" i="32" a="1"/>
  <c r="M1589" i="32" s="1"/>
  <c r="D1589" i="32" s="1"/>
  <c r="N1589" i="32" a="1"/>
  <c r="N1589" i="32" s="1"/>
  <c r="E1589" i="32" s="1"/>
  <c r="L1591" i="32"/>
  <c r="O1655" i="32" a="1"/>
  <c r="O1655" i="32" s="1"/>
  <c r="N1655" i="32" a="1"/>
  <c r="N1655" i="32" s="1"/>
  <c r="E1655" i="32" s="1"/>
  <c r="M1655" i="32" a="1"/>
  <c r="M1655" i="32" s="1"/>
  <c r="D1655" i="32" s="1"/>
  <c r="Q953" i="32"/>
  <c r="L1657" i="32"/>
  <c r="P32" i="29" a="1"/>
  <c r="P32" i="29" s="1"/>
  <c r="O32" i="29" s="1"/>
  <c r="Q31" i="29"/>
  <c r="A953" i="32"/>
  <c r="G949" i="32"/>
  <c r="F3935" i="27" l="1"/>
  <c r="O819" i="32" a="1"/>
  <c r="O819" i="32" s="1"/>
  <c r="M2404" i="27" s="1"/>
  <c r="A2404" i="27" s="1"/>
  <c r="N819" i="32" a="1"/>
  <c r="N819" i="32" s="1"/>
  <c r="E819" i="32" s="1"/>
  <c r="F2404" i="27" s="1"/>
  <c r="E999" i="27"/>
  <c r="L859" i="32"/>
  <c r="K861" i="32"/>
  <c r="K863" i="32" s="1"/>
  <c r="K865" i="32" s="1"/>
  <c r="K867" i="32" s="1"/>
  <c r="K869" i="32" s="1"/>
  <c r="K871" i="32" s="1"/>
  <c r="K873" i="32" s="1"/>
  <c r="K875" i="32" s="1"/>
  <c r="K877" i="32" s="1"/>
  <c r="K879" i="32" s="1"/>
  <c r="K881" i="32" s="1"/>
  <c r="K883" i="32" s="1"/>
  <c r="K885" i="32" s="1"/>
  <c r="K887" i="32" s="1"/>
  <c r="K889" i="32" s="1"/>
  <c r="K891" i="32" s="1"/>
  <c r="K893" i="32" s="1"/>
  <c r="K895" i="32" s="1"/>
  <c r="K897" i="32" s="1"/>
  <c r="K899" i="32" s="1"/>
  <c r="K901" i="32" s="1"/>
  <c r="K903" i="32" s="1"/>
  <c r="K905" i="32" s="1"/>
  <c r="K907" i="32" s="1"/>
  <c r="K909" i="32" s="1"/>
  <c r="K911" i="32" s="1"/>
  <c r="K913" i="32" s="1"/>
  <c r="K915" i="32" s="1"/>
  <c r="K917" i="32" s="1"/>
  <c r="K919" i="32" s="1"/>
  <c r="K921" i="32" s="1"/>
  <c r="K923" i="32" s="1"/>
  <c r="K925" i="32" s="1"/>
  <c r="K927" i="32" s="1"/>
  <c r="K929" i="32" s="1"/>
  <c r="K931" i="32" s="1"/>
  <c r="K933" i="32" s="1"/>
  <c r="K935" i="32" s="1"/>
  <c r="K937" i="32" s="1"/>
  <c r="K939" i="32" s="1"/>
  <c r="K941" i="32" s="1"/>
  <c r="K943" i="32" s="1"/>
  <c r="K945" i="32" s="1"/>
  <c r="K947" i="32" s="1"/>
  <c r="K949" i="32" s="1"/>
  <c r="K951" i="32" s="1"/>
  <c r="K953" i="32" s="1"/>
  <c r="K955" i="32" s="1"/>
  <c r="K957" i="32" s="1"/>
  <c r="K959" i="32" s="1"/>
  <c r="K961" i="32" s="1"/>
  <c r="K963" i="32" s="1"/>
  <c r="K965" i="32" s="1"/>
  <c r="K967" i="32" s="1"/>
  <c r="K969" i="32" s="1"/>
  <c r="K971" i="32" s="1"/>
  <c r="K973" i="32" s="1"/>
  <c r="K975" i="32" s="1"/>
  <c r="K977" i="32" s="1"/>
  <c r="K979" i="32" s="1"/>
  <c r="K981" i="32" s="1"/>
  <c r="K983" i="32" s="1"/>
  <c r="K985" i="32" s="1"/>
  <c r="K987" i="32" s="1"/>
  <c r="K989" i="32" s="1"/>
  <c r="K991" i="32" s="1"/>
  <c r="K993" i="32" s="1"/>
  <c r="K995" i="32" s="1"/>
  <c r="K997" i="32" s="1"/>
  <c r="K999" i="32" s="1"/>
  <c r="K1001" i="32" s="1"/>
  <c r="K1003" i="32" s="1"/>
  <c r="K1005" i="32" s="1"/>
  <c r="K1007" i="32" s="1"/>
  <c r="K1009" i="32" s="1"/>
  <c r="K1011" i="32" s="1"/>
  <c r="K1013" i="32" s="1"/>
  <c r="K1015" i="32" s="1"/>
  <c r="K1017" i="32" s="1"/>
  <c r="K1019" i="32" s="1"/>
  <c r="K1021" i="32" s="1"/>
  <c r="K1023" i="32" s="1"/>
  <c r="K1025" i="32" s="1"/>
  <c r="K1027" i="32" s="1"/>
  <c r="K1029" i="32" s="1"/>
  <c r="K1031" i="32" s="1"/>
  <c r="K1033" i="32" s="1"/>
  <c r="K1035" i="32" s="1"/>
  <c r="K1037" i="32" s="1"/>
  <c r="K1039" i="32" s="1"/>
  <c r="K1041" i="32" s="1"/>
  <c r="K1043" i="32" s="1"/>
  <c r="K1045" i="32" s="1"/>
  <c r="K1047" i="32" s="1"/>
  <c r="K1049" i="32" s="1"/>
  <c r="K1051" i="32" s="1"/>
  <c r="K1053" i="32" s="1"/>
  <c r="K1055" i="32" s="1"/>
  <c r="K1057" i="32" s="1"/>
  <c r="K1059" i="32" s="1"/>
  <c r="K1061" i="32" s="1"/>
  <c r="K1063" i="32" s="1"/>
  <c r="K1065" i="32" s="1"/>
  <c r="K1067" i="32" s="1"/>
  <c r="K1069" i="32" s="1"/>
  <c r="K1071" i="32" s="1"/>
  <c r="K1073" i="32" s="1"/>
  <c r="K1075" i="32" s="1"/>
  <c r="K1077" i="32" s="1"/>
  <c r="K1079" i="32" s="1"/>
  <c r="K1081" i="32" s="1"/>
  <c r="K1083" i="32" s="1"/>
  <c r="K1085" i="32" s="1"/>
  <c r="K1087" i="32" s="1"/>
  <c r="K1089" i="32" s="1"/>
  <c r="K1091" i="32" s="1"/>
  <c r="K1093" i="32" s="1"/>
  <c r="K1095" i="32" s="1"/>
  <c r="K1097" i="32" s="1"/>
  <c r="K1099" i="32" s="1"/>
  <c r="K1101" i="32" s="1"/>
  <c r="K1103" i="32" s="1"/>
  <c r="K1105" i="32" s="1"/>
  <c r="K1107" i="32" s="1"/>
  <c r="K1109" i="32" s="1"/>
  <c r="K1111" i="32" s="1"/>
  <c r="K1113" i="32" s="1"/>
  <c r="K1115" i="32" s="1"/>
  <c r="K1117" i="32" s="1"/>
  <c r="K1119" i="32" s="1"/>
  <c r="K1121" i="32" s="1"/>
  <c r="K1123" i="32" s="1"/>
  <c r="K1125" i="32" s="1"/>
  <c r="K1127" i="32" s="1"/>
  <c r="K1129" i="32" s="1"/>
  <c r="K1131" i="32" s="1"/>
  <c r="K1133" i="32" s="1"/>
  <c r="K1135" i="32" s="1"/>
  <c r="K1137" i="32" s="1"/>
  <c r="K1139" i="32" s="1"/>
  <c r="K1141" i="32" s="1"/>
  <c r="K1143" i="32" s="1"/>
  <c r="K1145" i="32" s="1"/>
  <c r="K1147" i="32" s="1"/>
  <c r="K1149" i="32" s="1"/>
  <c r="K1151" i="32" s="1"/>
  <c r="K1153" i="32" s="1"/>
  <c r="K1155" i="32" s="1"/>
  <c r="K1157" i="32" s="1"/>
  <c r="K1159" i="32" s="1"/>
  <c r="K1161" i="32" s="1"/>
  <c r="K1163" i="32" s="1"/>
  <c r="K1165" i="32" s="1"/>
  <c r="K1167" i="32" s="1"/>
  <c r="K1169" i="32" s="1"/>
  <c r="K1171" i="32" s="1"/>
  <c r="K1173" i="32" s="1"/>
  <c r="K1175" i="32" s="1"/>
  <c r="K1177" i="32" s="1"/>
  <c r="K1179" i="32" s="1"/>
  <c r="K1181" i="32" s="1"/>
  <c r="K1183" i="32" s="1"/>
  <c r="K1185" i="32" s="1"/>
  <c r="K1187" i="32" s="1"/>
  <c r="K1189" i="32" s="1"/>
  <c r="K1191" i="32" s="1"/>
  <c r="K1193" i="32" s="1"/>
  <c r="K1195" i="32" s="1"/>
  <c r="K1197" i="32" s="1"/>
  <c r="K1199" i="32" s="1"/>
  <c r="K1201" i="32" s="1"/>
  <c r="K1203" i="32" s="1"/>
  <c r="K1205" i="32" s="1"/>
  <c r="K1207" i="32" s="1"/>
  <c r="K1209" i="32" s="1"/>
  <c r="K1211" i="32" s="1"/>
  <c r="K1213" i="32" s="1"/>
  <c r="K1215" i="32" s="1"/>
  <c r="K1217" i="32" s="1"/>
  <c r="K1219" i="32" s="1"/>
  <c r="K1221" i="32" s="1"/>
  <c r="K1223" i="32" s="1"/>
  <c r="K1225" i="32" s="1"/>
  <c r="K1227" i="32" s="1"/>
  <c r="K1229" i="32" s="1"/>
  <c r="K1231" i="32" s="1"/>
  <c r="K1233" i="32" s="1"/>
  <c r="K1235" i="32" s="1"/>
  <c r="K1237" i="32" s="1"/>
  <c r="K1239" i="32" s="1"/>
  <c r="K1241" i="32" s="1"/>
  <c r="K1243" i="32" s="1"/>
  <c r="K1245" i="32" s="1"/>
  <c r="K1247" i="32" s="1"/>
  <c r="K1249" i="32" s="1"/>
  <c r="K1251" i="32" s="1"/>
  <c r="K1253" i="32" s="1"/>
  <c r="K1255" i="32" s="1"/>
  <c r="K1257" i="32" s="1"/>
  <c r="K1259" i="32" s="1"/>
  <c r="K1261" i="32" s="1"/>
  <c r="K1263" i="32" s="1"/>
  <c r="K1265" i="32" s="1"/>
  <c r="K1267" i="32" s="1"/>
  <c r="K1269" i="32" s="1"/>
  <c r="K1271" i="32" s="1"/>
  <c r="K1273" i="32" s="1"/>
  <c r="K1275" i="32" s="1"/>
  <c r="K1277" i="32" s="1"/>
  <c r="K1279" i="32" s="1"/>
  <c r="K1281" i="32" s="1"/>
  <c r="K1283" i="32" s="1"/>
  <c r="K1285" i="32" s="1"/>
  <c r="K1287" i="32" s="1"/>
  <c r="K1289" i="32" s="1"/>
  <c r="K1291" i="32" s="1"/>
  <c r="K1293" i="32" s="1"/>
  <c r="K1295" i="32" s="1"/>
  <c r="K1297" i="32" s="1"/>
  <c r="K1299" i="32" s="1"/>
  <c r="K1301" i="32" s="1"/>
  <c r="K1303" i="32" s="1"/>
  <c r="K1305" i="32" s="1"/>
  <c r="K1307" i="32" s="1"/>
  <c r="K1309" i="32" s="1"/>
  <c r="K1311" i="32" s="1"/>
  <c r="K1313" i="32" s="1"/>
  <c r="K1315" i="32" s="1"/>
  <c r="K1317" i="32" s="1"/>
  <c r="K1319" i="32" s="1"/>
  <c r="K1321" i="32" s="1"/>
  <c r="K1323" i="32" s="1"/>
  <c r="K1325" i="32" s="1"/>
  <c r="K1327" i="32" s="1"/>
  <c r="K1329" i="32" s="1"/>
  <c r="K1331" i="32" s="1"/>
  <c r="K1333" i="32" s="1"/>
  <c r="K1335" i="32" s="1"/>
  <c r="K1337" i="32" s="1"/>
  <c r="K1339" i="32" s="1"/>
  <c r="K1341" i="32" s="1"/>
  <c r="K1343" i="32" s="1"/>
  <c r="K1345" i="32" s="1"/>
  <c r="K1347" i="32" s="1"/>
  <c r="K1349" i="32" s="1"/>
  <c r="K1351" i="32" s="1"/>
  <c r="K1353" i="32" s="1"/>
  <c r="K1355" i="32" s="1"/>
  <c r="K1357" i="32" s="1"/>
  <c r="K1359" i="32" s="1"/>
  <c r="K1361" i="32" s="1"/>
  <c r="K1363" i="32" s="1"/>
  <c r="K1365" i="32" s="1"/>
  <c r="K1367" i="32" s="1"/>
  <c r="K1369" i="32" s="1"/>
  <c r="K1371" i="32" s="1"/>
  <c r="O1591" i="32" a="1"/>
  <c r="O1591" i="32" s="1"/>
  <c r="N1591" i="32" a="1"/>
  <c r="N1591" i="32" s="1"/>
  <c r="E1591" i="32" s="1"/>
  <c r="M1591" i="32" a="1"/>
  <c r="M1591" i="32" s="1"/>
  <c r="D1591" i="32" s="1"/>
  <c r="L1593" i="32"/>
  <c r="O1657" i="32" a="1"/>
  <c r="O1657" i="32" s="1"/>
  <c r="N1657" i="32" a="1"/>
  <c r="N1657" i="32" s="1"/>
  <c r="E1657" i="32" s="1"/>
  <c r="M1657" i="32" a="1"/>
  <c r="M1657" i="32" s="1"/>
  <c r="D1657" i="32" s="1"/>
  <c r="Q955" i="32"/>
  <c r="L1659" i="32"/>
  <c r="P33" i="29" a="1"/>
  <c r="P33" i="29" s="1"/>
  <c r="Q33" i="29" s="1"/>
  <c r="Q32" i="29"/>
  <c r="G951" i="32"/>
  <c r="A955" i="32"/>
  <c r="F3936" i="27" l="1"/>
  <c r="K1373" i="32"/>
  <c r="M2452" i="27"/>
  <c r="A2452" i="27" s="1"/>
  <c r="E1000" i="27"/>
  <c r="L1419" i="32"/>
  <c r="O859" i="32" a="1"/>
  <c r="O859" i="32" s="1"/>
  <c r="M2424" i="27" s="1"/>
  <c r="A2424" i="27" s="1"/>
  <c r="M859" i="32" a="1"/>
  <c r="M859" i="32" s="1"/>
  <c r="D859" i="32" s="1"/>
  <c r="N859" i="32" a="1"/>
  <c r="N859" i="32" s="1"/>
  <c r="E859" i="32" s="1"/>
  <c r="F2424" i="27" s="1"/>
  <c r="O1593" i="32" a="1"/>
  <c r="O1593" i="32" s="1"/>
  <c r="M1593" i="32" a="1"/>
  <c r="M1593" i="32" s="1"/>
  <c r="D1593" i="32" s="1"/>
  <c r="N1593" i="32" a="1"/>
  <c r="N1593" i="32" s="1"/>
  <c r="E1593" i="32" s="1"/>
  <c r="L1595" i="32"/>
  <c r="O1659" i="32" a="1"/>
  <c r="O1659" i="32" s="1"/>
  <c r="N1659" i="32" a="1"/>
  <c r="N1659" i="32" s="1"/>
  <c r="E1659" i="32" s="1"/>
  <c r="M1659" i="32" a="1"/>
  <c r="M1659" i="32" s="1"/>
  <c r="D1659" i="32" s="1"/>
  <c r="Q957" i="32"/>
  <c r="P34" i="29" a="1"/>
  <c r="P34" i="29" s="1"/>
  <c r="O34" i="29" s="1"/>
  <c r="O33" i="29"/>
  <c r="G953" i="32"/>
  <c r="F3937" i="27" l="1"/>
  <c r="K1375" i="32"/>
  <c r="M2454" i="27"/>
  <c r="A2454" i="27" s="1"/>
  <c r="E1001" i="27"/>
  <c r="L1423" i="32"/>
  <c r="M1419" i="32" a="1"/>
  <c r="M1419" i="32" s="1"/>
  <c r="D1419" i="32" s="1"/>
  <c r="O1419" i="32" a="1"/>
  <c r="O1419" i="32" s="1"/>
  <c r="N1419" i="32" a="1"/>
  <c r="N1419" i="32" s="1"/>
  <c r="E1419" i="32" s="1"/>
  <c r="O1595" i="32" a="1"/>
  <c r="O1595" i="32" s="1"/>
  <c r="N1595" i="32" a="1"/>
  <c r="N1595" i="32" s="1"/>
  <c r="E1595" i="32" s="1"/>
  <c r="M1595" i="32" a="1"/>
  <c r="M1595" i="32" s="1"/>
  <c r="D1595" i="32" s="1"/>
  <c r="L1597" i="32"/>
  <c r="Q959" i="32"/>
  <c r="P35" i="29" a="1"/>
  <c r="P35" i="29" s="1"/>
  <c r="O35" i="29" s="1"/>
  <c r="Q34" i="29"/>
  <c r="G955" i="32"/>
  <c r="A957" i="32"/>
  <c r="F3938" i="27" l="1"/>
  <c r="K1377" i="32"/>
  <c r="M2456" i="27"/>
  <c r="A2456" i="27" s="1"/>
  <c r="E1002" i="27"/>
  <c r="L1459" i="32"/>
  <c r="M1423" i="32" a="1"/>
  <c r="M1423" i="32" s="1"/>
  <c r="D1423" i="32" s="1"/>
  <c r="N1423" i="32" a="1"/>
  <c r="N1423" i="32" s="1"/>
  <c r="E1423" i="32" s="1"/>
  <c r="O1423" i="32" a="1"/>
  <c r="O1423" i="32" s="1"/>
  <c r="L1599" i="32"/>
  <c r="M1597" i="32" a="1"/>
  <c r="M1597" i="32" s="1"/>
  <c r="D1597" i="32" s="1"/>
  <c r="O1597" i="32" a="1"/>
  <c r="O1597" i="32" s="1"/>
  <c r="N1597" i="32" a="1"/>
  <c r="N1597" i="32" s="1"/>
  <c r="E1597" i="32" s="1"/>
  <c r="Q961" i="32"/>
  <c r="P36" i="29" a="1"/>
  <c r="P36" i="29" s="1"/>
  <c r="O36" i="29" s="1"/>
  <c r="Q35" i="29"/>
  <c r="G957" i="32"/>
  <c r="A959" i="32"/>
  <c r="F3940" i="27" l="1"/>
  <c r="F3939" i="27"/>
  <c r="K1379" i="32"/>
  <c r="M2458" i="27"/>
  <c r="A2458" i="27" s="1"/>
  <c r="E1003" i="27"/>
  <c r="N1459" i="32" a="1"/>
  <c r="N1459" i="32" s="1"/>
  <c r="E1459" i="32" s="1"/>
  <c r="O1459" i="32" a="1"/>
  <c r="O1459" i="32" s="1"/>
  <c r="M1459" i="32" a="1"/>
  <c r="M1459" i="32" s="1"/>
  <c r="D1459" i="32" s="1"/>
  <c r="O1599" i="32" a="1"/>
  <c r="O1599" i="32" s="1"/>
  <c r="N1599" i="32" a="1"/>
  <c r="N1599" i="32" s="1"/>
  <c r="E1599" i="32" s="1"/>
  <c r="M1599" i="32" a="1"/>
  <c r="M1599" i="32" s="1"/>
  <c r="D1599" i="32" s="1"/>
  <c r="L1601" i="32"/>
  <c r="Q963" i="32"/>
  <c r="P37" i="29" a="1"/>
  <c r="P37" i="29" s="1"/>
  <c r="Q37" i="29" s="1"/>
  <c r="Q36" i="29"/>
  <c r="G959" i="32"/>
  <c r="A961" i="32"/>
  <c r="F3941" i="27" l="1"/>
  <c r="K1381" i="32"/>
  <c r="M2460" i="27"/>
  <c r="A2460" i="27" s="1"/>
  <c r="E1004" i="27"/>
  <c r="N1601" i="32" a="1"/>
  <c r="N1601" i="32" s="1"/>
  <c r="E1601" i="32" s="1"/>
  <c r="M1601" i="32" a="1"/>
  <c r="M1601" i="32" s="1"/>
  <c r="D1601" i="32" s="1"/>
  <c r="O1601" i="32" a="1"/>
  <c r="O1601" i="32" s="1"/>
  <c r="L1603" i="32"/>
  <c r="Q965" i="32"/>
  <c r="P38" i="29" a="1"/>
  <c r="P38" i="29" s="1"/>
  <c r="Q38" i="29" s="1"/>
  <c r="O37" i="29"/>
  <c r="A963" i="32"/>
  <c r="G961" i="32"/>
  <c r="F3942" i="27" l="1"/>
  <c r="K1383" i="32"/>
  <c r="M2462" i="27"/>
  <c r="A2462" i="27" s="1"/>
  <c r="E1005" i="27"/>
  <c r="M1603" i="32" a="1"/>
  <c r="M1603" i="32" s="1"/>
  <c r="D1603" i="32" s="1"/>
  <c r="O1603" i="32" a="1"/>
  <c r="O1603" i="32" s="1"/>
  <c r="N1603" i="32" a="1"/>
  <c r="N1603" i="32" s="1"/>
  <c r="E1603" i="32" s="1"/>
  <c r="L1605" i="32"/>
  <c r="Q967" i="32"/>
  <c r="P39" i="29" a="1"/>
  <c r="P39" i="29" s="1"/>
  <c r="Q39" i="29" s="1"/>
  <c r="O38" i="29"/>
  <c r="A965" i="32"/>
  <c r="A967" i="32"/>
  <c r="G963" i="32"/>
  <c r="F3943" i="27" l="1"/>
  <c r="K1385" i="32"/>
  <c r="M2464" i="27"/>
  <c r="A2464" i="27" s="1"/>
  <c r="E1006" i="27"/>
  <c r="L1607" i="32"/>
  <c r="N1605" i="32" a="1"/>
  <c r="N1605" i="32" s="1"/>
  <c r="E1605" i="32" s="1"/>
  <c r="M1605" i="32" a="1"/>
  <c r="M1605" i="32" s="1"/>
  <c r="D1605" i="32" s="1"/>
  <c r="O1605" i="32" a="1"/>
  <c r="O1605" i="32" s="1"/>
  <c r="Q969" i="32"/>
  <c r="O39" i="29"/>
  <c r="P40" i="29" a="1"/>
  <c r="P40" i="29" s="1"/>
  <c r="Q40" i="29" s="1"/>
  <c r="A969" i="32"/>
  <c r="G965" i="32"/>
  <c r="F3944" i="27" l="1"/>
  <c r="K1387" i="32"/>
  <c r="M2466" i="27"/>
  <c r="A2466" i="27" s="1"/>
  <c r="E1007" i="27"/>
  <c r="N1607" i="32" a="1"/>
  <c r="N1607" i="32" s="1"/>
  <c r="E1607" i="32" s="1"/>
  <c r="M1607" i="32" a="1"/>
  <c r="M1607" i="32" s="1"/>
  <c r="D1607" i="32" s="1"/>
  <c r="O1607" i="32" a="1"/>
  <c r="O1607" i="32" s="1"/>
  <c r="L1609" i="32"/>
  <c r="Q971" i="32"/>
  <c r="P41" i="29" a="1"/>
  <c r="P41" i="29" s="1"/>
  <c r="Q41" i="29" s="1"/>
  <c r="O40" i="29"/>
  <c r="G967" i="32"/>
  <c r="A971" i="32"/>
  <c r="F3945" i="27" l="1"/>
  <c r="K1389" i="32"/>
  <c r="M2468" i="27"/>
  <c r="A2468" i="27" s="1"/>
  <c r="E1008" i="27"/>
  <c r="N1609" i="32" a="1"/>
  <c r="N1609" i="32" s="1"/>
  <c r="E1609" i="32" s="1"/>
  <c r="M1609" i="32" a="1"/>
  <c r="M1609" i="32" s="1"/>
  <c r="D1609" i="32" s="1"/>
  <c r="O1609" i="32" a="1"/>
  <c r="O1609" i="32" s="1"/>
  <c r="L1611" i="32"/>
  <c r="Q973" i="32"/>
  <c r="O41" i="29"/>
  <c r="P42" i="29" a="1"/>
  <c r="P42" i="29" s="1"/>
  <c r="O42" i="29" s="1"/>
  <c r="G969" i="32"/>
  <c r="A973" i="32"/>
  <c r="F3946" i="27" l="1"/>
  <c r="K1391" i="32"/>
  <c r="M2470" i="27"/>
  <c r="A2470" i="27" s="1"/>
  <c r="E1009" i="27"/>
  <c r="N1611" i="32" a="1"/>
  <c r="N1611" i="32" s="1"/>
  <c r="E1611" i="32" s="1"/>
  <c r="M1611" i="32" a="1"/>
  <c r="M1611" i="32" s="1"/>
  <c r="D1611" i="32" s="1"/>
  <c r="O1611" i="32" a="1"/>
  <c r="O1611" i="32" s="1"/>
  <c r="L1613" i="32"/>
  <c r="Q975" i="32"/>
  <c r="P43" i="29" a="1"/>
  <c r="P43" i="29" s="1"/>
  <c r="O43" i="29" s="1"/>
  <c r="Q42" i="29"/>
  <c r="G971" i="32"/>
  <c r="F3948" i="27" l="1"/>
  <c r="F3947" i="27"/>
  <c r="K1393" i="32"/>
  <c r="M2472" i="27"/>
  <c r="A2472" i="27" s="1"/>
  <c r="E1010" i="27"/>
  <c r="N1613" i="32" a="1"/>
  <c r="N1613" i="32" s="1"/>
  <c r="E1613" i="32" s="1"/>
  <c r="M1613" i="32" a="1"/>
  <c r="M1613" i="32" s="1"/>
  <c r="D1613" i="32" s="1"/>
  <c r="O1613" i="32" a="1"/>
  <c r="O1613" i="32" s="1"/>
  <c r="L1615" i="32"/>
  <c r="Q977" i="32"/>
  <c r="P44" i="29" a="1"/>
  <c r="P44" i="29" s="1"/>
  <c r="Q44" i="29" s="1"/>
  <c r="Q43" i="29"/>
  <c r="A975" i="32"/>
  <c r="A977" i="32"/>
  <c r="G973" i="32"/>
  <c r="F3949" i="27" l="1"/>
  <c r="K1395" i="32"/>
  <c r="M2474" i="27"/>
  <c r="A2474" i="27" s="1"/>
  <c r="E1011" i="27"/>
  <c r="M1615" i="32" a="1"/>
  <c r="M1615" i="32" s="1"/>
  <c r="D1615" i="32" s="1"/>
  <c r="O1615" i="32" a="1"/>
  <c r="O1615" i="32" s="1"/>
  <c r="N1615" i="32" a="1"/>
  <c r="N1615" i="32" s="1"/>
  <c r="E1615" i="32" s="1"/>
  <c r="L1617" i="32"/>
  <c r="Q979" i="32"/>
  <c r="P45" i="29" a="1"/>
  <c r="P45" i="29" s="1"/>
  <c r="O45" i="29" s="1"/>
  <c r="O44" i="29"/>
  <c r="G975" i="32"/>
  <c r="F3950" i="27" l="1"/>
  <c r="K1397" i="32"/>
  <c r="M2476" i="27"/>
  <c r="A2476" i="27" s="1"/>
  <c r="E1012" i="27"/>
  <c r="L1619" i="32"/>
  <c r="N1619" i="32" s="1" a="1"/>
  <c r="N1619" i="32" s="1"/>
  <c r="E1619" i="32" s="1"/>
  <c r="N1617" i="32" a="1"/>
  <c r="N1617" i="32" s="1"/>
  <c r="E1617" i="32" s="1"/>
  <c r="O1617" i="32" a="1"/>
  <c r="O1617" i="32" s="1"/>
  <c r="M1617" i="32" a="1"/>
  <c r="M1617" i="32" s="1"/>
  <c r="D1617" i="32" s="1"/>
  <c r="Q981" i="32"/>
  <c r="P46" i="29" a="1"/>
  <c r="P46" i="29" s="1"/>
  <c r="Q46" i="29" s="1"/>
  <c r="Q45" i="29"/>
  <c r="G977" i="32"/>
  <c r="A979" i="32"/>
  <c r="A981" i="32"/>
  <c r="F3951" i="27" l="1"/>
  <c r="K1399" i="32"/>
  <c r="M2478" i="27"/>
  <c r="A2478" i="27" s="1"/>
  <c r="M1619" i="32" a="1"/>
  <c r="M1619" i="32" s="1"/>
  <c r="D1619" i="32" s="1"/>
  <c r="O1619" i="32" a="1"/>
  <c r="O1619" i="32" s="1"/>
  <c r="E1013" i="27"/>
  <c r="Q983" i="32"/>
  <c r="P47" i="29" a="1"/>
  <c r="P47" i="29" s="1"/>
  <c r="O47" i="29" s="1"/>
  <c r="O46" i="29"/>
  <c r="G979" i="32"/>
  <c r="A983" i="32"/>
  <c r="F3952" i="27" l="1"/>
  <c r="K1401" i="32"/>
  <c r="M2480" i="27"/>
  <c r="A2480" i="27" s="1"/>
  <c r="E1014" i="27"/>
  <c r="Q985" i="32"/>
  <c r="P48" i="29" a="1"/>
  <c r="P48" i="29" s="1"/>
  <c r="Q48" i="29" s="1"/>
  <c r="Q47" i="29"/>
  <c r="A985" i="32"/>
  <c r="G981" i="32"/>
  <c r="F3953" i="27" l="1"/>
  <c r="K1403" i="32"/>
  <c r="M2482" i="27"/>
  <c r="A2482" i="27" s="1"/>
  <c r="E1015" i="27"/>
  <c r="Q987" i="32"/>
  <c r="P49" i="29" a="1"/>
  <c r="P49" i="29" s="1"/>
  <c r="O49" i="29" s="1"/>
  <c r="O48" i="29"/>
  <c r="G983" i="32"/>
  <c r="F3954" i="27" l="1"/>
  <c r="K1405" i="32"/>
  <c r="M2484" i="27"/>
  <c r="A2484" i="27" s="1"/>
  <c r="E1016" i="27"/>
  <c r="Q989" i="32"/>
  <c r="P50" i="29" a="1"/>
  <c r="P50" i="29" s="1"/>
  <c r="Q50" i="29" s="1"/>
  <c r="Q49" i="29"/>
  <c r="AG9" i="34"/>
  <c r="AD9" i="34"/>
  <c r="L2990" i="27"/>
  <c r="D2990" i="27"/>
  <c r="A989" i="32"/>
  <c r="G985" i="32"/>
  <c r="A987" i="32"/>
  <c r="F3956" i="27" l="1"/>
  <c r="F3955" i="27"/>
  <c r="K1407" i="32"/>
  <c r="M2486" i="27"/>
  <c r="A2486" i="27" s="1"/>
  <c r="E1017" i="27"/>
  <c r="Q991" i="32"/>
  <c r="O50" i="29"/>
  <c r="Y9" i="34"/>
  <c r="Z9" i="34" s="1"/>
  <c r="D214" i="24"/>
  <c r="A991" i="32"/>
  <c r="G987" i="32"/>
  <c r="F3957" i="27" l="1"/>
  <c r="K1409" i="32"/>
  <c r="M2488" i="27"/>
  <c r="A2488" i="27" s="1"/>
  <c r="E1018" i="27"/>
  <c r="Q993" i="32"/>
  <c r="AA9" i="34"/>
  <c r="AB9" i="34"/>
  <c r="E327" i="27"/>
  <c r="E310" i="27"/>
  <c r="E312" i="27"/>
  <c r="E308" i="27"/>
  <c r="G989" i="32"/>
  <c r="E311" i="27"/>
  <c r="E309" i="27"/>
  <c r="A993" i="32"/>
  <c r="F3958" i="27" l="1"/>
  <c r="K1411" i="32"/>
  <c r="M2490" i="27"/>
  <c r="A2490" i="27" s="1"/>
  <c r="E1019" i="27"/>
  <c r="BD26" i="31"/>
  <c r="BD28" i="31"/>
  <c r="BD20" i="31"/>
  <c r="BD22" i="31"/>
  <c r="BD24" i="31"/>
  <c r="K327" i="27"/>
  <c r="N327" i="27"/>
  <c r="I327" i="27"/>
  <c r="M327" i="27"/>
  <c r="J327" i="27"/>
  <c r="AD11" i="31"/>
  <c r="Q995" i="32"/>
  <c r="H327" i="27"/>
  <c r="L327" i="27"/>
  <c r="G933" i="27"/>
  <c r="L311" i="27"/>
  <c r="P11" i="30"/>
  <c r="K173" i="27" s="1"/>
  <c r="N310" i="27"/>
  <c r="L309" i="27"/>
  <c r="E19" i="31"/>
  <c r="D308" i="27" s="1"/>
  <c r="A995" i="32"/>
  <c r="J308" i="27"/>
  <c r="H308" i="27"/>
  <c r="T11" i="30"/>
  <c r="K174" i="27" s="1"/>
  <c r="E25" i="31"/>
  <c r="D311" i="27" s="1"/>
  <c r="P33" i="30"/>
  <c r="K261" i="27" s="1"/>
  <c r="H309" i="27"/>
  <c r="T31" i="30"/>
  <c r="K254" i="27" s="1"/>
  <c r="H312" i="27"/>
  <c r="J311" i="27"/>
  <c r="N308" i="27"/>
  <c r="L312" i="27"/>
  <c r="L35" i="30"/>
  <c r="K268" i="27" s="1"/>
  <c r="E23" i="31"/>
  <c r="D310" i="27" s="1"/>
  <c r="G991" i="32"/>
  <c r="E27" i="31"/>
  <c r="D312" i="27" s="1"/>
  <c r="L308" i="27"/>
  <c r="J310" i="27"/>
  <c r="N311" i="27"/>
  <c r="L310" i="27"/>
  <c r="J309" i="27"/>
  <c r="H310" i="27"/>
  <c r="E21" i="31"/>
  <c r="D309" i="27" s="1"/>
  <c r="L11" i="30"/>
  <c r="K172" i="27" s="1"/>
  <c r="N309" i="27"/>
  <c r="H311" i="27"/>
  <c r="J312" i="27"/>
  <c r="N312" i="27"/>
  <c r="X11" i="30"/>
  <c r="K175" i="27" s="1"/>
  <c r="F3959" i="27" l="1"/>
  <c r="K1413" i="32"/>
  <c r="M2492" i="27"/>
  <c r="A2492" i="27" s="1"/>
  <c r="E1020" i="27"/>
  <c r="A175" i="27"/>
  <c r="T175" i="27" s="1"/>
  <c r="A172" i="27"/>
  <c r="T172" i="27" s="1"/>
  <c r="A310" i="27"/>
  <c r="A308" i="27"/>
  <c r="A268" i="27"/>
  <c r="T268" i="27" s="1"/>
  <c r="A312" i="27"/>
  <c r="A254" i="27"/>
  <c r="T254" i="27" s="1"/>
  <c r="A261" i="27"/>
  <c r="T261" i="27" s="1"/>
  <c r="A174" i="27"/>
  <c r="T174" i="27" s="1"/>
  <c r="A309" i="27"/>
  <c r="A173" i="27"/>
  <c r="T173" i="27" s="1"/>
  <c r="A311" i="27"/>
  <c r="S71" i="24"/>
  <c r="R73" i="24"/>
  <c r="Q75" i="24"/>
  <c r="P77" i="24"/>
  <c r="H123" i="24"/>
  <c r="H121" i="24"/>
  <c r="H119" i="24"/>
  <c r="H117" i="24"/>
  <c r="O123" i="24"/>
  <c r="I123" i="24"/>
  <c r="E123" i="24"/>
  <c r="N123" i="24" s="1"/>
  <c r="AC27" i="31"/>
  <c r="B124" i="24"/>
  <c r="I121" i="24"/>
  <c r="O121" i="24"/>
  <c r="AC25" i="31"/>
  <c r="E121" i="24"/>
  <c r="N121" i="24" s="1"/>
  <c r="B122" i="24"/>
  <c r="O119" i="24"/>
  <c r="I119" i="24"/>
  <c r="E119" i="24"/>
  <c r="N119" i="24" s="1"/>
  <c r="AC23" i="31"/>
  <c r="B120" i="24"/>
  <c r="I117" i="24"/>
  <c r="O117" i="24"/>
  <c r="E117" i="24"/>
  <c r="N117" i="24" s="1"/>
  <c r="AC21" i="31"/>
  <c r="B118" i="24"/>
  <c r="P53" i="24"/>
  <c r="Q53" i="24"/>
  <c r="R53" i="24"/>
  <c r="S53" i="24"/>
  <c r="H115" i="24"/>
  <c r="AD13" i="31"/>
  <c r="AD15" i="31" s="1"/>
  <c r="Q997" i="32"/>
  <c r="O115" i="24"/>
  <c r="B608" i="27"/>
  <c r="AF10" i="34"/>
  <c r="I115" i="24"/>
  <c r="E115" i="24"/>
  <c r="N115" i="24" s="1"/>
  <c r="AC19" i="31"/>
  <c r="H3727" i="27"/>
  <c r="I3729" i="27"/>
  <c r="I3725" i="27"/>
  <c r="H3725" i="27"/>
  <c r="M475" i="27"/>
  <c r="I3731" i="27"/>
  <c r="M473" i="27"/>
  <c r="I456" i="27"/>
  <c r="J457" i="27"/>
  <c r="A997" i="32"/>
  <c r="I3724" i="27"/>
  <c r="J475" i="27"/>
  <c r="I3726" i="27"/>
  <c r="M472" i="27"/>
  <c r="H3730" i="27"/>
  <c r="N456" i="27"/>
  <c r="H3724" i="27"/>
  <c r="N457" i="27"/>
  <c r="I3727" i="27"/>
  <c r="J466" i="27"/>
  <c r="N474" i="27"/>
  <c r="M464" i="27"/>
  <c r="I457" i="27"/>
  <c r="I3728" i="27"/>
  <c r="H3729" i="27"/>
  <c r="N466" i="27"/>
  <c r="H3728" i="27"/>
  <c r="I466" i="27"/>
  <c r="J456" i="27"/>
  <c r="G993" i="32"/>
  <c r="I3730" i="27"/>
  <c r="H3726" i="27"/>
  <c r="H3731" i="27"/>
  <c r="M457" i="27"/>
  <c r="M456" i="27"/>
  <c r="I467" i="27"/>
  <c r="J467" i="27"/>
  <c r="A3731" i="27" l="1"/>
  <c r="A3726" i="27"/>
  <c r="A3728" i="27"/>
  <c r="A3729" i="27"/>
  <c r="A3724" i="27"/>
  <c r="A3730" i="27"/>
  <c r="A3725" i="27"/>
  <c r="A3727" i="27"/>
  <c r="F3960" i="27"/>
  <c r="K1415" i="32"/>
  <c r="E1021" i="27"/>
  <c r="BH13" i="31"/>
  <c r="BH15" i="31"/>
  <c r="BH14" i="31"/>
  <c r="BG14" i="31"/>
  <c r="BG13" i="31"/>
  <c r="BF11" i="31"/>
  <c r="BF12" i="31"/>
  <c r="BE11" i="31"/>
  <c r="BE12" i="31"/>
  <c r="C508" i="32"/>
  <c r="K1343" i="27" s="1"/>
  <c r="C512" i="32"/>
  <c r="K1345" i="27" s="1"/>
  <c r="C496" i="32"/>
  <c r="K1337" i="27" s="1"/>
  <c r="C498" i="32"/>
  <c r="K1338" i="27" s="1"/>
  <c r="C502" i="32"/>
  <c r="K1340" i="27" s="1"/>
  <c r="C514" i="32"/>
  <c r="K1346" i="27" s="1"/>
  <c r="C500" i="32"/>
  <c r="K1339" i="27" s="1"/>
  <c r="C506" i="32"/>
  <c r="K1342" i="27" s="1"/>
  <c r="C510" i="32"/>
  <c r="K1344" i="27" s="1"/>
  <c r="C504" i="32"/>
  <c r="K1341" i="27" s="1"/>
  <c r="C478" i="32"/>
  <c r="C484" i="32"/>
  <c r="C476" i="32"/>
  <c r="C480" i="32"/>
  <c r="C494" i="32"/>
  <c r="C486" i="32"/>
  <c r="C490" i="32"/>
  <c r="C492" i="32"/>
  <c r="C482" i="32"/>
  <c r="C488" i="32"/>
  <c r="C458" i="32"/>
  <c r="C464" i="32"/>
  <c r="C462" i="32"/>
  <c r="C460" i="32"/>
  <c r="C456" i="32"/>
  <c r="C466" i="32"/>
  <c r="C472" i="32"/>
  <c r="C474" i="32"/>
  <c r="C470" i="32"/>
  <c r="C468" i="32"/>
  <c r="C444" i="32"/>
  <c r="C436" i="32"/>
  <c r="C438" i="32"/>
  <c r="C448" i="32"/>
  <c r="C440" i="32"/>
  <c r="C452" i="32"/>
  <c r="C446" i="32"/>
  <c r="C442" i="32"/>
  <c r="C454" i="32"/>
  <c r="C450" i="32"/>
  <c r="A327" i="27"/>
  <c r="Q999" i="32"/>
  <c r="I228" i="24"/>
  <c r="N228" i="24"/>
  <c r="N225" i="24"/>
  <c r="I223" i="24"/>
  <c r="N226" i="24"/>
  <c r="N223" i="24"/>
  <c r="N222" i="24"/>
  <c r="I227" i="24"/>
  <c r="I225" i="24"/>
  <c r="I226" i="24"/>
  <c r="I224" i="24"/>
  <c r="N227" i="24"/>
  <c r="N224" i="24"/>
  <c r="I222" i="24"/>
  <c r="AF11" i="34"/>
  <c r="B609" i="27"/>
  <c r="M609" i="27"/>
  <c r="F609" i="27"/>
  <c r="B116" i="24"/>
  <c r="C428" i="32"/>
  <c r="C426" i="32"/>
  <c r="C434" i="32"/>
  <c r="C420" i="32"/>
  <c r="C422" i="32"/>
  <c r="C432" i="32"/>
  <c r="C430" i="32"/>
  <c r="C416" i="32"/>
  <c r="C418" i="32"/>
  <c r="C424" i="32"/>
  <c r="AD17" i="31"/>
  <c r="G1073" i="27"/>
  <c r="G1063" i="27"/>
  <c r="G1072" i="27"/>
  <c r="G1062" i="27"/>
  <c r="N189" i="27"/>
  <c r="M189" i="27"/>
  <c r="I189" i="27"/>
  <c r="J189" i="27"/>
  <c r="I459" i="27"/>
  <c r="I197" i="27"/>
  <c r="J459" i="27"/>
  <c r="N458" i="27"/>
  <c r="N467" i="27"/>
  <c r="I475" i="27"/>
  <c r="N188" i="27"/>
  <c r="J191" i="27"/>
  <c r="M467" i="27"/>
  <c r="X13" i="31"/>
  <c r="K467" i="27" s="1"/>
  <c r="J473" i="27"/>
  <c r="H3737" i="27"/>
  <c r="N464" i="27"/>
  <c r="J472" i="27"/>
  <c r="N465" i="27"/>
  <c r="H3733" i="27"/>
  <c r="T13" i="31"/>
  <c r="K466" i="27" s="1"/>
  <c r="I191" i="27"/>
  <c r="I465" i="27"/>
  <c r="I183" i="27"/>
  <c r="H3734" i="27"/>
  <c r="G995" i="32"/>
  <c r="I473" i="27"/>
  <c r="J188" i="27"/>
  <c r="M458" i="27"/>
  <c r="I3736" i="27"/>
  <c r="J458" i="27"/>
  <c r="I472" i="27"/>
  <c r="I3737" i="27"/>
  <c r="M465" i="27"/>
  <c r="I3733" i="27"/>
  <c r="M466" i="27"/>
  <c r="J464" i="27"/>
  <c r="M188" i="27"/>
  <c r="M579" i="27"/>
  <c r="I3738" i="27"/>
  <c r="I474" i="27"/>
  <c r="H3736" i="27"/>
  <c r="I464" i="27"/>
  <c r="N459" i="27"/>
  <c r="I3734" i="27"/>
  <c r="N475" i="27"/>
  <c r="I3739" i="27"/>
  <c r="H3732" i="27"/>
  <c r="F579" i="27"/>
  <c r="M474" i="27"/>
  <c r="P11" i="31"/>
  <c r="K457" i="27" s="1"/>
  <c r="N473" i="27"/>
  <c r="J474" i="27"/>
  <c r="I188" i="27"/>
  <c r="H3739" i="27"/>
  <c r="N197" i="27"/>
  <c r="A999" i="32"/>
  <c r="J197" i="27"/>
  <c r="H3735" i="27"/>
  <c r="L11" i="31"/>
  <c r="K456" i="27" s="1"/>
  <c r="M197" i="27"/>
  <c r="M480" i="27"/>
  <c r="N472" i="27"/>
  <c r="J465" i="27"/>
  <c r="M459" i="27"/>
  <c r="J183" i="27"/>
  <c r="I3735" i="27"/>
  <c r="H3738" i="27"/>
  <c r="I458" i="27"/>
  <c r="P15" i="30"/>
  <c r="K189" i="27" s="1"/>
  <c r="A3738" i="27" l="1"/>
  <c r="A3735" i="27"/>
  <c r="A3739" i="27"/>
  <c r="A3736" i="27"/>
  <c r="A3734" i="27"/>
  <c r="A3733" i="27"/>
  <c r="A3737" i="27"/>
  <c r="F3961" i="27"/>
  <c r="M2494" i="27"/>
  <c r="A2494" i="27" s="1"/>
  <c r="K1417" i="32"/>
  <c r="K1148" i="27"/>
  <c r="K1298" i="27"/>
  <c r="K1154" i="27"/>
  <c r="K1304" i="27"/>
  <c r="K1150" i="27"/>
  <c r="K1300" i="27"/>
  <c r="K1156" i="27"/>
  <c r="K1306" i="27"/>
  <c r="K1153" i="27"/>
  <c r="K1303" i="27"/>
  <c r="K1164" i="27"/>
  <c r="K1314" i="27"/>
  <c r="K1160" i="27"/>
  <c r="K1310" i="27"/>
  <c r="K1165" i="27"/>
  <c r="K1315" i="27"/>
  <c r="K1163" i="27"/>
  <c r="K1313" i="27"/>
  <c r="K1157" i="27"/>
  <c r="K1307" i="27"/>
  <c r="K1173" i="27"/>
  <c r="K1323" i="27"/>
  <c r="K1176" i="27"/>
  <c r="K1326" i="27"/>
  <c r="K1172" i="27"/>
  <c r="K1322" i="27"/>
  <c r="K1169" i="27"/>
  <c r="K1319" i="27"/>
  <c r="K1171" i="27"/>
  <c r="K1321" i="27"/>
  <c r="K1183" i="27"/>
  <c r="K1333" i="27"/>
  <c r="K1185" i="27"/>
  <c r="K1335" i="27"/>
  <c r="K1182" i="27"/>
  <c r="K1332" i="27"/>
  <c r="K1179" i="27"/>
  <c r="K1329" i="27"/>
  <c r="K1181" i="27"/>
  <c r="K1331" i="27"/>
  <c r="K1151" i="27"/>
  <c r="K1301" i="27"/>
  <c r="K1147" i="27"/>
  <c r="K1297" i="27"/>
  <c r="K1155" i="27"/>
  <c r="K1305" i="27"/>
  <c r="K1149" i="27"/>
  <c r="K1299" i="27"/>
  <c r="K1152" i="27"/>
  <c r="K1302" i="27"/>
  <c r="K1166" i="27"/>
  <c r="K1316" i="27"/>
  <c r="K1162" i="27"/>
  <c r="K1312" i="27"/>
  <c r="K1159" i="27"/>
  <c r="K1309" i="27"/>
  <c r="K1158" i="27"/>
  <c r="K1308" i="27"/>
  <c r="K1161" i="27"/>
  <c r="K1311" i="27"/>
  <c r="K1174" i="27"/>
  <c r="K1324" i="27"/>
  <c r="K1175" i="27"/>
  <c r="K1325" i="27"/>
  <c r="K1167" i="27"/>
  <c r="K1317" i="27"/>
  <c r="K1170" i="27"/>
  <c r="K1320" i="27"/>
  <c r="K1168" i="27"/>
  <c r="K1318" i="27"/>
  <c r="K1180" i="27"/>
  <c r="K1330" i="27"/>
  <c r="K1184" i="27"/>
  <c r="K1334" i="27"/>
  <c r="K1186" i="27"/>
  <c r="K1336" i="27"/>
  <c r="K1177" i="27"/>
  <c r="K1327" i="27"/>
  <c r="K1178" i="27"/>
  <c r="K1328" i="27"/>
  <c r="L504" i="32"/>
  <c r="K1191" i="27"/>
  <c r="L506" i="32"/>
  <c r="K1192" i="27"/>
  <c r="L514" i="32"/>
  <c r="K1196" i="27"/>
  <c r="L498" i="32"/>
  <c r="K1188" i="27"/>
  <c r="L512" i="32"/>
  <c r="K1195" i="27"/>
  <c r="L510" i="32"/>
  <c r="K1194" i="27"/>
  <c r="L500" i="32"/>
  <c r="K1189" i="27"/>
  <c r="L502" i="32"/>
  <c r="K1190" i="27"/>
  <c r="L496" i="32"/>
  <c r="K1187" i="27"/>
  <c r="L508" i="32"/>
  <c r="K1193" i="27"/>
  <c r="E1022" i="27"/>
  <c r="H609" i="27"/>
  <c r="B610" i="27"/>
  <c r="N611" i="27"/>
  <c r="N610" i="27"/>
  <c r="A456" i="27"/>
  <c r="A457" i="27"/>
  <c r="A466" i="27"/>
  <c r="A467" i="27"/>
  <c r="A189" i="27"/>
  <c r="T189" i="27" s="1"/>
  <c r="AT15" i="30"/>
  <c r="Q57" i="24"/>
  <c r="AT16" i="30"/>
  <c r="BD19" i="33"/>
  <c r="BH11" i="31"/>
  <c r="BH16" i="31"/>
  <c r="BH12" i="31"/>
  <c r="BG15" i="31"/>
  <c r="BG11" i="31"/>
  <c r="BG12" i="31"/>
  <c r="BG16" i="31"/>
  <c r="BF16" i="31"/>
  <c r="BF14" i="31"/>
  <c r="BF13" i="31"/>
  <c r="BF15" i="31"/>
  <c r="BE15" i="31"/>
  <c r="BE13" i="31"/>
  <c r="BE16" i="31"/>
  <c r="BE14" i="31"/>
  <c r="AV16" i="30"/>
  <c r="AV15" i="30"/>
  <c r="AV14" i="30"/>
  <c r="AV13" i="30"/>
  <c r="AT18" i="30"/>
  <c r="AT17" i="30"/>
  <c r="AS16" i="30"/>
  <c r="AS15" i="30"/>
  <c r="BC19" i="33"/>
  <c r="BN19" i="33" s="1"/>
  <c r="BA19" i="33" s="1"/>
  <c r="O504" i="32" a="1"/>
  <c r="O504" i="32" s="1"/>
  <c r="M1341" i="27" s="1"/>
  <c r="A1341" i="27" s="1"/>
  <c r="M504" i="32" a="1"/>
  <c r="M504" i="32" s="1"/>
  <c r="D504" i="32" s="1"/>
  <c r="N504" i="32" a="1"/>
  <c r="N504" i="32" s="1"/>
  <c r="E504" i="32" s="1"/>
  <c r="N506" i="32" a="1"/>
  <c r="N506" i="32" s="1"/>
  <c r="E506" i="32" s="1"/>
  <c r="O506" i="32" a="1"/>
  <c r="O506" i="32" s="1"/>
  <c r="M1342" i="27" s="1"/>
  <c r="A1342" i="27" s="1"/>
  <c r="M506" i="32" a="1"/>
  <c r="M506" i="32" s="1"/>
  <c r="D506" i="32" s="1"/>
  <c r="O514" i="32" a="1"/>
  <c r="O514" i="32" s="1"/>
  <c r="M1346" i="27" s="1"/>
  <c r="A1346" i="27" s="1"/>
  <c r="M514" i="32" a="1"/>
  <c r="M514" i="32" s="1"/>
  <c r="D514" i="32" s="1"/>
  <c r="N514" i="32" a="1"/>
  <c r="N514" i="32" s="1"/>
  <c r="E514" i="32" s="1"/>
  <c r="O498" i="32" a="1"/>
  <c r="O498" i="32" s="1"/>
  <c r="M1338" i="27" s="1"/>
  <c r="A1338" i="27" s="1"/>
  <c r="M498" i="32" a="1"/>
  <c r="M498" i="32" s="1"/>
  <c r="D498" i="32" s="1"/>
  <c r="N498" i="32" a="1"/>
  <c r="N498" i="32" s="1"/>
  <c r="E498" i="32" s="1"/>
  <c r="O512" i="32" a="1"/>
  <c r="O512" i="32" s="1"/>
  <c r="M1345" i="27" s="1"/>
  <c r="A1345" i="27" s="1"/>
  <c r="M512" i="32" a="1"/>
  <c r="M512" i="32" s="1"/>
  <c r="D512" i="32" s="1"/>
  <c r="N512" i="32" a="1"/>
  <c r="N512" i="32" s="1"/>
  <c r="E512" i="32" s="1"/>
  <c r="O510" i="32" a="1"/>
  <c r="O510" i="32" s="1"/>
  <c r="M1344" i="27" s="1"/>
  <c r="A1344" i="27" s="1"/>
  <c r="M510" i="32" a="1"/>
  <c r="M510" i="32" s="1"/>
  <c r="D510" i="32" s="1"/>
  <c r="N510" i="32" a="1"/>
  <c r="N510" i="32" s="1"/>
  <c r="E510" i="32" s="1"/>
  <c r="N500" i="32" a="1"/>
  <c r="N500" i="32" s="1"/>
  <c r="E500" i="32" s="1"/>
  <c r="O500" i="32" a="1"/>
  <c r="O500" i="32" s="1"/>
  <c r="M1339" i="27" s="1"/>
  <c r="A1339" i="27" s="1"/>
  <c r="M500" i="32" a="1"/>
  <c r="M500" i="32" s="1"/>
  <c r="D500" i="32" s="1"/>
  <c r="N502" i="32" a="1"/>
  <c r="N502" i="32" s="1"/>
  <c r="E502" i="32" s="1"/>
  <c r="O502" i="32" a="1"/>
  <c r="O502" i="32" s="1"/>
  <c r="M1340" i="27" s="1"/>
  <c r="A1340" i="27" s="1"/>
  <c r="M502" i="32" a="1"/>
  <c r="M502" i="32" s="1"/>
  <c r="D502" i="32" s="1"/>
  <c r="N496" i="32" a="1"/>
  <c r="N496" i="32" s="1"/>
  <c r="E496" i="32" s="1"/>
  <c r="O496" i="32" a="1"/>
  <c r="O496" i="32" s="1"/>
  <c r="M1337" i="27" s="1"/>
  <c r="A1337" i="27" s="1"/>
  <c r="M496" i="32" a="1"/>
  <c r="M496" i="32" s="1"/>
  <c r="D496" i="32" s="1"/>
  <c r="O508" i="32" a="1"/>
  <c r="O508" i="32" s="1"/>
  <c r="M1343" i="27" s="1"/>
  <c r="A1343" i="27" s="1"/>
  <c r="M508" i="32" a="1"/>
  <c r="M508" i="32" s="1"/>
  <c r="D508" i="32" s="1"/>
  <c r="N508" i="32" a="1"/>
  <c r="N508" i="32" s="1"/>
  <c r="E508" i="32" s="1"/>
  <c r="L470" i="32"/>
  <c r="N470" i="32" s="1" a="1"/>
  <c r="N470" i="32" s="1"/>
  <c r="E470" i="32" s="1"/>
  <c r="L456" i="32"/>
  <c r="O456" i="32" s="1" a="1"/>
  <c r="O456" i="32" s="1"/>
  <c r="M1317" i="27" s="1"/>
  <c r="A1317" i="27" s="1"/>
  <c r="L458" i="32"/>
  <c r="O458" i="32" s="1" a="1"/>
  <c r="O458" i="32" s="1"/>
  <c r="M1318" i="27" s="1"/>
  <c r="A1318" i="27" s="1"/>
  <c r="L468" i="32"/>
  <c r="M468" i="32" s="1" a="1"/>
  <c r="M468" i="32" s="1"/>
  <c r="D468" i="32" s="1"/>
  <c r="L466" i="32"/>
  <c r="O466" i="32" s="1" a="1"/>
  <c r="O466" i="32" s="1"/>
  <c r="M1322" i="27" s="1"/>
  <c r="A1322" i="27" s="1"/>
  <c r="L464" i="32"/>
  <c r="M464" i="32" s="1" a="1"/>
  <c r="M464" i="32" s="1"/>
  <c r="D464" i="32" s="1"/>
  <c r="S109" i="24"/>
  <c r="R109" i="24"/>
  <c r="Q107" i="24"/>
  <c r="P107" i="24"/>
  <c r="Q1001" i="32"/>
  <c r="N236" i="24"/>
  <c r="I232" i="24"/>
  <c r="I231" i="24"/>
  <c r="I233" i="24"/>
  <c r="N231" i="24"/>
  <c r="N232" i="24"/>
  <c r="N234" i="24"/>
  <c r="I234" i="24"/>
  <c r="N230" i="24"/>
  <c r="I236" i="24"/>
  <c r="N235" i="24"/>
  <c r="N233" i="24"/>
  <c r="I235" i="24"/>
  <c r="C609" i="27"/>
  <c r="M610" i="27" s="1"/>
  <c r="AF12" i="34"/>
  <c r="AD19" i="31"/>
  <c r="L422" i="32"/>
  <c r="K416" i="32"/>
  <c r="K418" i="32" s="1"/>
  <c r="K420" i="32" s="1"/>
  <c r="K422" i="32" s="1"/>
  <c r="K424" i="32" s="1"/>
  <c r="K426" i="32" s="1"/>
  <c r="K428" i="32" s="1"/>
  <c r="K430" i="32" s="1"/>
  <c r="K432" i="32" s="1"/>
  <c r="K434" i="32" s="1"/>
  <c r="K436" i="32" s="1"/>
  <c r="K438" i="32" s="1"/>
  <c r="K440" i="32" s="1"/>
  <c r="K442" i="32" s="1"/>
  <c r="K444" i="32" s="1"/>
  <c r="K446" i="32" s="1"/>
  <c r="K448" i="32" s="1"/>
  <c r="K450" i="32" s="1"/>
  <c r="K452" i="32" s="1"/>
  <c r="K454" i="32" s="1"/>
  <c r="K456" i="32" s="1"/>
  <c r="K458" i="32" s="1"/>
  <c r="K460" i="32" s="1"/>
  <c r="K462" i="32" s="1"/>
  <c r="K464" i="32" s="1"/>
  <c r="K466" i="32" s="1"/>
  <c r="K468" i="32" s="1"/>
  <c r="K470" i="32" s="1"/>
  <c r="K472" i="32" s="1"/>
  <c r="K474" i="32" s="1"/>
  <c r="K476" i="32" s="1"/>
  <c r="K478" i="32" s="1"/>
  <c r="K480" i="32" s="1"/>
  <c r="K482" i="32" s="1"/>
  <c r="K484" i="32" s="1"/>
  <c r="K486" i="32" s="1"/>
  <c r="K488" i="32" s="1"/>
  <c r="K490" i="32" s="1"/>
  <c r="K492" i="32" s="1"/>
  <c r="K494" i="32" s="1"/>
  <c r="K496" i="32" s="1"/>
  <c r="K498" i="32" s="1"/>
  <c r="K500" i="32" s="1"/>
  <c r="K502" i="32" s="1"/>
  <c r="K504" i="32" s="1"/>
  <c r="K506" i="32" s="1"/>
  <c r="K508" i="32" s="1"/>
  <c r="K510" i="32" s="1"/>
  <c r="K512" i="32" s="1"/>
  <c r="K514" i="32" s="1"/>
  <c r="K516" i="32" s="1"/>
  <c r="K518" i="32" s="1"/>
  <c r="K520" i="32" s="1"/>
  <c r="K522" i="32" s="1"/>
  <c r="K524" i="32" s="1"/>
  <c r="K526" i="32" s="1"/>
  <c r="K528" i="32" s="1"/>
  <c r="K530" i="32" s="1"/>
  <c r="K532" i="32" s="1"/>
  <c r="K534" i="32" s="1"/>
  <c r="L416" i="32"/>
  <c r="L420" i="32"/>
  <c r="L418" i="32"/>
  <c r="L434" i="32"/>
  <c r="L424" i="32"/>
  <c r="L432" i="32"/>
  <c r="L426" i="32"/>
  <c r="L430" i="32"/>
  <c r="L428" i="32"/>
  <c r="G1064" i="27"/>
  <c r="G1080" i="27"/>
  <c r="G1079" i="27"/>
  <c r="G1081" i="27"/>
  <c r="G1070" i="27"/>
  <c r="G1078" i="27"/>
  <c r="G1071" i="27"/>
  <c r="G1065" i="27"/>
  <c r="M491" i="27"/>
  <c r="I481" i="27"/>
  <c r="J481" i="27"/>
  <c r="P13" i="31"/>
  <c r="K465" i="27" s="1"/>
  <c r="N481" i="27"/>
  <c r="X15" i="31"/>
  <c r="K475" i="27" s="1"/>
  <c r="N483" i="27"/>
  <c r="H3746" i="27"/>
  <c r="J488" i="27"/>
  <c r="X11" i="31"/>
  <c r="K459" i="27" s="1"/>
  <c r="J480" i="27"/>
  <c r="G997" i="32"/>
  <c r="J482" i="27"/>
  <c r="I3732" i="27"/>
  <c r="I480" i="27"/>
  <c r="G19" i="33"/>
  <c r="D579" i="27" s="1"/>
  <c r="L13" i="31"/>
  <c r="K464" i="27" s="1"/>
  <c r="X15" i="30"/>
  <c r="K191" i="27" s="1"/>
  <c r="N482" i="27"/>
  <c r="P17" i="30"/>
  <c r="K197" i="27" s="1"/>
  <c r="P15" i="31"/>
  <c r="K473" i="27" s="1"/>
  <c r="T11" i="31"/>
  <c r="K458" i="27" s="1"/>
  <c r="J483" i="27"/>
  <c r="L15" i="31"/>
  <c r="K472" i="27" s="1"/>
  <c r="M483" i="27"/>
  <c r="I483" i="27"/>
  <c r="N480" i="27"/>
  <c r="X13" i="30"/>
  <c r="K183" i="27" s="1"/>
  <c r="T15" i="31"/>
  <c r="K474" i="27" s="1"/>
  <c r="M482" i="27"/>
  <c r="L15" i="30"/>
  <c r="K188" i="27" s="1"/>
  <c r="I482" i="27"/>
  <c r="A1001" i="32"/>
  <c r="M481" i="27"/>
  <c r="I3747" i="27"/>
  <c r="A3732" i="27" l="1"/>
  <c r="F3962" i="27"/>
  <c r="K1419" i="32"/>
  <c r="E1023" i="27"/>
  <c r="M611" i="27"/>
  <c r="B611" i="27"/>
  <c r="H610" i="27"/>
  <c r="H611" i="27" s="1"/>
  <c r="A474" i="27"/>
  <c r="A472" i="27"/>
  <c r="A458" i="27"/>
  <c r="A473" i="27"/>
  <c r="A464" i="27"/>
  <c r="A459" i="27"/>
  <c r="A475" i="27"/>
  <c r="A465" i="27"/>
  <c r="A188" i="27"/>
  <c r="T188" i="27" s="1"/>
  <c r="A183" i="27"/>
  <c r="T183" i="27" s="1"/>
  <c r="A197" i="27"/>
  <c r="T197" i="27" s="1"/>
  <c r="A191" i="27"/>
  <c r="T191" i="27" s="1"/>
  <c r="BH18" i="31"/>
  <c r="BH17" i="31"/>
  <c r="BG18" i="31"/>
  <c r="BG17" i="31"/>
  <c r="BF18" i="31"/>
  <c r="BF17" i="31"/>
  <c r="BE19" i="31"/>
  <c r="BE17" i="31"/>
  <c r="BE18" i="31"/>
  <c r="B5" i="33"/>
  <c r="BC11" i="31"/>
  <c r="BA11" i="31" s="1"/>
  <c r="BC15" i="31"/>
  <c r="BA15" i="31" s="1"/>
  <c r="BC13" i="31"/>
  <c r="BA13" i="31" s="1"/>
  <c r="AQ13" i="30"/>
  <c r="AO13" i="30" s="1"/>
  <c r="AQ17" i="30"/>
  <c r="AO17" i="30" s="1"/>
  <c r="AQ15" i="30"/>
  <c r="M458" i="32" a="1"/>
  <c r="M458" i="32" s="1"/>
  <c r="D458" i="32" s="1"/>
  <c r="O470" i="32" a="1"/>
  <c r="O470" i="32" s="1"/>
  <c r="M1324" i="27" s="1"/>
  <c r="A1324" i="27" s="1"/>
  <c r="M456" i="32" a="1"/>
  <c r="M456" i="32" s="1"/>
  <c r="D456" i="32" s="1"/>
  <c r="M466" i="32" a="1"/>
  <c r="M466" i="32" s="1"/>
  <c r="D466" i="32" s="1"/>
  <c r="N466" i="32" a="1"/>
  <c r="N466" i="32" s="1"/>
  <c r="E466" i="32" s="1"/>
  <c r="N464" i="32" a="1"/>
  <c r="N464" i="32" s="1"/>
  <c r="E464" i="32" s="1"/>
  <c r="N468" i="32" a="1"/>
  <c r="N468" i="32" s="1"/>
  <c r="E468" i="32" s="1"/>
  <c r="O464" i="32" a="1"/>
  <c r="O464" i="32" s="1"/>
  <c r="M1321" i="27" s="1"/>
  <c r="A1321" i="27" s="1"/>
  <c r="O468" i="32" a="1"/>
  <c r="O468" i="32" s="1"/>
  <c r="M1323" i="27" s="1"/>
  <c r="A1323" i="27" s="1"/>
  <c r="R107" i="24"/>
  <c r="S55" i="24"/>
  <c r="P57" i="24"/>
  <c r="S107" i="24"/>
  <c r="S57" i="24"/>
  <c r="L476" i="32"/>
  <c r="L490" i="32"/>
  <c r="L480" i="32"/>
  <c r="L492" i="32"/>
  <c r="L478" i="32"/>
  <c r="L494" i="32"/>
  <c r="L482" i="32"/>
  <c r="L484" i="32"/>
  <c r="L486" i="32"/>
  <c r="L488" i="32"/>
  <c r="N458" i="32" a="1"/>
  <c r="N458" i="32" s="1"/>
  <c r="E458" i="32" s="1"/>
  <c r="K1550" i="27" s="1"/>
  <c r="N456" i="32" a="1"/>
  <c r="N456" i="32" s="1"/>
  <c r="E456" i="32" s="1"/>
  <c r="M470" i="32" a="1"/>
  <c r="M470" i="32" s="1"/>
  <c r="D470" i="32" s="1"/>
  <c r="L460" i="32"/>
  <c r="L474" i="32"/>
  <c r="L462" i="32"/>
  <c r="L472" i="32"/>
  <c r="L534" i="32"/>
  <c r="O534" i="32" s="1" a="1"/>
  <c r="O534" i="32" s="1"/>
  <c r="M1356" i="27" s="1"/>
  <c r="A1356" i="27" s="1"/>
  <c r="K536" i="32"/>
  <c r="K538" i="32" s="1"/>
  <c r="K540" i="32" s="1"/>
  <c r="K542" i="32" s="1"/>
  <c r="K544" i="32" s="1"/>
  <c r="K546" i="32" s="1"/>
  <c r="K548" i="32" s="1"/>
  <c r="K550" i="32" s="1"/>
  <c r="K552" i="32" s="1"/>
  <c r="K554" i="32" s="1"/>
  <c r="L438" i="32"/>
  <c r="L446" i="32"/>
  <c r="L448" i="32"/>
  <c r="L442" i="32"/>
  <c r="L444" i="32"/>
  <c r="L440" i="32"/>
  <c r="L454" i="32"/>
  <c r="L436" i="32"/>
  <c r="L452" i="32"/>
  <c r="L450" i="32"/>
  <c r="I230" i="24"/>
  <c r="P109" i="24"/>
  <c r="S111" i="24"/>
  <c r="R111" i="24"/>
  <c r="Q111" i="24"/>
  <c r="Q109" i="24"/>
  <c r="P111" i="24"/>
  <c r="Q59" i="24"/>
  <c r="E156" i="24"/>
  <c r="O424" i="32" a="1"/>
  <c r="O424" i="32" s="1"/>
  <c r="M1301" i="27" s="1"/>
  <c r="A1301" i="27" s="1"/>
  <c r="N424" i="32" a="1"/>
  <c r="N424" i="32" s="1"/>
  <c r="E424" i="32" s="1"/>
  <c r="M424" i="32" a="1"/>
  <c r="M424" i="32" s="1"/>
  <c r="D424" i="32" s="1"/>
  <c r="O430" i="32" a="1"/>
  <c r="O430" i="32" s="1"/>
  <c r="M1304" i="27" s="1"/>
  <c r="A1304" i="27" s="1"/>
  <c r="N430" i="32" a="1"/>
  <c r="N430" i="32" s="1"/>
  <c r="E430" i="32" s="1"/>
  <c r="M430" i="32" a="1"/>
  <c r="M430" i="32" s="1"/>
  <c r="D430" i="32" s="1"/>
  <c r="O434" i="32" a="1"/>
  <c r="O434" i="32" s="1"/>
  <c r="M1306" i="27" s="1"/>
  <c r="A1306" i="27" s="1"/>
  <c r="N434" i="32" a="1"/>
  <c r="N434" i="32" s="1"/>
  <c r="E434" i="32" s="1"/>
  <c r="M434" i="32" a="1"/>
  <c r="M434" i="32" s="1"/>
  <c r="D434" i="32" s="1"/>
  <c r="O428" i="32" a="1"/>
  <c r="O428" i="32" s="1"/>
  <c r="M1303" i="27" s="1"/>
  <c r="A1303" i="27" s="1"/>
  <c r="N428" i="32" a="1"/>
  <c r="N428" i="32" s="1"/>
  <c r="E428" i="32" s="1"/>
  <c r="M428" i="32" a="1"/>
  <c r="M428" i="32" s="1"/>
  <c r="D428" i="32" s="1"/>
  <c r="O416" i="32" a="1"/>
  <c r="O416" i="32" s="1"/>
  <c r="M1297" i="27" s="1"/>
  <c r="A1297" i="27" s="1"/>
  <c r="N416" i="32" a="1"/>
  <c r="N416" i="32" s="1"/>
  <c r="E416" i="32" s="1"/>
  <c r="M416" i="32" a="1"/>
  <c r="M416" i="32" s="1"/>
  <c r="D416" i="32" s="1"/>
  <c r="O426" i="32" a="1"/>
  <c r="O426" i="32" s="1"/>
  <c r="M1302" i="27" s="1"/>
  <c r="A1302" i="27" s="1"/>
  <c r="N426" i="32" a="1"/>
  <c r="N426" i="32" s="1"/>
  <c r="E426" i="32" s="1"/>
  <c r="M426" i="32" a="1"/>
  <c r="M426" i="32" s="1"/>
  <c r="D426" i="32" s="1"/>
  <c r="O418" i="32" a="1"/>
  <c r="O418" i="32" s="1"/>
  <c r="M1298" i="27" s="1"/>
  <c r="A1298" i="27" s="1"/>
  <c r="N418" i="32" a="1"/>
  <c r="N418" i="32" s="1"/>
  <c r="E418" i="32" s="1"/>
  <c r="M418" i="32" a="1"/>
  <c r="M418" i="32" s="1"/>
  <c r="D418" i="32" s="1"/>
  <c r="O422" i="32" a="1"/>
  <c r="O422" i="32" s="1"/>
  <c r="M1300" i="27" s="1"/>
  <c r="A1300" i="27" s="1"/>
  <c r="N422" i="32" a="1"/>
  <c r="N422" i="32" s="1"/>
  <c r="E422" i="32" s="1"/>
  <c r="M422" i="32" a="1"/>
  <c r="M422" i="32" s="1"/>
  <c r="D422" i="32" s="1"/>
  <c r="O432" i="32" a="1"/>
  <c r="O432" i="32" s="1"/>
  <c r="M1305" i="27" s="1"/>
  <c r="A1305" i="27" s="1"/>
  <c r="N432" i="32" a="1"/>
  <c r="N432" i="32" s="1"/>
  <c r="E432" i="32" s="1"/>
  <c r="M432" i="32" a="1"/>
  <c r="M432" i="32" s="1"/>
  <c r="D432" i="32" s="1"/>
  <c r="O420" i="32" a="1"/>
  <c r="O420" i="32" s="1"/>
  <c r="M1299" i="27" s="1"/>
  <c r="A1299" i="27" s="1"/>
  <c r="N420" i="32" a="1"/>
  <c r="N420" i="32" s="1"/>
  <c r="E420" i="32" s="1"/>
  <c r="M420" i="32" a="1"/>
  <c r="M420" i="32" s="1"/>
  <c r="D420" i="32" s="1"/>
  <c r="Q1003" i="32"/>
  <c r="N244" i="24"/>
  <c r="AF13" i="34"/>
  <c r="AD21" i="31"/>
  <c r="G1088" i="27"/>
  <c r="G1086" i="27"/>
  <c r="G1089" i="27"/>
  <c r="G1087" i="27"/>
  <c r="H3755" i="27"/>
  <c r="H3744" i="27"/>
  <c r="J491" i="27"/>
  <c r="I3754" i="27"/>
  <c r="I3742" i="27"/>
  <c r="A1003" i="32"/>
  <c r="M490" i="27"/>
  <c r="I3752" i="27"/>
  <c r="I3755" i="27"/>
  <c r="J499" i="27"/>
  <c r="H3740" i="27"/>
  <c r="H3752" i="27"/>
  <c r="I3744" i="27"/>
  <c r="H3753" i="27"/>
  <c r="M489" i="27"/>
  <c r="I3750" i="27"/>
  <c r="H3754" i="27"/>
  <c r="H3748" i="27"/>
  <c r="N490" i="27"/>
  <c r="I3751" i="27"/>
  <c r="I3743" i="27"/>
  <c r="J490" i="27"/>
  <c r="J489" i="27"/>
  <c r="H3741" i="27"/>
  <c r="N489" i="27"/>
  <c r="H3742" i="27"/>
  <c r="X17" i="31"/>
  <c r="K483" i="27" s="1"/>
  <c r="N491" i="27"/>
  <c r="G999" i="32"/>
  <c r="I3745" i="27"/>
  <c r="I488" i="27"/>
  <c r="H3743" i="27"/>
  <c r="L17" i="31"/>
  <c r="K480" i="27" s="1"/>
  <c r="I3746" i="27"/>
  <c r="H3751" i="27"/>
  <c r="H3747" i="27"/>
  <c r="M488" i="27"/>
  <c r="N488" i="27"/>
  <c r="T17" i="31"/>
  <c r="K482" i="27" s="1"/>
  <c r="I3740" i="27"/>
  <c r="I3741" i="27"/>
  <c r="I490" i="27"/>
  <c r="I491" i="27"/>
  <c r="H3745" i="27"/>
  <c r="I489" i="27"/>
  <c r="P17" i="31"/>
  <c r="K481" i="27" s="1"/>
  <c r="A3745" i="27" l="1"/>
  <c r="A3747" i="27"/>
  <c r="A3751" i="27"/>
  <c r="A3746" i="27"/>
  <c r="A3743" i="27"/>
  <c r="A3742" i="27"/>
  <c r="A3741" i="27"/>
  <c r="A3754" i="27"/>
  <c r="A3752" i="27"/>
  <c r="A3740" i="27"/>
  <c r="A3744" i="27"/>
  <c r="A3755" i="27"/>
  <c r="F3964" i="27"/>
  <c r="F3963" i="27"/>
  <c r="M2496" i="27"/>
  <c r="A2496" i="27" s="1"/>
  <c r="K1421" i="32"/>
  <c r="K1548" i="27"/>
  <c r="K1549" i="27"/>
  <c r="E1024" i="27"/>
  <c r="B612" i="27"/>
  <c r="H612" i="27" s="1"/>
  <c r="N612" i="27"/>
  <c r="M612" i="27"/>
  <c r="A481" i="27"/>
  <c r="A482" i="27"/>
  <c r="A480" i="27"/>
  <c r="A483" i="27"/>
  <c r="BH19" i="31"/>
  <c r="BH21" i="31"/>
  <c r="BH20" i="31"/>
  <c r="BG19" i="31"/>
  <c r="BG20" i="31"/>
  <c r="BF20" i="31"/>
  <c r="BF19" i="31"/>
  <c r="BE20" i="31"/>
  <c r="BC17" i="31"/>
  <c r="BA17" i="31" s="1"/>
  <c r="AO15" i="30"/>
  <c r="B6" i="30" s="1"/>
  <c r="N534" i="32" a="1"/>
  <c r="N534" i="32" s="1"/>
  <c r="E534" i="32" s="1"/>
  <c r="M534" i="32" a="1"/>
  <c r="M534" i="32" s="1"/>
  <c r="D534" i="32" s="1"/>
  <c r="O488" i="32" a="1"/>
  <c r="O488" i="32" s="1"/>
  <c r="M1333" i="27" s="1"/>
  <c r="A1333" i="27" s="1"/>
  <c r="N488" i="32" a="1"/>
  <c r="N488" i="32" s="1"/>
  <c r="E488" i="32" s="1"/>
  <c r="M488" i="32" a="1"/>
  <c r="M488" i="32" s="1"/>
  <c r="D488" i="32" s="1"/>
  <c r="O484" i="32" a="1"/>
  <c r="O484" i="32" s="1"/>
  <c r="M1331" i="27" s="1"/>
  <c r="A1331" i="27" s="1"/>
  <c r="N484" i="32" a="1"/>
  <c r="N484" i="32" s="1"/>
  <c r="E484" i="32" s="1"/>
  <c r="M484" i="32" a="1"/>
  <c r="M484" i="32" s="1"/>
  <c r="D484" i="32" s="1"/>
  <c r="O494" i="32" a="1"/>
  <c r="O494" i="32" s="1"/>
  <c r="M1336" i="27" s="1"/>
  <c r="A1336" i="27" s="1"/>
  <c r="N494" i="32" a="1"/>
  <c r="N494" i="32" s="1"/>
  <c r="E494" i="32" s="1"/>
  <c r="M494" i="32" a="1"/>
  <c r="M494" i="32" s="1"/>
  <c r="D494" i="32" s="1"/>
  <c r="O492" i="32" a="1"/>
  <c r="O492" i="32" s="1"/>
  <c r="M1335" i="27" s="1"/>
  <c r="A1335" i="27" s="1"/>
  <c r="N492" i="32" a="1"/>
  <c r="N492" i="32" s="1"/>
  <c r="E492" i="32" s="1"/>
  <c r="M492" i="32" a="1"/>
  <c r="M492" i="32" s="1"/>
  <c r="D492" i="32" s="1"/>
  <c r="O490" i="32" a="1"/>
  <c r="O490" i="32" s="1"/>
  <c r="M1334" i="27" s="1"/>
  <c r="A1334" i="27" s="1"/>
  <c r="N490" i="32" a="1"/>
  <c r="N490" i="32" s="1"/>
  <c r="E490" i="32" s="1"/>
  <c r="M490" i="32" a="1"/>
  <c r="M490" i="32" s="1"/>
  <c r="D490" i="32" s="1"/>
  <c r="M486" i="32" a="1"/>
  <c r="M486" i="32" s="1"/>
  <c r="D486" i="32" s="1"/>
  <c r="O486" i="32" a="1"/>
  <c r="O486" i="32" s="1"/>
  <c r="M1332" i="27" s="1"/>
  <c r="A1332" i="27" s="1"/>
  <c r="N486" i="32" a="1"/>
  <c r="N486" i="32" s="1"/>
  <c r="E486" i="32" s="1"/>
  <c r="O482" i="32" a="1"/>
  <c r="O482" i="32" s="1"/>
  <c r="M1330" i="27" s="1"/>
  <c r="A1330" i="27" s="1"/>
  <c r="N482" i="32" a="1"/>
  <c r="N482" i="32" s="1"/>
  <c r="E482" i="32" s="1"/>
  <c r="M482" i="32" a="1"/>
  <c r="M482" i="32" s="1"/>
  <c r="D482" i="32" s="1"/>
  <c r="M478" i="32" a="1"/>
  <c r="M478" i="32" s="1"/>
  <c r="D478" i="32" s="1"/>
  <c r="O478" i="32" a="1"/>
  <c r="O478" i="32" s="1"/>
  <c r="M1328" i="27" s="1"/>
  <c r="A1328" i="27" s="1"/>
  <c r="N478" i="32" a="1"/>
  <c r="N478" i="32" s="1"/>
  <c r="E478" i="32" s="1"/>
  <c r="O480" i="32" a="1"/>
  <c r="O480" i="32" s="1"/>
  <c r="M1329" i="27" s="1"/>
  <c r="A1329" i="27" s="1"/>
  <c r="N480" i="32" a="1"/>
  <c r="N480" i="32" s="1"/>
  <c r="E480" i="32" s="1"/>
  <c r="M480" i="32" a="1"/>
  <c r="M480" i="32" s="1"/>
  <c r="D480" i="32" s="1"/>
  <c r="O476" i="32" a="1"/>
  <c r="O476" i="32" s="1"/>
  <c r="M1327" i="27" s="1"/>
  <c r="A1327" i="27" s="1"/>
  <c r="N476" i="32" a="1"/>
  <c r="N476" i="32" s="1"/>
  <c r="E476" i="32" s="1"/>
  <c r="M476" i="32" a="1"/>
  <c r="M476" i="32" s="1"/>
  <c r="D476" i="32" s="1"/>
  <c r="N462" i="32" a="1"/>
  <c r="N462" i="32" s="1"/>
  <c r="E462" i="32" s="1"/>
  <c r="M462" i="32" a="1"/>
  <c r="M462" i="32" s="1"/>
  <c r="D462" i="32" s="1"/>
  <c r="O462" i="32" a="1"/>
  <c r="O462" i="32" s="1"/>
  <c r="M1320" i="27" s="1"/>
  <c r="A1320" i="27" s="1"/>
  <c r="O460" i="32" a="1"/>
  <c r="O460" i="32" s="1"/>
  <c r="M1319" i="27" s="1"/>
  <c r="A1319" i="27" s="1"/>
  <c r="N460" i="32" a="1"/>
  <c r="N460" i="32" s="1"/>
  <c r="E460" i="32" s="1"/>
  <c r="M460" i="32" a="1"/>
  <c r="M460" i="32" s="1"/>
  <c r="D460" i="32" s="1"/>
  <c r="L554" i="32"/>
  <c r="O554" i="32" s="1" a="1"/>
  <c r="O554" i="32" s="1"/>
  <c r="M1366" i="27" s="1"/>
  <c r="A1366" i="27" s="1"/>
  <c r="K556" i="32"/>
  <c r="K558" i="32" s="1"/>
  <c r="K560" i="32" s="1"/>
  <c r="K562" i="32" s="1"/>
  <c r="K564" i="32" s="1"/>
  <c r="K566" i="32" s="1"/>
  <c r="K568" i="32" s="1"/>
  <c r="K570" i="32" s="1"/>
  <c r="K572" i="32" s="1"/>
  <c r="K574" i="32" s="1"/>
  <c r="K576" i="32" s="1"/>
  <c r="K578" i="32" s="1"/>
  <c r="K580" i="32" s="1"/>
  <c r="K582" i="32" s="1"/>
  <c r="K584" i="32" s="1"/>
  <c r="K586" i="32" s="1"/>
  <c r="K588" i="32" s="1"/>
  <c r="K590" i="32" s="1"/>
  <c r="K592" i="32" s="1"/>
  <c r="K594" i="32" s="1"/>
  <c r="M472" i="32" a="1"/>
  <c r="M472" i="32" s="1"/>
  <c r="D472" i="32" s="1"/>
  <c r="O472" i="32" a="1"/>
  <c r="O472" i="32" s="1"/>
  <c r="M1325" i="27" s="1"/>
  <c r="A1325" i="27" s="1"/>
  <c r="N472" i="32" a="1"/>
  <c r="N472" i="32" s="1"/>
  <c r="E472" i="32" s="1"/>
  <c r="N474" i="32" a="1"/>
  <c r="N474" i="32" s="1"/>
  <c r="E474" i="32" s="1"/>
  <c r="M474" i="32" a="1"/>
  <c r="M474" i="32" s="1"/>
  <c r="D474" i="32" s="1"/>
  <c r="O474" i="32" a="1"/>
  <c r="O474" i="32" s="1"/>
  <c r="M1326" i="27" s="1"/>
  <c r="A1326" i="27" s="1"/>
  <c r="N450" i="32" a="1"/>
  <c r="N450" i="32" s="1"/>
  <c r="E450" i="32" s="1"/>
  <c r="M450" i="32" a="1"/>
  <c r="M450" i="32" s="1"/>
  <c r="D450" i="32" s="1"/>
  <c r="O450" i="32" a="1"/>
  <c r="O450" i="32" s="1"/>
  <c r="M1314" i="27" s="1"/>
  <c r="A1314" i="27" s="1"/>
  <c r="O436" i="32" a="1"/>
  <c r="O436" i="32" s="1"/>
  <c r="M1307" i="27" s="1"/>
  <c r="A1307" i="27" s="1"/>
  <c r="N436" i="32" a="1"/>
  <c r="N436" i="32" s="1"/>
  <c r="E436" i="32" s="1"/>
  <c r="M436" i="32" a="1"/>
  <c r="M436" i="32" s="1"/>
  <c r="D436" i="32" s="1"/>
  <c r="M440" i="32" a="1"/>
  <c r="M440" i="32" s="1"/>
  <c r="D440" i="32" s="1"/>
  <c r="O440" i="32" a="1"/>
  <c r="O440" i="32" s="1"/>
  <c r="M1309" i="27" s="1"/>
  <c r="A1309" i="27" s="1"/>
  <c r="N440" i="32" a="1"/>
  <c r="N440" i="32" s="1"/>
  <c r="E440" i="32" s="1"/>
  <c r="O442" i="32" a="1"/>
  <c r="O442" i="32" s="1"/>
  <c r="M1310" i="27" s="1"/>
  <c r="A1310" i="27" s="1"/>
  <c r="N442" i="32" a="1"/>
  <c r="N442" i="32" s="1"/>
  <c r="E442" i="32" s="1"/>
  <c r="M442" i="32" a="1"/>
  <c r="M442" i="32" s="1"/>
  <c r="D442" i="32" s="1"/>
  <c r="O446" i="32" a="1"/>
  <c r="O446" i="32" s="1"/>
  <c r="M1312" i="27" s="1"/>
  <c r="A1312" i="27" s="1"/>
  <c r="N446" i="32" a="1"/>
  <c r="N446" i="32" s="1"/>
  <c r="E446" i="32" s="1"/>
  <c r="M446" i="32" a="1"/>
  <c r="M446" i="32" s="1"/>
  <c r="D446" i="32" s="1"/>
  <c r="N452" i="32" a="1"/>
  <c r="N452" i="32" s="1"/>
  <c r="E452" i="32" s="1"/>
  <c r="M452" i="32" a="1"/>
  <c r="M452" i="32" s="1"/>
  <c r="D452" i="32" s="1"/>
  <c r="O452" i="32" a="1"/>
  <c r="O452" i="32" s="1"/>
  <c r="M1315" i="27" s="1"/>
  <c r="A1315" i="27" s="1"/>
  <c r="O454" i="32" a="1"/>
  <c r="O454" i="32" s="1"/>
  <c r="M1316" i="27" s="1"/>
  <c r="A1316" i="27" s="1"/>
  <c r="N454" i="32" a="1"/>
  <c r="N454" i="32" s="1"/>
  <c r="E454" i="32" s="1"/>
  <c r="M454" i="32" a="1"/>
  <c r="M454" i="32" s="1"/>
  <c r="D454" i="32" s="1"/>
  <c r="O444" i="32" a="1"/>
  <c r="O444" i="32" s="1"/>
  <c r="M1311" i="27" s="1"/>
  <c r="A1311" i="27" s="1"/>
  <c r="N444" i="32" a="1"/>
  <c r="N444" i="32" s="1"/>
  <c r="E444" i="32" s="1"/>
  <c r="M444" i="32" a="1"/>
  <c r="M444" i="32" s="1"/>
  <c r="D444" i="32" s="1"/>
  <c r="O448" i="32" a="1"/>
  <c r="O448" i="32" s="1"/>
  <c r="M1313" i="27" s="1"/>
  <c r="A1313" i="27" s="1"/>
  <c r="N448" i="32" a="1"/>
  <c r="N448" i="32" s="1"/>
  <c r="E448" i="32" s="1"/>
  <c r="M448" i="32" a="1"/>
  <c r="M448" i="32" s="1"/>
  <c r="D448" i="32" s="1"/>
  <c r="O438" i="32" a="1"/>
  <c r="O438" i="32" s="1"/>
  <c r="M1308" i="27" s="1"/>
  <c r="A1308" i="27" s="1"/>
  <c r="N438" i="32" a="1"/>
  <c r="N438" i="32" s="1"/>
  <c r="E438" i="32" s="1"/>
  <c r="M438" i="32" a="1"/>
  <c r="M438" i="32" s="1"/>
  <c r="D438" i="32" s="1"/>
  <c r="N243" i="24"/>
  <c r="I241" i="24"/>
  <c r="N241" i="24"/>
  <c r="I242" i="24"/>
  <c r="N239" i="24"/>
  <c r="N240" i="24"/>
  <c r="N238" i="24"/>
  <c r="N242" i="24"/>
  <c r="I243" i="24"/>
  <c r="I239" i="24"/>
  <c r="I244" i="24"/>
  <c r="I238" i="24"/>
  <c r="I240" i="24"/>
  <c r="S113" i="24"/>
  <c r="R113" i="24"/>
  <c r="Q113" i="24"/>
  <c r="P113" i="24"/>
  <c r="Q1005" i="32"/>
  <c r="I248" i="24"/>
  <c r="N251" i="24"/>
  <c r="N249" i="24"/>
  <c r="N252" i="24"/>
  <c r="N246" i="24"/>
  <c r="N250" i="24"/>
  <c r="I250" i="24"/>
  <c r="I249" i="24"/>
  <c r="I252" i="24"/>
  <c r="AF14" i="34"/>
  <c r="AD23" i="31"/>
  <c r="M496" i="27"/>
  <c r="J497" i="27"/>
  <c r="J498" i="27"/>
  <c r="T19" i="31"/>
  <c r="K490" i="27" s="1"/>
  <c r="N499" i="27"/>
  <c r="I498" i="27"/>
  <c r="M498" i="27"/>
  <c r="X19" i="31"/>
  <c r="K491" i="27" s="1"/>
  <c r="M497" i="27"/>
  <c r="H3749" i="27"/>
  <c r="G1001" i="32"/>
  <c r="M507" i="27"/>
  <c r="P19" i="31"/>
  <c r="K489" i="27" s="1"/>
  <c r="A1005" i="32"/>
  <c r="N496" i="27"/>
  <c r="I499" i="27"/>
  <c r="I3753" i="27"/>
  <c r="H3758" i="27"/>
  <c r="N498" i="27"/>
  <c r="N497" i="27"/>
  <c r="I3758" i="27"/>
  <c r="J496" i="27"/>
  <c r="I497" i="27"/>
  <c r="I3748" i="27"/>
  <c r="M499" i="27"/>
  <c r="H3750" i="27"/>
  <c r="L19" i="31"/>
  <c r="K488" i="27" s="1"/>
  <c r="I3749" i="27"/>
  <c r="I496" i="27"/>
  <c r="M505" i="27"/>
  <c r="A3750" i="27" l="1"/>
  <c r="A3748" i="27"/>
  <c r="A3758" i="27"/>
  <c r="A3753" i="27"/>
  <c r="A3749" i="27"/>
  <c r="F3965" i="27"/>
  <c r="K1423" i="32"/>
  <c r="N613" i="27"/>
  <c r="E1025" i="27"/>
  <c r="B613" i="27"/>
  <c r="M613" i="27"/>
  <c r="M614" i="27"/>
  <c r="A488" i="27"/>
  <c r="A489" i="27"/>
  <c r="A491" i="27"/>
  <c r="A490" i="27"/>
  <c r="L594" i="32"/>
  <c r="M594" i="32" s="1" a="1"/>
  <c r="M594" i="32" s="1"/>
  <c r="D594" i="32" s="1"/>
  <c r="K596" i="32"/>
  <c r="BH22" i="31"/>
  <c r="BG21" i="31"/>
  <c r="BG22" i="31"/>
  <c r="BF22" i="31"/>
  <c r="BF21" i="31"/>
  <c r="BE22" i="31"/>
  <c r="BE21" i="31"/>
  <c r="BC19" i="31"/>
  <c r="BA19" i="31" s="1"/>
  <c r="M554" i="32" a="1"/>
  <c r="M554" i="32" s="1"/>
  <c r="D554" i="32" s="1"/>
  <c r="N554" i="32" a="1"/>
  <c r="N554" i="32" s="1"/>
  <c r="E554" i="32" s="1"/>
  <c r="O594" i="32" a="1"/>
  <c r="O594" i="32" s="1"/>
  <c r="M1386" i="27" s="1"/>
  <c r="A1386" i="27" s="1"/>
  <c r="N248" i="24"/>
  <c r="N247" i="24"/>
  <c r="I246" i="24"/>
  <c r="I247" i="24"/>
  <c r="I251" i="24"/>
  <c r="S115" i="24"/>
  <c r="R115" i="24"/>
  <c r="Q115" i="24"/>
  <c r="P115" i="24"/>
  <c r="Q1007" i="32"/>
  <c r="N256" i="24"/>
  <c r="I256" i="24"/>
  <c r="AF15" i="34"/>
  <c r="AD25" i="31"/>
  <c r="M513" i="27"/>
  <c r="J506" i="27"/>
  <c r="J507" i="27"/>
  <c r="N505" i="27"/>
  <c r="I3770" i="27"/>
  <c r="J504" i="27"/>
  <c r="A1007" i="32"/>
  <c r="H3756" i="27"/>
  <c r="I3759" i="27"/>
  <c r="M506" i="27"/>
  <c r="J505" i="27"/>
  <c r="X21" i="31"/>
  <c r="K499" i="27" s="1"/>
  <c r="H3763" i="27"/>
  <c r="I3757" i="27"/>
  <c r="H3764" i="27"/>
  <c r="N507" i="27"/>
  <c r="I3768" i="27"/>
  <c r="H3762" i="27"/>
  <c r="H3770" i="27"/>
  <c r="N504" i="27"/>
  <c r="I3762" i="27"/>
  <c r="T21" i="31"/>
  <c r="K498" i="27" s="1"/>
  <c r="I504" i="27"/>
  <c r="I3764" i="27"/>
  <c r="I507" i="27"/>
  <c r="P21" i="31"/>
  <c r="K497" i="27" s="1"/>
  <c r="H3757" i="27"/>
  <c r="H3768" i="27"/>
  <c r="H3767" i="27"/>
  <c r="H3771" i="27"/>
  <c r="N506" i="27"/>
  <c r="I3756" i="27"/>
  <c r="H3769" i="27"/>
  <c r="M504" i="27"/>
  <c r="I506" i="27"/>
  <c r="I3760" i="27"/>
  <c r="I505" i="27"/>
  <c r="H3766" i="27"/>
  <c r="L21" i="31"/>
  <c r="K496" i="27" s="1"/>
  <c r="H3760" i="27"/>
  <c r="I3761" i="27"/>
  <c r="H3759" i="27"/>
  <c r="H3761" i="27"/>
  <c r="I3763" i="27"/>
  <c r="I3767" i="27"/>
  <c r="G1003" i="32"/>
  <c r="H3765" i="27"/>
  <c r="A3761" i="27" l="1"/>
  <c r="A3759" i="27"/>
  <c r="A3760" i="27"/>
  <c r="A3767" i="27"/>
  <c r="A3768" i="27"/>
  <c r="A3757" i="27"/>
  <c r="A3770" i="27"/>
  <c r="A3762" i="27"/>
  <c r="A3764" i="27"/>
  <c r="A3763" i="27"/>
  <c r="A3756" i="27"/>
  <c r="F3966" i="27"/>
  <c r="M2498" i="27"/>
  <c r="A2498" i="27" s="1"/>
  <c r="K1425" i="32"/>
  <c r="N594" i="32" a="1"/>
  <c r="N594" i="32" s="1"/>
  <c r="E594" i="32" s="1"/>
  <c r="E1026" i="27"/>
  <c r="B614" i="27"/>
  <c r="M615" i="27" s="1"/>
  <c r="N614" i="27"/>
  <c r="H613" i="27"/>
  <c r="A496" i="27"/>
  <c r="A497" i="27"/>
  <c r="A498" i="27"/>
  <c r="A499" i="27"/>
  <c r="L596" i="32"/>
  <c r="K598" i="32"/>
  <c r="BH24" i="31"/>
  <c r="BH23" i="31"/>
  <c r="BG24" i="31"/>
  <c r="BG23" i="31"/>
  <c r="BF23" i="31"/>
  <c r="BF24" i="31"/>
  <c r="BE23" i="31"/>
  <c r="BE24" i="31"/>
  <c r="BC21" i="31"/>
  <c r="BA21" i="31" s="1"/>
  <c r="N260" i="24"/>
  <c r="N257" i="24"/>
  <c r="N259" i="24"/>
  <c r="I255" i="24"/>
  <c r="I257" i="24"/>
  <c r="I254" i="24"/>
  <c r="N255" i="24"/>
  <c r="I260" i="24"/>
  <c r="I258" i="24"/>
  <c r="N258" i="24"/>
  <c r="I259" i="24"/>
  <c r="N254" i="24"/>
  <c r="S117" i="24"/>
  <c r="R117" i="24"/>
  <c r="Q117" i="24"/>
  <c r="P117" i="24"/>
  <c r="Q1009" i="32"/>
  <c r="N263" i="24"/>
  <c r="N265" i="24"/>
  <c r="I265" i="24"/>
  <c r="N262" i="24"/>
  <c r="I268" i="24"/>
  <c r="I262" i="24"/>
  <c r="N268" i="24"/>
  <c r="N264" i="24"/>
  <c r="N266" i="24"/>
  <c r="N267" i="24"/>
  <c r="I266" i="24"/>
  <c r="AF16" i="34"/>
  <c r="AD27" i="31"/>
  <c r="A1009" i="32"/>
  <c r="H3777" i="27"/>
  <c r="H3773" i="27"/>
  <c r="I3777" i="27"/>
  <c r="H3774" i="27"/>
  <c r="I3779" i="27"/>
  <c r="I3774" i="27"/>
  <c r="N514" i="27"/>
  <c r="H3775" i="27"/>
  <c r="T23" i="31"/>
  <c r="K506" i="27" s="1"/>
  <c r="J521" i="27"/>
  <c r="I3775" i="27"/>
  <c r="J512" i="27"/>
  <c r="M515" i="27"/>
  <c r="M512" i="27"/>
  <c r="M514" i="27"/>
  <c r="J515" i="27"/>
  <c r="H3779" i="27"/>
  <c r="H3776" i="27"/>
  <c r="J513" i="27"/>
  <c r="I3769" i="27"/>
  <c r="N515" i="27"/>
  <c r="I515" i="27"/>
  <c r="J514" i="27"/>
  <c r="I3772" i="27"/>
  <c r="X23" i="31"/>
  <c r="K507" i="27" s="1"/>
  <c r="I513" i="27"/>
  <c r="I3778" i="27"/>
  <c r="G1005" i="32"/>
  <c r="I514" i="27"/>
  <c r="I3771" i="27"/>
  <c r="I3776" i="27"/>
  <c r="J522" i="27"/>
  <c r="N512" i="27"/>
  <c r="N513" i="27"/>
  <c r="I3766" i="27"/>
  <c r="L23" i="31"/>
  <c r="K504" i="27" s="1"/>
  <c r="H3778" i="27"/>
  <c r="H3772" i="27"/>
  <c r="I3773" i="27"/>
  <c r="I512" i="27"/>
  <c r="P23" i="31"/>
  <c r="K505" i="27" s="1"/>
  <c r="I3765" i="27"/>
  <c r="A3765" i="27" l="1"/>
  <c r="A3772" i="27"/>
  <c r="A3778" i="27"/>
  <c r="A3766" i="27"/>
  <c r="A3771" i="27"/>
  <c r="A3769" i="27"/>
  <c r="A3776" i="27"/>
  <c r="A3779" i="27"/>
  <c r="A3775" i="27"/>
  <c r="A3774" i="27"/>
  <c r="A3773" i="27"/>
  <c r="A3777" i="27"/>
  <c r="F3967" i="27"/>
  <c r="K1427" i="32"/>
  <c r="H614" i="27"/>
  <c r="N615" i="27"/>
  <c r="E1027" i="27"/>
  <c r="B615" i="27"/>
  <c r="H615" i="27" s="1"/>
  <c r="A505" i="27"/>
  <c r="A504" i="27"/>
  <c r="A507" i="27"/>
  <c r="A506" i="27"/>
  <c r="L598" i="32"/>
  <c r="K600" i="32"/>
  <c r="K602" i="32" s="1"/>
  <c r="K604" i="32" s="1"/>
  <c r="K606" i="32" s="1"/>
  <c r="K608" i="32" s="1"/>
  <c r="K610" i="32" s="1"/>
  <c r="K612" i="32" s="1"/>
  <c r="K614" i="32" s="1"/>
  <c r="L614" i="32" s="1"/>
  <c r="N596" i="32" a="1"/>
  <c r="N596" i="32" s="1"/>
  <c r="E596" i="32" s="1"/>
  <c r="M596" i="32" a="1"/>
  <c r="M596" i="32" s="1"/>
  <c r="D596" i="32" s="1"/>
  <c r="O596" i="32" a="1"/>
  <c r="O596" i="32" s="1"/>
  <c r="M1387" i="27" s="1"/>
  <c r="A1387" i="27" s="1"/>
  <c r="BH25" i="31"/>
  <c r="BH26" i="31"/>
  <c r="BG26" i="31"/>
  <c r="BG27" i="31"/>
  <c r="BG25" i="31"/>
  <c r="BF25" i="31"/>
  <c r="BF27" i="31"/>
  <c r="BF26" i="31"/>
  <c r="BE26" i="31"/>
  <c r="BE25" i="31"/>
  <c r="BC23" i="31"/>
  <c r="BA23" i="31" s="1"/>
  <c r="I267" i="24"/>
  <c r="I264" i="24"/>
  <c r="I263" i="24"/>
  <c r="S119" i="24"/>
  <c r="R119" i="24"/>
  <c r="Q119" i="24"/>
  <c r="P119" i="24"/>
  <c r="Q1011" i="32"/>
  <c r="N271" i="24"/>
  <c r="N270" i="24"/>
  <c r="I276" i="24"/>
  <c r="N272" i="24"/>
  <c r="I275" i="24"/>
  <c r="I273" i="24"/>
  <c r="N274" i="24"/>
  <c r="I274" i="24"/>
  <c r="N275" i="24"/>
  <c r="N276" i="24"/>
  <c r="I272" i="24"/>
  <c r="I271" i="24"/>
  <c r="N273" i="24"/>
  <c r="I270" i="24"/>
  <c r="AF17" i="34"/>
  <c r="AD29" i="31"/>
  <c r="N520" i="27"/>
  <c r="J520" i="27"/>
  <c r="I522" i="27"/>
  <c r="I520" i="27"/>
  <c r="I521" i="27"/>
  <c r="N523" i="27"/>
  <c r="N521" i="27"/>
  <c r="H3786" i="27"/>
  <c r="P25" i="31"/>
  <c r="K513" i="27" s="1"/>
  <c r="M522" i="27"/>
  <c r="G1007" i="32"/>
  <c r="L25" i="31"/>
  <c r="K512" i="27" s="1"/>
  <c r="I523" i="27"/>
  <c r="J528" i="27"/>
  <c r="H3785" i="27"/>
  <c r="M523" i="27"/>
  <c r="A1011" i="32"/>
  <c r="X25" i="31"/>
  <c r="K515" i="27" s="1"/>
  <c r="M521" i="27"/>
  <c r="M520" i="27"/>
  <c r="T25" i="31"/>
  <c r="K514" i="27" s="1"/>
  <c r="I3781" i="27"/>
  <c r="I3780" i="27"/>
  <c r="N522" i="27"/>
  <c r="J523" i="27"/>
  <c r="F3968" i="27" l="1"/>
  <c r="M2500" i="27"/>
  <c r="A2500" i="27" s="1"/>
  <c r="K1429" i="32"/>
  <c r="E1028" i="27"/>
  <c r="B616" i="27"/>
  <c r="H616" i="27" s="1"/>
  <c r="N616" i="27"/>
  <c r="M616" i="27"/>
  <c r="A514" i="27"/>
  <c r="A515" i="27"/>
  <c r="A512" i="27"/>
  <c r="A513" i="27"/>
  <c r="N614" i="32" a="1"/>
  <c r="N614" i="32" s="1"/>
  <c r="E614" i="32" s="1"/>
  <c r="M614" i="32" a="1"/>
  <c r="M614" i="32" s="1"/>
  <c r="D614" i="32" s="1"/>
  <c r="O614" i="32" a="1"/>
  <c r="O614" i="32" s="1"/>
  <c r="M1396" i="27" s="1"/>
  <c r="A1396" i="27" s="1"/>
  <c r="N598" i="32" a="1"/>
  <c r="N598" i="32" s="1"/>
  <c r="E598" i="32" s="1"/>
  <c r="M598" i="32" a="1"/>
  <c r="M598" i="32" s="1"/>
  <c r="D598" i="32" s="1"/>
  <c r="O598" i="32" a="1"/>
  <c r="O598" i="32" s="1"/>
  <c r="M1388" i="27" s="1"/>
  <c r="A1388" i="27" s="1"/>
  <c r="BH28" i="31"/>
  <c r="BH27" i="31"/>
  <c r="BG28" i="31"/>
  <c r="BF28" i="31"/>
  <c r="BE29" i="31"/>
  <c r="BE28" i="31"/>
  <c r="BE27" i="31"/>
  <c r="BC25" i="31"/>
  <c r="BA25" i="31" s="1"/>
  <c r="S121" i="24"/>
  <c r="R121" i="24"/>
  <c r="Q121" i="24"/>
  <c r="P121" i="24"/>
  <c r="Q1013" i="32"/>
  <c r="N283" i="24"/>
  <c r="N284" i="24"/>
  <c r="I278" i="24"/>
  <c r="I279" i="24"/>
  <c r="AF18" i="34"/>
  <c r="AD31" i="31"/>
  <c r="I3784" i="27"/>
  <c r="I529" i="27"/>
  <c r="I530" i="27"/>
  <c r="N530" i="27"/>
  <c r="X27" i="31"/>
  <c r="K523" i="27" s="1"/>
  <c r="J529" i="27"/>
  <c r="H3784" i="27"/>
  <c r="H3782" i="27"/>
  <c r="N528" i="27"/>
  <c r="I3791" i="27"/>
  <c r="I3793" i="27"/>
  <c r="I528" i="27"/>
  <c r="I3795" i="27"/>
  <c r="I3787" i="27"/>
  <c r="I3792" i="27"/>
  <c r="N529" i="27"/>
  <c r="I3794" i="27"/>
  <c r="H3795" i="27"/>
  <c r="G1009" i="32"/>
  <c r="M537" i="27"/>
  <c r="H3792" i="27"/>
  <c r="A1013" i="32"/>
  <c r="H3791" i="27"/>
  <c r="M531" i="27"/>
  <c r="M528" i="27"/>
  <c r="I3789" i="27"/>
  <c r="I3786" i="27"/>
  <c r="H3787" i="27"/>
  <c r="P27" i="31"/>
  <c r="K521" i="27" s="1"/>
  <c r="H3790" i="27"/>
  <c r="H3781" i="27"/>
  <c r="H3783" i="27"/>
  <c r="I3785" i="27"/>
  <c r="I3783" i="27"/>
  <c r="J531" i="27"/>
  <c r="I531" i="27"/>
  <c r="I3782" i="27"/>
  <c r="H3793" i="27"/>
  <c r="N531" i="27"/>
  <c r="I3790" i="27"/>
  <c r="M529" i="27"/>
  <c r="J530" i="27"/>
  <c r="I3788" i="27"/>
  <c r="H3780" i="27"/>
  <c r="H3788" i="27"/>
  <c r="M530" i="27"/>
  <c r="H3789" i="27"/>
  <c r="H3794" i="27"/>
  <c r="T27" i="31"/>
  <c r="K522" i="27" s="1"/>
  <c r="L27" i="31"/>
  <c r="K520" i="27" s="1"/>
  <c r="A3794" i="27" l="1"/>
  <c r="A3789" i="27"/>
  <c r="A3788" i="27"/>
  <c r="A3780" i="27"/>
  <c r="A3793" i="27"/>
  <c r="A3785" i="27"/>
  <c r="A3783" i="27"/>
  <c r="A3781" i="27"/>
  <c r="A3790" i="27"/>
  <c r="A3787" i="27"/>
  <c r="A3786" i="27"/>
  <c r="A3791" i="27"/>
  <c r="A3792" i="27"/>
  <c r="A3795" i="27"/>
  <c r="A3782" i="27"/>
  <c r="A3784" i="27"/>
  <c r="F3969" i="27"/>
  <c r="K1431" i="32"/>
  <c r="E1029" i="27"/>
  <c r="B617" i="27"/>
  <c r="H617" i="27" s="1"/>
  <c r="M617" i="27"/>
  <c r="N617" i="27"/>
  <c r="A520" i="27"/>
  <c r="A522" i="27"/>
  <c r="A521" i="27"/>
  <c r="A523" i="27"/>
  <c r="BH30" i="31"/>
  <c r="BH29" i="31"/>
  <c r="BG29" i="31"/>
  <c r="BG30" i="31"/>
  <c r="BF30" i="31"/>
  <c r="BF29" i="31"/>
  <c r="BE30" i="31"/>
  <c r="BC27" i="31"/>
  <c r="BA27" i="31" s="1"/>
  <c r="N278" i="24"/>
  <c r="I284" i="24"/>
  <c r="N279" i="24"/>
  <c r="N281" i="24"/>
  <c r="N280" i="24"/>
  <c r="N282" i="24"/>
  <c r="I282" i="24"/>
  <c r="I283" i="24"/>
  <c r="I280" i="24"/>
  <c r="I281" i="24"/>
  <c r="S123" i="24"/>
  <c r="R123" i="24"/>
  <c r="Q123" i="24"/>
  <c r="P123" i="24"/>
  <c r="Q1015" i="32"/>
  <c r="I288" i="24"/>
  <c r="I290" i="24"/>
  <c r="N287" i="24"/>
  <c r="I286" i="24"/>
  <c r="N288" i="24"/>
  <c r="N286" i="24"/>
  <c r="I289" i="24"/>
  <c r="I287" i="24"/>
  <c r="N292" i="24"/>
  <c r="I292" i="24"/>
  <c r="I291" i="24"/>
  <c r="N289" i="24"/>
  <c r="N290" i="24"/>
  <c r="N291" i="24"/>
  <c r="AF19" i="34"/>
  <c r="AD33" i="31"/>
  <c r="H3799" i="27"/>
  <c r="N536" i="27"/>
  <c r="H3796" i="27"/>
  <c r="I3797" i="27"/>
  <c r="N537" i="27"/>
  <c r="X29" i="31"/>
  <c r="K531" i="27" s="1"/>
  <c r="G1011" i="32"/>
  <c r="I537" i="27"/>
  <c r="I3803" i="27"/>
  <c r="P29" i="31"/>
  <c r="K529" i="27" s="1"/>
  <c r="M536" i="27"/>
  <c r="H3798" i="27"/>
  <c r="L29" i="31"/>
  <c r="K528" i="27" s="1"/>
  <c r="J537" i="27"/>
  <c r="H3801" i="27"/>
  <c r="H3802" i="27"/>
  <c r="I3799" i="27"/>
  <c r="I3801" i="27"/>
  <c r="I3800" i="27"/>
  <c r="T29" i="31"/>
  <c r="K530" i="27" s="1"/>
  <c r="H3803" i="27"/>
  <c r="H3797" i="27"/>
  <c r="I3798" i="27"/>
  <c r="I536" i="27"/>
  <c r="I3796" i="27"/>
  <c r="A1015" i="32"/>
  <c r="J536" i="27"/>
  <c r="H3800" i="27"/>
  <c r="A3800" i="27" l="1"/>
  <c r="A3797" i="27"/>
  <c r="A3803" i="27"/>
  <c r="A3801" i="27"/>
  <c r="A3798" i="27"/>
  <c r="A3796" i="27"/>
  <c r="A3799" i="27"/>
  <c r="F3970" i="27"/>
  <c r="K1433" i="32"/>
  <c r="E1030" i="27"/>
  <c r="B618" i="27"/>
  <c r="H618" i="27" s="1"/>
  <c r="M618" i="27"/>
  <c r="N618" i="27"/>
  <c r="A530" i="27"/>
  <c r="A528" i="27"/>
  <c r="A529" i="27"/>
  <c r="A531" i="27"/>
  <c r="BH31" i="31"/>
  <c r="BH32" i="31"/>
  <c r="BG31" i="31"/>
  <c r="BG32" i="31"/>
  <c r="BF31" i="31"/>
  <c r="BF32" i="31"/>
  <c r="BE32" i="31"/>
  <c r="BE31" i="31"/>
  <c r="BC29" i="31"/>
  <c r="BA29" i="31" s="1"/>
  <c r="S125" i="24"/>
  <c r="R125" i="24"/>
  <c r="Q125" i="24"/>
  <c r="P125" i="24"/>
  <c r="Q1017" i="32"/>
  <c r="AF20" i="34"/>
  <c r="AD35" i="31"/>
  <c r="I3808" i="27"/>
  <c r="H3804" i="27"/>
  <c r="P31" i="31"/>
  <c r="K537" i="27" s="1"/>
  <c r="H3806" i="27"/>
  <c r="I3810" i="27"/>
  <c r="I3802" i="27"/>
  <c r="T31" i="31"/>
  <c r="I3805" i="27"/>
  <c r="H3809" i="27"/>
  <c r="I3806" i="27"/>
  <c r="I3809" i="27"/>
  <c r="H3810" i="27"/>
  <c r="H3805" i="27"/>
  <c r="L31" i="31"/>
  <c r="K536" i="27" s="1"/>
  <c r="H3811" i="27"/>
  <c r="H3807" i="27"/>
  <c r="X31" i="31"/>
  <c r="I3804" i="27"/>
  <c r="G1013" i="32"/>
  <c r="I3811" i="27"/>
  <c r="H3808" i="27"/>
  <c r="I3807" i="27"/>
  <c r="A1017" i="32"/>
  <c r="A3808" i="27" l="1"/>
  <c r="A3807" i="27"/>
  <c r="A3811" i="27"/>
  <c r="A3805" i="27"/>
  <c r="A3810" i="27"/>
  <c r="A3809" i="27"/>
  <c r="A3802" i="27"/>
  <c r="A3806" i="27"/>
  <c r="A3804" i="27"/>
  <c r="F3972" i="27"/>
  <c r="F3971" i="27"/>
  <c r="K1435" i="32"/>
  <c r="E1031" i="27"/>
  <c r="B619" i="27"/>
  <c r="H619" i="27" s="1"/>
  <c r="M619" i="27"/>
  <c r="N619" i="27"/>
  <c r="A536" i="27"/>
  <c r="A537" i="27"/>
  <c r="BH33" i="31"/>
  <c r="BH34" i="31"/>
  <c r="BG33" i="31"/>
  <c r="BG34" i="31"/>
  <c r="BF33" i="31"/>
  <c r="BF34" i="31"/>
  <c r="BE34" i="31"/>
  <c r="BE35" i="31"/>
  <c r="BE33" i="31"/>
  <c r="BC31" i="31"/>
  <c r="BA31" i="31" s="1"/>
  <c r="S127" i="24"/>
  <c r="R127" i="24"/>
  <c r="Q127" i="24"/>
  <c r="P127" i="24"/>
  <c r="Q1019" i="32"/>
  <c r="AF21" i="34"/>
  <c r="AD37" i="31"/>
  <c r="X33" i="31"/>
  <c r="H3813" i="27"/>
  <c r="H3818" i="27"/>
  <c r="H3816" i="27"/>
  <c r="H3814" i="27"/>
  <c r="I3812" i="27"/>
  <c r="I3817" i="27"/>
  <c r="I3818" i="27"/>
  <c r="H3817" i="27"/>
  <c r="I3819" i="27"/>
  <c r="P33" i="31"/>
  <c r="H3812" i="27"/>
  <c r="G1015" i="32"/>
  <c r="A1019" i="32"/>
  <c r="H3819" i="27"/>
  <c r="T33" i="31"/>
  <c r="H3815" i="27"/>
  <c r="I3813" i="27"/>
  <c r="I3815" i="27"/>
  <c r="L33" i="31"/>
  <c r="I3816" i="27"/>
  <c r="I3814" i="27"/>
  <c r="A3815" i="27" l="1"/>
  <c r="A3819" i="27"/>
  <c r="A3812" i="27"/>
  <c r="A3817" i="27"/>
  <c r="A3814" i="27"/>
  <c r="A3816" i="27"/>
  <c r="A3818" i="27"/>
  <c r="A3813" i="27"/>
  <c r="F3973" i="27"/>
  <c r="K1437" i="32"/>
  <c r="E1032" i="27"/>
  <c r="B620" i="27"/>
  <c r="H620" i="27" s="1"/>
  <c r="M620" i="27"/>
  <c r="N620" i="27"/>
  <c r="BH35" i="31"/>
  <c r="BH36" i="31"/>
  <c r="BG36" i="31"/>
  <c r="BG35" i="31"/>
  <c r="BF36" i="31"/>
  <c r="BF35" i="31"/>
  <c r="BE36" i="31"/>
  <c r="BE37" i="31"/>
  <c r="BC33" i="31"/>
  <c r="BA33" i="31" s="1"/>
  <c r="S129" i="24"/>
  <c r="R129" i="24"/>
  <c r="Q129" i="24"/>
  <c r="P129" i="24"/>
  <c r="Q1021" i="32"/>
  <c r="AF22" i="34"/>
  <c r="G1017" i="32"/>
  <c r="I3825" i="27"/>
  <c r="H3827" i="27"/>
  <c r="P35" i="31"/>
  <c r="H3826" i="27"/>
  <c r="T35" i="31"/>
  <c r="I3822" i="27"/>
  <c r="H3823" i="27"/>
  <c r="I3823" i="27"/>
  <c r="L35" i="31"/>
  <c r="A1021" i="32"/>
  <c r="X35" i="31"/>
  <c r="A3823" i="27" l="1"/>
  <c r="F3974" i="27"/>
  <c r="K1439" i="32"/>
  <c r="E1033" i="27"/>
  <c r="B621" i="27"/>
  <c r="H621" i="27" s="1"/>
  <c r="M621" i="27"/>
  <c r="N621" i="27"/>
  <c r="BH38" i="31"/>
  <c r="BH37" i="31"/>
  <c r="BG38" i="31"/>
  <c r="BG37" i="31"/>
  <c r="BF37" i="31"/>
  <c r="BF38" i="31"/>
  <c r="BE38" i="31"/>
  <c r="BC35" i="31"/>
  <c r="BA35" i="31" s="1"/>
  <c r="S131" i="24"/>
  <c r="R131" i="24"/>
  <c r="Q131" i="24"/>
  <c r="P131" i="24"/>
  <c r="Q1023" i="32"/>
  <c r="AF23" i="34"/>
  <c r="I3829" i="27"/>
  <c r="I3831" i="27"/>
  <c r="H3828" i="27"/>
  <c r="I3830" i="27"/>
  <c r="H3824" i="27"/>
  <c r="H3833" i="27"/>
  <c r="I3828" i="27"/>
  <c r="I3832" i="27"/>
  <c r="H3820" i="27"/>
  <c r="L37" i="31"/>
  <c r="T37" i="31"/>
  <c r="H3834" i="27"/>
  <c r="H3829" i="27"/>
  <c r="X37" i="31"/>
  <c r="H3821" i="27"/>
  <c r="I3821" i="27"/>
  <c r="H3825" i="27"/>
  <c r="P37" i="31"/>
  <c r="I3827" i="27"/>
  <c r="I3820" i="27"/>
  <c r="I3835" i="27"/>
  <c r="H3832" i="27"/>
  <c r="G1019" i="32"/>
  <c r="H3830" i="27"/>
  <c r="A1023" i="32"/>
  <c r="I3824" i="27"/>
  <c r="H3831" i="27"/>
  <c r="I3826" i="27"/>
  <c r="H3822" i="27"/>
  <c r="H3835" i="27"/>
  <c r="A3835" i="27" l="1"/>
  <c r="A3822" i="27"/>
  <c r="A3826" i="27"/>
  <c r="A3831" i="27"/>
  <c r="A3830" i="27"/>
  <c r="A3832" i="27"/>
  <c r="A3827" i="27"/>
  <c r="A3825" i="27"/>
  <c r="A3821" i="27"/>
  <c r="A3829" i="27"/>
  <c r="A3820" i="27"/>
  <c r="A3824" i="27"/>
  <c r="A3828" i="27"/>
  <c r="F3975" i="27"/>
  <c r="K1441" i="32"/>
  <c r="E1034" i="27"/>
  <c r="B622" i="27"/>
  <c r="H622" i="27" s="1"/>
  <c r="M622" i="27"/>
  <c r="N622" i="27"/>
  <c r="BC37" i="31"/>
  <c r="S133" i="24"/>
  <c r="R133" i="24"/>
  <c r="Q133" i="24"/>
  <c r="P133" i="24"/>
  <c r="Q1025" i="32"/>
  <c r="AF24" i="34"/>
  <c r="G1021" i="32"/>
  <c r="I3833" i="27"/>
  <c r="H3838" i="27"/>
  <c r="I3834" i="27"/>
  <c r="A3834" i="27" l="1"/>
  <c r="A3833" i="27"/>
  <c r="F3976" i="27"/>
  <c r="K1443" i="32"/>
  <c r="E1035" i="27"/>
  <c r="B623" i="27"/>
  <c r="H623" i="27" s="1"/>
  <c r="M623" i="27"/>
  <c r="N623" i="27"/>
  <c r="BA37" i="31"/>
  <c r="B6" i="31" s="1"/>
  <c r="Q1027" i="32"/>
  <c r="AF25" i="34"/>
  <c r="H3839" i="27"/>
  <c r="A1027" i="32"/>
  <c r="H3842" i="27"/>
  <c r="H3837" i="27"/>
  <c r="I3841" i="27"/>
  <c r="I3848" i="27"/>
  <c r="I3840" i="27"/>
  <c r="I3849" i="27"/>
  <c r="H3836" i="27"/>
  <c r="I3844" i="27"/>
  <c r="I3837" i="27"/>
  <c r="H3841" i="27"/>
  <c r="H3846" i="27"/>
  <c r="A1025" i="32"/>
  <c r="I3839" i="27"/>
  <c r="G1023" i="32"/>
  <c r="I3838" i="27"/>
  <c r="H3840" i="27"/>
  <c r="I3851" i="27"/>
  <c r="I3836" i="27"/>
  <c r="I3845" i="27"/>
  <c r="H3843" i="27"/>
  <c r="H3849" i="27"/>
  <c r="I3843" i="27"/>
  <c r="I3842" i="27"/>
  <c r="A3849" i="27" l="1"/>
  <c r="A3843" i="27"/>
  <c r="A3840" i="27"/>
  <c r="A3838" i="27"/>
  <c r="A3841" i="27"/>
  <c r="A3836" i="27"/>
  <c r="A3837" i="27"/>
  <c r="A3842" i="27"/>
  <c r="A3839" i="27"/>
  <c r="F3977" i="27"/>
  <c r="K1445" i="32"/>
  <c r="E1036" i="27"/>
  <c r="B624" i="27"/>
  <c r="H624" i="27" s="1"/>
  <c r="N624" i="27"/>
  <c r="M624" i="27"/>
  <c r="Q1029" i="32"/>
  <c r="AF26" i="34"/>
  <c r="H3848" i="27"/>
  <c r="H3854" i="27"/>
  <c r="H3845" i="27"/>
  <c r="H3855" i="27"/>
  <c r="H3847" i="27"/>
  <c r="I3847" i="27"/>
  <c r="I3858" i="27"/>
  <c r="A1029" i="32"/>
  <c r="G1025" i="32"/>
  <c r="I3850" i="27"/>
  <c r="H3851" i="27"/>
  <c r="I3852" i="27"/>
  <c r="I3853" i="27"/>
  <c r="I3846" i="27"/>
  <c r="H3844" i="27"/>
  <c r="H3850" i="27"/>
  <c r="H3859" i="27"/>
  <c r="A3850" i="27" l="1"/>
  <c r="A3844" i="27"/>
  <c r="A3846" i="27"/>
  <c r="A3851" i="27"/>
  <c r="A3847" i="27"/>
  <c r="A3845" i="27"/>
  <c r="A3848" i="27"/>
  <c r="F3978" i="27"/>
  <c r="K1447" i="32"/>
  <c r="E1037" i="27"/>
  <c r="B625" i="27"/>
  <c r="H625" i="27" s="1"/>
  <c r="M625" i="27"/>
  <c r="N625" i="27"/>
  <c r="Q1031" i="32"/>
  <c r="AF27" i="34"/>
  <c r="H3866" i="27"/>
  <c r="I3862" i="27"/>
  <c r="I3859" i="27"/>
  <c r="G1027" i="32"/>
  <c r="H3860" i="27"/>
  <c r="H3867" i="27"/>
  <c r="I3856" i="27"/>
  <c r="I3867" i="27"/>
  <c r="H3865" i="27"/>
  <c r="I3854" i="27"/>
  <c r="I3864" i="27"/>
  <c r="I3860" i="27"/>
  <c r="H3861" i="27"/>
  <c r="A1031" i="32"/>
  <c r="I3863" i="27"/>
  <c r="H3858" i="27"/>
  <c r="H3852" i="27"/>
  <c r="I3857" i="27"/>
  <c r="H3856" i="27"/>
  <c r="H3857" i="27"/>
  <c r="I3866" i="27"/>
  <c r="H3863" i="27"/>
  <c r="I3855" i="27"/>
  <c r="H3853" i="27"/>
  <c r="I3865" i="27"/>
  <c r="A3853" i="27" l="1"/>
  <c r="A3855" i="27"/>
  <c r="A3863" i="27"/>
  <c r="A3857" i="27"/>
  <c r="A3856" i="27"/>
  <c r="A3852" i="27"/>
  <c r="A3858" i="27"/>
  <c r="A3854" i="27"/>
  <c r="A3865" i="27"/>
  <c r="A3867" i="27"/>
  <c r="A3860" i="27"/>
  <c r="A3859" i="27"/>
  <c r="A3866" i="27"/>
  <c r="F3980" i="27"/>
  <c r="F3979" i="27"/>
  <c r="K1449" i="32"/>
  <c r="E1038" i="27"/>
  <c r="B626" i="27"/>
  <c r="H626" i="27" s="1"/>
  <c r="M626" i="27"/>
  <c r="N626" i="27"/>
  <c r="Q1033" i="32"/>
  <c r="AF28" i="34"/>
  <c r="A1033" i="32"/>
  <c r="H3864" i="27"/>
  <c r="G1029" i="32"/>
  <c r="H3862" i="27"/>
  <c r="H3869" i="27"/>
  <c r="I3869" i="27"/>
  <c r="I3861" i="27"/>
  <c r="I3868" i="27"/>
  <c r="A3861" i="27" l="1"/>
  <c r="A3869" i="27"/>
  <c r="A3862" i="27"/>
  <c r="A3864" i="27"/>
  <c r="F3981" i="27"/>
  <c r="K1451" i="32"/>
  <c r="E1039" i="27"/>
  <c r="B627" i="27"/>
  <c r="H627" i="27" s="1"/>
  <c r="M627" i="27"/>
  <c r="N627" i="27"/>
  <c r="Q1035" i="32"/>
  <c r="AF29" i="34"/>
  <c r="H3877" i="27"/>
  <c r="I3875" i="27"/>
  <c r="I3881" i="27"/>
  <c r="I3870" i="27"/>
  <c r="H3876" i="27"/>
  <c r="H3874" i="27"/>
  <c r="G1031" i="32"/>
  <c r="I3872" i="27"/>
  <c r="H3879" i="27"/>
  <c r="H3870" i="27"/>
  <c r="I3876" i="27"/>
  <c r="H3875" i="27"/>
  <c r="H3881" i="27"/>
  <c r="I3873" i="27"/>
  <c r="H3878" i="27"/>
  <c r="I3874" i="27"/>
  <c r="H3872" i="27"/>
  <c r="H3882" i="27"/>
  <c r="I3880" i="27"/>
  <c r="I3883" i="27"/>
  <c r="I3879" i="27"/>
  <c r="H3880" i="27"/>
  <c r="I3882" i="27"/>
  <c r="H3883" i="27"/>
  <c r="I3871" i="27"/>
  <c r="I3877" i="27"/>
  <c r="H3868" i="27"/>
  <c r="H3873" i="27"/>
  <c r="H3871" i="27"/>
  <c r="A3871" i="27" l="1"/>
  <c r="A3873" i="27"/>
  <c r="A3868" i="27"/>
  <c r="A3883" i="27"/>
  <c r="A3880" i="27"/>
  <c r="A3882" i="27"/>
  <c r="A3872" i="27"/>
  <c r="A3881" i="27"/>
  <c r="A3875" i="27"/>
  <c r="A3870" i="27"/>
  <c r="A3879" i="27"/>
  <c r="A3874" i="27"/>
  <c r="A3876" i="27"/>
  <c r="A3877" i="27"/>
  <c r="F3982" i="27"/>
  <c r="K1453" i="32"/>
  <c r="E1040" i="27"/>
  <c r="B628" i="27"/>
  <c r="H628" i="27" s="1"/>
  <c r="N628" i="27"/>
  <c r="M628" i="27"/>
  <c r="Q1037" i="32"/>
  <c r="AF30" i="34"/>
  <c r="A1037" i="32"/>
  <c r="G1033" i="32"/>
  <c r="A1035" i="32"/>
  <c r="H3885" i="27"/>
  <c r="I3878" i="27"/>
  <c r="A3878" i="27" l="1"/>
  <c r="F3983" i="27"/>
  <c r="K1455" i="32"/>
  <c r="E1041" i="27"/>
  <c r="B629" i="27"/>
  <c r="H629" i="27" s="1"/>
  <c r="M629" i="27"/>
  <c r="N629" i="27"/>
  <c r="Q1039" i="32"/>
  <c r="AF31" i="34"/>
  <c r="H3886" i="27"/>
  <c r="I3891" i="27"/>
  <c r="H3892" i="27"/>
  <c r="I3889" i="27"/>
  <c r="I3887" i="27"/>
  <c r="I3888" i="27"/>
  <c r="I3893" i="27"/>
  <c r="I3886" i="27"/>
  <c r="I3898" i="27"/>
  <c r="I3890" i="27"/>
  <c r="G1035" i="32"/>
  <c r="H3896" i="27"/>
  <c r="H3890" i="27"/>
  <c r="H3888" i="27"/>
  <c r="I3884" i="27"/>
  <c r="H3887" i="27"/>
  <c r="I3897" i="27"/>
  <c r="I3885" i="27"/>
  <c r="I3899" i="27"/>
  <c r="I3892" i="27"/>
  <c r="H3891" i="27"/>
  <c r="H3884" i="27"/>
  <c r="H3889" i="27"/>
  <c r="A1039" i="32"/>
  <c r="I3896" i="27"/>
  <c r="A3889" i="27" l="1"/>
  <c r="A3884" i="27"/>
  <c r="A3891" i="27"/>
  <c r="A3885" i="27"/>
  <c r="A3887" i="27"/>
  <c r="A3888" i="27"/>
  <c r="A3890" i="27"/>
  <c r="A3896" i="27"/>
  <c r="A3892" i="27"/>
  <c r="A3886" i="27"/>
  <c r="F3984" i="27"/>
  <c r="K1457" i="32"/>
  <c r="E1042" i="27"/>
  <c r="B630" i="27"/>
  <c r="H630" i="27" s="1"/>
  <c r="M630" i="27"/>
  <c r="N630" i="27"/>
  <c r="Q1041" i="32"/>
  <c r="AF32" i="34"/>
  <c r="I3901" i="27"/>
  <c r="I3895" i="27"/>
  <c r="H3898" i="27"/>
  <c r="H3899" i="27"/>
  <c r="H3893" i="27"/>
  <c r="H3895" i="27"/>
  <c r="G1037" i="32"/>
  <c r="A1041" i="32"/>
  <c r="H3897" i="27"/>
  <c r="H3894" i="27"/>
  <c r="I3894" i="27"/>
  <c r="A3894" i="27" l="1"/>
  <c r="A3897" i="27"/>
  <c r="A3895" i="27"/>
  <c r="A3893" i="27"/>
  <c r="A3899" i="27"/>
  <c r="A3898" i="27"/>
  <c r="F3985" i="27"/>
  <c r="K1459" i="32"/>
  <c r="E1043" i="27"/>
  <c r="B631" i="27"/>
  <c r="H631" i="27" s="1"/>
  <c r="N631" i="27"/>
  <c r="M631" i="27"/>
  <c r="Q1043" i="32"/>
  <c r="AF33" i="34"/>
  <c r="I3914" i="27"/>
  <c r="H3903" i="27"/>
  <c r="I3909" i="27"/>
  <c r="H3902" i="27"/>
  <c r="H3906" i="27"/>
  <c r="A1043" i="32"/>
  <c r="I3904" i="27"/>
  <c r="H3904" i="27"/>
  <c r="H3905" i="27"/>
  <c r="I3900" i="27"/>
  <c r="I3902" i="27"/>
  <c r="H3900" i="27"/>
  <c r="I3907" i="27"/>
  <c r="I3903" i="27"/>
  <c r="H3901" i="27"/>
  <c r="I3906" i="27"/>
  <c r="I3905" i="27"/>
  <c r="G1039" i="32"/>
  <c r="H3907" i="27"/>
  <c r="A3907" i="27" l="1"/>
  <c r="A3901" i="27"/>
  <c r="A3900" i="27"/>
  <c r="A3905" i="27"/>
  <c r="A3904" i="27"/>
  <c r="A3906" i="27"/>
  <c r="A3902" i="27"/>
  <c r="A3903" i="27"/>
  <c r="F3986" i="27"/>
  <c r="K1461" i="32"/>
  <c r="E1044" i="27"/>
  <c r="B632" i="27"/>
  <c r="H632" i="27" s="1"/>
  <c r="M632" i="27"/>
  <c r="N632" i="27"/>
  <c r="Q1045" i="32"/>
  <c r="AF34" i="34"/>
  <c r="G1041" i="32"/>
  <c r="H3915" i="27"/>
  <c r="I3908" i="27"/>
  <c r="H3916" i="27"/>
  <c r="H3913" i="27"/>
  <c r="H3908" i="27"/>
  <c r="H3911" i="27"/>
  <c r="I3915" i="27"/>
  <c r="I3918" i="27"/>
  <c r="H3914" i="27"/>
  <c r="I3911" i="27"/>
  <c r="I3912" i="27"/>
  <c r="H3909" i="27"/>
  <c r="I3910" i="27"/>
  <c r="A1045" i="32"/>
  <c r="I3913" i="27"/>
  <c r="H3910" i="27"/>
  <c r="H3912" i="27"/>
  <c r="H3921" i="27"/>
  <c r="A3912" i="27" l="1"/>
  <c r="A3910" i="27"/>
  <c r="A3909" i="27"/>
  <c r="A3914" i="27"/>
  <c r="A3911" i="27"/>
  <c r="A3908" i="27"/>
  <c r="A3913" i="27"/>
  <c r="A3915" i="27"/>
  <c r="F3988" i="27"/>
  <c r="F3987" i="27"/>
  <c r="K1463" i="32"/>
  <c r="E1045" i="27"/>
  <c r="B633" i="27"/>
  <c r="H633" i="27" s="1"/>
  <c r="M633" i="27"/>
  <c r="N633" i="27"/>
  <c r="Q1047" i="32"/>
  <c r="AF35" i="34"/>
  <c r="H3928" i="27"/>
  <c r="H3922" i="27"/>
  <c r="I3921" i="27"/>
  <c r="H3920" i="27"/>
  <c r="I3916" i="27"/>
  <c r="I3919" i="27"/>
  <c r="H3923" i="27"/>
  <c r="I3922" i="27"/>
  <c r="G1043" i="32"/>
  <c r="I3923" i="27"/>
  <c r="H3918" i="27"/>
  <c r="I3920" i="27"/>
  <c r="H3930" i="27"/>
  <c r="A1047" i="32"/>
  <c r="H3919" i="27"/>
  <c r="H3917" i="27"/>
  <c r="I3917" i="27"/>
  <c r="A3917" i="27" l="1"/>
  <c r="A3919" i="27"/>
  <c r="A3918" i="27"/>
  <c r="A3923" i="27"/>
  <c r="A3916" i="27"/>
  <c r="A3920" i="27"/>
  <c r="A3921" i="27"/>
  <c r="A3922" i="27"/>
  <c r="F3989" i="27"/>
  <c r="K1465" i="32"/>
  <c r="E1046" i="27"/>
  <c r="B634" i="27"/>
  <c r="H634" i="27" s="1"/>
  <c r="M634" i="27"/>
  <c r="N634" i="27"/>
  <c r="Q1049" i="32"/>
  <c r="AF36" i="34"/>
  <c r="I3928" i="27"/>
  <c r="I3930" i="27"/>
  <c r="I3939" i="27"/>
  <c r="I3937" i="27"/>
  <c r="H3927" i="27"/>
  <c r="I3929" i="27"/>
  <c r="I3931" i="27"/>
  <c r="G1045" i="32"/>
  <c r="H3935" i="27"/>
  <c r="I3926" i="27"/>
  <c r="H3926" i="27"/>
  <c r="H3929" i="27"/>
  <c r="A1049" i="32"/>
  <c r="I3925" i="27"/>
  <c r="H3938" i="27"/>
  <c r="H3924" i="27"/>
  <c r="H3931" i="27"/>
  <c r="H3925" i="27"/>
  <c r="I3924" i="27"/>
  <c r="I3927" i="27"/>
  <c r="A3925" i="27" l="1"/>
  <c r="A3931" i="27"/>
  <c r="A3924" i="27"/>
  <c r="A3929" i="27"/>
  <c r="A3926" i="27"/>
  <c r="A3927" i="27"/>
  <c r="A3930" i="27"/>
  <c r="A3928" i="27"/>
  <c r="F3990" i="27"/>
  <c r="K1467" i="32"/>
  <c r="E1047" i="27"/>
  <c r="B635" i="27"/>
  <c r="H635" i="27" s="1"/>
  <c r="N635" i="27"/>
  <c r="M635" i="27"/>
  <c r="Q1051" i="32"/>
  <c r="AF37" i="34"/>
  <c r="A1051" i="32"/>
  <c r="H3945" i="27"/>
  <c r="I3945" i="27"/>
  <c r="H3946" i="27"/>
  <c r="I3938" i="27"/>
  <c r="H3932" i="27"/>
  <c r="H3937" i="27"/>
  <c r="H3947" i="27"/>
  <c r="H3933" i="27"/>
  <c r="I3935" i="27"/>
  <c r="I3946" i="27"/>
  <c r="H3943" i="27"/>
  <c r="I3943" i="27"/>
  <c r="H3940" i="27"/>
  <c r="I3942" i="27"/>
  <c r="H3944" i="27"/>
  <c r="G1047" i="32"/>
  <c r="I3932" i="27"/>
  <c r="H3942" i="27"/>
  <c r="I3941" i="27"/>
  <c r="I3936" i="27"/>
  <c r="I3940" i="27"/>
  <c r="H3934" i="27"/>
  <c r="H3939" i="27"/>
  <c r="I3934" i="27"/>
  <c r="I3947" i="27"/>
  <c r="H3936" i="27"/>
  <c r="I3933" i="27"/>
  <c r="H3941" i="27"/>
  <c r="I3944" i="27"/>
  <c r="A3941" i="27" l="1"/>
  <c r="A3936" i="27"/>
  <c r="A3939" i="27"/>
  <c r="A3934" i="27"/>
  <c r="A3942" i="27"/>
  <c r="A3944" i="27"/>
  <c r="A3940" i="27"/>
  <c r="A3943" i="27"/>
  <c r="A3935" i="27"/>
  <c r="A3933" i="27"/>
  <c r="A3947" i="27"/>
  <c r="A3937" i="27"/>
  <c r="A3932" i="27"/>
  <c r="A3938" i="27"/>
  <c r="A3946" i="27"/>
  <c r="A3945" i="27"/>
  <c r="F3991" i="27"/>
  <c r="K1469" i="32"/>
  <c r="E1048" i="27"/>
  <c r="B636" i="27"/>
  <c r="H636" i="27" s="1"/>
  <c r="N636" i="27"/>
  <c r="M636" i="27"/>
  <c r="Q1053" i="32"/>
  <c r="AF38" i="34"/>
  <c r="H3951" i="27"/>
  <c r="I3951" i="27"/>
  <c r="I3953" i="27"/>
  <c r="G1049" i="32"/>
  <c r="H3953" i="27"/>
  <c r="A3953" i="27" l="1"/>
  <c r="A3951" i="27"/>
  <c r="F3992" i="27"/>
  <c r="K1471" i="32"/>
  <c r="E1049" i="27"/>
  <c r="B637" i="27"/>
  <c r="H637" i="27" s="1"/>
  <c r="M637" i="27"/>
  <c r="N637" i="27"/>
  <c r="Q1055" i="32"/>
  <c r="AF39" i="34"/>
  <c r="H3950" i="27"/>
  <c r="I3954" i="27"/>
  <c r="I3949" i="27"/>
  <c r="I3948" i="27"/>
  <c r="H3949" i="27"/>
  <c r="I3955" i="27"/>
  <c r="H3955" i="27"/>
  <c r="H3948" i="27"/>
  <c r="H3952" i="27"/>
  <c r="G1051" i="32"/>
  <c r="H3957" i="27"/>
  <c r="H3954" i="27"/>
  <c r="A1055" i="32"/>
  <c r="H3961" i="27"/>
  <c r="I3950" i="27"/>
  <c r="I3952" i="27"/>
  <c r="A1053" i="32"/>
  <c r="A3954" i="27" l="1"/>
  <c r="A3952" i="27"/>
  <c r="A3948" i="27"/>
  <c r="A3955" i="27"/>
  <c r="A3949" i="27"/>
  <c r="A3950" i="27"/>
  <c r="F3993" i="27"/>
  <c r="K1473" i="32"/>
  <c r="E1050" i="27"/>
  <c r="B638" i="27"/>
  <c r="H638" i="27" s="1"/>
  <c r="M638" i="27"/>
  <c r="N638" i="27"/>
  <c r="Q1057" i="32"/>
  <c r="AF40" i="34"/>
  <c r="A1057" i="32"/>
  <c r="I3957" i="27"/>
  <c r="I3960" i="27"/>
  <c r="I3962" i="27"/>
  <c r="I3969" i="27"/>
  <c r="H3968" i="27"/>
  <c r="H3963" i="27"/>
  <c r="I3963" i="27"/>
  <c r="H3956" i="27"/>
  <c r="I3961" i="27"/>
  <c r="H3959" i="27"/>
  <c r="H3962" i="27"/>
  <c r="I3956" i="27"/>
  <c r="H3969" i="27"/>
  <c r="I3958" i="27"/>
  <c r="H3958" i="27"/>
  <c r="G1053" i="32"/>
  <c r="H3960" i="27"/>
  <c r="I3959" i="27"/>
  <c r="I3971" i="27"/>
  <c r="A3960" i="27" l="1"/>
  <c r="A3958" i="27"/>
  <c r="A3969" i="27"/>
  <c r="A3962" i="27"/>
  <c r="A3959" i="27"/>
  <c r="A3961" i="27"/>
  <c r="A3956" i="27"/>
  <c r="A3963" i="27"/>
  <c r="A3957" i="27"/>
  <c r="F3994" i="27"/>
  <c r="K1475" i="32"/>
  <c r="E1051" i="27"/>
  <c r="B639" i="27"/>
  <c r="H639" i="27" s="1"/>
  <c r="M639" i="27"/>
  <c r="N639" i="27"/>
  <c r="Q1059" i="32"/>
  <c r="AF41" i="34"/>
  <c r="I3966" i="27"/>
  <c r="I3974" i="27"/>
  <c r="I3965" i="27"/>
  <c r="H3964" i="27"/>
  <c r="I3964" i="27"/>
  <c r="H3974" i="27"/>
  <c r="I3973" i="27"/>
  <c r="I3972" i="27"/>
  <c r="G1055" i="32"/>
  <c r="I3968" i="27"/>
  <c r="I3970" i="27"/>
  <c r="H3971" i="27"/>
  <c r="H3967" i="27"/>
  <c r="I3979" i="27"/>
  <c r="I3976" i="27"/>
  <c r="H3966" i="27"/>
  <c r="H3973" i="27"/>
  <c r="I3975" i="27"/>
  <c r="H3975" i="27"/>
  <c r="H3978" i="27"/>
  <c r="H3965" i="27"/>
  <c r="H3970" i="27"/>
  <c r="H3976" i="27"/>
  <c r="I3967" i="27"/>
  <c r="H3977" i="27"/>
  <c r="A3976" i="27" l="1"/>
  <c r="A3970" i="27"/>
  <c r="A3965" i="27"/>
  <c r="A3975" i="27"/>
  <c r="A3973" i="27"/>
  <c r="A3966" i="27"/>
  <c r="A3967" i="27"/>
  <c r="A3971" i="27"/>
  <c r="A3968" i="27"/>
  <c r="A3974" i="27"/>
  <c r="A3964" i="27"/>
  <c r="F3996" i="27"/>
  <c r="F3995" i="27"/>
  <c r="K1477" i="32"/>
  <c r="E1052" i="27"/>
  <c r="B640" i="27"/>
  <c r="H640" i="27" s="1"/>
  <c r="N640" i="27"/>
  <c r="M640" i="27"/>
  <c r="Q1061" i="32"/>
  <c r="AF42" i="34"/>
  <c r="H3972" i="27"/>
  <c r="I3985" i="27"/>
  <c r="I3978" i="27"/>
  <c r="A1061" i="32"/>
  <c r="H3979" i="27"/>
  <c r="A1059" i="32"/>
  <c r="H3986" i="27"/>
  <c r="I3983" i="27"/>
  <c r="I3977" i="27"/>
  <c r="I3984" i="27"/>
  <c r="H3981" i="27"/>
  <c r="G1057" i="32"/>
  <c r="A3977" i="27" l="1"/>
  <c r="A3979" i="27"/>
  <c r="A3978" i="27"/>
  <c r="A3972" i="27"/>
  <c r="F3997" i="27"/>
  <c r="K1479" i="32"/>
  <c r="E1053" i="27"/>
  <c r="B641" i="27"/>
  <c r="H641" i="27" s="1"/>
  <c r="M641" i="27"/>
  <c r="N641" i="27"/>
  <c r="Q1063" i="32"/>
  <c r="AF43" i="34"/>
  <c r="I3982" i="27"/>
  <c r="A1063" i="32"/>
  <c r="I3986" i="27"/>
  <c r="H3980" i="27"/>
  <c r="H3982" i="27"/>
  <c r="I3980" i="27"/>
  <c r="I3981" i="27"/>
  <c r="H3985" i="27"/>
  <c r="G1059" i="32"/>
  <c r="H3984" i="27"/>
  <c r="H3987" i="27"/>
  <c r="H3983" i="27"/>
  <c r="I3990" i="27"/>
  <c r="I3987" i="27"/>
  <c r="A3983" i="27" l="1"/>
  <c r="A3987" i="27"/>
  <c r="A3984" i="27"/>
  <c r="A3985" i="27"/>
  <c r="A3981" i="27"/>
  <c r="A3982" i="27"/>
  <c r="A3980" i="27"/>
  <c r="A3986" i="27"/>
  <c r="F3998" i="27"/>
  <c r="K1481" i="32"/>
  <c r="E1054" i="27"/>
  <c r="B642" i="27"/>
  <c r="H642" i="27" s="1"/>
  <c r="M642" i="27"/>
  <c r="N642" i="27"/>
  <c r="Q1065" i="32"/>
  <c r="AF44" i="34"/>
  <c r="H3992" i="27"/>
  <c r="H3994" i="27"/>
  <c r="G1061" i="32"/>
  <c r="H3988" i="27"/>
  <c r="I3993" i="27"/>
  <c r="I3992" i="27"/>
  <c r="I3989" i="27"/>
  <c r="H3995" i="27"/>
  <c r="H3990" i="27"/>
  <c r="I3988" i="27"/>
  <c r="I3991" i="27"/>
  <c r="I3995" i="27"/>
  <c r="H3989" i="27"/>
  <c r="A1065" i="32"/>
  <c r="I3994" i="27"/>
  <c r="H3991" i="27"/>
  <c r="H3993" i="27"/>
  <c r="A3993" i="27" l="1"/>
  <c r="A3991" i="27"/>
  <c r="A3989" i="27"/>
  <c r="A3990" i="27"/>
  <c r="A3995" i="27"/>
  <c r="A3988" i="27"/>
  <c r="A3994" i="27"/>
  <c r="A3992" i="27"/>
  <c r="F3999" i="27"/>
  <c r="K1483" i="32"/>
  <c r="E1055" i="27"/>
  <c r="B643" i="27"/>
  <c r="H643" i="27" s="1"/>
  <c r="M643" i="27"/>
  <c r="N643" i="27"/>
  <c r="Q1067" i="32"/>
  <c r="AF45" i="34"/>
  <c r="G1063" i="32"/>
  <c r="A1067" i="32"/>
  <c r="H3998" i="27"/>
  <c r="I3996" i="27"/>
  <c r="I3997" i="27"/>
  <c r="H3996" i="27"/>
  <c r="H3997" i="27"/>
  <c r="I3998" i="27"/>
  <c r="A3997" i="27" l="1"/>
  <c r="A3996" i="27"/>
  <c r="A3998" i="27"/>
  <c r="F4000" i="27"/>
  <c r="K1485" i="32"/>
  <c r="E1056" i="27"/>
  <c r="B644" i="27"/>
  <c r="H644" i="27" s="1"/>
  <c r="N644" i="27"/>
  <c r="M644" i="27"/>
  <c r="Q1069" i="32"/>
  <c r="AF46" i="34"/>
  <c r="I3999" i="27"/>
  <c r="H3999" i="27"/>
  <c r="A1069" i="32"/>
  <c r="G1065" i="32"/>
  <c r="A3999" i="27" l="1"/>
  <c r="F4001" i="27"/>
  <c r="K1487" i="32"/>
  <c r="E1057" i="27"/>
  <c r="B645" i="27"/>
  <c r="H645" i="27" s="1"/>
  <c r="M645" i="27"/>
  <c r="N645" i="27"/>
  <c r="Q1071" i="32"/>
  <c r="AF47" i="34"/>
  <c r="I4000" i="27"/>
  <c r="H4000" i="27"/>
  <c r="G1067" i="32"/>
  <c r="A1071" i="32"/>
  <c r="A4000" i="27" l="1"/>
  <c r="F4002" i="27"/>
  <c r="K1489" i="32"/>
  <c r="E1058" i="27"/>
  <c r="B646" i="27"/>
  <c r="H646" i="27" s="1"/>
  <c r="M646" i="27"/>
  <c r="N646" i="27"/>
  <c r="Q1073" i="32"/>
  <c r="AF48" i="34"/>
  <c r="I4001" i="27"/>
  <c r="H4001" i="27"/>
  <c r="G1069" i="32"/>
  <c r="A1073" i="32"/>
  <c r="A4001" i="27" l="1"/>
  <c r="F4004" i="27"/>
  <c r="F4003" i="27"/>
  <c r="K1491" i="32"/>
  <c r="E1059" i="27"/>
  <c r="B647" i="27"/>
  <c r="H647" i="27" s="1"/>
  <c r="M647" i="27"/>
  <c r="N647" i="27"/>
  <c r="Q1075" i="32"/>
  <c r="AF49" i="34"/>
  <c r="I4002" i="27"/>
  <c r="H4002" i="27"/>
  <c r="G1071" i="32"/>
  <c r="A1075" i="32"/>
  <c r="A4002" i="27" l="1"/>
  <c r="F4005" i="27"/>
  <c r="K1493" i="32"/>
  <c r="E1060" i="27"/>
  <c r="B648" i="27"/>
  <c r="H648" i="27" s="1"/>
  <c r="M648" i="27"/>
  <c r="N648" i="27"/>
  <c r="Q1077" i="32"/>
  <c r="AF50" i="34"/>
  <c r="I4004" i="27"/>
  <c r="H4003" i="27"/>
  <c r="H4004" i="27"/>
  <c r="I4003" i="27"/>
  <c r="A1077" i="32"/>
  <c r="G1073" i="32"/>
  <c r="A4004" i="27" l="1"/>
  <c r="A4003" i="27"/>
  <c r="F4006" i="27"/>
  <c r="K1495" i="32"/>
  <c r="E1061" i="27"/>
  <c r="B649" i="27"/>
  <c r="H649" i="27" s="1"/>
  <c r="M649" i="27"/>
  <c r="N649" i="27"/>
  <c r="Q1079" i="32"/>
  <c r="AF51" i="34"/>
  <c r="I4005" i="27"/>
  <c r="H4005" i="27"/>
  <c r="G1075" i="32"/>
  <c r="A1079" i="32"/>
  <c r="A4005" i="27" l="1"/>
  <c r="F4007" i="27"/>
  <c r="K1497" i="32"/>
  <c r="E1062" i="27"/>
  <c r="B650" i="27"/>
  <c r="H650" i="27" s="1"/>
  <c r="M650" i="27"/>
  <c r="N650" i="27"/>
  <c r="Q1081" i="32"/>
  <c r="AF52" i="34"/>
  <c r="I4006" i="27"/>
  <c r="H4006" i="27"/>
  <c r="G1077" i="32"/>
  <c r="A1081" i="32"/>
  <c r="A4006" i="27" l="1"/>
  <c r="F4008" i="27"/>
  <c r="K1499" i="32"/>
  <c r="E1063" i="27"/>
  <c r="B651" i="27"/>
  <c r="H651" i="27" s="1"/>
  <c r="N651" i="27"/>
  <c r="M651" i="27"/>
  <c r="Q1083" i="32"/>
  <c r="AF53" i="34"/>
  <c r="I4007" i="27"/>
  <c r="H4007" i="27"/>
  <c r="G1079" i="32"/>
  <c r="A4007" i="27" l="1"/>
  <c r="F4009" i="27"/>
  <c r="K1501" i="32"/>
  <c r="E1064" i="27"/>
  <c r="B652" i="27"/>
  <c r="H652" i="27" s="1"/>
  <c r="M652" i="27"/>
  <c r="N652" i="27"/>
  <c r="Q1085" i="32"/>
  <c r="AF54" i="34"/>
  <c r="I4008" i="27"/>
  <c r="H4008" i="27"/>
  <c r="A1083" i="32"/>
  <c r="A1085" i="32"/>
  <c r="G1081" i="32"/>
  <c r="A4008" i="27" l="1"/>
  <c r="F4010" i="27"/>
  <c r="K1503" i="32"/>
  <c r="E1065" i="27"/>
  <c r="B653" i="27"/>
  <c r="H653" i="27" s="1"/>
  <c r="M653" i="27"/>
  <c r="N653" i="27"/>
  <c r="Q1087" i="32"/>
  <c r="AF55" i="34"/>
  <c r="H4009" i="27"/>
  <c r="I4009" i="27"/>
  <c r="G1083" i="32"/>
  <c r="A1087" i="32"/>
  <c r="A4009" i="27" l="1"/>
  <c r="F4012" i="27"/>
  <c r="F4011" i="27"/>
  <c r="K1505" i="32"/>
  <c r="E1066" i="27"/>
  <c r="B654" i="27"/>
  <c r="H654" i="27" s="1"/>
  <c r="M654" i="27"/>
  <c r="N654" i="27"/>
  <c r="Q1089" i="32"/>
  <c r="AF56" i="34"/>
  <c r="H4010" i="27"/>
  <c r="I4010" i="27"/>
  <c r="A1089" i="32"/>
  <c r="G1085" i="32"/>
  <c r="A4010" i="27" l="1"/>
  <c r="F4013" i="27"/>
  <c r="K1507" i="32"/>
  <c r="E1067" i="27"/>
  <c r="B655" i="27"/>
  <c r="H655" i="27" s="1"/>
  <c r="M655" i="27"/>
  <c r="N655" i="27"/>
  <c r="Q1091" i="32"/>
  <c r="AF57" i="34"/>
  <c r="I4011" i="27"/>
  <c r="H4011" i="27"/>
  <c r="H4012" i="27"/>
  <c r="I4012" i="27"/>
  <c r="G1087" i="32"/>
  <c r="A1091" i="32"/>
  <c r="A4012" i="27" l="1"/>
  <c r="A4011" i="27"/>
  <c r="F4014" i="27"/>
  <c r="K1509" i="32"/>
  <c r="E1068" i="27"/>
  <c r="B656" i="27"/>
  <c r="H656" i="27" s="1"/>
  <c r="N656" i="27"/>
  <c r="M656" i="27"/>
  <c r="Q1093" i="32"/>
  <c r="AF58" i="34"/>
  <c r="H4013" i="27"/>
  <c r="I4013" i="27"/>
  <c r="A1093" i="32"/>
  <c r="G1089" i="32"/>
  <c r="A4013" i="27" l="1"/>
  <c r="F4015" i="27"/>
  <c r="K1511" i="32"/>
  <c r="E1069" i="27"/>
  <c r="B657" i="27"/>
  <c r="H657" i="27" s="1"/>
  <c r="M657" i="27"/>
  <c r="N657" i="27"/>
  <c r="Q1095" i="32"/>
  <c r="AF59" i="34"/>
  <c r="I4014" i="27"/>
  <c r="H4014" i="27"/>
  <c r="A1095" i="32"/>
  <c r="G1091" i="32"/>
  <c r="A4014" i="27" l="1"/>
  <c r="F4016" i="27"/>
  <c r="K1513" i="32"/>
  <c r="E1070" i="27"/>
  <c r="B658" i="27"/>
  <c r="H658" i="27" s="1"/>
  <c r="M658" i="27"/>
  <c r="N658" i="27"/>
  <c r="Q1097" i="32"/>
  <c r="AF60" i="34"/>
  <c r="I4015" i="27"/>
  <c r="H4015" i="27"/>
  <c r="A1097" i="32"/>
  <c r="G1093" i="32"/>
  <c r="A4015" i="27" l="1"/>
  <c r="F4017" i="27"/>
  <c r="K1515" i="32"/>
  <c r="E1071" i="27"/>
  <c r="B659" i="27"/>
  <c r="H659" i="27" s="1"/>
  <c r="N659" i="27"/>
  <c r="M659" i="27"/>
  <c r="Q1099" i="32"/>
  <c r="AF61" i="34"/>
  <c r="H4016" i="27"/>
  <c r="I4016" i="27"/>
  <c r="G1095" i="32"/>
  <c r="A4016" i="27" l="1"/>
  <c r="F4018" i="27"/>
  <c r="K1517" i="32"/>
  <c r="E1072" i="27"/>
  <c r="B660" i="27"/>
  <c r="H660" i="27" s="1"/>
  <c r="N660" i="27"/>
  <c r="M660" i="27"/>
  <c r="Q1101" i="32"/>
  <c r="AF62" i="34"/>
  <c r="I4017" i="27"/>
  <c r="H4017" i="27"/>
  <c r="A1101" i="32"/>
  <c r="G1097" i="32"/>
  <c r="A1099" i="32"/>
  <c r="A4017" i="27" l="1"/>
  <c r="F4020" i="27"/>
  <c r="F4019" i="27"/>
  <c r="K1519" i="32"/>
  <c r="E1073" i="27"/>
  <c r="B661" i="27"/>
  <c r="H661" i="27" s="1"/>
  <c r="M661" i="27"/>
  <c r="N661" i="27"/>
  <c r="Q1103" i="32"/>
  <c r="AF63" i="34"/>
  <c r="I4018" i="27"/>
  <c r="H4018" i="27"/>
  <c r="G1099" i="32"/>
  <c r="A1103" i="32"/>
  <c r="A4018" i="27" l="1"/>
  <c r="F4021" i="27"/>
  <c r="K1521" i="32"/>
  <c r="E1074" i="27"/>
  <c r="B662" i="27"/>
  <c r="H662" i="27" s="1"/>
  <c r="N662" i="27"/>
  <c r="M662" i="27"/>
  <c r="Q1105" i="32"/>
  <c r="AF64" i="34"/>
  <c r="I4020" i="27"/>
  <c r="H4019" i="27"/>
  <c r="H4020" i="27"/>
  <c r="I4019" i="27"/>
  <c r="G1101" i="32"/>
  <c r="A1105" i="32"/>
  <c r="A4020" i="27" l="1"/>
  <c r="A4019" i="27"/>
  <c r="F4022" i="27"/>
  <c r="K1523" i="32"/>
  <c r="E1075" i="27"/>
  <c r="B663" i="27"/>
  <c r="H663" i="27" s="1"/>
  <c r="N663" i="27"/>
  <c r="M663" i="27"/>
  <c r="Q1107" i="32"/>
  <c r="AF65" i="34"/>
  <c r="H4021" i="27"/>
  <c r="I4021" i="27"/>
  <c r="G1103" i="32"/>
  <c r="A4021" i="27" l="1"/>
  <c r="F4023" i="27"/>
  <c r="K1525" i="32"/>
  <c r="E1076" i="27"/>
  <c r="B664" i="27"/>
  <c r="H664" i="27" s="1"/>
  <c r="M664" i="27"/>
  <c r="N664" i="27"/>
  <c r="Q1109" i="32"/>
  <c r="AF66" i="34"/>
  <c r="I4022" i="27"/>
  <c r="H4022" i="27"/>
  <c r="G1105" i="32"/>
  <c r="A1107" i="32"/>
  <c r="A4022" i="27" l="1"/>
  <c r="F4024" i="27"/>
  <c r="K1527" i="32"/>
  <c r="E1077" i="27"/>
  <c r="B665" i="27"/>
  <c r="H665" i="27" s="1"/>
  <c r="M665" i="27"/>
  <c r="N665" i="27"/>
  <c r="Q1111" i="32"/>
  <c r="AF67" i="34"/>
  <c r="I4023" i="27"/>
  <c r="H4023" i="27"/>
  <c r="A1111" i="32"/>
  <c r="A1109" i="32"/>
  <c r="G1107" i="32"/>
  <c r="A4023" i="27" l="1"/>
  <c r="F4025" i="27"/>
  <c r="K1529" i="32"/>
  <c r="E1078" i="27"/>
  <c r="B666" i="27"/>
  <c r="H666" i="27" s="1"/>
  <c r="M666" i="27"/>
  <c r="N666" i="27"/>
  <c r="Q1113" i="32"/>
  <c r="AF68" i="34"/>
  <c r="H4024" i="27"/>
  <c r="I4024" i="27"/>
  <c r="G1109" i="32"/>
  <c r="A4024" i="27" l="1"/>
  <c r="F4026" i="27"/>
  <c r="K1531" i="32"/>
  <c r="E1079" i="27"/>
  <c r="B667" i="27"/>
  <c r="H667" i="27" s="1"/>
  <c r="M667" i="27"/>
  <c r="N667" i="27"/>
  <c r="Q1115" i="32"/>
  <c r="AF69" i="34"/>
  <c r="H4025" i="27"/>
  <c r="I4025" i="27"/>
  <c r="G1111" i="32"/>
  <c r="A1115" i="32"/>
  <c r="A1113" i="32"/>
  <c r="A4025" i="27" l="1"/>
  <c r="F4028" i="27"/>
  <c r="F4027" i="27"/>
  <c r="K1533" i="32"/>
  <c r="E1080" i="27"/>
  <c r="B668" i="27"/>
  <c r="H668" i="27" s="1"/>
  <c r="M668" i="27"/>
  <c r="N668" i="27"/>
  <c r="Q1117" i="32"/>
  <c r="AF70" i="34"/>
  <c r="I4026" i="27"/>
  <c r="H4026" i="27"/>
  <c r="G1113" i="32"/>
  <c r="A4026" i="27" l="1"/>
  <c r="F4029" i="27"/>
  <c r="K1535" i="32"/>
  <c r="E1081" i="27"/>
  <c r="B669" i="27"/>
  <c r="H669" i="27" s="1"/>
  <c r="M669" i="27"/>
  <c r="N669" i="27"/>
  <c r="Q1119" i="32"/>
  <c r="AF71" i="34"/>
  <c r="H4027" i="27"/>
  <c r="H4028" i="27"/>
  <c r="I4028" i="27"/>
  <c r="I4027" i="27"/>
  <c r="A1117" i="32"/>
  <c r="A1119" i="32"/>
  <c r="G1115" i="32"/>
  <c r="A4028" i="27" l="1"/>
  <c r="A4027" i="27"/>
  <c r="F4030" i="27"/>
  <c r="K1537" i="32"/>
  <c r="E1082" i="27"/>
  <c r="B670" i="27"/>
  <c r="H670" i="27" s="1"/>
  <c r="M670" i="27"/>
  <c r="N670" i="27"/>
  <c r="Q1121" i="32"/>
  <c r="AF72" i="34"/>
  <c r="I4029" i="27"/>
  <c r="H4029" i="27"/>
  <c r="A1121" i="32"/>
  <c r="G1117" i="32"/>
  <c r="A4029" i="27" l="1"/>
  <c r="F4031" i="27"/>
  <c r="K1539" i="32"/>
  <c r="E1083" i="27"/>
  <c r="B671" i="27"/>
  <c r="H671" i="27" s="1"/>
  <c r="N671" i="27"/>
  <c r="M671" i="27"/>
  <c r="Q1123" i="32"/>
  <c r="AF73" i="34"/>
  <c r="I4030" i="27"/>
  <c r="H4030" i="27"/>
  <c r="G1119" i="32"/>
  <c r="A4030" i="27" l="1"/>
  <c r="F4032" i="27"/>
  <c r="K1541" i="32"/>
  <c r="E1084" i="27"/>
  <c r="B672" i="27"/>
  <c r="H672" i="27" s="1"/>
  <c r="M672" i="27"/>
  <c r="N672" i="27"/>
  <c r="Q1125" i="32"/>
  <c r="AF74" i="34"/>
  <c r="I4031" i="27"/>
  <c r="H4031" i="27"/>
  <c r="A1123" i="32"/>
  <c r="G1121" i="32"/>
  <c r="A4031" i="27" l="1"/>
  <c r="F4033" i="27"/>
  <c r="K1543" i="32"/>
  <c r="E1085" i="27"/>
  <c r="B673" i="27"/>
  <c r="H673" i="27" s="1"/>
  <c r="M673" i="27"/>
  <c r="N673" i="27"/>
  <c r="Q1127" i="32"/>
  <c r="AF75" i="34"/>
  <c r="H4032" i="27"/>
  <c r="I4032" i="27"/>
  <c r="G1123" i="32"/>
  <c r="A1127" i="32"/>
  <c r="A1125" i="32"/>
  <c r="A4032" i="27" l="1"/>
  <c r="F4034" i="27"/>
  <c r="K1545" i="32"/>
  <c r="E1086" i="27"/>
  <c r="B674" i="27"/>
  <c r="H674" i="27" s="1"/>
  <c r="M674" i="27"/>
  <c r="N674" i="27"/>
  <c r="Q1129" i="32"/>
  <c r="AF76" i="34"/>
  <c r="I4033" i="27"/>
  <c r="H4033" i="27"/>
  <c r="G1125" i="32"/>
  <c r="A1129" i="32"/>
  <c r="A4033" i="27" l="1"/>
  <c r="F4036" i="27"/>
  <c r="F4035" i="27"/>
  <c r="K1547" i="32"/>
  <c r="E1087" i="27"/>
  <c r="B675" i="27"/>
  <c r="H675" i="27" s="1"/>
  <c r="N675" i="27"/>
  <c r="M675" i="27"/>
  <c r="Q1131" i="32"/>
  <c r="AF77" i="34"/>
  <c r="I4034" i="27"/>
  <c r="H4034" i="27"/>
  <c r="A1131" i="32"/>
  <c r="G1127" i="32"/>
  <c r="A4034" i="27" l="1"/>
  <c r="F4037" i="27"/>
  <c r="K1549" i="32"/>
  <c r="E1088" i="27"/>
  <c r="B676" i="27"/>
  <c r="H676" i="27" s="1"/>
  <c r="M676" i="27"/>
  <c r="N676" i="27"/>
  <c r="Q1133" i="32"/>
  <c r="AF78" i="34"/>
  <c r="I4036" i="27"/>
  <c r="H4035" i="27"/>
  <c r="H4036" i="27"/>
  <c r="I4035" i="27"/>
  <c r="G1129" i="32"/>
  <c r="A1133" i="32"/>
  <c r="A4036" i="27" l="1"/>
  <c r="A4035" i="27"/>
  <c r="F4038" i="27"/>
  <c r="K1551" i="32"/>
  <c r="E1089" i="27"/>
  <c r="B677" i="27"/>
  <c r="H677" i="27" s="1"/>
  <c r="M677" i="27"/>
  <c r="N677" i="27"/>
  <c r="Q1135" i="32"/>
  <c r="AF79" i="34"/>
  <c r="I4037" i="27"/>
  <c r="H4037" i="27"/>
  <c r="G1131" i="32"/>
  <c r="A1135" i="32"/>
  <c r="A4037" i="27" l="1"/>
  <c r="F4039" i="27"/>
  <c r="K1553" i="32"/>
  <c r="B678" i="27"/>
  <c r="H678" i="27" s="1"/>
  <c r="M678" i="27"/>
  <c r="N678" i="27"/>
  <c r="Q1137" i="32"/>
  <c r="AF80" i="34"/>
  <c r="H4038" i="27"/>
  <c r="I4038" i="27"/>
  <c r="G1133" i="32"/>
  <c r="A1137" i="32"/>
  <c r="A4038" i="27" l="1"/>
  <c r="F4040" i="27"/>
  <c r="K1555" i="32"/>
  <c r="B679" i="27"/>
  <c r="H679" i="27" s="1"/>
  <c r="M679" i="27"/>
  <c r="N679" i="27"/>
  <c r="Q1139" i="32"/>
  <c r="AF81" i="34"/>
  <c r="I4039" i="27"/>
  <c r="H4039" i="27"/>
  <c r="G1135" i="32"/>
  <c r="A1139" i="32"/>
  <c r="A4039" i="27" l="1"/>
  <c r="F4041" i="27"/>
  <c r="K1557" i="32"/>
  <c r="B680" i="27"/>
  <c r="M680" i="27"/>
  <c r="N680" i="27"/>
  <c r="H680" i="27"/>
  <c r="Q1141" i="32"/>
  <c r="AF82" i="34"/>
  <c r="H4040" i="27"/>
  <c r="I4040" i="27"/>
  <c r="A1141" i="32"/>
  <c r="G1137" i="32"/>
  <c r="A4040" i="27" l="1"/>
  <c r="F4042" i="27"/>
  <c r="K1559" i="32"/>
  <c r="B681" i="27"/>
  <c r="H681" i="27" s="1"/>
  <c r="M681" i="27"/>
  <c r="N681" i="27"/>
  <c r="Q1143" i="32"/>
  <c r="AF83" i="34"/>
  <c r="H4041" i="27"/>
  <c r="I4041" i="27"/>
  <c r="G1139" i="32"/>
  <c r="A1143" i="32"/>
  <c r="A4041" i="27" l="1"/>
  <c r="F4044" i="27"/>
  <c r="F4043" i="27"/>
  <c r="K1561" i="32"/>
  <c r="B682" i="27"/>
  <c r="M682" i="27"/>
  <c r="N682" i="27"/>
  <c r="H682" i="27"/>
  <c r="Q1145" i="32"/>
  <c r="AF84" i="34"/>
  <c r="I4042" i="27"/>
  <c r="H4042" i="27"/>
  <c r="G1141" i="32"/>
  <c r="A1145" i="32"/>
  <c r="A4042" i="27" l="1"/>
  <c r="F4045" i="27"/>
  <c r="K1563" i="32"/>
  <c r="B683" i="27"/>
  <c r="H683" i="27" s="1"/>
  <c r="N683" i="27"/>
  <c r="M683" i="27"/>
  <c r="Q1147" i="32"/>
  <c r="AF85" i="34"/>
  <c r="H4043" i="27"/>
  <c r="H4044" i="27"/>
  <c r="I4044" i="27"/>
  <c r="I4043" i="27"/>
  <c r="G1143" i="32"/>
  <c r="A1147" i="32"/>
  <c r="A4044" i="27" l="1"/>
  <c r="A4043" i="27"/>
  <c r="F4046" i="27"/>
  <c r="K1565" i="32"/>
  <c r="B684" i="27"/>
  <c r="N684" i="27"/>
  <c r="M684" i="27"/>
  <c r="H684" i="27"/>
  <c r="Q1149" i="32"/>
  <c r="AF86" i="34"/>
  <c r="H4045" i="27"/>
  <c r="I4045" i="27"/>
  <c r="G1145" i="32"/>
  <c r="A4045" i="27" l="1"/>
  <c r="F4047" i="27"/>
  <c r="K1567" i="32"/>
  <c r="B685" i="27"/>
  <c r="H685" i="27" s="1"/>
  <c r="N685" i="27"/>
  <c r="M685" i="27"/>
  <c r="Q1151" i="32"/>
  <c r="AF87" i="34"/>
  <c r="I4046" i="27"/>
  <c r="H4046" i="27"/>
  <c r="G1147" i="32"/>
  <c r="A1149" i="32"/>
  <c r="A4046" i="27" l="1"/>
  <c r="F4048" i="27"/>
  <c r="K1569" i="32"/>
  <c r="B686" i="27"/>
  <c r="M686" i="27"/>
  <c r="N686" i="27"/>
  <c r="H686" i="27"/>
  <c r="Q1153" i="32"/>
  <c r="AF88" i="34"/>
  <c r="I4047" i="27"/>
  <c r="H4047" i="27"/>
  <c r="A1151" i="32"/>
  <c r="A1153" i="32"/>
  <c r="G1149" i="32"/>
  <c r="A4047" i="27" l="1"/>
  <c r="F4049" i="27"/>
  <c r="K1571" i="32"/>
  <c r="B687" i="27"/>
  <c r="H687" i="27" s="1"/>
  <c r="N687" i="27"/>
  <c r="M687" i="27"/>
  <c r="Q1155" i="32"/>
  <c r="H4048" i="27"/>
  <c r="I4048" i="27"/>
  <c r="G1151" i="32"/>
  <c r="A1155" i="32"/>
  <c r="A4048" i="27" l="1"/>
  <c r="F4050" i="27"/>
  <c r="K1573" i="32"/>
  <c r="B688" i="27"/>
  <c r="M688" i="27"/>
  <c r="N688" i="27"/>
  <c r="H688" i="27"/>
  <c r="Q1157" i="32"/>
  <c r="I4049" i="27"/>
  <c r="H4049" i="27"/>
  <c r="G1153" i="32"/>
  <c r="A1157" i="32"/>
  <c r="A4049" i="27" l="1"/>
  <c r="F4052" i="27"/>
  <c r="F4051" i="27"/>
  <c r="K1575" i="32"/>
  <c r="B689" i="27"/>
  <c r="H689" i="27" s="1"/>
  <c r="M689" i="27"/>
  <c r="N689" i="27"/>
  <c r="Q1159" i="32"/>
  <c r="I4050" i="27"/>
  <c r="H4050" i="27"/>
  <c r="A1159" i="32"/>
  <c r="G1155" i="32"/>
  <c r="A4050" i="27" l="1"/>
  <c r="F4053" i="27"/>
  <c r="K1577" i="32"/>
  <c r="B690" i="27"/>
  <c r="M690" i="27"/>
  <c r="N690" i="27"/>
  <c r="H690" i="27"/>
  <c r="Q1161" i="32"/>
  <c r="I4052" i="27"/>
  <c r="H4051" i="27"/>
  <c r="H4052" i="27"/>
  <c r="I4051" i="27"/>
  <c r="G1157" i="32"/>
  <c r="A1161" i="32"/>
  <c r="A4052" i="27" l="1"/>
  <c r="A4051" i="27"/>
  <c r="F4054" i="27"/>
  <c r="K1579" i="32"/>
  <c r="B691" i="27"/>
  <c r="H691" i="27" s="1"/>
  <c r="M691" i="27"/>
  <c r="N691" i="27"/>
  <c r="Q1163" i="32"/>
  <c r="H4053" i="27"/>
  <c r="I4053" i="27"/>
  <c r="G1159" i="32"/>
  <c r="A1163" i="32"/>
  <c r="A4053" i="27" l="1"/>
  <c r="F4055" i="27"/>
  <c r="K1581" i="32"/>
  <c r="B692" i="27"/>
  <c r="N692" i="27"/>
  <c r="M692" i="27"/>
  <c r="H692" i="27"/>
  <c r="Q1165" i="32"/>
  <c r="I4054" i="27"/>
  <c r="H4054" i="27"/>
  <c r="G1161" i="32"/>
  <c r="A1165" i="32"/>
  <c r="A4054" i="27" l="1"/>
  <c r="F4056" i="27"/>
  <c r="K1583" i="32"/>
  <c r="B693" i="27"/>
  <c r="H693" i="27" s="1"/>
  <c r="N693" i="27"/>
  <c r="M693" i="27"/>
  <c r="Q1167" i="32"/>
  <c r="I4055" i="27"/>
  <c r="H4055" i="27"/>
  <c r="A1167" i="32"/>
  <c r="G1163" i="32"/>
  <c r="A4055" i="27" l="1"/>
  <c r="F4057" i="27"/>
  <c r="K1585" i="32"/>
  <c r="B694" i="27"/>
  <c r="N694" i="27"/>
  <c r="M694" i="27"/>
  <c r="H694" i="27"/>
  <c r="Q1169" i="32"/>
  <c r="I4056" i="27"/>
  <c r="H4056" i="27"/>
  <c r="G1165" i="32"/>
  <c r="A4056" i="27" l="1"/>
  <c r="F4058" i="27"/>
  <c r="K1587" i="32"/>
  <c r="B695" i="27"/>
  <c r="H695" i="27" s="1"/>
  <c r="N695" i="27"/>
  <c r="M695" i="27"/>
  <c r="Q1171" i="32"/>
  <c r="H4057" i="27"/>
  <c r="I4057" i="27"/>
  <c r="A1169" i="32"/>
  <c r="A1171" i="32"/>
  <c r="G1167" i="32"/>
  <c r="A4057" i="27" l="1"/>
  <c r="F4060" i="27"/>
  <c r="F4059" i="27"/>
  <c r="K1589" i="32"/>
  <c r="B696" i="27"/>
  <c r="M696" i="27"/>
  <c r="N696" i="27"/>
  <c r="H696" i="27"/>
  <c r="Q1173" i="32"/>
  <c r="I4058" i="27"/>
  <c r="H4058" i="27"/>
  <c r="G1169" i="32"/>
  <c r="A4058" i="27" l="1"/>
  <c r="F4061" i="27"/>
  <c r="K1591" i="32"/>
  <c r="B697" i="27"/>
  <c r="H697" i="27" s="1"/>
  <c r="M697" i="27"/>
  <c r="N697" i="27"/>
  <c r="Q1175" i="32"/>
  <c r="H4059" i="27"/>
  <c r="I4060" i="27"/>
  <c r="H4060" i="27"/>
  <c r="I4059" i="27"/>
  <c r="A1173" i="32"/>
  <c r="G1171" i="32"/>
  <c r="A1175" i="32"/>
  <c r="A4060" i="27" l="1"/>
  <c r="A4059" i="27"/>
  <c r="F4062" i="27"/>
  <c r="K1593" i="32"/>
  <c r="B698" i="27"/>
  <c r="M698" i="27"/>
  <c r="N698" i="27"/>
  <c r="H698" i="27"/>
  <c r="Q1177" i="32"/>
  <c r="I4061" i="27"/>
  <c r="H4061" i="27"/>
  <c r="A1177" i="32"/>
  <c r="G1173" i="32"/>
  <c r="A4061" i="27" l="1"/>
  <c r="F4063" i="27"/>
  <c r="K1595" i="32"/>
  <c r="B699" i="27"/>
  <c r="H699" i="27" s="1"/>
  <c r="M699" i="27"/>
  <c r="N699" i="27"/>
  <c r="Q1179" i="32"/>
  <c r="H4062" i="27"/>
  <c r="I4062" i="27"/>
  <c r="A1179" i="32"/>
  <c r="G1175" i="32"/>
  <c r="A4062" i="27" l="1"/>
  <c r="F4064" i="27"/>
  <c r="K1597" i="32"/>
  <c r="B700" i="27"/>
  <c r="N700" i="27"/>
  <c r="M700" i="27"/>
  <c r="H700" i="27"/>
  <c r="Q1181" i="32"/>
  <c r="I4063" i="27"/>
  <c r="H4063" i="27"/>
  <c r="G1177" i="32"/>
  <c r="A4063" i="27" l="1"/>
  <c r="F4065" i="27"/>
  <c r="K1599" i="32"/>
  <c r="B701" i="27"/>
  <c r="H701" i="27" s="1"/>
  <c r="M701" i="27"/>
  <c r="N701" i="27"/>
  <c r="Q1183" i="32"/>
  <c r="I4064" i="27"/>
  <c r="H4064" i="27"/>
  <c r="A1181" i="32"/>
  <c r="G1179" i="32"/>
  <c r="A4064" i="27" l="1"/>
  <c r="F4066" i="27"/>
  <c r="K1601" i="32"/>
  <c r="B702" i="27"/>
  <c r="N702" i="27"/>
  <c r="M702" i="27"/>
  <c r="H702" i="27"/>
  <c r="Q1185" i="32"/>
  <c r="I4065" i="27"/>
  <c r="H4065" i="27"/>
  <c r="G1181" i="32"/>
  <c r="A1183" i="32"/>
  <c r="A4065" i="27" l="1"/>
  <c r="F4068" i="27"/>
  <c r="F4067" i="27"/>
  <c r="K1603" i="32"/>
  <c r="B703" i="27"/>
  <c r="H703" i="27" s="1"/>
  <c r="M703" i="27"/>
  <c r="N703" i="27"/>
  <c r="Q1187" i="32"/>
  <c r="I4066" i="27"/>
  <c r="H4066" i="27"/>
  <c r="A1185" i="32"/>
  <c r="G1183" i="32"/>
  <c r="A4066" i="27" l="1"/>
  <c r="F4069" i="27"/>
  <c r="K1605" i="32"/>
  <c r="B704" i="27"/>
  <c r="H704" i="27" s="1"/>
  <c r="M704" i="27"/>
  <c r="N704" i="27"/>
  <c r="Q1189" i="32"/>
  <c r="I4068" i="27"/>
  <c r="H4067" i="27"/>
  <c r="H4068" i="27"/>
  <c r="I4067" i="27"/>
  <c r="A1187" i="32"/>
  <c r="G1185" i="32"/>
  <c r="A4068" i="27" l="1"/>
  <c r="A4067" i="27"/>
  <c r="F4070" i="27"/>
  <c r="K1607" i="32"/>
  <c r="B705" i="27"/>
  <c r="H705" i="27" s="1"/>
  <c r="M705" i="27"/>
  <c r="N705" i="27"/>
  <c r="Q1191" i="32"/>
  <c r="I4069" i="27"/>
  <c r="H4069" i="27"/>
  <c r="G1187" i="32"/>
  <c r="A1189" i="32"/>
  <c r="A4069" i="27" l="1"/>
  <c r="F4071" i="27"/>
  <c r="K1609" i="32"/>
  <c r="B706" i="27"/>
  <c r="M706" i="27"/>
  <c r="N706" i="27"/>
  <c r="H706" i="27"/>
  <c r="Q1193" i="32"/>
  <c r="H4070" i="27"/>
  <c r="I4070" i="27"/>
  <c r="A1191" i="32"/>
  <c r="G1189" i="32"/>
  <c r="A4070" i="27" l="1"/>
  <c r="F4072" i="27"/>
  <c r="K1611" i="32"/>
  <c r="B707" i="27"/>
  <c r="H707" i="27" s="1"/>
  <c r="N707" i="27"/>
  <c r="M707" i="27"/>
  <c r="Q1195" i="32"/>
  <c r="I4071" i="27"/>
  <c r="H4071" i="27"/>
  <c r="A1193" i="32"/>
  <c r="A1195" i="32"/>
  <c r="G1191" i="32"/>
  <c r="A4071" i="27" l="1"/>
  <c r="F4073" i="27"/>
  <c r="K1613" i="32"/>
  <c r="B708" i="27"/>
  <c r="N708" i="27"/>
  <c r="M708" i="27"/>
  <c r="H708" i="27"/>
  <c r="Q1197" i="32"/>
  <c r="I4072" i="27"/>
  <c r="H4072" i="27"/>
  <c r="G1193" i="32"/>
  <c r="A4072" i="27" l="1"/>
  <c r="F4074" i="27"/>
  <c r="K1615" i="32"/>
  <c r="B709" i="27"/>
  <c r="H709" i="27" s="1"/>
  <c r="M709" i="27"/>
  <c r="N709" i="27"/>
  <c r="Q1199" i="32"/>
  <c r="H4073" i="27"/>
  <c r="I4073" i="27"/>
  <c r="A1199" i="32"/>
  <c r="A1197" i="32"/>
  <c r="G1195" i="32"/>
  <c r="A4073" i="27" l="1"/>
  <c r="F4076" i="27"/>
  <c r="F4075" i="27"/>
  <c r="K1617" i="32"/>
  <c r="B710" i="27"/>
  <c r="M710" i="27"/>
  <c r="N710" i="27"/>
  <c r="H710" i="27"/>
  <c r="Q1201" i="32"/>
  <c r="H4074" i="27"/>
  <c r="I4074" i="27"/>
  <c r="G1197" i="32"/>
  <c r="A4074" i="27" l="1"/>
  <c r="F4077" i="27"/>
  <c r="K1619" i="32"/>
  <c r="B711" i="27"/>
  <c r="H711" i="27" s="1"/>
  <c r="M711" i="27"/>
  <c r="N711" i="27"/>
  <c r="Q1203" i="32"/>
  <c r="I4075" i="27"/>
  <c r="I4076" i="27"/>
  <c r="H4075" i="27"/>
  <c r="H4076" i="27"/>
  <c r="G1199" i="32"/>
  <c r="A1201" i="32"/>
  <c r="A1203" i="32"/>
  <c r="A4076" i="27" l="1"/>
  <c r="A4075" i="27"/>
  <c r="F4078" i="27"/>
  <c r="K1621" i="32"/>
  <c r="B712" i="27"/>
  <c r="M712" i="27"/>
  <c r="N712" i="27"/>
  <c r="H712" i="27"/>
  <c r="Q1205" i="32"/>
  <c r="H4077" i="27"/>
  <c r="I4077" i="27"/>
  <c r="G1201" i="32"/>
  <c r="A4077" i="27" l="1"/>
  <c r="F4079" i="27"/>
  <c r="K1623" i="32"/>
  <c r="B713" i="27"/>
  <c r="H713" i="27" s="1"/>
  <c r="M713" i="27"/>
  <c r="N713" i="27"/>
  <c r="Q1207" i="32"/>
  <c r="H4078" i="27"/>
  <c r="I4078" i="27"/>
  <c r="A1207" i="32"/>
  <c r="G1203" i="32"/>
  <c r="A1205" i="32"/>
  <c r="A4078" i="27" l="1"/>
  <c r="F4080" i="27"/>
  <c r="K1625" i="32"/>
  <c r="B714" i="27"/>
  <c r="M714" i="27"/>
  <c r="N714" i="27"/>
  <c r="H714" i="27"/>
  <c r="Q1209" i="32"/>
  <c r="I4079" i="27"/>
  <c r="H4079" i="27"/>
  <c r="G1205" i="32"/>
  <c r="A1209" i="32"/>
  <c r="A4079" i="27" l="1"/>
  <c r="F4081" i="27"/>
  <c r="K1627" i="32"/>
  <c r="B715" i="27"/>
  <c r="H715" i="27" s="1"/>
  <c r="N715" i="27"/>
  <c r="M715" i="27"/>
  <c r="Q1211" i="32"/>
  <c r="I4080" i="27"/>
  <c r="H4080" i="27"/>
  <c r="G1207" i="32"/>
  <c r="A4080" i="27" l="1"/>
  <c r="F4082" i="27"/>
  <c r="K1629" i="32"/>
  <c r="B716" i="27"/>
  <c r="M716" i="27"/>
  <c r="N716" i="27"/>
  <c r="H716" i="27"/>
  <c r="Q1213" i="32"/>
  <c r="I4081" i="27"/>
  <c r="H4081" i="27"/>
  <c r="A1211" i="32"/>
  <c r="A1213" i="32"/>
  <c r="G1209" i="32"/>
  <c r="A4081" i="27" l="1"/>
  <c r="F4084" i="27"/>
  <c r="F4083" i="27"/>
  <c r="K1631" i="32"/>
  <c r="B717" i="27"/>
  <c r="H717" i="27" s="1"/>
  <c r="M717" i="27"/>
  <c r="N717" i="27"/>
  <c r="Q1215" i="32"/>
  <c r="H4082" i="27"/>
  <c r="I4082" i="27"/>
  <c r="G1211" i="32"/>
  <c r="A1215" i="32"/>
  <c r="A4082" i="27" l="1"/>
  <c r="F4085" i="27"/>
  <c r="K1633" i="32"/>
  <c r="B718" i="27"/>
  <c r="N718" i="27"/>
  <c r="M718" i="27"/>
  <c r="H718" i="27"/>
  <c r="Q1217" i="32"/>
  <c r="I4083" i="27"/>
  <c r="I4084" i="27"/>
  <c r="H4083" i="27"/>
  <c r="H4084" i="27"/>
  <c r="G1213" i="32"/>
  <c r="A1217" i="32"/>
  <c r="A4084" i="27" l="1"/>
  <c r="A4083" i="27"/>
  <c r="F4086" i="27"/>
  <c r="K1635" i="32"/>
  <c r="B719" i="27"/>
  <c r="H719" i="27" s="1"/>
  <c r="N719" i="27"/>
  <c r="M719" i="27"/>
  <c r="Q1219" i="32"/>
  <c r="H4085" i="27"/>
  <c r="I4085" i="27"/>
  <c r="G1215" i="32"/>
  <c r="A1219" i="32"/>
  <c r="A4085" i="27" l="1"/>
  <c r="F4087" i="27"/>
  <c r="K1637" i="32"/>
  <c r="B720" i="27"/>
  <c r="M720" i="27"/>
  <c r="N720" i="27"/>
  <c r="H720" i="27"/>
  <c r="Q1221" i="32"/>
  <c r="I4086" i="27"/>
  <c r="H4086" i="27"/>
  <c r="A1221" i="32"/>
  <c r="G1217" i="32"/>
  <c r="A4086" i="27" l="1"/>
  <c r="F4088" i="27"/>
  <c r="K1639" i="32"/>
  <c r="B721" i="27"/>
  <c r="H721" i="27" s="1"/>
  <c r="M721" i="27"/>
  <c r="N721" i="27"/>
  <c r="Q1223" i="32"/>
  <c r="I4087" i="27"/>
  <c r="H4087" i="27"/>
  <c r="A1223" i="32"/>
  <c r="G1219" i="32"/>
  <c r="A4087" i="27" l="1"/>
  <c r="F4089" i="27"/>
  <c r="K1641" i="32"/>
  <c r="B722" i="27"/>
  <c r="M722" i="27"/>
  <c r="N722" i="27"/>
  <c r="H722" i="27"/>
  <c r="Q1225" i="32"/>
  <c r="I4088" i="27"/>
  <c r="H4088" i="27"/>
  <c r="G1221" i="32"/>
  <c r="A4088" i="27" l="1"/>
  <c r="F4090" i="27"/>
  <c r="K1643" i="32"/>
  <c r="B723" i="27"/>
  <c r="H723" i="27" s="1"/>
  <c r="N723" i="27"/>
  <c r="M723" i="27"/>
  <c r="Q1227" i="32"/>
  <c r="H4089" i="27"/>
  <c r="I4089" i="27"/>
  <c r="A1227" i="32"/>
  <c r="A1225" i="32"/>
  <c r="G1223" i="32"/>
  <c r="A4089" i="27" l="1"/>
  <c r="F4092" i="27"/>
  <c r="F4091" i="27"/>
  <c r="K1645" i="32"/>
  <c r="B724" i="27"/>
  <c r="M724" i="27"/>
  <c r="N724" i="27"/>
  <c r="H724" i="27"/>
  <c r="Q1229" i="32"/>
  <c r="I4090" i="27"/>
  <c r="H4090" i="27"/>
  <c r="G1225" i="32"/>
  <c r="A4090" i="27" l="1"/>
  <c r="F4093" i="27"/>
  <c r="K1647" i="32"/>
  <c r="B725" i="27"/>
  <c r="H725" i="27" s="1"/>
  <c r="M725" i="27"/>
  <c r="N725" i="27"/>
  <c r="Q1231" i="32"/>
  <c r="H4091" i="27"/>
  <c r="H4092" i="27"/>
  <c r="I4092" i="27"/>
  <c r="I4091" i="27"/>
  <c r="G1227" i="32"/>
  <c r="A1231" i="32"/>
  <c r="A1229" i="32"/>
  <c r="A4092" i="27" l="1"/>
  <c r="A4091" i="27"/>
  <c r="F4094" i="27"/>
  <c r="K1649" i="32"/>
  <c r="B726" i="27"/>
  <c r="M726" i="27"/>
  <c r="N726" i="27"/>
  <c r="H726" i="27"/>
  <c r="Q1233" i="32"/>
  <c r="I4093" i="27"/>
  <c r="H4093" i="27"/>
  <c r="G1229" i="32"/>
  <c r="A4093" i="27" l="1"/>
  <c r="F4095" i="27"/>
  <c r="K1651" i="32"/>
  <c r="B727" i="27"/>
  <c r="H727" i="27" s="1"/>
  <c r="N727" i="27"/>
  <c r="M727" i="27"/>
  <c r="Q1235" i="32"/>
  <c r="I4094" i="27"/>
  <c r="H4094" i="27"/>
  <c r="A1233" i="32"/>
  <c r="A1235" i="32"/>
  <c r="G1231" i="32"/>
  <c r="A4094" i="27" l="1"/>
  <c r="F4096" i="27"/>
  <c r="K1653" i="32"/>
  <c r="B728" i="27"/>
  <c r="M728" i="27"/>
  <c r="N728" i="27"/>
  <c r="H728" i="27"/>
  <c r="Q1237" i="32"/>
  <c r="I4095" i="27"/>
  <c r="H4095" i="27"/>
  <c r="G1233" i="32"/>
  <c r="A4095" i="27" l="1"/>
  <c r="F4097" i="27"/>
  <c r="K1655" i="32"/>
  <c r="B729" i="27"/>
  <c r="H729" i="27" s="1"/>
  <c r="M729" i="27"/>
  <c r="N729" i="27"/>
  <c r="Q1239" i="32"/>
  <c r="H4096" i="27"/>
  <c r="I4096" i="27"/>
  <c r="A1239" i="32"/>
  <c r="A1237" i="32"/>
  <c r="G1235" i="32"/>
  <c r="A4096" i="27" l="1"/>
  <c r="F4098" i="27"/>
  <c r="K1657" i="32"/>
  <c r="B730" i="27"/>
  <c r="M730" i="27"/>
  <c r="N730" i="27"/>
  <c r="H730" i="27"/>
  <c r="Q1241" i="32"/>
  <c r="I4097" i="27"/>
  <c r="H4097" i="27"/>
  <c r="G1237" i="32"/>
  <c r="A4097" i="27" l="1"/>
  <c r="F4100" i="27"/>
  <c r="F4099" i="27"/>
  <c r="K1659" i="32"/>
  <c r="B731" i="27"/>
  <c r="H731" i="27" s="1"/>
  <c r="M731" i="27"/>
  <c r="N731" i="27"/>
  <c r="Q1243" i="32"/>
  <c r="I4098" i="27"/>
  <c r="H4098" i="27"/>
  <c r="A1243" i="32"/>
  <c r="G1239" i="32"/>
  <c r="A1241" i="32"/>
  <c r="A4098" i="27" l="1"/>
  <c r="F4101" i="27"/>
  <c r="K1661" i="32"/>
  <c r="B732" i="27"/>
  <c r="M732" i="27"/>
  <c r="N732" i="27"/>
  <c r="H732" i="27"/>
  <c r="Q1245" i="32"/>
  <c r="I4099" i="27"/>
  <c r="H4099" i="27"/>
  <c r="I4100" i="27"/>
  <c r="H4100" i="27"/>
  <c r="G1241" i="32"/>
  <c r="A1245" i="32"/>
  <c r="A4100" i="27" l="1"/>
  <c r="A4099" i="27"/>
  <c r="F4102" i="27"/>
  <c r="K1663" i="32"/>
  <c r="B733" i="27"/>
  <c r="H733" i="27" s="1"/>
  <c r="N733" i="27"/>
  <c r="M733" i="27"/>
  <c r="Q1247" i="32"/>
  <c r="H4101" i="27"/>
  <c r="I4101" i="27"/>
  <c r="G1243" i="32"/>
  <c r="A4101" i="27" l="1"/>
  <c r="F4103" i="27"/>
  <c r="K1665" i="32"/>
  <c r="B734" i="27"/>
  <c r="N734" i="27"/>
  <c r="M734" i="27"/>
  <c r="H734" i="27"/>
  <c r="Q1249" i="32"/>
  <c r="H4102" i="27"/>
  <c r="I4102" i="27"/>
  <c r="G1245" i="32"/>
  <c r="A1247" i="32"/>
  <c r="A1249" i="32"/>
  <c r="A4102" i="27" l="1"/>
  <c r="F4104" i="27"/>
  <c r="K1667" i="32"/>
  <c r="B735" i="27"/>
  <c r="H735" i="27" s="1"/>
  <c r="N735" i="27"/>
  <c r="M735" i="27"/>
  <c r="Q1251" i="32"/>
  <c r="I4103" i="27"/>
  <c r="H4103" i="27"/>
  <c r="G1247" i="32"/>
  <c r="A4103" i="27" l="1"/>
  <c r="F4105" i="27"/>
  <c r="K1669" i="32"/>
  <c r="B736" i="27"/>
  <c r="M736" i="27"/>
  <c r="N736" i="27"/>
  <c r="H736" i="27"/>
  <c r="Q1253" i="32"/>
  <c r="H4104" i="27"/>
  <c r="I4104" i="27"/>
  <c r="A1253" i="32"/>
  <c r="G1249" i="32"/>
  <c r="A1251" i="32"/>
  <c r="A4104" i="27" l="1"/>
  <c r="F4106" i="27"/>
  <c r="K1671" i="32"/>
  <c r="B737" i="27"/>
  <c r="H737" i="27" s="1"/>
  <c r="M737" i="27"/>
  <c r="N737" i="27"/>
  <c r="Q1255" i="32"/>
  <c r="H4105" i="27"/>
  <c r="I4105" i="27"/>
  <c r="G1251" i="32"/>
  <c r="A4105" i="27" l="1"/>
  <c r="F4108" i="27"/>
  <c r="F4107" i="27"/>
  <c r="K1673" i="32"/>
  <c r="B738" i="27"/>
  <c r="M738" i="27"/>
  <c r="N738" i="27"/>
  <c r="H738" i="27"/>
  <c r="Q1257" i="32"/>
  <c r="I4106" i="27"/>
  <c r="H4106" i="27"/>
  <c r="A1255" i="32"/>
  <c r="G1253" i="32"/>
  <c r="A1257" i="32"/>
  <c r="A4106" i="27" l="1"/>
  <c r="F4109" i="27"/>
  <c r="K1675" i="32"/>
  <c r="B739" i="27"/>
  <c r="H739" i="27" s="1"/>
  <c r="N739" i="27"/>
  <c r="M739" i="27"/>
  <c r="Q1259" i="32"/>
  <c r="H4107" i="27"/>
  <c r="I4108" i="27"/>
  <c r="H4108" i="27"/>
  <c r="I4107" i="27"/>
  <c r="G1255" i="32"/>
  <c r="A4108" i="27" l="1"/>
  <c r="A4107" i="27"/>
  <c r="F4110" i="27"/>
  <c r="K1677" i="32"/>
  <c r="B740" i="27"/>
  <c r="N740" i="27"/>
  <c r="M740" i="27"/>
  <c r="H740" i="27"/>
  <c r="Q1261" i="32"/>
  <c r="I4109" i="27"/>
  <c r="H4109" i="27"/>
  <c r="A1261" i="32"/>
  <c r="G1257" i="32"/>
  <c r="A1259" i="32"/>
  <c r="A4109" i="27" l="1"/>
  <c r="F4111" i="27"/>
  <c r="K1679" i="32"/>
  <c r="B741" i="27"/>
  <c r="H741" i="27" s="1"/>
  <c r="M741" i="27"/>
  <c r="N741" i="27"/>
  <c r="Q1263" i="32"/>
  <c r="H4110" i="27"/>
  <c r="I4110" i="27"/>
  <c r="G1259" i="32"/>
  <c r="A4110" i="27" l="1"/>
  <c r="F4112" i="27"/>
  <c r="K1681" i="32"/>
  <c r="B742" i="27"/>
  <c r="N742" i="27"/>
  <c r="M742" i="27"/>
  <c r="H742" i="27"/>
  <c r="Q1265" i="32"/>
  <c r="I4111" i="27"/>
  <c r="H4111" i="27"/>
  <c r="G1261" i="32"/>
  <c r="A1265" i="32"/>
  <c r="A1263" i="32"/>
  <c r="A4111" i="27" l="1"/>
  <c r="F4113" i="27"/>
  <c r="K1683" i="32"/>
  <c r="B743" i="27"/>
  <c r="H743" i="27" s="1"/>
  <c r="M743" i="27"/>
  <c r="N743" i="27"/>
  <c r="Q1267" i="32"/>
  <c r="H4112" i="27"/>
  <c r="I4112" i="27"/>
  <c r="G1263" i="32"/>
  <c r="A4112" i="27" l="1"/>
  <c r="F4114" i="27"/>
  <c r="K1685" i="32"/>
  <c r="B744" i="27"/>
  <c r="M744" i="27"/>
  <c r="N744" i="27"/>
  <c r="H744" i="27"/>
  <c r="Q1269" i="32"/>
  <c r="I4113" i="27"/>
  <c r="H4113" i="27"/>
  <c r="A1267" i="32"/>
  <c r="A1269" i="32"/>
  <c r="G1265" i="32"/>
  <c r="A4113" i="27" l="1"/>
  <c r="F4116" i="27"/>
  <c r="F4115" i="27"/>
  <c r="K1687" i="32"/>
  <c r="B745" i="27"/>
  <c r="H745" i="27" s="1"/>
  <c r="M745" i="27"/>
  <c r="N745" i="27"/>
  <c r="Q1271" i="32"/>
  <c r="I4114" i="27"/>
  <c r="H4114" i="27"/>
  <c r="G1267" i="32"/>
  <c r="A4114" i="27" l="1"/>
  <c r="F4117" i="27"/>
  <c r="K1689" i="32"/>
  <c r="B746" i="27"/>
  <c r="M746" i="27"/>
  <c r="N746" i="27"/>
  <c r="H746" i="27"/>
  <c r="Q1273" i="32"/>
  <c r="I4115" i="27"/>
  <c r="I4116" i="27"/>
  <c r="H4115" i="27"/>
  <c r="H4116" i="27"/>
  <c r="A1271" i="32"/>
  <c r="A1273" i="32"/>
  <c r="G1269" i="32"/>
  <c r="A4116" i="27" l="1"/>
  <c r="A4115" i="27"/>
  <c r="F4118" i="27"/>
  <c r="K1691" i="32"/>
  <c r="B747" i="27"/>
  <c r="H747" i="27" s="1"/>
  <c r="N747" i="27"/>
  <c r="M747" i="27"/>
  <c r="Q1275" i="32"/>
  <c r="H4117" i="27"/>
  <c r="I4117" i="27"/>
  <c r="G1271" i="32"/>
  <c r="A4117" i="27" l="1"/>
  <c r="F4119" i="27"/>
  <c r="K1693" i="32"/>
  <c r="B748" i="27"/>
  <c r="N748" i="27"/>
  <c r="M748" i="27"/>
  <c r="H748" i="27"/>
  <c r="Q1277" i="32"/>
  <c r="I4118" i="27"/>
  <c r="H4118" i="27"/>
  <c r="A1275" i="32"/>
  <c r="A1277" i="32"/>
  <c r="G1273" i="32"/>
  <c r="A4118" i="27" l="1"/>
  <c r="F4120" i="27"/>
  <c r="K1695" i="32"/>
  <c r="B749" i="27"/>
  <c r="H749" i="27" s="1"/>
  <c r="N749" i="27"/>
  <c r="M749" i="27"/>
  <c r="Q1279" i="32"/>
  <c r="I4119" i="27"/>
  <c r="H4119" i="27"/>
  <c r="G1275" i="32"/>
  <c r="A1279" i="32"/>
  <c r="A4119" i="27" l="1"/>
  <c r="F4121" i="27"/>
  <c r="K1697" i="32"/>
  <c r="B750" i="27"/>
  <c r="M750" i="27"/>
  <c r="N750" i="27"/>
  <c r="H750" i="27"/>
  <c r="Q1281" i="32"/>
  <c r="I4120" i="27"/>
  <c r="H4120" i="27"/>
  <c r="G1277" i="32"/>
  <c r="A1281" i="32"/>
  <c r="A4120" i="27" l="1"/>
  <c r="F4122" i="27"/>
  <c r="K1699" i="32"/>
  <c r="B751" i="27"/>
  <c r="H751" i="27" s="1"/>
  <c r="N751" i="27"/>
  <c r="M751" i="27"/>
  <c r="Q1283" i="32"/>
  <c r="H4121" i="27"/>
  <c r="I4121" i="27"/>
  <c r="G1279" i="32"/>
  <c r="A4121" i="27" l="1"/>
  <c r="F4124" i="27"/>
  <c r="F4123" i="27"/>
  <c r="K1701" i="32"/>
  <c r="B752" i="27"/>
  <c r="M752" i="27"/>
  <c r="N752" i="27"/>
  <c r="H752" i="27"/>
  <c r="Q1285" i="32"/>
  <c r="H4122" i="27"/>
  <c r="I4122" i="27"/>
  <c r="A1283" i="32"/>
  <c r="G1281" i="32"/>
  <c r="A1285" i="32"/>
  <c r="A4122" i="27" l="1"/>
  <c r="F4125" i="27"/>
  <c r="K1703" i="32"/>
  <c r="B753" i="27"/>
  <c r="H753" i="27" s="1"/>
  <c r="M753" i="27"/>
  <c r="N753" i="27"/>
  <c r="Q1287" i="32"/>
  <c r="I4123" i="27"/>
  <c r="H4123" i="27"/>
  <c r="H4124" i="27"/>
  <c r="I4124" i="27"/>
  <c r="G1283" i="32"/>
  <c r="A4124" i="27" l="1"/>
  <c r="A4123" i="27"/>
  <c r="F4126" i="27"/>
  <c r="K1705" i="32"/>
  <c r="B754" i="27"/>
  <c r="M754" i="27"/>
  <c r="N754" i="27"/>
  <c r="H754" i="27"/>
  <c r="Q1289" i="32"/>
  <c r="I4125" i="27"/>
  <c r="H4125" i="27"/>
  <c r="A1289" i="32"/>
  <c r="G1285" i="32"/>
  <c r="A1287" i="32"/>
  <c r="A4125" i="27" l="1"/>
  <c r="F4127" i="27"/>
  <c r="K1707" i="32"/>
  <c r="B755" i="27"/>
  <c r="H755" i="27" s="1"/>
  <c r="M755" i="27"/>
  <c r="N755" i="27"/>
  <c r="Q1291" i="32"/>
  <c r="I4126" i="27"/>
  <c r="H4126" i="27"/>
  <c r="G1287" i="32"/>
  <c r="A4126" i="27" l="1"/>
  <c r="F4128" i="27"/>
  <c r="K1709" i="32"/>
  <c r="B756" i="27"/>
  <c r="M756" i="27"/>
  <c r="N756" i="27"/>
  <c r="H756" i="27"/>
  <c r="Q1293" i="32"/>
  <c r="I4127" i="27"/>
  <c r="H4127" i="27"/>
  <c r="A1293" i="32"/>
  <c r="A1291" i="32"/>
  <c r="G1289" i="32"/>
  <c r="A4127" i="27" l="1"/>
  <c r="F4129" i="27"/>
  <c r="K1711" i="32"/>
  <c r="B757" i="27"/>
  <c r="H757" i="27" s="1"/>
  <c r="N757" i="27"/>
  <c r="M757" i="27"/>
  <c r="Q1295" i="32"/>
  <c r="H4128" i="27"/>
  <c r="I4128" i="27"/>
  <c r="G1291" i="32"/>
  <c r="A1295" i="32"/>
  <c r="A4128" i="27" l="1"/>
  <c r="F4130" i="27"/>
  <c r="K1713" i="32"/>
  <c r="B758" i="27"/>
  <c r="M758" i="27"/>
  <c r="N758" i="27"/>
  <c r="H758" i="27"/>
  <c r="Q1297" i="32"/>
  <c r="I4129" i="27"/>
  <c r="H4129" i="27"/>
  <c r="G1293" i="32"/>
  <c r="A4129" i="27" l="1"/>
  <c r="F4132" i="27"/>
  <c r="F4131" i="27"/>
  <c r="K1715" i="32"/>
  <c r="B759" i="27"/>
  <c r="H759" i="27" s="1"/>
  <c r="N759" i="27"/>
  <c r="M759" i="27"/>
  <c r="Q1299" i="32"/>
  <c r="I4130" i="27"/>
  <c r="H4130" i="27"/>
  <c r="G1295" i="32"/>
  <c r="A1297" i="32"/>
  <c r="A1299" i="32"/>
  <c r="A4130" i="27" l="1"/>
  <c r="F4133" i="27"/>
  <c r="K1717" i="32"/>
  <c r="B760" i="27"/>
  <c r="M760" i="27"/>
  <c r="N760" i="27"/>
  <c r="H760" i="27"/>
  <c r="Q1301" i="32"/>
  <c r="I4131" i="27"/>
  <c r="I4132" i="27"/>
  <c r="H4131" i="27"/>
  <c r="H4132" i="27"/>
  <c r="G1297" i="32"/>
  <c r="A4132" i="27" l="1"/>
  <c r="A4131" i="27"/>
  <c r="F4134" i="27"/>
  <c r="K1719" i="32"/>
  <c r="B761" i="27"/>
  <c r="H761" i="27" s="1"/>
  <c r="M761" i="27"/>
  <c r="N761" i="27"/>
  <c r="Q1303" i="32"/>
  <c r="H4133" i="27"/>
  <c r="I4133" i="27"/>
  <c r="A1301" i="32"/>
  <c r="A1303" i="32"/>
  <c r="G1299" i="32"/>
  <c r="A4133" i="27" l="1"/>
  <c r="F4135" i="27"/>
  <c r="K1721" i="32"/>
  <c r="B762" i="27"/>
  <c r="M762" i="27"/>
  <c r="N762" i="27"/>
  <c r="H762" i="27"/>
  <c r="Q1305" i="32"/>
  <c r="H4134" i="27"/>
  <c r="I4134" i="27"/>
  <c r="G1301" i="32"/>
  <c r="A1305" i="32"/>
  <c r="A4134" i="27" l="1"/>
  <c r="F4136" i="27"/>
  <c r="K1723" i="32"/>
  <c r="B763" i="27"/>
  <c r="H763" i="27" s="1"/>
  <c r="M763" i="27"/>
  <c r="N763" i="27"/>
  <c r="Q1307" i="32"/>
  <c r="I4135" i="27"/>
  <c r="H4135" i="27"/>
  <c r="G1303" i="32"/>
  <c r="A4135" i="27" l="1"/>
  <c r="F4137" i="27"/>
  <c r="K1725" i="32"/>
  <c r="B764" i="27"/>
  <c r="M764" i="27"/>
  <c r="N764" i="27"/>
  <c r="H764" i="27"/>
  <c r="Q1309" i="32"/>
  <c r="H4136" i="27"/>
  <c r="I4136" i="27"/>
  <c r="G1305" i="32"/>
  <c r="A1307" i="32"/>
  <c r="A1309" i="32"/>
  <c r="A4136" i="27" l="1"/>
  <c r="F4138" i="27"/>
  <c r="K1727" i="32"/>
  <c r="B765" i="27"/>
  <c r="H765" i="27" s="1"/>
  <c r="N765" i="27"/>
  <c r="M765" i="27"/>
  <c r="Q1311" i="32"/>
  <c r="H4137" i="27"/>
  <c r="I4137" i="27"/>
  <c r="G1307" i="32"/>
  <c r="A4137" i="27" l="1"/>
  <c r="F4139" i="27"/>
  <c r="F4140" i="27"/>
  <c r="K1729" i="32"/>
  <c r="B766" i="27"/>
  <c r="M766" i="27"/>
  <c r="N766" i="27"/>
  <c r="H766" i="27"/>
  <c r="Q1313" i="32"/>
  <c r="I4138" i="27"/>
  <c r="H4138" i="27"/>
  <c r="A1313" i="32"/>
  <c r="A1311" i="32"/>
  <c r="G1309" i="32"/>
  <c r="A4138" i="27" l="1"/>
  <c r="F4141" i="27"/>
  <c r="K1731" i="32"/>
  <c r="B767" i="27"/>
  <c r="H767" i="27" s="1"/>
  <c r="N767" i="27"/>
  <c r="M767" i="27"/>
  <c r="Q1315" i="32"/>
  <c r="I4139" i="27"/>
  <c r="H4139" i="27"/>
  <c r="I4140" i="27"/>
  <c r="H4140" i="27"/>
  <c r="G1311" i="32"/>
  <c r="A4140" i="27" l="1"/>
  <c r="A4139" i="27"/>
  <c r="F4142" i="27"/>
  <c r="K1733" i="32"/>
  <c r="B768" i="27"/>
  <c r="M768" i="27"/>
  <c r="N768" i="27"/>
  <c r="H768" i="27"/>
  <c r="Q1317" i="32"/>
  <c r="I4141" i="27"/>
  <c r="H4141" i="27"/>
  <c r="A1317" i="32"/>
  <c r="A1315" i="32"/>
  <c r="G1313" i="32"/>
  <c r="A4141" i="27" l="1"/>
  <c r="F4143" i="27"/>
  <c r="K1735" i="32"/>
  <c r="B769" i="27"/>
  <c r="H769" i="27" s="1"/>
  <c r="M769" i="27"/>
  <c r="N769" i="27"/>
  <c r="Q1319" i="32"/>
  <c r="H4142" i="27"/>
  <c r="I4142" i="27"/>
  <c r="G1315" i="32"/>
  <c r="A4142" i="27" l="1"/>
  <c r="F4144" i="27"/>
  <c r="K1737" i="32"/>
  <c r="B770" i="27"/>
  <c r="M770" i="27"/>
  <c r="N770" i="27"/>
  <c r="H770" i="27"/>
  <c r="Q1321" i="32"/>
  <c r="I4143" i="27"/>
  <c r="H4143" i="27"/>
  <c r="G1317" i="32"/>
  <c r="A1319" i="32"/>
  <c r="A1321" i="32"/>
  <c r="A4143" i="27" l="1"/>
  <c r="F4145" i="27"/>
  <c r="K1739" i="32"/>
  <c r="B771" i="27"/>
  <c r="H771" i="27" s="1"/>
  <c r="N771" i="27"/>
  <c r="M771" i="27"/>
  <c r="Q1323" i="32"/>
  <c r="H4144" i="27"/>
  <c r="I4144" i="27"/>
  <c r="G1319" i="32"/>
  <c r="A4144" i="27" l="1"/>
  <c r="F4146" i="27"/>
  <c r="K1741" i="32"/>
  <c r="B772" i="27"/>
  <c r="N772" i="27"/>
  <c r="M772" i="27"/>
  <c r="H772" i="27"/>
  <c r="Q1325" i="32"/>
  <c r="I4145" i="27"/>
  <c r="H4145" i="27"/>
  <c r="A1323" i="32"/>
  <c r="A1325" i="32"/>
  <c r="G1321" i="32"/>
  <c r="A4145" i="27" l="1"/>
  <c r="F4147" i="27"/>
  <c r="F4148" i="27"/>
  <c r="K1743" i="32"/>
  <c r="B773" i="27"/>
  <c r="H773" i="27" s="1"/>
  <c r="M773" i="27"/>
  <c r="N773" i="27"/>
  <c r="Q1327" i="32"/>
  <c r="H4146" i="27"/>
  <c r="I4146" i="27"/>
  <c r="G1323" i="32"/>
  <c r="A1327" i="32"/>
  <c r="A4146" i="27" l="1"/>
  <c r="F4149" i="27"/>
  <c r="K1745" i="32"/>
  <c r="B774" i="27"/>
  <c r="N774" i="27"/>
  <c r="M774" i="27"/>
  <c r="H774" i="27"/>
  <c r="Q1329" i="32"/>
  <c r="I4148" i="27"/>
  <c r="H4147" i="27"/>
  <c r="H4148" i="27"/>
  <c r="I4147" i="27"/>
  <c r="G1325" i="32"/>
  <c r="A1329" i="32"/>
  <c r="A4148" i="27" l="1"/>
  <c r="A4147" i="27"/>
  <c r="F4150" i="27"/>
  <c r="K1747" i="32"/>
  <c r="B775" i="27"/>
  <c r="H775" i="27" s="1"/>
  <c r="M775" i="27"/>
  <c r="N775" i="27"/>
  <c r="Q1331" i="32"/>
  <c r="I4149" i="27"/>
  <c r="H4149" i="27"/>
  <c r="G1327" i="32"/>
  <c r="A1331" i="32"/>
  <c r="A4149" i="27" l="1"/>
  <c r="F4151" i="27"/>
  <c r="K1749" i="32"/>
  <c r="B776" i="27"/>
  <c r="M776" i="27"/>
  <c r="N776" i="27"/>
  <c r="H776" i="27"/>
  <c r="Q1333" i="32"/>
  <c r="I4150" i="27"/>
  <c r="H4150" i="27"/>
  <c r="G1329" i="32"/>
  <c r="A1333" i="32"/>
  <c r="A4150" i="27" l="1"/>
  <c r="F4152" i="27"/>
  <c r="K1751" i="32"/>
  <c r="B777" i="27"/>
  <c r="H777" i="27" s="1"/>
  <c r="M777" i="27"/>
  <c r="N777" i="27"/>
  <c r="Q1335" i="32"/>
  <c r="I4151" i="27"/>
  <c r="H4151" i="27"/>
  <c r="G1331" i="32"/>
  <c r="A4151" i="27" l="1"/>
  <c r="F4153" i="27"/>
  <c r="K1753" i="32"/>
  <c r="B778" i="27"/>
  <c r="M778" i="27"/>
  <c r="N778" i="27"/>
  <c r="H778" i="27"/>
  <c r="Q1337" i="32"/>
  <c r="H4152" i="27"/>
  <c r="I4152" i="27"/>
  <c r="G1333" i="32"/>
  <c r="A1337" i="32"/>
  <c r="A1335" i="32"/>
  <c r="A4152" i="27" l="1"/>
  <c r="F4154" i="27"/>
  <c r="K1755" i="32"/>
  <c r="B779" i="27"/>
  <c r="H779" i="27" s="1"/>
  <c r="M779" i="27"/>
  <c r="N779" i="27"/>
  <c r="Q1339" i="32"/>
  <c r="H4153" i="27"/>
  <c r="I4153" i="27"/>
  <c r="G1335" i="32"/>
  <c r="A4153" i="27" l="1"/>
  <c r="F4155" i="27"/>
  <c r="F4156" i="27"/>
  <c r="K1757" i="32"/>
  <c r="B780" i="27"/>
  <c r="M780" i="27"/>
  <c r="N780" i="27"/>
  <c r="H780" i="27"/>
  <c r="Q1341" i="32"/>
  <c r="I4154" i="27"/>
  <c r="H4154" i="27"/>
  <c r="A1339" i="32"/>
  <c r="A1341" i="32"/>
  <c r="G1337" i="32"/>
  <c r="A4154" i="27" l="1"/>
  <c r="F4157" i="27"/>
  <c r="K1759" i="32"/>
  <c r="B781" i="27"/>
  <c r="H781" i="27" s="1"/>
  <c r="M781" i="27"/>
  <c r="N781" i="27"/>
  <c r="Q1343" i="32"/>
  <c r="I4155" i="27"/>
  <c r="H4155" i="27"/>
  <c r="I4156" i="27"/>
  <c r="H4156" i="27"/>
  <c r="G1339" i="32"/>
  <c r="A4156" i="27" l="1"/>
  <c r="A4155" i="27"/>
  <c r="F4158" i="27"/>
  <c r="K1761" i="32"/>
  <c r="B782" i="27"/>
  <c r="N782" i="27"/>
  <c r="M782" i="27"/>
  <c r="H782" i="27"/>
  <c r="Q1345" i="32"/>
  <c r="H4157" i="27"/>
  <c r="I4157" i="27"/>
  <c r="A1343" i="32"/>
  <c r="G1341" i="32"/>
  <c r="A1345" i="32"/>
  <c r="A4157" i="27" l="1"/>
  <c r="F4159" i="27"/>
  <c r="K1763" i="32"/>
  <c r="B783" i="27"/>
  <c r="H783" i="27" s="1"/>
  <c r="N783" i="27"/>
  <c r="M783" i="27"/>
  <c r="Q1347" i="32"/>
  <c r="H4158" i="27"/>
  <c r="I4158" i="27"/>
  <c r="G1343" i="32"/>
  <c r="A4158" i="27" l="1"/>
  <c r="F4160" i="27"/>
  <c r="K1765" i="32"/>
  <c r="B784" i="27"/>
  <c r="M784" i="27"/>
  <c r="N784" i="27"/>
  <c r="H784" i="27"/>
  <c r="Q1349" i="32"/>
  <c r="I4159" i="27"/>
  <c r="H4159" i="27"/>
  <c r="G1345" i="32"/>
  <c r="A1347" i="32"/>
  <c r="A1349" i="32"/>
  <c r="A4159" i="27" l="1"/>
  <c r="F4161" i="27"/>
  <c r="K1767" i="32"/>
  <c r="B785" i="27"/>
  <c r="H785" i="27" s="1"/>
  <c r="M785" i="27"/>
  <c r="N785" i="27"/>
  <c r="Q1351" i="32"/>
  <c r="I4160" i="27"/>
  <c r="H4160" i="27"/>
  <c r="G1347" i="32"/>
  <c r="A4160" i="27" l="1"/>
  <c r="F4162" i="27"/>
  <c r="K1769" i="32"/>
  <c r="B786" i="27"/>
  <c r="M786" i="27"/>
  <c r="N786" i="27"/>
  <c r="H786" i="27"/>
  <c r="Q1353" i="32"/>
  <c r="I4161" i="27"/>
  <c r="H4161" i="27"/>
  <c r="A1351" i="32"/>
  <c r="A1353" i="32"/>
  <c r="G1349" i="32"/>
  <c r="A4161" i="27" l="1"/>
  <c r="F4164" i="27"/>
  <c r="F4163" i="27"/>
  <c r="K1771" i="32"/>
  <c r="B787" i="27"/>
  <c r="H787" i="27" s="1"/>
  <c r="N787" i="27"/>
  <c r="M787" i="27"/>
  <c r="Q1355" i="32"/>
  <c r="H4162" i="27"/>
  <c r="I4162" i="27"/>
  <c r="G1351" i="32"/>
  <c r="A4162" i="27" l="1"/>
  <c r="F4165" i="27"/>
  <c r="K1773" i="32"/>
  <c r="B788" i="27"/>
  <c r="N788" i="27"/>
  <c r="M788" i="27"/>
  <c r="H788" i="27"/>
  <c r="Q1357" i="32"/>
  <c r="I4163" i="27"/>
  <c r="I4164" i="27"/>
  <c r="H4163" i="27"/>
  <c r="H4164" i="27"/>
  <c r="G1353" i="32"/>
  <c r="A1355" i="32"/>
  <c r="A1357" i="32"/>
  <c r="A4164" i="27" l="1"/>
  <c r="A4163" i="27"/>
  <c r="F4166" i="27"/>
  <c r="K1775" i="32"/>
  <c r="B789" i="27"/>
  <c r="H789" i="27" s="1"/>
  <c r="N789" i="27"/>
  <c r="M789" i="27"/>
  <c r="Q1359" i="32"/>
  <c r="I4165" i="27"/>
  <c r="H4165" i="27"/>
  <c r="A1359" i="32"/>
  <c r="G1355" i="32"/>
  <c r="A4165" i="27" l="1"/>
  <c r="F4167" i="27"/>
  <c r="K1777" i="32"/>
  <c r="B790" i="27"/>
  <c r="N790" i="27"/>
  <c r="M790" i="27"/>
  <c r="H790" i="27"/>
  <c r="Q1361" i="32"/>
  <c r="H4166" i="27"/>
  <c r="I4166" i="27"/>
  <c r="G1357" i="32"/>
  <c r="A4166" i="27" l="1"/>
  <c r="F4168" i="27"/>
  <c r="K1779" i="32"/>
  <c r="B791" i="27"/>
  <c r="H791" i="27" s="1"/>
  <c r="M791" i="27"/>
  <c r="N791" i="27"/>
  <c r="Q1363" i="32"/>
  <c r="I4167" i="27"/>
  <c r="H4167" i="27"/>
  <c r="G1359" i="32"/>
  <c r="A1363" i="32"/>
  <c r="A1361" i="32"/>
  <c r="A4167" i="27" l="1"/>
  <c r="F4169" i="27"/>
  <c r="K1781" i="32"/>
  <c r="B792" i="27"/>
  <c r="M792" i="27"/>
  <c r="N792" i="27"/>
  <c r="H792" i="27"/>
  <c r="Q1365" i="32"/>
  <c r="I4168" i="27"/>
  <c r="H4168" i="27"/>
  <c r="G1361" i="32"/>
  <c r="A4168" i="27" l="1"/>
  <c r="F4170" i="27"/>
  <c r="K1783" i="32"/>
  <c r="B793" i="27"/>
  <c r="H793" i="27" s="1"/>
  <c r="M793" i="27"/>
  <c r="N793" i="27"/>
  <c r="Q1367" i="32"/>
  <c r="H4169" i="27"/>
  <c r="I4169" i="27"/>
  <c r="A1367" i="32"/>
  <c r="A1365" i="32"/>
  <c r="G1363" i="32"/>
  <c r="A4169" i="27" l="1"/>
  <c r="F4172" i="27"/>
  <c r="F4171" i="27"/>
  <c r="K1785" i="32"/>
  <c r="B794" i="27"/>
  <c r="M794" i="27"/>
  <c r="N794" i="27"/>
  <c r="H794" i="27"/>
  <c r="Q1369" i="32"/>
  <c r="H4170" i="27"/>
  <c r="I4170" i="27"/>
  <c r="G1365" i="32"/>
  <c r="A1369" i="32"/>
  <c r="A4170" i="27" l="1"/>
  <c r="F4173" i="27"/>
  <c r="K1787" i="32"/>
  <c r="B795" i="27"/>
  <c r="H795" i="27" s="1"/>
  <c r="N795" i="27"/>
  <c r="M795" i="27"/>
  <c r="Q1371" i="32"/>
  <c r="I4171" i="27"/>
  <c r="I4172" i="27"/>
  <c r="H4171" i="27"/>
  <c r="H4172" i="27"/>
  <c r="G1367" i="32"/>
  <c r="A4172" i="27" l="1"/>
  <c r="A4171" i="27"/>
  <c r="F4174" i="27"/>
  <c r="K1789" i="32"/>
  <c r="B796" i="27"/>
  <c r="M796" i="27"/>
  <c r="N796" i="27"/>
  <c r="H796" i="27"/>
  <c r="Q1373" i="32"/>
  <c r="H4173" i="27"/>
  <c r="I4173" i="27"/>
  <c r="A1373" i="32"/>
  <c r="A1371" i="32"/>
  <c r="G1369" i="32"/>
  <c r="A4173" i="27" l="1"/>
  <c r="F4175" i="27"/>
  <c r="M2453" i="27"/>
  <c r="A2453" i="27" s="1"/>
  <c r="K1791" i="32"/>
  <c r="B797" i="27"/>
  <c r="H797" i="27" s="1"/>
  <c r="M797" i="27"/>
  <c r="N797" i="27"/>
  <c r="Q1375" i="32"/>
  <c r="H4174" i="27"/>
  <c r="I4174" i="27"/>
  <c r="G1371" i="32"/>
  <c r="A4174" i="27" l="1"/>
  <c r="F4176" i="27"/>
  <c r="M2455" i="27"/>
  <c r="A2455" i="27" s="1"/>
  <c r="K1793" i="32"/>
  <c r="B798" i="27"/>
  <c r="H798" i="27" s="1"/>
  <c r="N798" i="27"/>
  <c r="M798" i="27"/>
  <c r="Q1377" i="32"/>
  <c r="I4175" i="27"/>
  <c r="H4175" i="27"/>
  <c r="G1373" i="32"/>
  <c r="A1377" i="32"/>
  <c r="A1375" i="32"/>
  <c r="A4175" i="27" l="1"/>
  <c r="F4177" i="27"/>
  <c r="M2457" i="27"/>
  <c r="A2457" i="27" s="1"/>
  <c r="K1795" i="32"/>
  <c r="B799" i="27"/>
  <c r="N799" i="27"/>
  <c r="M799" i="27"/>
  <c r="Q1379" i="32"/>
  <c r="H4176" i="27"/>
  <c r="I4176" i="27"/>
  <c r="G1375" i="32"/>
  <c r="A4176" i="27" l="1"/>
  <c r="F4178" i="27"/>
  <c r="M2459" i="27"/>
  <c r="A2459" i="27" s="1"/>
  <c r="K1797" i="32"/>
  <c r="B800" i="27"/>
  <c r="M800" i="27"/>
  <c r="N800" i="27"/>
  <c r="H799" i="27"/>
  <c r="Q1381" i="32"/>
  <c r="I4177" i="27"/>
  <c r="H4177" i="27"/>
  <c r="A1379" i="32"/>
  <c r="A1381" i="32"/>
  <c r="G1377" i="32"/>
  <c r="A4177" i="27" l="1"/>
  <c r="F4179" i="27"/>
  <c r="F4180" i="27"/>
  <c r="M2461" i="27"/>
  <c r="A2461" i="27" s="1"/>
  <c r="K1799" i="32"/>
  <c r="H800" i="27"/>
  <c r="B801" i="27"/>
  <c r="M801" i="27"/>
  <c r="N801" i="27"/>
  <c r="Q1383" i="32"/>
  <c r="H4178" i="27"/>
  <c r="I4178" i="27"/>
  <c r="G1379" i="32"/>
  <c r="A4178" i="27" l="1"/>
  <c r="F4181" i="27"/>
  <c r="H801" i="27"/>
  <c r="M2463" i="27"/>
  <c r="A2463" i="27" s="1"/>
  <c r="K1801" i="32"/>
  <c r="B802" i="27"/>
  <c r="H802" i="27" s="1"/>
  <c r="M802" i="27"/>
  <c r="N802" i="27"/>
  <c r="Q1385" i="32"/>
  <c r="H4179" i="27"/>
  <c r="I4180" i="27"/>
  <c r="H4180" i="27"/>
  <c r="I4179" i="27"/>
  <c r="G1381" i="32"/>
  <c r="A1383" i="32"/>
  <c r="A1385" i="32"/>
  <c r="A4180" i="27" l="1"/>
  <c r="A4179" i="27"/>
  <c r="F4182" i="27"/>
  <c r="M2465" i="27"/>
  <c r="A2465" i="27" s="1"/>
  <c r="K1803" i="32"/>
  <c r="B803" i="27"/>
  <c r="H803" i="27" s="1"/>
  <c r="M803" i="27"/>
  <c r="N803" i="27"/>
  <c r="Q1387" i="32"/>
  <c r="I4181" i="27"/>
  <c r="H4181" i="27"/>
  <c r="G1383" i="32"/>
  <c r="A1387" i="32"/>
  <c r="A4181" i="27" l="1"/>
  <c r="F4183" i="27"/>
  <c r="M2467" i="27"/>
  <c r="A2467" i="27" s="1"/>
  <c r="K1805" i="32"/>
  <c r="B804" i="27"/>
  <c r="M804" i="27"/>
  <c r="N804" i="27"/>
  <c r="Q1389" i="32"/>
  <c r="I4182" i="27"/>
  <c r="H4182" i="27"/>
  <c r="G1385" i="32"/>
  <c r="A1389" i="32"/>
  <c r="A4182" i="27" l="1"/>
  <c r="F4184" i="27"/>
  <c r="M2469" i="27"/>
  <c r="A2469" i="27" s="1"/>
  <c r="K1807" i="32"/>
  <c r="B805" i="27"/>
  <c r="N805" i="27"/>
  <c r="M805" i="27"/>
  <c r="H804" i="27"/>
  <c r="Q1391" i="32"/>
  <c r="I4183" i="27"/>
  <c r="H4183" i="27"/>
  <c r="G1387" i="32"/>
  <c r="A1391" i="32"/>
  <c r="A4183" i="27" l="1"/>
  <c r="F4185" i="27"/>
  <c r="H805" i="27"/>
  <c r="M2471" i="27"/>
  <c r="A2471" i="27" s="1"/>
  <c r="K1809" i="32"/>
  <c r="B806" i="27"/>
  <c r="H806" i="27" s="1"/>
  <c r="N806" i="27"/>
  <c r="M806" i="27"/>
  <c r="Q1393" i="32"/>
  <c r="I4184" i="27"/>
  <c r="H4184" i="27"/>
  <c r="G1389" i="32"/>
  <c r="A1393" i="32"/>
  <c r="A4184" i="27" l="1"/>
  <c r="F4186" i="27"/>
  <c r="M2473" i="27"/>
  <c r="A2473" i="27" s="1"/>
  <c r="K1811" i="32"/>
  <c r="B807" i="27"/>
  <c r="H807" i="27" s="1"/>
  <c r="M807" i="27"/>
  <c r="N807" i="27"/>
  <c r="Q1395" i="32"/>
  <c r="H4185" i="27"/>
  <c r="I4185" i="27"/>
  <c r="G1391" i="32"/>
  <c r="A4185" i="27" l="1"/>
  <c r="F4188" i="27"/>
  <c r="F4187" i="27"/>
  <c r="M2475" i="27"/>
  <c r="A2475" i="27" s="1"/>
  <c r="K1813" i="32"/>
  <c r="B808" i="27"/>
  <c r="H808" i="27" s="1"/>
  <c r="M808" i="27"/>
  <c r="N808" i="27"/>
  <c r="Q1397" i="32"/>
  <c r="H4186" i="27"/>
  <c r="I4186" i="27"/>
  <c r="A1397" i="32"/>
  <c r="G1393" i="32"/>
  <c r="A1395" i="32"/>
  <c r="A4186" i="27" l="1"/>
  <c r="F4189" i="27"/>
  <c r="M2477" i="27"/>
  <c r="A2477" i="27" s="1"/>
  <c r="K1815" i="32"/>
  <c r="B809" i="27"/>
  <c r="H809" i="27" s="1"/>
  <c r="M809" i="27"/>
  <c r="N809" i="27"/>
  <c r="Q1399" i="32"/>
  <c r="I4187" i="27"/>
  <c r="H4187" i="27"/>
  <c r="H4188" i="27"/>
  <c r="I4188" i="27"/>
  <c r="A1399" i="32"/>
  <c r="G1395" i="32"/>
  <c r="A4188" i="27" l="1"/>
  <c r="A4187" i="27"/>
  <c r="F4190" i="27"/>
  <c r="M2479" i="27"/>
  <c r="A2479" i="27" s="1"/>
  <c r="K1817" i="32"/>
  <c r="B810" i="27"/>
  <c r="H810" i="27" s="1"/>
  <c r="M810" i="27"/>
  <c r="N810" i="27"/>
  <c r="Q1401" i="32"/>
  <c r="H4189" i="27"/>
  <c r="I4189" i="27"/>
  <c r="A1401" i="32"/>
  <c r="G1397" i="32"/>
  <c r="A4189" i="27" l="1"/>
  <c r="F4191" i="27"/>
  <c r="M2481" i="27"/>
  <c r="A2481" i="27" s="1"/>
  <c r="K1819" i="32"/>
  <c r="B811" i="27"/>
  <c r="H811" i="27" s="1"/>
  <c r="N811" i="27"/>
  <c r="M811" i="27"/>
  <c r="Q1403" i="32"/>
  <c r="I4190" i="27"/>
  <c r="H4190" i="27"/>
  <c r="G1399" i="32"/>
  <c r="A1403" i="32"/>
  <c r="A4190" i="27" l="1"/>
  <c r="F4192" i="27"/>
  <c r="M2483" i="27"/>
  <c r="A2483" i="27" s="1"/>
  <c r="B812" i="27"/>
  <c r="H812" i="27" s="1"/>
  <c r="N812" i="27"/>
  <c r="M812" i="27"/>
  <c r="Q1405" i="32"/>
  <c r="I4191" i="27"/>
  <c r="H4191" i="27"/>
  <c r="G1401" i="32"/>
  <c r="A1405" i="32"/>
  <c r="A4191" i="27" l="1"/>
  <c r="F4193" i="27"/>
  <c r="M2485" i="27"/>
  <c r="A2485" i="27" s="1"/>
  <c r="B813" i="27"/>
  <c r="N813" i="27"/>
  <c r="M813" i="27"/>
  <c r="H813" i="27"/>
  <c r="Q1407" i="32"/>
  <c r="H4192" i="27"/>
  <c r="I4192" i="27"/>
  <c r="A1407" i="32"/>
  <c r="G1403" i="32"/>
  <c r="A4192" i="27" l="1"/>
  <c r="F4194" i="27"/>
  <c r="M2487" i="27"/>
  <c r="A2487" i="27" s="1"/>
  <c r="B814" i="27"/>
  <c r="H814" i="27" s="1"/>
  <c r="M814" i="27"/>
  <c r="N814" i="27"/>
  <c r="Q1409" i="32"/>
  <c r="I4193" i="27"/>
  <c r="H4193" i="27"/>
  <c r="G1405" i="32"/>
  <c r="A4193" i="27" l="1"/>
  <c r="F4195" i="27"/>
  <c r="M2489" i="27"/>
  <c r="A2489" i="27" s="1"/>
  <c r="B815" i="27"/>
  <c r="N815" i="27"/>
  <c r="M815" i="27"/>
  <c r="H815" i="27"/>
  <c r="Q1411" i="32"/>
  <c r="I4194" i="27"/>
  <c r="H4194" i="27"/>
  <c r="G1407" i="32"/>
  <c r="A1411" i="32"/>
  <c r="A1409" i="32"/>
  <c r="A4194" i="27" l="1"/>
  <c r="M2491" i="27"/>
  <c r="A2491" i="27" s="1"/>
  <c r="B816" i="27"/>
  <c r="H816" i="27" s="1"/>
  <c r="M816" i="27"/>
  <c r="N816" i="27"/>
  <c r="Q1413" i="32"/>
  <c r="I4195" i="27"/>
  <c r="H4195" i="27"/>
  <c r="A1413" i="32"/>
  <c r="G1409" i="32"/>
  <c r="A4195" i="27" l="1"/>
  <c r="M2493" i="27"/>
  <c r="A2493" i="27" s="1"/>
  <c r="B817" i="27"/>
  <c r="M817" i="27"/>
  <c r="N817" i="27"/>
  <c r="H817" i="27"/>
  <c r="Q1415" i="32"/>
  <c r="A1415" i="32"/>
  <c r="G1411" i="32"/>
  <c r="M2495" i="27" l="1"/>
  <c r="A2495" i="27" s="1"/>
  <c r="B818" i="27"/>
  <c r="H818" i="27" s="1"/>
  <c r="M818" i="27"/>
  <c r="N818" i="27"/>
  <c r="Q1417" i="32"/>
  <c r="G1413" i="32"/>
  <c r="A1417" i="32"/>
  <c r="M2497" i="27" l="1"/>
  <c r="A2497" i="27" s="1"/>
  <c r="B819" i="27"/>
  <c r="N819" i="27"/>
  <c r="M819" i="27"/>
  <c r="H819" i="27"/>
  <c r="Q1419" i="32"/>
  <c r="A1419" i="32"/>
  <c r="G1415" i="32"/>
  <c r="M2499" i="27" l="1"/>
  <c r="A2499" i="27" s="1"/>
  <c r="B820" i="27"/>
  <c r="H820" i="27" s="1"/>
  <c r="M820" i="27"/>
  <c r="N820" i="27"/>
  <c r="Q1421" i="32"/>
  <c r="A1421" i="32"/>
  <c r="G1417" i="32"/>
  <c r="M2501" i="27" l="1"/>
  <c r="A2501" i="27" s="1"/>
  <c r="B821" i="27"/>
  <c r="M821" i="27"/>
  <c r="N821" i="27"/>
  <c r="H821" i="27"/>
  <c r="Q1423" i="32"/>
  <c r="G1419" i="32"/>
  <c r="A1423" i="32"/>
  <c r="M2503" i="27" l="1"/>
  <c r="A2503" i="27" s="1"/>
  <c r="M2502" i="27"/>
  <c r="A2502" i="27" s="1"/>
  <c r="B822" i="27"/>
  <c r="H822" i="27" s="1"/>
  <c r="N822" i="27"/>
  <c r="M822" i="27"/>
  <c r="Q1425" i="32"/>
  <c r="G1421" i="32"/>
  <c r="M2504" i="27" l="1"/>
  <c r="A2504" i="27" s="1"/>
  <c r="M2505" i="27"/>
  <c r="A2505" i="27" s="1"/>
  <c r="B823" i="27"/>
  <c r="N823" i="27"/>
  <c r="M823" i="27"/>
  <c r="H823" i="27"/>
  <c r="Q1427" i="32"/>
  <c r="A1427" i="32"/>
  <c r="G1423" i="32"/>
  <c r="A1425" i="32"/>
  <c r="M2506" i="27" l="1"/>
  <c r="A2506" i="27" s="1"/>
  <c r="M2507" i="27"/>
  <c r="A2507" i="27" s="1"/>
  <c r="B824" i="27"/>
  <c r="H824" i="27" s="1"/>
  <c r="M824" i="27"/>
  <c r="N824" i="27"/>
  <c r="Q1429" i="32"/>
  <c r="G1425" i="32"/>
  <c r="M2509" i="27" l="1"/>
  <c r="A2509" i="27" s="1"/>
  <c r="M2508" i="27"/>
  <c r="A2508" i="27" s="1"/>
  <c r="B825" i="27"/>
  <c r="M825" i="27"/>
  <c r="N825" i="27"/>
  <c r="H825" i="27"/>
  <c r="Q1431" i="32"/>
  <c r="G1427" i="32"/>
  <c r="A1431" i="32"/>
  <c r="A1429" i="32"/>
  <c r="M2510" i="27" l="1"/>
  <c r="A2510" i="27" s="1"/>
  <c r="M2511" i="27"/>
  <c r="A2511" i="27" s="1"/>
  <c r="B826" i="27"/>
  <c r="H826" i="27" s="1"/>
  <c r="M826" i="27"/>
  <c r="N826" i="27"/>
  <c r="Q1433" i="32"/>
  <c r="G1429" i="32"/>
  <c r="M2512" i="27" l="1"/>
  <c r="A2512" i="27" s="1"/>
  <c r="M2513" i="27"/>
  <c r="A2513" i="27" s="1"/>
  <c r="B827" i="27"/>
  <c r="M827" i="27"/>
  <c r="N827" i="27"/>
  <c r="H827" i="27"/>
  <c r="Q1435" i="32"/>
  <c r="G1431" i="32"/>
  <c r="A1433" i="32"/>
  <c r="A1435" i="32"/>
  <c r="M2514" i="27" l="1"/>
  <c r="A2514" i="27" s="1"/>
  <c r="M2515" i="27"/>
  <c r="A2515" i="27" s="1"/>
  <c r="B828" i="27"/>
  <c r="H828" i="27" s="1"/>
  <c r="N828" i="27"/>
  <c r="M828" i="27"/>
  <c r="Q1437" i="32"/>
  <c r="G1433" i="32"/>
  <c r="M2516" i="27" l="1"/>
  <c r="A2516" i="27" s="1"/>
  <c r="M2517" i="27"/>
  <c r="A2517" i="27" s="1"/>
  <c r="B829" i="27"/>
  <c r="N829" i="27"/>
  <c r="M829" i="27"/>
  <c r="H829" i="27"/>
  <c r="Q1439" i="32"/>
  <c r="G1435" i="32"/>
  <c r="A1439" i="32"/>
  <c r="A1437" i="32"/>
  <c r="M2519" i="27" l="1"/>
  <c r="A2519" i="27" s="1"/>
  <c r="M2518" i="27"/>
  <c r="A2518" i="27" s="1"/>
  <c r="B830" i="27"/>
  <c r="H830" i="27" s="1"/>
  <c r="N830" i="27"/>
  <c r="M830" i="27"/>
  <c r="Q1441" i="32"/>
  <c r="G1437" i="32"/>
  <c r="M2521" i="27" l="1"/>
  <c r="A2521" i="27" s="1"/>
  <c r="M2520" i="27"/>
  <c r="A2520" i="27" s="1"/>
  <c r="B831" i="27"/>
  <c r="N831" i="27"/>
  <c r="M831" i="27"/>
  <c r="H831" i="27"/>
  <c r="Q1443" i="32"/>
  <c r="A1441" i="32"/>
  <c r="A1443" i="32"/>
  <c r="G1439" i="32"/>
  <c r="M2522" i="27" l="1"/>
  <c r="A2522" i="27" s="1"/>
  <c r="M2523" i="27"/>
  <c r="A2523" i="27" s="1"/>
  <c r="H832" i="27"/>
  <c r="B832" i="27"/>
  <c r="M832" i="27"/>
  <c r="N832" i="27"/>
  <c r="Q1445" i="32"/>
  <c r="G1441" i="32"/>
  <c r="M2524" i="27" l="1"/>
  <c r="A2524" i="27" s="1"/>
  <c r="M2525" i="27"/>
  <c r="A2525" i="27" s="1"/>
  <c r="B833" i="27"/>
  <c r="M833" i="27"/>
  <c r="N833" i="27"/>
  <c r="H833" i="27"/>
  <c r="Q1447" i="32"/>
  <c r="A1445" i="32"/>
  <c r="A1447" i="32"/>
  <c r="G1443" i="32"/>
  <c r="M2527" i="27" l="1"/>
  <c r="A2527" i="27" s="1"/>
  <c r="M2526" i="27"/>
  <c r="A2526" i="27" s="1"/>
  <c r="H834" i="27"/>
  <c r="B834" i="27"/>
  <c r="M834" i="27"/>
  <c r="N834" i="27"/>
  <c r="Q1449" i="32"/>
  <c r="G1445" i="32"/>
  <c r="M2529" i="27" l="1"/>
  <c r="A2529" i="27" s="1"/>
  <c r="M2528" i="27"/>
  <c r="A2528" i="27" s="1"/>
  <c r="B835" i="27"/>
  <c r="N835" i="27"/>
  <c r="M835" i="27"/>
  <c r="H835" i="27"/>
  <c r="Q1451" i="32"/>
  <c r="A1449" i="32"/>
  <c r="G1447" i="32"/>
  <c r="A1451" i="32"/>
  <c r="M2530" i="27" l="1"/>
  <c r="A2530" i="27" s="1"/>
  <c r="M2531" i="27"/>
  <c r="A2531" i="27" s="1"/>
  <c r="H836" i="27"/>
  <c r="B836" i="27"/>
  <c r="N836" i="27"/>
  <c r="M836" i="27"/>
  <c r="Q1453" i="32"/>
  <c r="G1449" i="32"/>
  <c r="M2532" i="27" l="1"/>
  <c r="A2532" i="27" s="1"/>
  <c r="M2533" i="27"/>
  <c r="A2533" i="27" s="1"/>
  <c r="B837" i="27"/>
  <c r="M837" i="27"/>
  <c r="N837" i="27"/>
  <c r="H837" i="27"/>
  <c r="Q1455" i="32"/>
  <c r="G1451" i="32"/>
  <c r="A1453" i="32"/>
  <c r="A1455" i="32"/>
  <c r="M2534" i="27" l="1"/>
  <c r="A2534" i="27" s="1"/>
  <c r="M2535" i="27"/>
  <c r="A2535" i="27" s="1"/>
  <c r="H838" i="27"/>
  <c r="B838" i="27"/>
  <c r="N838" i="27"/>
  <c r="M838" i="27"/>
  <c r="Q1457" i="32"/>
  <c r="G1453" i="32"/>
  <c r="M2536" i="27" l="1"/>
  <c r="A2536" i="27" s="1"/>
  <c r="M2537" i="27"/>
  <c r="A2537" i="27" s="1"/>
  <c r="B839" i="27"/>
  <c r="M839" i="27"/>
  <c r="N839" i="27"/>
  <c r="H839" i="27"/>
  <c r="Q1459" i="32"/>
  <c r="G1455" i="32"/>
  <c r="A1457" i="32"/>
  <c r="A1459" i="32"/>
  <c r="M2539" i="27" l="1"/>
  <c r="A2539" i="27" s="1"/>
  <c r="M2538" i="27"/>
  <c r="A2538" i="27" s="1"/>
  <c r="H840" i="27"/>
  <c r="B840" i="27"/>
  <c r="N840" i="27"/>
  <c r="M840" i="27"/>
  <c r="Q1461" i="32"/>
  <c r="G1457" i="32"/>
  <c r="M2540" i="27" l="1"/>
  <c r="A2540" i="27" s="1"/>
  <c r="M2541" i="27"/>
  <c r="A2541" i="27" s="1"/>
  <c r="B841" i="27"/>
  <c r="M841" i="27"/>
  <c r="N841" i="27"/>
  <c r="H841" i="27"/>
  <c r="Q1463" i="32"/>
  <c r="G1459" i="32"/>
  <c r="A1463" i="32"/>
  <c r="A1461" i="32"/>
  <c r="M2543" i="27" l="1"/>
  <c r="A2543" i="27" s="1"/>
  <c r="M2542" i="27"/>
  <c r="A2542" i="27" s="1"/>
  <c r="B842" i="27"/>
  <c r="H842" i="27" s="1"/>
  <c r="M842" i="27"/>
  <c r="N842" i="27"/>
  <c r="Q1465" i="32"/>
  <c r="G1461" i="32"/>
  <c r="M2545" i="27" l="1"/>
  <c r="A2545" i="27" s="1"/>
  <c r="M2544" i="27"/>
  <c r="A2544" i="27" s="1"/>
  <c r="B843" i="27"/>
  <c r="M843" i="27"/>
  <c r="N843" i="27"/>
  <c r="H843" i="27"/>
  <c r="Q1467" i="32"/>
  <c r="G1463" i="32"/>
  <c r="A1465" i="32"/>
  <c r="A1467" i="32"/>
  <c r="M2547" i="27" l="1"/>
  <c r="A2547" i="27" s="1"/>
  <c r="M2546" i="27"/>
  <c r="A2546" i="27" s="1"/>
  <c r="H844" i="27"/>
  <c r="B844" i="27"/>
  <c r="N844" i="27"/>
  <c r="M844" i="27"/>
  <c r="Q1469" i="32"/>
  <c r="G1465" i="32"/>
  <c r="M2548" i="27" l="1"/>
  <c r="A2548" i="27" s="1"/>
  <c r="M2549" i="27"/>
  <c r="A2549" i="27" s="1"/>
  <c r="B845" i="27"/>
  <c r="N845" i="27"/>
  <c r="M845" i="27"/>
  <c r="H845" i="27"/>
  <c r="Q1471" i="32"/>
  <c r="G1467" i="32"/>
  <c r="A1469" i="32"/>
  <c r="A1471" i="32"/>
  <c r="M2551" i="27" l="1"/>
  <c r="A2551" i="27" s="1"/>
  <c r="M2550" i="27"/>
  <c r="A2550" i="27" s="1"/>
  <c r="H846" i="27"/>
  <c r="B846" i="27"/>
  <c r="M846" i="27"/>
  <c r="N846" i="27"/>
  <c r="Q1473" i="32"/>
  <c r="G1469" i="32"/>
  <c r="M2553" i="27" l="1"/>
  <c r="A2553" i="27" s="1"/>
  <c r="M2552" i="27"/>
  <c r="A2552" i="27" s="1"/>
  <c r="B847" i="27"/>
  <c r="N847" i="27"/>
  <c r="M847" i="27"/>
  <c r="H847" i="27"/>
  <c r="Q1475" i="32"/>
  <c r="G1471" i="32"/>
  <c r="A1473" i="32"/>
  <c r="A1475" i="32"/>
  <c r="M2554" i="27" l="1"/>
  <c r="A2554" i="27" s="1"/>
  <c r="M2555" i="27"/>
  <c r="A2555" i="27" s="1"/>
  <c r="B848" i="27"/>
  <c r="H848" i="27" s="1"/>
  <c r="N848" i="27"/>
  <c r="M848" i="27"/>
  <c r="Q1477" i="32"/>
  <c r="G1473" i="32"/>
  <c r="M2556" i="27" l="1"/>
  <c r="A2556" i="27" s="1"/>
  <c r="M2557" i="27"/>
  <c r="A2557" i="27" s="1"/>
  <c r="B849" i="27"/>
  <c r="M849" i="27"/>
  <c r="N849" i="27"/>
  <c r="H849" i="27"/>
  <c r="Q1479" i="32"/>
  <c r="A1479" i="32"/>
  <c r="A1477" i="32"/>
  <c r="G1475" i="32"/>
  <c r="M2558" i="27" l="1"/>
  <c r="A2558" i="27" s="1"/>
  <c r="M2559" i="27"/>
  <c r="A2559" i="27" s="1"/>
  <c r="B850" i="27"/>
  <c r="M850" i="27"/>
  <c r="C850" i="27" s="1"/>
  <c r="Q1481" i="32"/>
  <c r="G1477" i="32"/>
  <c r="M2561" i="27" l="1"/>
  <c r="A2561" i="27" s="1"/>
  <c r="M2560" i="27"/>
  <c r="A2560" i="27" s="1"/>
  <c r="H850" i="27"/>
  <c r="B851" i="27"/>
  <c r="M851" i="27"/>
  <c r="C851" i="27" s="1"/>
  <c r="N851" i="27"/>
  <c r="Q1483" i="32"/>
  <c r="G1479" i="32"/>
  <c r="A1483" i="32"/>
  <c r="A1481" i="32"/>
  <c r="M2562" i="27" l="1"/>
  <c r="A2562" i="27" s="1"/>
  <c r="M2563" i="27"/>
  <c r="A2563" i="27" s="1"/>
  <c r="H851" i="27"/>
  <c r="B852" i="27"/>
  <c r="M852" i="27"/>
  <c r="C852" i="27" s="1"/>
  <c r="N852" i="27"/>
  <c r="Q1485" i="32"/>
  <c r="J850" i="27"/>
  <c r="I850" i="27"/>
  <c r="L850" i="27"/>
  <c r="K850" i="27"/>
  <c r="G1481" i="32"/>
  <c r="M2564" i="27" l="1"/>
  <c r="A2564" i="27" s="1"/>
  <c r="M2565" i="27"/>
  <c r="A2565" i="27" s="1"/>
  <c r="A850" i="27"/>
  <c r="H852" i="27"/>
  <c r="B853" i="27"/>
  <c r="M853" i="27"/>
  <c r="C853" i="27" s="1"/>
  <c r="N853" i="27"/>
  <c r="Q1487" i="32"/>
  <c r="J851" i="27"/>
  <c r="I851" i="27"/>
  <c r="L851" i="27"/>
  <c r="K851" i="27"/>
  <c r="G1483" i="32"/>
  <c r="A1487" i="32"/>
  <c r="A1485" i="32"/>
  <c r="M2566" i="27" l="1"/>
  <c r="A2566" i="27" s="1"/>
  <c r="M2567" i="27"/>
  <c r="A2567" i="27" s="1"/>
  <c r="A851" i="27"/>
  <c r="H853" i="27"/>
  <c r="B854" i="27"/>
  <c r="M854" i="27"/>
  <c r="C854" i="27" s="1"/>
  <c r="N854" i="27"/>
  <c r="Q1489" i="32"/>
  <c r="J852" i="27"/>
  <c r="I852" i="27"/>
  <c r="L852" i="27"/>
  <c r="K852" i="27"/>
  <c r="G1485" i="32"/>
  <c r="M2569" i="27" l="1"/>
  <c r="A2569" i="27" s="1"/>
  <c r="M2568" i="27"/>
  <c r="A2568" i="27" s="1"/>
  <c r="A852" i="27"/>
  <c r="H854" i="27"/>
  <c r="B855" i="27"/>
  <c r="M855" i="27"/>
  <c r="C855" i="27" s="1"/>
  <c r="N855" i="27"/>
  <c r="Q1491" i="32"/>
  <c r="J853" i="27"/>
  <c r="I853" i="27"/>
  <c r="L853" i="27"/>
  <c r="K853" i="27"/>
  <c r="A1489" i="32"/>
  <c r="A1491" i="32"/>
  <c r="G1487" i="32"/>
  <c r="M2571" i="27" l="1"/>
  <c r="A2571" i="27" s="1"/>
  <c r="M2570" i="27"/>
  <c r="A2570" i="27" s="1"/>
  <c r="A853" i="27"/>
  <c r="H855" i="27"/>
  <c r="B856" i="27"/>
  <c r="M856" i="27"/>
  <c r="C856" i="27" s="1"/>
  <c r="N856" i="27"/>
  <c r="Q1493" i="32"/>
  <c r="J854" i="27"/>
  <c r="I854" i="27"/>
  <c r="L854" i="27"/>
  <c r="K854" i="27"/>
  <c r="G1489" i="32"/>
  <c r="M2573" i="27" l="1"/>
  <c r="A2573" i="27" s="1"/>
  <c r="M2572" i="27"/>
  <c r="A2572" i="27" s="1"/>
  <c r="A854" i="27"/>
  <c r="H856" i="27"/>
  <c r="B857" i="27"/>
  <c r="M857" i="27"/>
  <c r="C857" i="27" s="1"/>
  <c r="N857" i="27"/>
  <c r="Q1495" i="32"/>
  <c r="J855" i="27"/>
  <c r="I855" i="27"/>
  <c r="L855" i="27"/>
  <c r="K855" i="27"/>
  <c r="A1495" i="32"/>
  <c r="A1493" i="32"/>
  <c r="G1491" i="32"/>
  <c r="M2574" i="27" l="1"/>
  <c r="A2574" i="27" s="1"/>
  <c r="M2575" i="27"/>
  <c r="A2575" i="27" s="1"/>
  <c r="A855" i="27"/>
  <c r="H857" i="27"/>
  <c r="B858" i="27"/>
  <c r="M858" i="27"/>
  <c r="C858" i="27" s="1"/>
  <c r="N858" i="27"/>
  <c r="Q1497" i="32"/>
  <c r="J856" i="27"/>
  <c r="I856" i="27"/>
  <c r="L856" i="27"/>
  <c r="K856" i="27"/>
  <c r="G1493" i="32"/>
  <c r="M2577" i="27" l="1"/>
  <c r="A2577" i="27" s="1"/>
  <c r="M2576" i="27"/>
  <c r="A2576" i="27" s="1"/>
  <c r="A856" i="27"/>
  <c r="H858" i="27"/>
  <c r="B859" i="27"/>
  <c r="M859" i="27"/>
  <c r="C859" i="27" s="1"/>
  <c r="N859" i="27"/>
  <c r="Q1499" i="32"/>
  <c r="J857" i="27"/>
  <c r="I857" i="27"/>
  <c r="L857" i="27"/>
  <c r="K857" i="27"/>
  <c r="A1497" i="32"/>
  <c r="A1499" i="32"/>
  <c r="G1495" i="32"/>
  <c r="M2579" i="27" l="1"/>
  <c r="A2579" i="27" s="1"/>
  <c r="M2578" i="27"/>
  <c r="A2578" i="27" s="1"/>
  <c r="A857" i="27"/>
  <c r="H859" i="27"/>
  <c r="B860" i="27"/>
  <c r="N860" i="27"/>
  <c r="M860" i="27"/>
  <c r="C860" i="27" s="1"/>
  <c r="Q1501" i="32"/>
  <c r="J858" i="27"/>
  <c r="I858" i="27"/>
  <c r="L858" i="27"/>
  <c r="K858" i="27"/>
  <c r="G1497" i="32"/>
  <c r="M2581" i="27" l="1"/>
  <c r="A2581" i="27" s="1"/>
  <c r="M2580" i="27"/>
  <c r="A2580" i="27" s="1"/>
  <c r="A858" i="27"/>
  <c r="H860" i="27"/>
  <c r="B861" i="27"/>
  <c r="M861" i="27"/>
  <c r="C861" i="27" s="1"/>
  <c r="N861" i="27"/>
  <c r="Q1503" i="32"/>
  <c r="J859" i="27"/>
  <c r="I859" i="27"/>
  <c r="L859" i="27"/>
  <c r="K859" i="27"/>
  <c r="A1501" i="32"/>
  <c r="A1503" i="32"/>
  <c r="G1499" i="32"/>
  <c r="M2583" i="27" l="1"/>
  <c r="A2583" i="27" s="1"/>
  <c r="M2582" i="27"/>
  <c r="A2582" i="27" s="1"/>
  <c r="A859" i="27"/>
  <c r="H861" i="27"/>
  <c r="B862" i="27"/>
  <c r="N862" i="27"/>
  <c r="M862" i="27"/>
  <c r="C862" i="27" s="1"/>
  <c r="Q1505" i="32"/>
  <c r="J860" i="27"/>
  <c r="I860" i="27"/>
  <c r="L860" i="27"/>
  <c r="K860" i="27"/>
  <c r="G1501" i="32"/>
  <c r="M2585" i="27" l="1"/>
  <c r="A2585" i="27" s="1"/>
  <c r="M2584" i="27"/>
  <c r="A2584" i="27" s="1"/>
  <c r="A860" i="27"/>
  <c r="H862" i="27"/>
  <c r="B863" i="27"/>
  <c r="M863" i="27"/>
  <c r="C863" i="27" s="1"/>
  <c r="N863" i="27"/>
  <c r="Q1507" i="32"/>
  <c r="J861" i="27"/>
  <c r="I861" i="27"/>
  <c r="L861" i="27"/>
  <c r="K861" i="27"/>
  <c r="A1505" i="32"/>
  <c r="G1503" i="32"/>
  <c r="A1507" i="32"/>
  <c r="M2586" i="27" l="1"/>
  <c r="A2586" i="27" s="1"/>
  <c r="M2587" i="27"/>
  <c r="A2587" i="27" s="1"/>
  <c r="A861" i="27"/>
  <c r="H863" i="27"/>
  <c r="B864" i="27"/>
  <c r="N864" i="27"/>
  <c r="M864" i="27"/>
  <c r="C864" i="27" s="1"/>
  <c r="Q1509" i="32"/>
  <c r="J862" i="27"/>
  <c r="I862" i="27"/>
  <c r="L862" i="27"/>
  <c r="K862" i="27"/>
  <c r="G1505" i="32"/>
  <c r="M2589" i="27" l="1"/>
  <c r="A2589" i="27" s="1"/>
  <c r="M2588" i="27"/>
  <c r="A2588" i="27" s="1"/>
  <c r="A862" i="27"/>
  <c r="H864" i="27"/>
  <c r="B865" i="27"/>
  <c r="M865" i="27"/>
  <c r="C865" i="27" s="1"/>
  <c r="N865" i="27"/>
  <c r="Q1511" i="32"/>
  <c r="J863" i="27"/>
  <c r="I863" i="27"/>
  <c r="L863" i="27"/>
  <c r="K863" i="27"/>
  <c r="G1507" i="32"/>
  <c r="A1509" i="32"/>
  <c r="A1511" i="32"/>
  <c r="M2591" i="27" l="1"/>
  <c r="A2591" i="27" s="1"/>
  <c r="M2590" i="27"/>
  <c r="A2590" i="27" s="1"/>
  <c r="A863" i="27"/>
  <c r="H865" i="27"/>
  <c r="B866" i="27"/>
  <c r="N866" i="27"/>
  <c r="M866" i="27"/>
  <c r="C866" i="27" s="1"/>
  <c r="Q1513" i="32"/>
  <c r="J864" i="27"/>
  <c r="I864" i="27"/>
  <c r="L864" i="27"/>
  <c r="K864" i="27"/>
  <c r="G1509" i="32"/>
  <c r="M2593" i="27" l="1"/>
  <c r="A2593" i="27" s="1"/>
  <c r="M2592" i="27"/>
  <c r="A2592" i="27" s="1"/>
  <c r="A864" i="27"/>
  <c r="H866" i="27"/>
  <c r="B867" i="27"/>
  <c r="M867" i="27"/>
  <c r="C867" i="27" s="1"/>
  <c r="N867" i="27"/>
  <c r="Q1515" i="32"/>
  <c r="J865" i="27"/>
  <c r="I865" i="27"/>
  <c r="L865" i="27"/>
  <c r="K865" i="27"/>
  <c r="G1511" i="32"/>
  <c r="A1515" i="32"/>
  <c r="A1513" i="32"/>
  <c r="M2594" i="27" l="1"/>
  <c r="A2594" i="27" s="1"/>
  <c r="M2595" i="27"/>
  <c r="A2595" i="27" s="1"/>
  <c r="A865" i="27"/>
  <c r="H867" i="27"/>
  <c r="B868" i="27"/>
  <c r="N868" i="27"/>
  <c r="M868" i="27"/>
  <c r="C868" i="27" s="1"/>
  <c r="Q1517" i="32"/>
  <c r="J866" i="27"/>
  <c r="I866" i="27"/>
  <c r="L866" i="27"/>
  <c r="K866" i="27"/>
  <c r="G1513" i="32"/>
  <c r="M2596" i="27" l="1"/>
  <c r="A2596" i="27" s="1"/>
  <c r="M2597" i="27"/>
  <c r="A2597" i="27" s="1"/>
  <c r="A866" i="27"/>
  <c r="H868" i="27"/>
  <c r="B869" i="27"/>
  <c r="N869" i="27"/>
  <c r="M869" i="27"/>
  <c r="C869" i="27" s="1"/>
  <c r="Q1519" i="32"/>
  <c r="J867" i="27"/>
  <c r="I867" i="27"/>
  <c r="L867" i="27"/>
  <c r="K867" i="27"/>
  <c r="A1517" i="32"/>
  <c r="G1515" i="32"/>
  <c r="A1519" i="32"/>
  <c r="M2599" i="27" l="1"/>
  <c r="A2599" i="27" s="1"/>
  <c r="M2598" i="27"/>
  <c r="A2598" i="27" s="1"/>
  <c r="A867" i="27"/>
  <c r="H869" i="27"/>
  <c r="B870" i="27"/>
  <c r="N870" i="27"/>
  <c r="M870" i="27"/>
  <c r="C870" i="27" s="1"/>
  <c r="Q1521" i="32"/>
  <c r="J868" i="27"/>
  <c r="I868" i="27"/>
  <c r="L868" i="27"/>
  <c r="K868" i="27"/>
  <c r="G1517" i="32"/>
  <c r="M2600" i="27" l="1"/>
  <c r="A2600" i="27" s="1"/>
  <c r="M2601" i="27"/>
  <c r="A2601" i="27" s="1"/>
  <c r="A868" i="27"/>
  <c r="H870" i="27"/>
  <c r="B871" i="27"/>
  <c r="N871" i="27"/>
  <c r="M871" i="27"/>
  <c r="C871" i="27" s="1"/>
  <c r="Q1523" i="32"/>
  <c r="J869" i="27"/>
  <c r="I869" i="27"/>
  <c r="L869" i="27"/>
  <c r="K869" i="27"/>
  <c r="A1521" i="32"/>
  <c r="G1519" i="32"/>
  <c r="A1523" i="32"/>
  <c r="M2603" i="27" l="1"/>
  <c r="A2603" i="27" s="1"/>
  <c r="M2602" i="27"/>
  <c r="A2602" i="27" s="1"/>
  <c r="A869" i="27"/>
  <c r="H871" i="27"/>
  <c r="B872" i="27"/>
  <c r="N872" i="27"/>
  <c r="M872" i="27"/>
  <c r="C872" i="27" s="1"/>
  <c r="Q1525" i="32"/>
  <c r="J870" i="27"/>
  <c r="I870" i="27"/>
  <c r="L870" i="27"/>
  <c r="K870" i="27"/>
  <c r="G1521" i="32"/>
  <c r="M2605" i="27" l="1"/>
  <c r="A2605" i="27" s="1"/>
  <c r="M2604" i="27"/>
  <c r="A2604" i="27" s="1"/>
  <c r="A870" i="27"/>
  <c r="H872" i="27"/>
  <c r="B873" i="27"/>
  <c r="M873" i="27"/>
  <c r="C873" i="27" s="1"/>
  <c r="N873" i="27"/>
  <c r="Q1527" i="32"/>
  <c r="J871" i="27"/>
  <c r="I871" i="27"/>
  <c r="L871" i="27"/>
  <c r="K871" i="27"/>
  <c r="A1525" i="32"/>
  <c r="G1523" i="32"/>
  <c r="A1527" i="32"/>
  <c r="M2607" i="27" l="1"/>
  <c r="A2607" i="27" s="1"/>
  <c r="M2606" i="27"/>
  <c r="A2606" i="27" s="1"/>
  <c r="A871" i="27"/>
  <c r="H873" i="27"/>
  <c r="B874" i="27"/>
  <c r="N874" i="27"/>
  <c r="M874" i="27"/>
  <c r="C874" i="27" s="1"/>
  <c r="Q1529" i="32"/>
  <c r="J872" i="27"/>
  <c r="I872" i="27"/>
  <c r="L872" i="27"/>
  <c r="K872" i="27"/>
  <c r="G1525" i="32"/>
  <c r="M2608" i="27" l="1"/>
  <c r="A2608" i="27" s="1"/>
  <c r="M2609" i="27"/>
  <c r="A2609" i="27" s="1"/>
  <c r="A872" i="27"/>
  <c r="H874" i="27"/>
  <c r="B875" i="27"/>
  <c r="M875" i="27"/>
  <c r="C875" i="27" s="1"/>
  <c r="N875" i="27"/>
  <c r="Q1531" i="32"/>
  <c r="J873" i="27"/>
  <c r="I873" i="27"/>
  <c r="L873" i="27"/>
  <c r="K873" i="27"/>
  <c r="G1527" i="32"/>
  <c r="A1531" i="32"/>
  <c r="A1529" i="32"/>
  <c r="M2610" i="27" l="1"/>
  <c r="A2610" i="27" s="1"/>
  <c r="M2611" i="27"/>
  <c r="A2611" i="27" s="1"/>
  <c r="A873" i="27"/>
  <c r="H875" i="27"/>
  <c r="B876" i="27"/>
  <c r="N876" i="27"/>
  <c r="M876" i="27"/>
  <c r="C876" i="27" s="1"/>
  <c r="Q1533" i="32"/>
  <c r="J874" i="27"/>
  <c r="I874" i="27"/>
  <c r="L874" i="27"/>
  <c r="K874" i="27"/>
  <c r="G1529" i="32"/>
  <c r="M2612" i="27" l="1"/>
  <c r="A2612" i="27" s="1"/>
  <c r="M2613" i="27"/>
  <c r="A2613" i="27" s="1"/>
  <c r="A874" i="27"/>
  <c r="H876" i="27"/>
  <c r="B877" i="27"/>
  <c r="M877" i="27"/>
  <c r="C877" i="27" s="1"/>
  <c r="N877" i="27"/>
  <c r="Q1535" i="32"/>
  <c r="J875" i="27"/>
  <c r="I875" i="27"/>
  <c r="L875" i="27"/>
  <c r="K875" i="27"/>
  <c r="A1535" i="32"/>
  <c r="G1531" i="32"/>
  <c r="A1533" i="32"/>
  <c r="M2614" i="27" l="1"/>
  <c r="A2614" i="27" s="1"/>
  <c r="M2615" i="27"/>
  <c r="A2615" i="27" s="1"/>
  <c r="A875" i="27"/>
  <c r="H877" i="27"/>
  <c r="B878" i="27"/>
  <c r="N878" i="27"/>
  <c r="M878" i="27"/>
  <c r="C878" i="27" s="1"/>
  <c r="Q1537" i="32"/>
  <c r="J876" i="27"/>
  <c r="I876" i="27"/>
  <c r="L876" i="27"/>
  <c r="K876" i="27"/>
  <c r="G1533" i="32"/>
  <c r="M2617" i="27" l="1"/>
  <c r="A2617" i="27" s="1"/>
  <c r="M2616" i="27"/>
  <c r="A2616" i="27" s="1"/>
  <c r="A876" i="27"/>
  <c r="H878" i="27"/>
  <c r="B879" i="27"/>
  <c r="M879" i="27"/>
  <c r="C879" i="27" s="1"/>
  <c r="N879" i="27"/>
  <c r="Q1539" i="32"/>
  <c r="J877" i="27"/>
  <c r="I877" i="27"/>
  <c r="L877" i="27"/>
  <c r="K877" i="27"/>
  <c r="G1535" i="32"/>
  <c r="A1539" i="32"/>
  <c r="A1537" i="32"/>
  <c r="M2618" i="27" l="1"/>
  <c r="A2618" i="27" s="1"/>
  <c r="M2619" i="27"/>
  <c r="A2619" i="27" s="1"/>
  <c r="A877" i="27"/>
  <c r="H879" i="27"/>
  <c r="B880" i="27"/>
  <c r="N880" i="27"/>
  <c r="M880" i="27"/>
  <c r="C880" i="27" s="1"/>
  <c r="Q1541" i="32"/>
  <c r="J878" i="27"/>
  <c r="I878" i="27"/>
  <c r="L878" i="27"/>
  <c r="K878" i="27"/>
  <c r="G1537" i="32"/>
  <c r="M2620" i="27" l="1"/>
  <c r="A2620" i="27" s="1"/>
  <c r="M2621" i="27"/>
  <c r="A2621" i="27" s="1"/>
  <c r="A878" i="27"/>
  <c r="H880" i="27"/>
  <c r="B881" i="27"/>
  <c r="M881" i="27"/>
  <c r="C881" i="27" s="1"/>
  <c r="N881" i="27"/>
  <c r="Q1543" i="32"/>
  <c r="J879" i="27"/>
  <c r="I879" i="27"/>
  <c r="L879" i="27"/>
  <c r="K879" i="27"/>
  <c r="G1539" i="32"/>
  <c r="A1543" i="32"/>
  <c r="A1541" i="32"/>
  <c r="M2622" i="27" l="1"/>
  <c r="A2622" i="27" s="1"/>
  <c r="M2623" i="27"/>
  <c r="A2623" i="27" s="1"/>
  <c r="A879" i="27"/>
  <c r="H881" i="27"/>
  <c r="B882" i="27"/>
  <c r="N882" i="27"/>
  <c r="M882" i="27"/>
  <c r="C882" i="27" s="1"/>
  <c r="Q1545" i="32"/>
  <c r="J880" i="27"/>
  <c r="I880" i="27"/>
  <c r="L880" i="27"/>
  <c r="K880" i="27"/>
  <c r="G1541" i="32"/>
  <c r="M2624" i="27" l="1"/>
  <c r="A2624" i="27" s="1"/>
  <c r="M2625" i="27"/>
  <c r="A2625" i="27" s="1"/>
  <c r="A880" i="27"/>
  <c r="H882" i="27"/>
  <c r="B883" i="27"/>
  <c r="M883" i="27"/>
  <c r="C883" i="27" s="1"/>
  <c r="N883" i="27"/>
  <c r="Q1547" i="32"/>
  <c r="J881" i="27"/>
  <c r="I881" i="27"/>
  <c r="L881" i="27"/>
  <c r="K881" i="27"/>
  <c r="A1545" i="32"/>
  <c r="G1543" i="32"/>
  <c r="A1547" i="32"/>
  <c r="M2627" i="27" l="1"/>
  <c r="A2627" i="27" s="1"/>
  <c r="M2626" i="27"/>
  <c r="A2626" i="27" s="1"/>
  <c r="A881" i="27"/>
  <c r="H883" i="27"/>
  <c r="B884" i="27"/>
  <c r="N884" i="27"/>
  <c r="M884" i="27"/>
  <c r="C884" i="27" s="1"/>
  <c r="Q1549" i="32"/>
  <c r="J882" i="27"/>
  <c r="I882" i="27"/>
  <c r="L882" i="27"/>
  <c r="K882" i="27"/>
  <c r="G1545" i="32"/>
  <c r="M2629" i="27" l="1"/>
  <c r="A2629" i="27" s="1"/>
  <c r="M2628" i="27"/>
  <c r="A2628" i="27" s="1"/>
  <c r="A882" i="27"/>
  <c r="H884" i="27"/>
  <c r="B885" i="27"/>
  <c r="N885" i="27"/>
  <c r="M885" i="27"/>
  <c r="C885" i="27" s="1"/>
  <c r="Q1551" i="32"/>
  <c r="J883" i="27"/>
  <c r="I883" i="27"/>
  <c r="L883" i="27"/>
  <c r="K883" i="27"/>
  <c r="A1549" i="32"/>
  <c r="A1551" i="32"/>
  <c r="G1547" i="32"/>
  <c r="M2631" i="27" l="1"/>
  <c r="A2631" i="27" s="1"/>
  <c r="M2630" i="27"/>
  <c r="A2630" i="27" s="1"/>
  <c r="A883" i="27"/>
  <c r="H885" i="27"/>
  <c r="B886" i="27"/>
  <c r="N886" i="27"/>
  <c r="M886" i="27"/>
  <c r="C886" i="27" s="1"/>
  <c r="Q1553" i="32"/>
  <c r="J884" i="27"/>
  <c r="I884" i="27"/>
  <c r="L884" i="27"/>
  <c r="K884" i="27"/>
  <c r="G1549" i="32"/>
  <c r="M2633" i="27" l="1"/>
  <c r="A2633" i="27" s="1"/>
  <c r="M2632" i="27"/>
  <c r="A2632" i="27" s="1"/>
  <c r="A884" i="27"/>
  <c r="H886" i="27"/>
  <c r="B887" i="27"/>
  <c r="N887" i="27"/>
  <c r="M887" i="27"/>
  <c r="C887" i="27" s="1"/>
  <c r="Q1555" i="32"/>
  <c r="I885" i="27"/>
  <c r="J885" i="27"/>
  <c r="K885" i="27"/>
  <c r="L885" i="27"/>
  <c r="A1553" i="32"/>
  <c r="G1551" i="32"/>
  <c r="A1555" i="32"/>
  <c r="M2635" i="27" l="1"/>
  <c r="A2635" i="27" s="1"/>
  <c r="M2634" i="27"/>
  <c r="A2634" i="27" s="1"/>
  <c r="A885" i="27"/>
  <c r="H887" i="27"/>
  <c r="B888" i="27"/>
  <c r="N888" i="27"/>
  <c r="M888" i="27"/>
  <c r="C888" i="27" s="1"/>
  <c r="Q1557" i="32"/>
  <c r="J886" i="27"/>
  <c r="I886" i="27"/>
  <c r="L886" i="27"/>
  <c r="K886" i="27"/>
  <c r="G1553" i="32"/>
  <c r="M2636" i="27" l="1"/>
  <c r="A2636" i="27" s="1"/>
  <c r="M2637" i="27"/>
  <c r="A2637" i="27" s="1"/>
  <c r="A886" i="27"/>
  <c r="H888" i="27"/>
  <c r="B889" i="27"/>
  <c r="M889" i="27"/>
  <c r="C889" i="27" s="1"/>
  <c r="N889" i="27"/>
  <c r="Q1559" i="32"/>
  <c r="J887" i="27"/>
  <c r="I887" i="27"/>
  <c r="L887" i="27"/>
  <c r="K887" i="27"/>
  <c r="A1559" i="32"/>
  <c r="G1555" i="32"/>
  <c r="A1557" i="32"/>
  <c r="M2638" i="27" l="1"/>
  <c r="A2638" i="27" s="1"/>
  <c r="M2639" i="27"/>
  <c r="A2639" i="27" s="1"/>
  <c r="A887" i="27"/>
  <c r="H889" i="27"/>
  <c r="B890" i="27"/>
  <c r="N890" i="27"/>
  <c r="M890" i="27"/>
  <c r="C890" i="27" s="1"/>
  <c r="Q1561" i="32"/>
  <c r="J888" i="27"/>
  <c r="I888" i="27"/>
  <c r="L888" i="27"/>
  <c r="K888" i="27"/>
  <c r="G1557" i="32"/>
  <c r="M2640" i="27" l="1"/>
  <c r="A2640" i="27" s="1"/>
  <c r="M2641" i="27"/>
  <c r="A2641" i="27" s="1"/>
  <c r="A888" i="27"/>
  <c r="H890" i="27"/>
  <c r="B891" i="27"/>
  <c r="M891" i="27"/>
  <c r="C891" i="27" s="1"/>
  <c r="N891" i="27"/>
  <c r="Q1563" i="32"/>
  <c r="J889" i="27"/>
  <c r="I889" i="27"/>
  <c r="L889" i="27"/>
  <c r="K889" i="27"/>
  <c r="A1561" i="32"/>
  <c r="G1559" i="32"/>
  <c r="A1563" i="32"/>
  <c r="M2642" i="27" l="1"/>
  <c r="A2642" i="27" s="1"/>
  <c r="M2643" i="27"/>
  <c r="A2643" i="27" s="1"/>
  <c r="A889" i="27"/>
  <c r="H891" i="27"/>
  <c r="B892" i="27"/>
  <c r="N892" i="27"/>
  <c r="M892" i="27"/>
  <c r="C892" i="27" s="1"/>
  <c r="Q1565" i="32"/>
  <c r="J890" i="27"/>
  <c r="I890" i="27"/>
  <c r="L890" i="27"/>
  <c r="K890" i="27"/>
  <c r="G1561" i="32"/>
  <c r="M2645" i="27" l="1"/>
  <c r="A2645" i="27" s="1"/>
  <c r="M2644" i="27"/>
  <c r="A2644" i="27" s="1"/>
  <c r="A890" i="27"/>
  <c r="H892" i="27"/>
  <c r="B893" i="27"/>
  <c r="M893" i="27"/>
  <c r="C893" i="27" s="1"/>
  <c r="N893" i="27"/>
  <c r="Q1567" i="32"/>
  <c r="J891" i="27"/>
  <c r="I891" i="27"/>
  <c r="L891" i="27"/>
  <c r="K891" i="27"/>
  <c r="G1563" i="32"/>
  <c r="A1567" i="32"/>
  <c r="A1565" i="32"/>
  <c r="M2647" i="27" l="1"/>
  <c r="A2647" i="27" s="1"/>
  <c r="M2646" i="27"/>
  <c r="A2646" i="27" s="1"/>
  <c r="A891" i="27"/>
  <c r="H893" i="27"/>
  <c r="B894" i="27"/>
  <c r="M894" i="27"/>
  <c r="C894" i="27" s="1"/>
  <c r="N894" i="27"/>
  <c r="Q1569" i="32"/>
  <c r="J892" i="27"/>
  <c r="I892" i="27"/>
  <c r="L892" i="27"/>
  <c r="K892" i="27"/>
  <c r="G1565" i="32"/>
  <c r="M2648" i="27" l="1"/>
  <c r="A2648" i="27" s="1"/>
  <c r="M2649" i="27"/>
  <c r="A2649" i="27" s="1"/>
  <c r="A892" i="27"/>
  <c r="H894" i="27"/>
  <c r="B895" i="27"/>
  <c r="M895" i="27"/>
  <c r="C895" i="27" s="1"/>
  <c r="N895" i="27"/>
  <c r="Q1571" i="32"/>
  <c r="J893" i="27"/>
  <c r="I893" i="27"/>
  <c r="L893" i="27"/>
  <c r="K893" i="27"/>
  <c r="A1571" i="32"/>
  <c r="G1567" i="32"/>
  <c r="A1569" i="32"/>
  <c r="M2651" i="27" l="1"/>
  <c r="A2651" i="27" s="1"/>
  <c r="M2650" i="27"/>
  <c r="A2650" i="27" s="1"/>
  <c r="A893" i="27"/>
  <c r="H895" i="27"/>
  <c r="B896" i="27"/>
  <c r="M896" i="27"/>
  <c r="C896" i="27" s="1"/>
  <c r="N896" i="27"/>
  <c r="Q1573" i="32"/>
  <c r="J894" i="27"/>
  <c r="I894" i="27"/>
  <c r="L894" i="27"/>
  <c r="K894" i="27"/>
  <c r="G1569" i="32"/>
  <c r="M2653" i="27" l="1"/>
  <c r="A2653" i="27" s="1"/>
  <c r="M2652" i="27"/>
  <c r="A2652" i="27" s="1"/>
  <c r="A894" i="27"/>
  <c r="H896" i="27"/>
  <c r="B897" i="27"/>
  <c r="M897" i="27"/>
  <c r="C897" i="27" s="1"/>
  <c r="N897" i="27"/>
  <c r="Q1575" i="32"/>
  <c r="J895" i="27"/>
  <c r="I895" i="27"/>
  <c r="L895" i="27"/>
  <c r="K895" i="27"/>
  <c r="A1575" i="32"/>
  <c r="G1571" i="32"/>
  <c r="A1573" i="32"/>
  <c r="M2654" i="27" l="1"/>
  <c r="A2654" i="27" s="1"/>
  <c r="M2655" i="27"/>
  <c r="A2655" i="27" s="1"/>
  <c r="A895" i="27"/>
  <c r="H897" i="27"/>
  <c r="B898" i="27"/>
  <c r="M898" i="27"/>
  <c r="C898" i="27" s="1"/>
  <c r="N898" i="27"/>
  <c r="Q1577" i="32"/>
  <c r="J896" i="27"/>
  <c r="I896" i="27"/>
  <c r="L896" i="27"/>
  <c r="K896" i="27"/>
  <c r="G1573" i="32"/>
  <c r="M2656" i="27" l="1"/>
  <c r="A2656" i="27" s="1"/>
  <c r="M2657" i="27"/>
  <c r="A2657" i="27" s="1"/>
  <c r="A896" i="27"/>
  <c r="H898" i="27"/>
  <c r="B899" i="27"/>
  <c r="M899" i="27"/>
  <c r="C899" i="27" s="1"/>
  <c r="N899" i="27"/>
  <c r="Q1579" i="32"/>
  <c r="J897" i="27"/>
  <c r="I897" i="27"/>
  <c r="L897" i="27"/>
  <c r="K897" i="27"/>
  <c r="A1577" i="32"/>
  <c r="A1579" i="32"/>
  <c r="G1575" i="32"/>
  <c r="M2658" i="27" l="1"/>
  <c r="A2658" i="27" s="1"/>
  <c r="M2659" i="27"/>
  <c r="A2659" i="27" s="1"/>
  <c r="A897" i="27"/>
  <c r="H899" i="27"/>
  <c r="B900" i="27"/>
  <c r="M900" i="27"/>
  <c r="C900" i="27" s="1"/>
  <c r="N900" i="27"/>
  <c r="Q1581" i="32"/>
  <c r="J898" i="27"/>
  <c r="I898" i="27"/>
  <c r="L898" i="27"/>
  <c r="K898" i="27"/>
  <c r="G1577" i="32"/>
  <c r="M2660" i="27" l="1"/>
  <c r="A2660" i="27" s="1"/>
  <c r="M2661" i="27"/>
  <c r="A2661" i="27" s="1"/>
  <c r="A898" i="27"/>
  <c r="H900" i="27"/>
  <c r="B901" i="27"/>
  <c r="N901" i="27"/>
  <c r="M901" i="27"/>
  <c r="C901" i="27" s="1"/>
  <c r="Q1583" i="32"/>
  <c r="J899" i="27"/>
  <c r="I899" i="27"/>
  <c r="L899" i="27"/>
  <c r="K899" i="27"/>
  <c r="A1583" i="32"/>
  <c r="G1579" i="32"/>
  <c r="A1581" i="32"/>
  <c r="M2662" i="27" l="1"/>
  <c r="A2662" i="27" s="1"/>
  <c r="M2663" i="27"/>
  <c r="A2663" i="27" s="1"/>
  <c r="A899" i="27"/>
  <c r="H901" i="27"/>
  <c r="B902" i="27"/>
  <c r="M902" i="27"/>
  <c r="C902" i="27" s="1"/>
  <c r="N902" i="27"/>
  <c r="Q1585" i="32"/>
  <c r="J900" i="27"/>
  <c r="I900" i="27"/>
  <c r="L900" i="27"/>
  <c r="K900" i="27"/>
  <c r="A1585" i="32"/>
  <c r="G1581" i="32"/>
  <c r="M2664" i="27" l="1"/>
  <c r="A2664" i="27" s="1"/>
  <c r="M2665" i="27"/>
  <c r="A2665" i="27" s="1"/>
  <c r="A900" i="27"/>
  <c r="H902" i="27"/>
  <c r="B903" i="27"/>
  <c r="N903" i="27"/>
  <c r="M903" i="27"/>
  <c r="C903" i="27" s="1"/>
  <c r="Q1587" i="32"/>
  <c r="J901" i="27"/>
  <c r="I901" i="27"/>
  <c r="L901" i="27"/>
  <c r="K901" i="27"/>
  <c r="G1583" i="32"/>
  <c r="M2666" i="27" l="1"/>
  <c r="A2666" i="27" s="1"/>
  <c r="M2667" i="27"/>
  <c r="A2667" i="27" s="1"/>
  <c r="A901" i="27"/>
  <c r="H903" i="27"/>
  <c r="B904" i="27"/>
  <c r="M904" i="27"/>
  <c r="C904" i="27" s="1"/>
  <c r="N904" i="27"/>
  <c r="Q1589" i="32"/>
  <c r="J902" i="27"/>
  <c r="I902" i="27"/>
  <c r="L902" i="27"/>
  <c r="K902" i="27"/>
  <c r="A1587" i="32"/>
  <c r="G1585" i="32"/>
  <c r="A1589" i="32"/>
  <c r="M2668" i="27" l="1"/>
  <c r="A2668" i="27" s="1"/>
  <c r="M2669" i="27"/>
  <c r="A2669" i="27" s="1"/>
  <c r="A902" i="27"/>
  <c r="H904" i="27"/>
  <c r="B905" i="27"/>
  <c r="M905" i="27"/>
  <c r="C905" i="27" s="1"/>
  <c r="N905" i="27"/>
  <c r="Q1591" i="32"/>
  <c r="J903" i="27"/>
  <c r="I903" i="27"/>
  <c r="L903" i="27"/>
  <c r="K903" i="27"/>
  <c r="G1587" i="32"/>
  <c r="M2670" i="27" l="1"/>
  <c r="A2670" i="27" s="1"/>
  <c r="M2671" i="27"/>
  <c r="A2671" i="27" s="1"/>
  <c r="A903" i="27"/>
  <c r="H905" i="27"/>
  <c r="B906" i="27"/>
  <c r="M906" i="27"/>
  <c r="C906" i="27" s="1"/>
  <c r="N906" i="27"/>
  <c r="Q1593" i="32"/>
  <c r="J904" i="27"/>
  <c r="I904" i="27"/>
  <c r="L904" i="27"/>
  <c r="K904" i="27"/>
  <c r="A1591" i="32"/>
  <c r="G1589" i="32"/>
  <c r="A1593" i="32"/>
  <c r="M2672" i="27" l="1"/>
  <c r="A2672" i="27" s="1"/>
  <c r="M2673" i="27"/>
  <c r="A2673" i="27" s="1"/>
  <c r="A904" i="27"/>
  <c r="H906" i="27"/>
  <c r="B907" i="27"/>
  <c r="M907" i="27"/>
  <c r="C907" i="27" s="1"/>
  <c r="N907" i="27"/>
  <c r="Q1595" i="32"/>
  <c r="J905" i="27"/>
  <c r="I905" i="27"/>
  <c r="L905" i="27"/>
  <c r="K905" i="27"/>
  <c r="G1591" i="32"/>
  <c r="M2674" i="27" l="1"/>
  <c r="A2674" i="27" s="1"/>
  <c r="M2675" i="27"/>
  <c r="A2675" i="27" s="1"/>
  <c r="A905" i="27"/>
  <c r="H907" i="27"/>
  <c r="B908" i="27"/>
  <c r="M908" i="27"/>
  <c r="C908" i="27" s="1"/>
  <c r="N908" i="27"/>
  <c r="Q1597" i="32"/>
  <c r="J906" i="27"/>
  <c r="I906" i="27"/>
  <c r="L906" i="27"/>
  <c r="K906" i="27"/>
  <c r="A1597" i="32"/>
  <c r="A1595" i="32"/>
  <c r="G1593" i="32"/>
  <c r="M2677" i="27" l="1"/>
  <c r="A2677" i="27" s="1"/>
  <c r="M2676" i="27"/>
  <c r="A2676" i="27" s="1"/>
  <c r="A906" i="27"/>
  <c r="H908" i="27"/>
  <c r="B909" i="27"/>
  <c r="M909" i="27"/>
  <c r="C909" i="27" s="1"/>
  <c r="N909" i="27"/>
  <c r="Q1599" i="32"/>
  <c r="J907" i="27"/>
  <c r="I907" i="27"/>
  <c r="L907" i="27"/>
  <c r="K907" i="27"/>
  <c r="G1595" i="32"/>
  <c r="M2679" i="27" l="1"/>
  <c r="A2679" i="27" s="1"/>
  <c r="M2678" i="27"/>
  <c r="A2678" i="27" s="1"/>
  <c r="A907" i="27"/>
  <c r="H909" i="27"/>
  <c r="B910" i="27"/>
  <c r="M910" i="27"/>
  <c r="C910" i="27" s="1"/>
  <c r="N910" i="27"/>
  <c r="Q1601" i="32"/>
  <c r="J908" i="27"/>
  <c r="I908" i="27"/>
  <c r="L908" i="27"/>
  <c r="K908" i="27"/>
  <c r="A1599" i="32"/>
  <c r="A1601" i="32"/>
  <c r="G1597" i="32"/>
  <c r="M2680" i="27" l="1"/>
  <c r="A2680" i="27" s="1"/>
  <c r="M2681" i="27"/>
  <c r="A2681" i="27" s="1"/>
  <c r="A908" i="27"/>
  <c r="H910" i="27"/>
  <c r="B911" i="27"/>
  <c r="M911" i="27"/>
  <c r="C911" i="27" s="1"/>
  <c r="N911" i="27"/>
  <c r="Q1603" i="32"/>
  <c r="J909" i="27"/>
  <c r="I909" i="27"/>
  <c r="L909" i="27"/>
  <c r="K909" i="27"/>
  <c r="G1599" i="32"/>
  <c r="M2683" i="27" l="1"/>
  <c r="A2683" i="27" s="1"/>
  <c r="M2682" i="27"/>
  <c r="A2682" i="27" s="1"/>
  <c r="A909" i="27"/>
  <c r="H911" i="27"/>
  <c r="B912" i="27"/>
  <c r="M912" i="27"/>
  <c r="C912" i="27" s="1"/>
  <c r="N912" i="27"/>
  <c r="Q1605" i="32"/>
  <c r="J910" i="27"/>
  <c r="I910" i="27"/>
  <c r="L910" i="27"/>
  <c r="K910" i="27"/>
  <c r="A1603" i="32"/>
  <c r="A1605" i="32"/>
  <c r="G1601" i="32"/>
  <c r="M2685" i="27" l="1"/>
  <c r="A2685" i="27" s="1"/>
  <c r="M2684" i="27"/>
  <c r="A2684" i="27" s="1"/>
  <c r="A910" i="27"/>
  <c r="H912" i="27"/>
  <c r="B913" i="27"/>
  <c r="M913" i="27"/>
  <c r="C913" i="27" s="1"/>
  <c r="N913" i="27"/>
  <c r="Q1607" i="32"/>
  <c r="J911" i="27"/>
  <c r="I911" i="27"/>
  <c r="L911" i="27"/>
  <c r="K911" i="27"/>
  <c r="G1603" i="32"/>
  <c r="M2687" i="27" l="1"/>
  <c r="A2687" i="27" s="1"/>
  <c r="M2686" i="27"/>
  <c r="A2686" i="27" s="1"/>
  <c r="A911" i="27"/>
  <c r="H913" i="27"/>
  <c r="B914" i="27"/>
  <c r="M914" i="27"/>
  <c r="C914" i="27" s="1"/>
  <c r="N914" i="27"/>
  <c r="Q1609" i="32"/>
  <c r="J912" i="27"/>
  <c r="I912" i="27"/>
  <c r="L912" i="27"/>
  <c r="K912" i="27"/>
  <c r="A1607" i="32"/>
  <c r="G1605" i="32"/>
  <c r="A1609" i="32"/>
  <c r="M2689" i="27" l="1"/>
  <c r="A2689" i="27" s="1"/>
  <c r="M2688" i="27"/>
  <c r="A2688" i="27" s="1"/>
  <c r="A912" i="27"/>
  <c r="H914" i="27"/>
  <c r="B915" i="27"/>
  <c r="M915" i="27"/>
  <c r="C915" i="27" s="1"/>
  <c r="N915" i="27"/>
  <c r="Q1611" i="32"/>
  <c r="J913" i="27"/>
  <c r="I913" i="27"/>
  <c r="L913" i="27"/>
  <c r="K913" i="27"/>
  <c r="G1607" i="32"/>
  <c r="M2690" i="27" l="1"/>
  <c r="A2690" i="27" s="1"/>
  <c r="M2691" i="27"/>
  <c r="A2691" i="27" s="1"/>
  <c r="A913" i="27"/>
  <c r="H915" i="27"/>
  <c r="B916" i="27"/>
  <c r="M916" i="27"/>
  <c r="C916" i="27" s="1"/>
  <c r="N916" i="27"/>
  <c r="Q1613" i="32"/>
  <c r="J914" i="27"/>
  <c r="I914" i="27"/>
  <c r="L914" i="27"/>
  <c r="K914" i="27"/>
  <c r="A1611" i="32"/>
  <c r="G1609" i="32"/>
  <c r="A1613" i="32"/>
  <c r="M2692" i="27" l="1"/>
  <c r="A2692" i="27" s="1"/>
  <c r="M2693" i="27"/>
  <c r="A2693" i="27" s="1"/>
  <c r="A914" i="27"/>
  <c r="H916" i="27"/>
  <c r="B917" i="27"/>
  <c r="M917" i="27"/>
  <c r="C917" i="27" s="1"/>
  <c r="N917" i="27"/>
  <c r="Q1615" i="32"/>
  <c r="J915" i="27"/>
  <c r="I915" i="27"/>
  <c r="L915" i="27"/>
  <c r="K915" i="27"/>
  <c r="G1611" i="32"/>
  <c r="M2694" i="27" l="1"/>
  <c r="A2694" i="27" s="1"/>
  <c r="M2695" i="27"/>
  <c r="A2695" i="27" s="1"/>
  <c r="A915" i="27"/>
  <c r="H917" i="27"/>
  <c r="B918" i="27"/>
  <c r="M918" i="27"/>
  <c r="C918" i="27" s="1"/>
  <c r="N918" i="27"/>
  <c r="Q1617" i="32"/>
  <c r="J916" i="27"/>
  <c r="I916" i="27"/>
  <c r="L916" i="27"/>
  <c r="K916" i="27"/>
  <c r="G1613" i="32"/>
  <c r="A1617" i="32"/>
  <c r="A1615" i="32"/>
  <c r="M2696" i="27" l="1"/>
  <c r="A2696" i="27" s="1"/>
  <c r="M2697" i="27"/>
  <c r="A2697" i="27" s="1"/>
  <c r="A916" i="27"/>
  <c r="H918" i="27"/>
  <c r="B919" i="27"/>
  <c r="M919" i="27"/>
  <c r="C919" i="27" s="1"/>
  <c r="N919" i="27"/>
  <c r="Q1619" i="32"/>
  <c r="J917" i="27"/>
  <c r="I917" i="27"/>
  <c r="L917" i="27"/>
  <c r="K917" i="27"/>
  <c r="G1615" i="32"/>
  <c r="M2699" i="27" l="1"/>
  <c r="A2699" i="27" s="1"/>
  <c r="M2698" i="27"/>
  <c r="A2698" i="27" s="1"/>
  <c r="A917" i="27"/>
  <c r="H919" i="27"/>
  <c r="B920" i="27"/>
  <c r="M920" i="27"/>
  <c r="C920" i="27" s="1"/>
  <c r="N920" i="27"/>
  <c r="Q1621" i="32"/>
  <c r="J918" i="27"/>
  <c r="I918" i="27"/>
  <c r="L918" i="27"/>
  <c r="K918" i="27"/>
  <c r="A1619" i="32"/>
  <c r="G1617" i="32"/>
  <c r="A1621" i="32"/>
  <c r="M2701" i="27" l="1"/>
  <c r="A2701" i="27" s="1"/>
  <c r="M2700" i="27"/>
  <c r="A2700" i="27" s="1"/>
  <c r="A918" i="27"/>
  <c r="H920" i="27"/>
  <c r="B921" i="27"/>
  <c r="M921" i="27"/>
  <c r="C921" i="27" s="1"/>
  <c r="N921" i="27"/>
  <c r="Q1623" i="32"/>
  <c r="J919" i="27"/>
  <c r="I919" i="27"/>
  <c r="L919" i="27"/>
  <c r="K919" i="27"/>
  <c r="G1619" i="32"/>
  <c r="M2702" i="27" l="1"/>
  <c r="A2702" i="27" s="1"/>
  <c r="M2703" i="27"/>
  <c r="A2703" i="27" s="1"/>
  <c r="A919" i="27"/>
  <c r="H921" i="27"/>
  <c r="B922" i="27"/>
  <c r="N922" i="27"/>
  <c r="M922" i="27"/>
  <c r="C922" i="27" s="1"/>
  <c r="Q1625" i="32"/>
  <c r="J920" i="27"/>
  <c r="I920" i="27"/>
  <c r="L920" i="27"/>
  <c r="K920" i="27"/>
  <c r="G1621" i="32"/>
  <c r="A1623" i="32"/>
  <c r="A1625" i="32"/>
  <c r="M2705" i="27" l="1"/>
  <c r="A2705" i="27" s="1"/>
  <c r="M2704" i="27"/>
  <c r="A2704" i="27" s="1"/>
  <c r="A920" i="27"/>
  <c r="H922" i="27"/>
  <c r="B923" i="27"/>
  <c r="M923" i="27"/>
  <c r="C923" i="27" s="1"/>
  <c r="N923" i="27"/>
  <c r="Q1627" i="32"/>
  <c r="J921" i="27"/>
  <c r="I921" i="27"/>
  <c r="L921" i="27"/>
  <c r="K921" i="27"/>
  <c r="G1623" i="32"/>
  <c r="M2706" i="27" l="1"/>
  <c r="A2706" i="27" s="1"/>
  <c r="M2707" i="27"/>
  <c r="A2707" i="27" s="1"/>
  <c r="A921" i="27"/>
  <c r="H923" i="27"/>
  <c r="B924" i="27"/>
  <c r="M924" i="27"/>
  <c r="C924" i="27" s="1"/>
  <c r="N924" i="27"/>
  <c r="Q1629" i="32"/>
  <c r="J922" i="27"/>
  <c r="I922" i="27"/>
  <c r="L922" i="27"/>
  <c r="K922" i="27"/>
  <c r="A1629" i="32"/>
  <c r="A1627" i="32"/>
  <c r="G1625" i="32"/>
  <c r="M2709" i="27" l="1"/>
  <c r="A2709" i="27" s="1"/>
  <c r="M2708" i="27"/>
  <c r="A2708" i="27" s="1"/>
  <c r="A922" i="27"/>
  <c r="H924" i="27"/>
  <c r="B925" i="27"/>
  <c r="M925" i="27"/>
  <c r="C925" i="27" s="1"/>
  <c r="N925" i="27"/>
  <c r="Q1631" i="32"/>
  <c r="K923" i="27"/>
  <c r="L923" i="27"/>
  <c r="J923" i="27"/>
  <c r="I923" i="27"/>
  <c r="G1627" i="32"/>
  <c r="M2711" i="27" l="1"/>
  <c r="A2711" i="27" s="1"/>
  <c r="M2710" i="27"/>
  <c r="A2710" i="27" s="1"/>
  <c r="A923" i="27"/>
  <c r="H925" i="27"/>
  <c r="B926" i="27"/>
  <c r="N926" i="27"/>
  <c r="M926" i="27"/>
  <c r="C926" i="27" s="1"/>
  <c r="Q1633" i="32"/>
  <c r="J924" i="27"/>
  <c r="I924" i="27"/>
  <c r="L924" i="27"/>
  <c r="K924" i="27"/>
  <c r="A1631" i="32"/>
  <c r="G1629" i="32"/>
  <c r="A1633" i="32"/>
  <c r="M2712" i="27" l="1"/>
  <c r="A2712" i="27" s="1"/>
  <c r="M2713" i="27"/>
  <c r="A2713" i="27" s="1"/>
  <c r="A924" i="27"/>
  <c r="H926" i="27"/>
  <c r="B927" i="27"/>
  <c r="N927" i="27"/>
  <c r="M927" i="27"/>
  <c r="C927" i="27" s="1"/>
  <c r="Q1635" i="32"/>
  <c r="J925" i="27"/>
  <c r="I925" i="27"/>
  <c r="L925" i="27"/>
  <c r="K925" i="27"/>
  <c r="G1631" i="32"/>
  <c r="M2714" i="27" l="1"/>
  <c r="A2714" i="27" s="1"/>
  <c r="M2715" i="27"/>
  <c r="A2715" i="27" s="1"/>
  <c r="A925" i="27"/>
  <c r="H927" i="27"/>
  <c r="B928" i="27"/>
  <c r="N928" i="27"/>
  <c r="M928" i="27"/>
  <c r="C928" i="27" s="1"/>
  <c r="Q1637" i="32"/>
  <c r="J926" i="27"/>
  <c r="I926" i="27"/>
  <c r="L926" i="27"/>
  <c r="K926" i="27"/>
  <c r="A1635" i="32"/>
  <c r="G1633" i="32"/>
  <c r="A1637" i="32"/>
  <c r="M2717" i="27" l="1"/>
  <c r="A2717" i="27" s="1"/>
  <c r="M2716" i="27"/>
  <c r="A2716" i="27" s="1"/>
  <c r="A926" i="27"/>
  <c r="H928" i="27"/>
  <c r="B929" i="27"/>
  <c r="M929" i="27"/>
  <c r="C929" i="27" s="1"/>
  <c r="N929" i="27"/>
  <c r="Q1639" i="32"/>
  <c r="J927" i="27"/>
  <c r="I927" i="27"/>
  <c r="L927" i="27"/>
  <c r="K927" i="27"/>
  <c r="G1635" i="32"/>
  <c r="M2719" i="27" l="1"/>
  <c r="A2719" i="27" s="1"/>
  <c r="M2718" i="27"/>
  <c r="A2718" i="27" s="1"/>
  <c r="A927" i="27"/>
  <c r="H929" i="27"/>
  <c r="B930" i="27"/>
  <c r="N930" i="27"/>
  <c r="M930" i="27"/>
  <c r="C930" i="27" s="1"/>
  <c r="Q1641" i="32"/>
  <c r="K928" i="27"/>
  <c r="J928" i="27"/>
  <c r="L928" i="27"/>
  <c r="I928" i="27"/>
  <c r="G1637" i="32"/>
  <c r="A1641" i="32"/>
  <c r="A1639" i="32"/>
  <c r="M2720" i="27" l="1"/>
  <c r="A2720" i="27" s="1"/>
  <c r="M2721" i="27"/>
  <c r="A2721" i="27" s="1"/>
  <c r="A928" i="27"/>
  <c r="H930" i="27"/>
  <c r="B931" i="27"/>
  <c r="N931" i="27"/>
  <c r="M931" i="27"/>
  <c r="C931" i="27" s="1"/>
  <c r="Q1643" i="32"/>
  <c r="J929" i="27"/>
  <c r="I929" i="27"/>
  <c r="L929" i="27"/>
  <c r="K929" i="27"/>
  <c r="G1639" i="32"/>
  <c r="M2722" i="27" l="1"/>
  <c r="A2722" i="27" s="1"/>
  <c r="M2723" i="27"/>
  <c r="A2723" i="27" s="1"/>
  <c r="A929" i="27"/>
  <c r="H931" i="27"/>
  <c r="B932" i="27"/>
  <c r="N932" i="27"/>
  <c r="M932" i="27"/>
  <c r="C932" i="27" s="1"/>
  <c r="Q1645" i="32"/>
  <c r="K930" i="27"/>
  <c r="J930" i="27"/>
  <c r="L930" i="27"/>
  <c r="I930" i="27"/>
  <c r="A1643" i="32"/>
  <c r="A1645" i="32"/>
  <c r="G1641" i="32"/>
  <c r="M2725" i="27" l="1"/>
  <c r="A2725" i="27" s="1"/>
  <c r="M2724" i="27"/>
  <c r="A2724" i="27" s="1"/>
  <c r="A930" i="27"/>
  <c r="H932" i="27"/>
  <c r="B933" i="27"/>
  <c r="M933" i="27"/>
  <c r="C933" i="27" s="1"/>
  <c r="N933" i="27"/>
  <c r="Q1647" i="32"/>
  <c r="K931" i="27"/>
  <c r="J931" i="27"/>
  <c r="L931" i="27"/>
  <c r="I931" i="27"/>
  <c r="G1643" i="32"/>
  <c r="M2727" i="27" l="1"/>
  <c r="A2727" i="27" s="1"/>
  <c r="M2726" i="27"/>
  <c r="A2726" i="27" s="1"/>
  <c r="A931" i="27"/>
  <c r="H933" i="27"/>
  <c r="B934" i="27"/>
  <c r="N934" i="27"/>
  <c r="M934" i="27"/>
  <c r="C934" i="27" s="1"/>
  <c r="Q1649" i="32"/>
  <c r="K932" i="27"/>
  <c r="J932" i="27"/>
  <c r="L932" i="27"/>
  <c r="I932" i="27"/>
  <c r="G1645" i="32"/>
  <c r="A1647" i="32"/>
  <c r="A1649" i="32"/>
  <c r="M2728" i="27" l="1"/>
  <c r="A2728" i="27" s="1"/>
  <c r="M2729" i="27"/>
  <c r="A2729" i="27" s="1"/>
  <c r="A932" i="27"/>
  <c r="H934" i="27"/>
  <c r="B935" i="27"/>
  <c r="M935" i="27"/>
  <c r="C935" i="27" s="1"/>
  <c r="N935" i="27"/>
  <c r="Q1651" i="32"/>
  <c r="K933" i="27"/>
  <c r="J933" i="27"/>
  <c r="L933" i="27"/>
  <c r="I933" i="27"/>
  <c r="G1647" i="32"/>
  <c r="M2731" i="27" l="1"/>
  <c r="A2731" i="27" s="1"/>
  <c r="M2730" i="27"/>
  <c r="A2730" i="27" s="1"/>
  <c r="A933" i="27"/>
  <c r="H935" i="27"/>
  <c r="B936" i="27"/>
  <c r="N936" i="27"/>
  <c r="M936" i="27"/>
  <c r="C936" i="27" s="1"/>
  <c r="Q1653" i="32"/>
  <c r="K934" i="27"/>
  <c r="J934" i="27"/>
  <c r="L934" i="27"/>
  <c r="I934" i="27"/>
  <c r="G1649" i="32"/>
  <c r="A1653" i="32"/>
  <c r="A1651" i="32"/>
  <c r="M2732" i="27" l="1"/>
  <c r="A2732" i="27" s="1"/>
  <c r="M2733" i="27"/>
  <c r="A2733" i="27" s="1"/>
  <c r="A934" i="27"/>
  <c r="H936" i="27"/>
  <c r="B937" i="27"/>
  <c r="M937" i="27"/>
  <c r="C937" i="27" s="1"/>
  <c r="N937" i="27"/>
  <c r="Q1655" i="32"/>
  <c r="K935" i="27"/>
  <c r="J935" i="27"/>
  <c r="L935" i="27"/>
  <c r="I935" i="27"/>
  <c r="G1651" i="32"/>
  <c r="M2734" i="27" l="1"/>
  <c r="A2734" i="27" s="1"/>
  <c r="M2735" i="27"/>
  <c r="A2735" i="27" s="1"/>
  <c r="A935" i="27"/>
  <c r="H937" i="27"/>
  <c r="B938" i="27"/>
  <c r="N938" i="27"/>
  <c r="M938" i="27"/>
  <c r="C938" i="27" s="1"/>
  <c r="Q1657" i="32"/>
  <c r="K936" i="27"/>
  <c r="J936" i="27"/>
  <c r="L936" i="27"/>
  <c r="I936" i="27"/>
  <c r="A1657" i="32"/>
  <c r="A1655" i="32"/>
  <c r="G1653" i="32"/>
  <c r="M2736" i="27" l="1"/>
  <c r="A2736" i="27" s="1"/>
  <c r="M2737" i="27"/>
  <c r="A2737" i="27" s="1"/>
  <c r="A936" i="27"/>
  <c r="H938" i="27"/>
  <c r="B939" i="27"/>
  <c r="M939" i="27"/>
  <c r="C939" i="27" s="1"/>
  <c r="N939" i="27"/>
  <c r="Q1659" i="32"/>
  <c r="K937" i="27"/>
  <c r="J937" i="27"/>
  <c r="L937" i="27"/>
  <c r="I937" i="27"/>
  <c r="G1655" i="32"/>
  <c r="M2738" i="27" l="1"/>
  <c r="A2738" i="27" s="1"/>
  <c r="M2739" i="27"/>
  <c r="A2739" i="27" s="1"/>
  <c r="A937" i="27"/>
  <c r="H939" i="27"/>
  <c r="B940" i="27"/>
  <c r="N940" i="27"/>
  <c r="M940" i="27"/>
  <c r="C940" i="27" s="1"/>
  <c r="Q1661" i="32"/>
  <c r="K938" i="27"/>
  <c r="J938" i="27"/>
  <c r="L938" i="27"/>
  <c r="I938" i="27"/>
  <c r="A1661" i="32"/>
  <c r="G1657" i="32"/>
  <c r="A1659" i="32"/>
  <c r="M2741" i="27" l="1"/>
  <c r="A2741" i="27" s="1"/>
  <c r="M2740" i="27"/>
  <c r="A2740" i="27" s="1"/>
  <c r="A938" i="27"/>
  <c r="H940" i="27"/>
  <c r="B941" i="27"/>
  <c r="M941" i="27"/>
  <c r="C941" i="27" s="1"/>
  <c r="N941" i="27"/>
  <c r="Q1663" i="32"/>
  <c r="K939" i="27"/>
  <c r="J939" i="27"/>
  <c r="L939" i="27"/>
  <c r="I939" i="27"/>
  <c r="G1659" i="32"/>
  <c r="M2742" i="27" l="1"/>
  <c r="A2742" i="27" s="1"/>
  <c r="M2743" i="27"/>
  <c r="A2743" i="27" s="1"/>
  <c r="A939" i="27"/>
  <c r="H941" i="27"/>
  <c r="B942" i="27"/>
  <c r="N942" i="27"/>
  <c r="M942" i="27"/>
  <c r="C942" i="27" s="1"/>
  <c r="Q1665" i="32"/>
  <c r="K940" i="27"/>
  <c r="J940" i="27"/>
  <c r="L940" i="27"/>
  <c r="I940" i="27"/>
  <c r="A1665" i="32"/>
  <c r="G1661" i="32"/>
  <c r="A1663" i="32"/>
  <c r="M2745" i="27" l="1"/>
  <c r="A2745" i="27" s="1"/>
  <c r="M2744" i="27"/>
  <c r="A2744" i="27" s="1"/>
  <c r="A940" i="27"/>
  <c r="H942" i="27"/>
  <c r="B943" i="27"/>
  <c r="N943" i="27"/>
  <c r="M943" i="27"/>
  <c r="C943" i="27" s="1"/>
  <c r="Q1667" i="32"/>
  <c r="K941" i="27"/>
  <c r="J941" i="27"/>
  <c r="L941" i="27"/>
  <c r="I941" i="27"/>
  <c r="G1663" i="32"/>
  <c r="M2746" i="27" l="1"/>
  <c r="A2746" i="27" s="1"/>
  <c r="M2747" i="27"/>
  <c r="A2747" i="27" s="1"/>
  <c r="A941" i="27"/>
  <c r="H943" i="27"/>
  <c r="B944" i="27"/>
  <c r="N944" i="27"/>
  <c r="M944" i="27"/>
  <c r="C944" i="27" s="1"/>
  <c r="Q1669" i="32"/>
  <c r="K942" i="27"/>
  <c r="J942" i="27"/>
  <c r="L942" i="27"/>
  <c r="I942" i="27"/>
  <c r="A1669" i="32"/>
  <c r="A1667" i="32"/>
  <c r="G1665" i="32"/>
  <c r="M2748" i="27" l="1"/>
  <c r="A2748" i="27" s="1"/>
  <c r="M2749" i="27"/>
  <c r="A2749" i="27" s="1"/>
  <c r="A942" i="27"/>
  <c r="H944" i="27"/>
  <c r="B945" i="27"/>
  <c r="M945" i="27"/>
  <c r="C945" i="27" s="1"/>
  <c r="N945" i="27"/>
  <c r="Q1671" i="32"/>
  <c r="K943" i="27"/>
  <c r="J943" i="27"/>
  <c r="L943" i="27"/>
  <c r="I943" i="27"/>
  <c r="G1667" i="32"/>
  <c r="M2750" i="27" l="1"/>
  <c r="A2750" i="27" s="1"/>
  <c r="M2751" i="27"/>
  <c r="A2751" i="27" s="1"/>
  <c r="A943" i="27"/>
  <c r="H945" i="27"/>
  <c r="B946" i="27"/>
  <c r="N946" i="27"/>
  <c r="M946" i="27"/>
  <c r="C946" i="27" s="1"/>
  <c r="Q1673" i="32"/>
  <c r="K944" i="27"/>
  <c r="J944" i="27"/>
  <c r="L944" i="27"/>
  <c r="I944" i="27"/>
  <c r="A1671" i="32"/>
  <c r="A1673" i="32"/>
  <c r="G1669" i="32"/>
  <c r="M2753" i="27" l="1"/>
  <c r="A2753" i="27" s="1"/>
  <c r="M2752" i="27"/>
  <c r="A2752" i="27" s="1"/>
  <c r="A944" i="27"/>
  <c r="H946" i="27"/>
  <c r="B947" i="27"/>
  <c r="N947" i="27"/>
  <c r="M947" i="27"/>
  <c r="C947" i="27" s="1"/>
  <c r="Q1675" i="32"/>
  <c r="K945" i="27"/>
  <c r="J945" i="27"/>
  <c r="L945" i="27"/>
  <c r="I945" i="27"/>
  <c r="G1671" i="32"/>
  <c r="M2754" i="27" l="1"/>
  <c r="A2754" i="27" s="1"/>
  <c r="M2755" i="27"/>
  <c r="A2755" i="27" s="1"/>
  <c r="A945" i="27"/>
  <c r="H947" i="27"/>
  <c r="B948" i="27"/>
  <c r="N948" i="27"/>
  <c r="M948" i="27"/>
  <c r="C948" i="27" s="1"/>
  <c r="Q1677" i="32"/>
  <c r="K946" i="27"/>
  <c r="J946" i="27"/>
  <c r="L946" i="27"/>
  <c r="I946" i="27"/>
  <c r="A1675" i="32"/>
  <c r="G1673" i="32"/>
  <c r="A1677" i="32"/>
  <c r="M2756" i="27" l="1"/>
  <c r="A2756" i="27" s="1"/>
  <c r="M2757" i="27"/>
  <c r="A2757" i="27" s="1"/>
  <c r="A946" i="27"/>
  <c r="H948" i="27"/>
  <c r="B949" i="27"/>
  <c r="M949" i="27"/>
  <c r="C949" i="27" s="1"/>
  <c r="N949" i="27"/>
  <c r="Q1679" i="32"/>
  <c r="K947" i="27"/>
  <c r="J947" i="27"/>
  <c r="L947" i="27"/>
  <c r="I947" i="27"/>
  <c r="G1675" i="32"/>
  <c r="M2758" i="27" l="1"/>
  <c r="A2758" i="27" s="1"/>
  <c r="M2759" i="27"/>
  <c r="A2759" i="27" s="1"/>
  <c r="A947" i="27"/>
  <c r="H949" i="27"/>
  <c r="B950" i="27"/>
  <c r="N950" i="27"/>
  <c r="M950" i="27"/>
  <c r="C950" i="27" s="1"/>
  <c r="Q1681" i="32"/>
  <c r="K948" i="27"/>
  <c r="J948" i="27"/>
  <c r="L948" i="27"/>
  <c r="I948" i="27"/>
  <c r="A1679" i="32"/>
  <c r="A1681" i="32"/>
  <c r="G1677" i="32"/>
  <c r="M2761" i="27" l="1"/>
  <c r="A2761" i="27" s="1"/>
  <c r="M2760" i="27"/>
  <c r="A2760" i="27" s="1"/>
  <c r="A948" i="27"/>
  <c r="H950" i="27"/>
  <c r="B951" i="27"/>
  <c r="M951" i="27"/>
  <c r="C951" i="27" s="1"/>
  <c r="N951" i="27"/>
  <c r="Q1683" i="32"/>
  <c r="J949" i="27"/>
  <c r="I949" i="27"/>
  <c r="L949" i="27"/>
  <c r="K949" i="27"/>
  <c r="A1683" i="32"/>
  <c r="G1679" i="32"/>
  <c r="M2762" i="27" l="1"/>
  <c r="A2762" i="27" s="1"/>
  <c r="M2763" i="27"/>
  <c r="A2763" i="27" s="1"/>
  <c r="A949" i="27"/>
  <c r="H951" i="27"/>
  <c r="B952" i="27"/>
  <c r="N952" i="27"/>
  <c r="M952" i="27"/>
  <c r="C952" i="27" s="1"/>
  <c r="Q1685" i="32"/>
  <c r="J950" i="27"/>
  <c r="I950" i="27"/>
  <c r="L950" i="27"/>
  <c r="K950" i="27"/>
  <c r="G1681" i="32"/>
  <c r="M2765" i="27" l="1"/>
  <c r="A2765" i="27" s="1"/>
  <c r="M2764" i="27"/>
  <c r="A2764" i="27" s="1"/>
  <c r="A950" i="27"/>
  <c r="H952" i="27"/>
  <c r="B953" i="27"/>
  <c r="M953" i="27"/>
  <c r="C953" i="27" s="1"/>
  <c r="N953" i="27"/>
  <c r="Q1687" i="32"/>
  <c r="J951" i="27"/>
  <c r="I951" i="27"/>
  <c r="L951" i="27"/>
  <c r="K951" i="27"/>
  <c r="G1683" i="32"/>
  <c r="A1685" i="32"/>
  <c r="A1687" i="32"/>
  <c r="M2766" i="27" l="1"/>
  <c r="A2766" i="27" s="1"/>
  <c r="M2767" i="27"/>
  <c r="A2767" i="27" s="1"/>
  <c r="A951" i="27"/>
  <c r="H953" i="27"/>
  <c r="B954" i="27"/>
  <c r="N954" i="27"/>
  <c r="M954" i="27"/>
  <c r="C954" i="27" s="1"/>
  <c r="Q1689" i="32"/>
  <c r="J952" i="27"/>
  <c r="I952" i="27"/>
  <c r="L952" i="27"/>
  <c r="K952" i="27"/>
  <c r="G1685" i="32"/>
  <c r="M2768" i="27" l="1"/>
  <c r="A2768" i="27" s="1"/>
  <c r="M2769" i="27"/>
  <c r="A2769" i="27" s="1"/>
  <c r="A952" i="27"/>
  <c r="H954" i="27"/>
  <c r="B955" i="27"/>
  <c r="M955" i="27"/>
  <c r="C955" i="27" s="1"/>
  <c r="N955" i="27"/>
  <c r="Q1691" i="32"/>
  <c r="K953" i="27"/>
  <c r="J953" i="27"/>
  <c r="L953" i="27"/>
  <c r="I953" i="27"/>
  <c r="A1689" i="32"/>
  <c r="A1691" i="32"/>
  <c r="G1687" i="32"/>
  <c r="M2771" i="27" l="1"/>
  <c r="A2771" i="27" s="1"/>
  <c r="M2770" i="27"/>
  <c r="A2770" i="27" s="1"/>
  <c r="A953" i="27"/>
  <c r="H955" i="27"/>
  <c r="B956" i="27"/>
  <c r="N956" i="27"/>
  <c r="M956" i="27"/>
  <c r="C956" i="27" s="1"/>
  <c r="Q1693" i="32"/>
  <c r="K954" i="27"/>
  <c r="J954" i="27"/>
  <c r="L954" i="27"/>
  <c r="I954" i="27"/>
  <c r="G1689" i="32"/>
  <c r="M2773" i="27" l="1"/>
  <c r="A2773" i="27" s="1"/>
  <c r="M2772" i="27"/>
  <c r="A2772" i="27" s="1"/>
  <c r="A954" i="27"/>
  <c r="H956" i="27"/>
  <c r="B957" i="27"/>
  <c r="M957" i="27"/>
  <c r="C957" i="27" s="1"/>
  <c r="N957" i="27"/>
  <c r="Q1695" i="32"/>
  <c r="J955" i="27"/>
  <c r="I955" i="27"/>
  <c r="L955" i="27"/>
  <c r="K955" i="27"/>
  <c r="G1691" i="32"/>
  <c r="A1693" i="32"/>
  <c r="A1695" i="32"/>
  <c r="M2775" i="27" l="1"/>
  <c r="A2775" i="27" s="1"/>
  <c r="M2774" i="27"/>
  <c r="A2774" i="27" s="1"/>
  <c r="A955" i="27"/>
  <c r="H957" i="27"/>
  <c r="B958" i="27"/>
  <c r="N958" i="27"/>
  <c r="M958" i="27"/>
  <c r="C958" i="27" s="1"/>
  <c r="Q1697" i="32"/>
  <c r="K956" i="27"/>
  <c r="J956" i="27"/>
  <c r="L956" i="27"/>
  <c r="I956" i="27"/>
  <c r="G1693" i="32"/>
  <c r="M2776" i="27" l="1"/>
  <c r="A2776" i="27" s="1"/>
  <c r="M2777" i="27"/>
  <c r="A2777" i="27" s="1"/>
  <c r="A956" i="27"/>
  <c r="H958" i="27"/>
  <c r="B959" i="27"/>
  <c r="N959" i="27"/>
  <c r="M959" i="27"/>
  <c r="C959" i="27" s="1"/>
  <c r="Q1699" i="32"/>
  <c r="K957" i="27"/>
  <c r="J957" i="27"/>
  <c r="L957" i="27"/>
  <c r="I957" i="27"/>
  <c r="G1695" i="32"/>
  <c r="A1699" i="32"/>
  <c r="A1697" i="32"/>
  <c r="M2778" i="27" l="1"/>
  <c r="A2778" i="27" s="1"/>
  <c r="M2779" i="27"/>
  <c r="A2779" i="27" s="1"/>
  <c r="A957" i="27"/>
  <c r="H959" i="27"/>
  <c r="B960" i="27"/>
  <c r="N960" i="27"/>
  <c r="M960" i="27"/>
  <c r="C960" i="27" s="1"/>
  <c r="Q1701" i="32"/>
  <c r="K958" i="27"/>
  <c r="J958" i="27"/>
  <c r="L958" i="27"/>
  <c r="I958" i="27"/>
  <c r="G1697" i="32"/>
  <c r="M2780" i="27" l="1"/>
  <c r="A2780" i="27" s="1"/>
  <c r="M2781" i="27"/>
  <c r="A2781" i="27" s="1"/>
  <c r="A958" i="27"/>
  <c r="H960" i="27"/>
  <c r="B961" i="27"/>
  <c r="M961" i="27"/>
  <c r="C961" i="27" s="1"/>
  <c r="N961" i="27"/>
  <c r="Q1703" i="32"/>
  <c r="K959" i="27"/>
  <c r="J959" i="27"/>
  <c r="L959" i="27"/>
  <c r="I959" i="27"/>
  <c r="A1703" i="32"/>
  <c r="G1699" i="32"/>
  <c r="A1701" i="32"/>
  <c r="M2782" i="27" l="1"/>
  <c r="A2782" i="27" s="1"/>
  <c r="M2783" i="27"/>
  <c r="A2783" i="27" s="1"/>
  <c r="A959" i="27"/>
  <c r="H961" i="27"/>
  <c r="B962" i="27"/>
  <c r="N962" i="27"/>
  <c r="M962" i="27"/>
  <c r="C962" i="27" s="1"/>
  <c r="Q1705" i="32"/>
  <c r="K960" i="27"/>
  <c r="J960" i="27"/>
  <c r="L960" i="27"/>
  <c r="I960" i="27"/>
  <c r="G1701" i="32"/>
  <c r="M2785" i="27" l="1"/>
  <c r="A2785" i="27" s="1"/>
  <c r="M2784" i="27"/>
  <c r="A2784" i="27" s="1"/>
  <c r="A960" i="27"/>
  <c r="H962" i="27"/>
  <c r="B963" i="27"/>
  <c r="N963" i="27"/>
  <c r="M963" i="27"/>
  <c r="C963" i="27" s="1"/>
  <c r="Q1707" i="32"/>
  <c r="K961" i="27"/>
  <c r="J961" i="27"/>
  <c r="L961" i="27"/>
  <c r="I961" i="27"/>
  <c r="A1707" i="32"/>
  <c r="G1703" i="32"/>
  <c r="A1705" i="32"/>
  <c r="M2786" i="27" l="1"/>
  <c r="A2786" i="27" s="1"/>
  <c r="M2787" i="27"/>
  <c r="A2787" i="27" s="1"/>
  <c r="A961" i="27"/>
  <c r="H963" i="27"/>
  <c r="B964" i="27"/>
  <c r="N964" i="27"/>
  <c r="M964" i="27"/>
  <c r="C964" i="27" s="1"/>
  <c r="Q1709" i="32"/>
  <c r="K962" i="27"/>
  <c r="J962" i="27"/>
  <c r="L962" i="27"/>
  <c r="I962" i="27"/>
  <c r="G1705" i="32"/>
  <c r="M2788" i="27" l="1"/>
  <c r="A2788" i="27" s="1"/>
  <c r="M2789" i="27"/>
  <c r="A2789" i="27" s="1"/>
  <c r="A962" i="27"/>
  <c r="H964" i="27"/>
  <c r="B965" i="27"/>
  <c r="M965" i="27"/>
  <c r="C965" i="27" s="1"/>
  <c r="N965" i="27"/>
  <c r="Q1711" i="32"/>
  <c r="K963" i="27"/>
  <c r="J963" i="27"/>
  <c r="L963" i="27"/>
  <c r="I963" i="27"/>
  <c r="A1709" i="32"/>
  <c r="A1711" i="32"/>
  <c r="G1707" i="32"/>
  <c r="M2790" i="27" l="1"/>
  <c r="A2790" i="27" s="1"/>
  <c r="M2791" i="27"/>
  <c r="A2791" i="27" s="1"/>
  <c r="A963" i="27"/>
  <c r="H965" i="27"/>
  <c r="B966" i="27"/>
  <c r="N966" i="27"/>
  <c r="M966" i="27"/>
  <c r="C966" i="27" s="1"/>
  <c r="Q1713" i="32"/>
  <c r="J964" i="27"/>
  <c r="I964" i="27"/>
  <c r="L964" i="27"/>
  <c r="K964" i="27"/>
  <c r="G1709" i="32"/>
  <c r="M2792" i="27" l="1"/>
  <c r="A2792" i="27" s="1"/>
  <c r="M2793" i="27"/>
  <c r="A2793" i="27" s="1"/>
  <c r="A964" i="27"/>
  <c r="H966" i="27"/>
  <c r="B967" i="27"/>
  <c r="N967" i="27"/>
  <c r="M967" i="27"/>
  <c r="C967" i="27" s="1"/>
  <c r="Q1715" i="32"/>
  <c r="I965" i="27"/>
  <c r="J965" i="27"/>
  <c r="K965" i="27"/>
  <c r="L965" i="27"/>
  <c r="A1715" i="32"/>
  <c r="A1713" i="32"/>
  <c r="G1711" i="32"/>
  <c r="M2794" i="27" l="1"/>
  <c r="A2794" i="27" s="1"/>
  <c r="M2795" i="27"/>
  <c r="A2795" i="27" s="1"/>
  <c r="A965" i="27"/>
  <c r="H967" i="27"/>
  <c r="B968" i="27"/>
  <c r="N968" i="27"/>
  <c r="M968" i="27"/>
  <c r="C968" i="27" s="1"/>
  <c r="Q1717" i="32"/>
  <c r="J966" i="27"/>
  <c r="I966" i="27"/>
  <c r="L966" i="27"/>
  <c r="K966" i="27"/>
  <c r="G1713" i="32"/>
  <c r="M2796" i="27" l="1"/>
  <c r="A2796" i="27" s="1"/>
  <c r="M2797" i="27"/>
  <c r="A2797" i="27" s="1"/>
  <c r="A966" i="27"/>
  <c r="H968" i="27"/>
  <c r="B969" i="27"/>
  <c r="N969" i="27"/>
  <c r="M969" i="27"/>
  <c r="C969" i="27" s="1"/>
  <c r="Q1719" i="32"/>
  <c r="J967" i="27"/>
  <c r="I967" i="27"/>
  <c r="L967" i="27"/>
  <c r="K967" i="27"/>
  <c r="A1717" i="32"/>
  <c r="G1715" i="32"/>
  <c r="A1719" i="32"/>
  <c r="M2798" i="27" l="1"/>
  <c r="A2798" i="27" s="1"/>
  <c r="M2799" i="27"/>
  <c r="A2799" i="27" s="1"/>
  <c r="A967" i="27"/>
  <c r="H969" i="27"/>
  <c r="B970" i="27"/>
  <c r="M970" i="27"/>
  <c r="C970" i="27" s="1"/>
  <c r="N970" i="27"/>
  <c r="Q1721" i="32"/>
  <c r="K968" i="27"/>
  <c r="J968" i="27"/>
  <c r="L968" i="27"/>
  <c r="I968" i="27"/>
  <c r="G1717" i="32"/>
  <c r="M2801" i="27" l="1"/>
  <c r="A2801" i="27" s="1"/>
  <c r="M2800" i="27"/>
  <c r="A2800" i="27" s="1"/>
  <c r="A968" i="27"/>
  <c r="H970" i="27"/>
  <c r="B971" i="27"/>
  <c r="N971" i="27"/>
  <c r="M971" i="27"/>
  <c r="C971" i="27" s="1"/>
  <c r="Q1723" i="32"/>
  <c r="J969" i="27"/>
  <c r="I969" i="27"/>
  <c r="L969" i="27"/>
  <c r="K969" i="27"/>
  <c r="A1723" i="32"/>
  <c r="G1719" i="32"/>
  <c r="A1721" i="32"/>
  <c r="M2802" i="27" l="1"/>
  <c r="A2802" i="27" s="1"/>
  <c r="M2803" i="27"/>
  <c r="A2803" i="27" s="1"/>
  <c r="A969" i="27"/>
  <c r="H971" i="27"/>
  <c r="B972" i="27"/>
  <c r="M972" i="27"/>
  <c r="C972" i="27" s="1"/>
  <c r="N972" i="27"/>
  <c r="Q1725" i="32"/>
  <c r="J970" i="27"/>
  <c r="I970" i="27"/>
  <c r="L970" i="27"/>
  <c r="K970" i="27"/>
  <c r="G1721" i="32"/>
  <c r="M2804" i="27" l="1"/>
  <c r="A2804" i="27" s="1"/>
  <c r="M2805" i="27"/>
  <c r="A2805" i="27" s="1"/>
  <c r="A970" i="27"/>
  <c r="H972" i="27"/>
  <c r="B973" i="27"/>
  <c r="N973" i="27"/>
  <c r="M973" i="27"/>
  <c r="C973" i="27" s="1"/>
  <c r="Q1727" i="32"/>
  <c r="J971" i="27"/>
  <c r="I971" i="27"/>
  <c r="L971" i="27"/>
  <c r="K971" i="27"/>
  <c r="G1723" i="32"/>
  <c r="A1725" i="32"/>
  <c r="A1727" i="32"/>
  <c r="M2807" i="27" l="1"/>
  <c r="A2807" i="27" s="1"/>
  <c r="M2806" i="27"/>
  <c r="A2806" i="27" s="1"/>
  <c r="A971" i="27"/>
  <c r="H973" i="27"/>
  <c r="B974" i="27"/>
  <c r="M974" i="27"/>
  <c r="C974" i="27" s="1"/>
  <c r="N974" i="27"/>
  <c r="Q1729" i="32"/>
  <c r="J972" i="27"/>
  <c r="I972" i="27"/>
  <c r="L972" i="27"/>
  <c r="K972" i="27"/>
  <c r="G1725" i="32"/>
  <c r="M2808" i="27" l="1"/>
  <c r="A2808" i="27" s="1"/>
  <c r="M2809" i="27"/>
  <c r="A2809" i="27" s="1"/>
  <c r="A972" i="27"/>
  <c r="H974" i="27"/>
  <c r="B975" i="27"/>
  <c r="N975" i="27"/>
  <c r="M975" i="27"/>
  <c r="C975" i="27" s="1"/>
  <c r="Q1731" i="32"/>
  <c r="J973" i="27"/>
  <c r="I973" i="27"/>
  <c r="L973" i="27"/>
  <c r="K973" i="27"/>
  <c r="A1729" i="32"/>
  <c r="G1727" i="32"/>
  <c r="A1731" i="32"/>
  <c r="M2811" i="27" l="1"/>
  <c r="A2811" i="27" s="1"/>
  <c r="M2810" i="27"/>
  <c r="A2810" i="27" s="1"/>
  <c r="A973" i="27"/>
  <c r="H975" i="27"/>
  <c r="B976" i="27"/>
  <c r="M976" i="27"/>
  <c r="C976" i="27" s="1"/>
  <c r="N976" i="27"/>
  <c r="Q1733" i="32"/>
  <c r="J974" i="27"/>
  <c r="I974" i="27"/>
  <c r="L974" i="27"/>
  <c r="K974" i="27"/>
  <c r="G1729" i="32"/>
  <c r="M2813" i="27" l="1"/>
  <c r="A2813" i="27" s="1"/>
  <c r="M2812" i="27"/>
  <c r="A2812" i="27" s="1"/>
  <c r="A974" i="27"/>
  <c r="H976" i="27"/>
  <c r="B977" i="27"/>
  <c r="N977" i="27"/>
  <c r="M977" i="27"/>
  <c r="C977" i="27" s="1"/>
  <c r="Q1735" i="32"/>
  <c r="J975" i="27"/>
  <c r="I975" i="27"/>
  <c r="L975" i="27"/>
  <c r="K975" i="27"/>
  <c r="A1733" i="32"/>
  <c r="A1735" i="32"/>
  <c r="G1731" i="32"/>
  <c r="M2815" i="27" l="1"/>
  <c r="A2815" i="27" s="1"/>
  <c r="M2814" i="27"/>
  <c r="A2814" i="27" s="1"/>
  <c r="A975" i="27"/>
  <c r="H977" i="27"/>
  <c r="B978" i="27"/>
  <c r="M978" i="27"/>
  <c r="C978" i="27" s="1"/>
  <c r="N978" i="27"/>
  <c r="Q1737" i="32"/>
  <c r="J976" i="27"/>
  <c r="I976" i="27"/>
  <c r="L976" i="27"/>
  <c r="K976" i="27"/>
  <c r="G1733" i="32"/>
  <c r="M2817" i="27" l="1"/>
  <c r="A2817" i="27" s="1"/>
  <c r="M2816" i="27"/>
  <c r="A2816" i="27" s="1"/>
  <c r="A976" i="27"/>
  <c r="H978" i="27"/>
  <c r="B979" i="27"/>
  <c r="N979" i="27"/>
  <c r="M979" i="27"/>
  <c r="C979" i="27" s="1"/>
  <c r="Q1739" i="32"/>
  <c r="J977" i="27"/>
  <c r="I977" i="27"/>
  <c r="L977" i="27"/>
  <c r="K977" i="27"/>
  <c r="G1735" i="32"/>
  <c r="A1737" i="32"/>
  <c r="A1739" i="32"/>
  <c r="M2819" i="27" l="1"/>
  <c r="A2819" i="27" s="1"/>
  <c r="M2818" i="27"/>
  <c r="A2818" i="27" s="1"/>
  <c r="A977" i="27"/>
  <c r="H979" i="27"/>
  <c r="B980" i="27"/>
  <c r="M980" i="27"/>
  <c r="C980" i="27" s="1"/>
  <c r="N980" i="27"/>
  <c r="Q1741" i="32"/>
  <c r="J978" i="27"/>
  <c r="I978" i="27"/>
  <c r="L978" i="27"/>
  <c r="K978" i="27"/>
  <c r="G1737" i="32"/>
  <c r="M2821" i="27" l="1"/>
  <c r="A2821" i="27" s="1"/>
  <c r="M2820" i="27"/>
  <c r="A2820" i="27" s="1"/>
  <c r="A978" i="27"/>
  <c r="H980" i="27"/>
  <c r="B981" i="27"/>
  <c r="N981" i="27"/>
  <c r="M981" i="27"/>
  <c r="C981" i="27" s="1"/>
  <c r="Q1743" i="32"/>
  <c r="J979" i="27"/>
  <c r="I979" i="27"/>
  <c r="L979" i="27"/>
  <c r="K979" i="27"/>
  <c r="A1743" i="32"/>
  <c r="G1739" i="32"/>
  <c r="A1741" i="32"/>
  <c r="M2822" i="27" l="1"/>
  <c r="A2822" i="27" s="1"/>
  <c r="M2823" i="27"/>
  <c r="A2823" i="27" s="1"/>
  <c r="A979" i="27"/>
  <c r="H981" i="27"/>
  <c r="B982" i="27"/>
  <c r="M982" i="27"/>
  <c r="C982" i="27" s="1"/>
  <c r="N982" i="27"/>
  <c r="Q1745" i="32"/>
  <c r="J980" i="27"/>
  <c r="I980" i="27"/>
  <c r="L980" i="27"/>
  <c r="K980" i="27"/>
  <c r="G1741" i="32"/>
  <c r="M2825" i="27" l="1"/>
  <c r="A2825" i="27" s="1"/>
  <c r="M2824" i="27"/>
  <c r="A2824" i="27" s="1"/>
  <c r="A980" i="27"/>
  <c r="H982" i="27"/>
  <c r="B983" i="27"/>
  <c r="N983" i="27"/>
  <c r="M983" i="27"/>
  <c r="C983" i="27" s="1"/>
  <c r="Q1747" i="32"/>
  <c r="J981" i="27"/>
  <c r="I981" i="27"/>
  <c r="L981" i="27"/>
  <c r="K981" i="27"/>
  <c r="A1745" i="32"/>
  <c r="G1743" i="32"/>
  <c r="A1747" i="32"/>
  <c r="M2827" i="27" l="1"/>
  <c r="A2827" i="27" s="1"/>
  <c r="M2826" i="27"/>
  <c r="A2826" i="27" s="1"/>
  <c r="A981" i="27"/>
  <c r="H983" i="27"/>
  <c r="B984" i="27"/>
  <c r="M984" i="27"/>
  <c r="C984" i="27" s="1"/>
  <c r="N984" i="27"/>
  <c r="Q1749" i="32"/>
  <c r="J982" i="27"/>
  <c r="I982" i="27"/>
  <c r="L982" i="27"/>
  <c r="K982" i="27"/>
  <c r="G1745" i="32"/>
  <c r="M2829" i="27" l="1"/>
  <c r="A2829" i="27" s="1"/>
  <c r="M2828" i="27"/>
  <c r="A2828" i="27" s="1"/>
  <c r="A982" i="27"/>
  <c r="H984" i="27"/>
  <c r="B985" i="27"/>
  <c r="N985" i="27"/>
  <c r="M985" i="27"/>
  <c r="C985" i="27" s="1"/>
  <c r="Q1751" i="32"/>
  <c r="J983" i="27"/>
  <c r="I983" i="27"/>
  <c r="L983" i="27"/>
  <c r="K983" i="27"/>
  <c r="A1751" i="32"/>
  <c r="G1747" i="32"/>
  <c r="A1749" i="32"/>
  <c r="M2830" i="27" l="1"/>
  <c r="A2830" i="27" s="1"/>
  <c r="M2831" i="27"/>
  <c r="A2831" i="27" s="1"/>
  <c r="A983" i="27"/>
  <c r="H985" i="27"/>
  <c r="B986" i="27"/>
  <c r="M986" i="27"/>
  <c r="C986" i="27" s="1"/>
  <c r="N986" i="27"/>
  <c r="Q1753" i="32"/>
  <c r="J984" i="27"/>
  <c r="I984" i="27"/>
  <c r="L984" i="27"/>
  <c r="K984" i="27"/>
  <c r="G1749" i="32"/>
  <c r="M2832" i="27" l="1"/>
  <c r="A2832" i="27" s="1"/>
  <c r="M2833" i="27"/>
  <c r="A2833" i="27" s="1"/>
  <c r="A984" i="27"/>
  <c r="H986" i="27"/>
  <c r="B987" i="27"/>
  <c r="N987" i="27"/>
  <c r="M987" i="27"/>
  <c r="C987" i="27" s="1"/>
  <c r="Q1755" i="32"/>
  <c r="J985" i="27"/>
  <c r="I985" i="27"/>
  <c r="L985" i="27"/>
  <c r="K985" i="27"/>
  <c r="A1753" i="32"/>
  <c r="A1755" i="32"/>
  <c r="G1751" i="32"/>
  <c r="M2835" i="27" l="1"/>
  <c r="A2835" i="27" s="1"/>
  <c r="M2834" i="27"/>
  <c r="A2834" i="27" s="1"/>
  <c r="A985" i="27"/>
  <c r="H987" i="27"/>
  <c r="B988" i="27"/>
  <c r="N988" i="27"/>
  <c r="M988" i="27"/>
  <c r="C988" i="27" s="1"/>
  <c r="Q1757" i="32"/>
  <c r="J986" i="27"/>
  <c r="I986" i="27"/>
  <c r="L986" i="27"/>
  <c r="K986" i="27"/>
  <c r="G1753" i="32"/>
  <c r="M2837" i="27" l="1"/>
  <c r="A2837" i="27" s="1"/>
  <c r="M2836" i="27"/>
  <c r="A2836" i="27" s="1"/>
  <c r="A986" i="27"/>
  <c r="H988" i="27"/>
  <c r="B989" i="27"/>
  <c r="N989" i="27"/>
  <c r="M989" i="27"/>
  <c r="C989" i="27" s="1"/>
  <c r="Q1759" i="32"/>
  <c r="J987" i="27"/>
  <c r="I987" i="27"/>
  <c r="L987" i="27"/>
  <c r="K987" i="27"/>
  <c r="A1759" i="32"/>
  <c r="A1757" i="32"/>
  <c r="G1755" i="32"/>
  <c r="M2839" i="27" l="1"/>
  <c r="A2839" i="27" s="1"/>
  <c r="M2838" i="27"/>
  <c r="A2838" i="27" s="1"/>
  <c r="A987" i="27"/>
  <c r="H989" i="27"/>
  <c r="B990" i="27"/>
  <c r="M990" i="27"/>
  <c r="C990" i="27" s="1"/>
  <c r="N990" i="27"/>
  <c r="Q1761" i="32"/>
  <c r="J988" i="27"/>
  <c r="I988" i="27"/>
  <c r="L988" i="27"/>
  <c r="K988" i="27"/>
  <c r="G1757" i="32"/>
  <c r="M2840" i="27" l="1"/>
  <c r="A2840" i="27" s="1"/>
  <c r="M2841" i="27"/>
  <c r="A2841" i="27" s="1"/>
  <c r="A988" i="27"/>
  <c r="H990" i="27"/>
  <c r="B991" i="27"/>
  <c r="M991" i="27"/>
  <c r="C991" i="27" s="1"/>
  <c r="N991" i="27"/>
  <c r="Q1763" i="32"/>
  <c r="J989" i="27"/>
  <c r="I989" i="27"/>
  <c r="L989" i="27"/>
  <c r="K989" i="27"/>
  <c r="G1759" i="32"/>
  <c r="A1761" i="32"/>
  <c r="A1763" i="32"/>
  <c r="M2843" i="27" l="1"/>
  <c r="A2843" i="27" s="1"/>
  <c r="M2842" i="27"/>
  <c r="A2842" i="27" s="1"/>
  <c r="A989" i="27"/>
  <c r="H991" i="27"/>
  <c r="B992" i="27"/>
  <c r="M992" i="27"/>
  <c r="C992" i="27" s="1"/>
  <c r="N992" i="27"/>
  <c r="Q1765" i="32"/>
  <c r="J990" i="27"/>
  <c r="I990" i="27"/>
  <c r="L990" i="27"/>
  <c r="K990" i="27"/>
  <c r="G1761" i="32"/>
  <c r="M2844" i="27" l="1"/>
  <c r="A2844" i="27" s="1"/>
  <c r="M2845" i="27"/>
  <c r="A2845" i="27" s="1"/>
  <c r="A990" i="27"/>
  <c r="H992" i="27"/>
  <c r="B993" i="27"/>
  <c r="N993" i="27"/>
  <c r="M993" i="27"/>
  <c r="C993" i="27" s="1"/>
  <c r="Q1767" i="32"/>
  <c r="J991" i="27"/>
  <c r="I991" i="27"/>
  <c r="L991" i="27"/>
  <c r="K991" i="27"/>
  <c r="G1763" i="32"/>
  <c r="A1767" i="32"/>
  <c r="A1765" i="32"/>
  <c r="M2847" i="27" l="1"/>
  <c r="A2847" i="27" s="1"/>
  <c r="M2846" i="27"/>
  <c r="A2846" i="27" s="1"/>
  <c r="A991" i="27"/>
  <c r="H993" i="27"/>
  <c r="B994" i="27"/>
  <c r="M994" i="27"/>
  <c r="C994" i="27" s="1"/>
  <c r="N994" i="27"/>
  <c r="Q1769" i="32"/>
  <c r="J992" i="27"/>
  <c r="I992" i="27"/>
  <c r="L992" i="27"/>
  <c r="K992" i="27"/>
  <c r="G1765" i="32"/>
  <c r="M2849" i="27" l="1"/>
  <c r="A2849" i="27" s="1"/>
  <c r="M2848" i="27"/>
  <c r="A2848" i="27" s="1"/>
  <c r="A992" i="27"/>
  <c r="H994" i="27"/>
  <c r="B995" i="27"/>
  <c r="M995" i="27"/>
  <c r="C995" i="27" s="1"/>
  <c r="N995" i="27"/>
  <c r="Q1771" i="32"/>
  <c r="J993" i="27"/>
  <c r="I993" i="27"/>
  <c r="L993" i="27"/>
  <c r="K993" i="27"/>
  <c r="A1769" i="32"/>
  <c r="G1767" i="32"/>
  <c r="A1771" i="32"/>
  <c r="M2850" i="27" l="1"/>
  <c r="A2850" i="27" s="1"/>
  <c r="M2851" i="27"/>
  <c r="A2851" i="27" s="1"/>
  <c r="A993" i="27"/>
  <c r="H995" i="27"/>
  <c r="B996" i="27"/>
  <c r="M996" i="27"/>
  <c r="C996" i="27" s="1"/>
  <c r="N996" i="27"/>
  <c r="Q1773" i="32"/>
  <c r="J994" i="27"/>
  <c r="I994" i="27"/>
  <c r="L994" i="27"/>
  <c r="K994" i="27"/>
  <c r="G1769" i="32"/>
  <c r="M2853" i="27" l="1"/>
  <c r="A2853" i="27" s="1"/>
  <c r="M2852" i="27"/>
  <c r="A2852" i="27" s="1"/>
  <c r="A994" i="27"/>
  <c r="H996" i="27"/>
  <c r="B997" i="27"/>
  <c r="N997" i="27"/>
  <c r="M997" i="27"/>
  <c r="C997" i="27" s="1"/>
  <c r="Q1775" i="32"/>
  <c r="J995" i="27"/>
  <c r="I995" i="27"/>
  <c r="L995" i="27"/>
  <c r="K995" i="27"/>
  <c r="A1773" i="32"/>
  <c r="G1771" i="32"/>
  <c r="A1775" i="32"/>
  <c r="M2855" i="27" l="1"/>
  <c r="A2855" i="27" s="1"/>
  <c r="M2854" i="27"/>
  <c r="A2854" i="27" s="1"/>
  <c r="A995" i="27"/>
  <c r="H997" i="27"/>
  <c r="B998" i="27"/>
  <c r="M998" i="27"/>
  <c r="C998" i="27" s="1"/>
  <c r="N998" i="27"/>
  <c r="Q1777" i="32"/>
  <c r="J996" i="27"/>
  <c r="I996" i="27"/>
  <c r="L996" i="27"/>
  <c r="K996" i="27"/>
  <c r="G1773" i="32"/>
  <c r="M2857" i="27" l="1"/>
  <c r="A2857" i="27" s="1"/>
  <c r="M2856" i="27"/>
  <c r="A2856" i="27" s="1"/>
  <c r="A996" i="27"/>
  <c r="H998" i="27"/>
  <c r="B999" i="27"/>
  <c r="M999" i="27"/>
  <c r="C999" i="27" s="1"/>
  <c r="N999" i="27"/>
  <c r="Q1779" i="32"/>
  <c r="J997" i="27"/>
  <c r="I997" i="27"/>
  <c r="L997" i="27"/>
  <c r="K997" i="27"/>
  <c r="A1777" i="32"/>
  <c r="A1779" i="32"/>
  <c r="G1775" i="32"/>
  <c r="M2858" i="27" l="1"/>
  <c r="A2858" i="27" s="1"/>
  <c r="M2859" i="27"/>
  <c r="A2859" i="27" s="1"/>
  <c r="A997" i="27"/>
  <c r="H999" i="27"/>
  <c r="B1000" i="27"/>
  <c r="M1000" i="27"/>
  <c r="C1000" i="27" s="1"/>
  <c r="N1000" i="27"/>
  <c r="Q1781" i="32"/>
  <c r="I998" i="27"/>
  <c r="J998" i="27"/>
  <c r="K998" i="27"/>
  <c r="L998" i="27"/>
  <c r="G1777" i="32"/>
  <c r="M2861" i="27" l="1"/>
  <c r="A2861" i="27" s="1"/>
  <c r="M2860" i="27"/>
  <c r="A2860" i="27" s="1"/>
  <c r="A998" i="27"/>
  <c r="H1000" i="27"/>
  <c r="B1001" i="27"/>
  <c r="M1001" i="27"/>
  <c r="C1001" i="27" s="1"/>
  <c r="N1001" i="27"/>
  <c r="Q1783" i="32"/>
  <c r="J999" i="27"/>
  <c r="I999" i="27"/>
  <c r="L999" i="27"/>
  <c r="K999" i="27"/>
  <c r="A1783" i="32"/>
  <c r="G1779" i="32"/>
  <c r="A1781" i="32"/>
  <c r="M2862" i="27" l="1"/>
  <c r="A2862" i="27" s="1"/>
  <c r="M2863" i="27"/>
  <c r="A2863" i="27" s="1"/>
  <c r="A999" i="27"/>
  <c r="H1001" i="27"/>
  <c r="B1002" i="27"/>
  <c r="N1002" i="27"/>
  <c r="M1002" i="27"/>
  <c r="C1002" i="27" s="1"/>
  <c r="Q1785" i="32"/>
  <c r="J1000" i="27"/>
  <c r="I1000" i="27"/>
  <c r="L1000" i="27"/>
  <c r="K1000" i="27"/>
  <c r="G1781" i="32"/>
  <c r="M2865" i="27" l="1"/>
  <c r="A2865" i="27" s="1"/>
  <c r="M2864" i="27"/>
  <c r="A2864" i="27" s="1"/>
  <c r="A1000" i="27"/>
  <c r="H1002" i="27"/>
  <c r="B1003" i="27"/>
  <c r="M1003" i="27"/>
  <c r="C1003" i="27" s="1"/>
  <c r="N1003" i="27"/>
  <c r="Q1787" i="32"/>
  <c r="J1001" i="27"/>
  <c r="I1001" i="27"/>
  <c r="L1001" i="27"/>
  <c r="K1001" i="27"/>
  <c r="G1783" i="32"/>
  <c r="A1785" i="32"/>
  <c r="A1787" i="32"/>
  <c r="M2867" i="27" l="1"/>
  <c r="A2867" i="27" s="1"/>
  <c r="M2866" i="27"/>
  <c r="A2866" i="27" s="1"/>
  <c r="A1001" i="27"/>
  <c r="H1003" i="27"/>
  <c r="B1004" i="27"/>
  <c r="N1004" i="27"/>
  <c r="M1004" i="27"/>
  <c r="C1004" i="27" s="1"/>
  <c r="Q1789" i="32"/>
  <c r="J1002" i="27"/>
  <c r="I1002" i="27"/>
  <c r="L1002" i="27"/>
  <c r="K1002" i="27"/>
  <c r="G1785" i="32"/>
  <c r="M2868" i="27" l="1"/>
  <c r="A2868" i="27" s="1"/>
  <c r="M2869" i="27"/>
  <c r="A2869" i="27" s="1"/>
  <c r="A1002" i="27"/>
  <c r="H1004" i="27"/>
  <c r="B1005" i="27"/>
  <c r="N1005" i="27"/>
  <c r="M1005" i="27"/>
  <c r="C1005" i="27" s="1"/>
  <c r="Q1791" i="32"/>
  <c r="J1003" i="27"/>
  <c r="I1003" i="27"/>
  <c r="L1003" i="27"/>
  <c r="K1003" i="27"/>
  <c r="A1789" i="32"/>
  <c r="A1791" i="32"/>
  <c r="G1787" i="32"/>
  <c r="M2870" i="27" l="1"/>
  <c r="A2870" i="27" s="1"/>
  <c r="M2871" i="27"/>
  <c r="A2871" i="27" s="1"/>
  <c r="A1003" i="27"/>
  <c r="H1005" i="27"/>
  <c r="B1006" i="27"/>
  <c r="N1006" i="27"/>
  <c r="M1006" i="27"/>
  <c r="C1006" i="27" s="1"/>
  <c r="Q1793" i="32"/>
  <c r="J1004" i="27"/>
  <c r="I1004" i="27"/>
  <c r="L1004" i="27"/>
  <c r="K1004" i="27"/>
  <c r="G1789" i="32"/>
  <c r="M2872" i="27" l="1"/>
  <c r="A2872" i="27" s="1"/>
  <c r="M2873" i="27"/>
  <c r="A2873" i="27" s="1"/>
  <c r="A1004" i="27"/>
  <c r="H1006" i="27"/>
  <c r="B1007" i="27"/>
  <c r="M1007" i="27"/>
  <c r="C1007" i="27" s="1"/>
  <c r="N1007" i="27"/>
  <c r="Q1795" i="32"/>
  <c r="J1005" i="27"/>
  <c r="I1005" i="27"/>
  <c r="L1005" i="27"/>
  <c r="K1005" i="27"/>
  <c r="A1793" i="32"/>
  <c r="A1795" i="32"/>
  <c r="G1791" i="32"/>
  <c r="M2874" i="27" l="1"/>
  <c r="A2874" i="27" s="1"/>
  <c r="M2875" i="27"/>
  <c r="A2875" i="27" s="1"/>
  <c r="A1005" i="27"/>
  <c r="H1007" i="27"/>
  <c r="B1008" i="27"/>
  <c r="N1008" i="27"/>
  <c r="M1008" i="27"/>
  <c r="C1008" i="27" s="1"/>
  <c r="Q1797" i="32"/>
  <c r="J1006" i="27"/>
  <c r="I1006" i="27"/>
  <c r="L1006" i="27"/>
  <c r="K1006" i="27"/>
  <c r="G1793" i="32"/>
  <c r="M2877" i="27" l="1"/>
  <c r="A2877" i="27" s="1"/>
  <c r="M2876" i="27"/>
  <c r="A2876" i="27" s="1"/>
  <c r="A1006" i="27"/>
  <c r="H1008" i="27"/>
  <c r="B1009" i="27"/>
  <c r="N1009" i="27"/>
  <c r="M1009" i="27"/>
  <c r="C1009" i="27" s="1"/>
  <c r="Q1799" i="32"/>
  <c r="J1007" i="27"/>
  <c r="I1007" i="27"/>
  <c r="L1007" i="27"/>
  <c r="K1007" i="27"/>
  <c r="A1797" i="32"/>
  <c r="G1795" i="32"/>
  <c r="A1799" i="32"/>
  <c r="M2878" i="27" l="1"/>
  <c r="A2878" i="27" s="1"/>
  <c r="M2879" i="27"/>
  <c r="A2879" i="27" s="1"/>
  <c r="A1007" i="27"/>
  <c r="H1009" i="27"/>
  <c r="B1010" i="27"/>
  <c r="N1010" i="27"/>
  <c r="M1010" i="27"/>
  <c r="C1010" i="27" s="1"/>
  <c r="Q1801" i="32"/>
  <c r="J1008" i="27"/>
  <c r="I1008" i="27"/>
  <c r="L1008" i="27"/>
  <c r="K1008" i="27"/>
  <c r="G1797" i="32"/>
  <c r="M2881" i="27" l="1"/>
  <c r="A2881" i="27" s="1"/>
  <c r="M2880" i="27"/>
  <c r="A2880" i="27" s="1"/>
  <c r="A1008" i="27"/>
  <c r="H1010" i="27"/>
  <c r="B1011" i="27"/>
  <c r="M1011" i="27"/>
  <c r="C1011" i="27" s="1"/>
  <c r="N1011" i="27"/>
  <c r="Q1803" i="32"/>
  <c r="J1009" i="27"/>
  <c r="I1009" i="27"/>
  <c r="L1009" i="27"/>
  <c r="K1009" i="27"/>
  <c r="G1799" i="32"/>
  <c r="A1803" i="32"/>
  <c r="A1801" i="32"/>
  <c r="M2883" i="27" l="1"/>
  <c r="A2883" i="27" s="1"/>
  <c r="M2882" i="27"/>
  <c r="A2882" i="27" s="1"/>
  <c r="A1009" i="27"/>
  <c r="H1011" i="27"/>
  <c r="B1012" i="27"/>
  <c r="N1012" i="27"/>
  <c r="M1012" i="27"/>
  <c r="C1012" i="27" s="1"/>
  <c r="Q1805" i="32"/>
  <c r="J1010" i="27"/>
  <c r="I1010" i="27"/>
  <c r="L1010" i="27"/>
  <c r="K1010" i="27"/>
  <c r="G1801" i="32"/>
  <c r="M2885" i="27" l="1"/>
  <c r="A2885" i="27" s="1"/>
  <c r="M2884" i="27"/>
  <c r="A2884" i="27" s="1"/>
  <c r="A1010" i="27"/>
  <c r="H1012" i="27"/>
  <c r="B1013" i="27"/>
  <c r="N1013" i="27"/>
  <c r="M1013" i="27"/>
  <c r="C1013" i="27" s="1"/>
  <c r="Q1807" i="32"/>
  <c r="J1011" i="27"/>
  <c r="I1011" i="27"/>
  <c r="L1011" i="27"/>
  <c r="K1011" i="27"/>
  <c r="G1803" i="32"/>
  <c r="A1807" i="32"/>
  <c r="A1805" i="32"/>
  <c r="M2886" i="27" l="1"/>
  <c r="A2886" i="27" s="1"/>
  <c r="M2887" i="27"/>
  <c r="A2887" i="27" s="1"/>
  <c r="A1011" i="27"/>
  <c r="H1013" i="27"/>
  <c r="B1014" i="27"/>
  <c r="N1014" i="27"/>
  <c r="M1014" i="27"/>
  <c r="C1014" i="27" s="1"/>
  <c r="Q1809" i="32"/>
  <c r="J1012" i="27"/>
  <c r="I1012" i="27"/>
  <c r="L1012" i="27"/>
  <c r="K1012" i="27"/>
  <c r="G1805" i="32"/>
  <c r="M2889" i="27" l="1"/>
  <c r="A2889" i="27" s="1"/>
  <c r="M2888" i="27"/>
  <c r="A2888" i="27" s="1"/>
  <c r="A1012" i="27"/>
  <c r="H1014" i="27"/>
  <c r="B1015" i="27"/>
  <c r="M1015" i="27"/>
  <c r="C1015" i="27" s="1"/>
  <c r="N1015" i="27"/>
  <c r="Q1811" i="32"/>
  <c r="J1013" i="27"/>
  <c r="I1013" i="27"/>
  <c r="L1013" i="27"/>
  <c r="K1013" i="27"/>
  <c r="A1811" i="32"/>
  <c r="A1809" i="32"/>
  <c r="G1807" i="32"/>
  <c r="M2890" i="27" l="1"/>
  <c r="A2890" i="27" s="1"/>
  <c r="M2891" i="27"/>
  <c r="A2891" i="27" s="1"/>
  <c r="A1013" i="27"/>
  <c r="H1015" i="27"/>
  <c r="B1016" i="27"/>
  <c r="M1016" i="27"/>
  <c r="C1016" i="27" s="1"/>
  <c r="N1016" i="27"/>
  <c r="Q1813" i="32"/>
  <c r="J1014" i="27"/>
  <c r="I1014" i="27"/>
  <c r="L1014" i="27"/>
  <c r="K1014" i="27"/>
  <c r="G1809" i="32"/>
  <c r="M2892" i="27" l="1"/>
  <c r="A2892" i="27" s="1"/>
  <c r="M2893" i="27"/>
  <c r="A2893" i="27" s="1"/>
  <c r="A1014" i="27"/>
  <c r="H1016" i="27"/>
  <c r="B1017" i="27"/>
  <c r="M1017" i="27"/>
  <c r="C1017" i="27" s="1"/>
  <c r="N1017" i="27"/>
  <c r="Q1815" i="32"/>
  <c r="J1015" i="27"/>
  <c r="I1015" i="27"/>
  <c r="L1015" i="27"/>
  <c r="K1015" i="27"/>
  <c r="A1815" i="32"/>
  <c r="G1811" i="32"/>
  <c r="A1813" i="32"/>
  <c r="M2894" i="27" l="1"/>
  <c r="A2894" i="27" s="1"/>
  <c r="M2895" i="27"/>
  <c r="A2895" i="27" s="1"/>
  <c r="A1015" i="27"/>
  <c r="H1017" i="27"/>
  <c r="B1018" i="27"/>
  <c r="M1018" i="27"/>
  <c r="C1018" i="27" s="1"/>
  <c r="N1018" i="27"/>
  <c r="Q1817" i="32"/>
  <c r="J1016" i="27"/>
  <c r="I1016" i="27"/>
  <c r="L1016" i="27"/>
  <c r="K1016" i="27"/>
  <c r="G1813" i="32"/>
  <c r="M2896" i="27" l="1"/>
  <c r="A2896" i="27" s="1"/>
  <c r="M2897" i="27"/>
  <c r="A2897" i="27" s="1"/>
  <c r="A1016" i="27"/>
  <c r="H1018" i="27"/>
  <c r="B1019" i="27"/>
  <c r="M1019" i="27"/>
  <c r="C1019" i="27" s="1"/>
  <c r="N1019" i="27"/>
  <c r="Q1819" i="32"/>
  <c r="J1017" i="27"/>
  <c r="I1017" i="27"/>
  <c r="L1017" i="27"/>
  <c r="K1017" i="27"/>
  <c r="G1815" i="32"/>
  <c r="A1819" i="32"/>
  <c r="A1817" i="32"/>
  <c r="G1817" i="32"/>
  <c r="G1819" i="32"/>
  <c r="M2900" i="27" l="1"/>
  <c r="A2900" i="27" s="1"/>
  <c r="H2456" i="27"/>
  <c r="H2520" i="27"/>
  <c r="H2482" i="27"/>
  <c r="H2532" i="27"/>
  <c r="H2546" i="27"/>
  <c r="H2596" i="27"/>
  <c r="H2594" i="27"/>
  <c r="H2608" i="27"/>
  <c r="H2658" i="27"/>
  <c r="H2672" i="27"/>
  <c r="H2722" i="27"/>
  <c r="H2736" i="27"/>
  <c r="H2786" i="27"/>
  <c r="H2800" i="27"/>
  <c r="H2850" i="27"/>
  <c r="H2864" i="27"/>
  <c r="H2461" i="27"/>
  <c r="H2657" i="27"/>
  <c r="H2733" i="27"/>
  <c r="H2460" i="27"/>
  <c r="H2524" i="27"/>
  <c r="H2486" i="27"/>
  <c r="H2550" i="27"/>
  <c r="H2602" i="27"/>
  <c r="H2740" i="27"/>
  <c r="H2804" i="27"/>
  <c r="H2868" i="27"/>
  <c r="H2673" i="27"/>
  <c r="H2749" i="27"/>
  <c r="H2813" i="27"/>
  <c r="H2893" i="27"/>
  <c r="H2731" i="27"/>
  <c r="H2614" i="27"/>
  <c r="H2678" i="27"/>
  <c r="H2742" i="27"/>
  <c r="H2806" i="27"/>
  <c r="H2870" i="27"/>
  <c r="H2557" i="27"/>
  <c r="H2801" i="27"/>
  <c r="H2755" i="27"/>
  <c r="H2483" i="27"/>
  <c r="H2555" i="27"/>
  <c r="H2811" i="27"/>
  <c r="H2660" i="27"/>
  <c r="H2724" i="27"/>
  <c r="H2681" i="27"/>
  <c r="H2793" i="27"/>
  <c r="H2467" i="27"/>
  <c r="H2633" i="27"/>
  <c r="H2709" i="27"/>
  <c r="H2873" i="27"/>
  <c r="H2707" i="27"/>
  <c r="H2496" i="27"/>
  <c r="H2490" i="27"/>
  <c r="H2554" i="27"/>
  <c r="H2616" i="27"/>
  <c r="H2666" i="27"/>
  <c r="H2680" i="27"/>
  <c r="H2730" i="27"/>
  <c r="H2744" i="27"/>
  <c r="H2794" i="27"/>
  <c r="H2808" i="27"/>
  <c r="H2858" i="27"/>
  <c r="H2872" i="27"/>
  <c r="H2493" i="27"/>
  <c r="H2625" i="27"/>
  <c r="H2701" i="27"/>
  <c r="H2494" i="27"/>
  <c r="H2558" i="27"/>
  <c r="H2620" i="27"/>
  <c r="H2684" i="27"/>
  <c r="H2748" i="27"/>
  <c r="H2812" i="27"/>
  <c r="H2876" i="27"/>
  <c r="H2477" i="27"/>
  <c r="H2513" i="27"/>
  <c r="H2589" i="27"/>
  <c r="H2805" i="27"/>
  <c r="H2841" i="27"/>
  <c r="H2491" i="27"/>
  <c r="H2763" i="27"/>
  <c r="H2622" i="27"/>
  <c r="H2686" i="27"/>
  <c r="H2750" i="27"/>
  <c r="H2814" i="27"/>
  <c r="H2878" i="27"/>
  <c r="H2753" i="27"/>
  <c r="H2675" i="27"/>
  <c r="H2884" i="27"/>
  <c r="H2900" i="27"/>
  <c r="H2715" i="27"/>
  <c r="H2890" i="27"/>
  <c r="H2617" i="27"/>
  <c r="H2693" i="27"/>
  <c r="H2787" i="27"/>
  <c r="H2645" i="27"/>
  <c r="H2515" i="27"/>
  <c r="H2569" i="27"/>
  <c r="H2504" i="27"/>
  <c r="H2484" i="27"/>
  <c r="H2498" i="27"/>
  <c r="H2548" i="27"/>
  <c r="H2562" i="27"/>
  <c r="H2610" i="27"/>
  <c r="H2624" i="27"/>
  <c r="H2674" i="27"/>
  <c r="H2688" i="27"/>
  <c r="H2738" i="27"/>
  <c r="H2752" i="27"/>
  <c r="H2802" i="27"/>
  <c r="H2816" i="27"/>
  <c r="H2866" i="27"/>
  <c r="H2565" i="27"/>
  <c r="H2593" i="27"/>
  <c r="H2669" i="27"/>
  <c r="H2845" i="27"/>
  <c r="H2508" i="27"/>
  <c r="H2502" i="27"/>
  <c r="H2566" i="27"/>
  <c r="H2756" i="27"/>
  <c r="H2820" i="27"/>
  <c r="H2609" i="27"/>
  <c r="H2685" i="27"/>
  <c r="H2797" i="27"/>
  <c r="H2833" i="27"/>
  <c r="H2539" i="27"/>
  <c r="H2795" i="27"/>
  <c r="H2630" i="27"/>
  <c r="H2694" i="27"/>
  <c r="H2758" i="27"/>
  <c r="H2822" i="27"/>
  <c r="H2627" i="27"/>
  <c r="H2867" i="27"/>
  <c r="H2537" i="27"/>
  <c r="H2459" i="27"/>
  <c r="H2747" i="27"/>
  <c r="H2644" i="27"/>
  <c r="H2708" i="27"/>
  <c r="H2525" i="27"/>
  <c r="H2825" i="27"/>
  <c r="H2851" i="27"/>
  <c r="H2869" i="27"/>
  <c r="H2579" i="27"/>
  <c r="H2512" i="27"/>
  <c r="H2538" i="27"/>
  <c r="H2578" i="27"/>
  <c r="H2592" i="27"/>
  <c r="H2650" i="27"/>
  <c r="H2664" i="27"/>
  <c r="H2714" i="27"/>
  <c r="H2728" i="27"/>
  <c r="H2778" i="27"/>
  <c r="H2792" i="27"/>
  <c r="H2842" i="27"/>
  <c r="H2856" i="27"/>
  <c r="H2533" i="27"/>
  <c r="H2561" i="27"/>
  <c r="H2637" i="27"/>
  <c r="H2877" i="27"/>
  <c r="H2510" i="27"/>
  <c r="H2574" i="27"/>
  <c r="H2636" i="27"/>
  <c r="H2700" i="27"/>
  <c r="H2764" i="27"/>
  <c r="H2828" i="27"/>
  <c r="H2705" i="27"/>
  <c r="H2789" i="27"/>
  <c r="H2861" i="27"/>
  <c r="H2571" i="27"/>
  <c r="H2827" i="27"/>
  <c r="H2638" i="27"/>
  <c r="H2702" i="27"/>
  <c r="H2766" i="27"/>
  <c r="H2830" i="27"/>
  <c r="H2563" i="27"/>
  <c r="H2729" i="27"/>
  <c r="H2803" i="27"/>
  <c r="H2888" i="27"/>
  <c r="H2904" i="27"/>
  <c r="H2523" i="27"/>
  <c r="H2779" i="27"/>
  <c r="H2745" i="27"/>
  <c r="H2889" i="27"/>
  <c r="H2659" i="27"/>
  <c r="H2697" i="27"/>
  <c r="H2899" i="27"/>
  <c r="H2489" i="27"/>
  <c r="H2474" i="27"/>
  <c r="H2488" i="27"/>
  <c r="H2500" i="27"/>
  <c r="H2514" i="27"/>
  <c r="H2564" i="27"/>
  <c r="H2626" i="27"/>
  <c r="H2640" i="27"/>
  <c r="H2690" i="27"/>
  <c r="H2704" i="27"/>
  <c r="H2754" i="27"/>
  <c r="H2768" i="27"/>
  <c r="H2818" i="27"/>
  <c r="H2832" i="27"/>
  <c r="H2465" i="27"/>
  <c r="H2501" i="27"/>
  <c r="H2529" i="27"/>
  <c r="H2605" i="27"/>
  <c r="H2492" i="27"/>
  <c r="H2454" i="27"/>
  <c r="H2518" i="27"/>
  <c r="H2582" i="27"/>
  <c r="H2552" i="27"/>
  <c r="H2772" i="27"/>
  <c r="H2836" i="27"/>
  <c r="H2886" i="27"/>
  <c r="H2894" i="27"/>
  <c r="H2902" i="27"/>
  <c r="H2517" i="27"/>
  <c r="H2545" i="27"/>
  <c r="H2621" i="27"/>
  <c r="H2781" i="27"/>
  <c r="H2897" i="27"/>
  <c r="H2603" i="27"/>
  <c r="H2859" i="27"/>
  <c r="H2556" i="27"/>
  <c r="H2646" i="27"/>
  <c r="H2710" i="27"/>
  <c r="H2774" i="27"/>
  <c r="H2838" i="27"/>
  <c r="H2473" i="27"/>
  <c r="H2585" i="27"/>
  <c r="H2661" i="27"/>
  <c r="H2499" i="27"/>
  <c r="H2613" i="27"/>
  <c r="H2837" i="27"/>
  <c r="H2739" i="27"/>
  <c r="H2683" i="27"/>
  <c r="H2628" i="27"/>
  <c r="H2692" i="27"/>
  <c r="H2723" i="27"/>
  <c r="H2505" i="27"/>
  <c r="H2581" i="27"/>
  <c r="H2464" i="27"/>
  <c r="H2528" i="27"/>
  <c r="H2522" i="27"/>
  <c r="H2560" i="27"/>
  <c r="H2634" i="27"/>
  <c r="H2648" i="27"/>
  <c r="H2698" i="27"/>
  <c r="H2712" i="27"/>
  <c r="H2762" i="27"/>
  <c r="H2776" i="27"/>
  <c r="H2826" i="27"/>
  <c r="H2840" i="27"/>
  <c r="H2497" i="27"/>
  <c r="H2573" i="27"/>
  <c r="H2468" i="27"/>
  <c r="H2462" i="27"/>
  <c r="H2526" i="27"/>
  <c r="H2590" i="27"/>
  <c r="H2568" i="27"/>
  <c r="H2652" i="27"/>
  <c r="H2716" i="27"/>
  <c r="H2780" i="27"/>
  <c r="H2844" i="27"/>
  <c r="H2481" i="27"/>
  <c r="H2641" i="27"/>
  <c r="H2717" i="27"/>
  <c r="H2773" i="27"/>
  <c r="H2635" i="27"/>
  <c r="H2891" i="27"/>
  <c r="H2572" i="27"/>
  <c r="H2654" i="27"/>
  <c r="H2718" i="27"/>
  <c r="H2782" i="27"/>
  <c r="H2846" i="27"/>
  <c r="H2649" i="27"/>
  <c r="H2725" i="27"/>
  <c r="H2817" i="27"/>
  <c r="H2853" i="27"/>
  <c r="H2691" i="27"/>
  <c r="H2601" i="27"/>
  <c r="H2677" i="27"/>
  <c r="H2892" i="27"/>
  <c r="H2453" i="27"/>
  <c r="H2587" i="27"/>
  <c r="H2843" i="27"/>
  <c r="H2882" i="27"/>
  <c r="H2898" i="27"/>
  <c r="H2885" i="27"/>
  <c r="H2531" i="27"/>
  <c r="H2771" i="27"/>
  <c r="H2485" i="27"/>
  <c r="H2541" i="27"/>
  <c r="H2458" i="27"/>
  <c r="H2472" i="27"/>
  <c r="H2536" i="27"/>
  <c r="H2516" i="27"/>
  <c r="H2530" i="27"/>
  <c r="H2580" i="27"/>
  <c r="H2576" i="27"/>
  <c r="H2642" i="27"/>
  <c r="H2656" i="27"/>
  <c r="H2706" i="27"/>
  <c r="H2720" i="27"/>
  <c r="H2770" i="27"/>
  <c r="H2784" i="27"/>
  <c r="H2834" i="27"/>
  <c r="H2848" i="27"/>
  <c r="H2721" i="27"/>
  <c r="H2777" i="27"/>
  <c r="H2849" i="27"/>
  <c r="H2476" i="27"/>
  <c r="H2540" i="27"/>
  <c r="H2470" i="27"/>
  <c r="H2534" i="27"/>
  <c r="H2598" i="27"/>
  <c r="H2570" i="27"/>
  <c r="H2584" i="27"/>
  <c r="H2788" i="27"/>
  <c r="H2852" i="27"/>
  <c r="H2737" i="27"/>
  <c r="H2765" i="27"/>
  <c r="H2829" i="27"/>
  <c r="H2475" i="27"/>
  <c r="H2667" i="27"/>
  <c r="H2588" i="27"/>
  <c r="H2662" i="27"/>
  <c r="H2726" i="27"/>
  <c r="H2790" i="27"/>
  <c r="H2854" i="27"/>
  <c r="H2469" i="27"/>
  <c r="H2713" i="27"/>
  <c r="H2769" i="27"/>
  <c r="H2883" i="27"/>
  <c r="H2665" i="27"/>
  <c r="H2741" i="27"/>
  <c r="H2611" i="27"/>
  <c r="H2509" i="27"/>
  <c r="H2619" i="27"/>
  <c r="H2875" i="27"/>
  <c r="H2612" i="27"/>
  <c r="H2676" i="27"/>
  <c r="H2553" i="27"/>
  <c r="H2629" i="27"/>
  <c r="H2761" i="27"/>
  <c r="H2595" i="27"/>
  <c r="H2835" i="27"/>
  <c r="H2466" i="27"/>
  <c r="H2480" i="27"/>
  <c r="H2544" i="27"/>
  <c r="H2506" i="27"/>
  <c r="H2618" i="27"/>
  <c r="H2632" i="27"/>
  <c r="H2682" i="27"/>
  <c r="H2696" i="27"/>
  <c r="H2746" i="27"/>
  <c r="H2760" i="27"/>
  <c r="H2810" i="27"/>
  <c r="H2824" i="27"/>
  <c r="H2874" i="27"/>
  <c r="H2689" i="27"/>
  <c r="H2881" i="27"/>
  <c r="H2452" i="27"/>
  <c r="H2478" i="27"/>
  <c r="H2542" i="27"/>
  <c r="H2606" i="27"/>
  <c r="H2586" i="27"/>
  <c r="H2600" i="27"/>
  <c r="H2668" i="27"/>
  <c r="H2732" i="27"/>
  <c r="H2796" i="27"/>
  <c r="H2860" i="27"/>
  <c r="H2549" i="27"/>
  <c r="H2577" i="27"/>
  <c r="H2653" i="27"/>
  <c r="H2757" i="27"/>
  <c r="H2821" i="27"/>
  <c r="H2865" i="27"/>
  <c r="H2507" i="27"/>
  <c r="H2699" i="27"/>
  <c r="H2604" i="27"/>
  <c r="H2670" i="27"/>
  <c r="H2734" i="27"/>
  <c r="H2798" i="27"/>
  <c r="H2862" i="27"/>
  <c r="H2521" i="27"/>
  <c r="H2597" i="27"/>
  <c r="H2785" i="27"/>
  <c r="H2857" i="27"/>
  <c r="H2819" i="27"/>
  <c r="H2901" i="27"/>
  <c r="H2547" i="27"/>
  <c r="H2880" i="27"/>
  <c r="H2896" i="27"/>
  <c r="H2457" i="27"/>
  <c r="H2651" i="27"/>
  <c r="H2809" i="27"/>
  <c r="H2643" i="27"/>
  <c r="H2583" i="27"/>
  <c r="H2695" i="27"/>
  <c r="H2527" i="27"/>
  <c r="H2679" i="27"/>
  <c r="H2511" i="27"/>
  <c r="H2791" i="27"/>
  <c r="H2623" i="27"/>
  <c r="H2903" i="27"/>
  <c r="H2735" i="27"/>
  <c r="H2631" i="27"/>
  <c r="H2463" i="27"/>
  <c r="H2743" i="27"/>
  <c r="H2575" i="27"/>
  <c r="H2471" i="27"/>
  <c r="H2815" i="27"/>
  <c r="H2711" i="27"/>
  <c r="H2543" i="27"/>
  <c r="H2823" i="27"/>
  <c r="H2655" i="27"/>
  <c r="H2551" i="27"/>
  <c r="H2895" i="27"/>
  <c r="H2663" i="27"/>
  <c r="H2495" i="27"/>
  <c r="H2775" i="27"/>
  <c r="H2607" i="27"/>
  <c r="H2503" i="27"/>
  <c r="H2847" i="27"/>
  <c r="H2871" i="27"/>
  <c r="H2703" i="27"/>
  <c r="H2599" i="27"/>
  <c r="H2839" i="27"/>
  <c r="H2671" i="27"/>
  <c r="H2783" i="27"/>
  <c r="H2767" i="27"/>
  <c r="H2535" i="27"/>
  <c r="H2879" i="27"/>
  <c r="H2647" i="27"/>
  <c r="H2479" i="27"/>
  <c r="H2887" i="27"/>
  <c r="H2719" i="27"/>
  <c r="H2487" i="27"/>
  <c r="H2831" i="27"/>
  <c r="H2727" i="27"/>
  <c r="H2559" i="27"/>
  <c r="H2455" i="27"/>
  <c r="H2799" i="27"/>
  <c r="H2567" i="27"/>
  <c r="H2807" i="27"/>
  <c r="H2639" i="27"/>
  <c r="H2751" i="27"/>
  <c r="H2519" i="27"/>
  <c r="H2863" i="27"/>
  <c r="H2759" i="27"/>
  <c r="H2591" i="27"/>
  <c r="H2615" i="27"/>
  <c r="H2855" i="27"/>
  <c r="H2687" i="27"/>
  <c r="F2892" i="27"/>
  <c r="F2884" i="27"/>
  <c r="F2900" i="27"/>
  <c r="G2470" i="27"/>
  <c r="N2478" i="27"/>
  <c r="F2484" i="27"/>
  <c r="J2492" i="27"/>
  <c r="E2498" i="27"/>
  <c r="I2506" i="27"/>
  <c r="N2514" i="27"/>
  <c r="G2534" i="27"/>
  <c r="K2542" i="27"/>
  <c r="J2454" i="27"/>
  <c r="E2460" i="27"/>
  <c r="I2468" i="27"/>
  <c r="N2476" i="27"/>
  <c r="G2496" i="27"/>
  <c r="K2504" i="27"/>
  <c r="F2510" i="27"/>
  <c r="J2518" i="27"/>
  <c r="E2524" i="27"/>
  <c r="G2560" i="27"/>
  <c r="K2568" i="27"/>
  <c r="F2574" i="27"/>
  <c r="J2582" i="27"/>
  <c r="E2588" i="27"/>
  <c r="K2566" i="27"/>
  <c r="I2580" i="27"/>
  <c r="G2622" i="27"/>
  <c r="F2636" i="27"/>
  <c r="I2644" i="27"/>
  <c r="E2650" i="27"/>
  <c r="N2666" i="27"/>
  <c r="G2686" i="27"/>
  <c r="F2700" i="27"/>
  <c r="I2708" i="27"/>
  <c r="E2714" i="27"/>
  <c r="N2730" i="27"/>
  <c r="G2750" i="27"/>
  <c r="J2758" i="27"/>
  <c r="F2764" i="27"/>
  <c r="J2772" i="27"/>
  <c r="E2778" i="27"/>
  <c r="N2794" i="27"/>
  <c r="G2814" i="27"/>
  <c r="J2822" i="27"/>
  <c r="F2828" i="27"/>
  <c r="J2836" i="27"/>
  <c r="E2842" i="27"/>
  <c r="N2858" i="27"/>
  <c r="G2878" i="27"/>
  <c r="G2884" i="27"/>
  <c r="G2892" i="27"/>
  <c r="G2900" i="27"/>
  <c r="N2453" i="27"/>
  <c r="E2469" i="27"/>
  <c r="F2487" i="27"/>
  <c r="G2505" i="27"/>
  <c r="K2515" i="27"/>
  <c r="I2525" i="27"/>
  <c r="E2543" i="27"/>
  <c r="I2553" i="27"/>
  <c r="N2563" i="27"/>
  <c r="N2573" i="27"/>
  <c r="G2581" i="27"/>
  <c r="K2591" i="27"/>
  <c r="K2601" i="27"/>
  <c r="F2609" i="27"/>
  <c r="F2619" i="27"/>
  <c r="I2629" i="27"/>
  <c r="N2639" i="27"/>
  <c r="N2649" i="27"/>
  <c r="F2685" i="27"/>
  <c r="F2695" i="27"/>
  <c r="J2705" i="27"/>
  <c r="E2713" i="27"/>
  <c r="E2723" i="27"/>
  <c r="I2761" i="27"/>
  <c r="E2769" i="27"/>
  <c r="J2779" i="27"/>
  <c r="F2797" i="27"/>
  <c r="K2807" i="27"/>
  <c r="I2825" i="27"/>
  <c r="F2833" i="27"/>
  <c r="F2851" i="27"/>
  <c r="G2869" i="27"/>
  <c r="K2877" i="27"/>
  <c r="K2887" i="27"/>
  <c r="E2895" i="27"/>
  <c r="G2563" i="27"/>
  <c r="G2819" i="27"/>
  <c r="G2474" i="27"/>
  <c r="K2482" i="27"/>
  <c r="F2488" i="27"/>
  <c r="J2496" i="27"/>
  <c r="E2502" i="27"/>
  <c r="I2510" i="27"/>
  <c r="N2518" i="27"/>
  <c r="K2532" i="27"/>
  <c r="G2538" i="27"/>
  <c r="K2546" i="27"/>
  <c r="I2458" i="27"/>
  <c r="E2464" i="27"/>
  <c r="I2472" i="27"/>
  <c r="N2480" i="27"/>
  <c r="N2500" i="27"/>
  <c r="N2508" i="27"/>
  <c r="F2514" i="27"/>
  <c r="J2522" i="27"/>
  <c r="E2528" i="27"/>
  <c r="I2536" i="27"/>
  <c r="N2544" i="27"/>
  <c r="N2564" i="27"/>
  <c r="N2572" i="27"/>
  <c r="F2578" i="27"/>
  <c r="I2586" i="27"/>
  <c r="E2592" i="27"/>
  <c r="I2600" i="27"/>
  <c r="N2608" i="27"/>
  <c r="J2588" i="27"/>
  <c r="G2612" i="27"/>
  <c r="K2620" i="27"/>
  <c r="J2634" i="27"/>
  <c r="F2640" i="27"/>
  <c r="J2648" i="27"/>
  <c r="E2654" i="27"/>
  <c r="I2662" i="27"/>
  <c r="N2670" i="27"/>
  <c r="G2676" i="27"/>
  <c r="K2684" i="27"/>
  <c r="J2698" i="27"/>
  <c r="F2704" i="27"/>
  <c r="J2712" i="27"/>
  <c r="E2718" i="27"/>
  <c r="I2726" i="27"/>
  <c r="N2734" i="27"/>
  <c r="J2762" i="27"/>
  <c r="F2768" i="27"/>
  <c r="J2776" i="27"/>
  <c r="E2782" i="27"/>
  <c r="I2790" i="27"/>
  <c r="N2798" i="27"/>
  <c r="J2826" i="27"/>
  <c r="F2832" i="27"/>
  <c r="J2840" i="27"/>
  <c r="E2846" i="27"/>
  <c r="I2854" i="27"/>
  <c r="N2862" i="27"/>
  <c r="G2882" i="27"/>
  <c r="G2890" i="27"/>
  <c r="G2898" i="27"/>
  <c r="F2888" i="27"/>
  <c r="E2457" i="27"/>
  <c r="K2467" i="27"/>
  <c r="E2475" i="27"/>
  <c r="I2485" i="27"/>
  <c r="F2493" i="27"/>
  <c r="G2521" i="27"/>
  <c r="K2531" i="27"/>
  <c r="I2541" i="27"/>
  <c r="E2559" i="27"/>
  <c r="I2569" i="27"/>
  <c r="N2579" i="27"/>
  <c r="N2589" i="27"/>
  <c r="G2597" i="27"/>
  <c r="K2607" i="27"/>
  <c r="K2617" i="27"/>
  <c r="F2625" i="27"/>
  <c r="F2635" i="27"/>
  <c r="I2645" i="27"/>
  <c r="N2655" i="27"/>
  <c r="N2665" i="27"/>
  <c r="F2701" i="27"/>
  <c r="F2711" i="27"/>
  <c r="J2721" i="27"/>
  <c r="E2729" i="27"/>
  <c r="E2739" i="27"/>
  <c r="N2759" i="27"/>
  <c r="F2767" i="27"/>
  <c r="J2777" i="27"/>
  <c r="G2785" i="27"/>
  <c r="E2803" i="27"/>
  <c r="N2823" i="27"/>
  <c r="J2831" i="27"/>
  <c r="J2849" i="27"/>
  <c r="G2857" i="27"/>
  <c r="N2867" i="27"/>
  <c r="J2875" i="27"/>
  <c r="N2885" i="27"/>
  <c r="E2901" i="27"/>
  <c r="G2739" i="27"/>
  <c r="G2883" i="27"/>
  <c r="I2531" i="27"/>
  <c r="I2787" i="27"/>
  <c r="J2587" i="27"/>
  <c r="K2453" i="27"/>
  <c r="N2550" i="27"/>
  <c r="K2564" i="27"/>
  <c r="J2578" i="27"/>
  <c r="J2592" i="27"/>
  <c r="I2606" i="27"/>
  <c r="K2622" i="27"/>
  <c r="N2628" i="27"/>
  <c r="N2636" i="27"/>
  <c r="F2642" i="27"/>
  <c r="I2650" i="27"/>
  <c r="E2656" i="27"/>
  <c r="I2664" i="27"/>
  <c r="N2672" i="27"/>
  <c r="K2686" i="27"/>
  <c r="N2692" i="27"/>
  <c r="N2700" i="27"/>
  <c r="F2706" i="27"/>
  <c r="I2714" i="27"/>
  <c r="E2720" i="27"/>
  <c r="I2728" i="27"/>
  <c r="N2736" i="27"/>
  <c r="K2750" i="27"/>
  <c r="G2756" i="27"/>
  <c r="K2764" i="27"/>
  <c r="F2770" i="27"/>
  <c r="I2778" i="27"/>
  <c r="E2784" i="27"/>
  <c r="I2792" i="27"/>
  <c r="N2800" i="27"/>
  <c r="K2814" i="27"/>
  <c r="G2820" i="27"/>
  <c r="K2828" i="27"/>
  <c r="F2834" i="27"/>
  <c r="I2842" i="27"/>
  <c r="E2848" i="27"/>
  <c r="I2856" i="27"/>
  <c r="N2864" i="27"/>
  <c r="K2878" i="27"/>
  <c r="N2890" i="27"/>
  <c r="E2880" i="27"/>
  <c r="K2465" i="27"/>
  <c r="E2481" i="27"/>
  <c r="N2501" i="27"/>
  <c r="K2519" i="27"/>
  <c r="F2537" i="27"/>
  <c r="N2577" i="27"/>
  <c r="F2613" i="27"/>
  <c r="J2633" i="27"/>
  <c r="E2651" i="27"/>
  <c r="G2689" i="27"/>
  <c r="J2709" i="27"/>
  <c r="E2727" i="27"/>
  <c r="N2747" i="27"/>
  <c r="I2765" i="27"/>
  <c r="J2783" i="27"/>
  <c r="F2819" i="27"/>
  <c r="F2837" i="27"/>
  <c r="J2855" i="27"/>
  <c r="J2873" i="27"/>
  <c r="N2891" i="27"/>
  <c r="G2667" i="27"/>
  <c r="I2779" i="27"/>
  <c r="K2501" i="27"/>
  <c r="E2603" i="27"/>
  <c r="G2641" i="27"/>
  <c r="J2661" i="27"/>
  <c r="E2679" i="27"/>
  <c r="N2699" i="27"/>
  <c r="G2717" i="27"/>
  <c r="K2737" i="27"/>
  <c r="K2755" i="27"/>
  <c r="G2773" i="27"/>
  <c r="E2791" i="27"/>
  <c r="F2809" i="27"/>
  <c r="N2829" i="27"/>
  <c r="E2845" i="27"/>
  <c r="F2863" i="27"/>
  <c r="I2881" i="27"/>
  <c r="I2571" i="27"/>
  <c r="J2595" i="27"/>
  <c r="E2884" i="27"/>
  <c r="G2894" i="27"/>
  <c r="J2469" i="27"/>
  <c r="K2523" i="27"/>
  <c r="I2561" i="27"/>
  <c r="N2581" i="27"/>
  <c r="I2611" i="27"/>
  <c r="I2867" i="27"/>
  <c r="J2667" i="27"/>
  <c r="K2677" i="27"/>
  <c r="K2556" i="27"/>
  <c r="J2570" i="27"/>
  <c r="J2584" i="27"/>
  <c r="I2598" i="27"/>
  <c r="G2610" i="27"/>
  <c r="K2618" i="27"/>
  <c r="G2624" i="27"/>
  <c r="K2632" i="27"/>
  <c r="F2638" i="27"/>
  <c r="J2646" i="27"/>
  <c r="E2652" i="27"/>
  <c r="G2674" i="27"/>
  <c r="K2682" i="27"/>
  <c r="G2688" i="27"/>
  <c r="K2696" i="27"/>
  <c r="F2702" i="27"/>
  <c r="J2710" i="27"/>
  <c r="E2716" i="27"/>
  <c r="G2738" i="27"/>
  <c r="K2746" i="27"/>
  <c r="G2752" i="27"/>
  <c r="K2760" i="27"/>
  <c r="F2766" i="27"/>
  <c r="E2780" i="27"/>
  <c r="I2788" i="27"/>
  <c r="N2796" i="27"/>
  <c r="G2802" i="27"/>
  <c r="K2810" i="27"/>
  <c r="G2816" i="27"/>
  <c r="K2824" i="27"/>
  <c r="F2830" i="27"/>
  <c r="E2844" i="27"/>
  <c r="I2852" i="27"/>
  <c r="N2860" i="27"/>
  <c r="G2866" i="27"/>
  <c r="K2874" i="27"/>
  <c r="J2880" i="27"/>
  <c r="J2896" i="27"/>
  <c r="J2457" i="27"/>
  <c r="N2475" i="27"/>
  <c r="N2493" i="27"/>
  <c r="G2529" i="27"/>
  <c r="I2549" i="27"/>
  <c r="E2567" i="27"/>
  <c r="N2587" i="27"/>
  <c r="G2605" i="27"/>
  <c r="K2625" i="27"/>
  <c r="F2643" i="27"/>
  <c r="N2663" i="27"/>
  <c r="F2719" i="27"/>
  <c r="E2737" i="27"/>
  <c r="I2757" i="27"/>
  <c r="J2775" i="27"/>
  <c r="F2811" i="27"/>
  <c r="E2829" i="27"/>
  <c r="F2847" i="27"/>
  <c r="I2865" i="27"/>
  <c r="M2901" i="27"/>
  <c r="A2901" i="27" s="1"/>
  <c r="I2555" i="27"/>
  <c r="J2579" i="27"/>
  <c r="F2595" i="27"/>
  <c r="N2615" i="27"/>
  <c r="F2671" i="27"/>
  <c r="E2689" i="27"/>
  <c r="K2747" i="27"/>
  <c r="G2765" i="27"/>
  <c r="E2783" i="27"/>
  <c r="F2801" i="27"/>
  <c r="N2821" i="27"/>
  <c r="K2837" i="27"/>
  <c r="E2855" i="27"/>
  <c r="K2891" i="27"/>
  <c r="G2683" i="27"/>
  <c r="I2731" i="27"/>
  <c r="J2893" i="27"/>
  <c r="J2886" i="27"/>
  <c r="J2902" i="27"/>
  <c r="I2461" i="27"/>
  <c r="N2479" i="27"/>
  <c r="N2497" i="27"/>
  <c r="E2533" i="27"/>
  <c r="J2553" i="27"/>
  <c r="E2571" i="27"/>
  <c r="N2454" i="27"/>
  <c r="F2460" i="27"/>
  <c r="J2468" i="27"/>
  <c r="E2474" i="27"/>
  <c r="I2482" i="27"/>
  <c r="N2490" i="27"/>
  <c r="G2510" i="27"/>
  <c r="K2518" i="27"/>
  <c r="F2524" i="27"/>
  <c r="I2532" i="27"/>
  <c r="E2538" i="27"/>
  <c r="I2546" i="27"/>
  <c r="F2454" i="27"/>
  <c r="J2462" i="27"/>
  <c r="E2468" i="27"/>
  <c r="I2476" i="27"/>
  <c r="G2504" i="27"/>
  <c r="K2512" i="27"/>
  <c r="F2518" i="27"/>
  <c r="J2526" i="27"/>
  <c r="E2532" i="27"/>
  <c r="I2540" i="27"/>
  <c r="G2568" i="27"/>
  <c r="K2576" i="27"/>
  <c r="F2582" i="27"/>
  <c r="J2590" i="27"/>
  <c r="E2596" i="27"/>
  <c r="I2604" i="27"/>
  <c r="N2554" i="27"/>
  <c r="I2596" i="27"/>
  <c r="N2610" i="27"/>
  <c r="G2630" i="27"/>
  <c r="F2644" i="27"/>
  <c r="J2652" i="27"/>
  <c r="E2658" i="27"/>
  <c r="N2674" i="27"/>
  <c r="G2694" i="27"/>
  <c r="F2708" i="27"/>
  <c r="J2716" i="27"/>
  <c r="E2722" i="27"/>
  <c r="N2738" i="27"/>
  <c r="G2758" i="27"/>
  <c r="J2766" i="27"/>
  <c r="F2772" i="27"/>
  <c r="J2780" i="27"/>
  <c r="E2786" i="27"/>
  <c r="N2802" i="27"/>
  <c r="G2822" i="27"/>
  <c r="J2830" i="27"/>
  <c r="F2836" i="27"/>
  <c r="J2844" i="27"/>
  <c r="E2850" i="27"/>
  <c r="N2866" i="27"/>
  <c r="I2882" i="27"/>
  <c r="I2890" i="27"/>
  <c r="I2898" i="27"/>
  <c r="E2904" i="27"/>
  <c r="G2457" i="27"/>
  <c r="N2467" i="27"/>
  <c r="G2475" i="27"/>
  <c r="N2485" i="27"/>
  <c r="E2511" i="27"/>
  <c r="I2521" i="27"/>
  <c r="N2531" i="27"/>
  <c r="N2541" i="27"/>
  <c r="F2549" i="27"/>
  <c r="K2559" i="27"/>
  <c r="K2569" i="27"/>
  <c r="F2577" i="27"/>
  <c r="F2587" i="27"/>
  <c r="I2597" i="27"/>
  <c r="N2607" i="27"/>
  <c r="N2617" i="27"/>
  <c r="F2653" i="27"/>
  <c r="F2663" i="27"/>
  <c r="J2673" i="27"/>
  <c r="E2681" i="27"/>
  <c r="E2691" i="27"/>
  <c r="G2729" i="27"/>
  <c r="K2739" i="27"/>
  <c r="F2757" i="27"/>
  <c r="K2767" i="27"/>
  <c r="I2785" i="27"/>
  <c r="E2793" i="27"/>
  <c r="J2803" i="27"/>
  <c r="F2821" i="27"/>
  <c r="F2839" i="27"/>
  <c r="N2849" i="27"/>
  <c r="I2857" i="27"/>
  <c r="F2865" i="27"/>
  <c r="F2883" i="27"/>
  <c r="G2901" i="27"/>
  <c r="G2723" i="27"/>
  <c r="J2458" i="27"/>
  <c r="F2464" i="27"/>
  <c r="J2472" i="27"/>
  <c r="E2478" i="27"/>
  <c r="I2486" i="27"/>
  <c r="N2494" i="27"/>
  <c r="G2500" i="27"/>
  <c r="K2508" i="27"/>
  <c r="G2514" i="27"/>
  <c r="K2522" i="27"/>
  <c r="F2528" i="27"/>
  <c r="J2536" i="27"/>
  <c r="E2542" i="27"/>
  <c r="K2452" i="27"/>
  <c r="F2458" i="27"/>
  <c r="I2466" i="27"/>
  <c r="E2472" i="27"/>
  <c r="I2480" i="27"/>
  <c r="N2488" i="27"/>
  <c r="G2508" i="27"/>
  <c r="J2516" i="27"/>
  <c r="F2522" i="27"/>
  <c r="J2530" i="27"/>
  <c r="E2536" i="27"/>
  <c r="I2544" i="27"/>
  <c r="N2552" i="27"/>
  <c r="G2572" i="27"/>
  <c r="J2580" i="27"/>
  <c r="F2586" i="27"/>
  <c r="I2594" i="27"/>
  <c r="E2600" i="27"/>
  <c r="I2608" i="27"/>
  <c r="N2562" i="27"/>
  <c r="J2604" i="27"/>
  <c r="N2614" i="27"/>
  <c r="K2628" i="27"/>
  <c r="J2642" i="27"/>
  <c r="F2648" i="27"/>
  <c r="J2656" i="27"/>
  <c r="E2662" i="27"/>
  <c r="I2670" i="27"/>
  <c r="N2678" i="27"/>
  <c r="K2692" i="27"/>
  <c r="J2706" i="27"/>
  <c r="F2712" i="27"/>
  <c r="J2720" i="27"/>
  <c r="E2726" i="27"/>
  <c r="I2734" i="27"/>
  <c r="N2742" i="27"/>
  <c r="J2770" i="27"/>
  <c r="F2776" i="27"/>
  <c r="J2784" i="27"/>
  <c r="E2790" i="27"/>
  <c r="I2798" i="27"/>
  <c r="N2806" i="27"/>
  <c r="J2834" i="27"/>
  <c r="F2840" i="27"/>
  <c r="J2848" i="27"/>
  <c r="E2854" i="27"/>
  <c r="I2862" i="27"/>
  <c r="N2870" i="27"/>
  <c r="N2884" i="27"/>
  <c r="N2892" i="27"/>
  <c r="N2900" i="27"/>
  <c r="N2451" i="27"/>
  <c r="G2459" i="27"/>
  <c r="N2469" i="27"/>
  <c r="E2485" i="27"/>
  <c r="N2505" i="27"/>
  <c r="J2533" i="27"/>
  <c r="E2541" i="27"/>
  <c r="F2551" i="27"/>
  <c r="J2561" i="27"/>
  <c r="E2569" i="27"/>
  <c r="E2579" i="27"/>
  <c r="G2617" i="27"/>
  <c r="K2627" i="27"/>
  <c r="J2637" i="27"/>
  <c r="E2645" i="27"/>
  <c r="E2655" i="27"/>
  <c r="I2665" i="27"/>
  <c r="N2675" i="27"/>
  <c r="N2685" i="27"/>
  <c r="G2693" i="27"/>
  <c r="K2703" i="27"/>
  <c r="K2713" i="27"/>
  <c r="F2721" i="27"/>
  <c r="F2731" i="27"/>
  <c r="I2741" i="27"/>
  <c r="N2751" i="27"/>
  <c r="F2759" i="27"/>
  <c r="K2769" i="27"/>
  <c r="F2777" i="27"/>
  <c r="E2795" i="27"/>
  <c r="N2815" i="27"/>
  <c r="F2823" i="27"/>
  <c r="N2833" i="27"/>
  <c r="F2849" i="27"/>
  <c r="F2867" i="27"/>
  <c r="G2885" i="27"/>
  <c r="K2893" i="27"/>
  <c r="G2515" i="27"/>
  <c r="G2771" i="27"/>
  <c r="I2563" i="27"/>
  <c r="I2819" i="27"/>
  <c r="J2619" i="27"/>
  <c r="K2517" i="27"/>
  <c r="E2550" i="27"/>
  <c r="N2566" i="27"/>
  <c r="K2580" i="27"/>
  <c r="J2594" i="27"/>
  <c r="J2608" i="27"/>
  <c r="N2616" i="27"/>
  <c r="K2630" i="27"/>
  <c r="G2636" i="27"/>
  <c r="J2644" i="27"/>
  <c r="F2650" i="27"/>
  <c r="I2658" i="27"/>
  <c r="E2664" i="27"/>
  <c r="I2672" i="27"/>
  <c r="N2680" i="27"/>
  <c r="K2694" i="27"/>
  <c r="G2700" i="27"/>
  <c r="J2708" i="27"/>
  <c r="F2714" i="27"/>
  <c r="I2722" i="27"/>
  <c r="E2728" i="27"/>
  <c r="I2736" i="27"/>
  <c r="N2744" i="27"/>
  <c r="K2758" i="27"/>
  <c r="G2764" i="27"/>
  <c r="K2772" i="27"/>
  <c r="F2778" i="27"/>
  <c r="I2786" i="27"/>
  <c r="E2792" i="27"/>
  <c r="I2800" i="27"/>
  <c r="N2808" i="27"/>
  <c r="K2822" i="27"/>
  <c r="G2828" i="27"/>
  <c r="K2836" i="27"/>
  <c r="F2842" i="27"/>
  <c r="I2850" i="27"/>
  <c r="E2856" i="27"/>
  <c r="I2864" i="27"/>
  <c r="N2872" i="27"/>
  <c r="E2890" i="27"/>
  <c r="F2453" i="27"/>
  <c r="G2471" i="27"/>
  <c r="J2489" i="27"/>
  <c r="K2507" i="27"/>
  <c r="I2545" i="27"/>
  <c r="N2565" i="27"/>
  <c r="K2583" i="27"/>
  <c r="F2601" i="27"/>
  <c r="I2621" i="27"/>
  <c r="N2641" i="27"/>
  <c r="F2677" i="27"/>
  <c r="J2697" i="27"/>
  <c r="E2715" i="27"/>
  <c r="F2771" i="27"/>
  <c r="E2789" i="27"/>
  <c r="N2809" i="27"/>
  <c r="N2827" i="27"/>
  <c r="N2845" i="27"/>
  <c r="E2861" i="27"/>
  <c r="F2879" i="27"/>
  <c r="I2897" i="27"/>
  <c r="G2859" i="27"/>
  <c r="I2459" i="27"/>
  <c r="J2547" i="27"/>
  <c r="J2903" i="27"/>
  <c r="F2629" i="27"/>
  <c r="J2649" i="27"/>
  <c r="E2667" i="27"/>
  <c r="G2705" i="27"/>
  <c r="J2725" i="27"/>
  <c r="E2743" i="27"/>
  <c r="F2761" i="27"/>
  <c r="N2781" i="27"/>
  <c r="J2817" i="27"/>
  <c r="K2869" i="27"/>
  <c r="E2887" i="27"/>
  <c r="G2587" i="27"/>
  <c r="I2763" i="27"/>
  <c r="J2829" i="27"/>
  <c r="E2461" i="27"/>
  <c r="F2479" i="27"/>
  <c r="I2497" i="27"/>
  <c r="N2517" i="27"/>
  <c r="K2535" i="27"/>
  <c r="F2553" i="27"/>
  <c r="I2573" i="27"/>
  <c r="N2593" i="27"/>
  <c r="I2515" i="27"/>
  <c r="I2771" i="27"/>
  <c r="J2571" i="27"/>
  <c r="K2485" i="27"/>
  <c r="I2550" i="27"/>
  <c r="G2564" i="27"/>
  <c r="F2592" i="27"/>
  <c r="E2606" i="27"/>
  <c r="F2614" i="27"/>
  <c r="J2622" i="27"/>
  <c r="E2628" i="27"/>
  <c r="I2636" i="27"/>
  <c r="G2650" i="27"/>
  <c r="K2658" i="27"/>
  <c r="G2664" i="27"/>
  <c r="K2672" i="27"/>
  <c r="F2678" i="27"/>
  <c r="J2686" i="27"/>
  <c r="E2692" i="27"/>
  <c r="I2700" i="27"/>
  <c r="G2714" i="27"/>
  <c r="K2722" i="27"/>
  <c r="G2728" i="27"/>
  <c r="K2736" i="27"/>
  <c r="F2742" i="27"/>
  <c r="E2756" i="27"/>
  <c r="I2764" i="27"/>
  <c r="N2772" i="27"/>
  <c r="G2778" i="27"/>
  <c r="K2786" i="27"/>
  <c r="G2792" i="27"/>
  <c r="K2800" i="27"/>
  <c r="F2806" i="27"/>
  <c r="E2820" i="27"/>
  <c r="I2828" i="27"/>
  <c r="N2836" i="27"/>
  <c r="G2842" i="27"/>
  <c r="K2850" i="27"/>
  <c r="G2856" i="27"/>
  <c r="K2864" i="27"/>
  <c r="F2870" i="27"/>
  <c r="F2880" i="27"/>
  <c r="E2467" i="27"/>
  <c r="F2485" i="27"/>
  <c r="E2503" i="27"/>
  <c r="N2523" i="27"/>
  <c r="F2541" i="27"/>
  <c r="K2561" i="27"/>
  <c r="F2579" i="27"/>
  <c r="N2599" i="27"/>
  <c r="F2655" i="27"/>
  <c r="E2673" i="27"/>
  <c r="K2731" i="27"/>
  <c r="E2749" i="27"/>
  <c r="N2769" i="27"/>
  <c r="N2787" i="27"/>
  <c r="I2805" i="27"/>
  <c r="J2823" i="27"/>
  <c r="I2841" i="27"/>
  <c r="N2859" i="27"/>
  <c r="N2877" i="27"/>
  <c r="E2893" i="27"/>
  <c r="G2763" i="27"/>
  <c r="I2875" i="27"/>
  <c r="K2693" i="27"/>
  <c r="F2607" i="27"/>
  <c r="E2625" i="27"/>
  <c r="K2683" i="27"/>
  <c r="E2701" i="27"/>
  <c r="I2721" i="27"/>
  <c r="N2741" i="27"/>
  <c r="I2777" i="27"/>
  <c r="K2795" i="27"/>
  <c r="G2813" i="27"/>
  <c r="F2831" i="27"/>
  <c r="I2849" i="27"/>
  <c r="K2901" i="27"/>
  <c r="I2539" i="27"/>
  <c r="J2627" i="27"/>
  <c r="N2459" i="27"/>
  <c r="N2477" i="27"/>
  <c r="E2493" i="27"/>
  <c r="K2513" i="27"/>
  <c r="F2531" i="27"/>
  <c r="N2551" i="27"/>
  <c r="G2454" i="27"/>
  <c r="N2462" i="27"/>
  <c r="F2468" i="27"/>
  <c r="J2476" i="27"/>
  <c r="E2482" i="27"/>
  <c r="I2490" i="27"/>
  <c r="N2498" i="27"/>
  <c r="G2518" i="27"/>
  <c r="K2526" i="27"/>
  <c r="F2532" i="27"/>
  <c r="J2540" i="27"/>
  <c r="E2546" i="27"/>
  <c r="K2456" i="27"/>
  <c r="F2462" i="27"/>
  <c r="J2470" i="27"/>
  <c r="E2476" i="27"/>
  <c r="G2512" i="27"/>
  <c r="K2520" i="27"/>
  <c r="F2526" i="27"/>
  <c r="J2534" i="27"/>
  <c r="E2540" i="27"/>
  <c r="K2570" i="27"/>
  <c r="G2576" i="27"/>
  <c r="K2584" i="27"/>
  <c r="F2590" i="27"/>
  <c r="J2598" i="27"/>
  <c r="E2604" i="27"/>
  <c r="E2554" i="27"/>
  <c r="N2570" i="27"/>
  <c r="N2618" i="27"/>
  <c r="G2638" i="27"/>
  <c r="F2652" i="27"/>
  <c r="I2660" i="27"/>
  <c r="E2666" i="27"/>
  <c r="N2682" i="27"/>
  <c r="G2702" i="27"/>
  <c r="F2716" i="27"/>
  <c r="I2724" i="27"/>
  <c r="E2730" i="27"/>
  <c r="N2746" i="27"/>
  <c r="G2766" i="27"/>
  <c r="J2774" i="27"/>
  <c r="F2780" i="27"/>
  <c r="J2788" i="27"/>
  <c r="E2794" i="27"/>
  <c r="N2810" i="27"/>
  <c r="G2830" i="27"/>
  <c r="J2838" i="27"/>
  <c r="F2844" i="27"/>
  <c r="J2852" i="27"/>
  <c r="E2858" i="27"/>
  <c r="N2874" i="27"/>
  <c r="E2892" i="27"/>
  <c r="F2886" i="27"/>
  <c r="F2894" i="27"/>
  <c r="F2902" i="27"/>
  <c r="N2455" i="27"/>
  <c r="G2463" i="27"/>
  <c r="N2473" i="27"/>
  <c r="J2481" i="27"/>
  <c r="G2489" i="27"/>
  <c r="N2499" i="27"/>
  <c r="N2509" i="27"/>
  <c r="F2517" i="27"/>
  <c r="K2527" i="27"/>
  <c r="K2537" i="27"/>
  <c r="F2545" i="27"/>
  <c r="F2555" i="27"/>
  <c r="N2575" i="27"/>
  <c r="N2585" i="27"/>
  <c r="F2621" i="27"/>
  <c r="F2631" i="27"/>
  <c r="J2641" i="27"/>
  <c r="E2649" i="27"/>
  <c r="E2659" i="27"/>
  <c r="G2697" i="27"/>
  <c r="K2707" i="27"/>
  <c r="J2717" i="27"/>
  <c r="E2725" i="27"/>
  <c r="E2735" i="27"/>
  <c r="I2745" i="27"/>
  <c r="E2753" i="27"/>
  <c r="J2763" i="27"/>
  <c r="F2781" i="27"/>
  <c r="K2791" i="27"/>
  <c r="I2809" i="27"/>
  <c r="E2817" i="27"/>
  <c r="J2827" i="27"/>
  <c r="N2837" i="27"/>
  <c r="E2853" i="27"/>
  <c r="F2871" i="27"/>
  <c r="N2881" i="27"/>
  <c r="I2889" i="27"/>
  <c r="F2897" i="27"/>
  <c r="G2627" i="27"/>
  <c r="G2458" i="27"/>
  <c r="J2466" i="27"/>
  <c r="F2472" i="27"/>
  <c r="J2480" i="27"/>
  <c r="E2486" i="27"/>
  <c r="I2494" i="27"/>
  <c r="N2502" i="27"/>
  <c r="K2516" i="27"/>
  <c r="G2522" i="27"/>
  <c r="K2530" i="27"/>
  <c r="F2536" i="27"/>
  <c r="J2544" i="27"/>
  <c r="G2452" i="27"/>
  <c r="K2460" i="27"/>
  <c r="F2466" i="27"/>
  <c r="I2474" i="27"/>
  <c r="E2480" i="27"/>
  <c r="I2488" i="27"/>
  <c r="N2496" i="27"/>
  <c r="N2516" i="27"/>
  <c r="N2524" i="27"/>
  <c r="F2530" i="27"/>
  <c r="J2538" i="27"/>
  <c r="E2544" i="27"/>
  <c r="I2552" i="27"/>
  <c r="N2560" i="27"/>
  <c r="K2574" i="27"/>
  <c r="N2580" i="27"/>
  <c r="N2588" i="27"/>
  <c r="F2594" i="27"/>
  <c r="I2602" i="27"/>
  <c r="F2548" i="27"/>
  <c r="E2562" i="27"/>
  <c r="N2578" i="27"/>
  <c r="I2614" i="27"/>
  <c r="N2622" i="27"/>
  <c r="G2628" i="27"/>
  <c r="K2636" i="27"/>
  <c r="J2650" i="27"/>
  <c r="F2656" i="27"/>
  <c r="J2664" i="27"/>
  <c r="E2670" i="27"/>
  <c r="I2678" i="27"/>
  <c r="N2686" i="27"/>
  <c r="G2692" i="27"/>
  <c r="K2700" i="27"/>
  <c r="J2714" i="27"/>
  <c r="F2720" i="27"/>
  <c r="J2728" i="27"/>
  <c r="E2734" i="27"/>
  <c r="I2742" i="27"/>
  <c r="N2750" i="27"/>
  <c r="J2778" i="27"/>
  <c r="F2784" i="27"/>
  <c r="J2792" i="27"/>
  <c r="E2798" i="27"/>
  <c r="I2806" i="27"/>
  <c r="N2814" i="27"/>
  <c r="J2842" i="27"/>
  <c r="F2848" i="27"/>
  <c r="J2856" i="27"/>
  <c r="E2862" i="27"/>
  <c r="I2870" i="27"/>
  <c r="N2878" i="27"/>
  <c r="I2884" i="27"/>
  <c r="I2892" i="27"/>
  <c r="I2900" i="27"/>
  <c r="J2461" i="27"/>
  <c r="G2469" i="27"/>
  <c r="K2487" i="27"/>
  <c r="E2495" i="27"/>
  <c r="I2505" i="27"/>
  <c r="N2515" i="27"/>
  <c r="N2525" i="27"/>
  <c r="F2533" i="27"/>
  <c r="K2543" i="27"/>
  <c r="K2553" i="27"/>
  <c r="F2561" i="27"/>
  <c r="F2571" i="27"/>
  <c r="I2581" i="27"/>
  <c r="N2591" i="27"/>
  <c r="N2601" i="27"/>
  <c r="F2637" i="27"/>
  <c r="F2647" i="27"/>
  <c r="J2657" i="27"/>
  <c r="E2665" i="27"/>
  <c r="E2675" i="27"/>
  <c r="G2713" i="27"/>
  <c r="K2723" i="27"/>
  <c r="J2733" i="27"/>
  <c r="E2741" i="27"/>
  <c r="F2751" i="27"/>
  <c r="K2761" i="27"/>
  <c r="G2769" i="27"/>
  <c r="E2787" i="27"/>
  <c r="N2807" i="27"/>
  <c r="F2815" i="27"/>
  <c r="K2825" i="27"/>
  <c r="N2841" i="27"/>
  <c r="K2851" i="27"/>
  <c r="E2859" i="27"/>
  <c r="I2869" i="27"/>
  <c r="F2877" i="27"/>
  <c r="N2887" i="27"/>
  <c r="J2895" i="27"/>
  <c r="G2547" i="27"/>
  <c r="G2803" i="27"/>
  <c r="I2595" i="27"/>
  <c r="I2851" i="27"/>
  <c r="J2651" i="27"/>
  <c r="K2581" i="27"/>
  <c r="F2552" i="27"/>
  <c r="E2566" i="27"/>
  <c r="N2582" i="27"/>
  <c r="K2596" i="27"/>
  <c r="E2608" i="27"/>
  <c r="I2616" i="27"/>
  <c r="N2624" i="27"/>
  <c r="K2638" i="27"/>
  <c r="N2644" i="27"/>
  <c r="N2652" i="27"/>
  <c r="F2658" i="27"/>
  <c r="I2666" i="27"/>
  <c r="E2672" i="27"/>
  <c r="I2680" i="27"/>
  <c r="N2688" i="27"/>
  <c r="K2702" i="27"/>
  <c r="N2708" i="27"/>
  <c r="N2716" i="27"/>
  <c r="F2722" i="27"/>
  <c r="I2730" i="27"/>
  <c r="E2736" i="27"/>
  <c r="I2744" i="27"/>
  <c r="N2752" i="27"/>
  <c r="K2766" i="27"/>
  <c r="G2772" i="27"/>
  <c r="K2780" i="27"/>
  <c r="F2786" i="27"/>
  <c r="I2794" i="27"/>
  <c r="E2800" i="27"/>
  <c r="I2808" i="27"/>
  <c r="N2816" i="27"/>
  <c r="K2830" i="27"/>
  <c r="G2836" i="27"/>
  <c r="K2844" i="27"/>
  <c r="F2850" i="27"/>
  <c r="I2858" i="27"/>
  <c r="E2864" i="27"/>
  <c r="I2872" i="27"/>
  <c r="N2886" i="27"/>
  <c r="N2902" i="27"/>
  <c r="N2461" i="27"/>
  <c r="E2477" i="27"/>
  <c r="F2495" i="27"/>
  <c r="E2513" i="27"/>
  <c r="G2533" i="27"/>
  <c r="K2571" i="27"/>
  <c r="E2589" i="27"/>
  <c r="I2609" i="27"/>
  <c r="N2629" i="27"/>
  <c r="K2647" i="27"/>
  <c r="F2665" i="27"/>
  <c r="I2685" i="27"/>
  <c r="N2705" i="27"/>
  <c r="F2741" i="27"/>
  <c r="N2761" i="27"/>
  <c r="N2779" i="27"/>
  <c r="I2797" i="27"/>
  <c r="J2815" i="27"/>
  <c r="I2833" i="27"/>
  <c r="K2885" i="27"/>
  <c r="G2539" i="27"/>
  <c r="I2651" i="27"/>
  <c r="J2739" i="27"/>
  <c r="K2599" i="27"/>
  <c r="F2617" i="27"/>
  <c r="I2637" i="27"/>
  <c r="N2657" i="27"/>
  <c r="F2693" i="27"/>
  <c r="J2713" i="27"/>
  <c r="E2731" i="27"/>
  <c r="J2769" i="27"/>
  <c r="K2787" i="27"/>
  <c r="G2805" i="27"/>
  <c r="E2823" i="27"/>
  <c r="G2841" i="27"/>
  <c r="K2859" i="27"/>
  <c r="I2877" i="27"/>
  <c r="N2895" i="27"/>
  <c r="G2779" i="27"/>
  <c r="J2467" i="27"/>
  <c r="K2725" i="27"/>
  <c r="F2896" i="27"/>
  <c r="N2465" i="27"/>
  <c r="G2481" i="27"/>
  <c r="F2499" i="27"/>
  <c r="N2519" i="27"/>
  <c r="J2557" i="27"/>
  <c r="F2575" i="27"/>
  <c r="I2547" i="27"/>
  <c r="I2803" i="27"/>
  <c r="J2603" i="27"/>
  <c r="K2549" i="27"/>
  <c r="J2552" i="27"/>
  <c r="I2566" i="27"/>
  <c r="G2580" i="27"/>
  <c r="G2608" i="27"/>
  <c r="K2616" i="27"/>
  <c r="F2622" i="27"/>
  <c r="J2630" i="27"/>
  <c r="E2636" i="27"/>
  <c r="G2658" i="27"/>
  <c r="K2666" i="27"/>
  <c r="G2672" i="27"/>
  <c r="K2680" i="27"/>
  <c r="F2686" i="27"/>
  <c r="J2694" i="27"/>
  <c r="E2700" i="27"/>
  <c r="G2722" i="27"/>
  <c r="K2730" i="27"/>
  <c r="G2736" i="27"/>
  <c r="K2744" i="27"/>
  <c r="F2750" i="27"/>
  <c r="E2764" i="27"/>
  <c r="I2772" i="27"/>
  <c r="N2780" i="27"/>
  <c r="G2786" i="27"/>
  <c r="K2794" i="27"/>
  <c r="G2800" i="27"/>
  <c r="K2808" i="27"/>
  <c r="F2814" i="27"/>
  <c r="E2828" i="27"/>
  <c r="I2836" i="27"/>
  <c r="N2844" i="27"/>
  <c r="G2850" i="27"/>
  <c r="K2858" i="27"/>
  <c r="G2864" i="27"/>
  <c r="K2872" i="27"/>
  <c r="F2878" i="27"/>
  <c r="J2892" i="27"/>
  <c r="J2453" i="27"/>
  <c r="E2487" i="27"/>
  <c r="F2505" i="27"/>
  <c r="N2545" i="27"/>
  <c r="F2581" i="27"/>
  <c r="J2601" i="27"/>
  <c r="E2619" i="27"/>
  <c r="G2657" i="27"/>
  <c r="J2677" i="27"/>
  <c r="E2695" i="27"/>
  <c r="N2715" i="27"/>
  <c r="G2733" i="27"/>
  <c r="N2753" i="27"/>
  <c r="N2771" i="27"/>
  <c r="I2789" i="27"/>
  <c r="J2807" i="27"/>
  <c r="K2843" i="27"/>
  <c r="I2861" i="27"/>
  <c r="N2879" i="27"/>
  <c r="G2827" i="27"/>
  <c r="J2451" i="27"/>
  <c r="K2821" i="27"/>
  <c r="G2609" i="27"/>
  <c r="J2629" i="27"/>
  <c r="E2647" i="27"/>
  <c r="N2667" i="27"/>
  <c r="G2685" i="27"/>
  <c r="K2705" i="27"/>
  <c r="F2723" i="27"/>
  <c r="N2743" i="27"/>
  <c r="J2761" i="27"/>
  <c r="K2779" i="27"/>
  <c r="G2797" i="27"/>
  <c r="E2815" i="27"/>
  <c r="G2833" i="27"/>
  <c r="J2851" i="27"/>
  <c r="G2555" i="27"/>
  <c r="I2603" i="27"/>
  <c r="J2691" i="27"/>
  <c r="J2882" i="27"/>
  <c r="J2898" i="27"/>
  <c r="F2473" i="27"/>
  <c r="F2491" i="27"/>
  <c r="I2529" i="27"/>
  <c r="N2549" i="27"/>
  <c r="K2567" i="27"/>
  <c r="F2585" i="27"/>
  <c r="G2462" i="27"/>
  <c r="N2470" i="27"/>
  <c r="F2476" i="27"/>
  <c r="I2484" i="27"/>
  <c r="E2490" i="27"/>
  <c r="I2498" i="27"/>
  <c r="N2506" i="27"/>
  <c r="G2526" i="27"/>
  <c r="K2534" i="27"/>
  <c r="F2540" i="27"/>
  <c r="E2452" i="27"/>
  <c r="I2460" i="27"/>
  <c r="N2468" i="27"/>
  <c r="N2474" i="27"/>
  <c r="G2488" i="27"/>
  <c r="K2496" i="27"/>
  <c r="F2502" i="27"/>
  <c r="J2510" i="27"/>
  <c r="E2516" i="27"/>
  <c r="I2524" i="27"/>
  <c r="G2552" i="27"/>
  <c r="K2560" i="27"/>
  <c r="F2566" i="27"/>
  <c r="J2574" i="27"/>
  <c r="E2580" i="27"/>
  <c r="I2588" i="27"/>
  <c r="G2602" i="27"/>
  <c r="K2550" i="27"/>
  <c r="I2564" i="27"/>
  <c r="G2606" i="27"/>
  <c r="G2614" i="27"/>
  <c r="F2628" i="27"/>
  <c r="J2636" i="27"/>
  <c r="E2642" i="27"/>
  <c r="N2658" i="27"/>
  <c r="G2678" i="27"/>
  <c r="F2692" i="27"/>
  <c r="J2700" i="27"/>
  <c r="E2706" i="27"/>
  <c r="N2722" i="27"/>
  <c r="G2742" i="27"/>
  <c r="J2750" i="27"/>
  <c r="F2756" i="27"/>
  <c r="J2764" i="27"/>
  <c r="E2770" i="27"/>
  <c r="N2786" i="27"/>
  <c r="G2806" i="27"/>
  <c r="J2814" i="27"/>
  <c r="F2820" i="27"/>
  <c r="J2828" i="27"/>
  <c r="E2834" i="27"/>
  <c r="N2850" i="27"/>
  <c r="G2870" i="27"/>
  <c r="J2878" i="27"/>
  <c r="K2884" i="27"/>
  <c r="K2892" i="27"/>
  <c r="K2900" i="27"/>
  <c r="E2459" i="27"/>
  <c r="I2469" i="27"/>
  <c r="F2477" i="27"/>
  <c r="N2487" i="27"/>
  <c r="G2495" i="27"/>
  <c r="K2505" i="27"/>
  <c r="F2513" i="27"/>
  <c r="F2523" i="27"/>
  <c r="N2543" i="27"/>
  <c r="N2553" i="27"/>
  <c r="F2589" i="27"/>
  <c r="F2599" i="27"/>
  <c r="J2609" i="27"/>
  <c r="E2617" i="27"/>
  <c r="E2627" i="27"/>
  <c r="G2665" i="27"/>
  <c r="K2675" i="27"/>
  <c r="J2685" i="27"/>
  <c r="E2693" i="27"/>
  <c r="E2703" i="27"/>
  <c r="I2713" i="27"/>
  <c r="N2723" i="27"/>
  <c r="N2733" i="27"/>
  <c r="G2741" i="27"/>
  <c r="K2751" i="27"/>
  <c r="I2769" i="27"/>
  <c r="N2777" i="27"/>
  <c r="J2787" i="27"/>
  <c r="F2805" i="27"/>
  <c r="K2815" i="27"/>
  <c r="J2833" i="27"/>
  <c r="F2841" i="27"/>
  <c r="N2851" i="27"/>
  <c r="J2859" i="27"/>
  <c r="N2869" i="27"/>
  <c r="E2885" i="27"/>
  <c r="G2531" i="27"/>
  <c r="G2787" i="27"/>
  <c r="J2456" i="27"/>
  <c r="E2462" i="27"/>
  <c r="I2470" i="27"/>
  <c r="N2484" i="27"/>
  <c r="K2492" i="27"/>
  <c r="G2498" i="27"/>
  <c r="K2506" i="27"/>
  <c r="F2512" i="27"/>
  <c r="J2520" i="27"/>
  <c r="E2526" i="27"/>
  <c r="I2534" i="27"/>
  <c r="N2542" i="27"/>
  <c r="K2454" i="27"/>
  <c r="G2460" i="27"/>
  <c r="K2468" i="27"/>
  <c r="F2474" i="27"/>
  <c r="J2482" i="27"/>
  <c r="E2488" i="27"/>
  <c r="I2496" i="27"/>
  <c r="N2504" i="27"/>
  <c r="G2524" i="27"/>
  <c r="J2532" i="27"/>
  <c r="F2538" i="27"/>
  <c r="J2546" i="27"/>
  <c r="E2552" i="27"/>
  <c r="I2560" i="27"/>
  <c r="N2568" i="27"/>
  <c r="K2582" i="27"/>
  <c r="G2588" i="27"/>
  <c r="J2596" i="27"/>
  <c r="F2602" i="27"/>
  <c r="G2550" i="27"/>
  <c r="F2564" i="27"/>
  <c r="E2578" i="27"/>
  <c r="N2594" i="27"/>
  <c r="E2614" i="27"/>
  <c r="I2622" i="27"/>
  <c r="N2630" i="27"/>
  <c r="K2644" i="27"/>
  <c r="J2658" i="27"/>
  <c r="F2664" i="27"/>
  <c r="J2672" i="27"/>
  <c r="E2678" i="27"/>
  <c r="I2686" i="27"/>
  <c r="N2694" i="27"/>
  <c r="K2708" i="27"/>
  <c r="J2722" i="27"/>
  <c r="F2728" i="27"/>
  <c r="J2736" i="27"/>
  <c r="E2742" i="27"/>
  <c r="I2750" i="27"/>
  <c r="N2758" i="27"/>
  <c r="J2786" i="27"/>
  <c r="F2792" i="27"/>
  <c r="J2800" i="27"/>
  <c r="E2806" i="27"/>
  <c r="I2814" i="27"/>
  <c r="N2822" i="27"/>
  <c r="J2850" i="27"/>
  <c r="F2856" i="27"/>
  <c r="J2864" i="27"/>
  <c r="E2870" i="27"/>
  <c r="I2878" i="27"/>
  <c r="K2886" i="27"/>
  <c r="K2894" i="27"/>
  <c r="K2902" i="27"/>
  <c r="I2453" i="27"/>
  <c r="F2461" i="27"/>
  <c r="N2471" i="27"/>
  <c r="G2479" i="27"/>
  <c r="N2489" i="27"/>
  <c r="J2497" i="27"/>
  <c r="E2505" i="27"/>
  <c r="E2515" i="27"/>
  <c r="G2525" i="27"/>
  <c r="G2553" i="27"/>
  <c r="K2563" i="27"/>
  <c r="J2573" i="27"/>
  <c r="E2581" i="27"/>
  <c r="E2591" i="27"/>
  <c r="I2601" i="27"/>
  <c r="N2611" i="27"/>
  <c r="N2621" i="27"/>
  <c r="G2629" i="27"/>
  <c r="K2639" i="27"/>
  <c r="K2649" i="27"/>
  <c r="F2657" i="27"/>
  <c r="F2667" i="27"/>
  <c r="I2677" i="27"/>
  <c r="N2687" i="27"/>
  <c r="N2697" i="27"/>
  <c r="F2733" i="27"/>
  <c r="F2743" i="27"/>
  <c r="K2753" i="27"/>
  <c r="G2761" i="27"/>
  <c r="E2779" i="27"/>
  <c r="N2799" i="27"/>
  <c r="F2807" i="27"/>
  <c r="K2817" i="27"/>
  <c r="G2825" i="27"/>
  <c r="N2835" i="27"/>
  <c r="J2843" i="27"/>
  <c r="N2853" i="27"/>
  <c r="E2869" i="27"/>
  <c r="F2887" i="27"/>
  <c r="N2897" i="27"/>
  <c r="G2579" i="27"/>
  <c r="G2835" i="27"/>
  <c r="I2627" i="27"/>
  <c r="I2883" i="27"/>
  <c r="J2683" i="27"/>
  <c r="K2645" i="27"/>
  <c r="G2554" i="27"/>
  <c r="F2568" i="27"/>
  <c r="E2582" i="27"/>
  <c r="N2598" i="27"/>
  <c r="I2610" i="27"/>
  <c r="E2616" i="27"/>
  <c r="I2624" i="27"/>
  <c r="N2632" i="27"/>
  <c r="K2646" i="27"/>
  <c r="G2652" i="27"/>
  <c r="J2660" i="27"/>
  <c r="F2666" i="27"/>
  <c r="I2674" i="27"/>
  <c r="E2680" i="27"/>
  <c r="I2688" i="27"/>
  <c r="N2696" i="27"/>
  <c r="K2710" i="27"/>
  <c r="G2716" i="27"/>
  <c r="J2724" i="27"/>
  <c r="F2730" i="27"/>
  <c r="I2738" i="27"/>
  <c r="E2744" i="27"/>
  <c r="I2752" i="27"/>
  <c r="N2760" i="27"/>
  <c r="K2774" i="27"/>
  <c r="G2780" i="27"/>
  <c r="K2788" i="27"/>
  <c r="F2794" i="27"/>
  <c r="I2802" i="27"/>
  <c r="E2808" i="27"/>
  <c r="I2816" i="27"/>
  <c r="N2824" i="27"/>
  <c r="K2838" i="27"/>
  <c r="G2844" i="27"/>
  <c r="K2852" i="27"/>
  <c r="F2858" i="27"/>
  <c r="I2866" i="27"/>
  <c r="E2872" i="27"/>
  <c r="E2900" i="27"/>
  <c r="E2894" i="27"/>
  <c r="F2457" i="27"/>
  <c r="F2475" i="27"/>
  <c r="G2493" i="27"/>
  <c r="N2513" i="27"/>
  <c r="E2549" i="27"/>
  <c r="J2569" i="27"/>
  <c r="E2587" i="27"/>
  <c r="G2625" i="27"/>
  <c r="J2645" i="27"/>
  <c r="E2663" i="27"/>
  <c r="N2683" i="27"/>
  <c r="G2701" i="27"/>
  <c r="K2721" i="27"/>
  <c r="F2739" i="27"/>
  <c r="E2757" i="27"/>
  <c r="K2777" i="27"/>
  <c r="N2795" i="27"/>
  <c r="I2813" i="27"/>
  <c r="K2831" i="27"/>
  <c r="K2849" i="27"/>
  <c r="E2865" i="27"/>
  <c r="E2883" i="27"/>
  <c r="F2901" i="27"/>
  <c r="I2587" i="27"/>
  <c r="J2675" i="27"/>
  <c r="J2597" i="27"/>
  <c r="E2615" i="27"/>
  <c r="N2635" i="27"/>
  <c r="G2653" i="27"/>
  <c r="K2673" i="27"/>
  <c r="F2691" i="27"/>
  <c r="N2711" i="27"/>
  <c r="N2749" i="27"/>
  <c r="J2785" i="27"/>
  <c r="K2803" i="27"/>
  <c r="G2821" i="27"/>
  <c r="J2839" i="27"/>
  <c r="J2857" i="27"/>
  <c r="N2875" i="27"/>
  <c r="N2893" i="27"/>
  <c r="G2715" i="27"/>
  <c r="I2891" i="27"/>
  <c r="K2597" i="27"/>
  <c r="E2465" i="27"/>
  <c r="E2483" i="27"/>
  <c r="E2501" i="27"/>
  <c r="J2521" i="27"/>
  <c r="E2539" i="27"/>
  <c r="G2577" i="27"/>
  <c r="I2579" i="27"/>
  <c r="I2835" i="27"/>
  <c r="J2635" i="27"/>
  <c r="K2613" i="27"/>
  <c r="K2554" i="27"/>
  <c r="J2568" i="27"/>
  <c r="I2582" i="27"/>
  <c r="G2596" i="27"/>
  <c r="K2610" i="27"/>
  <c r="G2616" i="27"/>
  <c r="K2624" i="27"/>
  <c r="F2630" i="27"/>
  <c r="J2638" i="27"/>
  <c r="E2644" i="27"/>
  <c r="I2652" i="27"/>
  <c r="G2666" i="27"/>
  <c r="K2674" i="27"/>
  <c r="G2680" i="27"/>
  <c r="K2688" i="27"/>
  <c r="F2694" i="27"/>
  <c r="J2702" i="27"/>
  <c r="E2708" i="27"/>
  <c r="I2716" i="27"/>
  <c r="G2730" i="27"/>
  <c r="K2738" i="27"/>
  <c r="G2744" i="27"/>
  <c r="K2752" i="27"/>
  <c r="F2758" i="27"/>
  <c r="E2772" i="27"/>
  <c r="I2780" i="27"/>
  <c r="N2788" i="27"/>
  <c r="G2794" i="27"/>
  <c r="K2802" i="27"/>
  <c r="G2808" i="27"/>
  <c r="K2816" i="27"/>
  <c r="F2822" i="27"/>
  <c r="E2836" i="27"/>
  <c r="I2844" i="27"/>
  <c r="N2852" i="27"/>
  <c r="G2858" i="27"/>
  <c r="K2866" i="27"/>
  <c r="G2872" i="27"/>
  <c r="I2886" i="27"/>
  <c r="I2902" i="27"/>
  <c r="F2463" i="27"/>
  <c r="I2481" i="27"/>
  <c r="E2517" i="27"/>
  <c r="J2537" i="27"/>
  <c r="E2555" i="27"/>
  <c r="G2593" i="27"/>
  <c r="J2613" i="27"/>
  <c r="E2631" i="27"/>
  <c r="N2651" i="27"/>
  <c r="G2669" i="27"/>
  <c r="K2689" i="27"/>
  <c r="F2707" i="27"/>
  <c r="N2727" i="27"/>
  <c r="F2763" i="27"/>
  <c r="E2781" i="27"/>
  <c r="N2801" i="27"/>
  <c r="N2819" i="27"/>
  <c r="K2853" i="27"/>
  <c r="E2871" i="27"/>
  <c r="G2635" i="27"/>
  <c r="I2747" i="27"/>
  <c r="J2797" i="27"/>
  <c r="N2603" i="27"/>
  <c r="G2621" i="27"/>
  <c r="K2641" i="27"/>
  <c r="F2659" i="27"/>
  <c r="N2679" i="27"/>
  <c r="F2735" i="27"/>
  <c r="F2753" i="27"/>
  <c r="N2773" i="27"/>
  <c r="J2809" i="27"/>
  <c r="K2827" i="27"/>
  <c r="I2845" i="27"/>
  <c r="N2863" i="27"/>
  <c r="G2897" i="27"/>
  <c r="G2875" i="27"/>
  <c r="J2499" i="27"/>
  <c r="K2789" i="27"/>
  <c r="E2471" i="27"/>
  <c r="E2507" i="27"/>
  <c r="G2545" i="27"/>
  <c r="I2565" i="27"/>
  <c r="E2583" i="27"/>
  <c r="F2452" i="27"/>
  <c r="J2460" i="27"/>
  <c r="E2466" i="27"/>
  <c r="N2482" i="27"/>
  <c r="G2502" i="27"/>
  <c r="K2510" i="27"/>
  <c r="F2516" i="27"/>
  <c r="J2524" i="27"/>
  <c r="E2530" i="27"/>
  <c r="I2538" i="27"/>
  <c r="N2546" i="27"/>
  <c r="K2458" i="27"/>
  <c r="G2464" i="27"/>
  <c r="K2472" i="27"/>
  <c r="F2478" i="27"/>
  <c r="J2486" i="27"/>
  <c r="E2492" i="27"/>
  <c r="G2528" i="27"/>
  <c r="K2536" i="27"/>
  <c r="F2542" i="27"/>
  <c r="J2550" i="27"/>
  <c r="E2556" i="27"/>
  <c r="G2578" i="27"/>
  <c r="K2586" i="27"/>
  <c r="G2592" i="27"/>
  <c r="K2600" i="27"/>
  <c r="F2606" i="27"/>
  <c r="G2558" i="27"/>
  <c r="F2572" i="27"/>
  <c r="E2586" i="27"/>
  <c r="N2602" i="27"/>
  <c r="I2612" i="27"/>
  <c r="E2618" i="27"/>
  <c r="N2634" i="27"/>
  <c r="G2654" i="27"/>
  <c r="F2668" i="27"/>
  <c r="I2676" i="27"/>
  <c r="E2682" i="27"/>
  <c r="N2698" i="27"/>
  <c r="G2718" i="27"/>
  <c r="F2732" i="27"/>
  <c r="J2740" i="27"/>
  <c r="E2746" i="27"/>
  <c r="N2762" i="27"/>
  <c r="G2782" i="27"/>
  <c r="J2790" i="27"/>
  <c r="F2796" i="27"/>
  <c r="J2804" i="27"/>
  <c r="E2810" i="27"/>
  <c r="N2826" i="27"/>
  <c r="G2846" i="27"/>
  <c r="J2854" i="27"/>
  <c r="F2860" i="27"/>
  <c r="J2868" i="27"/>
  <c r="E2874" i="27"/>
  <c r="G2880" i="27"/>
  <c r="G2888" i="27"/>
  <c r="G2896" i="27"/>
  <c r="G2904" i="27"/>
  <c r="K2457" i="27"/>
  <c r="E2473" i="27"/>
  <c r="K2483" i="27"/>
  <c r="E2491" i="27"/>
  <c r="N2511" i="27"/>
  <c r="N2521" i="27"/>
  <c r="J2549" i="27"/>
  <c r="E2557" i="27"/>
  <c r="F2567" i="27"/>
  <c r="J2577" i="27"/>
  <c r="E2585" i="27"/>
  <c r="E2595" i="27"/>
  <c r="G2633" i="27"/>
  <c r="K2643" i="27"/>
  <c r="J2653" i="27"/>
  <c r="E2661" i="27"/>
  <c r="E2671" i="27"/>
  <c r="I2681" i="27"/>
  <c r="N2691" i="27"/>
  <c r="N2701" i="27"/>
  <c r="G2709" i="27"/>
  <c r="K2719" i="27"/>
  <c r="K2729" i="27"/>
  <c r="F2737" i="27"/>
  <c r="J2747" i="27"/>
  <c r="F2765" i="27"/>
  <c r="K2775" i="27"/>
  <c r="I2793" i="27"/>
  <c r="E2801" i="27"/>
  <c r="J2811" i="27"/>
  <c r="F2829" i="27"/>
  <c r="N2839" i="27"/>
  <c r="J2847" i="27"/>
  <c r="J2865" i="27"/>
  <c r="G2873" i="27"/>
  <c r="N2883" i="27"/>
  <c r="J2891" i="27"/>
  <c r="N2901" i="27"/>
  <c r="G2691" i="27"/>
  <c r="F2456" i="27"/>
  <c r="J2464" i="27"/>
  <c r="E2470" i="27"/>
  <c r="I2478" i="27"/>
  <c r="N2486" i="27"/>
  <c r="K2500" i="27"/>
  <c r="G2506" i="27"/>
  <c r="K2514" i="27"/>
  <c r="F2520" i="27"/>
  <c r="J2528" i="27"/>
  <c r="E2534" i="27"/>
  <c r="I2542" i="27"/>
  <c r="K2462" i="27"/>
  <c r="G2468" i="27"/>
  <c r="K2476" i="27"/>
  <c r="F2482" i="27"/>
  <c r="J2490" i="27"/>
  <c r="E2496" i="27"/>
  <c r="I2504" i="27"/>
  <c r="N2512" i="27"/>
  <c r="N2532" i="27"/>
  <c r="N2540" i="27"/>
  <c r="F2546" i="27"/>
  <c r="J2554" i="27"/>
  <c r="E2560" i="27"/>
  <c r="I2568" i="27"/>
  <c r="N2576" i="27"/>
  <c r="K2590" i="27"/>
  <c r="N2596" i="27"/>
  <c r="N2604" i="27"/>
  <c r="G2566" i="27"/>
  <c r="F2580" i="27"/>
  <c r="E2594" i="27"/>
  <c r="F2608" i="27"/>
  <c r="J2616" i="27"/>
  <c r="E2622" i="27"/>
  <c r="I2630" i="27"/>
  <c r="N2638" i="27"/>
  <c r="G2644" i="27"/>
  <c r="K2652" i="27"/>
  <c r="J2666" i="27"/>
  <c r="F2672" i="27"/>
  <c r="J2680" i="27"/>
  <c r="E2686" i="27"/>
  <c r="I2694" i="27"/>
  <c r="N2702" i="27"/>
  <c r="G2708" i="27"/>
  <c r="K2716" i="27"/>
  <c r="J2730" i="27"/>
  <c r="F2736" i="27"/>
  <c r="J2744" i="27"/>
  <c r="E2750" i="27"/>
  <c r="I2758" i="27"/>
  <c r="N2766" i="27"/>
  <c r="J2794" i="27"/>
  <c r="F2800" i="27"/>
  <c r="J2808" i="27"/>
  <c r="E2814" i="27"/>
  <c r="I2822" i="27"/>
  <c r="N2830" i="27"/>
  <c r="J2858" i="27"/>
  <c r="F2864" i="27"/>
  <c r="J2872" i="27"/>
  <c r="E2878" i="27"/>
  <c r="E2453" i="27"/>
  <c r="F2471" i="27"/>
  <c r="I2489" i="27"/>
  <c r="F2497" i="27"/>
  <c r="F2507" i="27"/>
  <c r="N2527" i="27"/>
  <c r="N2537" i="27"/>
  <c r="J2565" i="27"/>
  <c r="F2573" i="27"/>
  <c r="F2583" i="27"/>
  <c r="J2593" i="27"/>
  <c r="E2601" i="27"/>
  <c r="E2611" i="27"/>
  <c r="G2649" i="27"/>
  <c r="K2659" i="27"/>
  <c r="J2669" i="27"/>
  <c r="E2677" i="27"/>
  <c r="E2687" i="27"/>
  <c r="I2697" i="27"/>
  <c r="N2707" i="27"/>
  <c r="N2717" i="27"/>
  <c r="G2725" i="27"/>
  <c r="K2735" i="27"/>
  <c r="K2745" i="27"/>
  <c r="G2753" i="27"/>
  <c r="E2771" i="27"/>
  <c r="N2791" i="27"/>
  <c r="F2799" i="27"/>
  <c r="K2809" i="27"/>
  <c r="G2817" i="27"/>
  <c r="F2835" i="27"/>
  <c r="G2853" i="27"/>
  <c r="K2861" i="27"/>
  <c r="K2871" i="27"/>
  <c r="E2879" i="27"/>
  <c r="K2889" i="27"/>
  <c r="G2611" i="27"/>
  <c r="G2867" i="27"/>
  <c r="I2659" i="27"/>
  <c r="J2459" i="27"/>
  <c r="J2715" i="27"/>
  <c r="K2709" i="27"/>
  <c r="F2584" i="27"/>
  <c r="E2598" i="27"/>
  <c r="F2610" i="27"/>
  <c r="I2618" i="27"/>
  <c r="E2624" i="27"/>
  <c r="I2632" i="27"/>
  <c r="N2640" i="27"/>
  <c r="K2654" i="27"/>
  <c r="N2660" i="27"/>
  <c r="N2668" i="27"/>
  <c r="F2674" i="27"/>
  <c r="I2682" i="27"/>
  <c r="E2688" i="27"/>
  <c r="I2696" i="27"/>
  <c r="N2704" i="27"/>
  <c r="K2718" i="27"/>
  <c r="N2724" i="27"/>
  <c r="N2732" i="27"/>
  <c r="F2738" i="27"/>
  <c r="I2746" i="27"/>
  <c r="E2752" i="27"/>
  <c r="I2760" i="27"/>
  <c r="N2768" i="27"/>
  <c r="K2782" i="27"/>
  <c r="G2788" i="27"/>
  <c r="K2796" i="27"/>
  <c r="F2802" i="27"/>
  <c r="I2810" i="27"/>
  <c r="E2816" i="27"/>
  <c r="I2824" i="27"/>
  <c r="N2832" i="27"/>
  <c r="K2846" i="27"/>
  <c r="G2852" i="27"/>
  <c r="K2860" i="27"/>
  <c r="F2866" i="27"/>
  <c r="I2874" i="27"/>
  <c r="N2882" i="27"/>
  <c r="N2898" i="27"/>
  <c r="E2455" i="27"/>
  <c r="K2491" i="27"/>
  <c r="F2509" i="27"/>
  <c r="K2529" i="27"/>
  <c r="F2547" i="27"/>
  <c r="N2567" i="27"/>
  <c r="F2623" i="27"/>
  <c r="E2641" i="27"/>
  <c r="K2699" i="27"/>
  <c r="E2717" i="27"/>
  <c r="I2737" i="27"/>
  <c r="F2755" i="27"/>
  <c r="E2773" i="27"/>
  <c r="N2793" i="27"/>
  <c r="N2811" i="27"/>
  <c r="I2829" i="27"/>
  <c r="N2847" i="27"/>
  <c r="G2881" i="27"/>
  <c r="J2899" i="27"/>
  <c r="I2523" i="27"/>
  <c r="J2611" i="27"/>
  <c r="E2593" i="27"/>
  <c r="K2651" i="27"/>
  <c r="E2669" i="27"/>
  <c r="I2689" i="27"/>
  <c r="N2709" i="27"/>
  <c r="K2727" i="27"/>
  <c r="F2745" i="27"/>
  <c r="N2765" i="27"/>
  <c r="J2801" i="27"/>
  <c r="K2819" i="27"/>
  <c r="N2873" i="27"/>
  <c r="F2889" i="27"/>
  <c r="G2651" i="27"/>
  <c r="I2827" i="27"/>
  <c r="K2469" i="27"/>
  <c r="G2886" i="27"/>
  <c r="G2902" i="27"/>
  <c r="F2459" i="27"/>
  <c r="G2477" i="27"/>
  <c r="K2495" i="27"/>
  <c r="G2513" i="27"/>
  <c r="I2533" i="27"/>
  <c r="E2551" i="27"/>
  <c r="N2571" i="27"/>
  <c r="G2589" i="27"/>
  <c r="I2483" i="27"/>
  <c r="I2739" i="27"/>
  <c r="J2539" i="27"/>
  <c r="J2845" i="27"/>
  <c r="G2548" i="27"/>
  <c r="G2562" i="27"/>
  <c r="F2576" i="27"/>
  <c r="E2590" i="27"/>
  <c r="N2606" i="27"/>
  <c r="J2614" i="27"/>
  <c r="E2620" i="27"/>
  <c r="G2642" i="27"/>
  <c r="K2650" i="27"/>
  <c r="G2656" i="27"/>
  <c r="K2664" i="27"/>
  <c r="F2670" i="27"/>
  <c r="J2678" i="27"/>
  <c r="E2684" i="27"/>
  <c r="G2706" i="27"/>
  <c r="K2714" i="27"/>
  <c r="G2720" i="27"/>
  <c r="K2728" i="27"/>
  <c r="F2734" i="27"/>
  <c r="J2742" i="27"/>
  <c r="E2748" i="27"/>
  <c r="I2756" i="27"/>
  <c r="N2764" i="27"/>
  <c r="G2770" i="27"/>
  <c r="K2778" i="27"/>
  <c r="G2784" i="27"/>
  <c r="K2792" i="27"/>
  <c r="F2798" i="27"/>
  <c r="E2812" i="27"/>
  <c r="I2820" i="27"/>
  <c r="N2828" i="27"/>
  <c r="G2834" i="27"/>
  <c r="K2842" i="27"/>
  <c r="G2848" i="27"/>
  <c r="K2856" i="27"/>
  <c r="F2862" i="27"/>
  <c r="E2876" i="27"/>
  <c r="J2888" i="27"/>
  <c r="J2904" i="27"/>
  <c r="G2465" i="27"/>
  <c r="G2483" i="27"/>
  <c r="G2501" i="27"/>
  <c r="K2539" i="27"/>
  <c r="I2577" i="27"/>
  <c r="N2597" i="27"/>
  <c r="K2615" i="27"/>
  <c r="F2633" i="27"/>
  <c r="I2653" i="27"/>
  <c r="N2673" i="27"/>
  <c r="F2709" i="27"/>
  <c r="J2729" i="27"/>
  <c r="F2747" i="27"/>
  <c r="E2765" i="27"/>
  <c r="N2785" i="27"/>
  <c r="N2803" i="27"/>
  <c r="I2821" i="27"/>
  <c r="N2857" i="27"/>
  <c r="F2873" i="27"/>
  <c r="F2891" i="27"/>
  <c r="G2699" i="27"/>
  <c r="I2811" i="27"/>
  <c r="K2565" i="27"/>
  <c r="I2605" i="27"/>
  <c r="N2625" i="27"/>
  <c r="F2661" i="27"/>
  <c r="J2681" i="27"/>
  <c r="E2699" i="27"/>
  <c r="G2737" i="27"/>
  <c r="N2757" i="27"/>
  <c r="J2793" i="27"/>
  <c r="K2811" i="27"/>
  <c r="G2829" i="27"/>
  <c r="K2847" i="27"/>
  <c r="K2865" i="27"/>
  <c r="E2881" i="27"/>
  <c r="E2899" i="27"/>
  <c r="I2475" i="27"/>
  <c r="J2563" i="27"/>
  <c r="F2903" i="27"/>
  <c r="J2894" i="27"/>
  <c r="E2451" i="27"/>
  <c r="F2469" i="27"/>
  <c r="G2487" i="27"/>
  <c r="J2525" i="27"/>
  <c r="F2543" i="27"/>
  <c r="E2561" i="27"/>
  <c r="G2478" i="27"/>
  <c r="K2486" i="27"/>
  <c r="F2492" i="27"/>
  <c r="I2500" i="27"/>
  <c r="E2506" i="27"/>
  <c r="I2514" i="27"/>
  <c r="N2522" i="27"/>
  <c r="G2542" i="27"/>
  <c r="N2452" i="27"/>
  <c r="N2458" i="27"/>
  <c r="K2466" i="27"/>
  <c r="G2472" i="27"/>
  <c r="K2480" i="27"/>
  <c r="F2486" i="27"/>
  <c r="J2494" i="27"/>
  <c r="E2500" i="27"/>
  <c r="I2508" i="27"/>
  <c r="G2536" i="27"/>
  <c r="K2544" i="27"/>
  <c r="F2550" i="27"/>
  <c r="J2558" i="27"/>
  <c r="E2564" i="27"/>
  <c r="I2572" i="27"/>
  <c r="G2586" i="27"/>
  <c r="K2594" i="27"/>
  <c r="G2600" i="27"/>
  <c r="K2608" i="27"/>
  <c r="G2574" i="27"/>
  <c r="F2588" i="27"/>
  <c r="E2602" i="27"/>
  <c r="F2612" i="27"/>
  <c r="J2620" i="27"/>
  <c r="E2626" i="27"/>
  <c r="N2642" i="27"/>
  <c r="G2662" i="27"/>
  <c r="F2676" i="27"/>
  <c r="J2684" i="27"/>
  <c r="E2690" i="27"/>
  <c r="N2706" i="27"/>
  <c r="G2726" i="27"/>
  <c r="F2740" i="27"/>
  <c r="J2748" i="27"/>
  <c r="E2754" i="27"/>
  <c r="N2770" i="27"/>
  <c r="G2790" i="27"/>
  <c r="J2798" i="27"/>
  <c r="F2804" i="27"/>
  <c r="J2812" i="27"/>
  <c r="E2818" i="27"/>
  <c r="N2834" i="27"/>
  <c r="G2854" i="27"/>
  <c r="J2862" i="27"/>
  <c r="F2868" i="27"/>
  <c r="J2876" i="27"/>
  <c r="M2902" i="27"/>
  <c r="A2902" i="27" s="1"/>
  <c r="G2453" i="27"/>
  <c r="K2471" i="27"/>
  <c r="E2479" i="27"/>
  <c r="K2489" i="27"/>
  <c r="J2517" i="27"/>
  <c r="E2525" i="27"/>
  <c r="F2535" i="27"/>
  <c r="J2545" i="27"/>
  <c r="E2553" i="27"/>
  <c r="E2563" i="27"/>
  <c r="G2601" i="27"/>
  <c r="K2611" i="27"/>
  <c r="J2621" i="27"/>
  <c r="E2629" i="27"/>
  <c r="E2639" i="27"/>
  <c r="I2649" i="27"/>
  <c r="N2659" i="27"/>
  <c r="N2669" i="27"/>
  <c r="G2677" i="27"/>
  <c r="K2687" i="27"/>
  <c r="K2697" i="27"/>
  <c r="F2705" i="27"/>
  <c r="F2715" i="27"/>
  <c r="I2725" i="27"/>
  <c r="N2735" i="27"/>
  <c r="I2753" i="27"/>
  <c r="E2761" i="27"/>
  <c r="J2771" i="27"/>
  <c r="F2789" i="27"/>
  <c r="K2799" i="27"/>
  <c r="I2817" i="27"/>
  <c r="E2825" i="27"/>
  <c r="K2835" i="27"/>
  <c r="E2843" i="27"/>
  <c r="I2853" i="27"/>
  <c r="F2861" i="27"/>
  <c r="N2871" i="27"/>
  <c r="J2879" i="27"/>
  <c r="J2897" i="27"/>
  <c r="G2595" i="27"/>
  <c r="G2851" i="27"/>
  <c r="I2454" i="27"/>
  <c r="G2482" i="27"/>
  <c r="K2490" i="27"/>
  <c r="F2496" i="27"/>
  <c r="J2504" i="27"/>
  <c r="E2510" i="27"/>
  <c r="I2518" i="27"/>
  <c r="N2526" i="27"/>
  <c r="G2532" i="27"/>
  <c r="K2540" i="27"/>
  <c r="G2546" i="27"/>
  <c r="N2456" i="27"/>
  <c r="K2470" i="27"/>
  <c r="G2476" i="27"/>
  <c r="J2484" i="27"/>
  <c r="F2490" i="27"/>
  <c r="J2498" i="27"/>
  <c r="E2504" i="27"/>
  <c r="I2512" i="27"/>
  <c r="N2520" i="27"/>
  <c r="G2540" i="27"/>
  <c r="J2548" i="27"/>
  <c r="F2554" i="27"/>
  <c r="J2562" i="27"/>
  <c r="E2568" i="27"/>
  <c r="I2576" i="27"/>
  <c r="N2584" i="27"/>
  <c r="K2598" i="27"/>
  <c r="G2604" i="27"/>
  <c r="I2554" i="27"/>
  <c r="G2582" i="27"/>
  <c r="F2596" i="27"/>
  <c r="J2610" i="27"/>
  <c r="F2616" i="27"/>
  <c r="J2624" i="27"/>
  <c r="E2630" i="27"/>
  <c r="I2638" i="27"/>
  <c r="N2646" i="27"/>
  <c r="K2660" i="27"/>
  <c r="J2674" i="27"/>
  <c r="F2680" i="27"/>
  <c r="J2688" i="27"/>
  <c r="E2694" i="27"/>
  <c r="I2702" i="27"/>
  <c r="N2710" i="27"/>
  <c r="K2724" i="27"/>
  <c r="J2738" i="27"/>
  <c r="F2744" i="27"/>
  <c r="J2752" i="27"/>
  <c r="E2758" i="27"/>
  <c r="I2766" i="27"/>
  <c r="N2774" i="27"/>
  <c r="J2802" i="27"/>
  <c r="F2808" i="27"/>
  <c r="J2816" i="27"/>
  <c r="E2822" i="27"/>
  <c r="I2830" i="27"/>
  <c r="N2838" i="27"/>
  <c r="J2866" i="27"/>
  <c r="F2872" i="27"/>
  <c r="N2880" i="27"/>
  <c r="N2888" i="27"/>
  <c r="N2896" i="27"/>
  <c r="N2904" i="27"/>
  <c r="K2455" i="27"/>
  <c r="E2463" i="27"/>
  <c r="K2473" i="27"/>
  <c r="E2489" i="27"/>
  <c r="K2499" i="27"/>
  <c r="I2509" i="27"/>
  <c r="E2527" i="27"/>
  <c r="I2537" i="27"/>
  <c r="N2547" i="27"/>
  <c r="N2557" i="27"/>
  <c r="F2565" i="27"/>
  <c r="K2575" i="27"/>
  <c r="K2585" i="27"/>
  <c r="F2593" i="27"/>
  <c r="F2603" i="27"/>
  <c r="I2613" i="27"/>
  <c r="N2623" i="27"/>
  <c r="N2633" i="27"/>
  <c r="F2669" i="27"/>
  <c r="F2679" i="27"/>
  <c r="J2689" i="27"/>
  <c r="E2697" i="27"/>
  <c r="E2707" i="27"/>
  <c r="N2737" i="27"/>
  <c r="G2745" i="27"/>
  <c r="E2763" i="27"/>
  <c r="N2783" i="27"/>
  <c r="F2791" i="27"/>
  <c r="K2801" i="27"/>
  <c r="G2809" i="27"/>
  <c r="E2827" i="27"/>
  <c r="I2837" i="27"/>
  <c r="F2845" i="27"/>
  <c r="N2855" i="27"/>
  <c r="J2863" i="27"/>
  <c r="J2881" i="27"/>
  <c r="G2889" i="27"/>
  <c r="N2899" i="27"/>
  <c r="G2643" i="27"/>
  <c r="G2899" i="27"/>
  <c r="I2691" i="27"/>
  <c r="J2491" i="27"/>
  <c r="J2749" i="27"/>
  <c r="K2773" i="27"/>
  <c r="I2558" i="27"/>
  <c r="F2600" i="27"/>
  <c r="J2612" i="27"/>
  <c r="F2618" i="27"/>
  <c r="I2626" i="27"/>
  <c r="E2632" i="27"/>
  <c r="I2640" i="27"/>
  <c r="N2648" i="27"/>
  <c r="K2662" i="27"/>
  <c r="G2668" i="27"/>
  <c r="J2676" i="27"/>
  <c r="F2682" i="27"/>
  <c r="I2690" i="27"/>
  <c r="E2696" i="27"/>
  <c r="I2704" i="27"/>
  <c r="N2712" i="27"/>
  <c r="K2726" i="27"/>
  <c r="G2732" i="27"/>
  <c r="K2740" i="27"/>
  <c r="F2746" i="27"/>
  <c r="I2754" i="27"/>
  <c r="E2760" i="27"/>
  <c r="I2768" i="27"/>
  <c r="N2776" i="27"/>
  <c r="K2790" i="27"/>
  <c r="G2796" i="27"/>
  <c r="K2804" i="27"/>
  <c r="F2810" i="27"/>
  <c r="I2818" i="27"/>
  <c r="E2824" i="27"/>
  <c r="I2832" i="27"/>
  <c r="N2840" i="27"/>
  <c r="K2854" i="27"/>
  <c r="G2860" i="27"/>
  <c r="K2868" i="27"/>
  <c r="F2874" i="27"/>
  <c r="E2882" i="27"/>
  <c r="E2898" i="27"/>
  <c r="N2463" i="27"/>
  <c r="N2481" i="27"/>
  <c r="G2497" i="27"/>
  <c r="I2517" i="27"/>
  <c r="E2535" i="27"/>
  <c r="N2555" i="27"/>
  <c r="G2573" i="27"/>
  <c r="K2593" i="27"/>
  <c r="F2611" i="27"/>
  <c r="N2631" i="27"/>
  <c r="F2687" i="27"/>
  <c r="E2705" i="27"/>
  <c r="N2745" i="27"/>
  <c r="N2763" i="27"/>
  <c r="I2781" i="27"/>
  <c r="J2799" i="27"/>
  <c r="J2835" i="27"/>
  <c r="N2889" i="27"/>
  <c r="G2603" i="27"/>
  <c r="I2715" i="27"/>
  <c r="J2861" i="27"/>
  <c r="F2639" i="27"/>
  <c r="E2657" i="27"/>
  <c r="K2715" i="27"/>
  <c r="E2733" i="27"/>
  <c r="J2753" i="27"/>
  <c r="K2771" i="27"/>
  <c r="G2789" i="27"/>
  <c r="E2807" i="27"/>
  <c r="F2825" i="27"/>
  <c r="F2843" i="27"/>
  <c r="G2861" i="27"/>
  <c r="K2879" i="27"/>
  <c r="K2897" i="27"/>
  <c r="G2843" i="27"/>
  <c r="I2507" i="27"/>
  <c r="J2531" i="27"/>
  <c r="M2903" i="27"/>
  <c r="A2903" i="27" s="1"/>
  <c r="N2507" i="27"/>
  <c r="F2525" i="27"/>
  <c r="K2545" i="27"/>
  <c r="F2563" i="27"/>
  <c r="N2583" i="27"/>
  <c r="I2643" i="27"/>
  <c r="I2899" i="27"/>
  <c r="J2699" i="27"/>
  <c r="K2741" i="27"/>
  <c r="N2558" i="27"/>
  <c r="K2572" i="27"/>
  <c r="J2586" i="27"/>
  <c r="J2600" i="27"/>
  <c r="G2618" i="27"/>
  <c r="K2626" i="27"/>
  <c r="G2632" i="27"/>
  <c r="K2640" i="27"/>
  <c r="F2646" i="27"/>
  <c r="J2654" i="27"/>
  <c r="E2660" i="27"/>
  <c r="I2668" i="27"/>
  <c r="G2682" i="27"/>
  <c r="K2690" i="27"/>
  <c r="G2696" i="27"/>
  <c r="K2704" i="27"/>
  <c r="F2710" i="27"/>
  <c r="J2718" i="27"/>
  <c r="E2724" i="27"/>
  <c r="I2732" i="27"/>
  <c r="N2740" i="27"/>
  <c r="G2746" i="27"/>
  <c r="K2754" i="27"/>
  <c r="G2760" i="27"/>
  <c r="K2768" i="27"/>
  <c r="F2774" i="27"/>
  <c r="E2788" i="27"/>
  <c r="I2796" i="27"/>
  <c r="N2804" i="27"/>
  <c r="G2810" i="27"/>
  <c r="K2818" i="27"/>
  <c r="G2824" i="27"/>
  <c r="K2832" i="27"/>
  <c r="F2838" i="27"/>
  <c r="E2852" i="27"/>
  <c r="I2860" i="27"/>
  <c r="N2868" i="27"/>
  <c r="G2874" i="27"/>
  <c r="K2459" i="27"/>
  <c r="I2477" i="27"/>
  <c r="N2495" i="27"/>
  <c r="I2513" i="27"/>
  <c r="N2533" i="27"/>
  <c r="K2551" i="27"/>
  <c r="F2569" i="27"/>
  <c r="I2589" i="27"/>
  <c r="N2609" i="27"/>
  <c r="F2645" i="27"/>
  <c r="J2665" i="27"/>
  <c r="E2683" i="27"/>
  <c r="G2721" i="27"/>
  <c r="J2741" i="27"/>
  <c r="J2759" i="27"/>
  <c r="G2777" i="27"/>
  <c r="F2795" i="27"/>
  <c r="E2813" i="27"/>
  <c r="G2849" i="27"/>
  <c r="J2867" i="27"/>
  <c r="G2507" i="27"/>
  <c r="I2619" i="27"/>
  <c r="J2643" i="27"/>
  <c r="F2597" i="27"/>
  <c r="J2617" i="27"/>
  <c r="E2635" i="27"/>
  <c r="G2673" i="27"/>
  <c r="J2693" i="27"/>
  <c r="E2711" i="27"/>
  <c r="N2731" i="27"/>
  <c r="G2749" i="27"/>
  <c r="E2767" i="27"/>
  <c r="F2785" i="27"/>
  <c r="N2805" i="27"/>
  <c r="K2841" i="27"/>
  <c r="F2857" i="27"/>
  <c r="F2875" i="27"/>
  <c r="G2893" i="27"/>
  <c r="G2747" i="27"/>
  <c r="I2795" i="27"/>
  <c r="K2533" i="27"/>
  <c r="M2904" i="27"/>
  <c r="A2904" i="27" s="1"/>
  <c r="G2467" i="27"/>
  <c r="K2503" i="27"/>
  <c r="F2521" i="27"/>
  <c r="N2561" i="27"/>
  <c r="G2486" i="27"/>
  <c r="K2494" i="27"/>
  <c r="F2500" i="27"/>
  <c r="J2508" i="27"/>
  <c r="E2514" i="27"/>
  <c r="I2522" i="27"/>
  <c r="N2530" i="27"/>
  <c r="I2452" i="27"/>
  <c r="N2460" i="27"/>
  <c r="N2466" i="27"/>
  <c r="K2474" i="27"/>
  <c r="G2480" i="27"/>
  <c r="K2488" i="27"/>
  <c r="F2494" i="27"/>
  <c r="J2502" i="27"/>
  <c r="E2508" i="27"/>
  <c r="G2544" i="27"/>
  <c r="K2552" i="27"/>
  <c r="F2558" i="27"/>
  <c r="J2566" i="27"/>
  <c r="E2572" i="27"/>
  <c r="G2594" i="27"/>
  <c r="K2602" i="27"/>
  <c r="I2548" i="27"/>
  <c r="I2562" i="27"/>
  <c r="G2590" i="27"/>
  <c r="F2604" i="27"/>
  <c r="F2620" i="27"/>
  <c r="I2628" i="27"/>
  <c r="E2634" i="27"/>
  <c r="N2650" i="27"/>
  <c r="G2670" i="27"/>
  <c r="F2684" i="27"/>
  <c r="I2692" i="27"/>
  <c r="E2698" i="27"/>
  <c r="N2714" i="27"/>
  <c r="G2734" i="27"/>
  <c r="F2748" i="27"/>
  <c r="J2756" i="27"/>
  <c r="E2762" i="27"/>
  <c r="N2778" i="27"/>
  <c r="G2798" i="27"/>
  <c r="J2806" i="27"/>
  <c r="F2812" i="27"/>
  <c r="J2820" i="27"/>
  <c r="E2826" i="27"/>
  <c r="N2842" i="27"/>
  <c r="G2862" i="27"/>
  <c r="J2870" i="27"/>
  <c r="F2876" i="27"/>
  <c r="F2882" i="27"/>
  <c r="F2890" i="27"/>
  <c r="F2898" i="27"/>
  <c r="F2904" i="27"/>
  <c r="F2467" i="27"/>
  <c r="J2477" i="27"/>
  <c r="G2485" i="27"/>
  <c r="F2503" i="27"/>
  <c r="J2513" i="27"/>
  <c r="E2521" i="27"/>
  <c r="E2531" i="27"/>
  <c r="G2541" i="27"/>
  <c r="G2569" i="27"/>
  <c r="K2579" i="27"/>
  <c r="J2589" i="27"/>
  <c r="E2597" i="27"/>
  <c r="E2607" i="27"/>
  <c r="I2617" i="27"/>
  <c r="N2627" i="27"/>
  <c r="N2637" i="27"/>
  <c r="G2645" i="27"/>
  <c r="K2655" i="27"/>
  <c r="K2665" i="27"/>
  <c r="F2673" i="27"/>
  <c r="F2683" i="27"/>
  <c r="I2693" i="27"/>
  <c r="N2703" i="27"/>
  <c r="N2713" i="27"/>
  <c r="F2749" i="27"/>
  <c r="K2759" i="27"/>
  <c r="E2785" i="27"/>
  <c r="J2795" i="27"/>
  <c r="F2813" i="27"/>
  <c r="K2823" i="27"/>
  <c r="E2831" i="27"/>
  <c r="J2841" i="27"/>
  <c r="E2857" i="27"/>
  <c r="K2867" i="27"/>
  <c r="E2875" i="27"/>
  <c r="I2885" i="27"/>
  <c r="F2893" i="27"/>
  <c r="G2499" i="27"/>
  <c r="G2755" i="27"/>
  <c r="E2454" i="27"/>
  <c r="I2462" i="27"/>
  <c r="K2484" i="27"/>
  <c r="G2490" i="27"/>
  <c r="K2498" i="27"/>
  <c r="F2504" i="27"/>
  <c r="J2512" i="27"/>
  <c r="E2518" i="27"/>
  <c r="I2526" i="27"/>
  <c r="N2534" i="27"/>
  <c r="K2548" i="27"/>
  <c r="I2456" i="27"/>
  <c r="N2464" i="27"/>
  <c r="K2478" i="27"/>
  <c r="G2484" i="27"/>
  <c r="N2492" i="27"/>
  <c r="F2498" i="27"/>
  <c r="J2506" i="27"/>
  <c r="E2512" i="27"/>
  <c r="I2520" i="27"/>
  <c r="N2528" i="27"/>
  <c r="N2548" i="27"/>
  <c r="N2556" i="27"/>
  <c r="F2562" i="27"/>
  <c r="I2570" i="27"/>
  <c r="E2576" i="27"/>
  <c r="I2584" i="27"/>
  <c r="N2592" i="27"/>
  <c r="K2606" i="27"/>
  <c r="J2556" i="27"/>
  <c r="G2598" i="27"/>
  <c r="J2618" i="27"/>
  <c r="F2624" i="27"/>
  <c r="J2632" i="27"/>
  <c r="E2638" i="27"/>
  <c r="I2646" i="27"/>
  <c r="N2654" i="27"/>
  <c r="G2660" i="27"/>
  <c r="K2668" i="27"/>
  <c r="J2682" i="27"/>
  <c r="F2688" i="27"/>
  <c r="J2696" i="27"/>
  <c r="E2702" i="27"/>
  <c r="I2710" i="27"/>
  <c r="N2718" i="27"/>
  <c r="G2724" i="27"/>
  <c r="K2732" i="27"/>
  <c r="J2746" i="27"/>
  <c r="F2752" i="27"/>
  <c r="J2760" i="27"/>
  <c r="E2766" i="27"/>
  <c r="I2774" i="27"/>
  <c r="N2782" i="27"/>
  <c r="J2810" i="27"/>
  <c r="F2816" i="27"/>
  <c r="J2824" i="27"/>
  <c r="E2830" i="27"/>
  <c r="I2838" i="27"/>
  <c r="N2846" i="27"/>
  <c r="J2874" i="27"/>
  <c r="I2880" i="27"/>
  <c r="I2888" i="27"/>
  <c r="I2896" i="27"/>
  <c r="I2904" i="27"/>
  <c r="N2457" i="27"/>
  <c r="J2465" i="27"/>
  <c r="G2473" i="27"/>
  <c r="N2483" i="27"/>
  <c r="G2491" i="27"/>
  <c r="J2501" i="27"/>
  <c r="E2509" i="27"/>
  <c r="F2519" i="27"/>
  <c r="J2529" i="27"/>
  <c r="E2537" i="27"/>
  <c r="E2547" i="27"/>
  <c r="G2557" i="27"/>
  <c r="G2585" i="27"/>
  <c r="K2595" i="27"/>
  <c r="J2605" i="27"/>
  <c r="E2613" i="27"/>
  <c r="E2623" i="27"/>
  <c r="I2633" i="27"/>
  <c r="N2643" i="27"/>
  <c r="N2653" i="27"/>
  <c r="G2661" i="27"/>
  <c r="K2671" i="27"/>
  <c r="K2681" i="27"/>
  <c r="F2689" i="27"/>
  <c r="F2699" i="27"/>
  <c r="I2709" i="27"/>
  <c r="N2719" i="27"/>
  <c r="N2729" i="27"/>
  <c r="E2755" i="27"/>
  <c r="N2775" i="27"/>
  <c r="F2783" i="27"/>
  <c r="K2793" i="27"/>
  <c r="G2801" i="27"/>
  <c r="E2819" i="27"/>
  <c r="E2837" i="27"/>
  <c r="F2855" i="27"/>
  <c r="N2865" i="27"/>
  <c r="I2873" i="27"/>
  <c r="F2881" i="27"/>
  <c r="F2899" i="27"/>
  <c r="G2675" i="27"/>
  <c r="I2467" i="27"/>
  <c r="I2723" i="27"/>
  <c r="J2523" i="27"/>
  <c r="J2813" i="27"/>
  <c r="N2903" i="27"/>
  <c r="J2560" i="27"/>
  <c r="I2574" i="27"/>
  <c r="N2612" i="27"/>
  <c r="N2620" i="27"/>
  <c r="F2626" i="27"/>
  <c r="I2634" i="27"/>
  <c r="E2640" i="27"/>
  <c r="I2648" i="27"/>
  <c r="N2656" i="27"/>
  <c r="K2670" i="27"/>
  <c r="N2676" i="27"/>
  <c r="N2684" i="27"/>
  <c r="F2690" i="27"/>
  <c r="I2698" i="27"/>
  <c r="E2704" i="27"/>
  <c r="I2712" i="27"/>
  <c r="N2720" i="27"/>
  <c r="K2734" i="27"/>
  <c r="G2740" i="27"/>
  <c r="K2748" i="27"/>
  <c r="F2754" i="27"/>
  <c r="I2762" i="27"/>
  <c r="E2768" i="27"/>
  <c r="I2776" i="27"/>
  <c r="N2784" i="27"/>
  <c r="K2798" i="27"/>
  <c r="G2804" i="27"/>
  <c r="K2812" i="27"/>
  <c r="F2818" i="27"/>
  <c r="I2826" i="27"/>
  <c r="E2832" i="27"/>
  <c r="I2840" i="27"/>
  <c r="N2848" i="27"/>
  <c r="K2862" i="27"/>
  <c r="G2868" i="27"/>
  <c r="K2876" i="27"/>
  <c r="N2894" i="27"/>
  <c r="G2451" i="27"/>
  <c r="J2505" i="27"/>
  <c r="E2523" i="27"/>
  <c r="G2561" i="27"/>
  <c r="J2581" i="27"/>
  <c r="E2599" i="27"/>
  <c r="N2619" i="27"/>
  <c r="G2637" i="27"/>
  <c r="K2657" i="27"/>
  <c r="F2675" i="27"/>
  <c r="N2695" i="27"/>
  <c r="J2751" i="27"/>
  <c r="F2787" i="27"/>
  <c r="E2805" i="27"/>
  <c r="N2825" i="27"/>
  <c r="E2841" i="27"/>
  <c r="F2859" i="27"/>
  <c r="G2877" i="27"/>
  <c r="K2895" i="27"/>
  <c r="G2795" i="27"/>
  <c r="J2483" i="27"/>
  <c r="K2757" i="27"/>
  <c r="K2609" i="27"/>
  <c r="F2627" i="27"/>
  <c r="N2647" i="27"/>
  <c r="F2703" i="27"/>
  <c r="E2721" i="27"/>
  <c r="E2759" i="27"/>
  <c r="E2777" i="27"/>
  <c r="N2797" i="27"/>
  <c r="K2833" i="27"/>
  <c r="E2849" i="27"/>
  <c r="E2867" i="27"/>
  <c r="F2885" i="27"/>
  <c r="G2523" i="27"/>
  <c r="I2699" i="27"/>
  <c r="J2723" i="27"/>
  <c r="G2455" i="27"/>
  <c r="J2473" i="27"/>
  <c r="N2491" i="27"/>
  <c r="N2529" i="27"/>
  <c r="E2565" i="27"/>
  <c r="J2585" i="27"/>
  <c r="I2675" i="27"/>
  <c r="J2475" i="27"/>
  <c r="J2731" i="27"/>
  <c r="K2805" i="27"/>
  <c r="E2558" i="27"/>
  <c r="N2574" i="27"/>
  <c r="K2588" i="27"/>
  <c r="J2602" i="27"/>
  <c r="G2626" i="27"/>
  <c r="K2634" i="27"/>
  <c r="G2640" i="27"/>
  <c r="K2648" i="27"/>
  <c r="F2654" i="27"/>
  <c r="J2662" i="27"/>
  <c r="E2668" i="27"/>
  <c r="G2690" i="27"/>
  <c r="K2698" i="27"/>
  <c r="G2704" i="27"/>
  <c r="K2712" i="27"/>
  <c r="F2718" i="27"/>
  <c r="J2726" i="27"/>
  <c r="E2732" i="27"/>
  <c r="I2740" i="27"/>
  <c r="N2748" i="27"/>
  <c r="G2754" i="27"/>
  <c r="K2762" i="27"/>
  <c r="G2768" i="27"/>
  <c r="K2776" i="27"/>
  <c r="F2782" i="27"/>
  <c r="E2796" i="27"/>
  <c r="I2804" i="27"/>
  <c r="N2812" i="27"/>
  <c r="G2818" i="27"/>
  <c r="K2826" i="27"/>
  <c r="G2832" i="27"/>
  <c r="K2840" i="27"/>
  <c r="F2846" i="27"/>
  <c r="E2860" i="27"/>
  <c r="I2868" i="27"/>
  <c r="N2876" i="27"/>
  <c r="J2884" i="27"/>
  <c r="J2900" i="27"/>
  <c r="G2461" i="27"/>
  <c r="K2479" i="27"/>
  <c r="K2497" i="27"/>
  <c r="F2515" i="27"/>
  <c r="N2535" i="27"/>
  <c r="F2591" i="27"/>
  <c r="E2609" i="27"/>
  <c r="K2667" i="27"/>
  <c r="E2685" i="27"/>
  <c r="I2705" i="27"/>
  <c r="N2725" i="27"/>
  <c r="K2743" i="27"/>
  <c r="F2779" i="27"/>
  <c r="E2797" i="27"/>
  <c r="N2817" i="27"/>
  <c r="E2833" i="27"/>
  <c r="E2851" i="27"/>
  <c r="F2869" i="27"/>
  <c r="J2887" i="27"/>
  <c r="G2571" i="27"/>
  <c r="I2683" i="27"/>
  <c r="J2707" i="27"/>
  <c r="K2619" i="27"/>
  <c r="E2637" i="27"/>
  <c r="I2657" i="27"/>
  <c r="N2677" i="27"/>
  <c r="K2695" i="27"/>
  <c r="F2713" i="27"/>
  <c r="I2733" i="27"/>
  <c r="E2751" i="27"/>
  <c r="F2769" i="27"/>
  <c r="N2789" i="27"/>
  <c r="J2825" i="27"/>
  <c r="N2843" i="27"/>
  <c r="N2861" i="27"/>
  <c r="E2877" i="27"/>
  <c r="F2895" i="27"/>
  <c r="G2811" i="27"/>
  <c r="I2859" i="27"/>
  <c r="K2661" i="27"/>
  <c r="J2890" i="27"/>
  <c r="E2896" i="27"/>
  <c r="I2465" i="27"/>
  <c r="I2501" i="27"/>
  <c r="E2519" i="27"/>
  <c r="N2539" i="27"/>
  <c r="F2557" i="27"/>
  <c r="K2577" i="27"/>
  <c r="J2452" i="27"/>
  <c r="E2458" i="27"/>
  <c r="G2494" i="27"/>
  <c r="K2502" i="27"/>
  <c r="F2508" i="27"/>
  <c r="I2516" i="27"/>
  <c r="E2522" i="27"/>
  <c r="I2530" i="27"/>
  <c r="N2538" i="27"/>
  <c r="G2456" i="27"/>
  <c r="K2464" i="27"/>
  <c r="F2470" i="27"/>
  <c r="J2478" i="27"/>
  <c r="E2484" i="27"/>
  <c r="I2492" i="27"/>
  <c r="G2520" i="27"/>
  <c r="K2528" i="27"/>
  <c r="F2534" i="27"/>
  <c r="J2542" i="27"/>
  <c r="E2548" i="27"/>
  <c r="I2556" i="27"/>
  <c r="G2570" i="27"/>
  <c r="K2578" i="27"/>
  <c r="G2584" i="27"/>
  <c r="K2592" i="27"/>
  <c r="F2598" i="27"/>
  <c r="J2606" i="27"/>
  <c r="F2556" i="27"/>
  <c r="E2570" i="27"/>
  <c r="N2586" i="27"/>
  <c r="E2610" i="27"/>
  <c r="N2626" i="27"/>
  <c r="G2646" i="27"/>
  <c r="F2660" i="27"/>
  <c r="J2668" i="27"/>
  <c r="E2674" i="27"/>
  <c r="N2690" i="27"/>
  <c r="G2710" i="27"/>
  <c r="F2724" i="27"/>
  <c r="J2732" i="27"/>
  <c r="E2738" i="27"/>
  <c r="N2754" i="27"/>
  <c r="G2774" i="27"/>
  <c r="J2782" i="27"/>
  <c r="F2788" i="27"/>
  <c r="J2796" i="27"/>
  <c r="E2802" i="27"/>
  <c r="N2818" i="27"/>
  <c r="G2838" i="27"/>
  <c r="J2846" i="27"/>
  <c r="F2852" i="27"/>
  <c r="J2860" i="27"/>
  <c r="E2866" i="27"/>
  <c r="K2880" i="27"/>
  <c r="K2888" i="27"/>
  <c r="K2896" i="27"/>
  <c r="K2904" i="27"/>
  <c r="F2455" i="27"/>
  <c r="I2473" i="27"/>
  <c r="F2481" i="27"/>
  <c r="E2499" i="27"/>
  <c r="G2509" i="27"/>
  <c r="G2537" i="27"/>
  <c r="K2547" i="27"/>
  <c r="I2557" i="27"/>
  <c r="E2575" i="27"/>
  <c r="I2585" i="27"/>
  <c r="N2595" i="27"/>
  <c r="N2605" i="27"/>
  <c r="G2613" i="27"/>
  <c r="K2623" i="27"/>
  <c r="K2633" i="27"/>
  <c r="F2641" i="27"/>
  <c r="F2651" i="27"/>
  <c r="I2661" i="27"/>
  <c r="N2671" i="27"/>
  <c r="N2681" i="27"/>
  <c r="F2717" i="27"/>
  <c r="F2727" i="27"/>
  <c r="J2737" i="27"/>
  <c r="E2745" i="27"/>
  <c r="J2755" i="27"/>
  <c r="F2773" i="27"/>
  <c r="K2783" i="27"/>
  <c r="I2801" i="27"/>
  <c r="E2809" i="27"/>
  <c r="J2819" i="27"/>
  <c r="G2837" i="27"/>
  <c r="K2845" i="27"/>
  <c r="K2855" i="27"/>
  <c r="E2863" i="27"/>
  <c r="K2873" i="27"/>
  <c r="E2889" i="27"/>
  <c r="K2899" i="27"/>
  <c r="G2659" i="27"/>
  <c r="G2466" i="27"/>
  <c r="J2474" i="27"/>
  <c r="F2480" i="27"/>
  <c r="J2488" i="27"/>
  <c r="E2494" i="27"/>
  <c r="I2502" i="27"/>
  <c r="N2510" i="27"/>
  <c r="G2516" i="27"/>
  <c r="K2524" i="27"/>
  <c r="G2530" i="27"/>
  <c r="K2538" i="27"/>
  <c r="F2544" i="27"/>
  <c r="E2456" i="27"/>
  <c r="I2464" i="27"/>
  <c r="N2472" i="27"/>
  <c r="G2492" i="27"/>
  <c r="J2500" i="27"/>
  <c r="F2506" i="27"/>
  <c r="J2514" i="27"/>
  <c r="E2520" i="27"/>
  <c r="I2528" i="27"/>
  <c r="N2536" i="27"/>
  <c r="G2556" i="27"/>
  <c r="J2564" i="27"/>
  <c r="F2570" i="27"/>
  <c r="I2578" i="27"/>
  <c r="E2584" i="27"/>
  <c r="I2592" i="27"/>
  <c r="N2600" i="27"/>
  <c r="K2558" i="27"/>
  <c r="J2572" i="27"/>
  <c r="K2612" i="27"/>
  <c r="J2626" i="27"/>
  <c r="F2632" i="27"/>
  <c r="J2640" i="27"/>
  <c r="E2646" i="27"/>
  <c r="I2654" i="27"/>
  <c r="N2662" i="27"/>
  <c r="K2676" i="27"/>
  <c r="J2690" i="27"/>
  <c r="F2696" i="27"/>
  <c r="J2704" i="27"/>
  <c r="E2710" i="27"/>
  <c r="I2718" i="27"/>
  <c r="N2726" i="27"/>
  <c r="J2754" i="27"/>
  <c r="F2760" i="27"/>
  <c r="J2768" i="27"/>
  <c r="E2774" i="27"/>
  <c r="I2782" i="27"/>
  <c r="N2790" i="27"/>
  <c r="J2818" i="27"/>
  <c r="F2824" i="27"/>
  <c r="J2832" i="27"/>
  <c r="E2838" i="27"/>
  <c r="I2846" i="27"/>
  <c r="N2854" i="27"/>
  <c r="K2882" i="27"/>
  <c r="K2890" i="27"/>
  <c r="K2898" i="27"/>
  <c r="E2888" i="27"/>
  <c r="I2457" i="27"/>
  <c r="F2465" i="27"/>
  <c r="F2483" i="27"/>
  <c r="J2493" i="27"/>
  <c r="F2501" i="27"/>
  <c r="K2511" i="27"/>
  <c r="K2521" i="27"/>
  <c r="F2529" i="27"/>
  <c r="F2539" i="27"/>
  <c r="N2559" i="27"/>
  <c r="N2569" i="27"/>
  <c r="F2605" i="27"/>
  <c r="F2615" i="27"/>
  <c r="J2625" i="27"/>
  <c r="E2633" i="27"/>
  <c r="E2643" i="27"/>
  <c r="G2681" i="27"/>
  <c r="K2691" i="27"/>
  <c r="J2701" i="27"/>
  <c r="E2709" i="27"/>
  <c r="E2719" i="27"/>
  <c r="I2729" i="27"/>
  <c r="N2739" i="27"/>
  <c r="E2747" i="27"/>
  <c r="N2767" i="27"/>
  <c r="F2775" i="27"/>
  <c r="K2785" i="27"/>
  <c r="G2793" i="27"/>
  <c r="E2811" i="27"/>
  <c r="K2829" i="27"/>
  <c r="K2839" i="27"/>
  <c r="E2847" i="27"/>
  <c r="K2857" i="27"/>
  <c r="E2873" i="27"/>
  <c r="K2883" i="27"/>
  <c r="E2891" i="27"/>
  <c r="I2901" i="27"/>
  <c r="G2707" i="27"/>
  <c r="I2499" i="27"/>
  <c r="I2755" i="27"/>
  <c r="J2555" i="27"/>
  <c r="J2877" i="27"/>
  <c r="E2903" i="27"/>
  <c r="K2562" i="27"/>
  <c r="J2576" i="27"/>
  <c r="I2590" i="27"/>
  <c r="K2614" i="27"/>
  <c r="G2620" i="27"/>
  <c r="J2628" i="27"/>
  <c r="F2634" i="27"/>
  <c r="I2642" i="27"/>
  <c r="E2648" i="27"/>
  <c r="I2656" i="27"/>
  <c r="N2664" i="27"/>
  <c r="K2678" i="27"/>
  <c r="G2684" i="27"/>
  <c r="J2692" i="27"/>
  <c r="F2698" i="27"/>
  <c r="I2706" i="27"/>
  <c r="E2712" i="27"/>
  <c r="I2720" i="27"/>
  <c r="N2728" i="27"/>
  <c r="K2742" i="27"/>
  <c r="G2748" i="27"/>
  <c r="K2756" i="27"/>
  <c r="F2762" i="27"/>
  <c r="I2770" i="27"/>
  <c r="E2776" i="27"/>
  <c r="I2784" i="27"/>
  <c r="N2792" i="27"/>
  <c r="K2806" i="27"/>
  <c r="G2812" i="27"/>
  <c r="K2820" i="27"/>
  <c r="F2826" i="27"/>
  <c r="I2834" i="27"/>
  <c r="E2840" i="27"/>
  <c r="I2848" i="27"/>
  <c r="N2856" i="27"/>
  <c r="K2870" i="27"/>
  <c r="G2876" i="27"/>
  <c r="E2886" i="27"/>
  <c r="E2902" i="27"/>
  <c r="J2485" i="27"/>
  <c r="N2503" i="27"/>
  <c r="J2541" i="27"/>
  <c r="F2559" i="27"/>
  <c r="E2577" i="27"/>
  <c r="K2635" i="27"/>
  <c r="E2653" i="27"/>
  <c r="I2673" i="27"/>
  <c r="N2693" i="27"/>
  <c r="K2711" i="27"/>
  <c r="F2729" i="27"/>
  <c r="I2749" i="27"/>
  <c r="J2767" i="27"/>
  <c r="F2803" i="27"/>
  <c r="E2821" i="27"/>
  <c r="E2839" i="27"/>
  <c r="K2875" i="27"/>
  <c r="I2893" i="27"/>
  <c r="G2731" i="27"/>
  <c r="I2843" i="27"/>
  <c r="K2629" i="27"/>
  <c r="E2605" i="27"/>
  <c r="I2625" i="27"/>
  <c r="N2645" i="27"/>
  <c r="K2663" i="27"/>
  <c r="F2681" i="27"/>
  <c r="I2701" i="27"/>
  <c r="N2721" i="27"/>
  <c r="G2757" i="27"/>
  <c r="E2775" i="27"/>
  <c r="F2793" i="27"/>
  <c r="N2813" i="27"/>
  <c r="N2831" i="27"/>
  <c r="G2865" i="27"/>
  <c r="J2883" i="27"/>
  <c r="I2635" i="27"/>
  <c r="J2659" i="27"/>
  <c r="K2475" i="27"/>
  <c r="I2493" i="27"/>
  <c r="F2511" i="27"/>
  <c r="E2529" i="27"/>
  <c r="G2549" i="27"/>
  <c r="K2587" i="27"/>
  <c r="I2451" i="27"/>
  <c r="I2707" i="27"/>
  <c r="J2507" i="27"/>
  <c r="J2781" i="27"/>
  <c r="K2903" i="27"/>
  <c r="F2560" i="27"/>
  <c r="E2574" i="27"/>
  <c r="N2590" i="27"/>
  <c r="K2604" i="27"/>
  <c r="E2612" i="27"/>
  <c r="I2620" i="27"/>
  <c r="G2634" i="27"/>
  <c r="K2642" i="27"/>
  <c r="G2648" i="27"/>
  <c r="K2656" i="27"/>
  <c r="F2662" i="27"/>
  <c r="J2670" i="27"/>
  <c r="E2676" i="27"/>
  <c r="I2684" i="27"/>
  <c r="G2698" i="27"/>
  <c r="K2706" i="27"/>
  <c r="G2712" i="27"/>
  <c r="K2720" i="27"/>
  <c r="F2726" i="27"/>
  <c r="J2734" i="27"/>
  <c r="E2740" i="27"/>
  <c r="I2748" i="27"/>
  <c r="N2756" i="27"/>
  <c r="G2762" i="27"/>
  <c r="K2770" i="27"/>
  <c r="G2776" i="27"/>
  <c r="K2784" i="27"/>
  <c r="F2790" i="27"/>
  <c r="E2804" i="27"/>
  <c r="I2812" i="27"/>
  <c r="N2820" i="27"/>
  <c r="G2826" i="27"/>
  <c r="K2834" i="27"/>
  <c r="G2840" i="27"/>
  <c r="K2848" i="27"/>
  <c r="F2854" i="27"/>
  <c r="E2868" i="27"/>
  <c r="I2876" i="27"/>
  <c r="I2894" i="27"/>
  <c r="F2489" i="27"/>
  <c r="J2509" i="27"/>
  <c r="F2527" i="27"/>
  <c r="E2545" i="27"/>
  <c r="G2565" i="27"/>
  <c r="K2603" i="27"/>
  <c r="E2621" i="27"/>
  <c r="I2641" i="27"/>
  <c r="N2661" i="27"/>
  <c r="K2679" i="27"/>
  <c r="F2697" i="27"/>
  <c r="I2717" i="27"/>
  <c r="N2755" i="27"/>
  <c r="I2773" i="27"/>
  <c r="J2791" i="27"/>
  <c r="F2827" i="27"/>
  <c r="G2845" i="27"/>
  <c r="K2863" i="27"/>
  <c r="K2881" i="27"/>
  <c r="E2897" i="27"/>
  <c r="G2891" i="27"/>
  <c r="I2491" i="27"/>
  <c r="J2515" i="27"/>
  <c r="I2593" i="27"/>
  <c r="N2613" i="27"/>
  <c r="K2631" i="27"/>
  <c r="F2649" i="27"/>
  <c r="I2669" i="27"/>
  <c r="N2689" i="27"/>
  <c r="F2725" i="27"/>
  <c r="J2745" i="27"/>
  <c r="K2763" i="27"/>
  <c r="G2781" i="27"/>
  <c r="E2799" i="27"/>
  <c r="F2817" i="27"/>
  <c r="E2835" i="27"/>
  <c r="F2853" i="27"/>
  <c r="J2871" i="27"/>
  <c r="J2889" i="27"/>
  <c r="G2619" i="27"/>
  <c r="I2667" i="27"/>
  <c r="J2765" i="27"/>
  <c r="K2463" i="27"/>
  <c r="K2481" i="27"/>
  <c r="E2497" i="27"/>
  <c r="G2517" i="27"/>
  <c r="K2555" i="27"/>
  <c r="E2573" i="27"/>
  <c r="K2525" i="27"/>
  <c r="J2607" i="27"/>
  <c r="I2799" i="27"/>
  <c r="I2543" i="27"/>
  <c r="G2527" i="27"/>
  <c r="G2871" i="27"/>
  <c r="K2605" i="27"/>
  <c r="J2647" i="27"/>
  <c r="I2855" i="27"/>
  <c r="I2599" i="27"/>
  <c r="G2639" i="27"/>
  <c r="K2621" i="27"/>
  <c r="J2655" i="27"/>
  <c r="I2847" i="27"/>
  <c r="I2591" i="27"/>
  <c r="G2623" i="27"/>
  <c r="K2701" i="27"/>
  <c r="J2695" i="27"/>
  <c r="I2903" i="27"/>
  <c r="I2647" i="27"/>
  <c r="G2735" i="27"/>
  <c r="G2567" i="27"/>
  <c r="J2789" i="27"/>
  <c r="J2511" i="27"/>
  <c r="I2703" i="27"/>
  <c r="G2847" i="27"/>
  <c r="G2679" i="27"/>
  <c r="K2541" i="27"/>
  <c r="J2615" i="27"/>
  <c r="I2823" i="27"/>
  <c r="I2567" i="27"/>
  <c r="G2575" i="27"/>
  <c r="K2685" i="27"/>
  <c r="J2687" i="27"/>
  <c r="I2879" i="27"/>
  <c r="I2623" i="27"/>
  <c r="G2687" i="27"/>
  <c r="G2519" i="27"/>
  <c r="J2837" i="27"/>
  <c r="J2535" i="27"/>
  <c r="I2743" i="27"/>
  <c r="I2487" i="27"/>
  <c r="G2759" i="27"/>
  <c r="K2653" i="27"/>
  <c r="J2671" i="27"/>
  <c r="I2863" i="27"/>
  <c r="I2607" i="27"/>
  <c r="G2655" i="27"/>
  <c r="K2733" i="27"/>
  <c r="J2711" i="27"/>
  <c r="J2455" i="27"/>
  <c r="I2663" i="27"/>
  <c r="G2767" i="27"/>
  <c r="G2599" i="27"/>
  <c r="K2493" i="27"/>
  <c r="J2591" i="27"/>
  <c r="I2783" i="27"/>
  <c r="I2527" i="27"/>
  <c r="G2839" i="27"/>
  <c r="K2573" i="27"/>
  <c r="J2631" i="27"/>
  <c r="I2839" i="27"/>
  <c r="I2583" i="27"/>
  <c r="G2607" i="27"/>
  <c r="K2717" i="27"/>
  <c r="J2703" i="27"/>
  <c r="I2895" i="27"/>
  <c r="I2639" i="27"/>
  <c r="G2719" i="27"/>
  <c r="G2551" i="27"/>
  <c r="J2869" i="27"/>
  <c r="J2551" i="27"/>
  <c r="I2759" i="27"/>
  <c r="I2503" i="27"/>
  <c r="G2791" i="27"/>
  <c r="K2813" i="27"/>
  <c r="J2757" i="27"/>
  <c r="J2495" i="27"/>
  <c r="I2687" i="27"/>
  <c r="G2815" i="27"/>
  <c r="G2647" i="27"/>
  <c r="K2509" i="27"/>
  <c r="J2599" i="27"/>
  <c r="I2807" i="27"/>
  <c r="I2551" i="27"/>
  <c r="G2543" i="27"/>
  <c r="G2887" i="27"/>
  <c r="K2781" i="27"/>
  <c r="J2735" i="27"/>
  <c r="J2479" i="27"/>
  <c r="I2671" i="27"/>
  <c r="G2783" i="27"/>
  <c r="G2615" i="27"/>
  <c r="J2805" i="27"/>
  <c r="J2519" i="27"/>
  <c r="I2727" i="27"/>
  <c r="I2471" i="27"/>
  <c r="G2895" i="27"/>
  <c r="G2727" i="27"/>
  <c r="J2821" i="27"/>
  <c r="J2527" i="27"/>
  <c r="I2719" i="27"/>
  <c r="I2463" i="27"/>
  <c r="G2879" i="27"/>
  <c r="G2711" i="27"/>
  <c r="J2901" i="27"/>
  <c r="J2567" i="27"/>
  <c r="I2775" i="27"/>
  <c r="I2519" i="27"/>
  <c r="G2823" i="27"/>
  <c r="K2589" i="27"/>
  <c r="J2639" i="27"/>
  <c r="I2831" i="27"/>
  <c r="I2575" i="27"/>
  <c r="G2591" i="27"/>
  <c r="K2797" i="27"/>
  <c r="J2743" i="27"/>
  <c r="J2487" i="27"/>
  <c r="I2695" i="27"/>
  <c r="G2831" i="27"/>
  <c r="G2663" i="27"/>
  <c r="J2885" i="27"/>
  <c r="J2559" i="27"/>
  <c r="I2751" i="27"/>
  <c r="I2495" i="27"/>
  <c r="G2775" i="27"/>
  <c r="K2637" i="27"/>
  <c r="J2663" i="27"/>
  <c r="I2871" i="27"/>
  <c r="I2615" i="27"/>
  <c r="G2671" i="27"/>
  <c r="G2503" i="27"/>
  <c r="J2853" i="27"/>
  <c r="J2543" i="27"/>
  <c r="I2735" i="27"/>
  <c r="I2479" i="27"/>
  <c r="G2743" i="27"/>
  <c r="K2477" i="27"/>
  <c r="J2583" i="27"/>
  <c r="I2791" i="27"/>
  <c r="I2535" i="27"/>
  <c r="G2511" i="27"/>
  <c r="G2855" i="27"/>
  <c r="K2749" i="27"/>
  <c r="J2719" i="27"/>
  <c r="J2463" i="27"/>
  <c r="I2655" i="27"/>
  <c r="G2751" i="27"/>
  <c r="G2583" i="27"/>
  <c r="J2773" i="27"/>
  <c r="J2503" i="27"/>
  <c r="I2711" i="27"/>
  <c r="I2455" i="27"/>
  <c r="G2863" i="27"/>
  <c r="G2695" i="27"/>
  <c r="K2461" i="27"/>
  <c r="J2575" i="27"/>
  <c r="I2767" i="27"/>
  <c r="I2511" i="27"/>
  <c r="G2807" i="27"/>
  <c r="K2669" i="27"/>
  <c r="J2679" i="27"/>
  <c r="I2887" i="27"/>
  <c r="I2631" i="27"/>
  <c r="G2703" i="27"/>
  <c r="G2535" i="27"/>
  <c r="K2557" i="27"/>
  <c r="J2623" i="27"/>
  <c r="I2815" i="27"/>
  <c r="I2559" i="27"/>
  <c r="G2559" i="27"/>
  <c r="G2903" i="27"/>
  <c r="K2765" i="27"/>
  <c r="J2727" i="27"/>
  <c r="J2471" i="27"/>
  <c r="I2679" i="27"/>
  <c r="G2799" i="27"/>
  <c r="G2631" i="27"/>
  <c r="M2899" i="27"/>
  <c r="A2899" i="27" s="1"/>
  <c r="M2898" i="27"/>
  <c r="A2898" i="27" s="1"/>
  <c r="K2304" i="27"/>
  <c r="K2240" i="27"/>
  <c r="K2176" i="27"/>
  <c r="K2281" i="27"/>
  <c r="K2217" i="27"/>
  <c r="K2153" i="27"/>
  <c r="K2090" i="27"/>
  <c r="K2026" i="27"/>
  <c r="K2131" i="27"/>
  <c r="K2067" i="27"/>
  <c r="K2003" i="27"/>
  <c r="K2278" i="27"/>
  <c r="K2214" i="27"/>
  <c r="K2150" i="27"/>
  <c r="K2255" i="27"/>
  <c r="K2191" i="27"/>
  <c r="K2128" i="27"/>
  <c r="K2064" i="27"/>
  <c r="K2000" i="27"/>
  <c r="K2105" i="27"/>
  <c r="K2041" i="27"/>
  <c r="K1977" i="27"/>
  <c r="K2244" i="27"/>
  <c r="K2180" i="27"/>
  <c r="K2285" i="27"/>
  <c r="K2221" i="27"/>
  <c r="K2157" i="27"/>
  <c r="K2094" i="27"/>
  <c r="K2030" i="27"/>
  <c r="K1966" i="27"/>
  <c r="K2071" i="27"/>
  <c r="K2007" i="27"/>
  <c r="K2282" i="27"/>
  <c r="K2218" i="27"/>
  <c r="K2154" i="27"/>
  <c r="K2259" i="27"/>
  <c r="K2195" i="27"/>
  <c r="K2132" i="27"/>
  <c r="K2068" i="27"/>
  <c r="K2004" i="27"/>
  <c r="K2109" i="27"/>
  <c r="K2045" i="27"/>
  <c r="K1981" i="27"/>
  <c r="K1928" i="27"/>
  <c r="K1864" i="27"/>
  <c r="K1915" i="27"/>
  <c r="K1934" i="27"/>
  <c r="K1870" i="27"/>
  <c r="K1921" i="27"/>
  <c r="K1857" i="27"/>
  <c r="K1908" i="27"/>
  <c r="K1959" i="27"/>
  <c r="K1895" i="27"/>
  <c r="K1946" i="27"/>
  <c r="K1882" i="27"/>
  <c r="K1917" i="27"/>
  <c r="K1853" i="27"/>
  <c r="K2248" i="27"/>
  <c r="K2184" i="27"/>
  <c r="K2289" i="27"/>
  <c r="K2225" i="27"/>
  <c r="K2161" i="27"/>
  <c r="K2098" i="27"/>
  <c r="K2034" i="27"/>
  <c r="K1970" i="27"/>
  <c r="K2075" i="27"/>
  <c r="K2011" i="27"/>
  <c r="K2286" i="27"/>
  <c r="K2222" i="27"/>
  <c r="K2158" i="27"/>
  <c r="K2263" i="27"/>
  <c r="K2199" i="27"/>
  <c r="K2135" i="27"/>
  <c r="K2072" i="27"/>
  <c r="K2008" i="27"/>
  <c r="K2113" i="27"/>
  <c r="K2049" i="27"/>
  <c r="K1985" i="27"/>
  <c r="K2252" i="27"/>
  <c r="K2188" i="27"/>
  <c r="K2293" i="27"/>
  <c r="K2229" i="27"/>
  <c r="K2165" i="27"/>
  <c r="K2102" i="27"/>
  <c r="K2038" i="27"/>
  <c r="K1974" i="27"/>
  <c r="K2079" i="27"/>
  <c r="K2015" i="27"/>
  <c r="K2290" i="27"/>
  <c r="K2226" i="27"/>
  <c r="K2162" i="27"/>
  <c r="K2267" i="27"/>
  <c r="K2203" i="27"/>
  <c r="K2139" i="27"/>
  <c r="K2076" i="27"/>
  <c r="K2012" i="27"/>
  <c r="K2117" i="27"/>
  <c r="K2053" i="27"/>
  <c r="K1989" i="27"/>
  <c r="K1936" i="27"/>
  <c r="K1872" i="27"/>
  <c r="K1923" i="27"/>
  <c r="K1859" i="27"/>
  <c r="K1910" i="27"/>
  <c r="K1961" i="27"/>
  <c r="K1897" i="27"/>
  <c r="K1948" i="27"/>
  <c r="K1884" i="27"/>
  <c r="K1935" i="27"/>
  <c r="K1871" i="27"/>
  <c r="K1922" i="27"/>
  <c r="K1858" i="27"/>
  <c r="K1909" i="27"/>
  <c r="K2288" i="27"/>
  <c r="K2224" i="27"/>
  <c r="K2160" i="27"/>
  <c r="K2265" i="27"/>
  <c r="K2201" i="27"/>
  <c r="K2137" i="27"/>
  <c r="K2074" i="27"/>
  <c r="K2010" i="27"/>
  <c r="K2115" i="27"/>
  <c r="K2051" i="27"/>
  <c r="K1987" i="27"/>
  <c r="K2262" i="27"/>
  <c r="K2198" i="27"/>
  <c r="K2303" i="27"/>
  <c r="K2239" i="27"/>
  <c r="K2175" i="27"/>
  <c r="K2112" i="27"/>
  <c r="K2048" i="27"/>
  <c r="K1984" i="27"/>
  <c r="K2089" i="27"/>
  <c r="K2025" i="27"/>
  <c r="K2292" i="27"/>
  <c r="K2228" i="27"/>
  <c r="K2164" i="27"/>
  <c r="K2269" i="27"/>
  <c r="K2205" i="27"/>
  <c r="K2141" i="27"/>
  <c r="K2078" i="27"/>
  <c r="K2014" i="27"/>
  <c r="K2119" i="27"/>
  <c r="K2055" i="27"/>
  <c r="K1991" i="27"/>
  <c r="K2266" i="27"/>
  <c r="K2202" i="27"/>
  <c r="K2138" i="27"/>
  <c r="K2243" i="27"/>
  <c r="K2179" i="27"/>
  <c r="K2116" i="27"/>
  <c r="K2052" i="27"/>
  <c r="K1988" i="27"/>
  <c r="K2093" i="27"/>
  <c r="K2029" i="27"/>
  <c r="K1965" i="27"/>
  <c r="K1912" i="27"/>
  <c r="K1963" i="27"/>
  <c r="K1899" i="27"/>
  <c r="K1950" i="27"/>
  <c r="K1886" i="27"/>
  <c r="K1937" i="27"/>
  <c r="K1873" i="27"/>
  <c r="K1924" i="27"/>
  <c r="K1860" i="27"/>
  <c r="K1911" i="27"/>
  <c r="K1962" i="27"/>
  <c r="K1898" i="27"/>
  <c r="K1933" i="27"/>
  <c r="K1869" i="27"/>
  <c r="K2264" i="27"/>
  <c r="K2200" i="27"/>
  <c r="K2136" i="27"/>
  <c r="K2241" i="27"/>
  <c r="K2177" i="27"/>
  <c r="K2114" i="27"/>
  <c r="K2050" i="27"/>
  <c r="K1986" i="27"/>
  <c r="K2091" i="27"/>
  <c r="K2027" i="27"/>
  <c r="K2302" i="27"/>
  <c r="K2238" i="27"/>
  <c r="K2174" i="27"/>
  <c r="K2279" i="27"/>
  <c r="K2215" i="27"/>
  <c r="K2151" i="27"/>
  <c r="K2088" i="27"/>
  <c r="K2024" i="27"/>
  <c r="K2129" i="27"/>
  <c r="K2065" i="27"/>
  <c r="K2001" i="27"/>
  <c r="K2268" i="27"/>
  <c r="K2204" i="27"/>
  <c r="K2140" i="27"/>
  <c r="K2245" i="27"/>
  <c r="K2181" i="27"/>
  <c r="K2118" i="27"/>
  <c r="K2054" i="27"/>
  <c r="K1990" i="27"/>
  <c r="K2095" i="27"/>
  <c r="K2031" i="27"/>
  <c r="K1967" i="27"/>
  <c r="K2242" i="27"/>
  <c r="K2178" i="27"/>
  <c r="K2283" i="27"/>
  <c r="K2219" i="27"/>
  <c r="K2155" i="27"/>
  <c r="K2092" i="27"/>
  <c r="K2028" i="27"/>
  <c r="K2133" i="27"/>
  <c r="K2069" i="27"/>
  <c r="K2005" i="27"/>
  <c r="K1952" i="27"/>
  <c r="K1888" i="27"/>
  <c r="K1939" i="27"/>
  <c r="K1875" i="27"/>
  <c r="K1926" i="27"/>
  <c r="K1862" i="27"/>
  <c r="K1913" i="27"/>
  <c r="K1964" i="27"/>
  <c r="K1900" i="27"/>
  <c r="K1951" i="27"/>
  <c r="K1887" i="27"/>
  <c r="K1938" i="27"/>
  <c r="K1874" i="27"/>
  <c r="K1925" i="27"/>
  <c r="K1861" i="27"/>
  <c r="K2272" i="27"/>
  <c r="K2208" i="27"/>
  <c r="K2144" i="27"/>
  <c r="K2249" i="27"/>
  <c r="K2185" i="27"/>
  <c r="K2122" i="27"/>
  <c r="K2058" i="27"/>
  <c r="K1994" i="27"/>
  <c r="K2099" i="27"/>
  <c r="K2035" i="27"/>
  <c r="K1971" i="27"/>
  <c r="K2246" i="27"/>
  <c r="K2182" i="27"/>
  <c r="K2287" i="27"/>
  <c r="K2223" i="27"/>
  <c r="K2159" i="27"/>
  <c r="K2096" i="27"/>
  <c r="K2032" i="27"/>
  <c r="K1968" i="27"/>
  <c r="K2073" i="27"/>
  <c r="K2009" i="27"/>
  <c r="K2276" i="27"/>
  <c r="K2212" i="27"/>
  <c r="K2148" i="27"/>
  <c r="K2253" i="27"/>
  <c r="K2189" i="27"/>
  <c r="K2126" i="27"/>
  <c r="K2062" i="27"/>
  <c r="K1998" i="27"/>
  <c r="K2103" i="27"/>
  <c r="K2039" i="27"/>
  <c r="K1975" i="27"/>
  <c r="K2250" i="27"/>
  <c r="K2186" i="27"/>
  <c r="K2291" i="27"/>
  <c r="K2227" i="27"/>
  <c r="K2163" i="27"/>
  <c r="K2100" i="27"/>
  <c r="K2036" i="27"/>
  <c r="K1972" i="27"/>
  <c r="K2077" i="27"/>
  <c r="K2013" i="27"/>
  <c r="K1960" i="27"/>
  <c r="K1896" i="27"/>
  <c r="K1947" i="27"/>
  <c r="K1883" i="27"/>
  <c r="K1902" i="27"/>
  <c r="K1953" i="27"/>
  <c r="K1889" i="27"/>
  <c r="K1940" i="27"/>
  <c r="K1876" i="27"/>
  <c r="K1927" i="27"/>
  <c r="K1863" i="27"/>
  <c r="K1914" i="27"/>
  <c r="K1949" i="27"/>
  <c r="K1885" i="27"/>
  <c r="K2280" i="27"/>
  <c r="K2216" i="27"/>
  <c r="K2152" i="27"/>
  <c r="K2257" i="27"/>
  <c r="K2193" i="27"/>
  <c r="K2130" i="27"/>
  <c r="K2066" i="27"/>
  <c r="K2002" i="27"/>
  <c r="K2107" i="27"/>
  <c r="K2043" i="27"/>
  <c r="K1979" i="27"/>
  <c r="K2254" i="27"/>
  <c r="K2190" i="27"/>
  <c r="K2295" i="27"/>
  <c r="K2231" i="27"/>
  <c r="K2167" i="27"/>
  <c r="K2104" i="27"/>
  <c r="K2040" i="27"/>
  <c r="K1976" i="27"/>
  <c r="K2081" i="27"/>
  <c r="K2017" i="27"/>
  <c r="K2284" i="27"/>
  <c r="K2220" i="27"/>
  <c r="K2156" i="27"/>
  <c r="K2261" i="27"/>
  <c r="K2197" i="27"/>
  <c r="K2134" i="27"/>
  <c r="K2070" i="27"/>
  <c r="K2006" i="27"/>
  <c r="K2111" i="27"/>
  <c r="K2047" i="27"/>
  <c r="K1983" i="27"/>
  <c r="K2258" i="27"/>
  <c r="K2194" i="27"/>
  <c r="K2299" i="27"/>
  <c r="K2235" i="27"/>
  <c r="K2171" i="27"/>
  <c r="K2108" i="27"/>
  <c r="K2044" i="27"/>
  <c r="K1980" i="27"/>
  <c r="K2085" i="27"/>
  <c r="K2021" i="27"/>
  <c r="K1969" i="27"/>
  <c r="K1904" i="27"/>
  <c r="K1955" i="27"/>
  <c r="K1891" i="27"/>
  <c r="K1942" i="27"/>
  <c r="K1878" i="27"/>
  <c r="K1929" i="27"/>
  <c r="K1865" i="27"/>
  <c r="K1916" i="27"/>
  <c r="K1903" i="27"/>
  <c r="K1954" i="27"/>
  <c r="K1890" i="27"/>
  <c r="K1941" i="27"/>
  <c r="K1877" i="27"/>
  <c r="K2256" i="27"/>
  <c r="K2192" i="27"/>
  <c r="K2297" i="27"/>
  <c r="K2233" i="27"/>
  <c r="K2169" i="27"/>
  <c r="K2106" i="27"/>
  <c r="K2042" i="27"/>
  <c r="K1978" i="27"/>
  <c r="K2083" i="27"/>
  <c r="K2019" i="27"/>
  <c r="K2294" i="27"/>
  <c r="K2230" i="27"/>
  <c r="K2166" i="27"/>
  <c r="K2271" i="27"/>
  <c r="K2207" i="27"/>
  <c r="K2143" i="27"/>
  <c r="K2080" i="27"/>
  <c r="K2016" i="27"/>
  <c r="K2121" i="27"/>
  <c r="K2057" i="27"/>
  <c r="K1993" i="27"/>
  <c r="K2260" i="27"/>
  <c r="K2196" i="27"/>
  <c r="K2301" i="27"/>
  <c r="K2237" i="27"/>
  <c r="K2173" i="27"/>
  <c r="K2110" i="27"/>
  <c r="K2046" i="27"/>
  <c r="K1982" i="27"/>
  <c r="K2087" i="27"/>
  <c r="K2023" i="27"/>
  <c r="K2298" i="27"/>
  <c r="K2234" i="27"/>
  <c r="K2170" i="27"/>
  <c r="K2275" i="27"/>
  <c r="K2211" i="27"/>
  <c r="K2147" i="27"/>
  <c r="K2084" i="27"/>
  <c r="K2020" i="27"/>
  <c r="K2125" i="27"/>
  <c r="K2061" i="27"/>
  <c r="K1997" i="27"/>
  <c r="K1944" i="27"/>
  <c r="K1880" i="27"/>
  <c r="K1931" i="27"/>
  <c r="K1867" i="27"/>
  <c r="K1918" i="27"/>
  <c r="K1854" i="27"/>
  <c r="K1905" i="27"/>
  <c r="K1956" i="27"/>
  <c r="K1892" i="27"/>
  <c r="K1943" i="27"/>
  <c r="K1879" i="27"/>
  <c r="K1930" i="27"/>
  <c r="K1866" i="27"/>
  <c r="K1901" i="27"/>
  <c r="K2296" i="27"/>
  <c r="K2232" i="27"/>
  <c r="K2168" i="27"/>
  <c r="K2273" i="27"/>
  <c r="K2209" i="27"/>
  <c r="K2145" i="27"/>
  <c r="K2082" i="27"/>
  <c r="K2018" i="27"/>
  <c r="K2123" i="27"/>
  <c r="K2059" i="27"/>
  <c r="K1995" i="27"/>
  <c r="K2270" i="27"/>
  <c r="K2206" i="27"/>
  <c r="K2142" i="27"/>
  <c r="K2247" i="27"/>
  <c r="K2183" i="27"/>
  <c r="K2120" i="27"/>
  <c r="K2056" i="27"/>
  <c r="K1992" i="27"/>
  <c r="K2097" i="27"/>
  <c r="K2033" i="27"/>
  <c r="K2300" i="27"/>
  <c r="K2236" i="27"/>
  <c r="K2172" i="27"/>
  <c r="K2277" i="27"/>
  <c r="K2213" i="27"/>
  <c r="K2149" i="27"/>
  <c r="K2086" i="27"/>
  <c r="K2022" i="27"/>
  <c r="K2127" i="27"/>
  <c r="K2063" i="27"/>
  <c r="K1999" i="27"/>
  <c r="K2274" i="27"/>
  <c r="K2210" i="27"/>
  <c r="K2146" i="27"/>
  <c r="K2251" i="27"/>
  <c r="K2187" i="27"/>
  <c r="K2124" i="27"/>
  <c r="K2060" i="27"/>
  <c r="K1996" i="27"/>
  <c r="K2101" i="27"/>
  <c r="K2037" i="27"/>
  <c r="K1973" i="27"/>
  <c r="K1920" i="27"/>
  <c r="K1856" i="27"/>
  <c r="K1907" i="27"/>
  <c r="K1958" i="27"/>
  <c r="K1894" i="27"/>
  <c r="K1945" i="27"/>
  <c r="K1881" i="27"/>
  <c r="K1932" i="27"/>
  <c r="K1868" i="27"/>
  <c r="K1919" i="27"/>
  <c r="K1855" i="27"/>
  <c r="K1906" i="27"/>
  <c r="K1957" i="27"/>
  <c r="K1893" i="27"/>
  <c r="H1704" i="27"/>
  <c r="E1704" i="27"/>
  <c r="J1704" i="27"/>
  <c r="N1704" i="27"/>
  <c r="I1704" i="27"/>
  <c r="G1704" i="27"/>
  <c r="F1704" i="27"/>
  <c r="K1704" i="27"/>
  <c r="A1017" i="27"/>
  <c r="H1019" i="27"/>
  <c r="B1020" i="27"/>
  <c r="N1020" i="27"/>
  <c r="M1020" i="27"/>
  <c r="C1020" i="27" s="1"/>
  <c r="J1018" i="27"/>
  <c r="I1018" i="27"/>
  <c r="L1018" i="27"/>
  <c r="K1018" i="27"/>
  <c r="A1018" i="27" l="1"/>
  <c r="H1020" i="27"/>
  <c r="B1021" i="27"/>
  <c r="M1021" i="27"/>
  <c r="C1021" i="27" s="1"/>
  <c r="N1021" i="27"/>
  <c r="J1019" i="27"/>
  <c r="I1019" i="27"/>
  <c r="L1019" i="27"/>
  <c r="K1019" i="27"/>
  <c r="A1019" i="27" l="1"/>
  <c r="H1021" i="27"/>
  <c r="B1022" i="27"/>
  <c r="M1022" i="27"/>
  <c r="C1022" i="27" s="1"/>
  <c r="N1022" i="27"/>
  <c r="I1020" i="27"/>
  <c r="J1020" i="27"/>
  <c r="K1020" i="27"/>
  <c r="L1020" i="27"/>
  <c r="A1020" i="27" l="1"/>
  <c r="H1022" i="27"/>
  <c r="B1023" i="27"/>
  <c r="M1023" i="27"/>
  <c r="C1023" i="27" s="1"/>
  <c r="N1023" i="27"/>
  <c r="I1021" i="27"/>
  <c r="J1021" i="27"/>
  <c r="K1021" i="27"/>
  <c r="L1021" i="27"/>
  <c r="A1021" i="27" l="1"/>
  <c r="H1023" i="27"/>
  <c r="B1024" i="27"/>
  <c r="M1024" i="27"/>
  <c r="C1024" i="27" s="1"/>
  <c r="N1024" i="27"/>
  <c r="J1022" i="27"/>
  <c r="I1022" i="27"/>
  <c r="L1022" i="27"/>
  <c r="K1022" i="27"/>
  <c r="A1022" i="27" l="1"/>
  <c r="H1024" i="27"/>
  <c r="B1025" i="27"/>
  <c r="N1025" i="27"/>
  <c r="M1025" i="27"/>
  <c r="C1025" i="27" s="1"/>
  <c r="J1023" i="27"/>
  <c r="I1023" i="27"/>
  <c r="L1023" i="27"/>
  <c r="K1023" i="27"/>
  <c r="A1023" i="27" l="1"/>
  <c r="H1025" i="27"/>
  <c r="B1026" i="27"/>
  <c r="M1026" i="27"/>
  <c r="C1026" i="27" s="1"/>
  <c r="N1026" i="27"/>
  <c r="I1024" i="27"/>
  <c r="J1024" i="27"/>
  <c r="K1024" i="27"/>
  <c r="L1024" i="27"/>
  <c r="A1024" i="27" l="1"/>
  <c r="H1026" i="27"/>
  <c r="B1027" i="27"/>
  <c r="M1027" i="27"/>
  <c r="C1027" i="27" s="1"/>
  <c r="N1027" i="27"/>
  <c r="I1025" i="27"/>
  <c r="J1025" i="27"/>
  <c r="K1025" i="27"/>
  <c r="L1025" i="27"/>
  <c r="A1025" i="27" l="1"/>
  <c r="H1027" i="27"/>
  <c r="B1028" i="27"/>
  <c r="M1028" i="27"/>
  <c r="C1028" i="27" s="1"/>
  <c r="N1028" i="27"/>
  <c r="J1026" i="27"/>
  <c r="I1026" i="27"/>
  <c r="L1026" i="27"/>
  <c r="K1026" i="27"/>
  <c r="A1026" i="27" l="1"/>
  <c r="H1028" i="27"/>
  <c r="B1029" i="27"/>
  <c r="N1029" i="27"/>
  <c r="M1029" i="27"/>
  <c r="C1029" i="27" s="1"/>
  <c r="J1027" i="27"/>
  <c r="I1027" i="27"/>
  <c r="L1027" i="27"/>
  <c r="K1027" i="27"/>
  <c r="A1027" i="27" l="1"/>
  <c r="H1029" i="27"/>
  <c r="B1030" i="27"/>
  <c r="M1030" i="27"/>
  <c r="C1030" i="27" s="1"/>
  <c r="N1030" i="27"/>
  <c r="J1028" i="27"/>
  <c r="I1028" i="27"/>
  <c r="L1028" i="27"/>
  <c r="K1028" i="27"/>
  <c r="A1028" i="27" l="1"/>
  <c r="H1030" i="27"/>
  <c r="B1031" i="27"/>
  <c r="N1031" i="27"/>
  <c r="M1031" i="27"/>
  <c r="C1031" i="27" s="1"/>
  <c r="J1029" i="27"/>
  <c r="I1029" i="27"/>
  <c r="L1029" i="27"/>
  <c r="K1029" i="27"/>
  <c r="A1029" i="27" l="1"/>
  <c r="H1031" i="27"/>
  <c r="B1032" i="27"/>
  <c r="M1032" i="27"/>
  <c r="C1032" i="27" s="1"/>
  <c r="N1032" i="27"/>
  <c r="J1030" i="27"/>
  <c r="I1030" i="27"/>
  <c r="L1030" i="27"/>
  <c r="K1030" i="27"/>
  <c r="A1030" i="27" l="1"/>
  <c r="H1032" i="27"/>
  <c r="B1033" i="27"/>
  <c r="N1033" i="27"/>
  <c r="M1033" i="27"/>
  <c r="C1033" i="27" s="1"/>
  <c r="J1031" i="27"/>
  <c r="I1031" i="27"/>
  <c r="L1031" i="27"/>
  <c r="K1031" i="27"/>
  <c r="A1031" i="27" l="1"/>
  <c r="H1033" i="27"/>
  <c r="B1034" i="27"/>
  <c r="M1034" i="27"/>
  <c r="C1034" i="27" s="1"/>
  <c r="N1034" i="27"/>
  <c r="J1032" i="27"/>
  <c r="I1032" i="27"/>
  <c r="L1032" i="27"/>
  <c r="K1032" i="27"/>
  <c r="A1032" i="27" l="1"/>
  <c r="H1034" i="27"/>
  <c r="B1035" i="27"/>
  <c r="N1035" i="27"/>
  <c r="M1035" i="27"/>
  <c r="C1035" i="27" s="1"/>
  <c r="J1033" i="27"/>
  <c r="I1033" i="27"/>
  <c r="L1033" i="27"/>
  <c r="K1033" i="27"/>
  <c r="A1033" i="27" l="1"/>
  <c r="H1035" i="27"/>
  <c r="B1036" i="27"/>
  <c r="M1036" i="27"/>
  <c r="C1036" i="27" s="1"/>
  <c r="N1036" i="27"/>
  <c r="J1034" i="27"/>
  <c r="I1034" i="27"/>
  <c r="L1034" i="27"/>
  <c r="K1034" i="27"/>
  <c r="A1034" i="27" l="1"/>
  <c r="H1036" i="27"/>
  <c r="B1037" i="27"/>
  <c r="N1037" i="27"/>
  <c r="M1037" i="27"/>
  <c r="C1037" i="27" s="1"/>
  <c r="J1035" i="27"/>
  <c r="I1035" i="27"/>
  <c r="L1035" i="27"/>
  <c r="K1035" i="27"/>
  <c r="A1035" i="27" l="1"/>
  <c r="H1037" i="27"/>
  <c r="B1038" i="27"/>
  <c r="M1038" i="27"/>
  <c r="C1038" i="27" s="1"/>
  <c r="N1038" i="27"/>
  <c r="J1036" i="27"/>
  <c r="I1036" i="27"/>
  <c r="L1036" i="27"/>
  <c r="K1036" i="27"/>
  <c r="A1036" i="27" l="1"/>
  <c r="H1038" i="27"/>
  <c r="B1039" i="27"/>
  <c r="N1039" i="27"/>
  <c r="M1039" i="27"/>
  <c r="C1039" i="27" s="1"/>
  <c r="J1037" i="27"/>
  <c r="I1037" i="27"/>
  <c r="L1037" i="27"/>
  <c r="K1037" i="27"/>
  <c r="A1037" i="27" l="1"/>
  <c r="H1039" i="27"/>
  <c r="B1040" i="27"/>
  <c r="M1040" i="27"/>
  <c r="C1040" i="27" s="1"/>
  <c r="N1040" i="27"/>
  <c r="J1038" i="27"/>
  <c r="I1038" i="27"/>
  <c r="L1038" i="27"/>
  <c r="K1038" i="27"/>
  <c r="A1038" i="27" l="1"/>
  <c r="H1040" i="27"/>
  <c r="B1041" i="27"/>
  <c r="N1041" i="27"/>
  <c r="M1041" i="27"/>
  <c r="C1041" i="27" s="1"/>
  <c r="J1039" i="27"/>
  <c r="I1039" i="27"/>
  <c r="L1039" i="27"/>
  <c r="K1039" i="27"/>
  <c r="A1039" i="27" l="1"/>
  <c r="H1041" i="27"/>
  <c r="B1042" i="27"/>
  <c r="M1042" i="27"/>
  <c r="C1042" i="27" s="1"/>
  <c r="N1042" i="27"/>
  <c r="J1040" i="27"/>
  <c r="I1040" i="27"/>
  <c r="L1040" i="27"/>
  <c r="K1040" i="27"/>
  <c r="A1040" i="27" l="1"/>
  <c r="H1042" i="27"/>
  <c r="B1043" i="27"/>
  <c r="N1043" i="27"/>
  <c r="M1043" i="27"/>
  <c r="C1043" i="27" s="1"/>
  <c r="J1041" i="27"/>
  <c r="I1041" i="27"/>
  <c r="L1041" i="27"/>
  <c r="K1041" i="27"/>
  <c r="A1041" i="27" l="1"/>
  <c r="H1043" i="27"/>
  <c r="B1044" i="27"/>
  <c r="M1044" i="27"/>
  <c r="C1044" i="27" s="1"/>
  <c r="N1044" i="27"/>
  <c r="J1042" i="27"/>
  <c r="I1042" i="27"/>
  <c r="L1042" i="27"/>
  <c r="K1042" i="27"/>
  <c r="A1042" i="27" l="1"/>
  <c r="H1044" i="27"/>
  <c r="B1045" i="27"/>
  <c r="N1045" i="27"/>
  <c r="M1045" i="27"/>
  <c r="C1045" i="27" s="1"/>
  <c r="J1043" i="27"/>
  <c r="I1043" i="27"/>
  <c r="L1043" i="27"/>
  <c r="K1043" i="27"/>
  <c r="A1043" i="27" l="1"/>
  <c r="H1045" i="27"/>
  <c r="B1046" i="27"/>
  <c r="M1046" i="27"/>
  <c r="C1046" i="27" s="1"/>
  <c r="N1046" i="27"/>
  <c r="J1044" i="27"/>
  <c r="I1044" i="27"/>
  <c r="L1044" i="27"/>
  <c r="K1044" i="27"/>
  <c r="A1044" i="27" l="1"/>
  <c r="H1046" i="27"/>
  <c r="B1047" i="27"/>
  <c r="M1047" i="27"/>
  <c r="C1047" i="27" s="1"/>
  <c r="N1047" i="27"/>
  <c r="J1045" i="27"/>
  <c r="I1045" i="27"/>
  <c r="L1045" i="27"/>
  <c r="K1045" i="27"/>
  <c r="A1045" i="27" l="1"/>
  <c r="H1047" i="27"/>
  <c r="B1048" i="27"/>
  <c r="M1048" i="27"/>
  <c r="C1048" i="27" s="1"/>
  <c r="N1048" i="27"/>
  <c r="J1046" i="27"/>
  <c r="I1046" i="27"/>
  <c r="L1046" i="27"/>
  <c r="K1046" i="27"/>
  <c r="A1046" i="27" l="1"/>
  <c r="H1048" i="27"/>
  <c r="B1049" i="27"/>
  <c r="M1049" i="27"/>
  <c r="C1049" i="27" s="1"/>
  <c r="N1049" i="27"/>
  <c r="J1047" i="27"/>
  <c r="I1047" i="27"/>
  <c r="L1047" i="27"/>
  <c r="K1047" i="27"/>
  <c r="A1047" i="27" l="1"/>
  <c r="H1049" i="27"/>
  <c r="B1050" i="27"/>
  <c r="N1050" i="27"/>
  <c r="M1050" i="27"/>
  <c r="C1050" i="27" s="1"/>
  <c r="J1048" i="27"/>
  <c r="I1048" i="27"/>
  <c r="L1048" i="27"/>
  <c r="K1048" i="27"/>
  <c r="A1048" i="27" l="1"/>
  <c r="H1050" i="27"/>
  <c r="B1051" i="27"/>
  <c r="M1051" i="27"/>
  <c r="C1051" i="27" s="1"/>
  <c r="N1051" i="27"/>
  <c r="J1049" i="27"/>
  <c r="I1049" i="27"/>
  <c r="L1049" i="27"/>
  <c r="K1049" i="27"/>
  <c r="A1049" i="27" l="1"/>
  <c r="H1051" i="27"/>
  <c r="B1052" i="27"/>
  <c r="M1052" i="27"/>
  <c r="C1052" i="27" s="1"/>
  <c r="N1052" i="27"/>
  <c r="J1050" i="27"/>
  <c r="I1050" i="27"/>
  <c r="L1050" i="27"/>
  <c r="K1050" i="27"/>
  <c r="A1050" i="27" l="1"/>
  <c r="H1052" i="27"/>
  <c r="B1053" i="27"/>
  <c r="M1053" i="27"/>
  <c r="C1053" i="27" s="1"/>
  <c r="N1053" i="27"/>
  <c r="J1051" i="27"/>
  <c r="I1051" i="27"/>
  <c r="L1051" i="27"/>
  <c r="K1051" i="27"/>
  <c r="A1051" i="27" l="1"/>
  <c r="H1053" i="27"/>
  <c r="B1054" i="27"/>
  <c r="N1054" i="27"/>
  <c r="M1054" i="27"/>
  <c r="C1054" i="27" s="1"/>
  <c r="J1052" i="27"/>
  <c r="I1052" i="27"/>
  <c r="L1052" i="27"/>
  <c r="K1052" i="27"/>
  <c r="A1052" i="27" l="1"/>
  <c r="H1054" i="27"/>
  <c r="B1055" i="27"/>
  <c r="N1055" i="27"/>
  <c r="M1055" i="27"/>
  <c r="C1055" i="27" s="1"/>
  <c r="J1053" i="27"/>
  <c r="I1053" i="27"/>
  <c r="L1053" i="27"/>
  <c r="K1053" i="27"/>
  <c r="A1053" i="27" l="1"/>
  <c r="H1055" i="27"/>
  <c r="B1056" i="27"/>
  <c r="N1056" i="27"/>
  <c r="M1056" i="27"/>
  <c r="C1056" i="27" s="1"/>
  <c r="J1054" i="27"/>
  <c r="I1054" i="27"/>
  <c r="L1054" i="27"/>
  <c r="K1054" i="27"/>
  <c r="A1054" i="27" l="1"/>
  <c r="H1056" i="27"/>
  <c r="B1057" i="27"/>
  <c r="M1057" i="27"/>
  <c r="C1057" i="27" s="1"/>
  <c r="N1057" i="27"/>
  <c r="J1055" i="27"/>
  <c r="I1055" i="27"/>
  <c r="L1055" i="27"/>
  <c r="K1055" i="27"/>
  <c r="A1055" i="27" l="1"/>
  <c r="H1057" i="27"/>
  <c r="B1058" i="27"/>
  <c r="N1058" i="27"/>
  <c r="M1058" i="27"/>
  <c r="C1058" i="27" s="1"/>
  <c r="J1056" i="27"/>
  <c r="I1056" i="27"/>
  <c r="L1056" i="27"/>
  <c r="K1056" i="27"/>
  <c r="A1056" i="27" l="1"/>
  <c r="H1058" i="27"/>
  <c r="B1059" i="27"/>
  <c r="N1059" i="27"/>
  <c r="M1059" i="27"/>
  <c r="C1059" i="27" s="1"/>
  <c r="J1057" i="27"/>
  <c r="I1057" i="27"/>
  <c r="L1057" i="27"/>
  <c r="K1057" i="27"/>
  <c r="A1057" i="27" l="1"/>
  <c r="H1059" i="27"/>
  <c r="B1060" i="27"/>
  <c r="N1060" i="27"/>
  <c r="M1060" i="27"/>
  <c r="C1060" i="27" s="1"/>
  <c r="J1058" i="27"/>
  <c r="I1058" i="27"/>
  <c r="L1058" i="27"/>
  <c r="K1058" i="27"/>
  <c r="A1058" i="27" l="1"/>
  <c r="H1060" i="27"/>
  <c r="B1061" i="27"/>
  <c r="M1061" i="27"/>
  <c r="C1061" i="27" s="1"/>
  <c r="N1061" i="27"/>
  <c r="J1059" i="27"/>
  <c r="I1059" i="27"/>
  <c r="L1059" i="27"/>
  <c r="K1059" i="27"/>
  <c r="A1059" i="27" l="1"/>
  <c r="H1061" i="27"/>
  <c r="B1062" i="27"/>
  <c r="N1062" i="27"/>
  <c r="M1062" i="27"/>
  <c r="C1062" i="27" s="1"/>
  <c r="J1060" i="27"/>
  <c r="I1060" i="27"/>
  <c r="L1060" i="27"/>
  <c r="K1060" i="27"/>
  <c r="A1060" i="27" l="1"/>
  <c r="H1062" i="27"/>
  <c r="B1063" i="27"/>
  <c r="M1063" i="27"/>
  <c r="C1063" i="27" s="1"/>
  <c r="N1063" i="27"/>
  <c r="J1061" i="27"/>
  <c r="I1061" i="27"/>
  <c r="L1061" i="27"/>
  <c r="K1061" i="27"/>
  <c r="A1061" i="27" l="1"/>
  <c r="H1063" i="27"/>
  <c r="B1064" i="27"/>
  <c r="N1064" i="27"/>
  <c r="M1064" i="27"/>
  <c r="C1064" i="27" s="1"/>
  <c r="J1062" i="27"/>
  <c r="I1062" i="27"/>
  <c r="L1062" i="27"/>
  <c r="K1062" i="27"/>
  <c r="A1062" i="27" l="1"/>
  <c r="H1064" i="27"/>
  <c r="B1065" i="27"/>
  <c r="M1065" i="27"/>
  <c r="C1065" i="27" s="1"/>
  <c r="N1065" i="27"/>
  <c r="J1063" i="27"/>
  <c r="I1063" i="27"/>
  <c r="L1063" i="27"/>
  <c r="K1063" i="27"/>
  <c r="A1063" i="27" l="1"/>
  <c r="H1065" i="27"/>
  <c r="B1066" i="27"/>
  <c r="N1066" i="27"/>
  <c r="M1066" i="27"/>
  <c r="C1066" i="27" s="1"/>
  <c r="J1064" i="27"/>
  <c r="I1064" i="27"/>
  <c r="L1064" i="27"/>
  <c r="K1064" i="27"/>
  <c r="A1064" i="27" l="1"/>
  <c r="H1066" i="27"/>
  <c r="B1067" i="27"/>
  <c r="M1067" i="27"/>
  <c r="C1067" i="27" s="1"/>
  <c r="N1067" i="27"/>
  <c r="J1065" i="27"/>
  <c r="I1065" i="27"/>
  <c r="L1065" i="27"/>
  <c r="K1065" i="27"/>
  <c r="A1065" i="27" l="1"/>
  <c r="H1067" i="27"/>
  <c r="B1068" i="27"/>
  <c r="N1068" i="27"/>
  <c r="M1068" i="27"/>
  <c r="C1068" i="27" s="1"/>
  <c r="J1066" i="27"/>
  <c r="I1066" i="27"/>
  <c r="L1066" i="27"/>
  <c r="K1066" i="27"/>
  <c r="A1066" i="27" l="1"/>
  <c r="H1068" i="27"/>
  <c r="B1069" i="27"/>
  <c r="M1069" i="27"/>
  <c r="C1069" i="27" s="1"/>
  <c r="N1069" i="27"/>
  <c r="J1067" i="27"/>
  <c r="I1067" i="27"/>
  <c r="L1067" i="27"/>
  <c r="K1067" i="27"/>
  <c r="A1067" i="27" l="1"/>
  <c r="H1069" i="27"/>
  <c r="B1070" i="27"/>
  <c r="N1070" i="27"/>
  <c r="M1070" i="27"/>
  <c r="C1070" i="27" s="1"/>
  <c r="J1068" i="27"/>
  <c r="I1068" i="27"/>
  <c r="L1068" i="27"/>
  <c r="K1068" i="27"/>
  <c r="A1068" i="27" l="1"/>
  <c r="H1070" i="27"/>
  <c r="B1071" i="27"/>
  <c r="N1071" i="27"/>
  <c r="M1071" i="27"/>
  <c r="C1071" i="27" s="1"/>
  <c r="J1069" i="27"/>
  <c r="I1069" i="27"/>
  <c r="L1069" i="27"/>
  <c r="K1069" i="27"/>
  <c r="A1069" i="27" l="1"/>
  <c r="H1071" i="27"/>
  <c r="B1072" i="27"/>
  <c r="N1072" i="27"/>
  <c r="M1072" i="27"/>
  <c r="C1072" i="27" s="1"/>
  <c r="J1070" i="27"/>
  <c r="I1070" i="27"/>
  <c r="L1070" i="27"/>
  <c r="K1070" i="27"/>
  <c r="A1070" i="27" l="1"/>
  <c r="H1072" i="27"/>
  <c r="B1073" i="27"/>
  <c r="M1073" i="27"/>
  <c r="C1073" i="27" s="1"/>
  <c r="N1073" i="27"/>
  <c r="J1071" i="27"/>
  <c r="I1071" i="27"/>
  <c r="L1071" i="27"/>
  <c r="K1071" i="27"/>
  <c r="A1071" i="27" l="1"/>
  <c r="H1073" i="27"/>
  <c r="B1074" i="27"/>
  <c r="N1074" i="27"/>
  <c r="M1074" i="27"/>
  <c r="C1074" i="27" s="1"/>
  <c r="J1072" i="27"/>
  <c r="I1072" i="27"/>
  <c r="L1072" i="27"/>
  <c r="K1072" i="27"/>
  <c r="A1072" i="27" l="1"/>
  <c r="H1074" i="27"/>
  <c r="B1075" i="27"/>
  <c r="N1075" i="27"/>
  <c r="M1075" i="27"/>
  <c r="C1075" i="27" s="1"/>
  <c r="J1073" i="27"/>
  <c r="I1073" i="27"/>
  <c r="L1073" i="27"/>
  <c r="K1073" i="27"/>
  <c r="A1073" i="27" l="1"/>
  <c r="H1075" i="27"/>
  <c r="B1076" i="27"/>
  <c r="N1076" i="27"/>
  <c r="M1076" i="27"/>
  <c r="C1076" i="27" s="1"/>
  <c r="J1074" i="27"/>
  <c r="I1074" i="27"/>
  <c r="L1074" i="27"/>
  <c r="K1074" i="27"/>
  <c r="A1074" i="27" l="1"/>
  <c r="H1076" i="27"/>
  <c r="B1077" i="27"/>
  <c r="N1077" i="27"/>
  <c r="M1077" i="27"/>
  <c r="C1077" i="27" s="1"/>
  <c r="J1075" i="27"/>
  <c r="I1075" i="27"/>
  <c r="L1075" i="27"/>
  <c r="K1075" i="27"/>
  <c r="A1075" i="27" l="1"/>
  <c r="H1077" i="27"/>
  <c r="B1078" i="27"/>
  <c r="N1078" i="27"/>
  <c r="M1078" i="27"/>
  <c r="C1078" i="27" s="1"/>
  <c r="J1076" i="27"/>
  <c r="I1076" i="27"/>
  <c r="L1076" i="27"/>
  <c r="K1076" i="27"/>
  <c r="A1076" i="27" l="1"/>
  <c r="H1078" i="27"/>
  <c r="B1079" i="27"/>
  <c r="M1079" i="27"/>
  <c r="C1079" i="27" s="1"/>
  <c r="N1079" i="27"/>
  <c r="J1077" i="27"/>
  <c r="I1077" i="27"/>
  <c r="L1077" i="27"/>
  <c r="K1077" i="27"/>
  <c r="A1077" i="27" l="1"/>
  <c r="H1079" i="27"/>
  <c r="B1080" i="27"/>
  <c r="N1080" i="27"/>
  <c r="M1080" i="27"/>
  <c r="C1080" i="27" s="1"/>
  <c r="J1078" i="27"/>
  <c r="I1078" i="27"/>
  <c r="L1078" i="27"/>
  <c r="K1078" i="27"/>
  <c r="A1078" i="27" l="1"/>
  <c r="H1080" i="27"/>
  <c r="B1081" i="27"/>
  <c r="N1081" i="27"/>
  <c r="M1081" i="27"/>
  <c r="C1081" i="27" s="1"/>
  <c r="J1079" i="27"/>
  <c r="I1079" i="27"/>
  <c r="L1079" i="27"/>
  <c r="K1079" i="27"/>
  <c r="A1079" i="27" l="1"/>
  <c r="H1081" i="27"/>
  <c r="B1082" i="27"/>
  <c r="N1082" i="27"/>
  <c r="M1082" i="27"/>
  <c r="C1082" i="27" s="1"/>
  <c r="J1080" i="27"/>
  <c r="I1080" i="27"/>
  <c r="L1080" i="27"/>
  <c r="K1080" i="27"/>
  <c r="A1080" i="27" l="1"/>
  <c r="H1082" i="27"/>
  <c r="B1083" i="27"/>
  <c r="N1083" i="27"/>
  <c r="M1083" i="27"/>
  <c r="C1083" i="27" s="1"/>
  <c r="J1081" i="27"/>
  <c r="I1081" i="27"/>
  <c r="L1081" i="27"/>
  <c r="K1081" i="27"/>
  <c r="A1081" i="27" l="1"/>
  <c r="H1083" i="27"/>
  <c r="B1084" i="27"/>
  <c r="N1084" i="27"/>
  <c r="M1084" i="27"/>
  <c r="C1084" i="27" s="1"/>
  <c r="J1082" i="27"/>
  <c r="I1082" i="27"/>
  <c r="L1082" i="27"/>
  <c r="K1082" i="27"/>
  <c r="A1082" i="27" l="1"/>
  <c r="H1084" i="27"/>
  <c r="B1085" i="27"/>
  <c r="N1085" i="27"/>
  <c r="M1085" i="27"/>
  <c r="C1085" i="27" s="1"/>
  <c r="J1083" i="27"/>
  <c r="I1083" i="27"/>
  <c r="L1083" i="27"/>
  <c r="K1083" i="27"/>
  <c r="A1083" i="27" l="1"/>
  <c r="H1085" i="27"/>
  <c r="B1086" i="27"/>
  <c r="N1086" i="27"/>
  <c r="M1086" i="27"/>
  <c r="C1086" i="27" s="1"/>
  <c r="J1084" i="27"/>
  <c r="I1084" i="27"/>
  <c r="L1084" i="27"/>
  <c r="K1084" i="27"/>
  <c r="A1084" i="27" l="1"/>
  <c r="H1086" i="27"/>
  <c r="B1087" i="27"/>
  <c r="N1087" i="27"/>
  <c r="M1087" i="27"/>
  <c r="C1087" i="27" s="1"/>
  <c r="J1085" i="27"/>
  <c r="I1085" i="27"/>
  <c r="L1085" i="27"/>
  <c r="K1085" i="27"/>
  <c r="A1085" i="27" l="1"/>
  <c r="H1087" i="27"/>
  <c r="B1088" i="27"/>
  <c r="N1088" i="27"/>
  <c r="M1088" i="27"/>
  <c r="C1088" i="27" s="1"/>
  <c r="J1086" i="27"/>
  <c r="I1086" i="27"/>
  <c r="L1086" i="27"/>
  <c r="K1086" i="27"/>
  <c r="A1086" i="27" l="1"/>
  <c r="H1088" i="27"/>
  <c r="B1089" i="27"/>
  <c r="N1089" i="27"/>
  <c r="M1089" i="27"/>
  <c r="C1089" i="27" s="1"/>
  <c r="J1087" i="27"/>
  <c r="I1087" i="27"/>
  <c r="L1087" i="27"/>
  <c r="K1087" i="27"/>
  <c r="H1089" i="27" l="1"/>
  <c r="A1087" i="27"/>
  <c r="J1088" i="27"/>
  <c r="I1089" i="27"/>
  <c r="L1088" i="27"/>
  <c r="K1088" i="27"/>
  <c r="L1089" i="27"/>
  <c r="K1089" i="27"/>
  <c r="I1088" i="27"/>
  <c r="J1089" i="27"/>
  <c r="A1088" i="27" l="1"/>
  <c r="A1089" i="2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<sst xmlns="http://schemas.openxmlformats.org/spreadsheetml/2006/main" count="16426" uniqueCount="7096">
  <si>
    <t>Reporting Period End Date</t>
  </si>
  <si>
    <t>Module</t>
  </si>
  <si>
    <t>Baseline N#</t>
  </si>
  <si>
    <t>Baseline D#</t>
  </si>
  <si>
    <t>Baseline %</t>
  </si>
  <si>
    <t>Objectives</t>
  </si>
  <si>
    <t>Target N#</t>
  </si>
  <si>
    <t>Target D#</t>
  </si>
  <si>
    <t>Target %</t>
  </si>
  <si>
    <t>Comments</t>
  </si>
  <si>
    <t>Custom Indicator</t>
  </si>
  <si>
    <t>Country</t>
  </si>
  <si>
    <t>Goal Number</t>
  </si>
  <si>
    <t>Goals</t>
  </si>
  <si>
    <t>Objective Number</t>
  </si>
  <si>
    <t>Impact Indicators</t>
  </si>
  <si>
    <t>Modules</t>
  </si>
  <si>
    <t>Module Number</t>
  </si>
  <si>
    <t>Baseline Source</t>
  </si>
  <si>
    <t>Required Disaggregation</t>
  </si>
  <si>
    <t>Impact Indicator Number</t>
  </si>
  <si>
    <t>Outcome Indicators</t>
  </si>
  <si>
    <t>Outcome Indicator Number</t>
  </si>
  <si>
    <t>Coverage Indicators</t>
  </si>
  <si>
    <t>Intervention Number</t>
  </si>
  <si>
    <t>Coverage Indicator Number</t>
  </si>
  <si>
    <t>Report Due Date</t>
  </si>
  <si>
    <t>Disaggregation</t>
  </si>
  <si>
    <t>Baseline Value</t>
  </si>
  <si>
    <t>Baseline Year</t>
  </si>
  <si>
    <t>Coverage</t>
  </si>
  <si>
    <t>Page Navigation</t>
  </si>
  <si>
    <t>Interventions</t>
  </si>
  <si>
    <t>Only required if you have Work plan Tracking Measures</t>
  </si>
  <si>
    <t>Category</t>
  </si>
  <si>
    <t>Performance Framework  - Overview - Section A</t>
  </si>
  <si>
    <t>Performance Framework - Impact Indicators - Section B</t>
  </si>
  <si>
    <t xml:space="preserve"> </t>
  </si>
  <si>
    <t>[Reporting Period End Date]</t>
  </si>
  <si>
    <t>Country (Name)</t>
  </si>
  <si>
    <t>[Baseline Value]</t>
  </si>
  <si>
    <t>[Baseline Year]</t>
  </si>
  <si>
    <t>[Baseline Source]</t>
  </si>
  <si>
    <t>Name</t>
  </si>
  <si>
    <t>[Disaggregation Categories]</t>
  </si>
  <si>
    <t>Disaggregation Categories</t>
  </si>
  <si>
    <t>Allow creation from PF</t>
  </si>
  <si>
    <t>[Record ID]</t>
  </si>
  <si>
    <t>Record ID</t>
  </si>
  <si>
    <t>Account (Name)</t>
  </si>
  <si>
    <t>[Account Role ID]</t>
  </si>
  <si>
    <t>Account Role ID</t>
  </si>
  <si>
    <t>--Select--</t>
  </si>
  <si>
    <t>[Goal Name]</t>
  </si>
  <si>
    <t>[Objective Name]</t>
  </si>
  <si>
    <t>Outcome Indicator Name</t>
  </si>
  <si>
    <t>[Baseline N#]</t>
  </si>
  <si>
    <t>[Baseline D#]</t>
  </si>
  <si>
    <t>[Year]</t>
  </si>
  <si>
    <t>Module-Coverage-Intervention Reference - Intervention</t>
  </si>
  <si>
    <t>Module Name</t>
  </si>
  <si>
    <t>Standard Indicator</t>
  </si>
  <si>
    <t>[Account Role Number]</t>
  </si>
  <si>
    <t>[Goal Number]</t>
  </si>
  <si>
    <t>[Objective Number]</t>
  </si>
  <si>
    <t>[Module Number]</t>
  </si>
  <si>
    <t>[Name]</t>
  </si>
  <si>
    <t>Intervention</t>
  </si>
  <si>
    <t>Key Activity</t>
  </si>
  <si>
    <t>[Comments]</t>
  </si>
  <si>
    <t>Module ID</t>
  </si>
  <si>
    <t>Allow Field Update</t>
  </si>
  <si>
    <t>Intervention ID</t>
  </si>
  <si>
    <t>Impact Data - Indicator-Disaggregation Reference</t>
  </si>
  <si>
    <t>[Impact-Outcome Indicator  Reference (Name)]</t>
  </si>
  <si>
    <t>Impact-Outcome Indicator  Reference (Name)</t>
  </si>
  <si>
    <t>[Disaggregation]</t>
  </si>
  <si>
    <t>[Category]</t>
  </si>
  <si>
    <t>Module Reference</t>
  </si>
  <si>
    <t>[Name ID]</t>
  </si>
  <si>
    <t>Standard Intervention</t>
  </si>
  <si>
    <t>[Account]</t>
  </si>
  <si>
    <t>Account</t>
  </si>
  <si>
    <t>Concatenated Name</t>
  </si>
  <si>
    <t>Outcome Data - Indicator-Disaggregation Reference</t>
  </si>
  <si>
    <t>Coverage Data - Indicator-Disaggregation Reference</t>
  </si>
  <si>
    <t>[Coverage Indicator  Reference (Name)]</t>
  </si>
  <si>
    <t>Coverage Indicator  Reference (Name)</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</si>
  <si>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</si>
  <si>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</si>
  <si>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</si>
  <si>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</si>
  <si>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</si>
  <si>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</si>
  <si>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</si>
  <si>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Impact Indicator Name</t>
  </si>
  <si>
    <t xml:space="preserve">Impact Indicator Name </t>
  </si>
  <si>
    <t xml:space="preserve">Outcome Indicator Name </t>
  </si>
  <si>
    <t xml:space="preserve">Coverage Indicator Name </t>
  </si>
  <si>
    <t>Coverage Indicator Name</t>
  </si>
  <si>
    <t>Criterion for Completion</t>
  </si>
  <si>
    <t>Module Data - Component - Indicator Reference</t>
  </si>
  <si>
    <t>[Module (Name)]</t>
  </si>
  <si>
    <t>Column1</t>
  </si>
  <si>
    <t>Column2</t>
  </si>
  <si>
    <t>Column3</t>
  </si>
  <si>
    <t>Column4</t>
  </si>
  <si>
    <t>Name ID</t>
  </si>
  <si>
    <t>Milestone / Target Description</t>
  </si>
  <si>
    <t>Mark if target is TBD?</t>
  </si>
  <si>
    <t>Concatenation of Names</t>
  </si>
  <si>
    <t>Record ID2</t>
  </si>
  <si>
    <t>Reference Record Id</t>
  </si>
  <si>
    <t>Column5</t>
  </si>
  <si>
    <t>Column6</t>
  </si>
  <si>
    <t>Column7</t>
  </si>
  <si>
    <t>Objective Description</t>
  </si>
  <si>
    <t>Querying Account Role for Group of countries</t>
  </si>
  <si>
    <t>Quering Account Role for Single Country</t>
  </si>
  <si>
    <t>[Account (Name)]</t>
  </si>
  <si>
    <t>[Component Name]</t>
  </si>
  <si>
    <t>Component Name</t>
  </si>
  <si>
    <t>Programmatic Report Period Frequency</t>
  </si>
  <si>
    <t>Cumulation type</t>
  </si>
  <si>
    <t>Coverage Data - Module-Coverage-Intervention Reference</t>
  </si>
  <si>
    <t>Column8</t>
  </si>
  <si>
    <t>Column12</t>
  </si>
  <si>
    <t>Column13</t>
  </si>
  <si>
    <t>Performance Framework - Coverage Indicators - Section D</t>
  </si>
  <si>
    <t>Performance Framework - Disaggregation - Section E</t>
  </si>
  <si>
    <t>Performance Framework</t>
  </si>
  <si>
    <t>No.</t>
  </si>
  <si>
    <t>Country/Geography</t>
  </si>
  <si>
    <t>Implementation Period Start Date</t>
  </si>
  <si>
    <t>Implementation Period End Date</t>
  </si>
  <si>
    <t>Principal Recipient Name</t>
  </si>
  <si>
    <t>PUDR Due</t>
  </si>
  <si>
    <t>Submission date</t>
  </si>
  <si>
    <t>Goal Description</t>
  </si>
  <si>
    <t>[Module Reference (Name)]</t>
  </si>
  <si>
    <t>Module Reference (Name)</t>
  </si>
  <si>
    <t>[Intervention ID (Name)]</t>
  </si>
  <si>
    <t>Impact Reference (Name)</t>
  </si>
  <si>
    <t>[Country (Name)]</t>
  </si>
  <si>
    <t>Custom Impact Indicator</t>
  </si>
  <si>
    <t>Outcome Reference (Name)</t>
  </si>
  <si>
    <t>Year</t>
  </si>
  <si>
    <t>Coverage Indicator Reference ID (Name)</t>
  </si>
  <si>
    <t>Intervention ID (Name)</t>
  </si>
  <si>
    <t>Year of Target</t>
  </si>
  <si>
    <t>[Impact Disaggregation ID]</t>
  </si>
  <si>
    <t>Impact Disaggregation ID</t>
  </si>
  <si>
    <t>[Impact Indicator ID (Name)]</t>
  </si>
  <si>
    <t>Impact Indicator ID (Name)</t>
  </si>
  <si>
    <t>[Impact Indicator Name]</t>
  </si>
  <si>
    <t>Concatenation</t>
  </si>
  <si>
    <t>Impact Disaggregation</t>
  </si>
  <si>
    <t>Outcome Disaggregation</t>
  </si>
  <si>
    <t>[Outcome Disaggregation ID]</t>
  </si>
  <si>
    <t>Outcome Disaggregation ID</t>
  </si>
  <si>
    <t>[Outcome Indicator ID (Name)]</t>
  </si>
  <si>
    <t>Outcome Indicator ID (Name)</t>
  </si>
  <si>
    <t>[Outcome Indicator Name]</t>
  </si>
  <si>
    <t>Coverage Disaggregation</t>
  </si>
  <si>
    <t>[Coverage Disaggregation ID]</t>
  </si>
  <si>
    <t>Coverage Disaggregation ID</t>
  </si>
  <si>
    <t>[Coverage Indicator (Name)]</t>
  </si>
  <si>
    <t>Coverage Indicator (Name)</t>
  </si>
  <si>
    <t>[Baseline %]</t>
  </si>
  <si>
    <t>[IP (Name)]</t>
  </si>
  <si>
    <t>IP (Name)</t>
  </si>
  <si>
    <t>[Coverage Indicator Name]</t>
  </si>
  <si>
    <t>[Geography (Name)]</t>
  </si>
  <si>
    <t>Geography (Name)</t>
  </si>
  <si>
    <t>[Alternative Account]</t>
  </si>
  <si>
    <t>Dummy Account Id</t>
  </si>
  <si>
    <t>Temporary Placeholder for Account Id</t>
  </si>
  <si>
    <t>Funding Request</t>
  </si>
  <si>
    <t>Funding Request Name</t>
  </si>
  <si>
    <t>Group of Countries (Name)</t>
  </si>
  <si>
    <t>Grant</t>
  </si>
  <si>
    <t>Grant Name</t>
  </si>
  <si>
    <t>IP Countries</t>
  </si>
  <si>
    <t>Grant Countries</t>
  </si>
  <si>
    <t>[Project (Name)]</t>
  </si>
  <si>
    <t>Project (Name)</t>
  </si>
  <si>
    <t>Geography ID</t>
  </si>
  <si>
    <t>Grant Name/Funding Request Name</t>
  </si>
  <si>
    <t>Responsible PR</t>
  </si>
  <si>
    <t>Column9</t>
  </si>
  <si>
    <t>Standard Intervention2</t>
  </si>
  <si>
    <t>Principal Recipient Number</t>
  </si>
  <si>
    <t>IP Record Type</t>
  </si>
  <si>
    <t>hi</t>
  </si>
  <si>
    <t>Module-Coverage-Intervention Reference (Name)</t>
  </si>
  <si>
    <t>Name used on Overview Page for display</t>
  </si>
  <si>
    <t>IP End Date</t>
  </si>
  <si>
    <t>Grant Revision</t>
  </si>
  <si>
    <t>Type of Revision</t>
  </si>
  <si>
    <t>[Reporting Period Start Date]</t>
  </si>
  <si>
    <t>Reporting Period Start Date</t>
  </si>
  <si>
    <t>IP Record ID</t>
  </si>
  <si>
    <t xml:space="preserve">Reporting Period </t>
  </si>
  <si>
    <t>Custom Intervention (only if "Other" intervention is chosen)</t>
  </si>
  <si>
    <t>Period Start Date</t>
  </si>
  <si>
    <t>Period End Date</t>
  </si>
  <si>
    <t>Allocation Utilization Period Start Date</t>
  </si>
  <si>
    <t>Allocation Utilization Period End Date</t>
  </si>
  <si>
    <t>Disbursement Request</t>
  </si>
  <si>
    <t>This sheet queries Component - Indicator Reference object to bring all the reference data without filter of Soft Delete</t>
  </si>
  <si>
    <t>Module Data - Module-Coverage-Intervention Reference</t>
  </si>
  <si>
    <t>Intervention Data - Module-Coverage-Intervention Reference</t>
  </si>
  <si>
    <t>Disbursement Request(Display)</t>
  </si>
  <si>
    <t>[Disbursement Request]</t>
  </si>
  <si>
    <t>Workplan Tracking Measures</t>
  </si>
  <si>
    <t>Being uploaded from PF</t>
  </si>
  <si>
    <t>Being uploaded from PF(IP)</t>
  </si>
  <si>
    <t>AUP1 Start Date</t>
  </si>
  <si>
    <t>AUP1 End Date</t>
  </si>
  <si>
    <t>Not linked to other tabs</t>
  </si>
  <si>
    <t>[Component Indicator Reference ID]</t>
  </si>
  <si>
    <t>Component Indicator Reference ID</t>
  </si>
  <si>
    <t>unique Id</t>
  </si>
  <si>
    <t>unique name list</t>
  </si>
  <si>
    <t>Unique Name-Not in use</t>
  </si>
  <si>
    <t>Name-Not in use</t>
  </si>
  <si>
    <t>unique id</t>
  </si>
  <si>
    <t>[Data Type Target]</t>
  </si>
  <si>
    <t>Data Type Target</t>
  </si>
  <si>
    <t>[Data Type]</t>
  </si>
  <si>
    <t>Data Type</t>
  </si>
  <si>
    <t>Intervention ID--no use(for putting formula)</t>
  </si>
  <si>
    <t>Formula to sort module name</t>
  </si>
  <si>
    <t>formula to fetch intervention based on module name-used in WPTM sheet</t>
  </si>
  <si>
    <t>sheet name</t>
  </si>
  <si>
    <t>Record ID Reference</t>
  </si>
  <si>
    <t>Version number</t>
  </si>
  <si>
    <t>Changes made</t>
  </si>
  <si>
    <t>Made by</t>
  </si>
  <si>
    <t>At request of</t>
  </si>
  <si>
    <t>Tanaka Ndowa</t>
  </si>
  <si>
    <t>Kingsley Awuku</t>
  </si>
  <si>
    <t>Date</t>
  </si>
  <si>
    <t xml:space="preserve">• Changed mapping on Overview page to pick up module IDs
• Changed mapping on Disaggregation under coverage indicators to bring indicator reference ID withformula RIGHT( ) instead of LEFT() to fix issue for TCP 2M
• Changed modules to read from softdeleted sheet
</t>
  </si>
  <si>
    <t>• Signed the macro
• Added save attachment on extraction</t>
  </si>
  <si>
    <t>Target #N
Target #D</t>
  </si>
  <si>
    <t>cyclic number</t>
  </si>
  <si>
    <t>unique key</t>
  </si>
  <si>
    <t>row number</t>
  </si>
  <si>
    <t>impactIndicator number</t>
  </si>
  <si>
    <t>no. records to process</t>
  </si>
  <si>
    <t>impIndResID</t>
  </si>
  <si>
    <t>impIndID</t>
  </si>
  <si>
    <t>TBD</t>
  </si>
  <si>
    <t xml:space="preserve">     </t>
  </si>
  <si>
    <t>AIM_Impact_Outcome_References__c.AIM_Data_Type_Target__c</t>
  </si>
  <si>
    <t>Number</t>
  </si>
  <si>
    <t>Percent</t>
  </si>
  <si>
    <t>Number and Percent</t>
  </si>
  <si>
    <t>Numerator and Denominator</t>
  </si>
  <si>
    <t>AIM_Module_Coverage_Interventio_Comp_Ref__c.Coverage.AIM_Data_Type__c</t>
  </si>
  <si>
    <t>AIM_Module_Coverage_Interventio_Comp_Ref__c.Coverage_by_Population.AIM_Data_Type__c</t>
  </si>
  <si>
    <t>AIM_Module_Coverage_Interventio_Comp_Ref__c.Intervention.AIM_Data_Type__c</t>
  </si>
  <si>
    <t>AIM_Module_Coverage_Interventio_Comp_Ref__c.Intervention_By_Population.AIM_Data_Type__c</t>
  </si>
  <si>
    <t>PickListValue</t>
  </si>
  <si>
    <t>PickListKey</t>
  </si>
  <si>
    <t>Impact</t>
  </si>
  <si>
    <t>Outcome</t>
  </si>
  <si>
    <t>Master</t>
  </si>
  <si>
    <t>Coverage by Population</t>
  </si>
  <si>
    <t>Coverage_by_Population</t>
  </si>
  <si>
    <t>Intervention By Population</t>
  </si>
  <si>
    <t>Intervention_By_Population</t>
  </si>
  <si>
    <t>RSSH</t>
  </si>
  <si>
    <t>impIndRowNo</t>
  </si>
  <si>
    <t>Impact Indicator Disaggregation</t>
  </si>
  <si>
    <t>Outcome Indicator Disaggregation</t>
  </si>
  <si>
    <t>Coverage Indicator Disaggregation</t>
  </si>
  <si>
    <t>Population</t>
  </si>
  <si>
    <t>Performance Framework - WPTM - Section F</t>
  </si>
  <si>
    <t>No</t>
  </si>
  <si>
    <t>[Allocation Cycle]</t>
  </si>
  <si>
    <t>Allocation Cycle</t>
  </si>
  <si>
    <t>[Allocation Cycle (Name)]</t>
  </si>
  <si>
    <t>Allocation Cycle (Name)</t>
  </si>
  <si>
    <t>Row Count</t>
  </si>
  <si>
    <t>Section B</t>
  </si>
  <si>
    <t>Section C</t>
  </si>
  <si>
    <t>Sectiond D - Top</t>
  </si>
  <si>
    <t>Section E -top</t>
  </si>
  <si>
    <t>Section E - middle</t>
  </si>
  <si>
    <t>Section E - bottom</t>
  </si>
  <si>
    <t>Merged Row</t>
  </si>
  <si>
    <t>section b start</t>
  </si>
  <si>
    <t>section c start</t>
  </si>
  <si>
    <t>section d start</t>
  </si>
  <si>
    <t>section e top start</t>
  </si>
  <si>
    <t>section e middle start</t>
  </si>
  <si>
    <t>section e bottom start</t>
  </si>
  <si>
    <t>section f start</t>
  </si>
  <si>
    <t>Section f</t>
  </si>
  <si>
    <t>Instructions for completing the performance framework template</t>
  </si>
  <si>
    <t>I. Introduction</t>
  </si>
  <si>
    <t>II. General Guidance</t>
  </si>
  <si>
    <r>
      <t>10.</t>
    </r>
    <r>
      <rPr>
        <sz val="7"/>
        <color rgb="FF000000"/>
        <rFont val="Times New Roman"/>
        <family val="1"/>
      </rPr>
      <t xml:space="preserve">       </t>
    </r>
    <r>
      <rPr>
        <sz val="11"/>
        <color rgb="FF000000"/>
        <rFont val="Calibri"/>
        <family val="2"/>
        <scheme val="minor"/>
      </rPr>
      <t xml:space="preserve">The instructions follow the structure of the Performance Framework template and are divided accordingly into the following sections: </t>
    </r>
  </si>
  <si>
    <r>
      <t xml:space="preserve">o </t>
    </r>
    <r>
      <rPr>
        <b/>
        <sz val="11"/>
        <color rgb="FF000000"/>
        <rFont val="Calibri"/>
        <family val="2"/>
        <scheme val="minor"/>
      </rPr>
      <t xml:space="preserve">Section A: </t>
    </r>
    <r>
      <rPr>
        <sz val="11"/>
        <color rgb="FF000000"/>
        <rFont val="Calibri"/>
        <family val="2"/>
        <scheme val="minor"/>
      </rPr>
      <t xml:space="preserve">Overview </t>
    </r>
  </si>
  <si>
    <r>
      <t xml:space="preserve">o </t>
    </r>
    <r>
      <rPr>
        <b/>
        <sz val="11"/>
        <color rgb="FF000000"/>
        <rFont val="Calibri"/>
        <family val="2"/>
        <scheme val="minor"/>
      </rPr>
      <t xml:space="preserve">Section B: </t>
    </r>
    <r>
      <rPr>
        <sz val="11"/>
        <color rgb="FF000000"/>
        <rFont val="Calibri"/>
        <family val="2"/>
        <scheme val="minor"/>
      </rPr>
      <t xml:space="preserve">Impact Indicators </t>
    </r>
  </si>
  <si>
    <r>
      <t xml:space="preserve">o </t>
    </r>
    <r>
      <rPr>
        <b/>
        <sz val="11"/>
        <color rgb="FF000000"/>
        <rFont val="Calibri"/>
        <family val="2"/>
        <scheme val="minor"/>
      </rPr>
      <t xml:space="preserve">Section C: </t>
    </r>
    <r>
      <rPr>
        <sz val="11"/>
        <color rgb="FF000000"/>
        <rFont val="Calibri"/>
        <family val="2"/>
        <scheme val="minor"/>
      </rPr>
      <t xml:space="preserve">Outcome Indicators </t>
    </r>
  </si>
  <si>
    <r>
      <t xml:space="preserve">o </t>
    </r>
    <r>
      <rPr>
        <b/>
        <sz val="11"/>
        <color rgb="FF000000"/>
        <rFont val="Calibri"/>
        <family val="2"/>
        <scheme val="minor"/>
      </rPr>
      <t xml:space="preserve">Section D: </t>
    </r>
    <r>
      <rPr>
        <sz val="11"/>
        <color rgb="FF000000"/>
        <rFont val="Calibri"/>
        <family val="2"/>
        <scheme val="minor"/>
      </rPr>
      <t xml:space="preserve">Coverage Indicators </t>
    </r>
  </si>
  <si>
    <r>
      <t xml:space="preserve">o </t>
    </r>
    <r>
      <rPr>
        <b/>
        <sz val="11"/>
        <color rgb="FF000000"/>
        <rFont val="Calibri"/>
        <family val="2"/>
        <scheme val="minor"/>
      </rPr>
      <t xml:space="preserve">Section E: </t>
    </r>
    <r>
      <rPr>
        <sz val="11"/>
        <color rgb="FF000000"/>
        <rFont val="Calibri"/>
        <family val="2"/>
        <scheme val="minor"/>
      </rPr>
      <t xml:space="preserve">Disaggregation (Impact, Outcome and Coverage indicators) </t>
    </r>
  </si>
  <si>
    <r>
      <t xml:space="preserve">o </t>
    </r>
    <r>
      <rPr>
        <b/>
        <sz val="11"/>
        <color rgb="FF000000"/>
        <rFont val="Calibri"/>
        <family val="2"/>
        <scheme val="minor"/>
      </rPr>
      <t xml:space="preserve">Section F: </t>
    </r>
    <r>
      <rPr>
        <sz val="11"/>
        <color rgb="FF000000"/>
        <rFont val="Calibri"/>
        <family val="2"/>
        <scheme val="minor"/>
      </rPr>
      <t xml:space="preserve">Work Plan Tracking Measures </t>
    </r>
  </si>
  <si>
    <t>III. Instructions</t>
  </si>
  <si>
    <t xml:space="preserve">Overview- Section A </t>
  </si>
  <si>
    <r>
      <t>·</t>
    </r>
    <r>
      <rPr>
        <sz val="7"/>
        <color rgb="FF000000"/>
        <rFont val="Times New Roman"/>
        <family val="1"/>
      </rPr>
      <t xml:space="preserve">     </t>
    </r>
    <r>
      <rPr>
        <sz val="11"/>
        <color rgb="FF000000"/>
        <rFont val="Calibri"/>
        <family val="2"/>
      </rPr>
      <t xml:space="preserve">This field will be pre-populated by the Global Fund and sent to each country/applicant. </t>
    </r>
  </si>
  <si>
    <r>
      <t>·</t>
    </r>
    <r>
      <rPr>
        <sz val="7"/>
        <color rgb="FF000000"/>
        <rFont val="Times New Roman"/>
        <family val="1"/>
      </rPr>
      <t xml:space="preserve">     </t>
    </r>
    <r>
      <rPr>
        <sz val="11"/>
        <color rgb="FF000000"/>
        <rFont val="Calibri"/>
        <family val="2"/>
      </rPr>
      <t xml:space="preserve">This field will be pre-populated by the Global Fund </t>
    </r>
  </si>
  <si>
    <t xml:space="preserve">At the Funding Request Stage: </t>
  </si>
  <si>
    <t xml:space="preserve">At the Grant Making Stage: </t>
  </si>
  <si>
    <r>
      <t>·</t>
    </r>
    <r>
      <rPr>
        <sz val="7"/>
        <color rgb="FF000000"/>
        <rFont val="Times New Roman"/>
        <family val="1"/>
      </rPr>
      <t xml:space="preserve">     </t>
    </r>
    <r>
      <rPr>
        <sz val="11"/>
        <color rgb="FF000000"/>
        <rFont val="Calibri"/>
        <family val="2"/>
      </rPr>
      <t xml:space="preserve">This field refers to the proposed end date of the Implementation Period. </t>
    </r>
  </si>
  <si>
    <r>
      <t>·</t>
    </r>
    <r>
      <rPr>
        <sz val="7"/>
        <color rgb="FF000000"/>
        <rFont val="Times New Roman"/>
        <family val="1"/>
      </rPr>
      <t xml:space="preserve">     </t>
    </r>
    <r>
      <rPr>
        <sz val="11"/>
        <color rgb="FF000000"/>
        <rFont val="Calibri"/>
        <family val="2"/>
      </rPr>
      <t xml:space="preserve">The end of the Implementation Period should be the last day of the month. </t>
    </r>
  </si>
  <si>
    <t xml:space="preserve">Page Navigation </t>
  </si>
  <si>
    <r>
      <t>·</t>
    </r>
    <r>
      <rPr>
        <sz val="7"/>
        <color rgb="FF000000"/>
        <rFont val="Times New Roman"/>
        <family val="1"/>
      </rPr>
      <t xml:space="preserve">     </t>
    </r>
    <r>
      <rPr>
        <sz val="11"/>
        <color rgb="FF000000"/>
        <rFont val="Calibri"/>
        <family val="2"/>
      </rPr>
      <t xml:space="preserve">It will automatically populate the drop-down menus with relevant list of modules, interventions and indicators that are applicable to the component(s) selected. </t>
    </r>
  </si>
  <si>
    <t xml:space="preserve">Principal Recipients </t>
  </si>
  <si>
    <r>
      <t>·</t>
    </r>
    <r>
      <rPr>
        <sz val="7"/>
        <color rgb="FF000000"/>
        <rFont val="Times New Roman"/>
        <family val="1"/>
      </rPr>
      <t xml:space="preserve">     </t>
    </r>
    <r>
      <rPr>
        <sz val="11"/>
        <color rgb="FF000000"/>
        <rFont val="Calibri"/>
        <family val="2"/>
      </rPr>
      <t xml:space="preserve">This can be done by using a drop-down menu that contains the list of all implementers who have previously managed a Global Fund grant. </t>
    </r>
  </si>
  <si>
    <t xml:space="preserve">Reporting periods </t>
  </si>
  <si>
    <t xml:space="preserve">Goal description </t>
  </si>
  <si>
    <t xml:space="preserve">Objective description </t>
  </si>
  <si>
    <t xml:space="preserve">Module name </t>
  </si>
  <si>
    <t xml:space="preserve">Interventions </t>
  </si>
  <si>
    <t>Impact Indicators – Section B</t>
  </si>
  <si>
    <t xml:space="preserve">Standard impact indicator </t>
  </si>
  <si>
    <t xml:space="preserve">Custom impact indicator </t>
  </si>
  <si>
    <t xml:space="preserve">At the Grant Making Stage </t>
  </si>
  <si>
    <t xml:space="preserve">Baseline year </t>
  </si>
  <si>
    <t xml:space="preserve">Baseline source </t>
  </si>
  <si>
    <t xml:space="preserve">Required disaggregation </t>
  </si>
  <si>
    <t xml:space="preserve">Country </t>
  </si>
  <si>
    <t xml:space="preserve">Comments </t>
  </si>
  <si>
    <t xml:space="preserve">This column should be used to provide additional information related to the indicator and targets, such as: </t>
  </si>
  <si>
    <t xml:space="preserve">o Data sources, if they are different from baseline data sources; </t>
  </si>
  <si>
    <t xml:space="preserve">o Target population, if this is not already indicated in the standard indicator definition; </t>
  </si>
  <si>
    <t xml:space="preserve">o Description of geographic area if targets are sub-national (for example, in case of NGO Principal Recipients reporting from specific project sites.) </t>
  </si>
  <si>
    <t xml:space="preserve">o Any change in measurement methodology from previous year; </t>
  </si>
  <si>
    <t xml:space="preserve">Target year </t>
  </si>
  <si>
    <t xml:space="preserve">Target % </t>
  </si>
  <si>
    <t xml:space="preserve">Report due date </t>
  </si>
  <si>
    <t xml:space="preserve">Mark if target is “TBD” </t>
  </si>
  <si>
    <t xml:space="preserve">Outcome Indicators- Section C </t>
  </si>
  <si>
    <t xml:space="preserve">Standard outcome indicator </t>
  </si>
  <si>
    <t xml:space="preserve">Custom outcome indicator </t>
  </si>
  <si>
    <t xml:space="preserve">Coverage Indicators - Section D </t>
  </si>
  <si>
    <t xml:space="preserve">Standard indicator </t>
  </si>
  <si>
    <t xml:space="preserve">Custom indicator </t>
  </si>
  <si>
    <t xml:space="preserve">Baseline % </t>
  </si>
  <si>
    <t xml:space="preserve">Responsible Principal Recipient </t>
  </si>
  <si>
    <t xml:space="preserve">Disaggregation (Impact, Outcome and Coverage indicators) - Section E </t>
  </si>
  <si>
    <t xml:space="preserve">Work Plan Tracking Measures - Section F </t>
  </si>
  <si>
    <t xml:space="preserve">To be completed by regional applicants/ Principal Recipients </t>
  </si>
  <si>
    <t xml:space="preserve">Key Activities </t>
  </si>
  <si>
    <t xml:space="preserve">Milestones/Targets description </t>
  </si>
  <si>
    <r>
      <t xml:space="preserve">o </t>
    </r>
    <r>
      <rPr>
        <b/>
        <sz val="11"/>
        <color rgb="FF000000"/>
        <rFont val="Calibri"/>
        <family val="2"/>
      </rPr>
      <t xml:space="preserve">STARTED: </t>
    </r>
    <r>
      <rPr>
        <sz val="11"/>
        <color rgb="FF000000"/>
        <rFont val="Calibri"/>
        <family val="2"/>
      </rPr>
      <t xml:space="preserve">Protocol developed </t>
    </r>
  </si>
  <si>
    <r>
      <t xml:space="preserve">o </t>
    </r>
    <r>
      <rPr>
        <b/>
        <sz val="11"/>
        <color rgb="FF000000"/>
        <rFont val="Calibri"/>
        <family val="2"/>
      </rPr>
      <t xml:space="preserve">ADVANCED: </t>
    </r>
    <r>
      <rPr>
        <sz val="11"/>
        <color rgb="FF000000"/>
        <rFont val="Calibri"/>
        <family val="2"/>
      </rPr>
      <t xml:space="preserve">Field work completed </t>
    </r>
  </si>
  <si>
    <r>
      <t xml:space="preserve">o </t>
    </r>
    <r>
      <rPr>
        <b/>
        <sz val="11"/>
        <color rgb="FF000000"/>
        <rFont val="Calibri"/>
        <family val="2"/>
      </rPr>
      <t xml:space="preserve">COMPLETED: </t>
    </r>
    <r>
      <rPr>
        <sz val="11"/>
        <color rgb="FF000000"/>
        <rFont val="Calibri"/>
        <family val="2"/>
      </rPr>
      <t xml:space="preserve">Report of the needs assessment is endorsed by relevant authorities, published and disseminated on the website. </t>
    </r>
  </si>
  <si>
    <t>Instructions</t>
  </si>
  <si>
    <t>Module (Name)</t>
  </si>
  <si>
    <t>Performance Framework -Outcome Indicators - Section C</t>
  </si>
  <si>
    <t>Population By Interventions</t>
  </si>
  <si>
    <t>Intervention Name</t>
  </si>
  <si>
    <t>Dependent List Population Start</t>
  </si>
  <si>
    <t>Dependent List Population Stop</t>
  </si>
  <si>
    <t>Population By Coverage</t>
  </si>
  <si>
    <t>Geographic National, 100% of national program target</t>
  </si>
  <si>
    <t>Geographic Subnational, 100% of national program target</t>
  </si>
  <si>
    <t>Geographic Subnational, less than 100% national program target</t>
  </si>
  <si>
    <t>Scope of targets</t>
  </si>
  <si>
    <t>Include in GF results</t>
  </si>
  <si>
    <t>Outcome indicators (section C)</t>
  </si>
  <si>
    <t>Coverage indicators (secton D)</t>
  </si>
  <si>
    <t>Coverage Indicator Targets (section D)</t>
  </si>
  <si>
    <t>count impact indicator</t>
  </si>
  <si>
    <t>count impact indicator targets</t>
  </si>
  <si>
    <t>count Outcome Indicators</t>
  </si>
  <si>
    <t>count Outcome Indicators targets</t>
  </si>
  <si>
    <t>count coverage indicators</t>
  </si>
  <si>
    <t>Impact indicator targets  (section B)</t>
  </si>
  <si>
    <t>Impact indicator  (section B)</t>
  </si>
  <si>
    <t>Comment</t>
  </si>
  <si>
    <t>[Record Type (Name)]</t>
  </si>
  <si>
    <t>Record Type (Name)</t>
  </si>
  <si>
    <t>[Soft Delete]</t>
  </si>
  <si>
    <t>Soft Delete</t>
  </si>
  <si>
    <t>Multicountry</t>
  </si>
  <si>
    <t>cumulative type</t>
  </si>
  <si>
    <t>record id</t>
  </si>
  <si>
    <t>date format</t>
  </si>
  <si>
    <t>impact reference</t>
  </si>
  <si>
    <t>Custom Outcome Indicator</t>
  </si>
  <si>
    <t>Outcome indicators Targets (section C)</t>
  </si>
  <si>
    <t>Impact Indicator (Name)</t>
  </si>
  <si>
    <t>countif</t>
  </si>
  <si>
    <t>Outcome Indicator Baseline ID (Name)</t>
  </si>
  <si>
    <t xml:space="preserve"> Disaggregation - Section E </t>
  </si>
  <si>
    <t>Module ID (Name)</t>
  </si>
  <si>
    <t>Coverage Indicator ID (Name)</t>
  </si>
  <si>
    <t>Population (Name)</t>
  </si>
  <si>
    <t>Custom Coverage Indicator Name - EN</t>
  </si>
  <si>
    <t>Key Activity Milestone ID</t>
  </si>
  <si>
    <t>Responsible PR (Name)</t>
  </si>
  <si>
    <t>[Cumulation Type]</t>
  </si>
  <si>
    <t>Cumulation Type</t>
  </si>
  <si>
    <t>rownumber</t>
  </si>
  <si>
    <t>[Due for Reporting]</t>
  </si>
  <si>
    <t>Due for Reporting</t>
  </si>
  <si>
    <t>Geographic Coverage</t>
  </si>
  <si>
    <t>Rating Cumulation Type</t>
  </si>
  <si>
    <t>intervention</t>
  </si>
  <si>
    <t>Subset</t>
  </si>
  <si>
    <t>Reporting Frequency</t>
  </si>
  <si>
    <t>Mark if target is TBD</t>
  </si>
  <si>
    <t>Country / Scope of targets</t>
  </si>
  <si>
    <t>No  Applicate</t>
  </si>
  <si>
    <t>Outcome Number</t>
  </si>
  <si>
    <t>WPTM  - Section F</t>
  </si>
  <si>
    <t>Indicator-Disaggregation Reference (Name)</t>
  </si>
  <si>
    <t>[Disaggregation Reference ID]</t>
  </si>
  <si>
    <t>Disaggregation Reference ID</t>
  </si>
  <si>
    <t>Not applicable</t>
  </si>
  <si>
    <t>population section a distinct</t>
  </si>
  <si>
    <t>From:</t>
  </si>
  <si>
    <t>To:</t>
  </si>
  <si>
    <t>Baseline Year &amp; Source</t>
  </si>
  <si>
    <t>Target Value</t>
  </si>
  <si>
    <t>Dates</t>
  </si>
  <si>
    <t>Milestones</t>
  </si>
  <si>
    <t>Criteria for Completion</t>
  </si>
  <si>
    <t>WPTM Results</t>
  </si>
  <si>
    <t>Key Activity Milestone Number</t>
  </si>
  <si>
    <t>concat module&amp;int</t>
  </si>
  <si>
    <t>concat module&amp;inter</t>
  </si>
  <si>
    <t>calculated record id</t>
  </si>
  <si>
    <t>calculated Coverage Indicator Number</t>
  </si>
  <si>
    <t>Baseline #N Baseline #D</t>
  </si>
  <si>
    <t>Key Activity-Milestone ID (Name)</t>
  </si>
  <si>
    <t>[Module ID]</t>
  </si>
  <si>
    <t>module name repeated</t>
  </si>
  <si>
    <t>Principal Recipients</t>
  </si>
  <si>
    <t>Reporting Periods</t>
  </si>
  <si>
    <t>New Principal Recipient Name (use if the entity has never been a Global Fund PR or does not appear in dropdown list in previous column)</t>
  </si>
  <si>
    <t>Helper1 module + int + pop</t>
  </si>
  <si>
    <t>helper 2</t>
  </si>
  <si>
    <t>rank</t>
  </si>
  <si>
    <t>sorted</t>
  </si>
  <si>
    <t>module</t>
  </si>
  <si>
    <t>pop</t>
  </si>
  <si>
    <t>module+pop</t>
  </si>
  <si>
    <t>Non cumulative</t>
  </si>
  <si>
    <t>Non cumulative – other</t>
  </si>
  <si>
    <t>Non cumulative - special</t>
  </si>
  <si>
    <t>Principal Recipient Name (Select PRs that have previously had Grants with the Global Fund)</t>
  </si>
  <si>
    <t>Outcome
Indicator
Number</t>
  </si>
  <si>
    <t>[Responsible PR (Name)]</t>
  </si>
  <si>
    <t>[Module Name]</t>
  </si>
  <si>
    <t>coverage displayMap row no.</t>
  </si>
  <si>
    <t>coverage target  dispalymap Row NO</t>
  </si>
  <si>
    <t>impact targets dispalmap ron no</t>
  </si>
  <si>
    <t>impact dispalmap ron no</t>
  </si>
  <si>
    <t>[Temporary Placeholder for Account Id]</t>
  </si>
  <si>
    <t>WPTM row no display map</t>
  </si>
  <si>
    <t>wptm resutls row no display map</t>
  </si>
  <si>
    <t>[Module]</t>
  </si>
  <si>
    <t>[Intervention]</t>
  </si>
  <si>
    <t>impact indicator no row for impact</t>
  </si>
  <si>
    <t>outcome indicator no row for outcome</t>
  </si>
  <si>
    <t>wptm results no row for wptm</t>
  </si>
  <si>
    <t xml:space="preserve">                                                     </t>
  </si>
  <si>
    <t>concat mod int name</t>
  </si>
  <si>
    <t>population by interv.</t>
  </si>
  <si>
    <t>pr list merged with blank</t>
  </si>
  <si>
    <t>pr distinct without duplicate</t>
  </si>
  <si>
    <t>number to calculated id</t>
  </si>
  <si>
    <t>coverage idicator no row</t>
  </si>
  <si>
    <t>coverage indicator targets no row</t>
  </si>
  <si>
    <t>helper section d</t>
  </si>
  <si>
    <t>coverage indicator no rows to insert</t>
  </si>
  <si>
    <t>coverage indicator</t>
  </si>
  <si>
    <t>[Impact Indicator Number]</t>
  </si>
  <si>
    <t>coverage target period no</t>
  </si>
  <si>
    <t>impact target period no</t>
  </si>
  <si>
    <t>[Coverage Indicator Number]</t>
  </si>
  <si>
    <t>coverage indicator disaggregation</t>
  </si>
  <si>
    <t>coverage disaggregation</t>
  </si>
  <si>
    <t>outcome indicator disaggregation</t>
  </si>
  <si>
    <t>impact indicator disaggregation</t>
  </si>
  <si>
    <t>coverage outcome</t>
  </si>
  <si>
    <t>coverage impact</t>
  </si>
  <si>
    <t>[Key Activity Milestone Number]</t>
  </si>
  <si>
    <t>• Provide any relevant information related to the activity and/or the WPTM</t>
  </si>
  <si>
    <r>
      <t xml:space="preserve">o </t>
    </r>
    <r>
      <rPr>
        <b/>
        <sz val="11"/>
        <color rgb="FF000000"/>
        <rFont val="Calibri"/>
        <family val="2"/>
      </rPr>
      <t>NOT</t>
    </r>
    <r>
      <rPr>
        <sz val="11"/>
        <color rgb="FF000000"/>
        <rFont val="Calibri"/>
        <family val="2"/>
      </rPr>
      <t xml:space="preserve"> </t>
    </r>
    <r>
      <rPr>
        <b/>
        <sz val="11"/>
        <color rgb="FF000000"/>
        <rFont val="Calibri"/>
        <family val="2"/>
      </rPr>
      <t xml:space="preserve">STARTED: </t>
    </r>
    <r>
      <rPr>
        <sz val="11"/>
        <color rgb="FF000000"/>
        <rFont val="Calibri"/>
        <family val="2"/>
      </rPr>
      <t>Activity not started</t>
    </r>
  </si>
  <si>
    <t xml:space="preserve">• These criteria will be used for scoring and rating of WPTMs to assess progress in the implementation of key activities. For example, for the milestone "Needs assessment conducted", the criteria for assessing progress could be as follows: </t>
  </si>
  <si>
    <t>• Specify the criterion when the WPTM i.e. the milestone/target will be considered as “not started”, "started", "advanced" or "completed". It is mandatory to fill this field as it will be used for scoring and rating of WPTMs.</t>
  </si>
  <si>
    <t>At the Grant Making Stage</t>
  </si>
  <si>
    <t>Criterion for completion</t>
  </si>
  <si>
    <t xml:space="preserve">• Milestone description should not exceed 200 characters. </t>
  </si>
  <si>
    <t xml:space="preserve">• If the grant already includes custom indicators, avoid using WPTMs. </t>
  </si>
  <si>
    <t xml:space="preserve">• Include limited number of WPTMs (up to five across all modules) to be reported over the implementation period of the grant. All reporting periods need not have WPTMs (i.e. a milestone or target). </t>
  </si>
  <si>
    <t>• Identify the relevant measures (qualitative milestones or quantitative targets) to track progress of the selected activities in the reporting period when the WPTM (milestone or target) is expected to be achieved and reported.</t>
  </si>
  <si>
    <t xml:space="preserve">• The WPTMs could be qualitative milestones or quantitative targets. </t>
  </si>
  <si>
    <t>• For regional or multi-country applications/grants, if an activity and related milestone/target covers two or more countries, the applicants/Principal Recipient should select the option “Multi-country” from the drop-down menu and specify the names of these countries/geographic area in the comments column.</t>
  </si>
  <si>
    <t xml:space="preserve">• For regional or multi-country applications/grants, the applicant/Principal Recipient must specify the name of the country pertaining to each selected activity. </t>
  </si>
  <si>
    <t>• For single country applications/grants, include the name of the country.</t>
  </si>
  <si>
    <t>• If more than one Principal Recipient was nominated at the funding request stage, separate performance framework templates for each selected Principal Recipient will be made available for grant negotiation. This field will not appear in the grant making Performance Framework.</t>
  </si>
  <si>
    <t>At the Grant Making stage:</t>
  </si>
  <si>
    <t>• The applicant should include the name of the Principal Recipient (among the Principal Recipients nominated under the funding request) who will be responsible for implementing and reporting on these activities and milestones/targets to the Global Fund. The names should be selected from the drop-down menu that is pre-populated with the names inputted in the “Overview-Section A” tab.</t>
  </si>
  <si>
    <t>At the Funding Request stage:</t>
  </si>
  <si>
    <t>• Include the key activity to be monitored against a defined set of milestones and targets</t>
  </si>
  <si>
    <t>• Under each module, select the intervention related to the tracking measure from the drop-down menu. The list will include all the interventions included in the Overview - Section A.</t>
  </si>
  <si>
    <t>• For custom interventions the population field is not required. If a “Custom intervention” is selected, the drop-down menu in the “Population” field will show only one option “Not applicable”. Select this using the drop-down list. Do not overwrite this field to add a population group.</t>
  </si>
  <si>
    <t>• Once a “Standard intervention” is selected, the drop-down menu in the “Population” field will show relevant population groups applicable to this intervention. Select this using the drop-down list.</t>
  </si>
  <si>
    <t>• This field is applicable for some modules and associated standard interventions under HIV component only. This includes the modules ‘Prevention’, ‘Differentiated HIV Testing Services’ and ‘Treatment, care and support’. For the RSSH, TB, Malaria and remaining HIV modules and related interventions select “Not applicable,” from the drop-down list.</t>
  </si>
  <si>
    <t>• This field can be completed only after the standard interventions are selected in the adjacent “Intervention” column.</t>
  </si>
  <si>
    <t>• Insert the name of the module related to the activity from the drop-down menu. The list will include all the modules included in the Overview - Section A.</t>
  </si>
  <si>
    <t>Module name</t>
  </si>
  <si>
    <t>• It includes the link to the section of the instructions that is relevant to fill the WPTM - section F.</t>
  </si>
  <si>
    <t>Page navigation</t>
  </si>
  <si>
    <t>• These are monitored using a defined set of milestones/targets. For example, for modules and interventions related to RSSH, or Human Rights, or in regional or multi-country applications to capture advocacy and other cross-border activities that cannot be measured through the core list of indicators.</t>
  </si>
  <si>
    <t>• Work Plan Tracking Measures (WPTMs) could be included in the funding request for modules and interventions that do not have suitable coverage indicators to measure progress over the grant implementation period.</t>
  </si>
  <si>
    <t>Work Plan Tracking Measures</t>
  </si>
  <si>
    <t>• Indicate any actions being taken/planned to collect the missing baseline data and the timeline when performance framework will be updated</t>
  </si>
  <si>
    <t>• Indicate if the data source of the baseline is different from the data source that will be used to report on the indicator.</t>
  </si>
  <si>
    <t>• Indicate if the data source for disaggregation is different from the overall baseline value.</t>
  </si>
  <si>
    <t xml:space="preserve">• Provide any relevant information related to disaggregated data. </t>
  </si>
  <si>
    <t xml:space="preserve">• Include the data source for the baseline value. </t>
  </si>
  <si>
    <t>Baseline source</t>
  </si>
  <si>
    <t>• Include the year of the baseline data. In case no baseline value is available, this field should be left blank.</t>
  </si>
  <si>
    <t>• This field will be automatically calculated in cases where baseline numerator and denominator values are inputted for the indicator.</t>
  </si>
  <si>
    <t xml:space="preserve">• In case of missing baselines, leave this field blank and indicate in comments box actions being taken and when this information will be available, and the performance framework updated </t>
  </si>
  <si>
    <t xml:space="preserve">• Provide the baseline numerator and denominator values (as applicable) for required disaggregation categories and variables. </t>
  </si>
  <si>
    <t>Baseline #N
Baseline #D</t>
  </si>
  <si>
    <t>• The fields for Indicator number, Indicator name, disaggregation category and disaggregation value will be pre-populated based on the required disaggregation categories for the standard impact, outcome and coverage indicators selected in the previous sections.</t>
  </si>
  <si>
    <t>Indicator disaggregation</t>
  </si>
  <si>
    <t xml:space="preserve">• It also includes the link to the section of the instructions that is relevant to fill the Disaggregation - section E. </t>
  </si>
  <si>
    <t>• Please use the links provided to scroll down to the impact, outcome and coverage indicators on this page that require a disaggregation.</t>
  </si>
  <si>
    <t xml:space="preserve">    −   Additional relevant information, for example, the ANC attendance rates when setting PMTCT targets, the data sources used to generate the population size estimates, for interventions that include a package of services, describe components of the package.</t>
  </si>
  <si>
    <r>
      <t>−</t>
    </r>
    <r>
      <rPr>
        <sz val="7"/>
        <color rgb="FF000000"/>
        <rFont val="Times New Roman"/>
        <family val="1"/>
      </rPr>
      <t xml:space="preserve">     </t>
    </r>
    <r>
      <rPr>
        <sz val="11"/>
        <color rgb="FF000000"/>
        <rFont val="Calibri"/>
        <family val="2"/>
      </rPr>
      <t>In case of missing baselines and/or targets, indicate when this information will be available, and the performance framework updated.</t>
    </r>
  </si>
  <si>
    <r>
      <t>−</t>
    </r>
    <r>
      <rPr>
        <sz val="7"/>
        <color rgb="FF000000"/>
        <rFont val="Times New Roman"/>
        <family val="1"/>
      </rPr>
      <t xml:space="preserve">     </t>
    </r>
    <r>
      <rPr>
        <sz val="11"/>
        <color rgb="FF000000"/>
        <rFont val="Calibri"/>
        <family val="2"/>
      </rPr>
      <t>Description of geographic area if targets are sub-national (for example, in case of NGO Principal Recipients reporting from specific project sites.);</t>
    </r>
  </si>
  <si>
    <r>
      <t>−</t>
    </r>
    <r>
      <rPr>
        <sz val="7"/>
        <color rgb="FF000000"/>
        <rFont val="Times New Roman"/>
        <family val="1"/>
      </rPr>
      <t xml:space="preserve">     </t>
    </r>
    <r>
      <rPr>
        <sz val="11"/>
        <color rgb="FF000000"/>
        <rFont val="Calibri"/>
        <family val="2"/>
      </rPr>
      <t xml:space="preserve">Target population, if this is not already indicated in the standard indicator definition; </t>
    </r>
  </si>
  <si>
    <r>
      <t>−</t>
    </r>
    <r>
      <rPr>
        <sz val="7"/>
        <color rgb="FF000000"/>
        <rFont val="Times New Roman"/>
        <family val="1"/>
      </rPr>
      <t xml:space="preserve">     </t>
    </r>
    <r>
      <rPr>
        <sz val="11"/>
        <color rgb="FF000000"/>
        <rFont val="Calibri"/>
        <family val="2"/>
      </rPr>
      <t xml:space="preserve">Data sources, if they are different from baseline data sources; </t>
    </r>
  </si>
  <si>
    <r>
      <t>−</t>
    </r>
    <r>
      <rPr>
        <sz val="7"/>
        <color rgb="FF000000"/>
        <rFont val="Times New Roman"/>
        <family val="1"/>
      </rPr>
      <t xml:space="preserve">     </t>
    </r>
    <r>
      <rPr>
        <sz val="11"/>
        <color rgb="FF000000"/>
        <rFont val="Calibri"/>
        <family val="2"/>
      </rPr>
      <t xml:space="preserve">Target assumptions, e.g. alignment with NSP or any other country target; </t>
    </r>
  </si>
  <si>
    <t xml:space="preserve">   •   This column should be used to provide additional information related to the indicator and targets, such as: </t>
  </si>
  <si>
    <t xml:space="preserve">   •   Input “TBD” if the targets will be determined at a later stage (for example, in cases where accurate baseline data is not available, or results are awaited at the time of developing the performance framework and therefore it is not possible to set a target at the time of the submission of the Performance Framework).</t>
  </si>
  <si>
    <t>Mark if target is "TBD"</t>
  </si>
  <si>
    <t xml:space="preserve">    •  For some indicators, even though % targets are set, the results will be required to be reported as numerator, denominator and percentage. </t>
  </si>
  <si>
    <r>
      <t>·</t>
    </r>
    <r>
      <rPr>
        <sz val="7"/>
        <color rgb="FF000000"/>
        <rFont val="Times New Roman"/>
        <family val="1"/>
      </rPr>
      <t xml:space="preserve">    </t>
    </r>
    <r>
      <rPr>
        <sz val="11"/>
        <color rgb="FF000000"/>
        <rFont val="Calibri"/>
        <family val="2"/>
      </rPr>
      <t>In cases where target numerator and denominator values are not required, % targets can be included manually.</t>
    </r>
  </si>
  <si>
    <r>
      <t>·</t>
    </r>
    <r>
      <rPr>
        <sz val="7"/>
        <color rgb="FF000000"/>
        <rFont val="Times New Roman"/>
        <family val="1"/>
      </rPr>
      <t xml:space="preserve">    </t>
    </r>
    <r>
      <rPr>
        <sz val="11"/>
        <color rgb="FF000000"/>
        <rFont val="Calibri"/>
        <family val="2"/>
      </rPr>
      <t xml:space="preserve">This field will be automatically calculated in cases where target numerator and denominator values are inputted for the indicator. </t>
    </r>
  </si>
  <si>
    <t xml:space="preserve">   •   As per the differentiated reporting requirements, the countries classified by the Global Fund as “Focused Portfolios” mostly include annual targets in the performance framework. The countries categorized as “Core/High Impact Portfolios” mostly include six-monthly targets.</t>
  </si>
  <si>
    <r>
      <t>·</t>
    </r>
    <r>
      <rPr>
        <sz val="7"/>
        <color rgb="FF000000"/>
        <rFont val="Times New Roman"/>
        <family val="1"/>
      </rPr>
      <t xml:space="preserve">    </t>
    </r>
    <r>
      <rPr>
        <sz val="11"/>
        <color rgb="FF000000"/>
        <rFont val="Calibri"/>
        <family val="2"/>
      </rPr>
      <t>Not all indicators need to be reported during each period. Include the targets as per the recommended reporting frequency.</t>
    </r>
  </si>
  <si>
    <r>
      <t>·</t>
    </r>
    <r>
      <rPr>
        <sz val="7"/>
        <color rgb="FF000000"/>
        <rFont val="Times New Roman"/>
        <family val="1"/>
      </rPr>
      <t xml:space="preserve">    </t>
    </r>
    <r>
      <rPr>
        <sz val="11"/>
        <color rgb="FF000000"/>
        <rFont val="Calibri"/>
        <family val="2"/>
      </rPr>
      <t xml:space="preserve">Include targets in the periods when data will be collected. </t>
    </r>
  </si>
  <si>
    <r>
      <t>·</t>
    </r>
    <r>
      <rPr>
        <sz val="7"/>
        <color rgb="FF000000"/>
        <rFont val="Times New Roman"/>
        <family val="1"/>
      </rPr>
      <t xml:space="preserve">    </t>
    </r>
    <r>
      <rPr>
        <sz val="11"/>
        <color rgb="FF000000"/>
        <rFont val="Calibri"/>
        <family val="2"/>
      </rPr>
      <t>Targets should be consistent with the national strategic plan or any other updated and agreed country targets and based on the programmatic gap analysis in the funding request.</t>
    </r>
  </si>
  <si>
    <t xml:space="preserve">   •   Provide the target numerator and denominator values (as applicable) for each coverage indicator</t>
  </si>
  <si>
    <t xml:space="preserve">  •  For indicators that are reported annually leave this field blank. It includes all coverage indicators in the performance frameworks of focused portfolios.</t>
  </si>
  <si>
    <r>
      <t xml:space="preserve"> o </t>
    </r>
    <r>
      <rPr>
        <b/>
        <sz val="11"/>
        <color rgb="FF000000"/>
        <rFont val="Calibri"/>
        <family val="2"/>
      </rPr>
      <t xml:space="preserve">Non-Cumulative- Other: </t>
    </r>
    <r>
      <rPr>
        <sz val="11"/>
        <color rgb="FF000000"/>
        <rFont val="Calibri"/>
        <family val="2"/>
      </rPr>
      <t>This is applied to the indicators that refer to people currently receiving services irrespective of the targets in previous periods. For example, “Percentage of people on ART”. In such cases, the relevant periodic targets in the last reporting period will be used to calculate the indicator rating at the time of the Annual Funding Decision.</t>
    </r>
  </si>
  <si>
    <r>
      <t xml:space="preserve"> o </t>
    </r>
    <r>
      <rPr>
        <b/>
        <sz val="11"/>
        <color rgb="FF000000"/>
        <rFont val="Calibri"/>
        <family val="2"/>
      </rPr>
      <t>Non-Cumulative- Special</t>
    </r>
    <r>
      <rPr>
        <sz val="11"/>
        <color rgb="FF000000"/>
        <rFont val="Calibri"/>
        <family val="2"/>
      </rPr>
      <t xml:space="preserve">: These also reflect period specific targets, same as the category above, except that in this case the denominators are the same over reporting periods (for example, size estimates for Key Populations). Relevant periodic targets (numerators) will be added up but not the denominator i.e. the denominator in the current reporting period will be used to calculate the indicator rating at the time of the Annual Funding Decision. </t>
    </r>
  </si>
  <si>
    <r>
      <t xml:space="preserve"> o </t>
    </r>
    <r>
      <rPr>
        <b/>
        <sz val="11"/>
        <color rgb="FF000000"/>
        <rFont val="Calibri"/>
        <family val="2"/>
      </rPr>
      <t xml:space="preserve">Non-Cumulative: </t>
    </r>
    <r>
      <rPr>
        <sz val="11"/>
        <color rgb="FF000000"/>
        <rFont val="Calibri"/>
        <family val="2"/>
      </rPr>
      <t xml:space="preserve">These reflect period specific targets i.e. the value refers to what will be achieved in a reporting period irrespective of the targets in the previous periods. In such cases, the relevant periodic targets (numerators or numerators and denominators as applicable) will be added up to calculate the indicator rating at the time of the Annual Funding Decision. </t>
    </r>
  </si>
  <si>
    <t xml:space="preserve">  •  This field is applicable for indicators that are reported 6monthly. Under this field, indicate how the targets are set over the reporting periods by selecting relevant cumulation categories from the drop-down lists. These categories will be used by the Global Fund to generate the combined performance over the reporting periods within a year to make the annual funding decision. The dropdown menu provides the following three options:</t>
  </si>
  <si>
    <t xml:space="preserve">    •   If targets are Subnational, specify the coverage area in the comments field for the indicator. </t>
  </si>
  <si>
    <r>
      <t>−</t>
    </r>
    <r>
      <rPr>
        <sz val="7"/>
        <color rgb="FF000000"/>
        <rFont val="Times New Roman"/>
        <family val="1"/>
      </rPr>
      <t xml:space="preserve">   </t>
    </r>
    <r>
      <rPr>
        <sz val="11"/>
        <color rgb="FF000000"/>
        <rFont val="Calibri"/>
        <family val="2"/>
      </rPr>
      <t>Geographically Subnational i.e. refer to some geographic areas only and reflect less than 100% of national program target. For example, in cases where targets are from some specific areas supported by the Global Fund grant/Principal Recipients and do not cover other affected geographic areas.</t>
    </r>
  </si>
  <si>
    <r>
      <t>−</t>
    </r>
    <r>
      <rPr>
        <sz val="7"/>
        <color rgb="FF000000"/>
        <rFont val="Times New Roman"/>
        <family val="1"/>
      </rPr>
      <t xml:space="preserve">   </t>
    </r>
    <r>
      <rPr>
        <sz val="11"/>
        <color rgb="FF000000"/>
        <rFont val="Calibri"/>
        <family val="2"/>
      </rPr>
      <t>Geographically Subnational i.e. refer to some geographic areas only but reflect 100% of the national program target. For example, in cases where the epidemic is concentrated in some specific areas of the country and the targets refer to all these areas;</t>
    </r>
  </si>
  <si>
    <r>
      <t>−</t>
    </r>
    <r>
      <rPr>
        <sz val="7"/>
        <color rgb="FF000000"/>
        <rFont val="Times New Roman"/>
        <family val="1"/>
      </rPr>
      <t xml:space="preserve">   </t>
    </r>
    <r>
      <rPr>
        <sz val="11"/>
        <color rgb="FF000000"/>
        <rFont val="Calibri"/>
        <family val="2"/>
      </rPr>
      <t>Geographically national i.e. refer to the whole country and represent 100% of the national program target;</t>
    </r>
  </si>
  <si>
    <r>
      <t>·</t>
    </r>
    <r>
      <rPr>
        <sz val="7"/>
        <color rgb="FF000000"/>
        <rFont val="Times New Roman"/>
        <family val="1"/>
      </rPr>
      <t xml:space="preserve">    </t>
    </r>
    <r>
      <rPr>
        <sz val="11"/>
        <color rgb="FF000000"/>
        <rFont val="Calibri"/>
        <family val="2"/>
      </rPr>
      <t>In the second field below the country name, specify the scope of targets for each indicator using the drop-down menu. The options provided help to distinguish if the targets are-</t>
    </r>
  </si>
  <si>
    <r>
      <t>·</t>
    </r>
    <r>
      <rPr>
        <sz val="7"/>
        <rFont val="Times New Roman"/>
        <family val="1"/>
      </rPr>
      <t xml:space="preserve">    </t>
    </r>
    <r>
      <rPr>
        <sz val="11"/>
        <color rgb="FF000000"/>
        <rFont val="Calibri"/>
        <family val="2"/>
      </rPr>
      <t>For regional or multi-country applications/grants, if an indicator covers two or more countries</t>
    </r>
    <r>
      <rPr>
        <sz val="11"/>
        <rFont val="Calibri"/>
        <family val="2"/>
      </rPr>
      <t>, the applicants/Principal Recipient should select the option “Multi-country” from the drop-down menu and specify the names of these countries/geographic area in the comments column.</t>
    </r>
  </si>
  <si>
    <r>
      <t>·</t>
    </r>
    <r>
      <rPr>
        <sz val="7"/>
        <color rgb="FF000000"/>
        <rFont val="Times New Roman"/>
        <family val="1"/>
      </rPr>
      <t xml:space="preserve">    </t>
    </r>
    <r>
      <rPr>
        <sz val="11"/>
        <color rgb="FF000000"/>
        <rFont val="Calibri"/>
        <family val="2"/>
      </rPr>
      <t xml:space="preserve">For regional or multi-country applications/grants, the applicant/Principal Recipient must select the name of the country pertaining to each selected indicator. </t>
    </r>
  </si>
  <si>
    <r>
      <t>·</t>
    </r>
    <r>
      <rPr>
        <sz val="7"/>
        <color rgb="FF000000"/>
        <rFont val="Times New Roman"/>
        <family val="1"/>
      </rPr>
      <t xml:space="preserve">    </t>
    </r>
    <r>
      <rPr>
        <sz val="11"/>
        <color rgb="FF000000"/>
        <rFont val="Calibri"/>
        <family val="2"/>
      </rPr>
      <t>For single country applications/grants, include the name of the country.</t>
    </r>
  </si>
  <si>
    <t>Country/Scope of targets</t>
  </si>
  <si>
    <t>• The PR for the grant will be responsible for reporting on the indicators included in the grant performance framework.</t>
  </si>
  <si>
    <t xml:space="preserve">• If more than one Principal Recipient was nominated at the funding request stage, separate performance framework templates for each selected Principal Recipient will be made available for grant negotiation. This field will not appear in the grant making Performance Framework. </t>
  </si>
  <si>
    <t>• The applicant should include the name of the Principal Recipient (among the Principal Recipients nominated under the funding request) who will be responsible for implementing and reporting on these indicators to the Global Fund. The names should be selected from the drop-down menu that is pre-populated with the names inputted in the “Overview-Section A” tab.</t>
  </si>
  <si>
    <t>Responsible Principal Recipient</t>
  </si>
  <si>
    <t>• It is meant to identify which figures will be used for Global Fund portfolio-wide results reporting in cases where multiple PRs in a country report on the same indicator. This field will help avoid duplication of reported results.</t>
  </si>
  <si>
    <r>
      <t xml:space="preserve">• This field is </t>
    </r>
    <r>
      <rPr>
        <b/>
        <sz val="11"/>
        <color rgb="FF000000"/>
        <rFont val="Calibri"/>
        <family val="2"/>
      </rPr>
      <t>to be filled by the Global Fund Country Team/PHME specialist</t>
    </r>
    <r>
      <rPr>
        <sz val="11"/>
        <color rgb="FF000000"/>
        <rFont val="Calibri"/>
        <family val="2"/>
      </rPr>
      <t xml:space="preserve"> by selecting “Yes” or “No” from the drop-down menu.</t>
    </r>
  </si>
  <si>
    <t>Include in Global Fund results</t>
  </si>
  <si>
    <t>• Under the differentiated reporting requirements, the countries classified as “Focused Portfolios” by the Global Fund are not required to report on disaggregated results.</t>
  </si>
  <si>
    <t>• It is not possible to add a disaggregation category for custom indicators.</t>
  </si>
  <si>
    <t>• In case of missing baselines, indicate in comments box the actions being taken/planned and when this information expected to be available, and the performance framework updated.</t>
  </si>
  <si>
    <t>• The baselines (value, year and source) for each of the required disaggregation categories are to be included in the tab titled "Disaggregation- Section E".</t>
  </si>
  <si>
    <t xml:space="preserve">• For the indicators that require disaggregation, this column will be prepopulated with the pre-identified categories. This column indicates the disaggregation categories against which results should be reported, once a year, during grant implementation. </t>
  </si>
  <si>
    <t xml:space="preserve">• To ensure equity and to ensure that programs are reaching the populations at risk or most affected by the diseases, some selected indicators from the Global Fund core list of indicators require reporting of disaggregated results against pre-identified categories. </t>
  </si>
  <si>
    <t xml:space="preserve">• If the data source of the baseline is different from the data source that will be used to report on the indicator, this should be explained in the "comments" field. </t>
  </si>
  <si>
    <t>• If baseline data is not available at the time of funding request submission or at grant making, indicate “TBD” and mention the date when these will be determined “TBD by MM/YYYY.</t>
  </si>
  <si>
    <t xml:space="preserve">• Include the year of the baseline data. In case no baseline value is available, this field should be left blank. </t>
  </si>
  <si>
    <t>• If no data is available at the funding request stage, then this field should be left blank and the baselines should be determined during grant making or during the implementation of the grant.</t>
  </si>
  <si>
    <t xml:space="preserve">• Provide the baseline numerator and denominator values (as applicable) for each coverage indicator. Baselines serve as the starting point against which the performance of the program will be measured. Baselines refer to the latest available results from valid data sources. </t>
  </si>
  <si>
    <t>• The inclusion of any custom indicators will require review and approval by the Monitoring &amp; Evaluation and Country Analysis team at the Global Fund.</t>
  </si>
  <si>
    <t>Module name (abbreviated as in the standard indicator list) - Other 1 (the count for number of custom coverage indicators). For example, a custom indicator related to the Malaria module “Case Management” should have the following code: CM - Other 1: Percentage of....</t>
  </si>
  <si>
    <t xml:space="preserve">• Custom coverage indicators should be coded as follows: </t>
  </si>
  <si>
    <t xml:space="preserve">• Custom coverage indicators outside of the list of standard indicators provided are allowed only in exceptional cases. </t>
  </si>
  <si>
    <t xml:space="preserve">• For multi-component funding requests, it is recommended to include indicators related to each of the components in order, rather than mixing them. For example, in a joint HIV and TB funding request, include all relevant HIV indicators first, followed by the TB indicators or vice versa. </t>
  </si>
  <si>
    <t xml:space="preserve">• Focused Portfolios: Under the differentiated reporting requirements, the countries classified as “Focused Portfolios” by the Global Fund are expected to have fewer indicators in their Performance Frameworks. The recommended indicators are marked with an (M) in the Modular Framework Handbook and in the drop-down list in the performance framework template. For further guidance please contact your Country Teams. </t>
  </si>
  <si>
    <t xml:space="preserve">• Select the relevant coverage indicators from the drop-down menu. The list includes a list of standard coverage indicators, with a standard indicator code, to be used for Global Fund reporting. These are derived from the technical partner recommended indicators for global and national reporting. </t>
  </si>
  <si>
    <t>• For custom indicators the population field is not required. If a “Custom Indicator” is selected, the drop-down menu in the “Population” field will show only one option “Not applicable”. Select this using the drop-down list. Do not overwrite this field to add a population group.</t>
  </si>
  <si>
    <t>• Once a “Standard Indicator” is selected, the drop-down menu in the “Population” field will show relevant population group applicable to this indicator. Select this using the drop-down list.</t>
  </si>
  <si>
    <t>• This field is applicable for select modules and related standard indicators under HIV component only. This includes the modules Prevention, Differentiated HIV Testing Services and Treatment, care and support. For the RSSH, TB, Malaria and remaining HIV modules and related indicators select “Not applicable,” from the drop-down list.</t>
  </si>
  <si>
    <t xml:space="preserve">• This field can be completed only after the indicators are selected in the adjacent “Standard Indicator” column. </t>
  </si>
  <si>
    <t xml:space="preserve">• Select the module name from the drop-down menu. The list will include all the modules included in the Overview - Section A. </t>
  </si>
  <si>
    <t xml:space="preserve">• It includes the link to the section of the instructions that is relevant to fill the Coverage Indicators - section D. </t>
  </si>
  <si>
    <t xml:space="preserve">    −   In case of missing baselines and/or targets, indicate when this information will be available, and the performance framework updated.</t>
  </si>
  <si>
    <r>
      <t>−</t>
    </r>
    <r>
      <rPr>
        <sz val="7"/>
        <color rgb="FF000000"/>
        <rFont val="Times New Roman"/>
        <family val="1"/>
      </rPr>
      <t xml:space="preserve">     </t>
    </r>
    <r>
      <rPr>
        <sz val="11"/>
        <color rgb="FF000000"/>
        <rFont val="Calibri"/>
        <family val="2"/>
      </rPr>
      <t xml:space="preserve">Any change in measurement methodology from previous year; </t>
    </r>
  </si>
  <si>
    <r>
      <t>−</t>
    </r>
    <r>
      <rPr>
        <sz val="7"/>
        <color rgb="FF000000"/>
        <rFont val="Times New Roman"/>
        <family val="1"/>
      </rPr>
      <t xml:space="preserve">     </t>
    </r>
    <r>
      <rPr>
        <sz val="11"/>
        <color rgb="FF000000"/>
        <rFont val="Calibri"/>
        <family val="2"/>
      </rPr>
      <t xml:space="preserve">Geographic area covered by the surveys; </t>
    </r>
  </si>
  <si>
    <r>
      <t>−</t>
    </r>
    <r>
      <rPr>
        <sz val="7"/>
        <color rgb="FF000000"/>
        <rFont val="Times New Roman"/>
        <family val="1"/>
      </rPr>
      <t xml:space="preserve">     </t>
    </r>
    <r>
      <rPr>
        <sz val="11"/>
        <color rgb="FF000000"/>
        <rFont val="Calibri"/>
        <family val="2"/>
      </rPr>
      <t xml:space="preserve">Entity responsible for data collection and reporting; </t>
    </r>
  </si>
  <si>
    <r>
      <t>·</t>
    </r>
    <r>
      <rPr>
        <sz val="7"/>
        <color rgb="FF000000"/>
        <rFont val="Times New Roman"/>
        <family val="1"/>
      </rPr>
      <t xml:space="preserve">    </t>
    </r>
    <r>
      <rPr>
        <sz val="11"/>
        <color rgb="FF000000"/>
        <rFont val="Calibri"/>
        <family val="2"/>
      </rPr>
      <t xml:space="preserve">This column should be used to provide additional information related to the indicator and targets, such as: </t>
    </r>
  </si>
  <si>
    <t xml:space="preserve">• Input “TBD”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</si>
  <si>
    <t xml:space="preserve">• Indicate the timelines when results for the outcome indicators will be available in the country. This may be different from the date they will be reported to the Global Fund with the Progress Updates. </t>
  </si>
  <si>
    <t>• In cases where target numerator and denominator values are not required, % targets can be included manually.</t>
  </si>
  <si>
    <t xml:space="preserve">• This field will be automatically calculated in cases where target numerator and denominator values are inputted for the indicator. </t>
  </si>
  <si>
    <t xml:space="preserve">• Targets should be consistent with the national strategic plan or any other updated and agreed country targets. These should be included according to the frequency of their measurement. For example, if surveys are conducted in years 1 and 3, only in these years the targets should be provided. </t>
  </si>
  <si>
    <t>• Provide the target numerator and denominator values (as applicable) for each outcome indicator</t>
  </si>
  <si>
    <t>• All targets (N, D and %) fields are number fields and do not allow entering any alphanumeric characters or comments (e.g. &lt;, &gt; or TBD)</t>
  </si>
  <si>
    <t>• The target year is prepopulated based on the implementation period start date.</t>
  </si>
  <si>
    <t>• For regional applications/grants, if an indicator covers two or more countries in the regional application/grant, the applicants/Principal Recipient should select the option “Multi-country” from the drop-down menu and specify the related countries/geographic area in the comments column.</t>
  </si>
  <si>
    <t>• For regional applications/grants the applicant/Principal Recipient must specify the name of the country pertaining to each selected indicator.</t>
  </si>
  <si>
    <t>• For single country applications/grants, select the name of the country.</t>
  </si>
  <si>
    <t>• The applicant should include the name of the Principal Recipient (among the Principal Recipients nominated under the funding request) who are responsible for these indicators in the performance framework at the funding request stage. The name should be selected from the drop-down menu that is pre-populated with the names inputted in the “Overview-Section A”.</t>
  </si>
  <si>
    <t xml:space="preserve">At the Funding Request Stage </t>
  </si>
  <si>
    <t xml:space="preserve">• The baselines (value, year and source) for each of the required disaggregation categories are to be included in the tab titled "Disaggregation- Section E". </t>
  </si>
  <si>
    <t xml:space="preserve">• For the indicators that require disaggregation, this column will be prepopulated with the pre-identified categories. This column indicates the disaggregation categories against which results should be reported, once a year, during grant implementation.  </t>
  </si>
  <si>
    <t xml:space="preserve">• Include the data source for the baseline value. It could refer to, for example, the name of the data system or the name of the survey/study, title of a report, etc. </t>
  </si>
  <si>
    <t>• In cases where baseline numerator and denominator values are not required, % values can be included manually.</t>
  </si>
  <si>
    <t xml:space="preserve">• This field will be automatically calculated in cases where baseline numerator and denominator values are inputted for the indicator. </t>
  </si>
  <si>
    <t>• For indicators that are reported as rates per 1000 or 100000, only the numerator value should be provided.</t>
  </si>
  <si>
    <t xml:space="preserve">• Provide the baseline numerator and denominator values (as applicable) for each outcome indicator. The % value will be calculated automatically. Baselines serve as the starting point against which the performance of the program will be measured. Baselines refer to the latest available results from valid data sources. </t>
  </si>
  <si>
    <t xml:space="preserve">Baseline #N
Baseline #D </t>
  </si>
  <si>
    <t xml:space="preserve">• Custom outcome indicators should be coded as follows: (Component) then O (for Outcome) - other 1 (the count for number of outcome indicators). For example, a custom indicator for HIV would have the following code: HIV O - other 1: Percentage of... </t>
  </si>
  <si>
    <t xml:space="preserve">• Custom outcome indicators, outside of the list of standard indicators provided, are allowed only in exceptional cases. </t>
  </si>
  <si>
    <t>• Focused Portfolios: Under the differentiated reporting requirements, the countries classified as “Focused Portfolios” by the Global Fund are expected to have fewer indicators in their Performance Frameworks. The recommended indicators are marked with an (M) in the Modular Framework Handbook and in the drop-down list in the performance framework template. For further guidance please contact your Country Teams.</t>
  </si>
  <si>
    <t xml:space="preserve">• The drop-down menu includes a list of standard outcome indicators, with a standard indicator code, to be used for Global Fund reporting. These are derived from the technical partner recommended indicators for global and national reporting. </t>
  </si>
  <si>
    <t xml:space="preserve">• Select the relevant outcome indicators from the drop-down menu. The outcome indicators are related to the defined goal(s). </t>
  </si>
  <si>
    <t xml:space="preserve">• Outcome indicators are to be reported at the national program level. In case multiple Principal Recipients were selected for any component, a common set of outcome indicators and targets should be included in all grants related to this component, for each of the Principal Recipients. </t>
  </si>
  <si>
    <t xml:space="preserve">• It includes the link to the section of the instructions that is relevant to fill the Outcome Indicators - section C. </t>
  </si>
  <si>
    <t xml:space="preserve">o In case of missing baselines and/or targets, indicate when this information will be available, and the performance framework updated. </t>
  </si>
  <si>
    <t xml:space="preserve">o Geographic area covered by the surveys; </t>
  </si>
  <si>
    <t xml:space="preserve">o Entity responsible for data collection and reporting; </t>
  </si>
  <si>
    <t xml:space="preserve">o Target assumptions, e.g. alignment with NSP or any other country target; </t>
  </si>
  <si>
    <t xml:space="preserve">    •  Input “TBD” if the targets will be determined at a later stage (for example, in cases where accurate baseline data is not available, or survey results are awaited at the time of developing the performance framework and therefore it is not possible to set a target at the time of the submission of the Performance Framework). </t>
  </si>
  <si>
    <t xml:space="preserve">    •   Indicate the timelines when results for the impact indicators will be available in the country. This may be different from the date they will be reported to the Global Fund with the Progress Updates. </t>
  </si>
  <si>
    <t xml:space="preserve">    •   In cases where target numerator and denominator values are not required, % targets can be included manually.</t>
  </si>
  <si>
    <t xml:space="preserve">    •  This field will be automatically calculated in cases where target numerator and denominator values are inputted for the indicator. </t>
  </si>
  <si>
    <t xml:space="preserve">•  Targets should be consistent with the national strategic plan or any other updated and agreed country targets. These should be included according to the frequency of their measurement. For example, if surveys are conducted in years 1 and 3, only in these years the targets should be provided. </t>
  </si>
  <si>
    <t>•  Provide the target numerator and denominator values (as applicable) for each impact indicator.</t>
  </si>
  <si>
    <t>•  All targets (N, D and %) fields are number fields and do not allow entering any alphanumeric characters or comments (e.g. &lt;, &gt; or TBD)</t>
  </si>
  <si>
    <r>
      <t>·</t>
    </r>
    <r>
      <rPr>
        <sz val="7"/>
        <color rgb="FF000000"/>
        <rFont val="Times New Roman"/>
        <family val="1"/>
      </rPr>
      <t xml:space="preserve">    </t>
    </r>
    <r>
      <rPr>
        <sz val="11"/>
        <color rgb="FF000000"/>
        <rFont val="Calibri"/>
        <family val="2"/>
      </rPr>
      <t>The target year is prepopulated based on the implementation period start date.</t>
    </r>
  </si>
  <si>
    <t xml:space="preserve">    •   For regional applications/grants, if an indicator covers two or more countries in the regional application/grant, the applicants/Principal Recipient should select the option “Multi-country” from the drop-down menu and specify the related countries/geographic area in the comments column.</t>
  </si>
  <si>
    <t xml:space="preserve">    •   For regional applications/grants the applicant/Principal Recipient must specify the name of the country pertaining to each selected indicator. </t>
  </si>
  <si>
    <t xml:space="preserve">    •   For single country applications/grants, select the name of the country.</t>
  </si>
  <si>
    <t xml:space="preserve">    •   The PR for the grant will be responsible for reporting on the indicators included in the grant performance framework.</t>
  </si>
  <si>
    <t xml:space="preserve">    •   If more than one Principal Recipient was nominated at the funding request stage, separate performance framework templates for each selected Principal Recipient will be made available for grant negotiation. This field will not appear in the grant making Performance Framework.</t>
  </si>
  <si>
    <t xml:space="preserve">    •   The applicant should include the name of the Principal Recipient (among the Principal Recipients nominated under the funding request) who are responsible for these indicators in the performance framework at the funding request stage. The name should be selected from the drop-down menu that is pre-populated with the names inputted in the “Overview-Section A”.</t>
  </si>
  <si>
    <t xml:space="preserve">    •   Under the differentiated reporting requirements, the countries classified as “Focused Portfolios” by the Global Fund are not required to report on disaggregated results.</t>
  </si>
  <si>
    <t xml:space="preserve">    •   It is not possible to add a disaggregation category for custom indicators.</t>
  </si>
  <si>
    <t xml:space="preserve">    •   The baselines (value, year and source) for each of the required disaggregation categories are to be included in the tab titled "Disaggregation- Section E". </t>
  </si>
  <si>
    <t xml:space="preserve">    •   For the indicators that require disaggregation, this column will be prepopulated with the pre-identified categories. This column indicates the disaggregation categories against which results should be reported, once a year, during grant implementation. </t>
  </si>
  <si>
    <t xml:space="preserve">    •   To ensure equity and to ensure that programs are reaching the populations at risk or most affected by the diseases, some selected indicators from the Global Fund core list of indicators require reporting of disaggregated results against pre-identified categories. </t>
  </si>
  <si>
    <t xml:space="preserve">    •   Include the year of the baseline data. In case no baseline value is available, this field should be left blank.</t>
  </si>
  <si>
    <t xml:space="preserve">    •   If baseline data is not available at the time of funding request submission or at grant making, indicate “TBD” and mention the date when these will be determined “TBD by MM/YYYY</t>
  </si>
  <si>
    <t xml:space="preserve">    •   Include the data source for the baseline value. It could refer to, for example, the name of the data system or the name of the survey/study, title of a report, etc. </t>
  </si>
  <si>
    <t xml:space="preserve">    •   In cases where baseline numerator and denominator values are not required, % values can be included manually.</t>
  </si>
  <si>
    <t xml:space="preserve">    •   This field will be automatically calculated in cases where baseline numerator and denominator values are inputted for the indicator. </t>
  </si>
  <si>
    <t xml:space="preserve">    •   If no data is available at the funding request stage, then this field should be left blank and the baselines should be determined during grant making or during the implementation of the grant. </t>
  </si>
  <si>
    <t xml:space="preserve">    •   For indicators that are reported as rates per 1000 or 100000, only the numerator value should be provided.</t>
  </si>
  <si>
    <t xml:space="preserve">    •   Provide the baseline numerator and denominator values (as applicable) for each impact indicator. The % value will be calculated automatically. Baselines serve as the starting point against which the performance of the program will be measured. Baselines refer to the latest available results from valid data sources. </t>
  </si>
  <si>
    <t xml:space="preserve">    •   The inclusion of any custom indicators will require review and approval by the Monitoring &amp; Evaluation and Country Analysis team at the Global Fund. </t>
  </si>
  <si>
    <t xml:space="preserve">    •   Custom impact indicators should be coded as follows: (Component) then I (for Impact) - other 1 (the count for number of custom impact indicators). For example, a custom indicator for HIV would have the following code: HIV I - Other 1: Percentage of... </t>
  </si>
  <si>
    <t xml:space="preserve">    •   Custom impact indicators, outside of the list of standard indicators provided, are allowed only in exceptional cases. </t>
  </si>
  <si>
    <t xml:space="preserve">    •   For multi-component funding requests, it is recommended to include indicators related to each of the components in order, rather than mixing them. For example, in a joint HIV and TB funding request, include all relevant HIV indicators first, followed by the TB indicators or vice versa. </t>
  </si>
  <si>
    <t xml:space="preserve">    •   Focused Portfolios: Under the differentiated reporting requirements, the countries classified as “Focused Portfolios” by the Global Fund are expected to have fewer indicators in their Performance Frameworks. The recommended indicators are marked with an (M) in the Modular Framework Handbook and in the drop-down list in the performance framework template. For further guidance please contact your Country Teams.</t>
  </si>
  <si>
    <t xml:space="preserve">    •   The drop-down menu includes a list of standard impact indicators, with a standard indicator code, to be used for Global Fund reporting. These are derived from the technical partner recommended indicators for global and national reporting. </t>
  </si>
  <si>
    <t xml:space="preserve">    •   Select the relevant impact indicators from the drop-down menu. The impact indicators are related to the defined goal(s).</t>
  </si>
  <si>
    <t xml:space="preserve">    •   Impact indicators are to be reported at the national program level. In case multiple Principal Recipients were selected for any component, a common set of impact indicators and targets should be included in all grants related to this component, for each of the Principal Recipients.</t>
  </si>
  <si>
    <t xml:space="preserve">    •   It includes the link to the section of the instructions that is relevant to fill the Impact Indicators - section B.</t>
  </si>
  <si>
    <t xml:space="preserve">    •   For custom interventions the population field is not required. If a “Custom intervention” is selected, the drop-down menu in the “Population” field will show only one option “Not applicable”. Select this using the drop-down list. Do not overwrite this field to add a population group.</t>
  </si>
  <si>
    <t xml:space="preserve">    •   Once a “Standard intervention” is selected, the drop-down menu in the “Population” field will show relevant population groups applicable to this intervention. Select this using the drop-down list.</t>
  </si>
  <si>
    <t xml:space="preserve">    •   This field is applicable for select modules and associated standard interventions under HIV component only. This includes the modules ‘Prevention’, ‘Differentiated HIV Testing Services’ and ‘Treatment, care and support’. For the RSSH, TB, Malaria and remaining HIV modules and related interventions select “Not applicable,” from the drop-down list.</t>
  </si>
  <si>
    <t xml:space="preserve">    •   The inclusion of custom interventions will require review and validation by the Country Team.</t>
  </si>
  <si>
    <r>
      <t xml:space="preserve">    •   For malaria, </t>
    </r>
    <r>
      <rPr>
        <u/>
        <sz val="11"/>
        <color rgb="FF000000"/>
        <rFont val="Calibri"/>
        <family val="2"/>
      </rPr>
      <t>it can be done by first selecting “Other interventions”</t>
    </r>
    <r>
      <rPr>
        <sz val="11"/>
        <color rgb="FF000000"/>
        <rFont val="Calibri"/>
        <family val="2"/>
      </rPr>
      <t xml:space="preserve"> from the drop-down list in the column titled “Standard Intervention” and then providing the name of the custom intervention that you want to include in the column titled “Custom Interventions”. If the custom interventions are included without selecting the “Other interventions” option under “Standard Intervention” column, these cannot be imported back.</t>
    </r>
  </si>
  <si>
    <r>
      <t xml:space="preserve">    •   The inclusion of custom interventions that are not in the drop-down list is </t>
    </r>
    <r>
      <rPr>
        <u/>
        <sz val="11"/>
        <color rgb="FF000000"/>
        <rFont val="Calibri"/>
        <family val="2"/>
      </rPr>
      <t>not allowed for HIV, TB and RSSH</t>
    </r>
    <r>
      <rPr>
        <sz val="11"/>
        <color rgb="FF000000"/>
        <rFont val="Calibri"/>
        <family val="2"/>
      </rPr>
      <t xml:space="preserve">. In exceptional cases these may be included for malaria. </t>
    </r>
  </si>
  <si>
    <t>Custom Intervention</t>
  </si>
  <si>
    <t xml:space="preserve">    •   If you are using Work Plan Tracking Measures to track progress against key activities, please include the list of modules and associated intervention names for the selected activities from the drop-down list. </t>
  </si>
  <si>
    <t xml:space="preserve">    •   The number of modules to be enlisted are restricted to fifteen. </t>
  </si>
  <si>
    <t xml:space="preserve">    •   For multi-component funding requests, it is recommended to include modules related to each of the components in order, rather than mixing them. For example, in a joint HIV and TB funding request, include all relevant HIV modules first, followed by the TB modules or vice versa.</t>
  </si>
  <si>
    <t xml:space="preserve">    •   In case the funding request includes more than one component, the drop-down menu will show all the modules related to these components as well as all the RSSH modules. </t>
  </si>
  <si>
    <t xml:space="preserve">    •   Select the modules for which indicators and WPTMs are to be included in the performance framework, from the drop-down menu. It is not allowed to add any other modules outside this list. 
          - Only those modules that are selected on this page will appear in the drop-down lists under the “Coverage Indicators- Section D” &amp; “WPTM- Section F”. 
           - Unless a module is selected on the overview page, related coverage indicators will not appear in the drop-down lists under “Coverage Indicators- Section D”. </t>
  </si>
  <si>
    <t xml:space="preserve">    •   Include the program objectives in this section. Each goal should have a set of related, more specific objectives that will allow the program to achieve the stated goal(s). These objectives should be consistent with the objectives of the national strategic plans or regional strategies. </t>
  </si>
  <si>
    <t xml:space="preserve">    •   Include the program goals in this section. Goal(s) are broad and overarching statements of a desired, medium to long-term impact of the program and should be consistent with the national strategic plans or regional strategies.</t>
  </si>
  <si>
    <t xml:space="preserve">    •   Principal Recipients are responsible for aggregating data from Sub-Recipients and submitting a consolidated report to the Global Fund.</t>
  </si>
  <si>
    <t xml:space="preserve">    •   The Progress Update (six-monthly PU) and the Progress Update and Disbursement Request (annual PUDR) submission date will be pre-populated. For the PU it is 45 days at the end of the reporting period and for the PUDR it is 60 days after the end of the annual reporting period.</t>
  </si>
  <si>
    <t>At the Grant Making stage</t>
  </si>
  <si>
    <t xml:space="preserve">    •   Indicate if a disbursement request will be submitted with the progress update for each of the reporting periods by selecting “yes” or “no” from the drop-down menu.</t>
  </si>
  <si>
    <t>PUDR due</t>
  </si>
  <si>
    <t xml:space="preserve">    •   The end date of the reporting period is usually 6 or 12 months after the start date of the reporting period depending on the agreed reporting frequency. The length of the reporting period may be changed to ensure alignment in the reporting cycle.</t>
  </si>
  <si>
    <t xml:space="preserve">Period end date </t>
  </si>
  <si>
    <t xml:space="preserve">    •   The start date of the first reporting period is same as the start date of the grant. The rest of the reporting periods start the day following the end date of the previous reporting period.</t>
  </si>
  <si>
    <t xml:space="preserve">Period start date </t>
  </si>
  <si>
    <r>
      <t>·</t>
    </r>
    <r>
      <rPr>
        <sz val="7"/>
        <color rgb="FF000000"/>
        <rFont val="Times New Roman"/>
        <family val="1"/>
      </rPr>
      <t xml:space="preserve">     </t>
    </r>
    <r>
      <rPr>
        <sz val="11"/>
        <color rgb="FF000000"/>
        <rFont val="Calibri"/>
        <family val="2"/>
      </rPr>
      <t xml:space="preserve">The applicant/Principal Recipient should ensure that the programmatic and financial reporting cycles are aligned. In cases where in-country programmatic reporting cycles and fiscal cycles are different, there should be an agreement between CT and applicant/Principal Recipient to have one common reporting cycle i.e. either aligned to the programmatic reporting cycle or to the fiscal cycle. </t>
    </r>
  </si>
  <si>
    <r>
      <t>·</t>
    </r>
    <r>
      <rPr>
        <sz val="7"/>
        <color rgb="FF000000"/>
        <rFont val="Times New Roman"/>
        <family val="1"/>
      </rPr>
      <t xml:space="preserve">     </t>
    </r>
    <r>
      <rPr>
        <sz val="11"/>
        <color rgb="FF000000"/>
        <rFont val="Calibri"/>
        <family val="2"/>
      </rPr>
      <t>To align the grant start dates with the national reporting cycles, the first and last reporting periods of a grant could be longer or shorter than 6 or 12 months. This can be done by overwriting the start and end dates of the reporting periods. For example, if the grant starts on 1 April and the programmatic reporting period for the country is Jan-Dec, the first reporting period can be adjusted to cover the remaining nine months of that period. Similarly, the end dates of the last reporting period will also need to be adjusted. This will adjust the length of the reporting periods in the coverage indicators-section D and Work-plan Tracking Measures–section F.</t>
    </r>
  </si>
  <si>
    <r>
      <t>·</t>
    </r>
    <r>
      <rPr>
        <sz val="7"/>
        <color rgb="FF000000"/>
        <rFont val="Times New Roman"/>
        <family val="1"/>
      </rPr>
      <t xml:space="preserve">     </t>
    </r>
    <r>
      <rPr>
        <sz val="11"/>
        <color rgb="FF000000"/>
        <rFont val="Calibri"/>
        <family val="2"/>
      </rPr>
      <t>These progress reporting periods should be aligned with the national reporting cycle and do not necessarily be linked to calendar year or implementation years from the program start date.  Alignment to national reporting cycle is necessary to ensure availability of programmatic results.</t>
    </r>
  </si>
  <si>
    <r>
      <t>·</t>
    </r>
    <r>
      <rPr>
        <sz val="7"/>
        <color rgb="FF000000"/>
        <rFont val="Times New Roman"/>
        <family val="1"/>
      </rPr>
      <t xml:space="preserve">     </t>
    </r>
    <r>
      <rPr>
        <sz val="11"/>
        <color rgb="FF000000"/>
        <rFont val="Calibri"/>
        <family val="2"/>
      </rPr>
      <t xml:space="preserve">The reporting periods will be pre-populated as a default, based on the annual Implementation Period start and end dates and the selected reporting frequency. </t>
    </r>
  </si>
  <si>
    <r>
      <t>·</t>
    </r>
    <r>
      <rPr>
        <sz val="7"/>
        <color rgb="FF000000"/>
        <rFont val="Times New Roman"/>
        <family val="1"/>
      </rPr>
      <t xml:space="preserve">     </t>
    </r>
    <r>
      <rPr>
        <sz val="11"/>
        <color rgb="FF000000"/>
        <rFont val="Calibri"/>
        <family val="2"/>
      </rPr>
      <t xml:space="preserve">If the selected implementer is new and has not previously managed Global Fund grants, the user can manually type their name, in a new row, under the </t>
    </r>
    <r>
      <rPr>
        <b/>
        <sz val="11"/>
        <color rgb="FF000000"/>
        <rFont val="Calibri"/>
        <family val="2"/>
      </rPr>
      <t xml:space="preserve">New Principal Recipient Name </t>
    </r>
    <r>
      <rPr>
        <sz val="11"/>
        <color rgb="FF000000"/>
        <rFont val="Calibri"/>
        <family val="2"/>
      </rPr>
      <t>column.</t>
    </r>
  </si>
  <si>
    <r>
      <t>·</t>
    </r>
    <r>
      <rPr>
        <sz val="7"/>
        <color rgb="FF000000"/>
        <rFont val="Times New Roman"/>
        <family val="1"/>
      </rPr>
      <t xml:space="preserve">     </t>
    </r>
    <r>
      <rPr>
        <sz val="11"/>
        <color rgb="FF000000"/>
        <rFont val="Calibri"/>
        <family val="2"/>
      </rPr>
      <t xml:space="preserve">Under the </t>
    </r>
    <r>
      <rPr>
        <b/>
        <sz val="11"/>
        <color rgb="FF000000"/>
        <rFont val="Calibri"/>
        <family val="2"/>
      </rPr>
      <t xml:space="preserve">Principal Recipient Name </t>
    </r>
    <r>
      <rPr>
        <sz val="11"/>
        <color rgb="FF000000"/>
        <rFont val="Calibri"/>
        <family val="2"/>
      </rPr>
      <t xml:space="preserve">column, applicant will include the name of the implementer(s). </t>
    </r>
  </si>
  <si>
    <t>At the Funding Request Stage</t>
  </si>
  <si>
    <r>
      <t>·</t>
    </r>
    <r>
      <rPr>
        <sz val="7"/>
        <color rgb="FF000000"/>
        <rFont val="Times New Roman"/>
        <family val="1"/>
      </rPr>
      <t xml:space="preserve">     </t>
    </r>
    <r>
      <rPr>
        <sz val="11"/>
        <color rgb="FF000000"/>
        <rFont val="Calibri"/>
        <family val="2"/>
      </rPr>
      <t xml:space="preserve">The component name will be pre-populated for the applicant/Principal Recipient when the Performance Framework template is shared by the Global Fund Country Team, as requested by the applicant. </t>
    </r>
  </si>
  <si>
    <r>
      <t>·</t>
    </r>
    <r>
      <rPr>
        <sz val="7"/>
        <color rgb="FF000000"/>
        <rFont val="Times New Roman"/>
        <family val="1"/>
      </rPr>
      <t xml:space="preserve">     </t>
    </r>
    <r>
      <rPr>
        <sz val="11"/>
        <color rgb="FF000000"/>
        <rFont val="Calibri"/>
        <family val="2"/>
      </rPr>
      <t xml:space="preserve">This provides links to facilitate navigation within each page and to the instructions page. </t>
    </r>
  </si>
  <si>
    <t>• It is three years from the Allocation Utilization Period start date.</t>
  </si>
  <si>
    <t xml:space="preserve">• This date refers to the Allocation Utilization Period end date indicated in the Allocation Letter. </t>
  </si>
  <si>
    <t>• The start date of the Allocation Utilization Period per disease component is documented in the Allocation Letter.</t>
  </si>
  <si>
    <t xml:space="preserve">• It is the period during which the country allocation per disease component can be utilized to implement programs. It starts the day after the previous Allocation Utilization Period end date. </t>
  </si>
  <si>
    <t>•   Select ‘6’ or ‘12’ depending on the category of the country under the Global Fund differentiation framework.
      − Portfolios categorized as ‘Focused’ report on an annual basis. 
      − Portfolios categorized as ‘Core’ or ‘High Impact’ are expected to report semi-annually.</t>
  </si>
  <si>
    <r>
      <t>·</t>
    </r>
    <r>
      <rPr>
        <sz val="7"/>
        <color rgb="FF000000"/>
        <rFont val="Times New Roman"/>
        <family val="1"/>
      </rPr>
      <t xml:space="preserve">     </t>
    </r>
    <r>
      <rPr>
        <sz val="11"/>
        <color rgb="FF000000"/>
        <rFont val="Calibri"/>
        <family val="2"/>
        <scheme val="minor"/>
      </rPr>
      <t>The reporting frequency is set to 12 months for all funding requests by default. Applicants are required to provide annual targets. If the applicants intend to include semi-annual targets, it is possible to do so by selecting ‘6’ from the drop-down menu.</t>
    </r>
  </si>
  <si>
    <r>
      <t>·</t>
    </r>
    <r>
      <rPr>
        <sz val="7"/>
        <color rgb="FF000000"/>
        <rFont val="Times New Roman"/>
        <family val="1"/>
      </rPr>
      <t xml:space="preserve">     </t>
    </r>
    <r>
      <rPr>
        <sz val="11"/>
        <color rgb="FF000000"/>
        <rFont val="Calibri"/>
        <family val="2"/>
        <scheme val="minor"/>
      </rPr>
      <t xml:space="preserve">This field refers to the frequency at which results will be reported to the Global Fund during grant implementation. Accordingly, in the performance framework it defines whether the targets will be semi-annual or annual. </t>
    </r>
  </si>
  <si>
    <r>
      <t>·</t>
    </r>
    <r>
      <rPr>
        <sz val="7"/>
        <color rgb="FF000000"/>
        <rFont val="Times New Roman"/>
        <family val="1"/>
      </rPr>
      <t xml:space="preserve">     </t>
    </r>
    <r>
      <rPr>
        <sz val="11"/>
        <color rgb="FF000000"/>
        <rFont val="Calibri"/>
        <family val="2"/>
      </rPr>
      <t xml:space="preserve">This date should be consistent across all required documents during Funding Request and Grant Making stages (e.g. Budget and the List of health products). </t>
    </r>
  </si>
  <si>
    <r>
      <t>·</t>
    </r>
    <r>
      <rPr>
        <sz val="7"/>
        <color rgb="FF000000"/>
        <rFont val="Times New Roman"/>
        <family val="1"/>
      </rPr>
      <t xml:space="preserve">     </t>
    </r>
    <r>
      <rPr>
        <sz val="11"/>
        <color rgb="FF000000"/>
        <rFont val="Calibri"/>
        <family val="2"/>
        <scheme val="minor"/>
      </rPr>
      <t xml:space="preserve">The date will be pre-populated in the Performance Framework template. In case of a need to change the date, this can be made directly in the template by the applicants/Principal Recipients. </t>
    </r>
  </si>
  <si>
    <t>•   This would be three years after the Implementation Period Start Date except where the Global Fund has agreed a grant to have an Implementation Period of less than three years.</t>
  </si>
  <si>
    <t xml:space="preserve">Implementation Period End Date </t>
  </si>
  <si>
    <t xml:space="preserve">•   The start of the Implementation Period should always be the first day of the month. </t>
  </si>
  <si>
    <t>•   The date will be pre-populated in the Performance Framework template. In case of a need to change the date, this can be made directly in the template by the applicants/Principal Recipients after informing the Country Team.</t>
  </si>
  <si>
    <t>•   This field refers to the start date of the Implementation Period, which will generally follow the end date of the previous Implementation Period (including the extension period as applicable). If the applicant has no existing Global Fund grants the Implementation Period Start Date will be the start date of the program as requested by the applicant.</t>
  </si>
  <si>
    <t xml:space="preserve">Implementation Period Start Date </t>
  </si>
  <si>
    <t>•   This field refers to the name of the grant. It is generated using the name of the country or the multi-country applicant, the disease component and the selected Principal Recipient.</t>
  </si>
  <si>
    <r>
      <t>·</t>
    </r>
    <r>
      <rPr>
        <sz val="7"/>
        <color rgb="FF000000"/>
        <rFont val="Times New Roman"/>
        <family val="1"/>
      </rPr>
      <t xml:space="preserve">     </t>
    </r>
    <r>
      <rPr>
        <sz val="11"/>
        <color rgb="FF000000"/>
        <rFont val="Calibri"/>
        <family val="2"/>
      </rPr>
      <t>Before making the Performance Framework template available to the applicant, the funding request name will be pre-filled by the Global Fund</t>
    </r>
  </si>
  <si>
    <t xml:space="preserve">13.    The detailed instructions for completing different sections of the Performance Framework template are provided below: </t>
  </si>
  <si>
    <t xml:space="preserve">12.    The last tab of the Performance Framework labelled “Print View” provides an overview of the information inputted in each of the sections to facilitate printing and review of the document. </t>
  </si>
  <si>
    <t>11.    Under the disaggregation tab (section E) you may encounter several empty rows for each indicator. This is to facilitate visualization of all possible disaggregation values depending on the order in which indicators are selected on the impact, outcome and coverage indicator tabs. You can use the page navigation menu on the top of the page to go to various sections on this tab. You can use ctrl+home to come back to the page navigation menu.</t>
  </si>
  <si>
    <r>
      <t>9.      </t>
    </r>
    <r>
      <rPr>
        <b/>
        <sz val="11"/>
        <color rgb="FF000000"/>
        <rFont val="Calibri"/>
        <family val="2"/>
        <scheme val="minor"/>
      </rPr>
      <t>At the grant making stage</t>
    </r>
    <r>
      <rPr>
        <sz val="11"/>
        <color rgb="FF000000"/>
        <rFont val="Calibri"/>
        <family val="2"/>
        <scheme val="minor"/>
      </rPr>
      <t xml:space="preserve">: After the funding application is reviewed and recommended for funding by the Technical Review Panel (TRP), the nominated Principal Recipient(s) will be requested to proceed with grant making. At this stage, the Performance Framework template(s), pre-populated with the indicators and baselines from the TRP reviewed funding request, will be shared by the Country Team with each nominated Principal Recipient(s). If more than one Principal Recipient was nominated at the funding request stage, the performance framework will be separated by implementer and made available to the different Principal Recipients. This will then serve as the basis for the negotiation of the indicators and targets during the Grant Making process. </t>
    </r>
  </si>
  <si>
    <t xml:space="preserve">7.      The Performance Framework template is available in English, French and Spanish. </t>
  </si>
  <si>
    <t>6.     The template includes conditional formatting in various cells, such as standardized date (e.g. 01-Jan-2021) and number formats (using dot “.” as decimal and comma for thousand separators. Please do not change this convention.</t>
  </si>
  <si>
    <r>
      <t xml:space="preserve">5.     The excel template includes interlinked worksheets and is protected.  The users should not tamper with the file. Tampering with the file will result in loss of some functionality and will not allow to import it back in the Global Fund Grant Operating System. Performance Frameworks that were subject to tampering (e.g. where the template’s password protection was broken, drop-down menus were overwritten by copying and pasting values, or structure of the form was changed by adding or deleting columns and/or rows, etc.) </t>
    </r>
    <r>
      <rPr>
        <b/>
        <sz val="11"/>
        <color rgb="FF000000"/>
        <rFont val="Calibri"/>
        <family val="2"/>
        <scheme val="minor"/>
      </rPr>
      <t>will be rejected</t>
    </r>
    <r>
      <rPr>
        <sz val="11"/>
        <color rgb="FF000000"/>
        <rFont val="Calibri"/>
        <family val="2"/>
        <scheme val="minor"/>
      </rPr>
      <t xml:space="preserve"> and users will be required to resubmit the information in a new template. </t>
    </r>
  </si>
  <si>
    <t xml:space="preserve">4.     The excel template of the performance framework is compatible with MS Excel 2010 or later versions only. Some drop-down menus and formulae might not work in MS Excel 2007 or earlier versions. Hence, applicants/Principal Recipients with earlier MS versions are requested to upgrade to MS Excel 2010 or later versions before working on this file. </t>
  </si>
  <si>
    <r>
      <t>2.</t>
    </r>
    <r>
      <rPr>
        <sz val="11"/>
        <color rgb="FF212121"/>
        <rFont val="Calibri"/>
        <family val="2"/>
        <scheme val="minor"/>
      </rPr>
      <t xml:space="preserve">       A performance framework is submitted at the funding request stage and is refined further with at grant making stage. It is part of the Grant Agreement between the Global Fund and the country/Principal Recipient and defines the indicators and targets to be achieved over the grant period. </t>
    </r>
  </si>
  <si>
    <t>1.       These instructions provide guidance on how to fill the performance framework (PF) template. It is meant for all stakeholders involved in the development and review of Performance Frameworks, both at funding request and grant making stages of the grant lifecycle. This includes Country Coordinating Mechanisms (CCMs), Principal Recipients (PRs), other grant implementers, technical assistance providers, the Technical Review Panel, the Global Fund Secretariat and Local Fund Agents (LFAs).</t>
  </si>
  <si>
    <r>
      <t xml:space="preserve">8.      At the funding request stage: The applicants should request the Country Team for a Performance Framework template. In their request the applicants should specify the component(s) to be covered in their funding application(s). For details on the joint submissions please refer to the  </t>
    </r>
    <r>
      <rPr>
        <u/>
        <sz val="11"/>
        <color theme="4" tint="-0.249977111117893"/>
        <rFont val="Calibri"/>
        <family val="2"/>
        <charset val="238"/>
        <scheme val="minor"/>
      </rPr>
      <t>Funding Request Instructions</t>
    </r>
    <r>
      <rPr>
        <sz val="11"/>
        <color rgb="FF000000"/>
        <rFont val="Calibri"/>
        <family val="2"/>
        <scheme val="minor"/>
      </rPr>
      <t>. The Global Fund Country Teams will generate and share a Performance Framework template, specific for each applicant. The applicants will use one Performance Framework template to cover the full funding request for all nominated Principal Recipients.</t>
    </r>
  </si>
  <si>
    <r>
      <rPr>
        <sz val="11"/>
        <rFont val="Calibri"/>
        <family val="2"/>
        <scheme val="minor"/>
      </rPr>
      <t xml:space="preserve">3.      	The Performance Framework includes impact, outcome and coverage indicators, each with associated targets and a timeline for reporting. Each coverage indicator is attached to a specific module supported by the Global Fund grant. The Performance Framework template provides a standardized list of indicators to select from. These are derived from technical partner guidance to ensure consistent and harmonized reporting. Refer to the </t>
    </r>
    <r>
      <rPr>
        <u/>
        <sz val="11"/>
        <color theme="4" tint="-0.249977111117893"/>
        <rFont val="Calibri"/>
        <family val="2"/>
        <charset val="238"/>
        <scheme val="minor"/>
      </rPr>
      <t>Modular Framework Handbook-October 2019</t>
    </r>
    <r>
      <rPr>
        <sz val="11"/>
        <rFont val="Calibri"/>
        <family val="2"/>
        <scheme val="minor"/>
      </rPr>
      <t xml:space="preserve"> for full list of indicators for reporting to the Global Fund.</t>
    </r>
  </si>
  <si>
    <t>Shalini Mitra</t>
  </si>
  <si>
    <t>Irina Kirkman</t>
  </si>
  <si>
    <t>8d8c6451-568e-4474-9ca9-08e7656ca084</t>
  </si>
  <si>
    <t>2.0.3</t>
  </si>
  <si>
    <t>1. 0 value fix 
2. Visualization rules
3. Coverage Indicator TBD Fix
4. Print View visualization of 0 values.
5. Enabling 4 decimal places for Impact, Outcome, Disaggregation N#
6. Print view to incorporate 4 decimal place.
7. Print view to incorporate Other language Local
8. Responsible PR formula Fix to include Grant Making logic
9. Allowing WPTM Results for 9 Reporting Periods.
10. Conditional Formatting for Population Columns.</t>
  </si>
  <si>
    <t>Added Enable and Disable calculations macro to each AddRow operation in the ActionFlow to increase the performance.</t>
  </si>
  <si>
    <t>Vasu Deva Dattatreya</t>
  </si>
  <si>
    <t>Swamikan Nadar</t>
  </si>
  <si>
    <t>Version 2.0.4</t>
  </si>
  <si>
    <t>2.0.4</t>
  </si>
  <si>
    <t>Dalvinder Chandok</t>
  </si>
  <si>
    <t>Shalini Mitra &amp; Uma Maheswari</t>
  </si>
  <si>
    <t>1.Fixed Target  Result Issue in Impact/outcome Indicator Sections.
2.Fixed the indicator Name issue which exceeds 255 character Limit in Coverage Indicator Section.
3.Fixed Impact disaggreagation comments(exceeds 255 character Limit) issue in disaggregation Section.
4. Fixed the Macro of the Coverage Indicator Section</t>
  </si>
  <si>
    <t>Number of Errors</t>
  </si>
  <si>
    <t>Error Message(If Relevant)</t>
  </si>
  <si>
    <t xml:space="preserve">    •   For multi-country/regional grants leave this field blank if the country selection is “Multi-country”.  </t>
  </si>
  <si>
    <t>2020-2022</t>
  </si>
  <si>
    <t>AIM_Reporting_Period__c.AIM_Report_Period_Category__c</t>
  </si>
  <si>
    <t>Implementation</t>
  </si>
  <si>
    <t>AIM_Coverage_Indicator__c.AIM_Geographic_Coverage__c</t>
  </si>
  <si>
    <t>National</t>
  </si>
  <si>
    <t>Subnational</t>
  </si>
  <si>
    <t>AIM_Coverage_Indicator__c.AIM_Rating_Cumulation_Type__c</t>
  </si>
  <si>
    <t>N-Non-cumulative</t>
  </si>
  <si>
    <t>N-Non -cumulative (other)</t>
  </si>
  <si>
    <t>N-Non -cumulative (special)</t>
  </si>
  <si>
    <t>Y- Cumulative annually</t>
  </si>
  <si>
    <t>AIM_Coverage_Indicator__c.AIM_Year__c</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</si>
  <si>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</si>
  <si>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</si>
  <si>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</si>
  <si>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</si>
  <si>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</si>
  <si>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</si>
  <si>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</si>
  <si>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</si>
  <si>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</si>
  <si>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</si>
  <si>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</si>
  <si>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</si>
  <si>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</si>
  <si>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</si>
  <si>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</si>
  <si>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</si>
  <si>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</si>
  <si>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</si>
  <si>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</si>
  <si>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</si>
  <si>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</si>
  <si>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</si>
  <si>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</si>
  <si>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</si>
  <si>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</si>
  <si>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</si>
  <si>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</si>
  <si>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</si>
  <si>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</si>
  <si>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AIM_Coverage_Indicator_Targets_Results__c.AIM_Due_for_Reporting__c</t>
  </si>
  <si>
    <t>Yes</t>
  </si>
  <si>
    <t>AIM_Coverage_Indicator_Targets_Results__c.AIM_Mark_if_target_is_TBD__c</t>
  </si>
  <si>
    <t>AIM_Coverage_Disaggregation__c.AIM_Year__c</t>
  </si>
  <si>
    <t>AIM_Impact_Indicator__c.AIM_Baseline_Year__c</t>
  </si>
  <si>
    <t>AIM_Impact_Indicator_Targets_Results__c.AIM_Year_of_Target__c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</si>
  <si>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</si>
  <si>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</si>
  <si>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</si>
  <si>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</si>
  <si>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AIM_Outcome_Indicator_Targets_Result__c.AIM_Year_of_Target__c</t>
  </si>
  <si>
    <t>AIM_Outcome_Indicator_Targets_Result__c.AIM_Mark_if_target_is_TBD__c</t>
  </si>
  <si>
    <t>AIM_Grant_Revision__c.aim_revision_type__c</t>
  </si>
  <si>
    <t>End-Date Revision</t>
  </si>
  <si>
    <t>Additional Funding</t>
  </si>
  <si>
    <t>Program revision / Budget revision</t>
  </si>
  <si>
    <t>Admin Revision</t>
  </si>
  <si>
    <t>AIM_Module_Coverage_Interventio_Comp_Ref__c.AIM_Data_Type__c</t>
  </si>
  <si>
    <t>AIM_Module_Coverage_Interventio_Comp_Ref__c.Module.AIM_Data_Type__c</t>
  </si>
  <si>
    <t>AIM_Module_Coverage_Interventio_Comp_Ref__c.Master.AIM_Data_Type__c</t>
  </si>
  <si>
    <t>AIM_Module_Coverage_Interventio_Comp_Ref__c.L1FR_Cumulation_Type__c</t>
  </si>
  <si>
    <t>AIM_Module_Coverage_Interventio_Comp_Ref__c.Coverage_by_Population.L1FR_Cumulation_Type__c</t>
  </si>
  <si>
    <t>AIM_Module_Coverage_Interventio_Comp_Ref__c.Intervention_By_Population.L1FR_Cumulation_Type__c</t>
  </si>
  <si>
    <t>AIM_Module_Coverage_Interventio_Comp_Ref__c.Coverage.L1FR_Cumulation_Type__c</t>
  </si>
  <si>
    <t>AIM_Module_Coverage_Interventio_Comp_Ref__c.Intervention.L1FR_Cumulation_Type__c</t>
  </si>
  <si>
    <t>AIM_Module_Coverage_Interventio_Comp_Ref__c.Module.L1FR_Cumulation_Type__c</t>
  </si>
  <si>
    <t>AIM_Module_Coverage_Interventio_Comp_Ref__c.Master.L1FR_Cumulation_Type__c</t>
  </si>
  <si>
    <t>a1K55000003b55pEAA</t>
  </si>
  <si>
    <t>FR1785-AFG-H</t>
  </si>
  <si>
    <t>Afghanistan</t>
  </si>
  <si>
    <t>a1A360000013M0QEAU</t>
  </si>
  <si>
    <t>a1C55000002uR28EAE</t>
  </si>
  <si>
    <t>a1C55000002uR29EAE</t>
  </si>
  <si>
    <t>a1C55000002uR2AEAU</t>
  </si>
  <si>
    <t>a1C55000002uR2BEAU</t>
  </si>
  <si>
    <t>a1C55000002uR2CEAU</t>
  </si>
  <si>
    <t>a1C55000002uR2DEAU</t>
  </si>
  <si>
    <t>a1C55000002uR2EEAU</t>
  </si>
  <si>
    <t>a1C55000002uR2FEAU</t>
  </si>
  <si>
    <t>a1C55000002uR2GEAU</t>
  </si>
  <si>
    <t>a1C55000002uR2HEAU</t>
  </si>
  <si>
    <t>a1C55000002uR2IEAU</t>
  </si>
  <si>
    <t>a1C55000002uR2JEAU</t>
  </si>
  <si>
    <t>a1R55000001xRVYEA2</t>
  </si>
  <si>
    <t>a1R55000001xRVZEA2</t>
  </si>
  <si>
    <t>a1R55000001xRVaEAM</t>
  </si>
  <si>
    <t>a1R55000001xRVbEAM</t>
  </si>
  <si>
    <t>a1R55000001xRVcEAM</t>
  </si>
  <si>
    <t>a1R55000001xRVdEAM</t>
  </si>
  <si>
    <t>a1R55000001xRVeEAM</t>
  </si>
  <si>
    <t>a1R55000001xRVfEAM</t>
  </si>
  <si>
    <t>a1R55000001xRVgEAM</t>
  </si>
  <si>
    <t>a1R55000001xRVhEAM</t>
  </si>
  <si>
    <t>a1R55000001xRViEAM</t>
  </si>
  <si>
    <t>a1R55000001xRVjEAM</t>
  </si>
  <si>
    <t>M-82278</t>
  </si>
  <si>
    <t>a1P550000025ZNhEAM</t>
  </si>
  <si>
    <t>M-82279</t>
  </si>
  <si>
    <t>a1P550000025ZNiEAM</t>
  </si>
  <si>
    <t>M-82280</t>
  </si>
  <si>
    <t>a1P550000025ZNjEAM</t>
  </si>
  <si>
    <t>M-82281</t>
  </si>
  <si>
    <t>a1P550000025ZNkEAM</t>
  </si>
  <si>
    <t>M-82282</t>
  </si>
  <si>
    <t>a1P550000025ZNlEAM</t>
  </si>
  <si>
    <t>M-82283</t>
  </si>
  <si>
    <t>a1P550000025ZNmEAM</t>
  </si>
  <si>
    <t>M-82284</t>
  </si>
  <si>
    <t>a1P550000025ZNnEAM</t>
  </si>
  <si>
    <t>M-82285</t>
  </si>
  <si>
    <t>a1P550000025ZNoEAM</t>
  </si>
  <si>
    <t>M-82286</t>
  </si>
  <si>
    <t>a1P550000025ZNpEAM</t>
  </si>
  <si>
    <t>M-82287</t>
  </si>
  <si>
    <t>a1P550000025ZNqEAM</t>
  </si>
  <si>
    <t>M-82288</t>
  </si>
  <si>
    <t>a1P550000025ZNrEAM</t>
  </si>
  <si>
    <t>M-82289</t>
  </si>
  <si>
    <t>a1P550000025ZNsEAM</t>
  </si>
  <si>
    <t>M-82290</t>
  </si>
  <si>
    <t>a1P550000025ZNtEAM</t>
  </si>
  <si>
    <t>M-82291</t>
  </si>
  <si>
    <t>a1P550000025ZNuEAM</t>
  </si>
  <si>
    <t>M-82292</t>
  </si>
  <si>
    <t>a1P550000025ZNvEAM</t>
  </si>
  <si>
    <t>a1M55000001WDCtEAO</t>
  </si>
  <si>
    <t>INT-332934</t>
  </si>
  <si>
    <t>a1M55000001WDCuEAO</t>
  </si>
  <si>
    <t>INT-332935</t>
  </si>
  <si>
    <t>a1M55000001WDCvEAO</t>
  </si>
  <si>
    <t>INT-332936</t>
  </si>
  <si>
    <t>a1M55000001WDCwEAO</t>
  </si>
  <si>
    <t>INT-332937</t>
  </si>
  <si>
    <t>a1M55000001WDCxEAO</t>
  </si>
  <si>
    <t>INT-332938</t>
  </si>
  <si>
    <t>a1M55000001WDCyEAO</t>
  </si>
  <si>
    <t>INT-332939</t>
  </si>
  <si>
    <t>a1M55000001WDCzEAO</t>
  </si>
  <si>
    <t>INT-332940</t>
  </si>
  <si>
    <t>a1M55000001WDD0EAO</t>
  </si>
  <si>
    <t>INT-332941</t>
  </si>
  <si>
    <t>a1M55000001WDD1EAO</t>
  </si>
  <si>
    <t>INT-332942</t>
  </si>
  <si>
    <t>a1M55000001WDD2EAO</t>
  </si>
  <si>
    <t>INT-332943</t>
  </si>
  <si>
    <t>a1M55000001WDD3EAO</t>
  </si>
  <si>
    <t>INT-332944</t>
  </si>
  <si>
    <t>a1M55000001WDD4EAO</t>
  </si>
  <si>
    <t>INT-332945</t>
  </si>
  <si>
    <t>a1M55000001WDD5EAO</t>
  </si>
  <si>
    <t>INT-332946</t>
  </si>
  <si>
    <t>a1M55000001WDD6EAO</t>
  </si>
  <si>
    <t>INT-332947</t>
  </si>
  <si>
    <t>a1M55000001WDD7EAO</t>
  </si>
  <si>
    <t>INT-332948</t>
  </si>
  <si>
    <t>a1M55000001WDD8EAO</t>
  </si>
  <si>
    <t>INT-332949</t>
  </si>
  <si>
    <t>a1M55000001WDD9EAO</t>
  </si>
  <si>
    <t>INT-332950</t>
  </si>
  <si>
    <t>a1M55000001WDDAEA4</t>
  </si>
  <si>
    <t>INT-332951</t>
  </si>
  <si>
    <t>a1M55000001WDDBEA4</t>
  </si>
  <si>
    <t>INT-332952</t>
  </si>
  <si>
    <t>a1M55000001WDDCEA4</t>
  </si>
  <si>
    <t>INT-332953</t>
  </si>
  <si>
    <t>a1M55000001WDDDEA4</t>
  </si>
  <si>
    <t>INT-332954</t>
  </si>
  <si>
    <t>a1M55000001WDDEEA4</t>
  </si>
  <si>
    <t>INT-332955</t>
  </si>
  <si>
    <t>a1M55000001WDDFEA4</t>
  </si>
  <si>
    <t>INT-332956</t>
  </si>
  <si>
    <t>a1M55000001WDDGEA4</t>
  </si>
  <si>
    <t>INT-332957</t>
  </si>
  <si>
    <t>a1M55000001WDDHEA4</t>
  </si>
  <si>
    <t>INT-332958</t>
  </si>
  <si>
    <t>a1M55000001WDDIEA4</t>
  </si>
  <si>
    <t>INT-332959</t>
  </si>
  <si>
    <t>a1M55000001WDDJEA4</t>
  </si>
  <si>
    <t>INT-332960</t>
  </si>
  <si>
    <t>a1M55000001WDDKEA4</t>
  </si>
  <si>
    <t>INT-332961</t>
  </si>
  <si>
    <t>a1M55000001WDDLEA4</t>
  </si>
  <si>
    <t>INT-332962</t>
  </si>
  <si>
    <t>a1M55000001WDDMEA4</t>
  </si>
  <si>
    <t>INT-332963</t>
  </si>
  <si>
    <t>a1M55000001WDDNEA4</t>
  </si>
  <si>
    <t>INT-332964</t>
  </si>
  <si>
    <t>a1M55000001WDDOEA4</t>
  </si>
  <si>
    <t>INT-332965</t>
  </si>
  <si>
    <t>a1M55000001WDDPEA4</t>
  </si>
  <si>
    <t>INT-332966</t>
  </si>
  <si>
    <t>a1M55000001WDDQEA4</t>
  </si>
  <si>
    <t>INT-332967</t>
  </si>
  <si>
    <t>a1M55000001WDDREA4</t>
  </si>
  <si>
    <t>INT-332968</t>
  </si>
  <si>
    <t>a1M55000001WDDSEA4</t>
  </si>
  <si>
    <t>INT-332969</t>
  </si>
  <si>
    <t>a1M55000001WDDTEA4</t>
  </si>
  <si>
    <t>INT-332970</t>
  </si>
  <si>
    <t>a1M55000001WDDUEA4</t>
  </si>
  <si>
    <t>INT-332971</t>
  </si>
  <si>
    <t>a1M55000001WDDVEA4</t>
  </si>
  <si>
    <t>INT-332972</t>
  </si>
  <si>
    <t>a1M55000001WDDWEA4</t>
  </si>
  <si>
    <t>INT-332973</t>
  </si>
  <si>
    <t>a1M55000001WDDXEA4</t>
  </si>
  <si>
    <t>INT-332974</t>
  </si>
  <si>
    <t>a1M55000001WDDYEA4</t>
  </si>
  <si>
    <t>INT-332975</t>
  </si>
  <si>
    <t>a1M55000001WDDZEA4</t>
  </si>
  <si>
    <t>INT-332976</t>
  </si>
  <si>
    <t>a1M55000001WDDaEAO</t>
  </si>
  <si>
    <t>INT-332977</t>
  </si>
  <si>
    <t>a1M55000001WDDbEAO</t>
  </si>
  <si>
    <t>INT-332978</t>
  </si>
  <si>
    <t>a1M55000001WDDcEAO</t>
  </si>
  <si>
    <t>INT-332979</t>
  </si>
  <si>
    <t>a1M55000001WDDdEAO</t>
  </si>
  <si>
    <t>INT-332980</t>
  </si>
  <si>
    <t>a1M55000001WDDeEAO</t>
  </si>
  <si>
    <t>INT-332981</t>
  </si>
  <si>
    <t>a1M55000001WDDfEAO</t>
  </si>
  <si>
    <t>INT-332982</t>
  </si>
  <si>
    <t>a1M55000001WDDgEAO</t>
  </si>
  <si>
    <t>INT-332983</t>
  </si>
  <si>
    <t>HIV/AIDS</t>
  </si>
  <si>
    <t>a1Y55000002Z5IcEAK</t>
  </si>
  <si>
    <t>a1Y55000002Z5IdEAK</t>
  </si>
  <si>
    <t>a1Y55000002Z5IeEAK</t>
  </si>
  <si>
    <t>a1Y55000002Z5IfEAK</t>
  </si>
  <si>
    <t>a1Y55000002Z5IgEAK</t>
  </si>
  <si>
    <t>a1Y55000002Z5IhEAK</t>
  </si>
  <si>
    <t>a1Y55000002Z5IiEAK</t>
  </si>
  <si>
    <t>a1Y55000002Z5IjEAK</t>
  </si>
  <si>
    <t>IOR-00079</t>
  </si>
  <si>
    <t>HIV I-13 Percentage of people living with HIV</t>
  </si>
  <si>
    <t>Gender | Age</t>
  </si>
  <si>
    <t>Female 20-24</t>
  </si>
  <si>
    <t>a1L1R00000J6DNdUAN</t>
  </si>
  <si>
    <t>IDR-00875</t>
  </si>
  <si>
    <t>Male 20-24</t>
  </si>
  <si>
    <t>a1L1R00000J6DNcUAN</t>
  </si>
  <si>
    <t>IDR-00874</t>
  </si>
  <si>
    <t>Female 15-19</t>
  </si>
  <si>
    <t>a1L1R00000J6DNbUAN</t>
  </si>
  <si>
    <t>IDR-00873</t>
  </si>
  <si>
    <t>Male 15-19</t>
  </si>
  <si>
    <t>a1L1R00000J6DNaUAN</t>
  </si>
  <si>
    <t>IDR-00872</t>
  </si>
  <si>
    <t>Gender</t>
  </si>
  <si>
    <t>Female</t>
  </si>
  <si>
    <t>a1L1R00000J6DLvUAN</t>
  </si>
  <si>
    <t>IDR-00769</t>
  </si>
  <si>
    <t>Male</t>
  </si>
  <si>
    <t>a1L1R00000J6DLuUAN</t>
  </si>
  <si>
    <t>IDR-00768</t>
  </si>
  <si>
    <t>Age</t>
  </si>
  <si>
    <t>15+</t>
  </si>
  <si>
    <t>a1L1R00000J6DK0UAN</t>
  </si>
  <si>
    <t>IDR-00650</t>
  </si>
  <si>
    <t>&lt;15</t>
  </si>
  <si>
    <t>a1L1R00000J6DJzUAN</t>
  </si>
  <si>
    <t>IDR-00649</t>
  </si>
  <si>
    <t>IOR-00080</t>
  </si>
  <si>
    <t>HIV I-14 Number of new HIV infections per 1000 uninfected population</t>
  </si>
  <si>
    <t>a1L1R00000J6DNhUAN</t>
  </si>
  <si>
    <t>IDR-00879</t>
  </si>
  <si>
    <t>a1L1R00000J6DNgUAN</t>
  </si>
  <si>
    <t>IDR-00878</t>
  </si>
  <si>
    <t>a1L1R00000J6DNfUAN</t>
  </si>
  <si>
    <t>IDR-00877</t>
  </si>
  <si>
    <t>a1L1R00000J6DNeUAN</t>
  </si>
  <si>
    <t>IDR-00876</t>
  </si>
  <si>
    <t>a1L1R00000J6DLxUAN</t>
  </si>
  <si>
    <t>IDR-00771</t>
  </si>
  <si>
    <t>a1L1R00000J6DLwUAN</t>
  </si>
  <si>
    <t>IDR-00770</t>
  </si>
  <si>
    <t>a1L1R00000J6DK2UAN</t>
  </si>
  <si>
    <t>IDR-00652</t>
  </si>
  <si>
    <t>a1L1R00000J6DK1UAN</t>
  </si>
  <si>
    <t>IDR-00651</t>
  </si>
  <si>
    <t>IOR-00081</t>
  </si>
  <si>
    <t>HIV I-4 Number of AIDS-related deaths per 100,000 population</t>
  </si>
  <si>
    <t>a1L1R00000J6DNlUAN</t>
  </si>
  <si>
    <t>IDR-00883</t>
  </si>
  <si>
    <t>a1L1R00000J6DNkUAN</t>
  </si>
  <si>
    <t>IDR-00882</t>
  </si>
  <si>
    <t>a1L1R00000J6DNjUAN</t>
  </si>
  <si>
    <t>IDR-00881</t>
  </si>
  <si>
    <t>a1L1R00000J6DNiUAN</t>
  </si>
  <si>
    <t>IDR-00880</t>
  </si>
  <si>
    <t>a1L1R00000J6DLzUAN</t>
  </si>
  <si>
    <t>IDR-00773</t>
  </si>
  <si>
    <t>a1L1R00000J6DLyUAN</t>
  </si>
  <si>
    <t>IDR-00772</t>
  </si>
  <si>
    <t>a1L1R00000J6DK5UAN</t>
  </si>
  <si>
    <t>IDR-00655</t>
  </si>
  <si>
    <t>5-14</t>
  </si>
  <si>
    <t>a1L1R00000J6DK4UAN</t>
  </si>
  <si>
    <t>IDR-00654</t>
  </si>
  <si>
    <t>&lt;5</t>
  </si>
  <si>
    <t>a1L1R00000J6DK3UAN</t>
  </si>
  <si>
    <t>IDR-00653</t>
  </si>
  <si>
    <t>IOR-00083</t>
  </si>
  <si>
    <t>HIV I-9a⁽ᴹ⁾ Percentage of men who have sex with men who are living with HIV</t>
  </si>
  <si>
    <t>25+</t>
  </si>
  <si>
    <t>a1L1R00000J6DK7UAN</t>
  </si>
  <si>
    <t>IDR-00657</t>
  </si>
  <si>
    <t>&lt;25</t>
  </si>
  <si>
    <t>a1L1R00000J6DK6UAN</t>
  </si>
  <si>
    <t>IDR-00656</t>
  </si>
  <si>
    <t>IOR-00084</t>
  </si>
  <si>
    <t>HIV I-9b⁽ᴹ⁾ Percentage of transgender people who are living with HIV</t>
  </si>
  <si>
    <t>a1L1R00000J6DK9UAN</t>
  </si>
  <si>
    <t>IDR-00659</t>
  </si>
  <si>
    <t>a1L1R00000J6DK8UAN</t>
  </si>
  <si>
    <t>IDR-00658</t>
  </si>
  <si>
    <t>IOR-00085</t>
  </si>
  <si>
    <t>HIV I-10⁽ᴹ⁾ Percentage of sex workers who are living with HIV</t>
  </si>
  <si>
    <t>Transgender</t>
  </si>
  <si>
    <t>a1L1R00000J6DM2UAN</t>
  </si>
  <si>
    <t>IDR-00776</t>
  </si>
  <si>
    <t>a1L1R00000J6DM1UAN</t>
  </si>
  <si>
    <t>IDR-00775</t>
  </si>
  <si>
    <t>a1L1R00000J6DM0UAN</t>
  </si>
  <si>
    <t>IDR-00774</t>
  </si>
  <si>
    <t>a1L1R00000J6DKBUA3</t>
  </si>
  <si>
    <t>IDR-00661</t>
  </si>
  <si>
    <t>a1L1R00000J6DKAUA3</t>
  </si>
  <si>
    <t>IDR-00660</t>
  </si>
  <si>
    <t>IOR-00086</t>
  </si>
  <si>
    <t>HIV I-11⁽ᴹ⁾ Percentage of people who inject drugs who are living with HIV</t>
  </si>
  <si>
    <t>a1L1R00000J6DM5UAN</t>
  </si>
  <si>
    <t>IDR-00779</t>
  </si>
  <si>
    <t>a1L1R00000J6DM4UAN</t>
  </si>
  <si>
    <t>IDR-00778</t>
  </si>
  <si>
    <t>a1L1R00000J6DM3UAN</t>
  </si>
  <si>
    <t>IDR-00777</t>
  </si>
  <si>
    <t>a1L1R00000J6DKDUA3</t>
  </si>
  <si>
    <t>IDR-00663</t>
  </si>
  <si>
    <t>a1L1R00000J6DKCUA3</t>
  </si>
  <si>
    <t>IDR-00662</t>
  </si>
  <si>
    <t>IOR-00092</t>
  </si>
  <si>
    <t>Malaria I-1⁽ᴹ⁾ Reported malaria cases (presumed and confirmed)</t>
  </si>
  <si>
    <t>Malaria case definition</t>
  </si>
  <si>
    <t>Presumptive</t>
  </si>
  <si>
    <t>a1L1R00000J6DOkUAN</t>
  </si>
  <si>
    <t>IDR-00944</t>
  </si>
  <si>
    <t>Confirmed</t>
  </si>
  <si>
    <t>a1L1R00000J6DOjUAN</t>
  </si>
  <si>
    <t>IDR-00943</t>
  </si>
  <si>
    <t>5+</t>
  </si>
  <si>
    <t>a1L1R00000J6DKFUA3</t>
  </si>
  <si>
    <t>IDR-00665</t>
  </si>
  <si>
    <t>a1L1R00000J6DKEUA3</t>
  </si>
  <si>
    <t>IDR-00664</t>
  </si>
  <si>
    <t>IOR-00093</t>
  </si>
  <si>
    <t>Malaria I-2.1 Confirmed malaria cases (microscopy or RDT): rate per 1000 persons per year</t>
  </si>
  <si>
    <t>Species</t>
  </si>
  <si>
    <t>Other species</t>
  </si>
  <si>
    <t>a1L1R00000J6DP7UAN</t>
  </si>
  <si>
    <t>IDR-00967</t>
  </si>
  <si>
    <t>Mixed</t>
  </si>
  <si>
    <t>a1L1R00000J6DP6UAN</t>
  </si>
  <si>
    <t>IDR-00966</t>
  </si>
  <si>
    <t>P. Falciparum</t>
  </si>
  <si>
    <t>a1L1R00000J6DP5UAN</t>
  </si>
  <si>
    <t>IDR-00965</t>
  </si>
  <si>
    <t>P. Vivax</t>
  </si>
  <si>
    <t>a1L1R00000J6DP4UAN</t>
  </si>
  <si>
    <t>IDR-00964</t>
  </si>
  <si>
    <t>a1L1R00000J6DKHUA3</t>
  </si>
  <si>
    <t>IDR-00667</t>
  </si>
  <si>
    <t>a1L1R00000J6DKGUA3</t>
  </si>
  <si>
    <t>IDR-00666</t>
  </si>
  <si>
    <t>IOR-00094</t>
  </si>
  <si>
    <t>Malaria I-3.1⁽ᴹ⁾ Inpatient malaria deaths per year: rate per 100,000 persons per year</t>
  </si>
  <si>
    <t>a1L1R00000J6DKJUA3</t>
  </si>
  <si>
    <t>IDR-00669</t>
  </si>
  <si>
    <t>a1L1R00000J6DKIUA3</t>
  </si>
  <si>
    <t>IDR-00668</t>
  </si>
  <si>
    <t>IOR-00095</t>
  </si>
  <si>
    <t>Malaria I-4 Malaria test positivity rate</t>
  </si>
  <si>
    <t>Type of testing</t>
  </si>
  <si>
    <t>Rapid diagnostic test</t>
  </si>
  <si>
    <t>a1L1R00000J6DPtUAN</t>
  </si>
  <si>
    <t>IDR-01015</t>
  </si>
  <si>
    <t>Microscopy</t>
  </si>
  <si>
    <t>a1L1R00000J6DPsUAN</t>
  </si>
  <si>
    <t>IDR-01014</t>
  </si>
  <si>
    <t>a1L1R00000J6DP8UAN</t>
  </si>
  <si>
    <t>IDR-00968</t>
  </si>
  <si>
    <t>IOR-00096</t>
  </si>
  <si>
    <t>Malaria I-5 Malaria parasite prevalence: Proportion of children aged 6-59 months with malaria infection</t>
  </si>
  <si>
    <t>a1L1R00000J6DM7UAN</t>
  </si>
  <si>
    <t>IDR-00781</t>
  </si>
  <si>
    <t>a1L1R00000J6DM6UAN</t>
  </si>
  <si>
    <t>IDR-00780</t>
  </si>
  <si>
    <t>IOR-00097</t>
  </si>
  <si>
    <t>Malaria I-6 All-cause under-5 mortality rate per 1000 live births</t>
  </si>
  <si>
    <t>a1L1R00000J6DM9UAN</t>
  </si>
  <si>
    <t>IDR-00783</t>
  </si>
  <si>
    <t>a1L1R00000J6DM8UAN</t>
  </si>
  <si>
    <t>IDR-00782</t>
  </si>
  <si>
    <t>IOR-00099</t>
  </si>
  <si>
    <t>Malaria I-10⁽ᴹ⁾ Annual parasite incidence: Confirmed malaria cases (microscopy or RDT): rate per 1000 persons per year (Elimination settings)</t>
  </si>
  <si>
    <t>Source of infection</t>
  </si>
  <si>
    <t>Local-introduced</t>
  </si>
  <si>
    <t>a1L1R00000J6DP3UAN</t>
  </si>
  <si>
    <t>IDR-00963</t>
  </si>
  <si>
    <t>Local-indigenous</t>
  </si>
  <si>
    <t>a1L1R00000J6DP2UAN</t>
  </si>
  <si>
    <t>IDR-00962</t>
  </si>
  <si>
    <t>Induced</t>
  </si>
  <si>
    <t>a1L1R00000J6DP1UAN</t>
  </si>
  <si>
    <t>IDR-00961</t>
  </si>
  <si>
    <t>Imported</t>
  </si>
  <si>
    <t>a1L1R00000J6DP0UAN</t>
  </si>
  <si>
    <t>IDR-00960</t>
  </si>
  <si>
    <t>IOR-00100</t>
  </si>
  <si>
    <t>HIV O-10 Percent of respondents who say they used a condom the last time they had sex with a non-marital, non-cohabiting partner, of those who have had sex with such a partner in the last 12 months</t>
  </si>
  <si>
    <t>a1L1R00000J6DMKUA3</t>
  </si>
  <si>
    <t>IDR-00794</t>
  </si>
  <si>
    <t>a1L1R00000J6DMJUA3</t>
  </si>
  <si>
    <t>IDR-00793</t>
  </si>
  <si>
    <t>a1L1R00000J6DKWUA3</t>
  </si>
  <si>
    <t>IDR-00682</t>
  </si>
  <si>
    <t>20-24</t>
  </si>
  <si>
    <t>a1L1R00000J6DKVUA3</t>
  </si>
  <si>
    <t>IDR-00681</t>
  </si>
  <si>
    <t>15-19</t>
  </si>
  <si>
    <t>a1L1R00000J6DKUUA3</t>
  </si>
  <si>
    <t>IDR-00680</t>
  </si>
  <si>
    <t>IOR-00101</t>
  </si>
  <si>
    <t>HIV O-4a⁽ᴹ⁾ Percentage of men reporting the use of a condom the last time they had anal sex with a non regular partner</t>
  </si>
  <si>
    <t>a1L1R00000J6DKLUA3</t>
  </si>
  <si>
    <t>IDR-00671</t>
  </si>
  <si>
    <t>a1L1R00000J6DKKUA3</t>
  </si>
  <si>
    <t>IDR-00670</t>
  </si>
  <si>
    <t>IOR-00102</t>
  </si>
  <si>
    <t>HIV O-4.1b⁽ᴹ⁾ Percentage of transgender people reporting using a condom in their last anal sex with a non-regular male partner</t>
  </si>
  <si>
    <t>a1L1R00000J6DKNUA3</t>
  </si>
  <si>
    <t>IDR-00673</t>
  </si>
  <si>
    <t>a1L1R00000J6DKMUA3</t>
  </si>
  <si>
    <t>IDR-00672</t>
  </si>
  <si>
    <t>IOR-00103</t>
  </si>
  <si>
    <t>HIV O-5⁽ᴹ⁾ Percentage of sex workers reporting the use of a condom with their most recent client</t>
  </si>
  <si>
    <t>a1L1R00000J6DMCUA3</t>
  </si>
  <si>
    <t>IDR-00786</t>
  </si>
  <si>
    <t>a1L1R00000J6DMBUA3</t>
  </si>
  <si>
    <t>IDR-00785</t>
  </si>
  <si>
    <t>a1L1R00000J6DMAUA3</t>
  </si>
  <si>
    <t>IDR-00784</t>
  </si>
  <si>
    <t>a1L1R00000J6DKPUA3</t>
  </si>
  <si>
    <t>IDR-00675</t>
  </si>
  <si>
    <t>a1L1R00000J6DKOUA3</t>
  </si>
  <si>
    <t>IDR-00674</t>
  </si>
  <si>
    <t>IOR-00104</t>
  </si>
  <si>
    <t>HIV O-6⁽ᴹ⁾ Percentage of people who inject drugs reporting the use of sterile injecting equipment the last time they injected</t>
  </si>
  <si>
    <t>a1L1R00000J6DMFUA3</t>
  </si>
  <si>
    <t>IDR-00789</t>
  </si>
  <si>
    <t>a1L1R00000J6DMEUA3</t>
  </si>
  <si>
    <t>IDR-00788</t>
  </si>
  <si>
    <t>a1L1R00000J6DMDUA3</t>
  </si>
  <si>
    <t>IDR-00787</t>
  </si>
  <si>
    <t>a1L1R00000J6DKRUA3</t>
  </si>
  <si>
    <t>IDR-00677</t>
  </si>
  <si>
    <t>a1L1R00000J6DKQUA3</t>
  </si>
  <si>
    <t>IDR-00676</t>
  </si>
  <si>
    <t>IOR-00105</t>
  </si>
  <si>
    <t>HIV O-9 Percentage of people who inject drugs reporting condom use at last sex</t>
  </si>
  <si>
    <t>a1L1R00000J6DMIUA3</t>
  </si>
  <si>
    <t>IDR-00792</t>
  </si>
  <si>
    <t>a1L1R00000J6DMHUA3</t>
  </si>
  <si>
    <t>IDR-00791</t>
  </si>
  <si>
    <t>a1L1R00000J6DMGUA3</t>
  </si>
  <si>
    <t>IDR-00790</t>
  </si>
  <si>
    <t>a1L1R00000J6DKTUA3</t>
  </si>
  <si>
    <t>IDR-00679</t>
  </si>
  <si>
    <t>a1L1R00000J6DKSUA3</t>
  </si>
  <si>
    <t>IDR-00678</t>
  </si>
  <si>
    <t>IOR-00107</t>
  </si>
  <si>
    <t>HIV O-11⁽ᴹ⁾ Percentage of people living with HIV who know their HIV status at the end of the reporting period</t>
  </si>
  <si>
    <t>a1L1R00000J6DMPUA3</t>
  </si>
  <si>
    <t>IDR-00799</t>
  </si>
  <si>
    <t>a1L1R00000J6DMOUA3</t>
  </si>
  <si>
    <t>IDR-00798</t>
  </si>
  <si>
    <t>a1L1R00000J6DMLUA3</t>
  </si>
  <si>
    <t>IDR-00795</t>
  </si>
  <si>
    <t>IOR-00108</t>
  </si>
  <si>
    <t>HIV O-12 Percentage of people living with HIV and on ART who are virologically suppressed</t>
  </si>
  <si>
    <t>a1L1R00000J6DMQUA3</t>
  </si>
  <si>
    <t>IDR-00800</t>
  </si>
  <si>
    <t>a1L1R00000J6DMNUA3</t>
  </si>
  <si>
    <t>IDR-00797</t>
  </si>
  <si>
    <t>a1L1R00000J6DMMUA3</t>
  </si>
  <si>
    <t>IDR-00796</t>
  </si>
  <si>
    <t>IOR-00109</t>
  </si>
  <si>
    <t>HIV O-13 Proportion of ever-married or partnered women aged 15-49 who experienced physical or sexual violence from a male intimate partner in the past 12 months</t>
  </si>
  <si>
    <t>a1L1R00000J6DKYUA3</t>
  </si>
  <si>
    <t>IDR-00684</t>
  </si>
  <si>
    <t>a1L1R00000J6DKXUA3</t>
  </si>
  <si>
    <t>IDR-00683</t>
  </si>
  <si>
    <t>IOR-00112</t>
  </si>
  <si>
    <t>HIV O-16a Percentage of men who have sex with men who avoid health care because of stigma and discrimination</t>
  </si>
  <si>
    <t>a1L1R00000J6DKaUAN</t>
  </si>
  <si>
    <t>IDR-00686</t>
  </si>
  <si>
    <t>a1L1R00000J6DKZUA3</t>
  </si>
  <si>
    <t>IDR-00685</t>
  </si>
  <si>
    <t>IOR-00113</t>
  </si>
  <si>
    <t>HIV O-16b Percentage of transgender people who avoid health care because of stigma and discrimination</t>
  </si>
  <si>
    <t>a1L1R00000J6DKcUAN</t>
  </si>
  <si>
    <t>IDR-00688</t>
  </si>
  <si>
    <t>a1L1R00000J6DKbUAN</t>
  </si>
  <si>
    <t>IDR-00687</t>
  </si>
  <si>
    <t>IOR-00114</t>
  </si>
  <si>
    <t>HIV O-16c Percentage of sex workers who avoid health care because of stigma and discrimination</t>
  </si>
  <si>
    <t>a1L1R00000J6DMTUA3</t>
  </si>
  <si>
    <t>IDR-00803</t>
  </si>
  <si>
    <t>a1L1R00000J6DMSUA3</t>
  </si>
  <si>
    <t>IDR-00802</t>
  </si>
  <si>
    <t>a1L1R00000J6DMRUA3</t>
  </si>
  <si>
    <t>IDR-00801</t>
  </si>
  <si>
    <t>a1L1R00000J6DKeUAN</t>
  </si>
  <si>
    <t>IDR-00690</t>
  </si>
  <si>
    <t>a1L1R00000J6DKdUAN</t>
  </si>
  <si>
    <t>IDR-00689</t>
  </si>
  <si>
    <t>IOR-00115</t>
  </si>
  <si>
    <t>HIV O-16d Percentage of people who inject drugs who avoid health care because of stigma and discrimination</t>
  </si>
  <si>
    <t>a1L1R00000J6DMWUA3</t>
  </si>
  <si>
    <t>IDR-00806</t>
  </si>
  <si>
    <t>a1L1R00000J6DMVUA3</t>
  </si>
  <si>
    <t>IDR-00805</t>
  </si>
  <si>
    <t>a1L1R00000J6DMUUA3</t>
  </si>
  <si>
    <t>IDR-00804</t>
  </si>
  <si>
    <t>a1L1R00000J6DKgUAN</t>
  </si>
  <si>
    <t>IDR-00692</t>
  </si>
  <si>
    <t>a1L1R00000J6DKfUAN</t>
  </si>
  <si>
    <t>IDR-00691</t>
  </si>
  <si>
    <t>IOR-00116</t>
  </si>
  <si>
    <t>HIV O-17 Percentage of people living with HIV reporting their rights were violated who sought legal redress</t>
  </si>
  <si>
    <t>Target / Risk population group</t>
  </si>
  <si>
    <t>Prisoners</t>
  </si>
  <si>
    <t>a1L1R00000J6DPCUA3</t>
  </si>
  <si>
    <t>IDR-00972</t>
  </si>
  <si>
    <t>PWIDs</t>
  </si>
  <si>
    <t>a1L1R00000J6DPBUA3</t>
  </si>
  <si>
    <t>IDR-00971</t>
  </si>
  <si>
    <t>Sex workers</t>
  </si>
  <si>
    <t>a1L1R00000J6DPAUA3</t>
  </si>
  <si>
    <t>IDR-00970</t>
  </si>
  <si>
    <t>MSM</t>
  </si>
  <si>
    <t>a1L1R00000J6DP9UAN</t>
  </si>
  <si>
    <t>IDR-00969</t>
  </si>
  <si>
    <t>a1L1R00000J6DMZUA3</t>
  </si>
  <si>
    <t>IDR-00809</t>
  </si>
  <si>
    <t>a1L1R00000J6DMYUA3</t>
  </si>
  <si>
    <t>IDR-00808</t>
  </si>
  <si>
    <t>a1L1R00000J6DMXUA3</t>
  </si>
  <si>
    <t>IDR-00807</t>
  </si>
  <si>
    <t>a1L1R00000J6DKiUAN</t>
  </si>
  <si>
    <t>IDR-00694</t>
  </si>
  <si>
    <t>a1L1R00000J6DKhUAN</t>
  </si>
  <si>
    <t>IDR-00693</t>
  </si>
  <si>
    <t>IOR-00120</t>
  </si>
  <si>
    <t>HIV O-21 Percentage of people living with HIV not on ART at the end of the reporting period among people living with HIV who were either on ART at the end of the last reporting period or newly initiated on ART during the reporting period</t>
  </si>
  <si>
    <t>Treatment outcome</t>
  </si>
  <si>
    <t>Lost to follow up</t>
  </si>
  <si>
    <t>a1L1R00000J6DPjUAN</t>
  </si>
  <si>
    <t>IDR-01005</t>
  </si>
  <si>
    <t>Stopped treatment</t>
  </si>
  <si>
    <t>a1L1R00000J6DPiUAN</t>
  </si>
  <si>
    <t>IDR-01004</t>
  </si>
  <si>
    <t>Died</t>
  </si>
  <si>
    <t>a1L1R00000J6DPhUAN</t>
  </si>
  <si>
    <t>IDR-01003</t>
  </si>
  <si>
    <t>a1L1R00000J6DMcUAN</t>
  </si>
  <si>
    <t>IDR-00812</t>
  </si>
  <si>
    <t>a1L1R00000J6DMbUAN</t>
  </si>
  <si>
    <t>IDR-00811</t>
  </si>
  <si>
    <t>a1L1R00000J6DMaUAN</t>
  </si>
  <si>
    <t>IDR-00810</t>
  </si>
  <si>
    <t>a1L1R00000J6DKkUAN</t>
  </si>
  <si>
    <t>IDR-00696</t>
  </si>
  <si>
    <t>a1L1R00000J6DKjUAN</t>
  </si>
  <si>
    <t>IDR-00695</t>
  </si>
  <si>
    <t>IOR-00126</t>
  </si>
  <si>
    <t>TB O-7 Percentage of people diagnosed with TB who experienced self-stigma that inhibited them from seeking and accessing TB services</t>
  </si>
  <si>
    <t>a1L1R00000J6DMeUAN</t>
  </si>
  <si>
    <t>IDR-00814</t>
  </si>
  <si>
    <t>a1L1R00000J6DMdUAN</t>
  </si>
  <si>
    <t>IDR-00813</t>
  </si>
  <si>
    <t>IOR-00127</t>
  </si>
  <si>
    <t>TB O-8 Percentage of people diagnosed with TB who report stigma in health care settings that inhibited them from seeking and accessing TB services</t>
  </si>
  <si>
    <t>a1L1R00000J6DMgUAN</t>
  </si>
  <si>
    <t>IDR-00816</t>
  </si>
  <si>
    <t>a1L1R00000J6DMfUAN</t>
  </si>
  <si>
    <t>IDR-00815</t>
  </si>
  <si>
    <t>IOR-00128</t>
  </si>
  <si>
    <t>TB O-9 Percentage of people diagnosed with TB who report stigma in community settings that inhibited them from seeking and accessing TB services</t>
  </si>
  <si>
    <t>a1L1R00000J6DMiUAN</t>
  </si>
  <si>
    <t>IDR-00818</t>
  </si>
  <si>
    <t>a1L1R00000J6DMhUAN</t>
  </si>
  <si>
    <t>IDR-00817</t>
  </si>
  <si>
    <t>IOR-00129</t>
  </si>
  <si>
    <t>Malaria O-1a Proportion of population that slept under an insecticide-treated net the previous night</t>
  </si>
  <si>
    <t>a1L1R00000J6DMkUAN</t>
  </si>
  <si>
    <t>IDR-00820</t>
  </si>
  <si>
    <t>a1L1R00000J6DMjUAN</t>
  </si>
  <si>
    <t>IDR-00819</t>
  </si>
  <si>
    <t>IOR-00133</t>
  </si>
  <si>
    <t>Malaria O-3 Proportion of population using an insecticide-treated net among those with access to an insecticide-treated net</t>
  </si>
  <si>
    <t>a1L1R00000J6DMmUAN</t>
  </si>
  <si>
    <t>IDR-00822</t>
  </si>
  <si>
    <t>a1L1R00000J6DMlUAN</t>
  </si>
  <si>
    <t>IDR-00821</t>
  </si>
  <si>
    <t>IOR-00136</t>
  </si>
  <si>
    <t>Malaria O-9⁽ᴹ⁾ Annual blood examination rate: per 100 population per year (Elimination settings)</t>
  </si>
  <si>
    <t>Case detection</t>
  </si>
  <si>
    <t>Passive</t>
  </si>
  <si>
    <t>a1L1R00000J6DO3UAN</t>
  </si>
  <si>
    <t>IDR-00901</t>
  </si>
  <si>
    <t>Active</t>
  </si>
  <si>
    <t>a1L1R00000J6DO2UAN</t>
  </si>
  <si>
    <t>IDR-00900</t>
  </si>
  <si>
    <t>IOR-00140</t>
  </si>
  <si>
    <t>HSS O-8 Active health workers per 10,000 population</t>
  </si>
  <si>
    <t>Occupation group</t>
  </si>
  <si>
    <t>Community health workers</t>
  </si>
  <si>
    <t>a1L1R00000J6DOpUAN</t>
  </si>
  <si>
    <t>IDR-00949</t>
  </si>
  <si>
    <t>Pharmacists</t>
  </si>
  <si>
    <t>a1L1R00000J6DOoUAN</t>
  </si>
  <si>
    <t>IDR-00948</t>
  </si>
  <si>
    <t>Laboratory technicians</t>
  </si>
  <si>
    <t>a1L1R00000J6DOnUAN</t>
  </si>
  <si>
    <t>IDR-00947</t>
  </si>
  <si>
    <t>Nurses and midwives</t>
  </si>
  <si>
    <t>a1L1R00000J6DOmUAN</t>
  </si>
  <si>
    <t>IDR-00946</t>
  </si>
  <si>
    <t>Physicians</t>
  </si>
  <si>
    <t>a1L1R00000J6DOlUAN</t>
  </si>
  <si>
    <t>IDR-00945</t>
  </si>
  <si>
    <t>IOR-00141</t>
  </si>
  <si>
    <t>HSS O-9 Percentage of antenatal clients with 1st visit before 12 weeks</t>
  </si>
  <si>
    <t>a1L1R00000J6DKmUAN</t>
  </si>
  <si>
    <t>IDR-00698</t>
  </si>
  <si>
    <t>10-14</t>
  </si>
  <si>
    <t>a1L1R00000J6DKlUAN</t>
  </si>
  <si>
    <t>IDR-00697</t>
  </si>
  <si>
    <t>MCI-01045</t>
  </si>
  <si>
    <t>KP-1a⁽ᴹ⁾ Percentage of men who have sex with men reached with HIV prevention programs - defined package of services</t>
  </si>
  <si>
    <t>a1L1R00000J6DKoUAN</t>
  </si>
  <si>
    <t>IDR-00700</t>
  </si>
  <si>
    <t>a1L1R00000J6DKnUAN</t>
  </si>
  <si>
    <t>IDR-00699</t>
  </si>
  <si>
    <t>MCI-01046</t>
  </si>
  <si>
    <t>KP-1b⁽ᴹ⁾ Percentage of transgender people reached with HIV prevention programs - defined package of services</t>
  </si>
  <si>
    <t>a1L1R00000J6DKqUAN</t>
  </si>
  <si>
    <t>IDR-00702</t>
  </si>
  <si>
    <t>a1L1R00000J6DKpUAN</t>
  </si>
  <si>
    <t>IDR-00701</t>
  </si>
  <si>
    <t>MCI-01047</t>
  </si>
  <si>
    <t>KP-1c⁽ᴹ⁾ Percentage of sex workers reached with HIV prevention programs - defined package of services</t>
  </si>
  <si>
    <t>a1L1R00000J6DMpUAN</t>
  </si>
  <si>
    <t>IDR-00825</t>
  </si>
  <si>
    <t>a1L1R00000J6DMoUAN</t>
  </si>
  <si>
    <t>IDR-00824</t>
  </si>
  <si>
    <t>a1L1R00000J6DMnUAN</t>
  </si>
  <si>
    <t>IDR-00823</t>
  </si>
  <si>
    <t>a1L1R00000J6DKsUAN</t>
  </si>
  <si>
    <t>IDR-00704</t>
  </si>
  <si>
    <t>a1L1R00000J6DKrUAN</t>
  </si>
  <si>
    <t>IDR-00703</t>
  </si>
  <si>
    <t>MCI-01048</t>
  </si>
  <si>
    <t>KP-1d⁽ᴹ⁾ Percentage of people who inject drugs reached with HIV prevention programs - defined package of services</t>
  </si>
  <si>
    <t>a1L1R00000J6DMsUAN</t>
  </si>
  <si>
    <t>IDR-00828</t>
  </si>
  <si>
    <t>a1L1R00000J6DMrUAN</t>
  </si>
  <si>
    <t>IDR-00827</t>
  </si>
  <si>
    <t>a1L1R00000J6DMqUAN</t>
  </si>
  <si>
    <t>IDR-00826</t>
  </si>
  <si>
    <t>a1L1R00000J6DKuUAN</t>
  </si>
  <si>
    <t>IDR-00706</t>
  </si>
  <si>
    <t>a1L1R00000J6DKtUAN</t>
  </si>
  <si>
    <t>IDR-00705</t>
  </si>
  <si>
    <t>MCI-01056</t>
  </si>
  <si>
    <t>YP-1a Percentage of young people aged 10-24 years attending school reached by compehensive sexuality education and/or life skills-based HIV education in schools</t>
  </si>
  <si>
    <t>a1L1R00000J6DMuUAN</t>
  </si>
  <si>
    <t>IDR-00830</t>
  </si>
  <si>
    <t>a1L1R00000J6DMtUAN</t>
  </si>
  <si>
    <t>IDR-00829</t>
  </si>
  <si>
    <t>MCI-01057</t>
  </si>
  <si>
    <t>YP-1b Percentage of young people aged 10–24 years reached by comprehensive sexuality education and/or life skills–based HIV education out of schools</t>
  </si>
  <si>
    <t>a1L1R00000J6DMwUAN</t>
  </si>
  <si>
    <t>IDR-00832</t>
  </si>
  <si>
    <t>a1L1R00000J6DMvUAN</t>
  </si>
  <si>
    <t>IDR-00831</t>
  </si>
  <si>
    <t>MCI-01058</t>
  </si>
  <si>
    <t>YP-2 Percentage of adolescent girls and young women reached with HIV prevention programs- defined package of services</t>
  </si>
  <si>
    <t>a1L1R00000J6DKxUAN</t>
  </si>
  <si>
    <t>IDR-00709</t>
  </si>
  <si>
    <t>a1L1R00000J6DKwUAN</t>
  </si>
  <si>
    <t>IDR-00708</t>
  </si>
  <si>
    <t>a1L1R00000J6DKvUAN</t>
  </si>
  <si>
    <t>IDR-00707</t>
  </si>
  <si>
    <t>MCI-01060</t>
  </si>
  <si>
    <t>PMTCT-1 Percentage of pregnant women who know their HIV status</t>
  </si>
  <si>
    <t>HIV test status</t>
  </si>
  <si>
    <t>Negative</t>
  </si>
  <si>
    <t>a1L1R00000J6DOFUA3</t>
  </si>
  <si>
    <t>IDR-00913</t>
  </si>
  <si>
    <t>Positive</t>
  </si>
  <si>
    <t>a1L1R00000J6DOEUA3</t>
  </si>
  <si>
    <t>IDR-00912</t>
  </si>
  <si>
    <t>MCI-01062</t>
  </si>
  <si>
    <t>PMTCT-3.1 Percentage of HIV-exposed infants receiving a virological test for HIV within 2 months of birth</t>
  </si>
  <si>
    <t>Indeterminate</t>
  </si>
  <si>
    <t>a1L1R00000J6DOIUA3</t>
  </si>
  <si>
    <t>IDR-00916</t>
  </si>
  <si>
    <t>a1L1R00000J6DOHUA3</t>
  </si>
  <si>
    <t>IDR-00915</t>
  </si>
  <si>
    <t>a1L1R00000J6DOGUA3</t>
  </si>
  <si>
    <t>IDR-00914</t>
  </si>
  <si>
    <t>MCI-01064</t>
  </si>
  <si>
    <t>HTS-2 Number of adolescent girls and young women who were tested for HIV and received their results during the reporting period</t>
  </si>
  <si>
    <t>a1L1R00000J6DOKUA3</t>
  </si>
  <si>
    <t>IDR-00918</t>
  </si>
  <si>
    <t>a1L1R00000J6DOJUA3</t>
  </si>
  <si>
    <t>IDR-00917</t>
  </si>
  <si>
    <t>15-24</t>
  </si>
  <si>
    <t>a1L1R00000J6DL0UAN</t>
  </si>
  <si>
    <t>IDR-00712</t>
  </si>
  <si>
    <t>a1L1R00000J6DKzUAN</t>
  </si>
  <si>
    <t>IDR-00711</t>
  </si>
  <si>
    <t>a1L1R00000J6DKyUAN</t>
  </si>
  <si>
    <t>IDR-00710</t>
  </si>
  <si>
    <t>MCI-01065</t>
  </si>
  <si>
    <t>HTS-3a⁽ᴹ⁾ Percentage of men who have sex with men that have received an HIV test during the reporting period and know their results</t>
  </si>
  <si>
    <t>a1L1R00000J6DOMUA3</t>
  </si>
  <si>
    <t>IDR-00920</t>
  </si>
  <si>
    <t>a1L1R00000J6DOLUA3</t>
  </si>
  <si>
    <t>IDR-00919</t>
  </si>
  <si>
    <t>a1L1R00000J6DL2UAN</t>
  </si>
  <si>
    <t>IDR-00714</t>
  </si>
  <si>
    <t>a1L1R00000J6DL1UAN</t>
  </si>
  <si>
    <t>IDR-00713</t>
  </si>
  <si>
    <t>MCI-01066</t>
  </si>
  <si>
    <t>HTS-3b⁽ᴹ⁾ Percentage of transgender people that have received an HIV test during the reporting period and know their results</t>
  </si>
  <si>
    <t>a1L1R00000J6DOOUA3</t>
  </si>
  <si>
    <t>IDR-00922</t>
  </si>
  <si>
    <t>a1L1R00000J6DONUA3</t>
  </si>
  <si>
    <t>IDR-00921</t>
  </si>
  <si>
    <t>a1L1R00000J6DL4UAN</t>
  </si>
  <si>
    <t>IDR-00716</t>
  </si>
  <si>
    <t>a1L1R00000J6DL3UAN</t>
  </si>
  <si>
    <t>IDR-00715</t>
  </si>
  <si>
    <t>MCI-01067</t>
  </si>
  <si>
    <t>HTS-3c⁽ᴹ⁾ Percentage of sex workers that have received an HIV test during the reporting period and know their results</t>
  </si>
  <si>
    <t>a1L1R00000J6DOQUA3</t>
  </si>
  <si>
    <t>IDR-00924</t>
  </si>
  <si>
    <t>a1L1R00000J6DOPUA3</t>
  </si>
  <si>
    <t>IDR-00923</t>
  </si>
  <si>
    <t>a1L1R00000J6DMzUAN</t>
  </si>
  <si>
    <t>IDR-00835</t>
  </si>
  <si>
    <t>a1L1R00000J6DMyUAN</t>
  </si>
  <si>
    <t>IDR-00834</t>
  </si>
  <si>
    <t>a1L1R00000J6DMxUAN</t>
  </si>
  <si>
    <t>IDR-00833</t>
  </si>
  <si>
    <t>a1L1R00000J6DL6UAN</t>
  </si>
  <si>
    <t>IDR-00718</t>
  </si>
  <si>
    <t>a1L1R00000J6DL5UAN</t>
  </si>
  <si>
    <t>IDR-00717</t>
  </si>
  <si>
    <t>MCI-01068</t>
  </si>
  <si>
    <t>HTS-3d⁽ᴹ⁾ Percentage of people who inject drugs that have received an HIV test during the reporting period and know their results</t>
  </si>
  <si>
    <t>a1L1R00000J6DOSUA3</t>
  </si>
  <si>
    <t>IDR-00926</t>
  </si>
  <si>
    <t>a1L1R00000J6DORUA3</t>
  </si>
  <si>
    <t>IDR-00925</t>
  </si>
  <si>
    <t>a1L1R00000J6DN2UAN</t>
  </si>
  <si>
    <t>IDR-00838</t>
  </si>
  <si>
    <t>a1L1R00000J6DN1UAN</t>
  </si>
  <si>
    <t>IDR-00837</t>
  </si>
  <si>
    <t>a1L1R00000J6DN0UAN</t>
  </si>
  <si>
    <t>IDR-00836</t>
  </si>
  <si>
    <t>a1L1R00000J6DL8UAN</t>
  </si>
  <si>
    <t>IDR-00720</t>
  </si>
  <si>
    <t>a1L1R00000J6DL7UAN</t>
  </si>
  <si>
    <t>IDR-00719</t>
  </si>
  <si>
    <t>MCI-01069</t>
  </si>
  <si>
    <t>HTS-3e Percentage of other vulnerable populations that have received an HIV test during the reporting period and know their results</t>
  </si>
  <si>
    <t>a1L1R00000J6DOUUA3</t>
  </si>
  <si>
    <t>IDR-00928</t>
  </si>
  <si>
    <t>a1L1R00000J6DOTUA3</t>
  </si>
  <si>
    <t>IDR-00927</t>
  </si>
  <si>
    <t>MCI-01070</t>
  </si>
  <si>
    <t>HTS-3f⁽ᴹ⁾ Number of people in prisons or other closed settings that have received an HIV test during the reporting period and know their results</t>
  </si>
  <si>
    <t>a1L1R00000J6DOWUA3</t>
  </si>
  <si>
    <t>IDR-00930</t>
  </si>
  <si>
    <t>a1L1R00000J6DOVUA3</t>
  </si>
  <si>
    <t>IDR-00929</t>
  </si>
  <si>
    <t>MCI-01071</t>
  </si>
  <si>
    <t>HTS-4 Percentage of HIV-positive results among the total HIV tests performed during the reporting period</t>
  </si>
  <si>
    <t>Facility testing</t>
  </si>
  <si>
    <t>Other</t>
  </si>
  <si>
    <t>a1L1R00000J6DODUA3</t>
  </si>
  <si>
    <t>IDR-00911</t>
  </si>
  <si>
    <t>VCT centers</t>
  </si>
  <si>
    <t>a1L1R00000J6DOCUA3</t>
  </si>
  <si>
    <t>IDR-00910</t>
  </si>
  <si>
    <t>TB clinics</t>
  </si>
  <si>
    <t>a1L1R00000J6DOBUA3</t>
  </si>
  <si>
    <t>IDR-00909</t>
  </si>
  <si>
    <t>Family Planning clinics</t>
  </si>
  <si>
    <t>a1L1R00000J6DOAUA3</t>
  </si>
  <si>
    <t>IDR-00908</t>
  </si>
  <si>
    <t>ANC clinics</t>
  </si>
  <si>
    <t>a1L1R00000J6DO9UAN</t>
  </si>
  <si>
    <t>IDR-00907</t>
  </si>
  <si>
    <t>Community testing</t>
  </si>
  <si>
    <t>Community VCT</t>
  </si>
  <si>
    <t>a1L1R00000J6DO5UAN</t>
  </si>
  <si>
    <t>IDR-00903</t>
  </si>
  <si>
    <t>Mobile testing</t>
  </si>
  <si>
    <t>a1L1R00000J6DO4UAN</t>
  </si>
  <si>
    <t>IDR-00902</t>
  </si>
  <si>
    <t>a1L1R00000J6DN4UAN</t>
  </si>
  <si>
    <t>IDR-00840</t>
  </si>
  <si>
    <t>a1L1R00000J6DN3UAN</t>
  </si>
  <si>
    <t>IDR-00839</t>
  </si>
  <si>
    <t>a1L1R00000J6DLAUA3</t>
  </si>
  <si>
    <t>IDR-00722</t>
  </si>
  <si>
    <t>a1L1R00000J6DL9UAN</t>
  </si>
  <si>
    <t>IDR-00721</t>
  </si>
  <si>
    <t>MCI-01072</t>
  </si>
  <si>
    <t>HTS-5 Percentage of people newly diagnosed with HIV initiated on ART</t>
  </si>
  <si>
    <t>a1L1R00000J6DPGUA3</t>
  </si>
  <si>
    <t>IDR-00976</t>
  </si>
  <si>
    <t>a1L1R00000J6DPFUA3</t>
  </si>
  <si>
    <t>IDR-00975</t>
  </si>
  <si>
    <t>a1L1R00000J6DPEUA3</t>
  </si>
  <si>
    <t>IDR-00974</t>
  </si>
  <si>
    <t>a1L1R00000J6DPDUA3</t>
  </si>
  <si>
    <t>IDR-00973</t>
  </si>
  <si>
    <t>a1L1R00000J6DN7UAN</t>
  </si>
  <si>
    <t>IDR-00843</t>
  </si>
  <si>
    <t>a1L1R00000J6DN6UAN</t>
  </si>
  <si>
    <t>IDR-00842</t>
  </si>
  <si>
    <t>a1L1R00000J6DN5UAN</t>
  </si>
  <si>
    <t>IDR-00841</t>
  </si>
  <si>
    <t>MCI-01073</t>
  </si>
  <si>
    <t>TCS-1.1⁽ᴹ⁾ Percentage of people on ART among all people living with HIV at the end of the reporting period</t>
  </si>
  <si>
    <t>a1L1R00000J6DPKUA3</t>
  </si>
  <si>
    <t>IDR-00980</t>
  </si>
  <si>
    <t>a1L1R00000J6DPJUA3</t>
  </si>
  <si>
    <t>IDR-00979</t>
  </si>
  <si>
    <t>a1L1R00000J6DPIUA3</t>
  </si>
  <si>
    <t>IDR-00978</t>
  </si>
  <si>
    <t>a1L1R00000J6DPHUA3</t>
  </si>
  <si>
    <t>IDR-00977</t>
  </si>
  <si>
    <t>Duration of treatment</t>
  </si>
  <si>
    <t>Newly initiating ART</t>
  </si>
  <si>
    <t>a1L1R00000J6DO6UAN</t>
  </si>
  <si>
    <t>IDR-00904</t>
  </si>
  <si>
    <t>Female 15-24</t>
  </si>
  <si>
    <t>a1L1R00000J6DNtUAN</t>
  </si>
  <si>
    <t>IDR-00891</t>
  </si>
  <si>
    <t>Male 15-24</t>
  </si>
  <si>
    <t>a1L1R00000J6DNsUAN</t>
  </si>
  <si>
    <t>IDR-00890</t>
  </si>
  <si>
    <t>a1L1R00000J6DNrUAN</t>
  </si>
  <si>
    <t>IDR-00889</t>
  </si>
  <si>
    <t>a1L1R00000J6DNqUAN</t>
  </si>
  <si>
    <t>IDR-00888</t>
  </si>
  <si>
    <t>a1L1R00000J6DNpUAN</t>
  </si>
  <si>
    <t>IDR-00887</t>
  </si>
  <si>
    <t>a1L1R00000J6DNoUAN</t>
  </si>
  <si>
    <t>IDR-00886</t>
  </si>
  <si>
    <t>Female 15+</t>
  </si>
  <si>
    <t>a1L1R00000J6DNnUAN</t>
  </si>
  <si>
    <t>IDR-00885</t>
  </si>
  <si>
    <t>Male 15+</t>
  </si>
  <si>
    <t>a1L1R00000J6DNmUAN</t>
  </si>
  <si>
    <t>IDR-00884</t>
  </si>
  <si>
    <t>a1L1R00000J6DNAUA3</t>
  </si>
  <si>
    <t>IDR-00846</t>
  </si>
  <si>
    <t>a1L1R00000J6DN9UAN</t>
  </si>
  <si>
    <t>IDR-00845</t>
  </si>
  <si>
    <t>a1L1R00000J6DN8UAN</t>
  </si>
  <si>
    <t>IDR-00844</t>
  </si>
  <si>
    <t>a1L1R00000J6DLCUA3</t>
  </si>
  <si>
    <t>IDR-00724</t>
  </si>
  <si>
    <t>a1L1R00000J6DLBUA3</t>
  </si>
  <si>
    <t>IDR-00723</t>
  </si>
  <si>
    <t>MCI-01074</t>
  </si>
  <si>
    <t>TCS-1b⁽ᴹ⁾ Percentage of adults (15 and above) on ART among all adults living with HIV at the end of the reporting period</t>
  </si>
  <si>
    <t>a1L1R00000J6DPOUA3</t>
  </si>
  <si>
    <t>IDR-00984</t>
  </si>
  <si>
    <t>a1L1R00000J6DPNUA3</t>
  </si>
  <si>
    <t>IDR-00983</t>
  </si>
  <si>
    <t>a1L1R00000J6DPMUA3</t>
  </si>
  <si>
    <t>IDR-00982</t>
  </si>
  <si>
    <t>a1L1R00000J6DPLUA3</t>
  </si>
  <si>
    <t>IDR-00981</t>
  </si>
  <si>
    <t>a1L1R00000J6DO7UAN</t>
  </si>
  <si>
    <t>IDR-00905</t>
  </si>
  <si>
    <t>a1L1R00000J6DO1UAN</t>
  </si>
  <si>
    <t>IDR-00899</t>
  </si>
  <si>
    <t>a1L1R00000J6DO0UAN</t>
  </si>
  <si>
    <t>IDR-00898</t>
  </si>
  <si>
    <t>a1L1R00000J6DNzUAN</t>
  </si>
  <si>
    <t>IDR-00897</t>
  </si>
  <si>
    <t>a1L1R00000J6DNyUAN</t>
  </si>
  <si>
    <t>IDR-00896</t>
  </si>
  <si>
    <t>a1L1R00000J6DNxUAN</t>
  </si>
  <si>
    <t>IDR-00895</t>
  </si>
  <si>
    <t>a1L1R00000J6DNwUAN</t>
  </si>
  <si>
    <t>IDR-00894</t>
  </si>
  <si>
    <t>a1L1R00000J6DNvUAN</t>
  </si>
  <si>
    <t>IDR-00893</t>
  </si>
  <si>
    <t>a1L1R00000J6DNuUAN</t>
  </si>
  <si>
    <t>IDR-00892</t>
  </si>
  <si>
    <t>a1L1R00000J6DNDUA3</t>
  </si>
  <si>
    <t>IDR-00849</t>
  </si>
  <si>
    <t>a1L1R00000J6DNCUA3</t>
  </si>
  <si>
    <t>IDR-00848</t>
  </si>
  <si>
    <t>a1L1R00000J6DNBUA3</t>
  </si>
  <si>
    <t>IDR-00847</t>
  </si>
  <si>
    <t>MCI-01075</t>
  </si>
  <si>
    <t>TCS-1c⁽ᴹ⁾ Percentage of children (under 15) on ART among all children living with HIV at the end of the reporting period</t>
  </si>
  <si>
    <t>a1L1R00000J6DO8UAN</t>
  </si>
  <si>
    <t>IDR-00906</t>
  </si>
  <si>
    <t>a1L1R00000J6DNFUA3</t>
  </si>
  <si>
    <t>IDR-00851</t>
  </si>
  <si>
    <t>a1L1R00000J6DNEUA3</t>
  </si>
  <si>
    <t>IDR-00850</t>
  </si>
  <si>
    <t>MCI-01076</t>
  </si>
  <si>
    <t>TCP-1⁽ᴹ⁾ Number of notified cases of all forms of TB (i.e. bacteriologically confirmed + clinically diagnosed), new and relapse cases</t>
  </si>
  <si>
    <t>TB case definition</t>
  </si>
  <si>
    <t>Bacteriologically confirmed</t>
  </si>
  <si>
    <t>a1L1R00000J6DPYUA3</t>
  </si>
  <si>
    <t>IDR-00994</t>
  </si>
  <si>
    <t>Not documented</t>
  </si>
  <si>
    <t>a1L1R00000J6DOZUA3</t>
  </si>
  <si>
    <t>IDR-00933</t>
  </si>
  <si>
    <t>a1L1R00000J6DOYUA3</t>
  </si>
  <si>
    <t>IDR-00932</t>
  </si>
  <si>
    <t>a1L1R00000J6DOXUA3</t>
  </si>
  <si>
    <t>IDR-00931</t>
  </si>
  <si>
    <t>a1L1R00000J6DNHUA3</t>
  </si>
  <si>
    <t>IDR-00853</t>
  </si>
  <si>
    <t>a1L1R00000J6DNGUA3</t>
  </si>
  <si>
    <t>IDR-00852</t>
  </si>
  <si>
    <t>a1L1R00000J6DLEUA3</t>
  </si>
  <si>
    <t>IDR-00726</t>
  </si>
  <si>
    <t>a1L1R00000J6DLDUA3</t>
  </si>
  <si>
    <t>IDR-00725</t>
  </si>
  <si>
    <t>MCI-01077</t>
  </si>
  <si>
    <t>TCP-2⁽ᴹ⁾ Treatment success rate- all forms: Percentage of TB cases, all forms, bacteriologically confirmed plus clinically diagnosed, successfully treated (cured plus treatment completed) among all TB cases registered for treatment during a specified period, new and relapse cases</t>
  </si>
  <si>
    <t>a1L1R00000J6DOcUAN</t>
  </si>
  <si>
    <t>IDR-00936</t>
  </si>
  <si>
    <t>a1L1R00000J6DObUAN</t>
  </si>
  <si>
    <t>IDR-00935</t>
  </si>
  <si>
    <t>a1L1R00000J6DOaUAN</t>
  </si>
  <si>
    <t>IDR-00934</t>
  </si>
  <si>
    <t>a1L1R00000J6DNJUA3</t>
  </si>
  <si>
    <t>IDR-00855</t>
  </si>
  <si>
    <t>a1L1R00000J6DNIUA3</t>
  </si>
  <si>
    <t>IDR-00854</t>
  </si>
  <si>
    <t>a1L1R00000J6DLGUA3</t>
  </si>
  <si>
    <t>IDR-00728</t>
  </si>
  <si>
    <t>a1L1R00000J6DLFUA3</t>
  </si>
  <si>
    <t>IDR-00727</t>
  </si>
  <si>
    <t>MCI-01079</t>
  </si>
  <si>
    <t>TCP-5.1 Number of people in contact with TB patients who began preventive therapy</t>
  </si>
  <si>
    <t>a1L1R00000J6DLJUA3</t>
  </si>
  <si>
    <t>IDR-00731</t>
  </si>
  <si>
    <t>a1L1R00000J6DLIUA3</t>
  </si>
  <si>
    <t>IDR-00730</t>
  </si>
  <si>
    <t>a1L1R00000J6DLHUA3</t>
  </si>
  <si>
    <t>IDR-00729</t>
  </si>
  <si>
    <t>MCI-01081</t>
  </si>
  <si>
    <t>TCP-6b Number of TB cases (all forms) notified among key affected populations/ high risk groups (other than prisoners)</t>
  </si>
  <si>
    <t>Other population group</t>
  </si>
  <si>
    <t>a1L1R00000J6DPQUA3</t>
  </si>
  <si>
    <t>IDR-00986</t>
  </si>
  <si>
    <t>Migrants/ refugees/ IDPs</t>
  </si>
  <si>
    <t>a1L1R00000J6DPPUA3</t>
  </si>
  <si>
    <t>IDR-00985</t>
  </si>
  <si>
    <t>MCI-01086</t>
  </si>
  <si>
    <t>MDR TB-2⁽ᴹ⁾ Number of TB cases with RR-TB and/or MDR-TB notified</t>
  </si>
  <si>
    <t>a1L1R00000J6DNTUA3</t>
  </si>
  <si>
    <t>IDR-00865</t>
  </si>
  <si>
    <t>a1L1R00000J6DNSUA3</t>
  </si>
  <si>
    <t>IDR-00864</t>
  </si>
  <si>
    <t>a1L1R00000J6DLXUA3</t>
  </si>
  <si>
    <t>IDR-00745</t>
  </si>
  <si>
    <t>a1L1R00000J6DLWUA3</t>
  </si>
  <si>
    <t>IDR-00744</t>
  </si>
  <si>
    <t>MCI-01087</t>
  </si>
  <si>
    <t>MDR TB-3⁽ᴹ⁾ Number of cases with RR-TB and/or MDR-TB that began second-line treatment</t>
  </si>
  <si>
    <t>TB regimen</t>
  </si>
  <si>
    <t>Short regimens</t>
  </si>
  <si>
    <t>a1L1R00000J6DPbUAN</t>
  </si>
  <si>
    <t>IDR-00997</t>
  </si>
  <si>
    <t>New TB drugs</t>
  </si>
  <si>
    <t>a1L1R00000J6DPaUAN</t>
  </si>
  <si>
    <t>IDR-00996</t>
  </si>
  <si>
    <t>a1L1R00000J6DNVUA3</t>
  </si>
  <si>
    <t>IDR-00867</t>
  </si>
  <si>
    <t>a1L1R00000J6DNUUA3</t>
  </si>
  <si>
    <t>IDR-00866</t>
  </si>
  <si>
    <t>a1L1R00000J6DLZUA3</t>
  </si>
  <si>
    <t>IDR-00747</t>
  </si>
  <si>
    <t>a1L1R00000J6DLYUA3</t>
  </si>
  <si>
    <t>IDR-00746</t>
  </si>
  <si>
    <t>MCI-01093</t>
  </si>
  <si>
    <t>MDR TB-9 Treatment success rate of RR TB and/or MDR-TB: Percentage of cases with RR and/or MDR-TB successfully treated</t>
  </si>
  <si>
    <t>XDR TB</t>
  </si>
  <si>
    <t>a1L1R00000J6DPZUA3</t>
  </si>
  <si>
    <t>IDR-00995</t>
  </si>
  <si>
    <t>a1L1R00000J6DOeUAN</t>
  </si>
  <si>
    <t>IDR-00938</t>
  </si>
  <si>
    <t>a1L1R00000J6DNXUA3</t>
  </si>
  <si>
    <t>IDR-00869</t>
  </si>
  <si>
    <t>a1L1R00000J6DNWUA3</t>
  </si>
  <si>
    <t>IDR-00868</t>
  </si>
  <si>
    <t>a1L1R00000J6DLbUAN</t>
  </si>
  <si>
    <t>IDR-00749</t>
  </si>
  <si>
    <t>a1L1R00000J6DLaUAN</t>
  </si>
  <si>
    <t>IDR-00748</t>
  </si>
  <si>
    <t>MCI-01094</t>
  </si>
  <si>
    <t>TB/HIV-5 Percentage of registered new and relapse TB patients with documented HIV status</t>
  </si>
  <si>
    <t>a1L1R00000J6DOdUAN</t>
  </si>
  <si>
    <t>IDR-00937</t>
  </si>
  <si>
    <t>a1L1R00000J6DNNUA3</t>
  </si>
  <si>
    <t>IDR-00859</t>
  </si>
  <si>
    <t>a1L1R00000J6DNMUA3</t>
  </si>
  <si>
    <t>IDR-00858</t>
  </si>
  <si>
    <t>a1L1R00000J6DLPUA3</t>
  </si>
  <si>
    <t>IDR-00737</t>
  </si>
  <si>
    <t>a1L1R00000J6DLOUA3</t>
  </si>
  <si>
    <t>IDR-00736</t>
  </si>
  <si>
    <t>a1L1R00000J6DLNUA3</t>
  </si>
  <si>
    <t>IDR-00735</t>
  </si>
  <si>
    <t>MCI-01095</t>
  </si>
  <si>
    <t>TB/HIV-6⁽ᴹ⁾ Percentage of HIV-positive new and relapse TB patients on ART during TB treatment</t>
  </si>
  <si>
    <t>a1L1R00000J6DNPUA3</t>
  </si>
  <si>
    <t>IDR-00861</t>
  </si>
  <si>
    <t>a1L1R00000J6DNOUA3</t>
  </si>
  <si>
    <t>IDR-00860</t>
  </si>
  <si>
    <t>a1L1R00000J6DLSUA3</t>
  </si>
  <si>
    <t>IDR-00740</t>
  </si>
  <si>
    <t>a1L1R00000J6DLRUA3</t>
  </si>
  <si>
    <t>IDR-00739</t>
  </si>
  <si>
    <t>a1L1R00000J6DLQUA3</t>
  </si>
  <si>
    <t>IDR-00738</t>
  </si>
  <si>
    <t>MCI-01097</t>
  </si>
  <si>
    <t>TB/HIV-7 Percentage of PLHIV on ART who initiated TB preventive therapy among those eligible during the reporting period</t>
  </si>
  <si>
    <t>TPT regimen</t>
  </si>
  <si>
    <t>INH</t>
  </si>
  <si>
    <t>a1L1R00000J6DPgUAN</t>
  </si>
  <si>
    <t>IDR-01002</t>
  </si>
  <si>
    <t>3RH</t>
  </si>
  <si>
    <t>a1L1R00000J6DPfUAN</t>
  </si>
  <si>
    <t>IDR-01001</t>
  </si>
  <si>
    <t>RIF</t>
  </si>
  <si>
    <t>a1L1R00000J6DPeUAN</t>
  </si>
  <si>
    <t>IDR-01000</t>
  </si>
  <si>
    <t>1HP</t>
  </si>
  <si>
    <t>a1L1R00000J6DPdUAN</t>
  </si>
  <si>
    <t>IDR-00999</t>
  </si>
  <si>
    <t>3HP</t>
  </si>
  <si>
    <t>a1L1R00000J6DPcUAN</t>
  </si>
  <si>
    <t>IDR-00998</t>
  </si>
  <si>
    <t>a1L1R00000J6DNRUA3</t>
  </si>
  <si>
    <t>IDR-00863</t>
  </si>
  <si>
    <t>a1L1R00000J6DNQUA3</t>
  </si>
  <si>
    <t>IDR-00862</t>
  </si>
  <si>
    <t>a1L1R00000J6DLVUA3</t>
  </si>
  <si>
    <t>IDR-00743</t>
  </si>
  <si>
    <t>a1L1R00000J6DLUUA3</t>
  </si>
  <si>
    <t>IDR-00742</t>
  </si>
  <si>
    <t>a1L1R00000J6DLTUA3</t>
  </si>
  <si>
    <t>IDR-00741</t>
  </si>
  <si>
    <t>MCI-01098</t>
  </si>
  <si>
    <t>VC-1⁽ᴹ⁾ Number of long-lasting insecticidal nets distributed to at-risk populations through mass campaigns</t>
  </si>
  <si>
    <t>a1L1R00000J6DPTUA3</t>
  </si>
  <si>
    <t>IDR-00989</t>
  </si>
  <si>
    <t>a1L1R00000J6DPSUA3</t>
  </si>
  <si>
    <t>IDR-00988</t>
  </si>
  <si>
    <t>a1L1R00000J6DPRUA3</t>
  </si>
  <si>
    <t>IDR-00987</t>
  </si>
  <si>
    <t>MCI-01099</t>
  </si>
  <si>
    <t>VC-3⁽ᴹ⁾ Number of long-lasting insecticidal nets distributed to targeted risk groups through continuous distribution</t>
  </si>
  <si>
    <t>a1L1R00000J6DPXUA3</t>
  </si>
  <si>
    <t>IDR-00993</t>
  </si>
  <si>
    <t>School children</t>
  </si>
  <si>
    <t>a1L1R00000J6DPWUA3</t>
  </si>
  <si>
    <t>IDR-00992</t>
  </si>
  <si>
    <t>Children 0-5</t>
  </si>
  <si>
    <t>a1L1R00000J6DPVUA3</t>
  </si>
  <si>
    <t>IDR-00991</t>
  </si>
  <si>
    <t>Pregnant women</t>
  </si>
  <si>
    <t>a1L1R00000J6DPUUA3</t>
  </si>
  <si>
    <t>IDR-00990</t>
  </si>
  <si>
    <t>MCI-01102</t>
  </si>
  <si>
    <t>CM-1a⁽ᴹ⁾ Proportion of suspected malaria cases that receive a parasitological test at public sector health facilities</t>
  </si>
  <si>
    <t>a1L1R00000J6DPvUAN</t>
  </si>
  <si>
    <t>IDR-01017</t>
  </si>
  <si>
    <t>a1L1R00000J6DPuUAN</t>
  </si>
  <si>
    <t>IDR-01016</t>
  </si>
  <si>
    <t>a1L1R00000J6DLdUAN</t>
  </si>
  <si>
    <t>IDR-00751</t>
  </si>
  <si>
    <t>a1L1R00000J6DLcUAN</t>
  </si>
  <si>
    <t>IDR-00750</t>
  </si>
  <si>
    <t>MCI-01103</t>
  </si>
  <si>
    <t>CM-1b⁽ᴹ⁾ Proportion of suspected malaria cases that receive a parasitological test in the community</t>
  </si>
  <si>
    <t>a1L1R00000J6DPxUAN</t>
  </si>
  <si>
    <t>IDR-01019</t>
  </si>
  <si>
    <t>a1L1R00000J6DPwUAN</t>
  </si>
  <si>
    <t>IDR-01018</t>
  </si>
  <si>
    <t>a1L1R00000J6DLfUAN</t>
  </si>
  <si>
    <t>IDR-00753</t>
  </si>
  <si>
    <t>a1L1R00000J6DLeUAN</t>
  </si>
  <si>
    <t>IDR-00752</t>
  </si>
  <si>
    <t>MCI-01104</t>
  </si>
  <si>
    <t>CM-1c⁽ᴹ⁾ Proportion of suspected malaria cases that receive a parasitological test at private sector sites</t>
  </si>
  <si>
    <t>a1L1R00000J6DPzUAN</t>
  </si>
  <si>
    <t>IDR-01021</t>
  </si>
  <si>
    <t>a1L1R00000J6DPyUAN</t>
  </si>
  <si>
    <t>IDR-01020</t>
  </si>
  <si>
    <t>a1L1R00000J6DLhUAN</t>
  </si>
  <si>
    <t>IDR-00755</t>
  </si>
  <si>
    <t>a1L1R00000J6DLgUAN</t>
  </si>
  <si>
    <t>IDR-00754</t>
  </si>
  <si>
    <t>MCI-01105</t>
  </si>
  <si>
    <t>CM-2a⁽ᴹ⁾ Proportion of confirmed malaria cases that received first-line antimalarial treatment at public sector health facilities</t>
  </si>
  <si>
    <t>a1L1R00000J6DLjUAN</t>
  </si>
  <si>
    <t>IDR-00757</t>
  </si>
  <si>
    <t>a1L1R00000J6DLiUAN</t>
  </si>
  <si>
    <t>IDR-00756</t>
  </si>
  <si>
    <t>MCI-01106</t>
  </si>
  <si>
    <t>CM-2b⁽ᴹ⁾ Proportion of confirmed malaria cases that received first-line antimalarial treatment in the community</t>
  </si>
  <si>
    <t>a1L1R00000J6DLlUAN</t>
  </si>
  <si>
    <t>IDR-00759</t>
  </si>
  <si>
    <t>a1L1R00000J6DLkUAN</t>
  </si>
  <si>
    <t>IDR-00758</t>
  </si>
  <si>
    <t>MCI-01107</t>
  </si>
  <si>
    <t>CM-2c⁽ᴹ⁾ Proportion of confirmed malaria cases that received first-line antimalarial treatment at private sector sites</t>
  </si>
  <si>
    <t>a1L1R00000J6DLnUAN</t>
  </si>
  <si>
    <t>IDR-00761</t>
  </si>
  <si>
    <t>a1L1R00000J6DLmUAN</t>
  </si>
  <si>
    <t>IDR-00760</t>
  </si>
  <si>
    <t>MCI-01108</t>
  </si>
  <si>
    <t>CM-3a Proportion of malaria cases (presumed and confirmed) that received first line antimalarial treatment at public sector health facilities</t>
  </si>
  <si>
    <t>a1L1R00000J6DLpUAN</t>
  </si>
  <si>
    <t>IDR-00763</t>
  </si>
  <si>
    <t>a1L1R00000J6DLoUAN</t>
  </si>
  <si>
    <t>IDR-00762</t>
  </si>
  <si>
    <t>MCI-01109</t>
  </si>
  <si>
    <t>CM-3b Proportion of malaria cases (presumed and confirmed) that received first line antimalarial treatment in the community</t>
  </si>
  <si>
    <t>a1L1R00000J6DLrUAN</t>
  </si>
  <si>
    <t>IDR-00765</t>
  </si>
  <si>
    <t>a1L1R00000J6DLqUAN</t>
  </si>
  <si>
    <t>IDR-00764</t>
  </si>
  <si>
    <t>MCI-01110</t>
  </si>
  <si>
    <t>CM-3c Proportion of malaria cases (presumed and confirmed) that received first line antimalarial treatment at private sector sites</t>
  </si>
  <si>
    <t>a1L1R00000J6DLtUAN</t>
  </si>
  <si>
    <t>IDR-00767</t>
  </si>
  <si>
    <t>a1L1R00000J6DLsUAN</t>
  </si>
  <si>
    <t>IDR-00766</t>
  </si>
  <si>
    <t>MCI-01114</t>
  </si>
  <si>
    <t>SPI-2 Percentage of children aged 3–59 months who received the full number of courses of SMC (3 or 4) per transmission season in the targeted areas</t>
  </si>
  <si>
    <t>a1L1R00000J6DNZUA3</t>
  </si>
  <si>
    <t>IDR-00871</t>
  </si>
  <si>
    <t>a1L1R00000J6DNYUA3</t>
  </si>
  <si>
    <t>IDR-00870</t>
  </si>
  <si>
    <t>MCI-01120</t>
  </si>
  <si>
    <t>M&amp;E-2a Completeness of facility reporting: Percentage of expected facility monthly reports (for the reporting period) that are actually received</t>
  </si>
  <si>
    <t>Type of report</t>
  </si>
  <si>
    <t>Integrated reports</t>
  </si>
  <si>
    <t>a1L1R00000J6DPnUAN</t>
  </si>
  <si>
    <t>IDR-01009</t>
  </si>
  <si>
    <t>Malaria reports</t>
  </si>
  <si>
    <t>a1L1R00000J6DPmUAN</t>
  </si>
  <si>
    <t>IDR-01008</t>
  </si>
  <si>
    <t>TB reports</t>
  </si>
  <si>
    <t>a1L1R00000J6DPlUAN</t>
  </si>
  <si>
    <t>IDR-01007</t>
  </si>
  <si>
    <t>HIV reports</t>
  </si>
  <si>
    <t>a1L1R00000J6DPkUAN</t>
  </si>
  <si>
    <t>IDR-01006</t>
  </si>
  <si>
    <t>MCI-01121</t>
  </si>
  <si>
    <t>M&amp;E-2b Timeliness of facility reporting: Percentage of submitted facility monthly reports (for the reporting period) that are received on time per the national guidelines</t>
  </si>
  <si>
    <t>a1L1R00000J6DPrUAN</t>
  </si>
  <si>
    <t>IDR-01013</t>
  </si>
  <si>
    <t>a1L1R00000J6DPqUAN</t>
  </si>
  <si>
    <t>IDR-01012</t>
  </si>
  <si>
    <t>a1L1R00000J6DPpUAN</t>
  </si>
  <si>
    <t>IDR-01011</t>
  </si>
  <si>
    <t>a1L1R00000J6DPoUAN</t>
  </si>
  <si>
    <t>IDR-01010</t>
  </si>
  <si>
    <t>MCI-01125</t>
  </si>
  <si>
    <t>HRH-1 Vacancy rate: Number of full time posts unfilled for at least 6 months as a percentage of total number of funded posts</t>
  </si>
  <si>
    <t>a1L1R00000J6DOuUAN</t>
  </si>
  <si>
    <t>IDR-00954</t>
  </si>
  <si>
    <t>a1L1R00000J6DOtUAN</t>
  </si>
  <si>
    <t>IDR-00953</t>
  </si>
  <si>
    <t>a1L1R00000J6DOsUAN</t>
  </si>
  <si>
    <t>IDR-00952</t>
  </si>
  <si>
    <t>a1L1R00000J6DOrUAN</t>
  </si>
  <si>
    <t>IDR-00951</t>
  </si>
  <si>
    <t>a1L1R00000J6DOqUAN</t>
  </si>
  <si>
    <t>IDR-00950</t>
  </si>
  <si>
    <t>MCI-01126</t>
  </si>
  <si>
    <t>HRH-2 Proportion of students graduating from a health workforce education and training program to the number of students enrolled in first year</t>
  </si>
  <si>
    <t>a1L1R00000J6DOzUAN</t>
  </si>
  <si>
    <t>IDR-00959</t>
  </si>
  <si>
    <t>a1L1R00000J6DOyUAN</t>
  </si>
  <si>
    <t>IDR-00958</t>
  </si>
  <si>
    <t>a1L1R00000J6DOxUAN</t>
  </si>
  <si>
    <t>IDR-00957</t>
  </si>
  <si>
    <t>a1L1R00000J6DOwUAN</t>
  </si>
  <si>
    <t>IDR-00956</t>
  </si>
  <si>
    <t>a1L1R00000J6DOvUAN</t>
  </si>
  <si>
    <t>IDR-00955</t>
  </si>
  <si>
    <t>MCI-01131</t>
  </si>
  <si>
    <t>SD-6 Number of iCCM conditions treated among children under five in target areas during the reporting period</t>
  </si>
  <si>
    <t>iCCM condition</t>
  </si>
  <si>
    <t>Malnutrition</t>
  </si>
  <si>
    <t>a1L1R00000J6DOiUAN</t>
  </si>
  <si>
    <t>IDR-00942</t>
  </si>
  <si>
    <t>Diarrhoea</t>
  </si>
  <si>
    <t>a1L1R00000J6DOhUAN</t>
  </si>
  <si>
    <t>IDR-00941</t>
  </si>
  <si>
    <t>Pneumonia</t>
  </si>
  <si>
    <t>a1L1R00000J6DOgUAN</t>
  </si>
  <si>
    <t>IDR-00940</t>
  </si>
  <si>
    <t>Malaria</t>
  </si>
  <si>
    <t>a1L1R00000J6DOfUAN</t>
  </si>
  <si>
    <t>IDR-00939</t>
  </si>
  <si>
    <t>MCI-01230</t>
  </si>
  <si>
    <t>TB/HIV-3.1a Percentage of people living with HIV newly initiated on ART who were screened for TB</t>
  </si>
  <si>
    <t>a1L1R00000J6DNLUA3</t>
  </si>
  <si>
    <t>IDR-00857</t>
  </si>
  <si>
    <t>a1L1R00000J6DNKUA3</t>
  </si>
  <si>
    <t>IDR-00856</t>
  </si>
  <si>
    <t>a1L1R00000J6DLMUA3</t>
  </si>
  <si>
    <t>IDR-00734</t>
  </si>
  <si>
    <t>a1L1R00000J6DLLUA3</t>
  </si>
  <si>
    <t>IDR-00733</t>
  </si>
  <si>
    <t>a1L1R00000J6DLKUA3</t>
  </si>
  <si>
    <t>IDR-00732</t>
  </si>
  <si>
    <t>Gender | Age,Gender,Age</t>
  </si>
  <si>
    <t>a1J1R000008lToKUAU</t>
  </si>
  <si>
    <t>a3z1R0000007SGD</t>
  </si>
  <si>
    <t>a1J1R000008lToLUAU</t>
  </si>
  <si>
    <t>a3z1R0000007SGE</t>
  </si>
  <si>
    <t>Age,Gender,Gender | Age</t>
  </si>
  <si>
    <t>a1J1R000008lToMUAU</t>
  </si>
  <si>
    <t>a3z1R0000007SGF</t>
  </si>
  <si>
    <t>IOR-00082</t>
  </si>
  <si>
    <t>HIV I-6 Estimated percentage of children newly infected with HIV from mother-to-child transmission among women living with HIV delivering in the past 12 months</t>
  </si>
  <si>
    <t>a1J1R000008lToNUAU</t>
  </si>
  <si>
    <t>a3z1R0000007SGG</t>
  </si>
  <si>
    <t>a1J1R000008lToOUAU</t>
  </si>
  <si>
    <t>a3z1R0000007SGH</t>
  </si>
  <si>
    <t>a1J1R000008lToPUAU</t>
  </si>
  <si>
    <t>a3z1R0000007SGI</t>
  </si>
  <si>
    <t>Gender,Age</t>
  </si>
  <si>
    <t>a1J1R000008lToQUAU</t>
  </si>
  <si>
    <t>a3z1R0000007SGJ</t>
  </si>
  <si>
    <t>a1J1R000008lToRUAU</t>
  </si>
  <si>
    <t>a3z1R0000007SGK</t>
  </si>
  <si>
    <t>IOR-00087</t>
  </si>
  <si>
    <t>HIV I-12 Percentage of other vulnerable populations (specify) who are living with HIV</t>
  </si>
  <si>
    <t>a1J1R000008lToSUAU</t>
  </si>
  <si>
    <t>a3z1R0000007SGL</t>
  </si>
  <si>
    <t>IOR-00091</t>
  </si>
  <si>
    <t>TB/HIV I-1 TB/HIV mortality rate per 100,000 population</t>
  </si>
  <si>
    <t>a1J1R000008lToWUAU</t>
  </si>
  <si>
    <t>a3z1R0000007SGP</t>
  </si>
  <si>
    <t>a1J1R000008lTofUAE</t>
  </si>
  <si>
    <t>a3z1R0000007SGZ</t>
  </si>
  <si>
    <t>a1J1R000008lTogUAE</t>
  </si>
  <si>
    <t>a3z1R0000007SGa</t>
  </si>
  <si>
    <t>a1J1R000008lTohUAE</t>
  </si>
  <si>
    <t>a3z1R0000007SGb</t>
  </si>
  <si>
    <t>a1J1R000008lToiUAE</t>
  </si>
  <si>
    <t>a3z1R0000007SGc</t>
  </si>
  <si>
    <t>a1J1R000008lTojUAE</t>
  </si>
  <si>
    <t>a3z1R0000007SGd</t>
  </si>
  <si>
    <t>a1J1R000008lTokUAE</t>
  </si>
  <si>
    <t>a3z1R0000007SGe</t>
  </si>
  <si>
    <t>IOR-00106</t>
  </si>
  <si>
    <t>HIV O-7 Percentage of other vulnerable populations who report the use of a condom at last sexual intercourse</t>
  </si>
  <si>
    <t>a1J1R000008lTolUAE</t>
  </si>
  <si>
    <t>a3z1R0000007SGf</t>
  </si>
  <si>
    <t>a1J1R000008lTomUAE</t>
  </si>
  <si>
    <t>a3z1R0000007SGg</t>
  </si>
  <si>
    <t>a1J1R000008lTonUAE</t>
  </si>
  <si>
    <t>a3z1R0000007SGh</t>
  </si>
  <si>
    <t>a1J1R000008lTooUAE</t>
  </si>
  <si>
    <t>a3z1R0000007SGi</t>
  </si>
  <si>
    <t>IOR-00110</t>
  </si>
  <si>
    <t>HIV O-14 Percentage of women and men aged 15–49 who report discriminatory attitudes towards people living with HIV</t>
  </si>
  <si>
    <t>a1J1R000008lTopUAE</t>
  </si>
  <si>
    <t>a3z1R0000007SGj</t>
  </si>
  <si>
    <t>IOR-00111</t>
  </si>
  <si>
    <t>HIV O-15 Percentage of people living with HIV who report experiences of HIV-related discrimination in health-care settings</t>
  </si>
  <si>
    <t>a1J1R000008lToqUAE</t>
  </si>
  <si>
    <t>a3z1R0000007SGk</t>
  </si>
  <si>
    <t>a1J1R000008lTorUAE</t>
  </si>
  <si>
    <t>a3z1R0000007SGl</t>
  </si>
  <si>
    <t>a1J1R000008lTosUAE</t>
  </si>
  <si>
    <t>a3z1R0000007SGm</t>
  </si>
  <si>
    <t>a1J1R000008lTotUAE</t>
  </si>
  <si>
    <t>a3z1R0000007SGn</t>
  </si>
  <si>
    <t>a1J1R000008lTouUAE</t>
  </si>
  <si>
    <t>a3z1R0000007SGo</t>
  </si>
  <si>
    <t>Target / Risk population group,Gender,Age</t>
  </si>
  <si>
    <t>a1J1R000008lTovUAE</t>
  </si>
  <si>
    <t>a3z1R0000007SGp</t>
  </si>
  <si>
    <t>IOR-00117</t>
  </si>
  <si>
    <t>HIV O-18 Percentage of women aged 15-24 who had 2+ partners in the past 12 months</t>
  </si>
  <si>
    <t>a1J1R000008lTowUAE</t>
  </si>
  <si>
    <t>a3z1R0000007SGq</t>
  </si>
  <si>
    <t>IOR-00118</t>
  </si>
  <si>
    <t>HIV O-19 Percentage of women aged 15-19 who have had a live birth or are currently pregnant</t>
  </si>
  <si>
    <t>a1J1R000008lToxUAE</t>
  </si>
  <si>
    <t>a3z1R0000007SGr</t>
  </si>
  <si>
    <t>IOR-00119</t>
  </si>
  <si>
    <t>HIV O-20 Percentage of females aged 15-24 who dropped out of school in the last year</t>
  </si>
  <si>
    <t>a1J1R000008lToyUAE</t>
  </si>
  <si>
    <t>a3z1R0000007SGs</t>
  </si>
  <si>
    <t>Age,Treatment outcome,Gender</t>
  </si>
  <si>
    <t>a1J1R000008lTozUAE</t>
  </si>
  <si>
    <t>a3z1R0000007SGt</t>
  </si>
  <si>
    <t>IOR-00137</t>
  </si>
  <si>
    <t>HSS O-5 Percentage of health facilities with tracer medicines for the three diseases available on the day of the visit or day of reporting</t>
  </si>
  <si>
    <t>a1J1R000008lTpGUAU</t>
  </si>
  <si>
    <t>a3z1R0000007SHA</t>
  </si>
  <si>
    <t>a3z1R0000007SHS</t>
  </si>
  <si>
    <t>IOR-00138</t>
  </si>
  <si>
    <t>HSS O-6 Percentage of facilities providing diagnostic services on the day of the assessment</t>
  </si>
  <si>
    <t>a1J1R000008lTpHUAU</t>
  </si>
  <si>
    <t>a3z1R0000007SHB</t>
  </si>
  <si>
    <t>a3z1R0000007SHT</t>
  </si>
  <si>
    <t>IOR-00139</t>
  </si>
  <si>
    <t>HSS O-7 National aggregate HMIS fully deployed and functional: Percentage of HMIS components in place (HIS deployment, completeness, timeliness, and integration of aggregate disease reporting for HIV, TB and malaria indicators)</t>
  </si>
  <si>
    <t>a1J1R000008lTpIUAU</t>
  </si>
  <si>
    <t>a3z1R0000007SHC</t>
  </si>
  <si>
    <t>a3z1R0000007SHU</t>
  </si>
  <si>
    <t>a1J1R000008lTpJUAU</t>
  </si>
  <si>
    <t>a3z1R0000007SHD</t>
  </si>
  <si>
    <t>a3z1R0000007SHV</t>
  </si>
  <si>
    <t>a1J1R000008lTpKUAU</t>
  </si>
  <si>
    <t>a3z1R0000007SHE</t>
  </si>
  <si>
    <t>a3z1R0000007SHW</t>
  </si>
  <si>
    <t>IOR-00142</t>
  </si>
  <si>
    <t>HSS O-10 Proportion of population with large household expenditure on health as a share of total household expenditure or income (catastrophic spending on health)</t>
  </si>
  <si>
    <t>a1J1R000008lTpLUAU</t>
  </si>
  <si>
    <t>a3z1R0000007SHF</t>
  </si>
  <si>
    <t>a3z1R0000007SHX</t>
  </si>
  <si>
    <t>COVID-19</t>
  </si>
  <si>
    <t>MCI-01236</t>
  </si>
  <si>
    <t>a3z3p000002zSUVAA2</t>
  </si>
  <si>
    <t>a1O3p000003OASdEAO</t>
  </si>
  <si>
    <t>a3z3p000002zSUV</t>
  </si>
  <si>
    <t>a3z3p000002zSUkAAM</t>
  </si>
  <si>
    <t>a3z3p000002zSUk</t>
  </si>
  <si>
    <t>Differentiated HIV Testing Services</t>
  </si>
  <si>
    <t>MCI-00650</t>
  </si>
  <si>
    <t>a3z1R0000007SFOQA2</t>
  </si>
  <si>
    <t>a1O1R000006c5MbUAI</t>
  </si>
  <si>
    <t>a3z1R0000007SFO</t>
  </si>
  <si>
    <t>Payment for results</t>
  </si>
  <si>
    <t>MCI-00669</t>
  </si>
  <si>
    <t>a3z1R0000007SGCQA2</t>
  </si>
  <si>
    <t>a1O1R000006c5MuUAI</t>
  </si>
  <si>
    <t>a3z1R0000007SGC</t>
  </si>
  <si>
    <t>a3z1R0000007SFiQAM</t>
  </si>
  <si>
    <t>a3z1R0000007SFi</t>
  </si>
  <si>
    <t>PMTCT</t>
  </si>
  <si>
    <t>MCI-00649</t>
  </si>
  <si>
    <t>a3z1R0000007SFNQA2</t>
  </si>
  <si>
    <t>a1O1R000006c5MaUAI</t>
  </si>
  <si>
    <t>a3z1R0000007SFN</t>
  </si>
  <si>
    <t>Prevention</t>
  </si>
  <si>
    <t>MCI-00648</t>
  </si>
  <si>
    <t>a3z1R0000007SFMQA2</t>
  </si>
  <si>
    <t>a1O1R000006c5MZUAY</t>
  </si>
  <si>
    <t>a3z1R0000007SFM</t>
  </si>
  <si>
    <t>Program management</t>
  </si>
  <si>
    <t>MCI-00660</t>
  </si>
  <si>
    <t>a3z1R0000007SG3QAM</t>
  </si>
  <si>
    <t>a1O1R000006c5MlUAI</t>
  </si>
  <si>
    <t>a3z1R0000007SG3</t>
  </si>
  <si>
    <t>a3z1R0000007SFZQA2</t>
  </si>
  <si>
    <t>a3z1R0000007SFZ</t>
  </si>
  <si>
    <t>Reducing human rights-related barriers to HIV/TB services</t>
  </si>
  <si>
    <t>MCI-00652</t>
  </si>
  <si>
    <t>a3z1R0000007SFQQA2</t>
  </si>
  <si>
    <t>a1O1R000006c5MdUAI</t>
  </si>
  <si>
    <t>a3z1R0000007SFQ</t>
  </si>
  <si>
    <t>RSSH: Community systems strengthening</t>
  </si>
  <si>
    <t>MCI-00667</t>
  </si>
  <si>
    <t>a3z1R0000007SGAQA2</t>
  </si>
  <si>
    <t>a1O1R000006c5MsUAI</t>
  </si>
  <si>
    <t>a3z1R0000007SGA</t>
  </si>
  <si>
    <t>a3z1R0000007SFgQAM</t>
  </si>
  <si>
    <t>a3z1R0000007SFg</t>
  </si>
  <si>
    <t>RSSH: Financial management systems</t>
  </si>
  <si>
    <t>MCI-00665</t>
  </si>
  <si>
    <t>a3z1R0000007SG8QAM</t>
  </si>
  <si>
    <t>a1O1R000006c5MqUAI</t>
  </si>
  <si>
    <t>a3z1R0000007SG8</t>
  </si>
  <si>
    <t>a3z1R0000007SFeQAM</t>
  </si>
  <si>
    <t>a3z1R0000007SFe</t>
  </si>
  <si>
    <t>RSSH: Health management information systems and M&amp;E</t>
  </si>
  <si>
    <t>MCI-00662</t>
  </si>
  <si>
    <t>a3z1R0000007SG5QAM</t>
  </si>
  <si>
    <t>a1O1R000006c5MnUAI</t>
  </si>
  <si>
    <t>a3z1R0000007SG5</t>
  </si>
  <si>
    <t>a3z1R0000007SFbQAM</t>
  </si>
  <si>
    <t>a3z1R0000007SFb</t>
  </si>
  <si>
    <t>RSSH: Health products management systems</t>
  </si>
  <si>
    <t>MCI-00661</t>
  </si>
  <si>
    <t>a3z1R0000007SG4QAM</t>
  </si>
  <si>
    <t>a1O1R000006c5MmUAI</t>
  </si>
  <si>
    <t>a3z1R0000007SG4</t>
  </si>
  <si>
    <t>a3z1R0000007SFaQAM</t>
  </si>
  <si>
    <t>a3z1R0000007SFa</t>
  </si>
  <si>
    <t>RSSH: Health sector governance and planning</t>
  </si>
  <si>
    <t>MCI-00666</t>
  </si>
  <si>
    <t>a3z1R0000007SG9QAM</t>
  </si>
  <si>
    <t>a1O1R000006c5MrUAI</t>
  </si>
  <si>
    <t>a3z1R0000007SG9</t>
  </si>
  <si>
    <t>a3z1R0000007SFfQAM</t>
  </si>
  <si>
    <t>a3z1R0000007SFf</t>
  </si>
  <si>
    <t>RSSH: Human resources for health, including community health workers</t>
  </si>
  <si>
    <t>MCI-00663</t>
  </si>
  <si>
    <t>a3z1R0000007SG6QAM</t>
  </si>
  <si>
    <t>a1O1R000006c5MoUAI</t>
  </si>
  <si>
    <t>a3z1R0000007SG6</t>
  </si>
  <si>
    <t>a3z1R0000007SFcQAM</t>
  </si>
  <si>
    <t>a3z1R0000007SFc</t>
  </si>
  <si>
    <t>RSSH: Integrated service delivery and quality improvement</t>
  </si>
  <si>
    <t>MCI-00664</t>
  </si>
  <si>
    <t>a3z1R0000007SG7QAM</t>
  </si>
  <si>
    <t>a1O1R000006c5MpUAI</t>
  </si>
  <si>
    <t>a3z1R0000007SG7</t>
  </si>
  <si>
    <t>a3z1R0000007SFdQAM</t>
  </si>
  <si>
    <t>a3z1R0000007SFd</t>
  </si>
  <si>
    <t>RSSH: Laboratory systems</t>
  </si>
  <si>
    <t>MCI-00668</t>
  </si>
  <si>
    <t>a3z1R0000007SGBQA2</t>
  </si>
  <si>
    <t>a1O1R000006c5MtUAI</t>
  </si>
  <si>
    <t>a3z1R0000007SGB</t>
  </si>
  <si>
    <t>a3z1R0000007SFhQAM</t>
  </si>
  <si>
    <t>a3z1R0000007SFh</t>
  </si>
  <si>
    <t>TB/HIV</t>
  </si>
  <si>
    <t>MCI-00656</t>
  </si>
  <si>
    <t>a3z1R0000007SFUQA2</t>
  </si>
  <si>
    <t>a1O1R000006c5MhUAI</t>
  </si>
  <si>
    <t>a3z1R0000007SFU</t>
  </si>
  <si>
    <t>Treatment, care and support</t>
  </si>
  <si>
    <t>MCI-00651</t>
  </si>
  <si>
    <t>a3z1R0000007SFPQA2</t>
  </si>
  <si>
    <t>a1O1R000006c5McUAI</t>
  </si>
  <si>
    <t>a3z1R0000007SFP</t>
  </si>
  <si>
    <t>a1O1R000006c5nXUAQ</t>
  </si>
  <si>
    <t>true</t>
  </si>
  <si>
    <t>Non cumulative;Non cumulative – other;Non cumulative - special</t>
  </si>
  <si>
    <t>a1O1R000006c5nYUAQ</t>
  </si>
  <si>
    <t>a1O1R000006c5nZUAQ</t>
  </si>
  <si>
    <t>Age,Gender</t>
  </si>
  <si>
    <t>a1O1R000006c5naUAA</t>
  </si>
  <si>
    <t>MCI-01049</t>
  </si>
  <si>
    <t>KP-1e Percentage of other vulnerable populations reached with HIV prevention programs - defined package of services</t>
  </si>
  <si>
    <t>a1O1R000006c5nbUAA</t>
  </si>
  <si>
    <t>MCI-01050</t>
  </si>
  <si>
    <t>KP-1f⁽ᴹ⁾ Number of people in prisons and other closed settings reached with HIV prevention programs - defined package of services</t>
  </si>
  <si>
    <t>a1O1R000006c5ncUAA</t>
  </si>
  <si>
    <t>MCI-01051</t>
  </si>
  <si>
    <t>KP-4 Number of needles and syringes distributed per person who injects drugs per year by needle and syringe programs</t>
  </si>
  <si>
    <t>a1O1R000006c5ndUAA</t>
  </si>
  <si>
    <t>MCI-01052</t>
  </si>
  <si>
    <t>KP-5 Percentage of individuals receiving Opioid Substitution Therapy who received treatment for at least 6 months</t>
  </si>
  <si>
    <t>a1O1R000006c5neUAA</t>
  </si>
  <si>
    <t>MCI-01053</t>
  </si>
  <si>
    <t>KP-6a Percentage of eligible men who have sex with men who initiated oral antiretroviral PrEP during the reporting period</t>
  </si>
  <si>
    <t>a1O1R000006c5nfUAA</t>
  </si>
  <si>
    <t>MCI-01054</t>
  </si>
  <si>
    <t>KP-6b Percentage of eligible transgender people who initiated oral antiretroviral PrEP during the reporting period</t>
  </si>
  <si>
    <t>a1O1R000006c5ngUAA</t>
  </si>
  <si>
    <t>MCI-01055</t>
  </si>
  <si>
    <t>KP-6c Percentage of eligible sex workers who initiated oral antiretroviral PrEP during the reporting period</t>
  </si>
  <si>
    <t>a1O1R000006c5nhUAA</t>
  </si>
  <si>
    <t>MCI-01044</t>
  </si>
  <si>
    <t>MEN-1 Number of medical male circumcisions performed according to national standards</t>
  </si>
  <si>
    <t>a1O1R000006c5nWUAQ</t>
  </si>
  <si>
    <t>a1O1R000006c5niUAA</t>
  </si>
  <si>
    <t>a1O1R000006c5njUAA</t>
  </si>
  <si>
    <t>a1O1R000006c5nkUAA</t>
  </si>
  <si>
    <t>MCI-01059</t>
  </si>
  <si>
    <t>YP-4 Percentage of eligible adolescent girls and young women who initiated oral antiretroviral PrEP during the reporting period</t>
  </si>
  <si>
    <t>a1O1R000006c5nlUAA</t>
  </si>
  <si>
    <t>a1O1R000006c5nmUAA</t>
  </si>
  <si>
    <t>MCI-01061</t>
  </si>
  <si>
    <t>PMTCT-2.1 Percentage of HIV-positive women who received ART during pregnancy and/or labour and delivery</t>
  </si>
  <si>
    <t>NA</t>
  </si>
  <si>
    <t>a1O1R000006c5nnUAA</t>
  </si>
  <si>
    <t>a1O1R000006c5noUAA</t>
  </si>
  <si>
    <t>MCI-01063</t>
  </si>
  <si>
    <t>PMTCT-4 Percentage of antenatal care attendees tested for syphilis</t>
  </si>
  <si>
    <t>a1O1R000006c5npUAA</t>
  </si>
  <si>
    <t>Age,HIV test status</t>
  </si>
  <si>
    <t>a1O1R000006c5nqUAA</t>
  </si>
  <si>
    <t>a1O1R000006c5nrUAA</t>
  </si>
  <si>
    <t>a1O1R000006c5nsUAA</t>
  </si>
  <si>
    <t>Age,Gender,HIV test status</t>
  </si>
  <si>
    <t>a1O1R000006c5ntUAA</t>
  </si>
  <si>
    <t>a1O1R000006c5nuUAA</t>
  </si>
  <si>
    <t>a1O1R000006c5nvUAA</t>
  </si>
  <si>
    <t>a1O1R000006c5nwUAA</t>
  </si>
  <si>
    <t>Age,Gender,Community testing,Facility testing</t>
  </si>
  <si>
    <t>a1O1R000006c5nxUAA</t>
  </si>
  <si>
    <t>Gender,Target / Risk population group</t>
  </si>
  <si>
    <t>a1O1R000006c5nyUAA</t>
  </si>
  <si>
    <t>Age,Gender,Gender | Age,Duration of treatment,Target / Risk population group</t>
  </si>
  <si>
    <t>a1O1R000006c5nzUAA</t>
  </si>
  <si>
    <t>Gender,Gender | Age,Duration of treatment,Target / Risk population group</t>
  </si>
  <si>
    <t>a1O1R000006c5o0UAA</t>
  </si>
  <si>
    <t>Gender,Duration of treatment</t>
  </si>
  <si>
    <t>a1O1R000006c5o1UAA</t>
  </si>
  <si>
    <t>a1O1R000006c8GzUAI</t>
  </si>
  <si>
    <t>a1O1R000006c5oKUAQ</t>
  </si>
  <si>
    <t>a1O1R000006c5oLUAQ</t>
  </si>
  <si>
    <t>Age,Gender,TPT regimen</t>
  </si>
  <si>
    <t>a1O1R000006c5oNUAQ</t>
  </si>
  <si>
    <t>MCI-01115</t>
  </si>
  <si>
    <t>PSM-3 Percentage of health facilities providing diagnostic services with tracer items available on the day of the visit or day of reporting</t>
  </si>
  <si>
    <t>a1O1R000006c5ofUAA</t>
  </si>
  <si>
    <t>Non cumulative – other;Non cumulative - special</t>
  </si>
  <si>
    <t>MCI-01116</t>
  </si>
  <si>
    <t>PSM-4 Percentage of health facilities with tracer medicines for the three diseases available on the day of the visit or day of reporting</t>
  </si>
  <si>
    <t>a1O1R000006c5ogUAA</t>
  </si>
  <si>
    <t>MCI-01117</t>
  </si>
  <si>
    <t>PSM-5 Percentage of consignments delivered on-time and in-full among the total number of consignments expected to be delivered for the three diseases during the reporting period</t>
  </si>
  <si>
    <t>a1O1R000006c5ohUAA</t>
  </si>
  <si>
    <t>MCI-01118</t>
  </si>
  <si>
    <t>PSM-6 Percentage of health products for Purchase Orders confirmed with suppliers among the projected quantities, for the three diseases during the reporting period</t>
  </si>
  <si>
    <t>a1O1R000006c5oiUAA</t>
  </si>
  <si>
    <t>MCI-01119</t>
  </si>
  <si>
    <t>PSM-7 Percentage of health product batches for the three diseases tested for quality in line with Global Fund Quality Assurance policy</t>
  </si>
  <si>
    <t>a1O1R000006c5ojUAA</t>
  </si>
  <si>
    <t>a1O1R000006c5okUAA</t>
  </si>
  <si>
    <t>a1O1R000006c5olUAA</t>
  </si>
  <si>
    <t>MCI-01122</t>
  </si>
  <si>
    <t>M&amp;E-4 Percentage of service delivery reports from community health workers integrated into HMIS</t>
  </si>
  <si>
    <t>a1O1R000006c5omUAA</t>
  </si>
  <si>
    <t>MCI-01123</t>
  </si>
  <si>
    <t>M&amp;E-5 Percentage of facilities which record and submit data using the electronic information system</t>
  </si>
  <si>
    <t>a1O1R000006c5onUAA</t>
  </si>
  <si>
    <t>MCI-01124</t>
  </si>
  <si>
    <t>M&amp;E-6 Percentage of districts that produce periodic analytical report(s) as per nationally agreed plan and reporting format during the reporting period</t>
  </si>
  <si>
    <t>a1O1R000006c5ooUAA</t>
  </si>
  <si>
    <t>a1O1R000006c5opUAA</t>
  </si>
  <si>
    <t>a1O1R000006c5oqUAA</t>
  </si>
  <si>
    <t>MCI-01127</t>
  </si>
  <si>
    <t>HRH-3 Proportion of community health workers who received at least one supportive supervision during the reporting period</t>
  </si>
  <si>
    <t>a1O1R000006c5orUAA</t>
  </si>
  <si>
    <t>MCI-01128</t>
  </si>
  <si>
    <t>SD-3 Number of outpatient department visits per person per year</t>
  </si>
  <si>
    <t>a1O1R000006c5osUAA</t>
  </si>
  <si>
    <t>MCI-01129</t>
  </si>
  <si>
    <t>SD-4 Percentage of facilities with functioning health committee (or similar) that includes community members and meets at least quarterly</t>
  </si>
  <si>
    <t>a1O1R000006c5otUAA</t>
  </si>
  <si>
    <t>MCI-01130</t>
  </si>
  <si>
    <t>SD-5 Percentage of facilities that receive supportive supervision – at least once per quarter</t>
  </si>
  <si>
    <t>a1O1R000006c5ouUAA</t>
  </si>
  <si>
    <t>a1O1R000006c5ovUAA</t>
  </si>
  <si>
    <t>MCI-01132</t>
  </si>
  <si>
    <t>FMS-1 Percentage of public financial management system components used for grant financial management</t>
  </si>
  <si>
    <t>a1O1R000006c5owUAA</t>
  </si>
  <si>
    <t>MCI-01133</t>
  </si>
  <si>
    <t>HSG-1 Percent of district health management teams or other administrative units that have developed a monitoring plan, including annual work objectives and performance measures</t>
  </si>
  <si>
    <t>a1O1R000006c5oxUAA</t>
  </si>
  <si>
    <t>MCI-01134</t>
  </si>
  <si>
    <t>CSS-1 Percentage of community based monitoring reports presented to relevant oversight mechanisms</t>
  </si>
  <si>
    <t>a1O1R000006c5oyUAA</t>
  </si>
  <si>
    <t>MCI-01135</t>
  </si>
  <si>
    <t>CSS-2 Number of community based organizations that received a pre-defined package of training</t>
  </si>
  <si>
    <t>a1O1R000006c5ozUAA</t>
  </si>
  <si>
    <t>MCI-01136</t>
  </si>
  <si>
    <t>LAB-1 Percentage of National Reference Laboratories accredited according to ISO15189 standard or achieving at least 4 stars towards accreditation</t>
  </si>
  <si>
    <t>a1O1R000006c5p0UAA</t>
  </si>
  <si>
    <t>MCI-00676</t>
  </si>
  <si>
    <t>Addressing stigma, discrimination and violence</t>
  </si>
  <si>
    <t>a1O1R000006c5haUAA</t>
  </si>
  <si>
    <t>MCI-00672</t>
  </si>
  <si>
    <t>Behavior change interventions</t>
  </si>
  <si>
    <t>a1O1R000006c5hWUAQ</t>
  </si>
  <si>
    <t>MCI-00673</t>
  </si>
  <si>
    <t>Community empowerment</t>
  </si>
  <si>
    <t>a1O1R000006c5hXUAQ</t>
  </si>
  <si>
    <t>MCI-00682</t>
  </si>
  <si>
    <t>Comprehensive sexuality education</t>
  </si>
  <si>
    <t>a1O1R000006c5hgUAA</t>
  </si>
  <si>
    <t>MCI-00670</t>
  </si>
  <si>
    <t>Condom and lubricant programing</t>
  </si>
  <si>
    <t>a1O1R000006c5hUUAQ</t>
  </si>
  <si>
    <t>MCI-00683</t>
  </si>
  <si>
    <t>Gender-based violence prevention and post violence care</t>
  </si>
  <si>
    <t>a1O1R000006c5hhUAA</t>
  </si>
  <si>
    <t>MCI-00675</t>
  </si>
  <si>
    <t>Harm reduction interventions for drug use</t>
  </si>
  <si>
    <t>a1O1R000006c5hZUAQ</t>
  </si>
  <si>
    <t>MCI-00685</t>
  </si>
  <si>
    <t>Integration into national multi-sectoral responses of AGYW programs</t>
  </si>
  <si>
    <t>a1O1R000006c5hjUAA</t>
  </si>
  <si>
    <t>MCI-00677</t>
  </si>
  <si>
    <t>Interventions for young key populations</t>
  </si>
  <si>
    <t>a1O1R000006c5hbUAA</t>
  </si>
  <si>
    <t>MCI-00688</t>
  </si>
  <si>
    <t>Linkages between HIV programs and RMNCAH</t>
  </si>
  <si>
    <t>a1O1R000006c5hmUAA</t>
  </si>
  <si>
    <t>MCI-00687</t>
  </si>
  <si>
    <t>National condom program management and stewardship</t>
  </si>
  <si>
    <t>a1O1R000006c5hlUAA</t>
  </si>
  <si>
    <t>MCI-00679</t>
  </si>
  <si>
    <t>Needle and syringe programs</t>
  </si>
  <si>
    <t>a1O1R000006c5hdUAA</t>
  </si>
  <si>
    <t>MCI-00680</t>
  </si>
  <si>
    <t>Opioid substitution therapy and other medically assisted drug dependence treatment</t>
  </si>
  <si>
    <t>a1O1R000006c5heUAA</t>
  </si>
  <si>
    <t>MCI-00681</t>
  </si>
  <si>
    <t>Overdose prevention and management</t>
  </si>
  <si>
    <t>a1O1R000006c5hfUAA</t>
  </si>
  <si>
    <t>MCI-00671</t>
  </si>
  <si>
    <t>Pre-exposure prophylaxis</t>
  </si>
  <si>
    <t>a1O1R000006c5hVUAQ</t>
  </si>
  <si>
    <t>MCI-00678</t>
  </si>
  <si>
    <t>Prevention and management of co-infections and co-morbidities (Prevention)</t>
  </si>
  <si>
    <t>a1O1R000006c5hcUAA</t>
  </si>
  <si>
    <t>MCI-00674</t>
  </si>
  <si>
    <t>Sexual and reproductive health services, including STIs</t>
  </si>
  <si>
    <t>a1O1R000006c5hYUAQ</t>
  </si>
  <si>
    <t>MCI-00684</t>
  </si>
  <si>
    <t>Social protection interventions</t>
  </si>
  <si>
    <t>a1O1R000006c5hiUAA</t>
  </si>
  <si>
    <t>MCI-00686</t>
  </si>
  <si>
    <t>Voluntary Medical Male Circumcision</t>
  </si>
  <si>
    <t>a1O1R000006c5hkUAA</t>
  </si>
  <si>
    <t>MCI-00689</t>
  </si>
  <si>
    <t>Prong 1: Primary prevention of HIV infection among women of childbearing age</t>
  </si>
  <si>
    <t>a1O1R000006c5hnUAA</t>
  </si>
  <si>
    <t>MCI-00690</t>
  </si>
  <si>
    <t>Prong 2: Preventing unintended pregnancies among women living with HIV</t>
  </si>
  <si>
    <t>a1O1R000006c5hoUAA</t>
  </si>
  <si>
    <t>MCI-00691</t>
  </si>
  <si>
    <t>Prong 3: Preventing vertical HIV transmission</t>
  </si>
  <si>
    <t>a1O1R000006c5hpUAA</t>
  </si>
  <si>
    <t>MCI-00692</t>
  </si>
  <si>
    <t>Prong 4: Treatment, care and support to mothers living with HIV, their children and families</t>
  </si>
  <si>
    <t>a1O1R000006c5hqUAA</t>
  </si>
  <si>
    <t>MCI-00694</t>
  </si>
  <si>
    <t>Community-based testing</t>
  </si>
  <si>
    <t>a1O1R000006c5hsUAA</t>
  </si>
  <si>
    <t>MCI-00693</t>
  </si>
  <si>
    <t>Facility-based testing</t>
  </si>
  <si>
    <t>a1O1R000006c5hrUAA</t>
  </si>
  <si>
    <t>MCI-00695</t>
  </si>
  <si>
    <t>Self-testing</t>
  </si>
  <si>
    <t>a1O1R000006c5htUAA</t>
  </si>
  <si>
    <t>MCI-00701</t>
  </si>
  <si>
    <t>Counseling and psycho-social support</t>
  </si>
  <si>
    <t>a1O1R000006c5hzUAA</t>
  </si>
  <si>
    <t>MCI-00696</t>
  </si>
  <si>
    <t>Differentiated ART service delivery and HIV care</t>
  </si>
  <si>
    <t>a1O1R000006c5huUAA</t>
  </si>
  <si>
    <t>MCI-00702</t>
  </si>
  <si>
    <t>Orphan and vulnerable children package</t>
  </si>
  <si>
    <t>a1O1R000006c5i0UAA</t>
  </si>
  <si>
    <t>MCI-00700</t>
  </si>
  <si>
    <t>Prevention and management of co-infections and co-morbidities (Treatment, care and support)</t>
  </si>
  <si>
    <t>a1O1R000006c5hyUAA</t>
  </si>
  <si>
    <t>MCI-00698</t>
  </si>
  <si>
    <t>Treatment monitoring - ARV toxicity</t>
  </si>
  <si>
    <t>a1O1R000006c5hwUAA</t>
  </si>
  <si>
    <t>MCI-00697</t>
  </si>
  <si>
    <t>Treatment monitoring - Drug resistance</t>
  </si>
  <si>
    <t>a1O1R000006c5hvUAA</t>
  </si>
  <si>
    <t>MCI-00699</t>
  </si>
  <si>
    <t>Treatment monitoring - Viral load</t>
  </si>
  <si>
    <t>a1O1R000006c5hxUAA</t>
  </si>
  <si>
    <t>MCI-00710</t>
  </si>
  <si>
    <t>Community mobilization and advocacy (HIV/TB)</t>
  </si>
  <si>
    <t>a1O1R000006c5i8UAA</t>
  </si>
  <si>
    <t>MCI-00706</t>
  </si>
  <si>
    <t>HIV and HIV/TB-related legal services</t>
  </si>
  <si>
    <t>a1O1R000006c5i4UAA</t>
  </si>
  <si>
    <t>MCI-00705</t>
  </si>
  <si>
    <t>Human rights and medical ethics related to HIV and HIV/TB for health care providers</t>
  </si>
  <si>
    <t>a1O1R000006c5i3UAA</t>
  </si>
  <si>
    <t>MCI-00708</t>
  </si>
  <si>
    <t>Improving laws, regulations and polices relating to HIV and HIV/TB</t>
  </si>
  <si>
    <t>a1O1R000006c5i6UAA</t>
  </si>
  <si>
    <t>MCI-00704</t>
  </si>
  <si>
    <t>Legal Literacy (“Know Your Rights")</t>
  </si>
  <si>
    <t>a1O1R000006c5i2UAA</t>
  </si>
  <si>
    <t>MCI-00709</t>
  </si>
  <si>
    <t>Reducing HIV-related gender discrimination, harmful gender norms and violence against women and girls in all their diversity</t>
  </si>
  <si>
    <t>a1O1R000006c5i7UAA</t>
  </si>
  <si>
    <t>MCI-00707</t>
  </si>
  <si>
    <t>Sensitization of law-makers and law-enforcement agents</t>
  </si>
  <si>
    <t>a1O1R000006c5i5UAA</t>
  </si>
  <si>
    <t>MCI-00703</t>
  </si>
  <si>
    <t>Stigma and discrimination reduction (HIV/TB)</t>
  </si>
  <si>
    <t>a1O1R000006c5i1UAA</t>
  </si>
  <si>
    <t>MCI-00749</t>
  </si>
  <si>
    <t>Collaborative activities with other programs and sectors (TB/HIV)</t>
  </si>
  <si>
    <t>a1O1R000006c5ilUAA</t>
  </si>
  <si>
    <t>MCI-00743</t>
  </si>
  <si>
    <t>Community TB/HIV care delivery</t>
  </si>
  <si>
    <t>a1O1R000006c5ifUAA</t>
  </si>
  <si>
    <t>MCI-00742</t>
  </si>
  <si>
    <t>Engaging all care providers (TB/HIV)</t>
  </si>
  <si>
    <t>a1O1R000006c5ieUAA</t>
  </si>
  <si>
    <t>MCI-00744</t>
  </si>
  <si>
    <t>Key Populations (TB/HIV) - Children</t>
  </si>
  <si>
    <t>a1O1R000006c5igUAA</t>
  </si>
  <si>
    <t>MCI-00747</t>
  </si>
  <si>
    <t>Key populations (TB/HIV) - Miners and mining communities</t>
  </si>
  <si>
    <t>a1O1R000006c5ijUAA</t>
  </si>
  <si>
    <t>MCI-00746</t>
  </si>
  <si>
    <t>Key populations (TB/HIV) - Mobile populations: refugees, migrants and internally displaced people</t>
  </si>
  <si>
    <t>a1O1R000006c5iiUAA</t>
  </si>
  <si>
    <t>MCI-00748</t>
  </si>
  <si>
    <t>Key populations (TB/HIV) - Others</t>
  </si>
  <si>
    <t>a1O1R000006c5ikUAA</t>
  </si>
  <si>
    <t>MCI-00745</t>
  </si>
  <si>
    <t>Key populations (TB/HIV) - Prisoners</t>
  </si>
  <si>
    <t>a1O1R000006c5ihUAA</t>
  </si>
  <si>
    <t>MCI-00741</t>
  </si>
  <si>
    <t>Prevention (TB/HIV)</t>
  </si>
  <si>
    <t>a1O1R000006c5idUAA</t>
  </si>
  <si>
    <t>MCI-00739</t>
  </si>
  <si>
    <t>Screening, testing and diagnosis</t>
  </si>
  <si>
    <t>a1O1R000006c5ibUAA</t>
  </si>
  <si>
    <t>MCI-00738</t>
  </si>
  <si>
    <t>TB/HIV collaborative interventions</t>
  </si>
  <si>
    <t>a1O1R000006c5iaUAA</t>
  </si>
  <si>
    <t>MCI-00740</t>
  </si>
  <si>
    <t>Treatment (TB/HIV)</t>
  </si>
  <si>
    <t>a1O1R000006c5icUAA</t>
  </si>
  <si>
    <t>MCI-00778</t>
  </si>
  <si>
    <t>Coordination and management of national disease control programs</t>
  </si>
  <si>
    <t>a1O1R000006c5jEUAQ</t>
  </si>
  <si>
    <t>MCI-00779</t>
  </si>
  <si>
    <t>Grant management</t>
  </si>
  <si>
    <t>a1O1R000006c5jFUAQ</t>
  </si>
  <si>
    <t>MCI-00784</t>
  </si>
  <si>
    <t>Avoidance, reduction and management of health care waste</t>
  </si>
  <si>
    <t>a1O1R000006c5jKUAQ</t>
  </si>
  <si>
    <t>MCI-00780</t>
  </si>
  <si>
    <t>Policy, strategy, governance</t>
  </si>
  <si>
    <t>a1O1R000006c5jGUAQ</t>
  </si>
  <si>
    <t>MCI-00782</t>
  </si>
  <si>
    <t>Procurement capacity</t>
  </si>
  <si>
    <t>a1O1R000006c5jIUAQ</t>
  </si>
  <si>
    <t>MCI-00783</t>
  </si>
  <si>
    <t>Regulatory/quality assurance support</t>
  </si>
  <si>
    <t>a1O1R000006c5jJUAQ</t>
  </si>
  <si>
    <t>MCI-00781</t>
  </si>
  <si>
    <t>Storage and distribution capacity</t>
  </si>
  <si>
    <t>a1O1R000006c5jHUAQ</t>
  </si>
  <si>
    <t>MCI-00789</t>
  </si>
  <si>
    <t>Administrative and finance data sources</t>
  </si>
  <si>
    <t>a1O1R000006c5jPUAQ</t>
  </si>
  <si>
    <t>MCI-00787</t>
  </si>
  <si>
    <t>Analysis, evaluations, reviews and transparency</t>
  </si>
  <si>
    <t>a1O1R000006c5jNUAQ</t>
  </si>
  <si>
    <t>MCI-00790</t>
  </si>
  <si>
    <t>Civil registration and vital statistics</t>
  </si>
  <si>
    <t>a1O1R000006c5jQUAQ</t>
  </si>
  <si>
    <t>MCI-00786</t>
  </si>
  <si>
    <t>Program and data quality</t>
  </si>
  <si>
    <t>a1O1R000006c5jMUAQ</t>
  </si>
  <si>
    <t>MCI-00785</t>
  </si>
  <si>
    <t>Routine reporting</t>
  </si>
  <si>
    <t>a1O1R000006c5jLUAQ</t>
  </si>
  <si>
    <t>MCI-00788</t>
  </si>
  <si>
    <t>Surveys</t>
  </si>
  <si>
    <t>a1O1R000006c5jOUAQ</t>
  </si>
  <si>
    <t>MCI-00795</t>
  </si>
  <si>
    <t>Community health workers: Education and production</t>
  </si>
  <si>
    <t>a1O1R000006c5jVUAQ</t>
  </si>
  <si>
    <t>MCI-00797</t>
  </si>
  <si>
    <t>Community health workers: In-service training</t>
  </si>
  <si>
    <t>a1O1R000006c5jXUAQ</t>
  </si>
  <si>
    <t>MCI-00796</t>
  </si>
  <si>
    <t>Community health workers: Remuneration and deployment</t>
  </si>
  <si>
    <t>a1O1R000006c5jWUAQ</t>
  </si>
  <si>
    <t>MCI-00791</t>
  </si>
  <si>
    <t>Education and production of new health workers (excluding community health workers)</t>
  </si>
  <si>
    <t>a1O1R000006c5jRUAQ</t>
  </si>
  <si>
    <t>MCI-00794</t>
  </si>
  <si>
    <t>HRH policy and governance</t>
  </si>
  <si>
    <t>a1O1R000006c5jUUAQ</t>
  </si>
  <si>
    <t>MCI-00793</t>
  </si>
  <si>
    <t>In-service training (excluding community health workers)</t>
  </si>
  <si>
    <t>a1O1R000006c5jTUAQ</t>
  </si>
  <si>
    <t>MCI-00792</t>
  </si>
  <si>
    <t>Remuneration &amp; deployment of existing/new staff (excluding community health workers)</t>
  </si>
  <si>
    <t>a1O1R000006c5jSUAQ</t>
  </si>
  <si>
    <t>MCI-00798</t>
  </si>
  <si>
    <t>Quality of care</t>
  </si>
  <si>
    <t>a1O1R000006c5jYUAQ</t>
  </si>
  <si>
    <t>MCI-00800</t>
  </si>
  <si>
    <t>Service delivery infrastructure</t>
  </si>
  <si>
    <t>a1O1R000006c5jaUAA</t>
  </si>
  <si>
    <t>MCI-00799</t>
  </si>
  <si>
    <t>Service organization and facility management</t>
  </si>
  <si>
    <t>a1O1R000006c5jZUAQ</t>
  </si>
  <si>
    <t>MCI-00801</t>
  </si>
  <si>
    <t>Public financial management (country or donor harmonized) systems</t>
  </si>
  <si>
    <t>a1O1R000006c5jbUAA</t>
  </si>
  <si>
    <t>MCI-00802</t>
  </si>
  <si>
    <t>Routine grant financial management</t>
  </si>
  <si>
    <t>a1O1R000006c5jcUAA</t>
  </si>
  <si>
    <t>MCI-00803</t>
  </si>
  <si>
    <t>National health sector strategies and financing</t>
  </si>
  <si>
    <t>a1O1R000006c5jdUAA</t>
  </si>
  <si>
    <t>MCI-00804</t>
  </si>
  <si>
    <t>Policy and planning for national disease control programs</t>
  </si>
  <si>
    <t>a1O1R000006c5jeUAA</t>
  </si>
  <si>
    <t>MCI-00805</t>
  </si>
  <si>
    <t>Community-based monitoring</t>
  </si>
  <si>
    <t>a1O1R000006c5jfUAA</t>
  </si>
  <si>
    <t>MCI-00806</t>
  </si>
  <si>
    <t>Community-led advocacy and research</t>
  </si>
  <si>
    <t>a1O1R000006c5jgUAA</t>
  </si>
  <si>
    <t>MCI-00808</t>
  </si>
  <si>
    <t>Institutional capacity building, planning and leadership development</t>
  </si>
  <si>
    <t>a1O1R000006c5jiUAA</t>
  </si>
  <si>
    <t>MCI-00807</t>
  </si>
  <si>
    <t>Social mobilization, building community linkages and coordination</t>
  </si>
  <si>
    <t>a1O1R000006c5jhUAA</t>
  </si>
  <si>
    <t>MCI-00812</t>
  </si>
  <si>
    <t>Information systems and integrated specimen transport networks</t>
  </si>
  <si>
    <t>a1O1R000006c5jmUAA</t>
  </si>
  <si>
    <t>MCI-00810</t>
  </si>
  <si>
    <t>Infrastructure and equipment management systems</t>
  </si>
  <si>
    <t>a1O1R000006c5jkUAA</t>
  </si>
  <si>
    <t>MCI-00813</t>
  </si>
  <si>
    <t>Laboratory supply chain systems</t>
  </si>
  <si>
    <t>a1O1R000006c5jnUAA</t>
  </si>
  <si>
    <t>MCI-00809</t>
  </si>
  <si>
    <t>National laboratory governance and management structures</t>
  </si>
  <si>
    <t>a1O1R000006c5jjUAA</t>
  </si>
  <si>
    <t>MCI-00811</t>
  </si>
  <si>
    <t>Quality management systems and accreditation</t>
  </si>
  <si>
    <t>a1O1R000006c5jlUAA</t>
  </si>
  <si>
    <t>MCI-00814</t>
  </si>
  <si>
    <t>a1O1R000006c5joUAA</t>
  </si>
  <si>
    <t>MCI-01268</t>
  </si>
  <si>
    <t>Case management, clinical operations and therapeutics</t>
  </si>
  <si>
    <t>a1O3p000003UpWlEAK</t>
  </si>
  <si>
    <t>MCI-01260</t>
  </si>
  <si>
    <t>Country-level coordination and planning</t>
  </si>
  <si>
    <t>a1O3p000003UpW7EAK</t>
  </si>
  <si>
    <t>MCI-01264</t>
  </si>
  <si>
    <t>COVID Diagnostics and testing</t>
  </si>
  <si>
    <t>a1O3p000003UpWREA0</t>
  </si>
  <si>
    <t>MCI-01237</t>
  </si>
  <si>
    <t>COVID-19 control and containment including health systems strengthening</t>
  </si>
  <si>
    <t>a1O3p000003OASiEAO</t>
  </si>
  <si>
    <t>MCI-01277</t>
  </si>
  <si>
    <t>COVID-19 CSS: Community-based organizations institutional capacity building</t>
  </si>
  <si>
    <t>a1O3p000003UpV5EAK</t>
  </si>
  <si>
    <t>MCI-01275</t>
  </si>
  <si>
    <t>COVID-19 CSS: Community-led advocacy and research</t>
  </si>
  <si>
    <t>a1O3p000003UpW8EAK</t>
  </si>
  <si>
    <t>MCI-01274</t>
  </si>
  <si>
    <t>COVID-19 CSS: Community-led monitoring</t>
  </si>
  <si>
    <t>a1O3p000003UpW4EAK</t>
  </si>
  <si>
    <t>MCI-01276</t>
  </si>
  <si>
    <t>COVID-19 CSS: Social mobilization</t>
  </si>
  <si>
    <t>a1O3p000003UpXAEA0</t>
  </si>
  <si>
    <t>MCI-01272</t>
  </si>
  <si>
    <t>Gender-based violence prevention and post violence care (COVID-19)</t>
  </si>
  <si>
    <t>a1O3p000003UpW3EAK</t>
  </si>
  <si>
    <t>MCI-01267</t>
  </si>
  <si>
    <t>Health products and waste management systems</t>
  </si>
  <si>
    <t>a1O3p000003UpWgEAK</t>
  </si>
  <si>
    <t>MCI-01266</t>
  </si>
  <si>
    <t>Infection prevention and control and protection of the health workforce</t>
  </si>
  <si>
    <t>a1O3p000003UpWbEAK</t>
  </si>
  <si>
    <t>MCI-01265</t>
  </si>
  <si>
    <t>Laboratory systems</t>
  </si>
  <si>
    <t>a1O3p000003UpWWEA0</t>
  </si>
  <si>
    <t>MCI-01269</t>
  </si>
  <si>
    <t>Mitigation for HIV programs</t>
  </si>
  <si>
    <t>a1O3p000003UpWqEAK</t>
  </si>
  <si>
    <t>MCI-01271</t>
  </si>
  <si>
    <t>Mitigation for Malaria programs</t>
  </si>
  <si>
    <t>a1O3p000003UpX0EAK</t>
  </si>
  <si>
    <t>MCI-01270</t>
  </si>
  <si>
    <t>Mitigation for TB programs</t>
  </si>
  <si>
    <t>a1O3p000003UpWvEAK</t>
  </si>
  <si>
    <t>MCI-01273</t>
  </si>
  <si>
    <t>Respond to human rights and gender related barriers to services</t>
  </si>
  <si>
    <t>a1O3p000003UpX5EAK</t>
  </si>
  <si>
    <t>MCI-01261</t>
  </si>
  <si>
    <t>Risk communication</t>
  </si>
  <si>
    <t>a1O3p000003UpWCEA0</t>
  </si>
  <si>
    <t>MCI-01238</t>
  </si>
  <si>
    <t>Risk mitigation for disease programs</t>
  </si>
  <si>
    <t>a1O3p000003OASnEAO</t>
  </si>
  <si>
    <t>MCI-01263</t>
  </si>
  <si>
    <t>Surveillance systems</t>
  </si>
  <si>
    <t>a1O3p000003UpWMEA0</t>
  </si>
  <si>
    <t>MCI-01262</t>
  </si>
  <si>
    <t>Surveillance: Epidemiological investigation and contact tracing</t>
  </si>
  <si>
    <t>a1O3p000003UpWHEA0</t>
  </si>
  <si>
    <t>AR-06975</t>
  </si>
  <si>
    <t>United Nations Development Programme</t>
  </si>
  <si>
    <t>0013600000xoEKGAA2</t>
  </si>
  <si>
    <t>a121R00000MSPRbQAP</t>
  </si>
  <si>
    <t>AR-06984</t>
  </si>
  <si>
    <t>a121R00000MSPRpQAP</t>
  </si>
  <si>
    <t>AR-13462</t>
  </si>
  <si>
    <t>Ministry of Public Health of the Islamic Republic of Afghanistan</t>
  </si>
  <si>
    <t>0013600000xoEGkAAM</t>
  </si>
  <si>
    <t>a1255000006vQ5WAAU</t>
  </si>
  <si>
    <t>AR-07656</t>
  </si>
  <si>
    <t>a121R00000MSgqBQAT</t>
  </si>
  <si>
    <t>AR-07657</t>
  </si>
  <si>
    <t>a121R00000MSgqCQAT</t>
  </si>
  <si>
    <t>AR-00937</t>
  </si>
  <si>
    <t>a1236000007WBayAAG</t>
  </si>
  <si>
    <t>AR-00938</t>
  </si>
  <si>
    <t>a1236000007WBazAAG</t>
  </si>
  <si>
    <t>AR-00939</t>
  </si>
  <si>
    <t>a1236000007WBb0AAG</t>
  </si>
  <si>
    <t>AR-01272</t>
  </si>
  <si>
    <t>a1236000007WBgNAAW</t>
  </si>
  <si>
    <t>AR-00940</t>
  </si>
  <si>
    <t>a1236000007WBb1AAG</t>
  </si>
  <si>
    <t>AR-01271</t>
  </si>
  <si>
    <t>a1236000007WBgMAAW</t>
  </si>
  <si>
    <t>AR-01270</t>
  </si>
  <si>
    <t>a1236000007WBgLAAW</t>
  </si>
  <si>
    <t>AR-10788</t>
  </si>
  <si>
    <t>a123p000006aA6QAAU</t>
  </si>
  <si>
    <t>AR-11105</t>
  </si>
  <si>
    <t>a1255000006usSuAAI</t>
  </si>
  <si>
    <t>AR-11106</t>
  </si>
  <si>
    <t>a1255000006usSvAAI</t>
  </si>
  <si>
    <t>AR-11224</t>
  </si>
  <si>
    <t>a1255000006uu6nAAA</t>
  </si>
  <si>
    <t>AR-11491</t>
  </si>
  <si>
    <t>a1255000006uxRkAAI</t>
  </si>
  <si>
    <t>AR-11234</t>
  </si>
  <si>
    <t>a1255000006uu71AAA</t>
  </si>
  <si>
    <t>AR-11470</t>
  </si>
  <si>
    <t>a1255000006uxQUAAY</t>
  </si>
  <si>
    <t>AR-11490</t>
  </si>
  <si>
    <t>a1255000006uxRfAAI</t>
  </si>
  <si>
    <t>AR-11573</t>
  </si>
  <si>
    <t>a1255000006uyspAAA</t>
  </si>
  <si>
    <t>AR-11574</t>
  </si>
  <si>
    <t>a1255000006uysqAAA</t>
  </si>
  <si>
    <t>AR-12117</t>
  </si>
  <si>
    <t>a1255000006v60IAAQ</t>
  </si>
  <si>
    <t>AR-12118</t>
  </si>
  <si>
    <t>a1255000006v60JAAQ</t>
  </si>
  <si>
    <t>AR-12280</t>
  </si>
  <si>
    <t>a1255000006v6EgAAI</t>
  </si>
  <si>
    <t>AR-12281</t>
  </si>
  <si>
    <t>a1255000006v6EhAAI</t>
  </si>
  <si>
    <t>AR-12316</t>
  </si>
  <si>
    <t>a1255000006v6YPAAY</t>
  </si>
  <si>
    <t>AR-12317</t>
  </si>
  <si>
    <t>a1255000006v6YQAAY</t>
  </si>
  <si>
    <t>AR-12416</t>
  </si>
  <si>
    <t>a1255000006v6j6AAA</t>
  </si>
  <si>
    <t>AR-12417</t>
  </si>
  <si>
    <t>a1255000006v6j7AAA</t>
  </si>
  <si>
    <t>AR-12434</t>
  </si>
  <si>
    <t>a1255000006v6lBAAQ</t>
  </si>
  <si>
    <t>AR-12435</t>
  </si>
  <si>
    <t>a1255000006v6lCAAQ</t>
  </si>
  <si>
    <t>AR-12461</t>
  </si>
  <si>
    <t>a1255000006v6oRAAQ</t>
  </si>
  <si>
    <t>AR-12462</t>
  </si>
  <si>
    <t>a1255000006v6oSAAQ</t>
  </si>
  <si>
    <t>AR-12488</t>
  </si>
  <si>
    <t>Organization_0909220211</t>
  </si>
  <si>
    <t>0015500001VYbzqAAD</t>
  </si>
  <si>
    <t>a1255000006v6oxAAA</t>
  </si>
  <si>
    <t>AR-12534</t>
  </si>
  <si>
    <t>a1255000006v6tpAAA</t>
  </si>
  <si>
    <t>AR-12535</t>
  </si>
  <si>
    <t>a1255000006v6tqAAA</t>
  </si>
  <si>
    <t>AR-13001</t>
  </si>
  <si>
    <t>a1255000006v7syAAA</t>
  </si>
  <si>
    <t>AR-12916</t>
  </si>
  <si>
    <t>a1255000006v7bNAAQ</t>
  </si>
  <si>
    <t>AR-12917</t>
  </si>
  <si>
    <t>a1255000006v7bOAAQ</t>
  </si>
  <si>
    <t>AR-12918</t>
  </si>
  <si>
    <t>a1255000006v7bPAAQ</t>
  </si>
  <si>
    <t>AR-12919</t>
  </si>
  <si>
    <t>a1255000006v7bQAAQ</t>
  </si>
  <si>
    <t>AR-12925</t>
  </si>
  <si>
    <t>a1255000006v7bWAAQ</t>
  </si>
  <si>
    <t>AR-12926</t>
  </si>
  <si>
    <t>a1255000006v7bbAAA</t>
  </si>
  <si>
    <t>AR-12927</t>
  </si>
  <si>
    <t>a1255000006v7bgAAA</t>
  </si>
  <si>
    <t>AR-12928</t>
  </si>
  <si>
    <t>a1255000006v7blAAA</t>
  </si>
  <si>
    <t>AR-12929</t>
  </si>
  <si>
    <t>Organization_1309220427</t>
  </si>
  <si>
    <t>0015500001VYrtsAAD</t>
  </si>
  <si>
    <t>a1255000006v7bmAAA</t>
  </si>
  <si>
    <t>AR-12930</t>
  </si>
  <si>
    <t>a1255000006v7bnAAA</t>
  </si>
  <si>
    <t>AR-12937</t>
  </si>
  <si>
    <t>a1255000006v7buAAA</t>
  </si>
  <si>
    <t>AR-13002</t>
  </si>
  <si>
    <t>a1255000006v7t3AAA</t>
  </si>
  <si>
    <t>AR-13120</t>
  </si>
  <si>
    <t>a1255000006v7wiAAA</t>
  </si>
  <si>
    <t>AR-13121</t>
  </si>
  <si>
    <t>a1255000006v7wjAAA</t>
  </si>
  <si>
    <t>AR-13122</t>
  </si>
  <si>
    <t>a1255000006v7wkAAA</t>
  </si>
  <si>
    <t>AR-13273</t>
  </si>
  <si>
    <t>a1255000006v8oNAAQ</t>
  </si>
  <si>
    <t>AR-13274</t>
  </si>
  <si>
    <t>a1255000006v8oOAAQ</t>
  </si>
  <si>
    <t>AR-13526</t>
  </si>
  <si>
    <t>a1255000006vQEOAA2</t>
  </si>
  <si>
    <t>AR-13527</t>
  </si>
  <si>
    <t>a1255000006vQEPAA2</t>
  </si>
  <si>
    <t>AR-13528</t>
  </si>
  <si>
    <t>a1255000006vQEQAA2</t>
  </si>
  <si>
    <t>AR-13529</t>
  </si>
  <si>
    <t>a1255000006vQERAA2</t>
  </si>
  <si>
    <t>AR-10994</t>
  </si>
  <si>
    <t>a1255000006iqXKAAY</t>
  </si>
  <si>
    <t>AR-11003</t>
  </si>
  <si>
    <t>a1255000006iqXnAAI</t>
  </si>
  <si>
    <t>AR-11004</t>
  </si>
  <si>
    <t>a1255000006iqXsAAI</t>
  </si>
  <si>
    <t>AR-11253</t>
  </si>
  <si>
    <t>a1255000006iuAPAAY</t>
  </si>
  <si>
    <t>AR-11489</t>
  </si>
  <si>
    <t>a1255000006uxRaAAI</t>
  </si>
  <si>
    <t>AR-11280</t>
  </si>
  <si>
    <t>a1255000006iuxGAAQ</t>
  </si>
  <si>
    <t>AR-11281</t>
  </si>
  <si>
    <t>a1255000006iuxHAAQ</t>
  </si>
  <si>
    <t>AR-11469</t>
  </si>
  <si>
    <t>a1255000006uxQPAAY</t>
  </si>
  <si>
    <t>AR-11379</t>
  </si>
  <si>
    <t>a1255000006ivDqAAI</t>
  </si>
  <si>
    <t>AR-11380</t>
  </si>
  <si>
    <t>a1255000006ivDrAAI</t>
  </si>
  <si>
    <t>AR-11397</t>
  </si>
  <si>
    <t>a1255000006ivE8AAI</t>
  </si>
  <si>
    <t>AR-11398</t>
  </si>
  <si>
    <t>a1255000006ivE9AAI</t>
  </si>
  <si>
    <t>AR-11600</t>
  </si>
  <si>
    <t>a1255000006iyZcAAI</t>
  </si>
  <si>
    <t>AR-11601</t>
  </si>
  <si>
    <t>a1255000006iyZdAAI</t>
  </si>
  <si>
    <t>AR-11618</t>
  </si>
  <si>
    <t>a1255000006iycyAAA</t>
  </si>
  <si>
    <t>AR-12817</t>
  </si>
  <si>
    <t>a1255000006v7G3AAI</t>
  </si>
  <si>
    <t>AR-03150</t>
  </si>
  <si>
    <t>a1236000007YeEcAAK</t>
  </si>
  <si>
    <t>AR-03151</t>
  </si>
  <si>
    <t>a1236000007YeEdAAK</t>
  </si>
  <si>
    <t>AR-13399</t>
  </si>
  <si>
    <t>a1255000006vQ1cAAE</t>
  </si>
  <si>
    <t>AR-13400</t>
  </si>
  <si>
    <t>a1255000006vQ1dAAE</t>
  </si>
  <si>
    <t>AR-12198</t>
  </si>
  <si>
    <t>a1255000006v6BWAAY</t>
  </si>
  <si>
    <t>AR-11979</t>
  </si>
  <si>
    <t>a1255000006j1mVAAQ</t>
  </si>
  <si>
    <t>AR-11980</t>
  </si>
  <si>
    <t>a1255000006j1mWAAQ</t>
  </si>
  <si>
    <t>AR-12024</t>
  </si>
  <si>
    <t>a1255000006j21YAAQ</t>
  </si>
  <si>
    <t>ID-619303</t>
  </si>
  <si>
    <t>II-65014</t>
  </si>
  <si>
    <t>a1G55000001jxiCEAQ</t>
  </si>
  <si>
    <t>ID-619304</t>
  </si>
  <si>
    <t>a1G55000001jxiDEAQ</t>
  </si>
  <si>
    <t>ID-619305</t>
  </si>
  <si>
    <t>a1G55000001jxiEEAQ</t>
  </si>
  <si>
    <t>ID-619306</t>
  </si>
  <si>
    <t>a1G55000001jxiFEAQ</t>
  </si>
  <si>
    <t>ID-619307</t>
  </si>
  <si>
    <t>a1G55000001jxiGEAQ</t>
  </si>
  <si>
    <t>ID-619308</t>
  </si>
  <si>
    <t>a1G55000001jxiHEAQ</t>
  </si>
  <si>
    <t>ID-619309</t>
  </si>
  <si>
    <t>a1G55000001jxiIEAQ</t>
  </si>
  <si>
    <t>ID-619310</t>
  </si>
  <si>
    <t>a1G55000001jxiJEAQ</t>
  </si>
  <si>
    <t>ID-619311</t>
  </si>
  <si>
    <t>a1G55000001jxiKEAQ</t>
  </si>
  <si>
    <t>ID-619312</t>
  </si>
  <si>
    <t>a1G55000001jxiLEAQ</t>
  </si>
  <si>
    <t>ID-619313</t>
  </si>
  <si>
    <t>II-65015</t>
  </si>
  <si>
    <t>a1G55000001jxiMEAQ</t>
  </si>
  <si>
    <t>ID-619314</t>
  </si>
  <si>
    <t>a1G55000001jxiNEAQ</t>
  </si>
  <si>
    <t>ID-619315</t>
  </si>
  <si>
    <t>a1G55000001jxiOEAQ</t>
  </si>
  <si>
    <t>ID-619316</t>
  </si>
  <si>
    <t>a1G55000001jxiPEAQ</t>
  </si>
  <si>
    <t>ID-619317</t>
  </si>
  <si>
    <t>a1G55000001jxiQEAQ</t>
  </si>
  <si>
    <t>ID-619318</t>
  </si>
  <si>
    <t>a1G55000001jxiREAQ</t>
  </si>
  <si>
    <t>ID-619319</t>
  </si>
  <si>
    <t>a1G55000001jxiSEAQ</t>
  </si>
  <si>
    <t>ID-619320</t>
  </si>
  <si>
    <t>a1G55000001jxiTEAQ</t>
  </si>
  <si>
    <t>ID-619321</t>
  </si>
  <si>
    <t>a1G55000001jxiUEAQ</t>
  </si>
  <si>
    <t>ID-619322</t>
  </si>
  <si>
    <t>a1G55000001jxiVEAQ</t>
  </si>
  <si>
    <t>ID-619323</t>
  </si>
  <si>
    <t>II-65016</t>
  </si>
  <si>
    <t>a1G55000001jxiWEAQ</t>
  </si>
  <si>
    <t>ID-619324</t>
  </si>
  <si>
    <t>a1G55000001jxiXEAQ</t>
  </si>
  <si>
    <t>ID-619325</t>
  </si>
  <si>
    <t>a1G55000001jxiYEAQ</t>
  </si>
  <si>
    <t>ID-619326</t>
  </si>
  <si>
    <t>a1G55000001jxiZEAQ</t>
  </si>
  <si>
    <t>ID-619327</t>
  </si>
  <si>
    <t>a1G55000001jxiaEAA</t>
  </si>
  <si>
    <t>ID-619328</t>
  </si>
  <si>
    <t>a1G55000001jxibEAA</t>
  </si>
  <si>
    <t>ID-619329</t>
  </si>
  <si>
    <t>a1G55000001jxicEAA</t>
  </si>
  <si>
    <t>ID-619330</t>
  </si>
  <si>
    <t>a1G55000001jxidEAA</t>
  </si>
  <si>
    <t>ID-619331</t>
  </si>
  <si>
    <t>a1G55000001jxieEAA</t>
  </si>
  <si>
    <t>ID-619332</t>
  </si>
  <si>
    <t>a1G55000001jxifEAA</t>
  </si>
  <si>
    <t>ID-619333</t>
  </si>
  <si>
    <t>II-65017</t>
  </si>
  <si>
    <t>a1G55000001jxigEAA</t>
  </si>
  <si>
    <t>ID-619334</t>
  </si>
  <si>
    <t>a1G55000001jxihEAA</t>
  </si>
  <si>
    <t>ID-619335</t>
  </si>
  <si>
    <t>a1G55000001jxiiEAA</t>
  </si>
  <si>
    <t>ID-619336</t>
  </si>
  <si>
    <t>a1G55000001jxijEAA</t>
  </si>
  <si>
    <t>ID-619337</t>
  </si>
  <si>
    <t>a1G55000001jxikEAA</t>
  </si>
  <si>
    <t>ID-619338</t>
  </si>
  <si>
    <t>a1G55000001jxilEAA</t>
  </si>
  <si>
    <t>ID-619339</t>
  </si>
  <si>
    <t>a1G55000001jximEAA</t>
  </si>
  <si>
    <t>ID-619340</t>
  </si>
  <si>
    <t>a1G55000001jxinEAA</t>
  </si>
  <si>
    <t>ID-619341</t>
  </si>
  <si>
    <t>a1G55000001jxioEAA</t>
  </si>
  <si>
    <t>ID-619342</t>
  </si>
  <si>
    <t>a1G55000001jxipEAA</t>
  </si>
  <si>
    <t>ID-619343</t>
  </si>
  <si>
    <t>II-65018</t>
  </si>
  <si>
    <t>a1G55000001jxiqEAA</t>
  </si>
  <si>
    <t>ID-619344</t>
  </si>
  <si>
    <t>a1G55000001jxirEAA</t>
  </si>
  <si>
    <t>ID-619345</t>
  </si>
  <si>
    <t>a1G55000001jxisEAA</t>
  </si>
  <si>
    <t>ID-619346</t>
  </si>
  <si>
    <t>a1G55000001jxitEAA</t>
  </si>
  <si>
    <t>ID-619347</t>
  </si>
  <si>
    <t>a1G55000001jxiuEAA</t>
  </si>
  <si>
    <t>ID-619348</t>
  </si>
  <si>
    <t>a1G55000001jxivEAA</t>
  </si>
  <si>
    <t>ID-619349</t>
  </si>
  <si>
    <t>a1G55000001jxiwEAA</t>
  </si>
  <si>
    <t>ID-619350</t>
  </si>
  <si>
    <t>a1G55000001jxixEAA</t>
  </si>
  <si>
    <t>ID-619351</t>
  </si>
  <si>
    <t>a1G55000001jxiyEAA</t>
  </si>
  <si>
    <t>ID-619352</t>
  </si>
  <si>
    <t>a1G55000001jxizEAA</t>
  </si>
  <si>
    <t>ID-619353</t>
  </si>
  <si>
    <t>II-65019</t>
  </si>
  <si>
    <t>a1G55000001jxj0EAA</t>
  </si>
  <si>
    <t>ID-619354</t>
  </si>
  <si>
    <t>a1G55000001jxj1EAA</t>
  </si>
  <si>
    <t>ID-619355</t>
  </si>
  <si>
    <t>a1G55000001jxj2EAA</t>
  </si>
  <si>
    <t>ID-619356</t>
  </si>
  <si>
    <t>a1G55000001jxj3EAA</t>
  </si>
  <si>
    <t>ID-619357</t>
  </si>
  <si>
    <t>a1G55000001jxj4EAA</t>
  </si>
  <si>
    <t>ID-619358</t>
  </si>
  <si>
    <t>a1G55000001jxj5EAA</t>
  </si>
  <si>
    <t>ID-619359</t>
  </si>
  <si>
    <t>a1G55000001jxj6EAA</t>
  </si>
  <si>
    <t>ID-619360</t>
  </si>
  <si>
    <t>a1G55000001jxj7EAA</t>
  </si>
  <si>
    <t>ID-619361</t>
  </si>
  <si>
    <t>a1G55000001jxj8EAA</t>
  </si>
  <si>
    <t>ID-619362</t>
  </si>
  <si>
    <t>a1G55000001jxj9EAA</t>
  </si>
  <si>
    <t>ID-619363</t>
  </si>
  <si>
    <t>II-65020</t>
  </si>
  <si>
    <t>a1G55000001jxjAEAQ</t>
  </si>
  <si>
    <t>ID-619364</t>
  </si>
  <si>
    <t>a1G55000001jxjBEAQ</t>
  </si>
  <si>
    <t>ID-619365</t>
  </si>
  <si>
    <t>a1G55000001jxjCEAQ</t>
  </si>
  <si>
    <t>ID-619366</t>
  </si>
  <si>
    <t>a1G55000001jxjDEAQ</t>
  </si>
  <si>
    <t>ID-619367</t>
  </si>
  <si>
    <t>a1G55000001jxjEEAQ</t>
  </si>
  <si>
    <t>ID-619368</t>
  </si>
  <si>
    <t>a1G55000001jxjFEAQ</t>
  </si>
  <si>
    <t>ID-619369</t>
  </si>
  <si>
    <t>a1G55000001jxjGEAQ</t>
  </si>
  <si>
    <t>ID-619370</t>
  </si>
  <si>
    <t>a1G55000001jxjHEAQ</t>
  </si>
  <si>
    <t>ID-619371</t>
  </si>
  <si>
    <t>a1G55000001jxjIEAQ</t>
  </si>
  <si>
    <t>ID-619372</t>
  </si>
  <si>
    <t>a1G55000001jxjJEAQ</t>
  </si>
  <si>
    <t>ID-619373</t>
  </si>
  <si>
    <t>II-65021</t>
  </si>
  <si>
    <t>a1G55000001jxjKEAQ</t>
  </si>
  <si>
    <t>ID-619374</t>
  </si>
  <si>
    <t>a1G55000001jxjLEAQ</t>
  </si>
  <si>
    <t>ID-619375</t>
  </si>
  <si>
    <t>a1G55000001jxjMEAQ</t>
  </si>
  <si>
    <t>ID-619376</t>
  </si>
  <si>
    <t>a1G55000001jxjNEAQ</t>
  </si>
  <si>
    <t>ID-619377</t>
  </si>
  <si>
    <t>a1G55000001jxjOEAQ</t>
  </si>
  <si>
    <t>ID-619378</t>
  </si>
  <si>
    <t>a1G55000001jxjPEAQ</t>
  </si>
  <si>
    <t>ID-619379</t>
  </si>
  <si>
    <t>a1G55000001jxjQEAQ</t>
  </si>
  <si>
    <t>ID-619380</t>
  </si>
  <si>
    <t>a1G55000001jxjREAQ</t>
  </si>
  <si>
    <t>ID-619381</t>
  </si>
  <si>
    <t>a1G55000001jxjSEAQ</t>
  </si>
  <si>
    <t>ID-619382</t>
  </si>
  <si>
    <t>a1G55000001jxjTEAQ</t>
  </si>
  <si>
    <t>ID-619383</t>
  </si>
  <si>
    <t>II-65022</t>
  </si>
  <si>
    <t>a1G55000001jxjUEAQ</t>
  </si>
  <si>
    <t>ID-619384</t>
  </si>
  <si>
    <t>a1G55000001jxjVEAQ</t>
  </si>
  <si>
    <t>ID-619385</t>
  </si>
  <si>
    <t>a1G55000001jxjWEAQ</t>
  </si>
  <si>
    <t>ID-619386</t>
  </si>
  <si>
    <t>a1G55000001jxjXEAQ</t>
  </si>
  <si>
    <t>ID-619387</t>
  </si>
  <si>
    <t>a1G55000001jxjYEAQ</t>
  </si>
  <si>
    <t>ID-619388</t>
  </si>
  <si>
    <t>a1G55000001jxjZEAQ</t>
  </si>
  <si>
    <t>ID-619389</t>
  </si>
  <si>
    <t>a1G55000001jxjaEAA</t>
  </si>
  <si>
    <t>ID-619390</t>
  </si>
  <si>
    <t>a1G55000001jxjbEAA</t>
  </si>
  <si>
    <t>ID-619391</t>
  </si>
  <si>
    <t>a1G55000001jxjcEAA</t>
  </si>
  <si>
    <t>ID-619392</t>
  </si>
  <si>
    <t>a1G55000001jxjdEAA</t>
  </si>
  <si>
    <t>ID-619393</t>
  </si>
  <si>
    <t>II-65023</t>
  </si>
  <si>
    <t>a1G55000001jxjeEAA</t>
  </si>
  <si>
    <t>ID-619394</t>
  </si>
  <si>
    <t>a1G55000001jxjfEAA</t>
  </si>
  <si>
    <t>ID-619395</t>
  </si>
  <si>
    <t>a1G55000001jxjgEAA</t>
  </si>
  <si>
    <t>ID-619396</t>
  </si>
  <si>
    <t>a1G55000001jxjhEAA</t>
  </si>
  <si>
    <t>ID-619397</t>
  </si>
  <si>
    <t>a1G55000001jxjiEAA</t>
  </si>
  <si>
    <t>ID-619398</t>
  </si>
  <si>
    <t>a1G55000001jxjjEAA</t>
  </si>
  <si>
    <t>ID-619399</t>
  </si>
  <si>
    <t>a1G55000001jxjkEAA</t>
  </si>
  <si>
    <t>ID-619400</t>
  </si>
  <si>
    <t>a1G55000001jxjlEAA</t>
  </si>
  <si>
    <t>ID-619401</t>
  </si>
  <si>
    <t>a1G55000001jxjmEAA</t>
  </si>
  <si>
    <t>ID-619402</t>
  </si>
  <si>
    <t>a1G55000001jxjnEAA</t>
  </si>
  <si>
    <t>ID-619403</t>
  </si>
  <si>
    <t>II-65024</t>
  </si>
  <si>
    <t>a1G55000001jxjoEAA</t>
  </si>
  <si>
    <t>ID-619404</t>
  </si>
  <si>
    <t>a1G55000001jxjpEAA</t>
  </si>
  <si>
    <t>ID-619405</t>
  </si>
  <si>
    <t>a1G55000001jxjqEAA</t>
  </si>
  <si>
    <t>ID-619406</t>
  </si>
  <si>
    <t>a1G55000001jxjrEAA</t>
  </si>
  <si>
    <t>ID-619407</t>
  </si>
  <si>
    <t>a1G55000001jxjsEAA</t>
  </si>
  <si>
    <t>ID-619408</t>
  </si>
  <si>
    <t>a1G55000001jxjtEAA</t>
  </si>
  <si>
    <t>ID-619409</t>
  </si>
  <si>
    <t>a1G55000001jxjuEAA</t>
  </si>
  <si>
    <t>ID-619410</t>
  </si>
  <si>
    <t>a1G55000001jxjvEAA</t>
  </si>
  <si>
    <t>ID-619411</t>
  </si>
  <si>
    <t>a1G55000001jxjwEAA</t>
  </si>
  <si>
    <t>ID-619412</t>
  </si>
  <si>
    <t>a1G55000001jxjxEAA</t>
  </si>
  <si>
    <t>ID-619413</t>
  </si>
  <si>
    <t>II-65025</t>
  </si>
  <si>
    <t>a1G55000001jxjyEAA</t>
  </si>
  <si>
    <t>ID-619414</t>
  </si>
  <si>
    <t>a1G55000001jxjzEAA</t>
  </si>
  <si>
    <t>ID-619415</t>
  </si>
  <si>
    <t>a1G55000001jxk0EAA</t>
  </si>
  <si>
    <t>ID-619416</t>
  </si>
  <si>
    <t>a1G55000001jxk1EAA</t>
  </si>
  <si>
    <t>ID-619417</t>
  </si>
  <si>
    <t>a1G55000001jxk2EAA</t>
  </si>
  <si>
    <t>ID-619418</t>
  </si>
  <si>
    <t>a1G55000001jxk3EAA</t>
  </si>
  <si>
    <t>ID-619419</t>
  </si>
  <si>
    <t>a1G55000001jxk4EAA</t>
  </si>
  <si>
    <t>ID-619420</t>
  </si>
  <si>
    <t>a1G55000001jxk5EAA</t>
  </si>
  <si>
    <t>ID-619421</t>
  </si>
  <si>
    <t>a1G55000001jxk6EAA</t>
  </si>
  <si>
    <t>ID-619422</t>
  </si>
  <si>
    <t>a1G55000001jxk7EAA</t>
  </si>
  <si>
    <t>ID-619423</t>
  </si>
  <si>
    <t>II-65026</t>
  </si>
  <si>
    <t>a1G55000001jxk8EAA</t>
  </si>
  <si>
    <t>ID-619424</t>
  </si>
  <si>
    <t>a1G55000001jxk9EAA</t>
  </si>
  <si>
    <t>ID-619425</t>
  </si>
  <si>
    <t>a1G55000001jxkAEAQ</t>
  </si>
  <si>
    <t>ID-619426</t>
  </si>
  <si>
    <t>a1G55000001jxkBEAQ</t>
  </si>
  <si>
    <t>ID-619427</t>
  </si>
  <si>
    <t>a1G55000001jxkCEAQ</t>
  </si>
  <si>
    <t>ID-619428</t>
  </si>
  <si>
    <t>a1G55000001jxkDEAQ</t>
  </si>
  <si>
    <t>ID-619429</t>
  </si>
  <si>
    <t>a1G55000001jxkEEAQ</t>
  </si>
  <si>
    <t>ID-619430</t>
  </si>
  <si>
    <t>a1G55000001jxkFEAQ</t>
  </si>
  <si>
    <t>ID-619431</t>
  </si>
  <si>
    <t>a1G55000001jxkGEAQ</t>
  </si>
  <si>
    <t>ID-619432</t>
  </si>
  <si>
    <t>a1G55000001jxkHEAQ</t>
  </si>
  <si>
    <t>ID-619433</t>
  </si>
  <si>
    <t>II-65027</t>
  </si>
  <si>
    <t>a1G55000001jxkIEAQ</t>
  </si>
  <si>
    <t>ID-619434</t>
  </si>
  <si>
    <t>a1G55000001jxkJEAQ</t>
  </si>
  <si>
    <t>ID-619435</t>
  </si>
  <si>
    <t>a1G55000001jxkKEAQ</t>
  </si>
  <si>
    <t>ID-619436</t>
  </si>
  <si>
    <t>a1G55000001jxkLEAQ</t>
  </si>
  <si>
    <t>ID-619437</t>
  </si>
  <si>
    <t>a1G55000001jxkMEAQ</t>
  </si>
  <si>
    <t>ID-619438</t>
  </si>
  <si>
    <t>a1G55000001jxkNEAQ</t>
  </si>
  <si>
    <t>ID-619439</t>
  </si>
  <si>
    <t>a1G55000001jxkOEAQ</t>
  </si>
  <si>
    <t>ID-619440</t>
  </si>
  <si>
    <t>a1G55000001jxkPEAQ</t>
  </si>
  <si>
    <t>ID-619441</t>
  </si>
  <si>
    <t>a1G55000001jxkQEAQ</t>
  </si>
  <si>
    <t>ID-619442</t>
  </si>
  <si>
    <t>a1G55000001jxkREAQ</t>
  </si>
  <si>
    <t>ID-619443</t>
  </si>
  <si>
    <t>II-65028</t>
  </si>
  <si>
    <t>a1G55000001jxkSEAQ</t>
  </si>
  <si>
    <t>ID-619444</t>
  </si>
  <si>
    <t>a1G55000001jxkTEAQ</t>
  </si>
  <si>
    <t>ID-619445</t>
  </si>
  <si>
    <t>a1G55000001jxkUEAQ</t>
  </si>
  <si>
    <t>ID-619446</t>
  </si>
  <si>
    <t>a1G55000001jxkVEAQ</t>
  </si>
  <si>
    <t>ID-619447</t>
  </si>
  <si>
    <t>a1G55000001jxkWEAQ</t>
  </si>
  <si>
    <t>ID-619448</t>
  </si>
  <si>
    <t>a1G55000001jxkXEAQ</t>
  </si>
  <si>
    <t>ID-619449</t>
  </si>
  <si>
    <t>a1G55000001jxkYEAQ</t>
  </si>
  <si>
    <t>ID-619450</t>
  </si>
  <si>
    <t>a1G55000001jxkZEAQ</t>
  </si>
  <si>
    <t>ID-619451</t>
  </si>
  <si>
    <t>a1G55000001jxkaEAA</t>
  </si>
  <si>
    <t>ID-619452</t>
  </si>
  <si>
    <t>a1G55000001jxkbEAA</t>
  </si>
  <si>
    <t>ODN-612817</t>
  </si>
  <si>
    <t>OI-64389</t>
  </si>
  <si>
    <t>a1V550000030FwsEAE</t>
  </si>
  <si>
    <t>ODN-612818</t>
  </si>
  <si>
    <t>a1V550000030FwtEAE</t>
  </si>
  <si>
    <t>ODN-612819</t>
  </si>
  <si>
    <t>a1V550000030FwuEAE</t>
  </si>
  <si>
    <t>ODN-612820</t>
  </si>
  <si>
    <t>a1V550000030FwvEAE</t>
  </si>
  <si>
    <t>ODN-612821</t>
  </si>
  <si>
    <t>a1V550000030FwwEAE</t>
  </si>
  <si>
    <t>ODN-612822</t>
  </si>
  <si>
    <t>a1V550000030FwxEAE</t>
  </si>
  <si>
    <t>ODN-612823</t>
  </si>
  <si>
    <t>a1V550000030FwyEAE</t>
  </si>
  <si>
    <t>ODN-612824</t>
  </si>
  <si>
    <t>a1V550000030FwzEAE</t>
  </si>
  <si>
    <t>ODN-612825</t>
  </si>
  <si>
    <t>a1V550000030Fx0EAE</t>
  </si>
  <si>
    <t>ODN-612826</t>
  </si>
  <si>
    <t>a1V550000030Fx1EAE</t>
  </si>
  <si>
    <t>ODN-612827</t>
  </si>
  <si>
    <t>OI-64390</t>
  </si>
  <si>
    <t>a1V550000030Fx2EAE</t>
  </si>
  <si>
    <t>ODN-612828</t>
  </si>
  <si>
    <t>a1V550000030Fx3EAE</t>
  </si>
  <si>
    <t>ODN-612829</t>
  </si>
  <si>
    <t>a1V550000030Fx4EAE</t>
  </si>
  <si>
    <t>ODN-612830</t>
  </si>
  <si>
    <t>a1V550000030Fx5EAE</t>
  </si>
  <si>
    <t>ODN-612831</t>
  </si>
  <si>
    <t>a1V550000030Fx6EAE</t>
  </si>
  <si>
    <t>ODN-612832</t>
  </si>
  <si>
    <t>a1V550000030Fx7EAE</t>
  </si>
  <si>
    <t>ODN-612833</t>
  </si>
  <si>
    <t>a1V550000030Fx8EAE</t>
  </si>
  <si>
    <t>ODN-612834</t>
  </si>
  <si>
    <t>a1V550000030Fx9EAE</t>
  </si>
  <si>
    <t>ODN-612835</t>
  </si>
  <si>
    <t>a1V550000030FxAEAU</t>
  </si>
  <si>
    <t>ODN-612836</t>
  </si>
  <si>
    <t>a1V550000030FxBEAU</t>
  </si>
  <si>
    <t>ODN-612837</t>
  </si>
  <si>
    <t>OI-64391</t>
  </si>
  <si>
    <t>a1V550000030FxCEAU</t>
  </si>
  <si>
    <t>ODN-612838</t>
  </si>
  <si>
    <t>a1V550000030FxDEAU</t>
  </si>
  <si>
    <t>ODN-612839</t>
  </si>
  <si>
    <t>a1V550000030FxEEAU</t>
  </si>
  <si>
    <t>ODN-612840</t>
  </si>
  <si>
    <t>a1V550000030FxFEAU</t>
  </si>
  <si>
    <t>ODN-612841</t>
  </si>
  <si>
    <t>a1V550000030FxGEAU</t>
  </si>
  <si>
    <t>ODN-612842</t>
  </si>
  <si>
    <t>a1V550000030FxHEAU</t>
  </si>
  <si>
    <t>ODN-612843</t>
  </si>
  <si>
    <t>a1V550000030FxIEAU</t>
  </si>
  <si>
    <t>ODN-612844</t>
  </si>
  <si>
    <t>a1V550000030FxJEAU</t>
  </si>
  <si>
    <t>ODN-612845</t>
  </si>
  <si>
    <t>a1V550000030FxKEAU</t>
  </si>
  <si>
    <t>ODN-612846</t>
  </si>
  <si>
    <t>a1V550000030FxLEAU</t>
  </si>
  <si>
    <t>ODN-612847</t>
  </si>
  <si>
    <t>OI-64392</t>
  </si>
  <si>
    <t>a1V550000030FxMEAU</t>
  </si>
  <si>
    <t>ODN-612848</t>
  </si>
  <si>
    <t>a1V550000030FxNEAU</t>
  </si>
  <si>
    <t>ODN-612849</t>
  </si>
  <si>
    <t>a1V550000030FxOEAU</t>
  </si>
  <si>
    <t>ODN-612850</t>
  </si>
  <si>
    <t>a1V550000030FxPEAU</t>
  </si>
  <si>
    <t>ODN-612851</t>
  </si>
  <si>
    <t>a1V550000030FxQEAU</t>
  </si>
  <si>
    <t>ODN-612852</t>
  </si>
  <si>
    <t>a1V550000030FxREAU</t>
  </si>
  <si>
    <t>ODN-612853</t>
  </si>
  <si>
    <t>a1V550000030FxSEAU</t>
  </si>
  <si>
    <t>ODN-612854</t>
  </si>
  <si>
    <t>a1V550000030FxTEAU</t>
  </si>
  <si>
    <t>ODN-612855</t>
  </si>
  <si>
    <t>a1V550000030FxUEAU</t>
  </si>
  <si>
    <t>ODN-612856</t>
  </si>
  <si>
    <t>a1V550000030FxVEAU</t>
  </si>
  <si>
    <t>ODN-612857</t>
  </si>
  <si>
    <t>OI-64393</t>
  </si>
  <si>
    <t>a1V550000030FxWEAU</t>
  </si>
  <si>
    <t>ODN-612858</t>
  </si>
  <si>
    <t>a1V550000030FxXEAU</t>
  </si>
  <si>
    <t>ODN-612859</t>
  </si>
  <si>
    <t>a1V550000030FxYEAU</t>
  </si>
  <si>
    <t>ODN-612860</t>
  </si>
  <si>
    <t>a1V550000030FxZEAU</t>
  </si>
  <si>
    <t>ODN-612861</t>
  </si>
  <si>
    <t>a1V550000030FxaEAE</t>
  </si>
  <si>
    <t>ODN-612862</t>
  </si>
  <si>
    <t>a1V550000030FxbEAE</t>
  </si>
  <si>
    <t>ODN-612863</t>
  </si>
  <si>
    <t>a1V550000030FxcEAE</t>
  </si>
  <si>
    <t>ODN-612864</t>
  </si>
  <si>
    <t>a1V550000030FxdEAE</t>
  </si>
  <si>
    <t>ODN-612865</t>
  </si>
  <si>
    <t>a1V550000030FxeEAE</t>
  </si>
  <si>
    <t>ODN-612866</t>
  </si>
  <si>
    <t>a1V550000030FxfEAE</t>
  </si>
  <si>
    <t>ODN-612867</t>
  </si>
  <si>
    <t>OI-64394</t>
  </si>
  <si>
    <t>a1V550000030FxgEAE</t>
  </si>
  <si>
    <t>ODN-612868</t>
  </si>
  <si>
    <t>a1V550000030FxhEAE</t>
  </si>
  <si>
    <t>ODN-612869</t>
  </si>
  <si>
    <t>a1V550000030FxiEAE</t>
  </si>
  <si>
    <t>ODN-612870</t>
  </si>
  <si>
    <t>a1V550000030FxjEAE</t>
  </si>
  <si>
    <t>ODN-612871</t>
  </si>
  <si>
    <t>a1V550000030FxkEAE</t>
  </si>
  <si>
    <t>ODN-612872</t>
  </si>
  <si>
    <t>a1V550000030FxlEAE</t>
  </si>
  <si>
    <t>ODN-612873</t>
  </si>
  <si>
    <t>a1V550000030FxmEAE</t>
  </si>
  <si>
    <t>ODN-612874</t>
  </si>
  <si>
    <t>a1V550000030FxnEAE</t>
  </si>
  <si>
    <t>ODN-612875</t>
  </si>
  <si>
    <t>a1V550000030FxoEAE</t>
  </si>
  <si>
    <t>ODN-612876</t>
  </si>
  <si>
    <t>a1V550000030FxpEAE</t>
  </si>
  <si>
    <t>ODN-612877</t>
  </si>
  <si>
    <t>OI-64395</t>
  </si>
  <si>
    <t>a1V550000030FxqEAE</t>
  </si>
  <si>
    <t>ODN-612878</t>
  </si>
  <si>
    <t>a1V550000030FxrEAE</t>
  </si>
  <si>
    <t>ODN-612879</t>
  </si>
  <si>
    <t>a1V550000030FxsEAE</t>
  </si>
  <si>
    <t>ODN-612880</t>
  </si>
  <si>
    <t>a1V550000030FxtEAE</t>
  </si>
  <si>
    <t>ODN-612881</t>
  </si>
  <si>
    <t>a1V550000030FxuEAE</t>
  </si>
  <si>
    <t>ODN-612882</t>
  </si>
  <si>
    <t>a1V550000030FxvEAE</t>
  </si>
  <si>
    <t>ODN-612883</t>
  </si>
  <si>
    <t>a1V550000030FxwEAE</t>
  </si>
  <si>
    <t>ODN-612884</t>
  </si>
  <si>
    <t>a1V550000030FxxEAE</t>
  </si>
  <si>
    <t>ODN-612885</t>
  </si>
  <si>
    <t>a1V550000030FxyEAE</t>
  </si>
  <si>
    <t>ODN-612886</t>
  </si>
  <si>
    <t>a1V550000030FxzEAE</t>
  </si>
  <si>
    <t>ODN-612887</t>
  </si>
  <si>
    <t>OI-64396</t>
  </si>
  <si>
    <t>a1V550000030Fy0EAE</t>
  </si>
  <si>
    <t>ODN-612888</t>
  </si>
  <si>
    <t>a1V550000030Fy1EAE</t>
  </si>
  <si>
    <t>ODN-612889</t>
  </si>
  <si>
    <t>a1V550000030Fy2EAE</t>
  </si>
  <si>
    <t>ODN-612890</t>
  </si>
  <si>
    <t>a1V550000030Fy3EAE</t>
  </si>
  <si>
    <t>ODN-612891</t>
  </si>
  <si>
    <t>a1V550000030Fy4EAE</t>
  </si>
  <si>
    <t>ODN-612892</t>
  </si>
  <si>
    <t>a1V550000030Fy5EAE</t>
  </si>
  <si>
    <t>ODN-612893</t>
  </si>
  <si>
    <t>a1V550000030Fy6EAE</t>
  </si>
  <si>
    <t>ODN-612894</t>
  </si>
  <si>
    <t>a1V550000030Fy7EAE</t>
  </si>
  <si>
    <t>ODN-612895</t>
  </si>
  <si>
    <t>a1V550000030Fy8EAE</t>
  </si>
  <si>
    <t>ODN-612896</t>
  </si>
  <si>
    <t>a1V550000030Fy9EAE</t>
  </si>
  <si>
    <t>ODN-612897</t>
  </si>
  <si>
    <t>OI-64397</t>
  </si>
  <si>
    <t>a1V550000030FyAEAU</t>
  </si>
  <si>
    <t>ODN-612898</t>
  </si>
  <si>
    <t>a1V550000030FyBEAU</t>
  </si>
  <si>
    <t>ODN-612899</t>
  </si>
  <si>
    <t>a1V550000030FyCEAU</t>
  </si>
  <si>
    <t>ODN-612900</t>
  </si>
  <si>
    <t>a1V550000030FyDEAU</t>
  </si>
  <si>
    <t>ODN-612901</t>
  </si>
  <si>
    <t>a1V550000030FyEEAU</t>
  </si>
  <si>
    <t>ODN-612902</t>
  </si>
  <si>
    <t>a1V550000030FyFEAU</t>
  </si>
  <si>
    <t>ODN-612903</t>
  </si>
  <si>
    <t>a1V550000030FyGEAU</t>
  </si>
  <si>
    <t>ODN-612904</t>
  </si>
  <si>
    <t>a1V550000030FyHEAU</t>
  </si>
  <si>
    <t>ODN-612905</t>
  </si>
  <si>
    <t>a1V550000030FyIEAU</t>
  </si>
  <si>
    <t>ODN-612906</t>
  </si>
  <si>
    <t>a1V550000030FyJEAU</t>
  </si>
  <si>
    <t>ODN-612907</t>
  </si>
  <si>
    <t>OI-64398</t>
  </si>
  <si>
    <t>a1V550000030FyKEAU</t>
  </si>
  <si>
    <t>ODN-612908</t>
  </si>
  <si>
    <t>a1V550000030FyLEAU</t>
  </si>
  <si>
    <t>ODN-612909</t>
  </si>
  <si>
    <t>a1V550000030FyMEAU</t>
  </si>
  <si>
    <t>ODN-612910</t>
  </si>
  <si>
    <t>a1V550000030FyNEAU</t>
  </si>
  <si>
    <t>ODN-612911</t>
  </si>
  <si>
    <t>a1V550000030FyOEAU</t>
  </si>
  <si>
    <t>ODN-612912</t>
  </si>
  <si>
    <t>a1V550000030FyPEAU</t>
  </si>
  <si>
    <t>ODN-612913</t>
  </si>
  <si>
    <t>a1V550000030FyQEAU</t>
  </si>
  <si>
    <t>ODN-612914</t>
  </si>
  <si>
    <t>a1V550000030FyREAU</t>
  </si>
  <si>
    <t>ODN-612915</t>
  </si>
  <si>
    <t>a1V550000030FySEAU</t>
  </si>
  <si>
    <t>ODN-612916</t>
  </si>
  <si>
    <t>a1V550000030FyTEAU</t>
  </si>
  <si>
    <t>ODN-612917</t>
  </si>
  <si>
    <t>OI-64399</t>
  </si>
  <si>
    <t>a1V550000030FyUEAU</t>
  </si>
  <si>
    <t>ODN-612918</t>
  </si>
  <si>
    <t>a1V550000030FyVEAU</t>
  </si>
  <si>
    <t>ODN-612919</t>
  </si>
  <si>
    <t>a1V550000030FyWEAU</t>
  </si>
  <si>
    <t>ODN-612920</t>
  </si>
  <si>
    <t>a1V550000030FyXEAU</t>
  </si>
  <si>
    <t>ODN-612921</t>
  </si>
  <si>
    <t>a1V550000030FyYEAU</t>
  </si>
  <si>
    <t>ODN-612922</t>
  </si>
  <si>
    <t>a1V550000030FyZEAU</t>
  </si>
  <si>
    <t>ODN-612923</t>
  </si>
  <si>
    <t>a1V550000030FyaEAE</t>
  </si>
  <si>
    <t>ODN-612924</t>
  </si>
  <si>
    <t>a1V550000030FybEAE</t>
  </si>
  <si>
    <t>ODN-612925</t>
  </si>
  <si>
    <t>a1V550000030FycEAE</t>
  </si>
  <si>
    <t>ODN-612926</t>
  </si>
  <si>
    <t>a1V550000030FydEAE</t>
  </si>
  <si>
    <t>ODN-612927</t>
  </si>
  <si>
    <t>OI-64400</t>
  </si>
  <si>
    <t>a1V550000030FyeEAE</t>
  </si>
  <si>
    <t>ODN-612928</t>
  </si>
  <si>
    <t>a1V550000030FyfEAE</t>
  </si>
  <si>
    <t>ODN-612929</t>
  </si>
  <si>
    <t>a1V550000030FygEAE</t>
  </si>
  <si>
    <t>ODN-612930</t>
  </si>
  <si>
    <t>a1V550000030FyhEAE</t>
  </si>
  <si>
    <t>ODN-612931</t>
  </si>
  <si>
    <t>a1V550000030FyiEAE</t>
  </si>
  <si>
    <t>ODN-612932</t>
  </si>
  <si>
    <t>a1V550000030FyjEAE</t>
  </si>
  <si>
    <t>ODN-612933</t>
  </si>
  <si>
    <t>a1V550000030FykEAE</t>
  </si>
  <si>
    <t>ODN-612934</t>
  </si>
  <si>
    <t>a1V550000030FylEAE</t>
  </si>
  <si>
    <t>ODN-612935</t>
  </si>
  <si>
    <t>a1V550000030FymEAE</t>
  </si>
  <si>
    <t>ODN-612936</t>
  </si>
  <si>
    <t>a1V550000030FynEAE</t>
  </si>
  <si>
    <t>ODN-612937</t>
  </si>
  <si>
    <t>OI-64401</t>
  </si>
  <si>
    <t>a1V550000030FyoEAE</t>
  </si>
  <si>
    <t>ODN-612938</t>
  </si>
  <si>
    <t>a1V550000030FypEAE</t>
  </si>
  <si>
    <t>ODN-612939</t>
  </si>
  <si>
    <t>a1V550000030FyqEAE</t>
  </si>
  <si>
    <t>ODN-612940</t>
  </si>
  <si>
    <t>a1V550000030FyrEAE</t>
  </si>
  <si>
    <t>ODN-612941</t>
  </si>
  <si>
    <t>a1V550000030FysEAE</t>
  </si>
  <si>
    <t>ODN-612942</t>
  </si>
  <si>
    <t>a1V550000030FytEAE</t>
  </si>
  <si>
    <t>ODN-612943</t>
  </si>
  <si>
    <t>a1V550000030FyuEAE</t>
  </si>
  <si>
    <t>ODN-612944</t>
  </si>
  <si>
    <t>a1V550000030FyvEAE</t>
  </si>
  <si>
    <t>ODN-612945</t>
  </si>
  <si>
    <t>a1V550000030FywEAE</t>
  </si>
  <si>
    <t>ODN-612946</t>
  </si>
  <si>
    <t>a1V550000030FyxEAE</t>
  </si>
  <si>
    <t>ODN-612947</t>
  </si>
  <si>
    <t>OI-64402</t>
  </si>
  <si>
    <t>a1V550000030FyyEAE</t>
  </si>
  <si>
    <t>ODN-612948</t>
  </si>
  <si>
    <t>a1V550000030FyzEAE</t>
  </si>
  <si>
    <t>ODN-612949</t>
  </si>
  <si>
    <t>a1V550000030Fz0EAE</t>
  </si>
  <si>
    <t>ODN-612950</t>
  </si>
  <si>
    <t>a1V550000030Fz1EAE</t>
  </si>
  <si>
    <t>ODN-612951</t>
  </si>
  <si>
    <t>a1V550000030Fz2EAE</t>
  </si>
  <si>
    <t>ODN-612952</t>
  </si>
  <si>
    <t>a1V550000030Fz3EAE</t>
  </si>
  <si>
    <t>ODN-612953</t>
  </si>
  <si>
    <t>a1V550000030Fz4EAE</t>
  </si>
  <si>
    <t>ODN-612954</t>
  </si>
  <si>
    <t>a1V550000030Fz5EAE</t>
  </si>
  <si>
    <t>ODN-612955</t>
  </si>
  <si>
    <t>a1V550000030Fz6EAE</t>
  </si>
  <si>
    <t>ODN-612956</t>
  </si>
  <si>
    <t>a1V550000030Fz7EAE</t>
  </si>
  <si>
    <t>ODN-612957</t>
  </si>
  <si>
    <t>OI-64403</t>
  </si>
  <si>
    <t>a1V550000030Fz8EAE</t>
  </si>
  <si>
    <t>ODN-612958</t>
  </si>
  <si>
    <t>a1V550000030Fz9EAE</t>
  </si>
  <si>
    <t>ODN-612959</t>
  </si>
  <si>
    <t>a1V550000030FzAEAU</t>
  </si>
  <si>
    <t>ODN-612960</t>
  </si>
  <si>
    <t>a1V550000030FzBEAU</t>
  </si>
  <si>
    <t>ODN-612961</t>
  </si>
  <si>
    <t>a1V550000030FzCEAU</t>
  </si>
  <si>
    <t>ODN-612962</t>
  </si>
  <si>
    <t>a1V550000030FzDEAU</t>
  </si>
  <si>
    <t>ODN-612963</t>
  </si>
  <si>
    <t>a1V550000030FzEEAU</t>
  </si>
  <si>
    <t>ODN-612964</t>
  </si>
  <si>
    <t>a1V550000030FzFEAU</t>
  </si>
  <si>
    <t>ODN-612965</t>
  </si>
  <si>
    <t>a1V550000030FzGEAU</t>
  </si>
  <si>
    <t>ODN-612966</t>
  </si>
  <si>
    <t>a1V550000030FzHEAU</t>
  </si>
  <si>
    <t>CD-1920868</t>
  </si>
  <si>
    <t>CI-133580</t>
  </si>
  <si>
    <t>a1655000001juFGAAY</t>
  </si>
  <si>
    <t>CD-1920869</t>
  </si>
  <si>
    <t>a1655000001juFHAAY</t>
  </si>
  <si>
    <t>CD-1920870</t>
  </si>
  <si>
    <t>a1655000001juFIAAY</t>
  </si>
  <si>
    <t>CD-1920871</t>
  </si>
  <si>
    <t>a1655000001juFJAAY</t>
  </si>
  <si>
    <t>CD-1920872</t>
  </si>
  <si>
    <t>a1655000001juFKAAY</t>
  </si>
  <si>
    <t>CD-1920873</t>
  </si>
  <si>
    <t>a1655000001juFLAAY</t>
  </si>
  <si>
    <t>CD-1920874</t>
  </si>
  <si>
    <t>a1655000001juFMAAY</t>
  </si>
  <si>
    <t>CD-1920875</t>
  </si>
  <si>
    <t>a1655000001juFNAAY</t>
  </si>
  <si>
    <t>CD-1920876</t>
  </si>
  <si>
    <t>a1655000001juFOAAY</t>
  </si>
  <si>
    <t>CD-1920877</t>
  </si>
  <si>
    <t>a1655000001juFPAAY</t>
  </si>
  <si>
    <t>CD-1920878</t>
  </si>
  <si>
    <t>a1655000001juFQAAY</t>
  </si>
  <si>
    <t>CD-1920879</t>
  </si>
  <si>
    <t>a1655000001juFRAAY</t>
  </si>
  <si>
    <t>CD-1920880</t>
  </si>
  <si>
    <t>a1655000001juFSAAY</t>
  </si>
  <si>
    <t>CD-1920881</t>
  </si>
  <si>
    <t>a1655000001juFTAAY</t>
  </si>
  <si>
    <t>CD-1920882</t>
  </si>
  <si>
    <t>a1655000001juFUAAY</t>
  </si>
  <si>
    <t>CD-1920883</t>
  </si>
  <si>
    <t>a1655000001juFVAAY</t>
  </si>
  <si>
    <t>CD-1920884</t>
  </si>
  <si>
    <t>a1655000001juFWAAY</t>
  </si>
  <si>
    <t>CD-1920885</t>
  </si>
  <si>
    <t>a1655000001juFXAAY</t>
  </si>
  <si>
    <t>CD-1920886</t>
  </si>
  <si>
    <t>a1655000001juFYAAY</t>
  </si>
  <si>
    <t>CD-1920887</t>
  </si>
  <si>
    <t>a1655000001juFZAAY</t>
  </si>
  <si>
    <t>CD-1920888</t>
  </si>
  <si>
    <t>CI-133581</t>
  </si>
  <si>
    <t>a1655000001juFaAAI</t>
  </si>
  <si>
    <t>CD-1920889</t>
  </si>
  <si>
    <t>a1655000001juFbAAI</t>
  </si>
  <si>
    <t>CD-1920890</t>
  </si>
  <si>
    <t>a1655000001juFcAAI</t>
  </si>
  <si>
    <t>CD-1920891</t>
  </si>
  <si>
    <t>a1655000001juFdAAI</t>
  </si>
  <si>
    <t>CD-1920892</t>
  </si>
  <si>
    <t>a1655000001juFeAAI</t>
  </si>
  <si>
    <t>CD-1920893</t>
  </si>
  <si>
    <t>a1655000001juFfAAI</t>
  </si>
  <si>
    <t>CD-1920894</t>
  </si>
  <si>
    <t>a1655000001juFgAAI</t>
  </si>
  <si>
    <t>CD-1920895</t>
  </si>
  <si>
    <t>a1655000001juFhAAI</t>
  </si>
  <si>
    <t>CD-1920896</t>
  </si>
  <si>
    <t>a1655000001juFiAAI</t>
  </si>
  <si>
    <t>CD-1920897</t>
  </si>
  <si>
    <t>a1655000001juFjAAI</t>
  </si>
  <si>
    <t>CD-1920898</t>
  </si>
  <si>
    <t>a1655000001juFkAAI</t>
  </si>
  <si>
    <t>CD-1920899</t>
  </si>
  <si>
    <t>a1655000001juFlAAI</t>
  </si>
  <si>
    <t>CD-1920900</t>
  </si>
  <si>
    <t>a1655000001juFmAAI</t>
  </si>
  <si>
    <t>CD-1920901</t>
  </si>
  <si>
    <t>a1655000001juFnAAI</t>
  </si>
  <si>
    <t>CD-1920902</t>
  </si>
  <si>
    <t>a1655000001juFoAAI</t>
  </si>
  <si>
    <t>CD-1920903</t>
  </si>
  <si>
    <t>a1655000001juFpAAI</t>
  </si>
  <si>
    <t>CD-1920904</t>
  </si>
  <si>
    <t>a1655000001juFqAAI</t>
  </si>
  <si>
    <t>CD-1920905</t>
  </si>
  <si>
    <t>a1655000001juFrAAI</t>
  </si>
  <si>
    <t>CD-1920906</t>
  </si>
  <si>
    <t>a1655000001juFsAAI</t>
  </si>
  <si>
    <t>CD-1920907</t>
  </si>
  <si>
    <t>a1655000001juFtAAI</t>
  </si>
  <si>
    <t>CD-1920908</t>
  </si>
  <si>
    <t>CI-133582</t>
  </si>
  <si>
    <t>a1655000001juFuAAI</t>
  </si>
  <si>
    <t>CD-1920909</t>
  </si>
  <si>
    <t>a1655000001juFvAAI</t>
  </si>
  <si>
    <t>CD-1920910</t>
  </si>
  <si>
    <t>a1655000001juFwAAI</t>
  </si>
  <si>
    <t>CD-1920911</t>
  </si>
  <si>
    <t>a1655000001juFxAAI</t>
  </si>
  <si>
    <t>CD-1920912</t>
  </si>
  <si>
    <t>a1655000001juFyAAI</t>
  </si>
  <si>
    <t>CD-1920913</t>
  </si>
  <si>
    <t>a1655000001juFzAAI</t>
  </si>
  <si>
    <t>CD-1920914</t>
  </si>
  <si>
    <t>a1655000001juG0AAI</t>
  </si>
  <si>
    <t>CD-1920915</t>
  </si>
  <si>
    <t>a1655000001juG1AAI</t>
  </si>
  <si>
    <t>CD-1920916</t>
  </si>
  <si>
    <t>a1655000001juG2AAI</t>
  </si>
  <si>
    <t>CD-1920917</t>
  </si>
  <si>
    <t>a1655000001juG3AAI</t>
  </si>
  <si>
    <t>CD-1920918</t>
  </si>
  <si>
    <t>a1655000001juG4AAI</t>
  </si>
  <si>
    <t>CD-1920919</t>
  </si>
  <si>
    <t>a1655000001juG5AAI</t>
  </si>
  <si>
    <t>CD-1920920</t>
  </si>
  <si>
    <t>a1655000001juG6AAI</t>
  </si>
  <si>
    <t>CD-1920921</t>
  </si>
  <si>
    <t>a1655000001juG7AAI</t>
  </si>
  <si>
    <t>CD-1920922</t>
  </si>
  <si>
    <t>a1655000001juG8AAI</t>
  </si>
  <si>
    <t>CD-1920923</t>
  </si>
  <si>
    <t>a1655000001juG9AAI</t>
  </si>
  <si>
    <t>CD-1920924</t>
  </si>
  <si>
    <t>a1655000001juGAAAY</t>
  </si>
  <si>
    <t>CD-1920925</t>
  </si>
  <si>
    <t>a1655000001juGBAAY</t>
  </si>
  <si>
    <t>CD-1920926</t>
  </si>
  <si>
    <t>a1655000001juGCAAY</t>
  </si>
  <si>
    <t>CD-1920927</t>
  </si>
  <si>
    <t>a1655000001juGDAAY</t>
  </si>
  <si>
    <t>CD-1920928</t>
  </si>
  <si>
    <t>CI-133583</t>
  </si>
  <si>
    <t>a1655000001juGEAAY</t>
  </si>
  <si>
    <t>CD-1920929</t>
  </si>
  <si>
    <t>a1655000001juGFAAY</t>
  </si>
  <si>
    <t>CD-1920930</t>
  </si>
  <si>
    <t>a1655000001juGGAAY</t>
  </si>
  <si>
    <t>CD-1920931</t>
  </si>
  <si>
    <t>a1655000001juGHAAY</t>
  </si>
  <si>
    <t>CD-1920932</t>
  </si>
  <si>
    <t>a1655000001juGIAAY</t>
  </si>
  <si>
    <t>CD-1920933</t>
  </si>
  <si>
    <t>a1655000001juGJAAY</t>
  </si>
  <si>
    <t>CD-1920934</t>
  </si>
  <si>
    <t>a1655000001juGKAAY</t>
  </si>
  <si>
    <t>CD-1920935</t>
  </si>
  <si>
    <t>a1655000001juGLAAY</t>
  </si>
  <si>
    <t>CD-1920936</t>
  </si>
  <si>
    <t>a1655000001juGMAAY</t>
  </si>
  <si>
    <t>CD-1920937</t>
  </si>
  <si>
    <t>a1655000001juGNAAY</t>
  </si>
  <si>
    <t>CD-1920938</t>
  </si>
  <si>
    <t>a1655000001juGOAAY</t>
  </si>
  <si>
    <t>CD-1920939</t>
  </si>
  <si>
    <t>a1655000001juGPAAY</t>
  </si>
  <si>
    <t>CD-1920940</t>
  </si>
  <si>
    <t>a1655000001juGQAAY</t>
  </si>
  <si>
    <t>CD-1920941</t>
  </si>
  <si>
    <t>a1655000001juGRAAY</t>
  </si>
  <si>
    <t>CD-1920942</t>
  </si>
  <si>
    <t>a1655000001juGSAAY</t>
  </si>
  <si>
    <t>CD-1920943</t>
  </si>
  <si>
    <t>a1655000001juGTAAY</t>
  </si>
  <si>
    <t>CD-1920944</t>
  </si>
  <si>
    <t>a1655000001juGUAAY</t>
  </si>
  <si>
    <t>CD-1920945</t>
  </si>
  <si>
    <t>a1655000001juGVAAY</t>
  </si>
  <si>
    <t>CD-1920946</t>
  </si>
  <si>
    <t>a1655000001juGWAAY</t>
  </si>
  <si>
    <t>CD-1920947</t>
  </si>
  <si>
    <t>a1655000001juGXAAY</t>
  </si>
  <si>
    <t>CD-1920948</t>
  </si>
  <si>
    <t>CI-133584</t>
  </si>
  <si>
    <t>a1655000001juGYAAY</t>
  </si>
  <si>
    <t>CD-1920949</t>
  </si>
  <si>
    <t>a1655000001juGZAAY</t>
  </si>
  <si>
    <t>CD-1920950</t>
  </si>
  <si>
    <t>a1655000001juGaAAI</t>
  </si>
  <si>
    <t>CD-1920951</t>
  </si>
  <si>
    <t>a1655000001juGbAAI</t>
  </si>
  <si>
    <t>CD-1920952</t>
  </si>
  <si>
    <t>a1655000001juGcAAI</t>
  </si>
  <si>
    <t>CD-1920953</t>
  </si>
  <si>
    <t>a1655000001juGdAAI</t>
  </si>
  <si>
    <t>CD-1920954</t>
  </si>
  <si>
    <t>a1655000001juGeAAI</t>
  </si>
  <si>
    <t>CD-1920955</t>
  </si>
  <si>
    <t>a1655000001juGfAAI</t>
  </si>
  <si>
    <t>CD-1920956</t>
  </si>
  <si>
    <t>a1655000001juGgAAI</t>
  </si>
  <si>
    <t>CD-1920957</t>
  </si>
  <si>
    <t>a1655000001juGhAAI</t>
  </si>
  <si>
    <t>CD-1920958</t>
  </si>
  <si>
    <t>a1655000001juGiAAI</t>
  </si>
  <si>
    <t>CD-1920959</t>
  </si>
  <si>
    <t>a1655000001juGjAAI</t>
  </si>
  <si>
    <t>CD-1920960</t>
  </si>
  <si>
    <t>a1655000001juGkAAI</t>
  </si>
  <si>
    <t>CD-1920961</t>
  </si>
  <si>
    <t>a1655000001juGlAAI</t>
  </si>
  <si>
    <t>CD-1920962</t>
  </si>
  <si>
    <t>a1655000001juGmAAI</t>
  </si>
  <si>
    <t>CD-1920963</t>
  </si>
  <si>
    <t>a1655000001juGnAAI</t>
  </si>
  <si>
    <t>CD-1920964</t>
  </si>
  <si>
    <t>a1655000001juGoAAI</t>
  </si>
  <si>
    <t>CD-1920965</t>
  </si>
  <si>
    <t>a1655000001juGpAAI</t>
  </si>
  <si>
    <t>CD-1920966</t>
  </si>
  <si>
    <t>a1655000001juGqAAI</t>
  </si>
  <si>
    <t>CD-1920967</t>
  </si>
  <si>
    <t>a1655000001juGrAAI</t>
  </si>
  <si>
    <t>CD-1920968</t>
  </si>
  <si>
    <t>CI-133585</t>
  </si>
  <si>
    <t>a1655000001juGsAAI</t>
  </si>
  <si>
    <t>CD-1920969</t>
  </si>
  <si>
    <t>a1655000001juGtAAI</t>
  </si>
  <si>
    <t>CD-1920970</t>
  </si>
  <si>
    <t>a1655000001juGuAAI</t>
  </si>
  <si>
    <t>CD-1920971</t>
  </si>
  <si>
    <t>a1655000001juGvAAI</t>
  </si>
  <si>
    <t>CD-1920972</t>
  </si>
  <si>
    <t>a1655000001juGwAAI</t>
  </si>
  <si>
    <t>CD-1920973</t>
  </si>
  <si>
    <t>a1655000001juGxAAI</t>
  </si>
  <si>
    <t>CD-1920974</t>
  </si>
  <si>
    <t>a1655000001juGyAAI</t>
  </si>
  <si>
    <t>CD-1920975</t>
  </si>
  <si>
    <t>a1655000001juGzAAI</t>
  </si>
  <si>
    <t>CD-1920976</t>
  </si>
  <si>
    <t>a1655000001juH0AAI</t>
  </si>
  <si>
    <t>CD-1920977</t>
  </si>
  <si>
    <t>a1655000001juH1AAI</t>
  </si>
  <si>
    <t>CD-1920978</t>
  </si>
  <si>
    <t>a1655000001juH2AAI</t>
  </si>
  <si>
    <t>CD-1920979</t>
  </si>
  <si>
    <t>a1655000001juH3AAI</t>
  </si>
  <si>
    <t>CD-1920980</t>
  </si>
  <si>
    <t>a1655000001juH4AAI</t>
  </si>
  <si>
    <t>CD-1920981</t>
  </si>
  <si>
    <t>a1655000001juH5AAI</t>
  </si>
  <si>
    <t>CD-1920982</t>
  </si>
  <si>
    <t>a1655000001juH6AAI</t>
  </si>
  <si>
    <t>CD-1920983</t>
  </si>
  <si>
    <t>a1655000001juH7AAI</t>
  </si>
  <si>
    <t>CD-1920984</t>
  </si>
  <si>
    <t>a1655000001juH8AAI</t>
  </si>
  <si>
    <t>CD-1920985</t>
  </si>
  <si>
    <t>a1655000001juH9AAI</t>
  </si>
  <si>
    <t>CD-1920986</t>
  </si>
  <si>
    <t>a1655000001juHAAAY</t>
  </si>
  <si>
    <t>CD-1920987</t>
  </si>
  <si>
    <t>a1655000001juHBAAY</t>
  </si>
  <si>
    <t>CD-1920988</t>
  </si>
  <si>
    <t>CI-133586</t>
  </si>
  <si>
    <t>a1655000001juHCAAY</t>
  </si>
  <si>
    <t>CD-1920989</t>
  </si>
  <si>
    <t>a1655000001juHDAAY</t>
  </si>
  <si>
    <t>CD-1920990</t>
  </si>
  <si>
    <t>a1655000001juHEAAY</t>
  </si>
  <si>
    <t>CD-1920991</t>
  </si>
  <si>
    <t>a1655000001juHFAAY</t>
  </si>
  <si>
    <t>CD-1920992</t>
  </si>
  <si>
    <t>a1655000001juHGAAY</t>
  </si>
  <si>
    <t>CD-1920993</t>
  </si>
  <si>
    <t>a1655000001juHHAAY</t>
  </si>
  <si>
    <t>CD-1920994</t>
  </si>
  <si>
    <t>a1655000001juHIAAY</t>
  </si>
  <si>
    <t>CD-1920995</t>
  </si>
  <si>
    <t>a1655000001juHJAAY</t>
  </si>
  <si>
    <t>CD-1920996</t>
  </si>
  <si>
    <t>a1655000001juHKAAY</t>
  </si>
  <si>
    <t>CD-1920997</t>
  </si>
  <si>
    <t>a1655000001juHLAAY</t>
  </si>
  <si>
    <t>CD-1920998</t>
  </si>
  <si>
    <t>a1655000001juHMAAY</t>
  </si>
  <si>
    <t>CD-1920999</t>
  </si>
  <si>
    <t>a1655000001juHNAAY</t>
  </si>
  <si>
    <t>CD-1921000</t>
  </si>
  <si>
    <t>a1655000001juHOAAY</t>
  </si>
  <si>
    <t>CD-1921001</t>
  </si>
  <si>
    <t>a1655000001juHPAAY</t>
  </si>
  <si>
    <t>CD-1921002</t>
  </si>
  <si>
    <t>a1655000001juHQAAY</t>
  </si>
  <si>
    <t>CD-1921003</t>
  </si>
  <si>
    <t>a1655000001juHRAAY</t>
  </si>
  <si>
    <t>CD-1921004</t>
  </si>
  <si>
    <t>a1655000001juHSAAY</t>
  </si>
  <si>
    <t>CD-1921005</t>
  </si>
  <si>
    <t>a1655000001juHTAAY</t>
  </si>
  <si>
    <t>CD-1921006</t>
  </si>
  <si>
    <t>a1655000001juHUAAY</t>
  </si>
  <si>
    <t>CD-1921007</t>
  </si>
  <si>
    <t>a1655000001juHVAAY</t>
  </si>
  <si>
    <t>CD-1921008</t>
  </si>
  <si>
    <t>CI-133587</t>
  </si>
  <si>
    <t>a1655000001juHWAAY</t>
  </si>
  <si>
    <t>CD-1921009</t>
  </si>
  <si>
    <t>a1655000001juHXAAY</t>
  </si>
  <si>
    <t>CD-1921010</t>
  </si>
  <si>
    <t>a1655000001juHYAAY</t>
  </si>
  <si>
    <t>CD-1921011</t>
  </si>
  <si>
    <t>a1655000001juHZAAY</t>
  </si>
  <si>
    <t>CD-1921012</t>
  </si>
  <si>
    <t>a1655000001juHaAAI</t>
  </si>
  <si>
    <t>CD-1921013</t>
  </si>
  <si>
    <t>a1655000001juHbAAI</t>
  </si>
  <si>
    <t>CD-1921014</t>
  </si>
  <si>
    <t>a1655000001juHcAAI</t>
  </si>
  <si>
    <t>CD-1921015</t>
  </si>
  <si>
    <t>a1655000001juHdAAI</t>
  </si>
  <si>
    <t>CD-1921016</t>
  </si>
  <si>
    <t>a1655000001juHeAAI</t>
  </si>
  <si>
    <t>CD-1921017</t>
  </si>
  <si>
    <t>a1655000001juHfAAI</t>
  </si>
  <si>
    <t>CD-1921018</t>
  </si>
  <si>
    <t>a1655000001juHgAAI</t>
  </si>
  <si>
    <t>CD-1921019</t>
  </si>
  <si>
    <t>a1655000001juHhAAI</t>
  </si>
  <si>
    <t>CD-1921020</t>
  </si>
  <si>
    <t>a1655000001juHiAAI</t>
  </si>
  <si>
    <t>CD-1921021</t>
  </si>
  <si>
    <t>a1655000001juHjAAI</t>
  </si>
  <si>
    <t>CD-1921022</t>
  </si>
  <si>
    <t>a1655000001juHkAAI</t>
  </si>
  <si>
    <t>CD-1921023</t>
  </si>
  <si>
    <t>a1655000001juHlAAI</t>
  </si>
  <si>
    <t>CD-1921024</t>
  </si>
  <si>
    <t>a1655000001juHmAAI</t>
  </si>
  <si>
    <t>CD-1921025</t>
  </si>
  <si>
    <t>a1655000001juHnAAI</t>
  </si>
  <si>
    <t>CD-1921026</t>
  </si>
  <si>
    <t>a1655000001juHoAAI</t>
  </si>
  <si>
    <t>CD-1921027</t>
  </si>
  <si>
    <t>a1655000001juHpAAI</t>
  </si>
  <si>
    <t>CD-1921028</t>
  </si>
  <si>
    <t>CI-133588</t>
  </si>
  <si>
    <t>a1655000001juHqAAI</t>
  </si>
  <si>
    <t>CD-1921029</t>
  </si>
  <si>
    <t>a1655000001juHrAAI</t>
  </si>
  <si>
    <t>CD-1921030</t>
  </si>
  <si>
    <t>a1655000001juHsAAI</t>
  </si>
  <si>
    <t>CD-1921031</t>
  </si>
  <si>
    <t>a1655000001juHtAAI</t>
  </si>
  <si>
    <t>CD-1921032</t>
  </si>
  <si>
    <t>a1655000001juHuAAI</t>
  </si>
  <si>
    <t>CD-1921033</t>
  </si>
  <si>
    <t>a1655000001juHvAAI</t>
  </si>
  <si>
    <t>CD-1921034</t>
  </si>
  <si>
    <t>a1655000001juHwAAI</t>
  </si>
  <si>
    <t>CD-1921035</t>
  </si>
  <si>
    <t>a1655000001juHxAAI</t>
  </si>
  <si>
    <t>CD-1921036</t>
  </si>
  <si>
    <t>a1655000001juHyAAI</t>
  </si>
  <si>
    <t>CD-1921037</t>
  </si>
  <si>
    <t>a1655000001juHzAAI</t>
  </si>
  <si>
    <t>CD-1921038</t>
  </si>
  <si>
    <t>a1655000001juI0AAI</t>
  </si>
  <si>
    <t>CD-1921039</t>
  </si>
  <si>
    <t>a1655000001juI1AAI</t>
  </si>
  <si>
    <t>CD-1921040</t>
  </si>
  <si>
    <t>a1655000001juI2AAI</t>
  </si>
  <si>
    <t>CD-1921041</t>
  </si>
  <si>
    <t>a1655000001juI3AAI</t>
  </si>
  <si>
    <t>CD-1921042</t>
  </si>
  <si>
    <t>a1655000001juI4AAI</t>
  </si>
  <si>
    <t>CD-1921043</t>
  </si>
  <si>
    <t>a1655000001juI5AAI</t>
  </si>
  <si>
    <t>CD-1921044</t>
  </si>
  <si>
    <t>a1655000001juI6AAI</t>
  </si>
  <si>
    <t>CD-1921045</t>
  </si>
  <si>
    <t>a1655000001juI7AAI</t>
  </si>
  <si>
    <t>CD-1921046</t>
  </si>
  <si>
    <t>a1655000001juI8AAI</t>
  </si>
  <si>
    <t>CD-1921047</t>
  </si>
  <si>
    <t>a1655000001juI9AAI</t>
  </si>
  <si>
    <t>CD-1921048</t>
  </si>
  <si>
    <t>CI-133589</t>
  </si>
  <si>
    <t>a1655000001juIAAAY</t>
  </si>
  <si>
    <t>CD-1921049</t>
  </si>
  <si>
    <t>a1655000001juIBAAY</t>
  </si>
  <si>
    <t>CD-1921050</t>
  </si>
  <si>
    <t>a1655000001juICAAY</t>
  </si>
  <si>
    <t>CD-1921051</t>
  </si>
  <si>
    <t>a1655000001juIDAAY</t>
  </si>
  <si>
    <t>CD-1921052</t>
  </si>
  <si>
    <t>a1655000001juIEAAY</t>
  </si>
  <si>
    <t>CD-1921053</t>
  </si>
  <si>
    <t>a1655000001juIFAAY</t>
  </si>
  <si>
    <t>CD-1921054</t>
  </si>
  <si>
    <t>a1655000001juIGAAY</t>
  </si>
  <si>
    <t>CD-1921055</t>
  </si>
  <si>
    <t>a1655000001juIHAAY</t>
  </si>
  <si>
    <t>CD-1921056</t>
  </si>
  <si>
    <t>a1655000001juIIAAY</t>
  </si>
  <si>
    <t>CD-1921057</t>
  </si>
  <si>
    <t>a1655000001juIJAAY</t>
  </si>
  <si>
    <t>CD-1921058</t>
  </si>
  <si>
    <t>a1655000001juIKAAY</t>
  </si>
  <si>
    <t>CD-1921059</t>
  </si>
  <si>
    <t>a1655000001juILAAY</t>
  </si>
  <si>
    <t>CD-1921060</t>
  </si>
  <si>
    <t>a1655000001juIMAAY</t>
  </si>
  <si>
    <t>CD-1921061</t>
  </si>
  <si>
    <t>a1655000001juINAAY</t>
  </si>
  <si>
    <t>CD-1921062</t>
  </si>
  <si>
    <t>a1655000001juIOAAY</t>
  </si>
  <si>
    <t>CD-1921063</t>
  </si>
  <si>
    <t>a1655000001juIPAAY</t>
  </si>
  <si>
    <t>CD-1921064</t>
  </si>
  <si>
    <t>a1655000001juIQAAY</t>
  </si>
  <si>
    <t>CD-1921065</t>
  </si>
  <si>
    <t>a1655000001juIRAAY</t>
  </si>
  <si>
    <t>CD-1921066</t>
  </si>
  <si>
    <t>a1655000001juISAAY</t>
  </si>
  <si>
    <t>CD-1921067</t>
  </si>
  <si>
    <t>a1655000001juITAAY</t>
  </si>
  <si>
    <t>CD-1921068</t>
  </si>
  <si>
    <t>CI-133590</t>
  </si>
  <si>
    <t>a1655000001juIUAAY</t>
  </si>
  <si>
    <t>CD-1921069</t>
  </si>
  <si>
    <t>a1655000001juIVAAY</t>
  </si>
  <si>
    <t>CD-1921070</t>
  </si>
  <si>
    <t>a1655000001juIWAAY</t>
  </si>
  <si>
    <t>CD-1921071</t>
  </si>
  <si>
    <t>a1655000001juIXAAY</t>
  </si>
  <si>
    <t>CD-1921072</t>
  </si>
  <si>
    <t>a1655000001juIYAAY</t>
  </si>
  <si>
    <t>CD-1921073</t>
  </si>
  <si>
    <t>a1655000001juIZAAY</t>
  </si>
  <si>
    <t>CD-1921074</t>
  </si>
  <si>
    <t>a1655000001juIaAAI</t>
  </si>
  <si>
    <t>CD-1921075</t>
  </si>
  <si>
    <t>a1655000001juIbAAI</t>
  </si>
  <si>
    <t>CD-1921076</t>
  </si>
  <si>
    <t>a1655000001juIcAAI</t>
  </si>
  <si>
    <t>CD-1921077</t>
  </si>
  <si>
    <t>a1655000001juIdAAI</t>
  </si>
  <si>
    <t>CD-1921078</t>
  </si>
  <si>
    <t>a1655000001juIeAAI</t>
  </si>
  <si>
    <t>CD-1921079</t>
  </si>
  <si>
    <t>a1655000001juIfAAI</t>
  </si>
  <si>
    <t>CD-1921080</t>
  </si>
  <si>
    <t>a1655000001juIgAAI</t>
  </si>
  <si>
    <t>CD-1921081</t>
  </si>
  <si>
    <t>a1655000001juIhAAI</t>
  </si>
  <si>
    <t>CD-1921082</t>
  </si>
  <si>
    <t>a1655000001juIiAAI</t>
  </si>
  <si>
    <t>CD-1921083</t>
  </si>
  <si>
    <t>a1655000001juIjAAI</t>
  </si>
  <si>
    <t>CD-1921084</t>
  </si>
  <si>
    <t>a1655000001juIkAAI</t>
  </si>
  <si>
    <t>CD-1921085</t>
  </si>
  <si>
    <t>a1655000001juIlAAI</t>
  </si>
  <si>
    <t>CD-1921086</t>
  </si>
  <si>
    <t>a1655000001juImAAI</t>
  </si>
  <si>
    <t>CD-1921087</t>
  </si>
  <si>
    <t>a1655000001juInAAI</t>
  </si>
  <si>
    <t>CD-1921088</t>
  </si>
  <si>
    <t>CI-133591</t>
  </si>
  <si>
    <t>a1655000001juIoAAI</t>
  </si>
  <si>
    <t>CD-1921089</t>
  </si>
  <si>
    <t>a1655000001juIpAAI</t>
  </si>
  <si>
    <t>CD-1921090</t>
  </si>
  <si>
    <t>a1655000001juIqAAI</t>
  </si>
  <si>
    <t>CD-1921091</t>
  </si>
  <si>
    <t>a1655000001juIrAAI</t>
  </si>
  <si>
    <t>CD-1921092</t>
  </si>
  <si>
    <t>a1655000001juIsAAI</t>
  </si>
  <si>
    <t>CD-1921093</t>
  </si>
  <si>
    <t>a1655000001juItAAI</t>
  </si>
  <si>
    <t>CD-1921094</t>
  </si>
  <si>
    <t>a1655000001juIuAAI</t>
  </si>
  <si>
    <t>CD-1921095</t>
  </si>
  <si>
    <t>a1655000001juIvAAI</t>
  </si>
  <si>
    <t>CD-1921096</t>
  </si>
  <si>
    <t>a1655000001juIwAAI</t>
  </si>
  <si>
    <t>CD-1921097</t>
  </si>
  <si>
    <t>a1655000001juIxAAI</t>
  </si>
  <si>
    <t>CD-1921098</t>
  </si>
  <si>
    <t>a1655000001juIyAAI</t>
  </si>
  <si>
    <t>CD-1921099</t>
  </si>
  <si>
    <t>a1655000001juIzAAI</t>
  </si>
  <si>
    <t>CD-1921100</t>
  </si>
  <si>
    <t>a1655000001juJ0AAI</t>
  </si>
  <si>
    <t>CD-1921101</t>
  </si>
  <si>
    <t>a1655000001juJ1AAI</t>
  </si>
  <si>
    <t>CD-1921102</t>
  </si>
  <si>
    <t>a1655000001juJ2AAI</t>
  </si>
  <si>
    <t>CD-1921103</t>
  </si>
  <si>
    <t>a1655000001juJ3AAI</t>
  </si>
  <si>
    <t>CD-1921104</t>
  </si>
  <si>
    <t>a1655000001juJ4AAI</t>
  </si>
  <si>
    <t>CD-1921105</t>
  </si>
  <si>
    <t>a1655000001juJ5AAI</t>
  </si>
  <si>
    <t>CD-1921106</t>
  </si>
  <si>
    <t>a1655000001juJ6AAI</t>
  </si>
  <si>
    <t>CD-1921107</t>
  </si>
  <si>
    <t>a1655000001juJ7AAI</t>
  </si>
  <si>
    <t>CD-1921108</t>
  </si>
  <si>
    <t>CI-133592</t>
  </si>
  <si>
    <t>a1655000001juJ8AAI</t>
  </si>
  <si>
    <t>CD-1921109</t>
  </si>
  <si>
    <t>a1655000001juJ9AAI</t>
  </si>
  <si>
    <t>CD-1921110</t>
  </si>
  <si>
    <t>a1655000001juJAAAY</t>
  </si>
  <si>
    <t>CD-1921111</t>
  </si>
  <si>
    <t>a1655000001juJBAAY</t>
  </si>
  <si>
    <t>CD-1921112</t>
  </si>
  <si>
    <t>a1655000001juJCAAY</t>
  </si>
  <si>
    <t>CD-1921113</t>
  </si>
  <si>
    <t>a1655000001juJDAAY</t>
  </si>
  <si>
    <t>CD-1921114</t>
  </si>
  <si>
    <t>a1655000001juJEAAY</t>
  </si>
  <si>
    <t>CD-1921115</t>
  </si>
  <si>
    <t>a1655000001juJFAAY</t>
  </si>
  <si>
    <t>CD-1921116</t>
  </si>
  <si>
    <t>a1655000001juJGAAY</t>
  </si>
  <si>
    <t>CD-1921117</t>
  </si>
  <si>
    <t>a1655000001juJHAAY</t>
  </si>
  <si>
    <t>CD-1921118</t>
  </si>
  <si>
    <t>a1655000001juJIAAY</t>
  </si>
  <si>
    <t>CD-1921119</t>
  </si>
  <si>
    <t>a1655000001juJJAAY</t>
  </si>
  <si>
    <t>CD-1921120</t>
  </si>
  <si>
    <t>a1655000001juJKAAY</t>
  </si>
  <si>
    <t>CD-1921121</t>
  </si>
  <si>
    <t>a1655000001juJLAAY</t>
  </si>
  <si>
    <t>CD-1921122</t>
  </si>
  <si>
    <t>a1655000001juJMAAY</t>
  </si>
  <si>
    <t>CD-1921123</t>
  </si>
  <si>
    <t>a1655000001juJNAAY</t>
  </si>
  <si>
    <t>CD-1921124</t>
  </si>
  <si>
    <t>a1655000001juJOAAY</t>
  </si>
  <si>
    <t>CD-1921125</t>
  </si>
  <si>
    <t>a1655000001juJPAAY</t>
  </si>
  <si>
    <t>CD-1921126</t>
  </si>
  <si>
    <t>a1655000001juJQAAY</t>
  </si>
  <si>
    <t>CD-1921127</t>
  </si>
  <si>
    <t>a1655000001juJRAAY</t>
  </si>
  <si>
    <t>CD-1921128</t>
  </si>
  <si>
    <t>CI-133593</t>
  </si>
  <si>
    <t>a1655000001juJSAAY</t>
  </si>
  <si>
    <t>CD-1921129</t>
  </si>
  <si>
    <t>a1655000001juJTAAY</t>
  </si>
  <si>
    <t>CD-1921130</t>
  </si>
  <si>
    <t>a1655000001juJUAAY</t>
  </si>
  <si>
    <t>CD-1921131</t>
  </si>
  <si>
    <t>a1655000001juJVAAY</t>
  </si>
  <si>
    <t>CD-1921132</t>
  </si>
  <si>
    <t>a1655000001juJWAAY</t>
  </si>
  <si>
    <t>CD-1921133</t>
  </si>
  <si>
    <t>a1655000001juJXAAY</t>
  </si>
  <si>
    <t>CD-1921134</t>
  </si>
  <si>
    <t>a1655000001juJYAAY</t>
  </si>
  <si>
    <t>CD-1921135</t>
  </si>
  <si>
    <t>a1655000001juJZAAY</t>
  </si>
  <si>
    <t>CD-1921136</t>
  </si>
  <si>
    <t>a1655000001juJaAAI</t>
  </si>
  <si>
    <t>CD-1921137</t>
  </si>
  <si>
    <t>a1655000001juJbAAI</t>
  </si>
  <si>
    <t>CD-1921138</t>
  </si>
  <si>
    <t>a1655000001juJcAAI</t>
  </si>
  <si>
    <t>CD-1921139</t>
  </si>
  <si>
    <t>a1655000001juJdAAI</t>
  </si>
  <si>
    <t>CD-1921140</t>
  </si>
  <si>
    <t>a1655000001juJeAAI</t>
  </si>
  <si>
    <t>CD-1921141</t>
  </si>
  <si>
    <t>a1655000001juJfAAI</t>
  </si>
  <si>
    <t>CD-1921142</t>
  </si>
  <si>
    <t>a1655000001juJgAAI</t>
  </si>
  <si>
    <t>CD-1921143</t>
  </si>
  <si>
    <t>a1655000001juJhAAI</t>
  </si>
  <si>
    <t>CD-1921144</t>
  </si>
  <si>
    <t>a1655000001juJiAAI</t>
  </si>
  <si>
    <t>CD-1921145</t>
  </si>
  <si>
    <t>a1655000001juJjAAI</t>
  </si>
  <si>
    <t>CD-1921146</t>
  </si>
  <si>
    <t>a1655000001juJkAAI</t>
  </si>
  <si>
    <t>CD-1921147</t>
  </si>
  <si>
    <t>a1655000001juJlAAI</t>
  </si>
  <si>
    <t>CD-1921148</t>
  </si>
  <si>
    <t>CI-133594</t>
  </si>
  <si>
    <t>a1655000001juJmAAI</t>
  </si>
  <si>
    <t>CD-1921149</t>
  </si>
  <si>
    <t>a1655000001juJnAAI</t>
  </si>
  <si>
    <t>CD-1921150</t>
  </si>
  <si>
    <t>a1655000001juJoAAI</t>
  </si>
  <si>
    <t>CD-1921151</t>
  </si>
  <si>
    <t>a1655000001juJpAAI</t>
  </si>
  <si>
    <t>CD-1921152</t>
  </si>
  <si>
    <t>a1655000001juJqAAI</t>
  </si>
  <si>
    <t>CD-1921153</t>
  </si>
  <si>
    <t>a1655000001juJrAAI</t>
  </si>
  <si>
    <t>CD-1921154</t>
  </si>
  <si>
    <t>a1655000001juJsAAI</t>
  </si>
  <si>
    <t>CD-1921155</t>
  </si>
  <si>
    <t>a1655000001juJtAAI</t>
  </si>
  <si>
    <t>CD-1921156</t>
  </si>
  <si>
    <t>a1655000001juJuAAI</t>
  </si>
  <si>
    <t>CD-1921157</t>
  </si>
  <si>
    <t>a1655000001juJvAAI</t>
  </si>
  <si>
    <t>CD-1921158</t>
  </si>
  <si>
    <t>a1655000001juJwAAI</t>
  </si>
  <si>
    <t>CD-1921159</t>
  </si>
  <si>
    <t>a1655000001juJxAAI</t>
  </si>
  <si>
    <t>CD-1921160</t>
  </si>
  <si>
    <t>a1655000001juJyAAI</t>
  </si>
  <si>
    <t>CD-1921161</t>
  </si>
  <si>
    <t>a1655000001juJzAAI</t>
  </si>
  <si>
    <t>CD-1921162</t>
  </si>
  <si>
    <t>a1655000001juK0AAI</t>
  </si>
  <si>
    <t>CD-1921163</t>
  </si>
  <si>
    <t>a1655000001juK1AAI</t>
  </si>
  <si>
    <t>CD-1921164</t>
  </si>
  <si>
    <t>a1655000001juK2AAI</t>
  </si>
  <si>
    <t>CD-1921165</t>
  </si>
  <si>
    <t>a1655000001juK3AAI</t>
  </si>
  <si>
    <t>CD-1921166</t>
  </si>
  <si>
    <t>a1655000001juK4AAI</t>
  </si>
  <si>
    <t>CD-1921167</t>
  </si>
  <si>
    <t>a1655000001juK5AAI</t>
  </si>
  <si>
    <t>CD-1921168</t>
  </si>
  <si>
    <t>CI-133595</t>
  </si>
  <si>
    <t>a1655000001juK6AAI</t>
  </si>
  <si>
    <t>CD-1921169</t>
  </si>
  <si>
    <t>a1655000001juK7AAI</t>
  </si>
  <si>
    <t>CD-1921170</t>
  </si>
  <si>
    <t>a1655000001juK8AAI</t>
  </si>
  <si>
    <t>CD-1921171</t>
  </si>
  <si>
    <t>a1655000001juK9AAI</t>
  </si>
  <si>
    <t>CD-1921172</t>
  </si>
  <si>
    <t>a1655000001juKAAAY</t>
  </si>
  <si>
    <t>CD-1921173</t>
  </si>
  <si>
    <t>a1655000001juKBAAY</t>
  </si>
  <si>
    <t>CD-1921174</t>
  </si>
  <si>
    <t>a1655000001juKCAAY</t>
  </si>
  <si>
    <t>CD-1921175</t>
  </si>
  <si>
    <t>a1655000001juKDAAY</t>
  </si>
  <si>
    <t>CD-1921176</t>
  </si>
  <si>
    <t>a1655000001juKEAAY</t>
  </si>
  <si>
    <t>CD-1921177</t>
  </si>
  <si>
    <t>a1655000001juKFAAY</t>
  </si>
  <si>
    <t>CD-1921178</t>
  </si>
  <si>
    <t>a1655000001juKGAAY</t>
  </si>
  <si>
    <t>CD-1921179</t>
  </si>
  <si>
    <t>a1655000001juKHAAY</t>
  </si>
  <si>
    <t>CD-1921180</t>
  </si>
  <si>
    <t>a1655000001juKIAAY</t>
  </si>
  <si>
    <t>CD-1921181</t>
  </si>
  <si>
    <t>a1655000001juKJAAY</t>
  </si>
  <si>
    <t>CD-1921182</t>
  </si>
  <si>
    <t>a1655000001juKKAAY</t>
  </si>
  <si>
    <t>CD-1921183</t>
  </si>
  <si>
    <t>a1655000001juKLAAY</t>
  </si>
  <si>
    <t>CD-1921184</t>
  </si>
  <si>
    <t>a1655000001juKMAAY</t>
  </si>
  <si>
    <t>CD-1921185</t>
  </si>
  <si>
    <t>a1655000001juKNAAY</t>
  </si>
  <si>
    <t>CD-1921186</t>
  </si>
  <si>
    <t>a1655000001juKOAAY</t>
  </si>
  <si>
    <t>CD-1921187</t>
  </si>
  <si>
    <t>a1655000001juKPAAY</t>
  </si>
  <si>
    <t>CD-1921188</t>
  </si>
  <si>
    <t>CI-133596</t>
  </si>
  <si>
    <t>a1655000001juKQAAY</t>
  </si>
  <si>
    <t>CD-1921189</t>
  </si>
  <si>
    <t>a1655000001juKRAAY</t>
  </si>
  <si>
    <t>CD-1921190</t>
  </si>
  <si>
    <t>a1655000001juKSAAY</t>
  </si>
  <si>
    <t>CD-1921191</t>
  </si>
  <si>
    <t>a1655000001juKTAAY</t>
  </si>
  <si>
    <t>CD-1921192</t>
  </si>
  <si>
    <t>a1655000001juKUAAY</t>
  </si>
  <si>
    <t>CD-1921193</t>
  </si>
  <si>
    <t>a1655000001juKVAAY</t>
  </si>
  <si>
    <t>CD-1921194</t>
  </si>
  <si>
    <t>a1655000001juKWAAY</t>
  </si>
  <si>
    <t>CD-1921195</t>
  </si>
  <si>
    <t>a1655000001juKXAAY</t>
  </si>
  <si>
    <t>CD-1921196</t>
  </si>
  <si>
    <t>a1655000001juKYAAY</t>
  </si>
  <si>
    <t>CD-1921197</t>
  </si>
  <si>
    <t>a1655000001juKZAAY</t>
  </si>
  <si>
    <t>CD-1921198</t>
  </si>
  <si>
    <t>a1655000001juKaAAI</t>
  </si>
  <si>
    <t>CD-1921199</t>
  </si>
  <si>
    <t>a1655000001juKbAAI</t>
  </si>
  <si>
    <t>CD-1921200</t>
  </si>
  <si>
    <t>a1655000001juKcAAI</t>
  </si>
  <si>
    <t>CD-1921201</t>
  </si>
  <si>
    <t>a1655000001juKdAAI</t>
  </si>
  <si>
    <t>CD-1921202</t>
  </si>
  <si>
    <t>a1655000001juKeAAI</t>
  </si>
  <si>
    <t>CD-1921203</t>
  </si>
  <si>
    <t>a1655000001juKfAAI</t>
  </si>
  <si>
    <t>CD-1921204</t>
  </si>
  <si>
    <t>a1655000001juKgAAI</t>
  </si>
  <si>
    <t>CD-1921205</t>
  </si>
  <si>
    <t>a1655000001juKhAAI</t>
  </si>
  <si>
    <t>CD-1921206</t>
  </si>
  <si>
    <t>a1655000001juKiAAI</t>
  </si>
  <si>
    <t>CD-1921207</t>
  </si>
  <si>
    <t>a1655000001juKjAAI</t>
  </si>
  <si>
    <t>CD-1921208</t>
  </si>
  <si>
    <t>CI-133597</t>
  </si>
  <si>
    <t>a1655000001juKkAAI</t>
  </si>
  <si>
    <t>CD-1921209</t>
  </si>
  <si>
    <t>a1655000001juKlAAI</t>
  </si>
  <si>
    <t>CD-1921210</t>
  </si>
  <si>
    <t>a1655000001juKmAAI</t>
  </si>
  <si>
    <t>CD-1921211</t>
  </si>
  <si>
    <t>a1655000001juKnAAI</t>
  </si>
  <si>
    <t>CD-1921212</t>
  </si>
  <si>
    <t>a1655000001juKoAAI</t>
  </si>
  <si>
    <t>CD-1921213</t>
  </si>
  <si>
    <t>a1655000001juKpAAI</t>
  </si>
  <si>
    <t>CD-1921214</t>
  </si>
  <si>
    <t>a1655000001juKqAAI</t>
  </si>
  <si>
    <t>CD-1921215</t>
  </si>
  <si>
    <t>a1655000001juKrAAI</t>
  </si>
  <si>
    <t>CD-1921216</t>
  </si>
  <si>
    <t>a1655000001juKsAAI</t>
  </si>
  <si>
    <t>CD-1921217</t>
  </si>
  <si>
    <t>a1655000001juKtAAI</t>
  </si>
  <si>
    <t>CD-1921218</t>
  </si>
  <si>
    <t>a1655000001juKuAAI</t>
  </si>
  <si>
    <t>CD-1921219</t>
  </si>
  <si>
    <t>a1655000001juKvAAI</t>
  </si>
  <si>
    <t>CD-1921220</t>
  </si>
  <si>
    <t>a1655000001juKwAAI</t>
  </si>
  <si>
    <t>CD-1921221</t>
  </si>
  <si>
    <t>a1655000001juKxAAI</t>
  </si>
  <si>
    <t>CD-1921222</t>
  </si>
  <si>
    <t>a1655000001juKyAAI</t>
  </si>
  <si>
    <t>CD-1921223</t>
  </si>
  <si>
    <t>a1655000001juKzAAI</t>
  </si>
  <si>
    <t>CD-1921224</t>
  </si>
  <si>
    <t>a1655000001juL0AAI</t>
  </si>
  <si>
    <t>CD-1921225</t>
  </si>
  <si>
    <t>a1655000001juL1AAI</t>
  </si>
  <si>
    <t>CD-1921226</t>
  </si>
  <si>
    <t>a1655000001juL2AAI</t>
  </si>
  <si>
    <t>CD-1921227</t>
  </si>
  <si>
    <t>a1655000001juL3AAI</t>
  </si>
  <si>
    <t>CD-1921228</t>
  </si>
  <si>
    <t>CI-133598</t>
  </si>
  <si>
    <t>a1655000001juL4AAI</t>
  </si>
  <si>
    <t>CD-1921229</t>
  </si>
  <si>
    <t>a1655000001juL5AAI</t>
  </si>
  <si>
    <t>CD-1921230</t>
  </si>
  <si>
    <t>a1655000001juL6AAI</t>
  </si>
  <si>
    <t>CD-1921231</t>
  </si>
  <si>
    <t>a1655000001juL7AAI</t>
  </si>
  <si>
    <t>CD-1921232</t>
  </si>
  <si>
    <t>a1655000001juL8AAI</t>
  </si>
  <si>
    <t>CD-1921233</t>
  </si>
  <si>
    <t>a1655000001juL9AAI</t>
  </si>
  <si>
    <t>CD-1921234</t>
  </si>
  <si>
    <t>a1655000001juLAAAY</t>
  </si>
  <si>
    <t>CD-1921235</t>
  </si>
  <si>
    <t>a1655000001juLBAAY</t>
  </si>
  <si>
    <t>CD-1921236</t>
  </si>
  <si>
    <t>a1655000001juLCAAY</t>
  </si>
  <si>
    <t>CD-1921237</t>
  </si>
  <si>
    <t>a1655000001juLDAAY</t>
  </si>
  <si>
    <t>CD-1921238</t>
  </si>
  <si>
    <t>a1655000001juLEAAY</t>
  </si>
  <si>
    <t>CD-1921239</t>
  </si>
  <si>
    <t>a1655000001juLFAAY</t>
  </si>
  <si>
    <t>CD-1921240</t>
  </si>
  <si>
    <t>a1655000001juLGAAY</t>
  </si>
  <si>
    <t>CD-1921241</t>
  </si>
  <si>
    <t>a1655000001juLHAAY</t>
  </si>
  <si>
    <t>CD-1921242</t>
  </si>
  <si>
    <t>a1655000001juLIAAY</t>
  </si>
  <si>
    <t>CD-1921243</t>
  </si>
  <si>
    <t>a1655000001juLJAAY</t>
  </si>
  <si>
    <t>CD-1921244</t>
  </si>
  <si>
    <t>a1655000001juLKAAY</t>
  </si>
  <si>
    <t>CD-1921245</t>
  </si>
  <si>
    <t>a1655000001juLLAAY</t>
  </si>
  <si>
    <t>CD-1921246</t>
  </si>
  <si>
    <t>a1655000001juLMAAY</t>
  </si>
  <si>
    <t>CD-1921247</t>
  </si>
  <si>
    <t>a1655000001juLNAAY</t>
  </si>
  <si>
    <t>CD-1921248</t>
  </si>
  <si>
    <t>CI-133599</t>
  </si>
  <si>
    <t>a1655000001juLOAAY</t>
  </si>
  <si>
    <t>CD-1921249</t>
  </si>
  <si>
    <t>a1655000001juLPAAY</t>
  </si>
  <si>
    <t>CD-1921250</t>
  </si>
  <si>
    <t>a1655000001juLQAAY</t>
  </si>
  <si>
    <t>CD-1921251</t>
  </si>
  <si>
    <t>a1655000001juLRAAY</t>
  </si>
  <si>
    <t>CD-1921252</t>
  </si>
  <si>
    <t>a1655000001juLSAAY</t>
  </si>
  <si>
    <t>CD-1921253</t>
  </si>
  <si>
    <t>a1655000001juLTAAY</t>
  </si>
  <si>
    <t>CD-1921254</t>
  </si>
  <si>
    <t>a1655000001juLUAAY</t>
  </si>
  <si>
    <t>CD-1921255</t>
  </si>
  <si>
    <t>a1655000001juLVAAY</t>
  </si>
  <si>
    <t>CD-1921256</t>
  </si>
  <si>
    <t>a1655000001juLWAAY</t>
  </si>
  <si>
    <t>CD-1921257</t>
  </si>
  <si>
    <t>a1655000001juLXAAY</t>
  </si>
  <si>
    <t>CD-1921258</t>
  </si>
  <si>
    <t>a1655000001juLYAAY</t>
  </si>
  <si>
    <t>CD-1921259</t>
  </si>
  <si>
    <t>a1655000001juLZAAY</t>
  </si>
  <si>
    <t>CD-1921260</t>
  </si>
  <si>
    <t>a1655000001juLaAAI</t>
  </si>
  <si>
    <t>CD-1921261</t>
  </si>
  <si>
    <t>a1655000001juLbAAI</t>
  </si>
  <si>
    <t>CD-1921262</t>
  </si>
  <si>
    <t>a1655000001juLcAAI</t>
  </si>
  <si>
    <t>CD-1921263</t>
  </si>
  <si>
    <t>a1655000001juLdAAI</t>
  </si>
  <si>
    <t>CD-1921264</t>
  </si>
  <si>
    <t>a1655000001juLeAAI</t>
  </si>
  <si>
    <t>CD-1921265</t>
  </si>
  <si>
    <t>a1655000001juLfAAI</t>
  </si>
  <si>
    <t>CD-1921266</t>
  </si>
  <si>
    <t>a1655000001juLgAAI</t>
  </si>
  <si>
    <t>CD-1921267</t>
  </si>
  <si>
    <t>a1655000001juLhAAI</t>
  </si>
  <si>
    <t>CD-1921268</t>
  </si>
  <si>
    <t>CI-133600</t>
  </si>
  <si>
    <t>a1655000001juLiAAI</t>
  </si>
  <si>
    <t>CD-1921269</t>
  </si>
  <si>
    <t>a1655000001juLjAAI</t>
  </si>
  <si>
    <t>CD-1921270</t>
  </si>
  <si>
    <t>a1655000001juLkAAI</t>
  </si>
  <si>
    <t>CD-1921271</t>
  </si>
  <si>
    <t>a1655000001juLlAAI</t>
  </si>
  <si>
    <t>CD-1921272</t>
  </si>
  <si>
    <t>a1655000001juLmAAI</t>
  </si>
  <si>
    <t>CD-1921273</t>
  </si>
  <si>
    <t>a1655000001juLnAAI</t>
  </si>
  <si>
    <t>CD-1921274</t>
  </si>
  <si>
    <t>a1655000001juLoAAI</t>
  </si>
  <si>
    <t>CD-1921275</t>
  </si>
  <si>
    <t>a1655000001juLpAAI</t>
  </si>
  <si>
    <t>CD-1921276</t>
  </si>
  <si>
    <t>a1655000001juLqAAI</t>
  </si>
  <si>
    <t>CD-1921277</t>
  </si>
  <si>
    <t>a1655000001juLrAAI</t>
  </si>
  <si>
    <t>CD-1921278</t>
  </si>
  <si>
    <t>a1655000001juLsAAI</t>
  </si>
  <si>
    <t>CD-1921279</t>
  </si>
  <si>
    <t>a1655000001juLtAAI</t>
  </si>
  <si>
    <t>CD-1921280</t>
  </si>
  <si>
    <t>a1655000001juLuAAI</t>
  </si>
  <si>
    <t>CD-1921281</t>
  </si>
  <si>
    <t>a1655000001juLvAAI</t>
  </si>
  <si>
    <t>CD-1921282</t>
  </si>
  <si>
    <t>a1655000001juLwAAI</t>
  </si>
  <si>
    <t>CD-1921283</t>
  </si>
  <si>
    <t>a1655000001juLxAAI</t>
  </si>
  <si>
    <t>CD-1921284</t>
  </si>
  <si>
    <t>a1655000001juLyAAI</t>
  </si>
  <si>
    <t>CD-1921285</t>
  </si>
  <si>
    <t>a1655000001juLzAAI</t>
  </si>
  <si>
    <t>CD-1921286</t>
  </si>
  <si>
    <t>a1655000001juM0AAI</t>
  </si>
  <si>
    <t>CD-1921287</t>
  </si>
  <si>
    <t>a1655000001juM1AAI</t>
  </si>
  <si>
    <t>CD-1921288</t>
  </si>
  <si>
    <t>CI-133601</t>
  </si>
  <si>
    <t>a1655000001juM2AAI</t>
  </si>
  <si>
    <t>CD-1921289</t>
  </si>
  <si>
    <t>a1655000001juM3AAI</t>
  </si>
  <si>
    <t>CD-1921290</t>
  </si>
  <si>
    <t>a1655000001juM4AAI</t>
  </si>
  <si>
    <t>CD-1921291</t>
  </si>
  <si>
    <t>a1655000001juM5AAI</t>
  </si>
  <si>
    <t>CD-1921292</t>
  </si>
  <si>
    <t>a1655000001juM6AAI</t>
  </si>
  <si>
    <t>CD-1921293</t>
  </si>
  <si>
    <t>a1655000001juM7AAI</t>
  </si>
  <si>
    <t>CD-1921294</t>
  </si>
  <si>
    <t>a1655000001juM8AAI</t>
  </si>
  <si>
    <t>CD-1921295</t>
  </si>
  <si>
    <t>a1655000001juM9AAI</t>
  </si>
  <si>
    <t>CD-1921296</t>
  </si>
  <si>
    <t>a1655000001juMAAAY</t>
  </si>
  <si>
    <t>CD-1921297</t>
  </si>
  <si>
    <t>a1655000001juMBAAY</t>
  </si>
  <si>
    <t>CD-1921298</t>
  </si>
  <si>
    <t>a1655000001juMCAAY</t>
  </si>
  <si>
    <t>CD-1921299</t>
  </si>
  <si>
    <t>a1655000001juMDAAY</t>
  </si>
  <si>
    <t>CD-1921300</t>
  </si>
  <si>
    <t>a1655000001juMEAAY</t>
  </si>
  <si>
    <t>CD-1921301</t>
  </si>
  <si>
    <t>a1655000001juMFAAY</t>
  </si>
  <si>
    <t>CD-1921302</t>
  </si>
  <si>
    <t>a1655000001juMGAAY</t>
  </si>
  <si>
    <t>CD-1921303</t>
  </si>
  <si>
    <t>a1655000001juMHAAY</t>
  </si>
  <si>
    <t>CD-1921304</t>
  </si>
  <si>
    <t>a1655000001juMIAAY</t>
  </si>
  <si>
    <t>CD-1921305</t>
  </si>
  <si>
    <t>a1655000001juMJAAY</t>
  </si>
  <si>
    <t>CD-1921306</t>
  </si>
  <si>
    <t>a1655000001juMKAAY</t>
  </si>
  <si>
    <t>CD-1921307</t>
  </si>
  <si>
    <t>a1655000001juMLAAY</t>
  </si>
  <si>
    <t>CD-1921308</t>
  </si>
  <si>
    <t>CI-133602</t>
  </si>
  <si>
    <t>a1655000001juMMAAY</t>
  </si>
  <si>
    <t>CD-1921309</t>
  </si>
  <si>
    <t>a1655000001juMNAAY</t>
  </si>
  <si>
    <t>CD-1921310</t>
  </si>
  <si>
    <t>a1655000001juMOAAY</t>
  </si>
  <si>
    <t>CD-1921311</t>
  </si>
  <si>
    <t>a1655000001juMPAAY</t>
  </si>
  <si>
    <t>CD-1921312</t>
  </si>
  <si>
    <t>a1655000001juMQAAY</t>
  </si>
  <si>
    <t>CD-1921313</t>
  </si>
  <si>
    <t>a1655000001juMRAAY</t>
  </si>
  <si>
    <t>CD-1921314</t>
  </si>
  <si>
    <t>a1655000001juMSAAY</t>
  </si>
  <si>
    <t>CD-1921315</t>
  </si>
  <si>
    <t>a1655000001juMTAAY</t>
  </si>
  <si>
    <t>CD-1921316</t>
  </si>
  <si>
    <t>a1655000001juMUAAY</t>
  </si>
  <si>
    <t>CD-1921317</t>
  </si>
  <si>
    <t>a1655000001juMVAAY</t>
  </si>
  <si>
    <t>CD-1921318</t>
  </si>
  <si>
    <t>a1655000001juMWAAY</t>
  </si>
  <si>
    <t>CD-1921319</t>
  </si>
  <si>
    <t>a1655000001juMXAAY</t>
  </si>
  <si>
    <t>CD-1921320</t>
  </si>
  <si>
    <t>a1655000001juMYAAY</t>
  </si>
  <si>
    <t>CD-1921321</t>
  </si>
  <si>
    <t>a1655000001juMZAAY</t>
  </si>
  <si>
    <t>CD-1921322</t>
  </si>
  <si>
    <t>a1655000001juMaAAI</t>
  </si>
  <si>
    <t>CD-1921323</t>
  </si>
  <si>
    <t>a1655000001juMbAAI</t>
  </si>
  <si>
    <t>CD-1921324</t>
  </si>
  <si>
    <t>a1655000001juMcAAI</t>
  </si>
  <si>
    <t>CD-1921325</t>
  </si>
  <si>
    <t>a1655000001juMdAAI</t>
  </si>
  <si>
    <t>CD-1921326</t>
  </si>
  <si>
    <t>a1655000001juMeAAI</t>
  </si>
  <si>
    <t>CD-1921327</t>
  </si>
  <si>
    <t>a1655000001juMfAAI</t>
  </si>
  <si>
    <t>CD-1921328</t>
  </si>
  <si>
    <t>CI-133603</t>
  </si>
  <si>
    <t>a1655000001juMgAAI</t>
  </si>
  <si>
    <t>CD-1921329</t>
  </si>
  <si>
    <t>a1655000001juMhAAI</t>
  </si>
  <si>
    <t>CD-1921330</t>
  </si>
  <si>
    <t>a1655000001juMiAAI</t>
  </si>
  <si>
    <t>CD-1921331</t>
  </si>
  <si>
    <t>a1655000001juMjAAI</t>
  </si>
  <si>
    <t>CD-1921332</t>
  </si>
  <si>
    <t>a1655000001juMkAAI</t>
  </si>
  <si>
    <t>CD-1921333</t>
  </si>
  <si>
    <t>a1655000001juMlAAI</t>
  </si>
  <si>
    <t>CD-1921334</t>
  </si>
  <si>
    <t>a1655000001juMmAAI</t>
  </si>
  <si>
    <t>CD-1921335</t>
  </si>
  <si>
    <t>a1655000001juMnAAI</t>
  </si>
  <si>
    <t>CD-1921336</t>
  </si>
  <si>
    <t>a1655000001juMoAAI</t>
  </si>
  <si>
    <t>CD-1921337</t>
  </si>
  <si>
    <t>a1655000001juMpAAI</t>
  </si>
  <si>
    <t>CD-1921338</t>
  </si>
  <si>
    <t>a1655000001juMqAAI</t>
  </si>
  <si>
    <t>CD-1921339</t>
  </si>
  <si>
    <t>a1655000001juMrAAI</t>
  </si>
  <si>
    <t>CD-1921340</t>
  </si>
  <si>
    <t>a1655000001juMsAAI</t>
  </si>
  <si>
    <t>CD-1921341</t>
  </si>
  <si>
    <t>a1655000001juMtAAI</t>
  </si>
  <si>
    <t>CD-1921342</t>
  </si>
  <si>
    <t>a1655000001juMuAAI</t>
  </si>
  <si>
    <t>CD-1921343</t>
  </si>
  <si>
    <t>a1655000001juMvAAI</t>
  </si>
  <si>
    <t>CD-1921344</t>
  </si>
  <si>
    <t>a1655000001juMwAAI</t>
  </si>
  <si>
    <t>CD-1921345</t>
  </si>
  <si>
    <t>a1655000001juMxAAI</t>
  </si>
  <si>
    <t>CD-1921346</t>
  </si>
  <si>
    <t>a1655000001juMyAAI</t>
  </si>
  <si>
    <t>CD-1921347</t>
  </si>
  <si>
    <t>a1655000001juMzAAI</t>
  </si>
  <si>
    <t>CD-1921348</t>
  </si>
  <si>
    <t>CI-133604</t>
  </si>
  <si>
    <t>a1655000001juN0AAI</t>
  </si>
  <si>
    <t>CD-1921349</t>
  </si>
  <si>
    <t>a1655000001juN1AAI</t>
  </si>
  <si>
    <t>CD-1921350</t>
  </si>
  <si>
    <t>a1655000001juN2AAI</t>
  </si>
  <si>
    <t>CD-1921351</t>
  </si>
  <si>
    <t>a1655000001juN3AAI</t>
  </si>
  <si>
    <t>CD-1921352</t>
  </si>
  <si>
    <t>a1655000001juN4AAI</t>
  </si>
  <si>
    <t>CD-1921353</t>
  </si>
  <si>
    <t>a1655000001juN5AAI</t>
  </si>
  <si>
    <t>CD-1921354</t>
  </si>
  <si>
    <t>a1655000001juN6AAI</t>
  </si>
  <si>
    <t>CD-1921355</t>
  </si>
  <si>
    <t>a1655000001juN7AAI</t>
  </si>
  <si>
    <t>CD-1921356</t>
  </si>
  <si>
    <t>a1655000001juN8AAI</t>
  </si>
  <si>
    <t>CD-1921357</t>
  </si>
  <si>
    <t>a1655000001juN9AAI</t>
  </si>
  <si>
    <t>CD-1921358</t>
  </si>
  <si>
    <t>a1655000001juNAAAY</t>
  </si>
  <si>
    <t>CD-1921359</t>
  </si>
  <si>
    <t>a1655000001juNBAAY</t>
  </si>
  <si>
    <t>CD-1921360</t>
  </si>
  <si>
    <t>a1655000001juNCAAY</t>
  </si>
  <si>
    <t>CD-1921361</t>
  </si>
  <si>
    <t>a1655000001juNDAAY</t>
  </si>
  <si>
    <t>CD-1921362</t>
  </si>
  <si>
    <t>a1655000001juNEAAY</t>
  </si>
  <si>
    <t>CD-1921363</t>
  </si>
  <si>
    <t>a1655000001juNFAAY</t>
  </si>
  <si>
    <t>CD-1921364</t>
  </si>
  <si>
    <t>a1655000001juNGAAY</t>
  </si>
  <si>
    <t>CD-1921365</t>
  </si>
  <si>
    <t>a1655000001juNHAAY</t>
  </si>
  <si>
    <t>CD-1921366</t>
  </si>
  <si>
    <t>a1655000001juNIAAY</t>
  </si>
  <si>
    <t>CD-1921367</t>
  </si>
  <si>
    <t>a1655000001juNJAAY</t>
  </si>
  <si>
    <t>CD-1921368</t>
  </si>
  <si>
    <t>CI-133605</t>
  </si>
  <si>
    <t>a1655000001juNKAAY</t>
  </si>
  <si>
    <t>CD-1921369</t>
  </si>
  <si>
    <t>a1655000001juNLAAY</t>
  </si>
  <si>
    <t>CD-1921370</t>
  </si>
  <si>
    <t>a1655000001juNMAAY</t>
  </si>
  <si>
    <t>CD-1921371</t>
  </si>
  <si>
    <t>a1655000001juNNAAY</t>
  </si>
  <si>
    <t>CD-1921372</t>
  </si>
  <si>
    <t>a1655000001juNOAAY</t>
  </si>
  <si>
    <t>CD-1921373</t>
  </si>
  <si>
    <t>a1655000001juNPAAY</t>
  </si>
  <si>
    <t>CD-1921374</t>
  </si>
  <si>
    <t>a1655000001juNQAAY</t>
  </si>
  <si>
    <t>CD-1921375</t>
  </si>
  <si>
    <t>a1655000001juNRAAY</t>
  </si>
  <si>
    <t>CD-1921376</t>
  </si>
  <si>
    <t>a1655000001juNSAAY</t>
  </si>
  <si>
    <t>CD-1921377</t>
  </si>
  <si>
    <t>a1655000001juNTAAY</t>
  </si>
  <si>
    <t>CD-1921378</t>
  </si>
  <si>
    <t>a1655000001juNUAAY</t>
  </si>
  <si>
    <t>CD-1921379</t>
  </si>
  <si>
    <t>a1655000001juNVAAY</t>
  </si>
  <si>
    <t>CD-1921380</t>
  </si>
  <si>
    <t>a1655000001juNWAAY</t>
  </si>
  <si>
    <t>CD-1921381</t>
  </si>
  <si>
    <t>a1655000001juNXAAY</t>
  </si>
  <si>
    <t>CD-1921382</t>
  </si>
  <si>
    <t>a1655000001juNYAAY</t>
  </si>
  <si>
    <t>CD-1921383</t>
  </si>
  <si>
    <t>a1655000001juNZAAY</t>
  </si>
  <si>
    <t>CD-1921384</t>
  </si>
  <si>
    <t>a1655000001juNaAAI</t>
  </si>
  <si>
    <t>CD-1921385</t>
  </si>
  <si>
    <t>a1655000001juNbAAI</t>
  </si>
  <si>
    <t>CD-1921386</t>
  </si>
  <si>
    <t>a1655000001juNcAAI</t>
  </si>
  <si>
    <t>CD-1921387</t>
  </si>
  <si>
    <t>a1655000001juNdAAI</t>
  </si>
  <si>
    <t>CD-1921388</t>
  </si>
  <si>
    <t>CI-133606</t>
  </si>
  <si>
    <t>a1655000001juNeAAI</t>
  </si>
  <si>
    <t>CD-1921389</t>
  </si>
  <si>
    <t>a1655000001juNfAAI</t>
  </si>
  <si>
    <t>CD-1921390</t>
  </si>
  <si>
    <t>a1655000001juNgAAI</t>
  </si>
  <si>
    <t>CD-1921391</t>
  </si>
  <si>
    <t>a1655000001juNhAAI</t>
  </si>
  <si>
    <t>CD-1921392</t>
  </si>
  <si>
    <t>a1655000001juNiAAI</t>
  </si>
  <si>
    <t>CD-1921393</t>
  </si>
  <si>
    <t>a1655000001juNjAAI</t>
  </si>
  <si>
    <t>CD-1921394</t>
  </si>
  <si>
    <t>a1655000001juNkAAI</t>
  </si>
  <si>
    <t>CD-1921395</t>
  </si>
  <si>
    <t>a1655000001juNlAAI</t>
  </si>
  <si>
    <t>CD-1921396</t>
  </si>
  <si>
    <t>a1655000001juNmAAI</t>
  </si>
  <si>
    <t>CD-1921397</t>
  </si>
  <si>
    <t>a1655000001juNnAAI</t>
  </si>
  <si>
    <t>CD-1921398</t>
  </si>
  <si>
    <t>a1655000001juNoAAI</t>
  </si>
  <si>
    <t>CD-1921399</t>
  </si>
  <si>
    <t>a1655000001juNpAAI</t>
  </si>
  <si>
    <t>CD-1921400</t>
  </si>
  <si>
    <t>a1655000001juNqAAI</t>
  </si>
  <si>
    <t>CD-1921401</t>
  </si>
  <si>
    <t>a1655000001juNrAAI</t>
  </si>
  <si>
    <t>CD-1921402</t>
  </si>
  <si>
    <t>a1655000001juNsAAI</t>
  </si>
  <si>
    <t>CD-1921403</t>
  </si>
  <si>
    <t>a1655000001juNtAAI</t>
  </si>
  <si>
    <t>CD-1921404</t>
  </si>
  <si>
    <t>a1655000001juNuAAI</t>
  </si>
  <si>
    <t>CD-1921405</t>
  </si>
  <si>
    <t>a1655000001juNvAAI</t>
  </si>
  <si>
    <t>CD-1921406</t>
  </si>
  <si>
    <t>a1655000001juNwAAI</t>
  </si>
  <si>
    <t>CD-1921407</t>
  </si>
  <si>
    <t>a1655000001juNxAAI</t>
  </si>
  <si>
    <t>CD-1921408</t>
  </si>
  <si>
    <t>CI-133607</t>
  </si>
  <si>
    <t>a1655000001juNyAAI</t>
  </si>
  <si>
    <t>CD-1921409</t>
  </si>
  <si>
    <t>a1655000001juNzAAI</t>
  </si>
  <si>
    <t>CD-1921410</t>
  </si>
  <si>
    <t>a1655000001juO0AAI</t>
  </si>
  <si>
    <t>CD-1921411</t>
  </si>
  <si>
    <t>a1655000001juO1AAI</t>
  </si>
  <si>
    <t>CD-1921412</t>
  </si>
  <si>
    <t>a1655000001juO2AAI</t>
  </si>
  <si>
    <t>CD-1921413</t>
  </si>
  <si>
    <t>a1655000001juO3AAI</t>
  </si>
  <si>
    <t>CD-1921414</t>
  </si>
  <si>
    <t>a1655000001juO4AAI</t>
  </si>
  <si>
    <t>CD-1921415</t>
  </si>
  <si>
    <t>a1655000001juO5AAI</t>
  </si>
  <si>
    <t>CD-1921416</t>
  </si>
  <si>
    <t>a1655000001juO6AAI</t>
  </si>
  <si>
    <t>CD-1921417</t>
  </si>
  <si>
    <t>a1655000001juO7AAI</t>
  </si>
  <si>
    <t>CD-1921418</t>
  </si>
  <si>
    <t>a1655000001juO8AAI</t>
  </si>
  <si>
    <t>CD-1921419</t>
  </si>
  <si>
    <t>a1655000001juO9AAI</t>
  </si>
  <si>
    <t>CD-1921420</t>
  </si>
  <si>
    <t>a1655000001juOAAAY</t>
  </si>
  <si>
    <t>CD-1921421</t>
  </si>
  <si>
    <t>a1655000001juOBAAY</t>
  </si>
  <si>
    <t>CD-1921422</t>
  </si>
  <si>
    <t>a1655000001juOCAAY</t>
  </si>
  <si>
    <t>CD-1921423</t>
  </si>
  <si>
    <t>a1655000001juODAAY</t>
  </si>
  <si>
    <t>CD-1921424</t>
  </si>
  <si>
    <t>a1655000001juOEAAY</t>
  </si>
  <si>
    <t>CD-1921425</t>
  </si>
  <si>
    <t>a1655000001juOFAAY</t>
  </si>
  <si>
    <t>CD-1921426</t>
  </si>
  <si>
    <t>a1655000001juOGAAY</t>
  </si>
  <si>
    <t>CD-1921427</t>
  </si>
  <si>
    <t>a1655000001juOHAAY</t>
  </si>
  <si>
    <t>CD-1921428</t>
  </si>
  <si>
    <t>CI-133608</t>
  </si>
  <si>
    <t>a1655000001juOIAAY</t>
  </si>
  <si>
    <t>CD-1921429</t>
  </si>
  <si>
    <t>a1655000001juOJAAY</t>
  </si>
  <si>
    <t>CD-1921430</t>
  </si>
  <si>
    <t>a1655000001juOKAAY</t>
  </si>
  <si>
    <t>CD-1921431</t>
  </si>
  <si>
    <t>a1655000001juOLAAY</t>
  </si>
  <si>
    <t>CD-1921432</t>
  </si>
  <si>
    <t>a1655000001juOMAAY</t>
  </si>
  <si>
    <t>CD-1921433</t>
  </si>
  <si>
    <t>a1655000001juONAAY</t>
  </si>
  <si>
    <t>CD-1921434</t>
  </si>
  <si>
    <t>a1655000001juOOAAY</t>
  </si>
  <si>
    <t>CD-1921435</t>
  </si>
  <si>
    <t>a1655000001juOPAAY</t>
  </si>
  <si>
    <t>CD-1921436</t>
  </si>
  <si>
    <t>a1655000001juOQAAY</t>
  </si>
  <si>
    <t>CD-1921437</t>
  </si>
  <si>
    <t>a1655000001juORAAY</t>
  </si>
  <si>
    <t>CD-1921438</t>
  </si>
  <si>
    <t>a1655000001juOSAAY</t>
  </si>
  <si>
    <t>CD-1921439</t>
  </si>
  <si>
    <t>a1655000001juOTAAY</t>
  </si>
  <si>
    <t>CD-1921440</t>
  </si>
  <si>
    <t>a1655000001juOUAAY</t>
  </si>
  <si>
    <t>CD-1921441</t>
  </si>
  <si>
    <t>a1655000001juOVAAY</t>
  </si>
  <si>
    <t>CD-1921442</t>
  </si>
  <si>
    <t>a1655000001juOWAAY</t>
  </si>
  <si>
    <t>CD-1921443</t>
  </si>
  <si>
    <t>a1655000001juOXAAY</t>
  </si>
  <si>
    <t>CD-1921444</t>
  </si>
  <si>
    <t>a1655000001juOYAAY</t>
  </si>
  <si>
    <t>CD-1921445</t>
  </si>
  <si>
    <t>a1655000001juOZAAY</t>
  </si>
  <si>
    <t>CD-1921446</t>
  </si>
  <si>
    <t>a1655000001juOaAAI</t>
  </si>
  <si>
    <t>CD-1921447</t>
  </si>
  <si>
    <t>a1655000001juObAAI</t>
  </si>
  <si>
    <t>CD-1921448</t>
  </si>
  <si>
    <t>CI-133609</t>
  </si>
  <si>
    <t>a1655000001juOcAAI</t>
  </si>
  <si>
    <t>CD-1921449</t>
  </si>
  <si>
    <t>a1655000001juOdAAI</t>
  </si>
  <si>
    <t>CD-1921450</t>
  </si>
  <si>
    <t>a1655000001juOeAAI</t>
  </si>
  <si>
    <t>CD-1921451</t>
  </si>
  <si>
    <t>a1655000001juOfAAI</t>
  </si>
  <si>
    <t>CD-1921452</t>
  </si>
  <si>
    <t>a1655000001juOgAAI</t>
  </si>
  <si>
    <t>CD-1921453</t>
  </si>
  <si>
    <t>a1655000001juOhAAI</t>
  </si>
  <si>
    <t>CD-1921454</t>
  </si>
  <si>
    <t>a1655000001juOiAAI</t>
  </si>
  <si>
    <t>CD-1921455</t>
  </si>
  <si>
    <t>a1655000001juOjAAI</t>
  </si>
  <si>
    <t>CD-1921456</t>
  </si>
  <si>
    <t>a1655000001juOkAAI</t>
  </si>
  <si>
    <t>CD-1921457</t>
  </si>
  <si>
    <t>a1655000001juOlAAI</t>
  </si>
  <si>
    <t>CD-1921458</t>
  </si>
  <si>
    <t>a1655000001juOmAAI</t>
  </si>
  <si>
    <t>CD-1921459</t>
  </si>
  <si>
    <t>a1655000001juOnAAI</t>
  </si>
  <si>
    <t>CD-1921460</t>
  </si>
  <si>
    <t>a1655000001juOoAAI</t>
  </si>
  <si>
    <t>CD-1921461</t>
  </si>
  <si>
    <t>a1655000001juOpAAI</t>
  </si>
  <si>
    <t>CD-1921462</t>
  </si>
  <si>
    <t>a1655000001juOqAAI</t>
  </si>
  <si>
    <t>CD-1921463</t>
  </si>
  <si>
    <t>a1655000001juOrAAI</t>
  </si>
  <si>
    <t>CD-1921464</t>
  </si>
  <si>
    <t>a1655000001juOsAAI</t>
  </si>
  <si>
    <t>CD-1921465</t>
  </si>
  <si>
    <t>a1655000001juOtAAI</t>
  </si>
  <si>
    <t>CD-1921466</t>
  </si>
  <si>
    <t>a1655000001juOuAAI</t>
  </si>
  <si>
    <t>CD-1921467</t>
  </si>
  <si>
    <t>a1655000001juOvAAI</t>
  </si>
  <si>
    <t>Mongolia</t>
  </si>
  <si>
    <t>a1A360000013M0CEAU</t>
  </si>
  <si>
    <t>Bhutan</t>
  </si>
  <si>
    <t>a1A360000013M0SEAU</t>
  </si>
  <si>
    <t>Somalia</t>
  </si>
  <si>
    <t>a1A360000013M2jEAE</t>
  </si>
  <si>
    <t>Benin</t>
  </si>
  <si>
    <t>a1A360000013M3CEAU</t>
  </si>
  <si>
    <t>Lao (Peoples Democratic Republic)</t>
  </si>
  <si>
    <t>a1A360000013M0HEAU</t>
  </si>
  <si>
    <t>Papua New Guinea</t>
  </si>
  <si>
    <t>a1A360000013M1dEAE</t>
  </si>
  <si>
    <t>Malaysia</t>
  </si>
  <si>
    <t>a1A360000013M0IEAU</t>
  </si>
  <si>
    <t>Timor-Leste</t>
  </si>
  <si>
    <t>a1A360000013M0NEAU</t>
  </si>
  <si>
    <t>Sudan</t>
  </si>
  <si>
    <t>a1A360000013M33EAE</t>
  </si>
  <si>
    <t>Uganda</t>
  </si>
  <si>
    <t>a1A360000013M2kEAE</t>
  </si>
  <si>
    <t>Azerbaijan</t>
  </si>
  <si>
    <t>a1A360000013M0aEAE</t>
  </si>
  <si>
    <t>Belarus</t>
  </si>
  <si>
    <t>a1A360000013M0rEAE</t>
  </si>
  <si>
    <t>Georgia</t>
  </si>
  <si>
    <t>a1A360000013M0dEAE</t>
  </si>
  <si>
    <t>Kazakhstan</t>
  </si>
  <si>
    <t>a1A360000013M03EAE</t>
  </si>
  <si>
    <t>Ukraine</t>
  </si>
  <si>
    <t>a1A360000013M10EAE</t>
  </si>
  <si>
    <t>Kyrgyzstan</t>
  </si>
  <si>
    <t>a1A360000013M04EAE</t>
  </si>
  <si>
    <t>Moldova</t>
  </si>
  <si>
    <t>a1A360000013M0wEAE</t>
  </si>
  <si>
    <t>Turkmenistan</t>
  </si>
  <si>
    <t>a1A360000013M06EAE</t>
  </si>
  <si>
    <t>Uzbekistan</t>
  </si>
  <si>
    <t>a1A360000013M07EAE</t>
  </si>
  <si>
    <t>Tajikistan</t>
  </si>
  <si>
    <t>a1A360000013M05EAE</t>
  </si>
  <si>
    <t>Armenia</t>
  </si>
  <si>
    <t>a1A360000013M0ZEAU</t>
  </si>
  <si>
    <t>Djibouti</t>
  </si>
  <si>
    <t>a1A360000013M21EAE</t>
  </si>
  <si>
    <t>Ethiopia</t>
  </si>
  <si>
    <t>a1A360000013M2MEAU</t>
  </si>
  <si>
    <t>Kenya</t>
  </si>
  <si>
    <t>a1A360000013M2XEAU</t>
  </si>
  <si>
    <t>South Sudan</t>
  </si>
  <si>
    <t>a1A360000013M1zEAE</t>
  </si>
  <si>
    <t>AR-07339</t>
  </si>
  <si>
    <t>Kazakh scientific center of dermatology and infectious diseases of the Ministry of Health of the Republic of Kazakhstan</t>
  </si>
  <si>
    <t>0013600000xoEIZAA2</t>
  </si>
  <si>
    <t>AR-01446</t>
  </si>
  <si>
    <t>Project HOPE  - the People to People Health Foundation</t>
  </si>
  <si>
    <t>0013600000xoEKBAA2</t>
  </si>
  <si>
    <t>AR-01444</t>
  </si>
  <si>
    <t>RSE on REU “National Scientific Center of Phthisiopulmonology of the Republic of  Kazakhstan” of the Ministry of Health of the Republic of  Kazakhstan</t>
  </si>
  <si>
    <t>0013600000xoEFqAAM</t>
  </si>
  <si>
    <t>AR-01445</t>
  </si>
  <si>
    <t>AR-02572</t>
  </si>
  <si>
    <t>AR-03357</t>
  </si>
  <si>
    <t>AR-06232</t>
  </si>
  <si>
    <t>AR-10770</t>
  </si>
  <si>
    <t>AR-07593</t>
  </si>
  <si>
    <t>0013600000xoEIwAAM</t>
  </si>
  <si>
    <t>AR-01028</t>
  </si>
  <si>
    <t>AR-01029</t>
  </si>
  <si>
    <t>AR-01030</t>
  </si>
  <si>
    <t>AR-01618</t>
  </si>
  <si>
    <t>0013600000xoEGGAA2</t>
  </si>
  <si>
    <t>AR-01027</t>
  </si>
  <si>
    <t>AR-04177</t>
  </si>
  <si>
    <t>AR-08148</t>
  </si>
  <si>
    <t>0013600000xoEJ2AAM</t>
  </si>
  <si>
    <t>AR-01617</t>
  </si>
  <si>
    <t>AR-01620</t>
  </si>
  <si>
    <t>Republican Center of Tuberculosis Control - Tajikistan</t>
  </si>
  <si>
    <t>0013600000xoEKeAAM</t>
  </si>
  <si>
    <t>AR-01164</t>
  </si>
  <si>
    <t>AR-01212</t>
  </si>
  <si>
    <t>AR-01619</t>
  </si>
  <si>
    <t>AR-02643</t>
  </si>
  <si>
    <t>AR-02645</t>
  </si>
  <si>
    <t>AR-03114</t>
  </si>
  <si>
    <t>AR-03420</t>
  </si>
  <si>
    <t>AR-03421</t>
  </si>
  <si>
    <t>AR-08713</t>
  </si>
  <si>
    <t>AR-08084</t>
  </si>
  <si>
    <t>0013600000xoEIxAAM</t>
  </si>
  <si>
    <t>AR-01213</t>
  </si>
  <si>
    <t>AR-01166</t>
  </si>
  <si>
    <t>AR-03510</t>
  </si>
  <si>
    <t>AR-07859</t>
  </si>
  <si>
    <t>Republican Center to Fight AIDS</t>
  </si>
  <si>
    <t>0013600000xoEKzAAM</t>
  </si>
  <si>
    <t>AR-02650</t>
  </si>
  <si>
    <t>Republican Center of State Sanitary-Epidemiological Surveillance of the Republic of Uzbekistan</t>
  </si>
  <si>
    <t>0013600000xoEIaAAM</t>
  </si>
  <si>
    <t>AR-01640</t>
  </si>
  <si>
    <t>Republican DOTS Centre  Ministry of Health of the Republic of Uzbekistan</t>
  </si>
  <si>
    <t>0013600000xoEI1AAM</t>
  </si>
  <si>
    <t>AR-01638</t>
  </si>
  <si>
    <t>AR-01170</t>
  </si>
  <si>
    <t>0013600000xoEJ6AAM</t>
  </si>
  <si>
    <t>AR-01580</t>
  </si>
  <si>
    <t>AR-01639</t>
  </si>
  <si>
    <t>AR-04028</t>
  </si>
  <si>
    <t>AR-04033</t>
  </si>
  <si>
    <t>AR-06749</t>
  </si>
  <si>
    <t>Republican Specialized Scientific-Practical Medical Center of Phthisiology and Pulmonology</t>
  </si>
  <si>
    <t>0011R00002AIPnkQAH</t>
  </si>
  <si>
    <t>AR-04031</t>
  </si>
  <si>
    <t>AR-09048</t>
  </si>
  <si>
    <t>AR-09305</t>
  </si>
  <si>
    <t>AR-07674</t>
  </si>
  <si>
    <t>Ministry of Health of Mongolia</t>
  </si>
  <si>
    <t>0013600000xoEIFAA2</t>
  </si>
  <si>
    <t>AR-07675</t>
  </si>
  <si>
    <t>AR-01493</t>
  </si>
  <si>
    <t>AR-01494</t>
  </si>
  <si>
    <t>AR-03429</t>
  </si>
  <si>
    <t>AR-04069</t>
  </si>
  <si>
    <t>AR-08547</t>
  </si>
  <si>
    <t>AR-06921</t>
  </si>
  <si>
    <t>Ministry of Health of the Lao People's Democratic Republic</t>
  </si>
  <si>
    <t>0013600000xoEHUAA2</t>
  </si>
  <si>
    <t>AR-01455</t>
  </si>
  <si>
    <t>AR-01452</t>
  </si>
  <si>
    <t>AR-01454</t>
  </si>
  <si>
    <t>AR-01453</t>
  </si>
  <si>
    <t>AR-02574</t>
  </si>
  <si>
    <t>AR-04328</t>
  </si>
  <si>
    <t>AR-03267</t>
  </si>
  <si>
    <t>AR-08550</t>
  </si>
  <si>
    <t>AR-01520</t>
  </si>
  <si>
    <t>Malaysian AIDS Council</t>
  </si>
  <si>
    <t>0013600000xoEFcAAM</t>
  </si>
  <si>
    <t>AR-05118</t>
  </si>
  <si>
    <t>AR-05119</t>
  </si>
  <si>
    <t>AR-07764</t>
  </si>
  <si>
    <t>Ministry of Health of the Democratic Republic of Timor-Leste</t>
  </si>
  <si>
    <t>0013600000xoEIeAAM</t>
  </si>
  <si>
    <t>AR-07773</t>
  </si>
  <si>
    <t>AR-07782</t>
  </si>
  <si>
    <t>AR-01621</t>
  </si>
  <si>
    <t>AR-01623</t>
  </si>
  <si>
    <t>AR-01622</t>
  </si>
  <si>
    <t>AR-03033</t>
  </si>
  <si>
    <t>AR-03078</t>
  </si>
  <si>
    <t>AR-07922</t>
  </si>
  <si>
    <t>Ministry of Health of the Royal Government of Bhutan</t>
  </si>
  <si>
    <t>0013600000xoEHnAAM</t>
  </si>
  <si>
    <t>AR-08304</t>
  </si>
  <si>
    <t>AR-01315</t>
  </si>
  <si>
    <t>AR-01316</t>
  </si>
  <si>
    <t>AR-01317</t>
  </si>
  <si>
    <t>AR-04421</t>
  </si>
  <si>
    <t>AR-04430</t>
  </si>
  <si>
    <t>AR-04439</t>
  </si>
  <si>
    <t>AR-09071</t>
  </si>
  <si>
    <t>AR-13174</t>
  </si>
  <si>
    <t>AR-13175</t>
  </si>
  <si>
    <t>AR-01277</t>
  </si>
  <si>
    <t>Ministry of Health of the Republic of Armenia</t>
  </si>
  <si>
    <t>0013600000xoEHJAA2</t>
  </si>
  <si>
    <t>AR-01275</t>
  </si>
  <si>
    <t>Mission East</t>
  </si>
  <si>
    <t>0013600000xoEKiAAM</t>
  </si>
  <si>
    <t>AR-01276</t>
  </si>
  <si>
    <t>AR-01278</t>
  </si>
  <si>
    <t>AR-05283</t>
  </si>
  <si>
    <t>AR-06064</t>
  </si>
  <si>
    <t>AR-08389</t>
  </si>
  <si>
    <t>AR-10743</t>
  </si>
  <si>
    <t>AR-06162</t>
  </si>
  <si>
    <t>AR-06165</t>
  </si>
  <si>
    <t>AR-08932</t>
  </si>
  <si>
    <t>AR-13264</t>
  </si>
  <si>
    <t>AR-13265</t>
  </si>
  <si>
    <t>AR-07647</t>
  </si>
  <si>
    <t>Ministry of Health of the Republic of Azerbaijan</t>
  </si>
  <si>
    <t>0013600000xoEHXAA2</t>
  </si>
  <si>
    <t>AR-01279</t>
  </si>
  <si>
    <t>AR-01280</t>
  </si>
  <si>
    <t>AR-01282</t>
  </si>
  <si>
    <t>AR-01283</t>
  </si>
  <si>
    <t>Main Medical Department of the Ministry of Justice of the Republic of Azerbaijan</t>
  </si>
  <si>
    <t>0013600000xoEF5AAM</t>
  </si>
  <si>
    <t>AR-01281</t>
  </si>
  <si>
    <t>AR-04132</t>
  </si>
  <si>
    <t>AR-04141</t>
  </si>
  <si>
    <t>AR-08561</t>
  </si>
  <si>
    <t>AR-06752</t>
  </si>
  <si>
    <t>National Center For Disease Control and Public Health</t>
  </si>
  <si>
    <t>0013600000xoEJJAA2</t>
  </si>
  <si>
    <t>AR-06673</t>
  </si>
  <si>
    <t>AR-01391</t>
  </si>
  <si>
    <t>AR-01390</t>
  </si>
  <si>
    <t>AR-09055</t>
  </si>
  <si>
    <t>AR-10960</t>
  </si>
  <si>
    <t>AR-01309</t>
  </si>
  <si>
    <t>Republican Scientific and Practical Center for Medical Technologies, Informatization, Administration and Management of Health</t>
  </si>
  <si>
    <t>0013600000xoEKjAAM</t>
  </si>
  <si>
    <t>AR-01310</t>
  </si>
  <si>
    <t>AR-00961</t>
  </si>
  <si>
    <t>0013600000xoEIoAAM</t>
  </si>
  <si>
    <t>AR-00960</t>
  </si>
  <si>
    <t>AR-06035</t>
  </si>
  <si>
    <t>AR-06036</t>
  </si>
  <si>
    <t>AR-06166</t>
  </si>
  <si>
    <t>AR-06210</t>
  </si>
  <si>
    <t>AR-08538</t>
  </si>
  <si>
    <t>AR-10983</t>
  </si>
  <si>
    <t>0013p00002E9JMHAA3</t>
  </si>
  <si>
    <t>AR-13853</t>
  </si>
  <si>
    <t>AR-07620</t>
  </si>
  <si>
    <t>Public Institution - Coordination, Implementation and Monitoring Unit of the Health  System Projects</t>
  </si>
  <si>
    <t>0013600000xoEHCAA2</t>
  </si>
  <si>
    <t>AR-01478</t>
  </si>
  <si>
    <t>AR-01477</t>
  </si>
  <si>
    <t>AR-01497</t>
  </si>
  <si>
    <t>Center for Health Policies and Studies</t>
  </si>
  <si>
    <t>0013600000xoEGDAA2</t>
  </si>
  <si>
    <t>AR-01496</t>
  </si>
  <si>
    <t>AR-01495</t>
  </si>
  <si>
    <t>AR-03990</t>
  </si>
  <si>
    <t>AR-03991</t>
  </si>
  <si>
    <t>AR-04018</t>
  </si>
  <si>
    <t>AR-04019</t>
  </si>
  <si>
    <t>AR-04474</t>
  </si>
  <si>
    <t>AR-07746</t>
  </si>
  <si>
    <t>State Institution "Public Health Center of the Ministry of Health of Ukraine"</t>
  </si>
  <si>
    <t>0013600000xoEHhAAM</t>
  </si>
  <si>
    <t>AR-07747</t>
  </si>
  <si>
    <t>Charitable Organization "All-Ukrainian Network of People Living with HIV/AIDS"</t>
  </si>
  <si>
    <t>0013600000xoEFOAA2</t>
  </si>
  <si>
    <t>AR-07748</t>
  </si>
  <si>
    <t>International Charitable Foundation “Alliance for Public Health”</t>
  </si>
  <si>
    <t>0013600000xoEHGAA2</t>
  </si>
  <si>
    <t>AR-01216</t>
  </si>
  <si>
    <t>United Nations Children's Fund</t>
  </si>
  <si>
    <t>0013600000xoEHWAA2</t>
  </si>
  <si>
    <t>AR-01636</t>
  </si>
  <si>
    <t>AR-01637</t>
  </si>
  <si>
    <t>AR-01634</t>
  </si>
  <si>
    <t>AR-01633</t>
  </si>
  <si>
    <t>AR-01635</t>
  </si>
  <si>
    <t>AR-01631</t>
  </si>
  <si>
    <t>AR-01632</t>
  </si>
  <si>
    <t>AR-03177</t>
  </si>
  <si>
    <t>AR-03178</t>
  </si>
  <si>
    <t>AR-03179</t>
  </si>
  <si>
    <t>AR-10943</t>
  </si>
  <si>
    <t>AR-10944</t>
  </si>
  <si>
    <t>AR-13672</t>
  </si>
  <si>
    <t>AR-13673</t>
  </si>
  <si>
    <t>AR-13674</t>
  </si>
  <si>
    <t>AR-13675</t>
  </si>
  <si>
    <t>AR-07728</t>
  </si>
  <si>
    <t>World Vision (PNG) Trust</t>
  </si>
  <si>
    <t>0013600000xoEKJAA2</t>
  </si>
  <si>
    <t>AR-07737</t>
  </si>
  <si>
    <t>The Rotary Club of Port Moresby Inc.</t>
  </si>
  <si>
    <t>0013600000xoEIbAAM</t>
  </si>
  <si>
    <t>AR-01558</t>
  </si>
  <si>
    <t>Oil Search Foundation</t>
  </si>
  <si>
    <t>0013600000xoEHKAA2</t>
  </si>
  <si>
    <t>AR-00985</t>
  </si>
  <si>
    <t>Population Services International</t>
  </si>
  <si>
    <t>0013600000xoEIOAA2</t>
  </si>
  <si>
    <t>AR-01559</t>
  </si>
  <si>
    <t>AR-01101</t>
  </si>
  <si>
    <t>AR-06746</t>
  </si>
  <si>
    <t>AR-03105</t>
  </si>
  <si>
    <t>AR-03106</t>
  </si>
  <si>
    <t>AR-04097</t>
  </si>
  <si>
    <t>AR-04469</t>
  </si>
  <si>
    <t>AR-08030</t>
  </si>
  <si>
    <t>0013600000xoEJAAA2</t>
  </si>
  <si>
    <t>AR-00999</t>
  </si>
  <si>
    <t>AR-00998</t>
  </si>
  <si>
    <t>AR-01001</t>
  </si>
  <si>
    <t>AR-01000</t>
  </si>
  <si>
    <t>AR-03918</t>
  </si>
  <si>
    <t>AR-03919</t>
  </si>
  <si>
    <t>AR-03927</t>
  </si>
  <si>
    <t>AR-03928</t>
  </si>
  <si>
    <t>AR-08883</t>
  </si>
  <si>
    <t>AR-06767</t>
  </si>
  <si>
    <t>0011R00002FW6goQAD</t>
  </si>
  <si>
    <t>AR-06768</t>
  </si>
  <si>
    <t>AR-01385</t>
  </si>
  <si>
    <t>Federal Ministry of Health of the Federal Democratic Republic of Ethiopia</t>
  </si>
  <si>
    <t>0013600000xoEHiAAM</t>
  </si>
  <si>
    <t>AR-01383</t>
  </si>
  <si>
    <t>AR-01386</t>
  </si>
  <si>
    <t>AR-01382</t>
  </si>
  <si>
    <t>HIV/AIDS Prevention and Control Office</t>
  </si>
  <si>
    <t>0013600000xoEHsAAM</t>
  </si>
  <si>
    <t>AR-01381</t>
  </si>
  <si>
    <t>AR-01384</t>
  </si>
  <si>
    <t>AR-01387</t>
  </si>
  <si>
    <t>AR-03168</t>
  </si>
  <si>
    <t>AR-03972</t>
  </si>
  <si>
    <t>AR-04119</t>
  </si>
  <si>
    <t>AR-04120</t>
  </si>
  <si>
    <t>AR-08490</t>
  </si>
  <si>
    <t>AR-08617</t>
  </si>
  <si>
    <t>AR-01449</t>
  </si>
  <si>
    <t>Amref Health Africa</t>
  </si>
  <si>
    <t>0013600000xoEFLAA2</t>
  </si>
  <si>
    <t>AR-01242</t>
  </si>
  <si>
    <t>National Treasury of the Republic of Kenya</t>
  </si>
  <si>
    <t>0013600000xoEHxAAM</t>
  </si>
  <si>
    <t>AR-01447</t>
  </si>
  <si>
    <t>Kenya Red Cross Society</t>
  </si>
  <si>
    <t>0013600000xoEGgAAM</t>
  </si>
  <si>
    <t>AR-01240</t>
  </si>
  <si>
    <t>AR-01448</t>
  </si>
  <si>
    <t>AR-01244</t>
  </si>
  <si>
    <t>AR-03537</t>
  </si>
  <si>
    <t>AR-03538</t>
  </si>
  <si>
    <t>AR-04196</t>
  </si>
  <si>
    <t>AR-04197</t>
  </si>
  <si>
    <t>AR-04198</t>
  </si>
  <si>
    <t>AR-08454</t>
  </si>
  <si>
    <t>AR-08455</t>
  </si>
  <si>
    <t>AR-08456</t>
  </si>
  <si>
    <t>AR-08463</t>
  </si>
  <si>
    <t>AR-08464</t>
  </si>
  <si>
    <t>AR-07166</t>
  </si>
  <si>
    <t>World Vision International</t>
  </si>
  <si>
    <t>0013600000xoEIgAAM</t>
  </si>
  <si>
    <t>AR-07611</t>
  </si>
  <si>
    <t>AR-07701</t>
  </si>
  <si>
    <t>AR-01133</t>
  </si>
  <si>
    <t>AR-01135</t>
  </si>
  <si>
    <t>AR-01136</t>
  </si>
  <si>
    <t>AR-01130</t>
  </si>
  <si>
    <t>AR-01131</t>
  </si>
  <si>
    <t>AR-03204</t>
  </si>
  <si>
    <t>AR-03222</t>
  </si>
  <si>
    <t>AR-04067</t>
  </si>
  <si>
    <t>AR-06903</t>
  </si>
  <si>
    <t>Ministry of Finance, Planning and Economic Development of the Republic of Uganda</t>
  </si>
  <si>
    <t>0013600000xoEI0AAM</t>
  </si>
  <si>
    <t>AR-06904</t>
  </si>
  <si>
    <t>The AIDS Support Organisation (Uganda) Limited</t>
  </si>
  <si>
    <t>0013600000xoEGeAAM</t>
  </si>
  <si>
    <t>AR-06905</t>
  </si>
  <si>
    <t>AR-06906</t>
  </si>
  <si>
    <t>AR-06912</t>
  </si>
  <si>
    <t>AR-06913</t>
  </si>
  <si>
    <t>AR-01255</t>
  </si>
  <si>
    <t>AR-01257</t>
  </si>
  <si>
    <t>AR-01263</t>
  </si>
  <si>
    <t>AR-01629</t>
  </si>
  <si>
    <t>AR-01267</t>
  </si>
  <si>
    <t>AR-01628</t>
  </si>
  <si>
    <t>AR-01265</t>
  </si>
  <si>
    <t>AR-01630</t>
  </si>
  <si>
    <t>AR-01261</t>
  </si>
  <si>
    <t>AR-01259</t>
  </si>
  <si>
    <t>AR-03294</t>
  </si>
  <si>
    <t>AR-03295</t>
  </si>
  <si>
    <t>AR-03465</t>
  </si>
  <si>
    <t>AR-03466</t>
  </si>
  <si>
    <t>AR-13789</t>
  </si>
  <si>
    <t>AR-13790</t>
  </si>
  <si>
    <t>AR-01119</t>
  </si>
  <si>
    <t>0013600000xoEIyAAM</t>
  </si>
  <si>
    <t>AR-01123</t>
  </si>
  <si>
    <t>AR-01122</t>
  </si>
  <si>
    <t>AR-01121</t>
  </si>
  <si>
    <t>AR-01585</t>
  </si>
  <si>
    <t>Federal Ministry of Health of the Republic of Sudan</t>
  </si>
  <si>
    <t>0013600000xoEKVAA2</t>
  </si>
  <si>
    <t>AR-01120</t>
  </si>
  <si>
    <t>AR-01124</t>
  </si>
  <si>
    <t>AR-02641</t>
  </si>
  <si>
    <t>AR-04398</t>
  </si>
  <si>
    <t>AR-04399</t>
  </si>
  <si>
    <t>AR-04522</t>
  </si>
  <si>
    <t>AR-08369</t>
  </si>
  <si>
    <t>AR-08370</t>
  </si>
  <si>
    <t>AR-06680</t>
  </si>
  <si>
    <t>Conseil National de Lutte contre le VIH/SIDA, la Tuberculose, le Paludisme, les Hépatites, les Infections sexuellement transmissibles et les Epidémies</t>
  </si>
  <si>
    <t>0013600001xf7DgAAI</t>
  </si>
  <si>
    <t>AR-07994</t>
  </si>
  <si>
    <t>Programme santé de lutte contre le Sida</t>
  </si>
  <si>
    <t>0013600000xoEGoAAM</t>
  </si>
  <si>
    <t>AR-07995</t>
  </si>
  <si>
    <t>Plan International, Inc.</t>
  </si>
  <si>
    <t>0013600000xoEHAAA2</t>
  </si>
  <si>
    <t>AR-08003</t>
  </si>
  <si>
    <t>Programme National de Lutte contre le Paludisme de la République du Bénin</t>
  </si>
  <si>
    <t>0013600000xoEKkAAM</t>
  </si>
  <si>
    <t>AR-08012</t>
  </si>
  <si>
    <t>National Tuberculosis Programme of the Republic of Benin</t>
  </si>
  <si>
    <t>0013600000xoEF9AAM</t>
  </si>
  <si>
    <t>AR-01295</t>
  </si>
  <si>
    <t>AR-01294</t>
  </si>
  <si>
    <t>Africare</t>
  </si>
  <si>
    <t>0013600000xoEFKAA2</t>
  </si>
  <si>
    <t>AR-00952</t>
  </si>
  <si>
    <t>Catholic Relief Services - United States Conference of Catholic Bishops</t>
  </si>
  <si>
    <t>0013600000xoEG6AAM</t>
  </si>
  <si>
    <t>AR-01298</t>
  </si>
  <si>
    <t>AR-00953</t>
  </si>
  <si>
    <t>AR-01297</t>
  </si>
  <si>
    <t>Health System Performance Program</t>
  </si>
  <si>
    <t>0013600000xoEJNAA2</t>
  </si>
  <si>
    <t>AR-01296</t>
  </si>
  <si>
    <t>AR-04030</t>
  </si>
  <si>
    <t>AR-04244</t>
  </si>
  <si>
    <t>AR-04050</t>
  </si>
  <si>
    <t>AR-04243</t>
  </si>
  <si>
    <t>AR-06638</t>
  </si>
  <si>
    <t>AR-06639</t>
  </si>
  <si>
    <t>AR-11197</t>
  </si>
  <si>
    <t>AR-11215</t>
  </si>
  <si>
    <t>AR-11216</t>
  </si>
  <si>
    <t>AR-11480</t>
  </si>
  <si>
    <t>AR-11481</t>
  </si>
  <si>
    <t>AR-11482</t>
  </si>
  <si>
    <t>AR-12171</t>
  </si>
  <si>
    <t>AR-12172</t>
  </si>
  <si>
    <t>AR-12173</t>
  </si>
  <si>
    <t>AR-13183</t>
  </si>
  <si>
    <t>AR-13184</t>
  </si>
  <si>
    <t>AR-13453</t>
  </si>
  <si>
    <t>AR-13454</t>
  </si>
  <si>
    <t>AR-11880</t>
  </si>
  <si>
    <t>AR-11881</t>
  </si>
  <si>
    <t>AR-11882</t>
  </si>
  <si>
    <t>AR-08194</t>
  </si>
  <si>
    <t>AR-08195</t>
  </si>
  <si>
    <t>AR-08204</t>
  </si>
  <si>
    <t>AR-08205</t>
  </si>
  <si>
    <t>AR-07475</t>
  </si>
  <si>
    <t>0013600000xoEIuAAM</t>
  </si>
  <si>
    <t>AR-09355</t>
  </si>
  <si>
    <t>AR-09356</t>
  </si>
  <si>
    <t>0013p000026yQ7oAAE</t>
  </si>
  <si>
    <t>AR-01141</t>
  </si>
  <si>
    <t>AR-01144</t>
  </si>
  <si>
    <t>AR-00981</t>
  </si>
  <si>
    <t>AR-01140</t>
  </si>
  <si>
    <t>AR-01145</t>
  </si>
  <si>
    <t>AR-01142</t>
  </si>
  <si>
    <t>AR-01143</t>
  </si>
  <si>
    <t>AR-04376</t>
  </si>
  <si>
    <t>AR-04401</t>
  </si>
  <si>
    <t>AR-04402</t>
  </si>
  <si>
    <t>AR-04410</t>
  </si>
  <si>
    <t>AR-08529</t>
  </si>
  <si>
    <t>AR-08775</t>
  </si>
  <si>
    <t>AR-09387</t>
  </si>
  <si>
    <t>0013600000zN6z8AAC</t>
  </si>
  <si>
    <t>a1255000006j3FkAAI</t>
  </si>
  <si>
    <t>Funding Request Place Holder</t>
  </si>
  <si>
    <t>AR-13881</t>
  </si>
  <si>
    <t>a1255000006j3FlAAI</t>
  </si>
  <si>
    <t>AR-13882</t>
  </si>
  <si>
    <t>a1255000006j3FmAAI</t>
  </si>
  <si>
    <t>AR-13883</t>
  </si>
  <si>
    <t>a1255000006j3FnAAI</t>
  </si>
  <si>
    <t>AR-13884</t>
  </si>
  <si>
    <t>a1255000006j3FoAAI</t>
  </si>
  <si>
    <t>AR-13885</t>
  </si>
  <si>
    <t>a1255000006j3FpAAI</t>
  </si>
  <si>
    <t>AR-13886</t>
  </si>
  <si>
    <t>a1255000006j3FqAAI</t>
  </si>
  <si>
    <t>AR-13887</t>
  </si>
  <si>
    <t>a1255000006j3FrAAI</t>
  </si>
  <si>
    <t>AR-13888</t>
  </si>
  <si>
    <t>a1255000006j3FsAAI</t>
  </si>
  <si>
    <t>AR-13889</t>
  </si>
  <si>
    <t>a3z1R0000007SGDQA2</t>
  </si>
  <si>
    <t>a3z1R0000007SGEQA2</t>
  </si>
  <si>
    <t>a3z1R0000007SGFQA2</t>
  </si>
  <si>
    <t>a3z1R0000007SGGQA2</t>
  </si>
  <si>
    <t>a3z1R0000007SGHQA2</t>
  </si>
  <si>
    <t>a3z1R0000007SGIQA2</t>
  </si>
  <si>
    <t>a3z1R0000007SGJQA2</t>
  </si>
  <si>
    <t>a3z1R0000007SGKQA2</t>
  </si>
  <si>
    <t>a3z1R0000007SGLQA2</t>
  </si>
  <si>
    <t>a3z1R0000007SGPQA2</t>
  </si>
  <si>
    <t>a3z1R0000007SGZQA2</t>
  </si>
  <si>
    <t>a3z1R0000007SGaQAM</t>
  </si>
  <si>
    <t>a3z1R0000007SGbQAM</t>
  </si>
  <si>
    <t>a3z1R0000007SGcQAM</t>
  </si>
  <si>
    <t>a3z1R0000007SGdQAM</t>
  </si>
  <si>
    <t>a3z1R0000007SGeQAM</t>
  </si>
  <si>
    <t>a3z1R0000007SGfQAM</t>
  </si>
  <si>
    <t>a3z1R0000007SGgQAM</t>
  </si>
  <si>
    <t>a3z1R0000007SGhQAM</t>
  </si>
  <si>
    <t>a3z1R0000007SGiQAM</t>
  </si>
  <si>
    <t>a3z1R0000007SGjQAM</t>
  </si>
  <si>
    <t>a3z1R0000007SGkQAM</t>
  </si>
  <si>
    <t>a3z1R0000007SGlQAM</t>
  </si>
  <si>
    <t>a3z1R0000007SGmQAM</t>
  </si>
  <si>
    <t>a3z1R0000007SGnQAM</t>
  </si>
  <si>
    <t>a3z1R0000007SGoQAM</t>
  </si>
  <si>
    <t>a3z1R0000007SGpQAM</t>
  </si>
  <si>
    <t>a3z1R0000007SGqQAM</t>
  </si>
  <si>
    <t>a3z1R0000007SGrQAM</t>
  </si>
  <si>
    <t>a3z1R0000007SGsQAM</t>
  </si>
  <si>
    <t>a3z1R0000007SGtQAM</t>
  </si>
  <si>
    <t>a3z1R0000007SHAQA2</t>
  </si>
  <si>
    <t>a3z1R0000007SHBQA2</t>
  </si>
  <si>
    <t>a3z1R0000007SHCQA2</t>
  </si>
  <si>
    <t>a3z1R0000007SHDQA2</t>
  </si>
  <si>
    <t>a3z1R0000007SHEQA2</t>
  </si>
  <si>
    <t>a3z1R0000007SHFQA2</t>
  </si>
  <si>
    <t>a3z1R0000007SHSQA2</t>
  </si>
  <si>
    <t>a3z1R0000007SHTQA2</t>
  </si>
  <si>
    <t>a3z1R0000007SHUQA2</t>
  </si>
  <si>
    <t>a3z1R0000007SHVQA2</t>
  </si>
  <si>
    <t>a3z1R0000007SHWQA2</t>
  </si>
  <si>
    <t>a3z1R0000007SHXQA2</t>
  </si>
  <si>
    <t>a1O1R000006c5jpUAA</t>
  </si>
  <si>
    <t>Men who have sex with men</t>
  </si>
  <si>
    <t>MCI-00815</t>
  </si>
  <si>
    <t>a3p1R0000018qtDQAQ</t>
  </si>
  <si>
    <t>a1O1R000006c5jyUAA</t>
  </si>
  <si>
    <t>Sex workers and their clients</t>
  </si>
  <si>
    <t>MCI-00824</t>
  </si>
  <si>
    <t>a1O1R000006c5k7UAA</t>
  </si>
  <si>
    <t>Transgender people</t>
  </si>
  <si>
    <t>MCI-00833</t>
  </si>
  <si>
    <t>a1O1R000006c5kJUAQ</t>
  </si>
  <si>
    <t>People who inject drugs and their partners</t>
  </si>
  <si>
    <t>MCI-00845</t>
  </si>
  <si>
    <t>a1O1R000006c5kRUAQ</t>
  </si>
  <si>
    <t>People in prisons and other closed settings</t>
  </si>
  <si>
    <t>MCI-00853</t>
  </si>
  <si>
    <t>a1O1R000006c5kZUAQ</t>
  </si>
  <si>
    <t>Other vulnerable populations</t>
  </si>
  <si>
    <t>MCI-00861</t>
  </si>
  <si>
    <t>a1O1R000006c5kcUAA</t>
  </si>
  <si>
    <t>Adolescent girls and young women in high prevalence settings</t>
  </si>
  <si>
    <t>MCI-00864</t>
  </si>
  <si>
    <t>a1O1R000006c5kmUAA</t>
  </si>
  <si>
    <t>Men in high prevalence settings</t>
  </si>
  <si>
    <t>MCI-00874</t>
  </si>
  <si>
    <t>a1O1R000006c5jqUAA</t>
  </si>
  <si>
    <t>MCI-00816</t>
  </si>
  <si>
    <t>a1O1R000006c5jzUAA</t>
  </si>
  <si>
    <t>MCI-00825</t>
  </si>
  <si>
    <t>a1O1R000006c5k8UAA</t>
  </si>
  <si>
    <t>MCI-00834</t>
  </si>
  <si>
    <t>a1O1R000006c5kKUAQ</t>
  </si>
  <si>
    <t>MCI-00846</t>
  </si>
  <si>
    <t>a1O1R000006c5kSUAQ</t>
  </si>
  <si>
    <t>MCI-00854</t>
  </si>
  <si>
    <t>a1O1R000006c5kdUAA</t>
  </si>
  <si>
    <t>MCI-00865</t>
  </si>
  <si>
    <t>a1O1R000006c5knUAA</t>
  </si>
  <si>
    <t>MCI-00875</t>
  </si>
  <si>
    <t>a1O1R000006c5jrUAA</t>
  </si>
  <si>
    <t>MCI-00817</t>
  </si>
  <si>
    <t>a1O1R000006c5k0UAA</t>
  </si>
  <si>
    <t>MCI-00826</t>
  </si>
  <si>
    <t>a1O1R000006c5k9UAA</t>
  </si>
  <si>
    <t>MCI-00835</t>
  </si>
  <si>
    <t>a1O1R000006c5kLUAQ</t>
  </si>
  <si>
    <t>MCI-00847</t>
  </si>
  <si>
    <t>a1O1R000006c5kTUAQ</t>
  </si>
  <si>
    <t>MCI-00855</t>
  </si>
  <si>
    <t>a1O1R000006c5kaUAA</t>
  </si>
  <si>
    <t>MCI-00862</t>
  </si>
  <si>
    <t>a1O1R000006c5keUAA</t>
  </si>
  <si>
    <t>MCI-00866</t>
  </si>
  <si>
    <t>a1O1R000006c5koUAA</t>
  </si>
  <si>
    <t>MCI-00876</t>
  </si>
  <si>
    <t>a1O1R000006c5jsUAA</t>
  </si>
  <si>
    <t>MCI-00818</t>
  </si>
  <si>
    <t>a1O1R000006c5k1UAA</t>
  </si>
  <si>
    <t>MCI-00827</t>
  </si>
  <si>
    <t>a1O1R000006c5kAUAQ</t>
  </si>
  <si>
    <t>MCI-00836</t>
  </si>
  <si>
    <t>a1O1R000006c5kMUAQ</t>
  </si>
  <si>
    <t>MCI-00848</t>
  </si>
  <si>
    <t>a1O1R000006c5kUUAQ</t>
  </si>
  <si>
    <t>MCI-00856</t>
  </si>
  <si>
    <t>a1O1R000006c5jtUAA</t>
  </si>
  <si>
    <t>MCI-00819</t>
  </si>
  <si>
    <t>a1O1R000006c5k2UAA</t>
  </si>
  <si>
    <t>MCI-00828</t>
  </si>
  <si>
    <t>a1O1R000006c5kBUAQ</t>
  </si>
  <si>
    <t>MCI-00837</t>
  </si>
  <si>
    <t>a1O1R000006c5kNUAQ</t>
  </si>
  <si>
    <t>MCI-00849</t>
  </si>
  <si>
    <t>a1O1R000006c5kVUAQ</t>
  </si>
  <si>
    <t>MCI-00857</t>
  </si>
  <si>
    <t>a1O1R000006c5kbUAA</t>
  </si>
  <si>
    <t>MCI-00863</t>
  </si>
  <si>
    <t>a1O1R000006c5kgUAA</t>
  </si>
  <si>
    <t>MCI-00868</t>
  </si>
  <si>
    <t>a1O1R000006c5kpUAA</t>
  </si>
  <si>
    <t>MCI-00877</t>
  </si>
  <si>
    <t>a1O1R000006c5juUAA</t>
  </si>
  <si>
    <t>MCI-00820</t>
  </si>
  <si>
    <t>a1O1R000006c5k3UAA</t>
  </si>
  <si>
    <t>MCI-00829</t>
  </si>
  <si>
    <t>a1O1R000006c5kCUAQ</t>
  </si>
  <si>
    <t>MCI-00838</t>
  </si>
  <si>
    <t>a1O1R000006c5kWUAQ</t>
  </si>
  <si>
    <t>MCI-00858</t>
  </si>
  <si>
    <t>a1O1R000006c5jvUAA</t>
  </si>
  <si>
    <t>MCI-00821</t>
  </si>
  <si>
    <t>a1O1R000006c5k4UAA</t>
  </si>
  <si>
    <t>MCI-00830</t>
  </si>
  <si>
    <t>a1O1R000006c5kDUAQ</t>
  </si>
  <si>
    <t>MCI-00839</t>
  </si>
  <si>
    <t>a1O1R000006c5kOUAQ</t>
  </si>
  <si>
    <t>MCI-00850</t>
  </si>
  <si>
    <t>a1O1R000006c5kXUAQ</t>
  </si>
  <si>
    <t>MCI-00859</t>
  </si>
  <si>
    <t>a1O1R000006c5kiUAA</t>
  </si>
  <si>
    <t>MCI-00870</t>
  </si>
  <si>
    <t>a1O1R000006c5jwUAA</t>
  </si>
  <si>
    <t>MCI-00822</t>
  </si>
  <si>
    <t>a1O1R000006c5k5UAA</t>
  </si>
  <si>
    <t>MCI-00831</t>
  </si>
  <si>
    <t>a1O1R000006c5kEUAQ</t>
  </si>
  <si>
    <t>MCI-00840</t>
  </si>
  <si>
    <t>a1O1R000006c5kPUAQ</t>
  </si>
  <si>
    <t>MCI-00851</t>
  </si>
  <si>
    <t>a1O1R000006c5jxUAA</t>
  </si>
  <si>
    <t>MCI-00823</t>
  </si>
  <si>
    <t>a1O1R000006c5k6UAA</t>
  </si>
  <si>
    <t>MCI-00832</t>
  </si>
  <si>
    <t>a1O1R000006c5kFUAQ</t>
  </si>
  <si>
    <t>MCI-00841</t>
  </si>
  <si>
    <t>a1O1R000006c5kQUAQ</t>
  </si>
  <si>
    <t>MCI-00852</t>
  </si>
  <si>
    <t>a1O1R000006c5kYUAQ</t>
  </si>
  <si>
    <t>MCI-00860</t>
  </si>
  <si>
    <t>a1O1R000006c5kGUAQ</t>
  </si>
  <si>
    <t>MCI-00842</t>
  </si>
  <si>
    <t>a1O1R000006c5kHUAQ</t>
  </si>
  <si>
    <t>MCI-00843</t>
  </si>
  <si>
    <t>a1O1R000006c5kIUAQ</t>
  </si>
  <si>
    <t>MCI-00844</t>
  </si>
  <si>
    <t>a1O1R000006c5kfUAA</t>
  </si>
  <si>
    <t>MCI-00867</t>
  </si>
  <si>
    <t>a1O1R000006c5khUAA</t>
  </si>
  <si>
    <t>MCI-00869</t>
  </si>
  <si>
    <t>a1O1R000006c5kjUAA</t>
  </si>
  <si>
    <t>MCI-00871</t>
  </si>
  <si>
    <t>a1O1R000006c5kkUAA</t>
  </si>
  <si>
    <t>MCI-00872</t>
  </si>
  <si>
    <t>a1O1R000006c5klUAA</t>
  </si>
  <si>
    <t>MCI-00873</t>
  </si>
  <si>
    <t>a1O1R000006c5kqUAA</t>
  </si>
  <si>
    <t>Non-specified population groups</t>
  </si>
  <si>
    <t>MCI-00878</t>
  </si>
  <si>
    <t>a1O1R000006c5krUAA</t>
  </si>
  <si>
    <t>MCI-00879</t>
  </si>
  <si>
    <t>a1O1R000006c5ksUAA</t>
  </si>
  <si>
    <t>MCI-00880</t>
  </si>
  <si>
    <t>a1O1R000006c5ktUAA</t>
  </si>
  <si>
    <t>MCI-00881</t>
  </si>
  <si>
    <t>a1O1R000006c5kuUAA</t>
  </si>
  <si>
    <t>MCI-00882</t>
  </si>
  <si>
    <t>a1O1R000006c5kvUAA</t>
  </si>
  <si>
    <t>MCI-00883</t>
  </si>
  <si>
    <t>a1O1R000006c5kwUAA</t>
  </si>
  <si>
    <t>MCI-00884</t>
  </si>
  <si>
    <t>a1O1R000006c5kzUAA</t>
  </si>
  <si>
    <t>MCI-00887</t>
  </si>
  <si>
    <t>a1O1R000006c5l2UAA</t>
  </si>
  <si>
    <t>MCI-00890</t>
  </si>
  <si>
    <t>a1O1R000006c5l5UAA</t>
  </si>
  <si>
    <t>MCI-00893</t>
  </si>
  <si>
    <t>a1O1R000006c5lAUAQ</t>
  </si>
  <si>
    <t>MCI-00898</t>
  </si>
  <si>
    <t>a1O1R000006c5lDUAQ</t>
  </si>
  <si>
    <t>MCI-00901</t>
  </si>
  <si>
    <t>a1O1R000006c5lGUAQ</t>
  </si>
  <si>
    <t>MCI-00904</t>
  </si>
  <si>
    <t>a1O1R000006c5lJUAQ</t>
  </si>
  <si>
    <t>MCI-00907</t>
  </si>
  <si>
    <t>a1O1R000006c5lMUAQ</t>
  </si>
  <si>
    <t>Partners of people living with HIV</t>
  </si>
  <si>
    <t>MCI-00910</t>
  </si>
  <si>
    <t>a1O1R000006c5lNUAQ</t>
  </si>
  <si>
    <t>MCI-00911</t>
  </si>
  <si>
    <t>a1O1R000006c5kxUAA</t>
  </si>
  <si>
    <t>MCI-00885</t>
  </si>
  <si>
    <t>a1O1R000006c5l0UAA</t>
  </si>
  <si>
    <t>MCI-00888</t>
  </si>
  <si>
    <t>a1O1R000006c5l3UAA</t>
  </si>
  <si>
    <t>MCI-00891</t>
  </si>
  <si>
    <t>a1O1R000006c5l6UAA</t>
  </si>
  <si>
    <t>MCI-00894</t>
  </si>
  <si>
    <t>a1O1R000006c5l8UAA</t>
  </si>
  <si>
    <t>MCI-00896</t>
  </si>
  <si>
    <t>a1O1R000006c5lBUAQ</t>
  </si>
  <si>
    <t>MCI-00899</t>
  </si>
  <si>
    <t>a1O1R000006c5lEUAQ</t>
  </si>
  <si>
    <t>MCI-00902</t>
  </si>
  <si>
    <t>a1O1R000006c5lHUAQ</t>
  </si>
  <si>
    <t>MCI-00905</t>
  </si>
  <si>
    <t>a1O1R000006c5lKUAQ</t>
  </si>
  <si>
    <t>MCI-00908</t>
  </si>
  <si>
    <t>a1O1R000006c5lOUAQ</t>
  </si>
  <si>
    <t>MCI-00912</t>
  </si>
  <si>
    <t>a1O1R000006c5kyUAA</t>
  </si>
  <si>
    <t>MCI-00886</t>
  </si>
  <si>
    <t>a1O1R000006c5l1UAA</t>
  </si>
  <si>
    <t>MCI-00889</t>
  </si>
  <si>
    <t>a1O1R000006c5l4UAA</t>
  </si>
  <si>
    <t>MCI-00892</t>
  </si>
  <si>
    <t>a1O1R000006c5l7UAA</t>
  </si>
  <si>
    <t>MCI-00895</t>
  </si>
  <si>
    <t>a1O1R000006c5l9UAA</t>
  </si>
  <si>
    <t>MCI-00897</t>
  </si>
  <si>
    <t>a1O1R000006c5lCUAQ</t>
  </si>
  <si>
    <t>MCI-00900</t>
  </si>
  <si>
    <t>a1O1R000006c5lFUAQ</t>
  </si>
  <si>
    <t>MCI-00903</t>
  </si>
  <si>
    <t>a1O1R000006c5lIUAQ</t>
  </si>
  <si>
    <t>MCI-00906</t>
  </si>
  <si>
    <t>a1O1R000006c5lLUAQ</t>
  </si>
  <si>
    <t>MCI-00909</t>
  </si>
  <si>
    <t>a1O1R000006c5lPUAQ</t>
  </si>
  <si>
    <t>All people living with HIV</t>
  </si>
  <si>
    <t>MCI-00913</t>
  </si>
  <si>
    <t>a1O1R000006c5lWUAQ</t>
  </si>
  <si>
    <t>Adults living with HIV (15 and above)</t>
  </si>
  <si>
    <t>MCI-00920</t>
  </si>
  <si>
    <t>a1O1R000006c5lcUAA</t>
  </si>
  <si>
    <t>Children living with HIV (under 15)</t>
  </si>
  <si>
    <t>MCI-00926</t>
  </si>
  <si>
    <t>a1O1R000006c5lQUAQ</t>
  </si>
  <si>
    <t>MCI-00914</t>
  </si>
  <si>
    <t>a1O1R000006c5lXUAQ</t>
  </si>
  <si>
    <t>MCI-00921</t>
  </si>
  <si>
    <t>a1O1R000006c5ldUAA</t>
  </si>
  <si>
    <t>MCI-00927</t>
  </si>
  <si>
    <t>a1O1R000006c5lRUAQ</t>
  </si>
  <si>
    <t>MCI-00915</t>
  </si>
  <si>
    <t>a1O1R000006c5lYUAQ</t>
  </si>
  <si>
    <t>MCI-00922</t>
  </si>
  <si>
    <t>a1O1R000006c5leUAA</t>
  </si>
  <si>
    <t>MCI-00928</t>
  </si>
  <si>
    <t>a1O1R000006c5lSUAQ</t>
  </si>
  <si>
    <t>MCI-00916</t>
  </si>
  <si>
    <t>a1O1R000006c5lZUAQ</t>
  </si>
  <si>
    <t>MCI-00923</t>
  </si>
  <si>
    <t>a1O1R000006c5lfUAA</t>
  </si>
  <si>
    <t>MCI-00929</t>
  </si>
  <si>
    <t>a1O1R000006c5lTUAQ</t>
  </si>
  <si>
    <t>MCI-00917</t>
  </si>
  <si>
    <t>a1O1R000006c5laUAA</t>
  </si>
  <si>
    <t>MCI-00924</t>
  </si>
  <si>
    <t>a1O1R000006c5lgUAA</t>
  </si>
  <si>
    <t>MCI-00930</t>
  </si>
  <si>
    <t>a1O1R000006c5lUUAQ</t>
  </si>
  <si>
    <t>MCI-00918</t>
  </si>
  <si>
    <t>a1O1R000006c5lbUAA</t>
  </si>
  <si>
    <t>MCI-00925</t>
  </si>
  <si>
    <t>a1O1R000006c5lhUAA</t>
  </si>
  <si>
    <t>MCI-00931</t>
  </si>
  <si>
    <t>a1O1R000006c5lVUAQ</t>
  </si>
  <si>
    <t>MCI-00919</t>
  </si>
  <si>
    <t>a1O1R000006c5liUAA</t>
  </si>
  <si>
    <t>MCI-00932</t>
  </si>
  <si>
    <t>a1O1R000006c5ljUAA</t>
  </si>
  <si>
    <t>MCI-00933</t>
  </si>
  <si>
    <t>a1O1R000006c5lkUAA</t>
  </si>
  <si>
    <t>MCI-00934</t>
  </si>
  <si>
    <t>a1O1R000006c5llUAA</t>
  </si>
  <si>
    <t>MCI-00935</t>
  </si>
  <si>
    <t>a1O1R000006c5lmUAA</t>
  </si>
  <si>
    <t>MCI-00936</t>
  </si>
  <si>
    <t>a1O1R000006c5lnUAA</t>
  </si>
  <si>
    <t>MCI-00937</t>
  </si>
  <si>
    <t>a1O1R000006c5loUAA</t>
  </si>
  <si>
    <t>MCI-00938</t>
  </si>
  <si>
    <t>a1O1R000006c5lpUAA</t>
  </si>
  <si>
    <t>MCI-00939</t>
  </si>
  <si>
    <t>a1O1R000006c5mHUAQ</t>
  </si>
  <si>
    <t>MCI-00967</t>
  </si>
  <si>
    <t>a1O1R000006c5mIUAQ</t>
  </si>
  <si>
    <t>MCI-00968</t>
  </si>
  <si>
    <t>a1O1R000006c5mJUAQ</t>
  </si>
  <si>
    <t>MCI-00969</t>
  </si>
  <si>
    <t>a1O1R000006c5mKUAQ</t>
  </si>
  <si>
    <t>MCI-00970</t>
  </si>
  <si>
    <t>a1O1R000006c5mLUAQ</t>
  </si>
  <si>
    <t>MCI-00971</t>
  </si>
  <si>
    <t>a1O1R000006c5mMUAQ</t>
  </si>
  <si>
    <t>MCI-00972</t>
  </si>
  <si>
    <t>a1O1R000006c5mNUAQ</t>
  </si>
  <si>
    <t>MCI-00973</t>
  </si>
  <si>
    <t>a1O1R000006c5mOUAQ</t>
  </si>
  <si>
    <t>MCI-00974</t>
  </si>
  <si>
    <t>a1O1R000006c5mPUAQ</t>
  </si>
  <si>
    <t>MCI-00975</t>
  </si>
  <si>
    <t>a1O1R000006c5mQUAQ</t>
  </si>
  <si>
    <t>MCI-00976</t>
  </si>
  <si>
    <t>a1O1R000006c5mRUAQ</t>
  </si>
  <si>
    <t>MCI-00977</t>
  </si>
  <si>
    <t>a1O1R000006c5mSUAQ</t>
  </si>
  <si>
    <t>MCI-00978</t>
  </si>
  <si>
    <t>a1O1R000006c5mvUAA</t>
  </si>
  <si>
    <t>MCI-01007</t>
  </si>
  <si>
    <t>a1O1R000006c5mwUAA</t>
  </si>
  <si>
    <t>MCI-01008</t>
  </si>
  <si>
    <t>a1O1R000006c5mxUAA</t>
  </si>
  <si>
    <t>MCI-01009</t>
  </si>
  <si>
    <t>a1O1R000006c5myUAA</t>
  </si>
  <si>
    <t>MCI-01010</t>
  </si>
  <si>
    <t>a1O1R000006c5mzUAA</t>
  </si>
  <si>
    <t>MCI-01011</t>
  </si>
  <si>
    <t>a1O1R000006c5n0UAA</t>
  </si>
  <si>
    <t>MCI-01012</t>
  </si>
  <si>
    <t>a1O1R000006c5n1UAA</t>
  </si>
  <si>
    <t>MCI-01013</t>
  </si>
  <si>
    <t>a1O1R000006c5n2UAA</t>
  </si>
  <si>
    <t>MCI-01014</t>
  </si>
  <si>
    <t>a1O1R000006c5n3UAA</t>
  </si>
  <si>
    <t>MCI-01015</t>
  </si>
  <si>
    <t>a1O1R000006c5n4UAA</t>
  </si>
  <si>
    <t>MCI-01016</t>
  </si>
  <si>
    <t>a1O1R000006c5n5UAA</t>
  </si>
  <si>
    <t>MCI-01017</t>
  </si>
  <si>
    <t>a1O1R000006c5n6UAA</t>
  </si>
  <si>
    <t>MCI-01018</t>
  </si>
  <si>
    <t>a1O1R000006c5n7UAA</t>
  </si>
  <si>
    <t>MCI-01019</t>
  </si>
  <si>
    <t>a1O1R000006c5n8UAA</t>
  </si>
  <si>
    <t>MCI-01020</t>
  </si>
  <si>
    <t>a1O1R000006c5n9UAA</t>
  </si>
  <si>
    <t>MCI-01021</t>
  </si>
  <si>
    <t>a1O1R000006c5nAUAQ</t>
  </si>
  <si>
    <t>MCI-01022</t>
  </si>
  <si>
    <t>a1O1R000006c5nBUAQ</t>
  </si>
  <si>
    <t>MCI-01023</t>
  </si>
  <si>
    <t>a1O1R000006c5nCUAQ</t>
  </si>
  <si>
    <t>MCI-01024</t>
  </si>
  <si>
    <t>a1O1R000006c5nDUAQ</t>
  </si>
  <si>
    <t>MCI-01025</t>
  </si>
  <si>
    <t>a1O1R000006c5nEUAQ</t>
  </si>
  <si>
    <t>MCI-01026</t>
  </si>
  <si>
    <t>a1O1R000006c5nFUAQ</t>
  </si>
  <si>
    <t>MCI-01027</t>
  </si>
  <si>
    <t>a1O1R000006c5nGUAQ</t>
  </si>
  <si>
    <t>MCI-01028</t>
  </si>
  <si>
    <t>a1O1R000006c5nHUAQ</t>
  </si>
  <si>
    <t>MCI-01029</t>
  </si>
  <si>
    <t>a1O1R000006c5nIUAQ</t>
  </si>
  <si>
    <t>MCI-01030</t>
  </si>
  <si>
    <t>a1O1R000006c5nJUAQ</t>
  </si>
  <si>
    <t>MCI-01031</t>
  </si>
  <si>
    <t>a1O1R000006c5nKUAQ</t>
  </si>
  <si>
    <t>MCI-01032</t>
  </si>
  <si>
    <t>a1O1R000006c5nLUAQ</t>
  </si>
  <si>
    <t>MCI-01033</t>
  </si>
  <si>
    <t>a1O1R000006c5nMUAQ</t>
  </si>
  <si>
    <t>MCI-01034</t>
  </si>
  <si>
    <t>a1O1R000006c5nNUAQ</t>
  </si>
  <si>
    <t>MCI-01035</t>
  </si>
  <si>
    <t>a1O1R000006c5nOUAQ</t>
  </si>
  <si>
    <t>MCI-01036</t>
  </si>
  <si>
    <t>a1O1R000006c5nPUAQ</t>
  </si>
  <si>
    <t>MCI-01037</t>
  </si>
  <si>
    <t>a1O1R000006c5nQUAQ</t>
  </si>
  <si>
    <t>MCI-01038</t>
  </si>
  <si>
    <t>a1O1R000006c5nRUAQ</t>
  </si>
  <si>
    <t>MCI-01039</t>
  </si>
  <si>
    <t>a1O1R000006c5nSUAQ</t>
  </si>
  <si>
    <t>MCI-01040</t>
  </si>
  <si>
    <t>a1O1R000006c5nTUAQ</t>
  </si>
  <si>
    <t>MCI-01041</t>
  </si>
  <si>
    <t>a1O1R000006c5nUUAQ</t>
  </si>
  <si>
    <t>MCI-01042</t>
  </si>
  <si>
    <t>a1O1R000006c5nVUAQ</t>
  </si>
  <si>
    <t>MCI-01043</t>
  </si>
  <si>
    <t>a1O3p000003OASxEAO</t>
  </si>
  <si>
    <t>MCI-01240</t>
  </si>
  <si>
    <t>a1O3p000003OASsEAO</t>
  </si>
  <si>
    <t>MCI-01239</t>
  </si>
  <si>
    <t>a1O3p000003UpXFEA0</t>
  </si>
  <si>
    <t>MCI-01278</t>
  </si>
  <si>
    <t>a1O3p000003UpVPEA0</t>
  </si>
  <si>
    <t>MCI-01279</t>
  </si>
  <si>
    <t>a1O3p000003UpXKEA0</t>
  </si>
  <si>
    <t>MCI-01280</t>
  </si>
  <si>
    <t>a1O3p000003UpXPEA0</t>
  </si>
  <si>
    <t>MCI-01281</t>
  </si>
  <si>
    <t>a1O3p000003UpXUEA0</t>
  </si>
  <si>
    <t>MCI-01282</t>
  </si>
  <si>
    <t>a1O3p000003UpV6EAK</t>
  </si>
  <si>
    <t>MCI-01283</t>
  </si>
  <si>
    <t>a1O3p000003UpXZEA0</t>
  </si>
  <si>
    <t>MCI-01284</t>
  </si>
  <si>
    <t>a1O3p000003UpXeEAK</t>
  </si>
  <si>
    <t>MCI-01285</t>
  </si>
  <si>
    <t>a1O3p000003UpXjEAK</t>
  </si>
  <si>
    <t>MCI-01286</t>
  </si>
  <si>
    <t>a1O3p000003UpXoEAK</t>
  </si>
  <si>
    <t>MCI-01287</t>
  </si>
  <si>
    <t>a1O3p000003UpXtEAK</t>
  </si>
  <si>
    <t>MCI-01288</t>
  </si>
  <si>
    <t>a1O3p000003UpXyEAK</t>
  </si>
  <si>
    <t>MCI-01289</t>
  </si>
  <si>
    <t>a1O3p000003UpY3EAK</t>
  </si>
  <si>
    <t>MCI-01290</t>
  </si>
  <si>
    <t>a1O3p000003UpVyEAK</t>
  </si>
  <si>
    <t>MCI-01291</t>
  </si>
  <si>
    <t>a1O3p000003UpY8EAK</t>
  </si>
  <si>
    <t>MCI-01292</t>
  </si>
  <si>
    <t>a1O3p000003UpYDEA0</t>
  </si>
  <si>
    <t>MCI-01293</t>
  </si>
  <si>
    <t>a1O3p000003UpVeEAK</t>
  </si>
  <si>
    <t>MCI-01294</t>
  </si>
  <si>
    <t>a1O3p000003UpYIEA0</t>
  </si>
  <si>
    <t>MCI-01295</t>
  </si>
  <si>
    <t>a1O1R000006c5p1UAA</t>
  </si>
  <si>
    <t>MCI-01137</t>
  </si>
  <si>
    <t>a1O1R000006c5p2UAA</t>
  </si>
  <si>
    <t>MCI-01138</t>
  </si>
  <si>
    <t>a1O1R000006c5p3UAA</t>
  </si>
  <si>
    <t>MCI-01139</t>
  </si>
  <si>
    <t>a1O1R000006c5p4UAA</t>
  </si>
  <si>
    <t>MCI-01140</t>
  </si>
  <si>
    <t>a1O1R000006c5p5UAA</t>
  </si>
  <si>
    <t>MCI-01141</t>
  </si>
  <si>
    <t>a1O1R000006c5p6UAA</t>
  </si>
  <si>
    <t>MCI-01142</t>
  </si>
  <si>
    <t>a1O1R000006c5p7UAA</t>
  </si>
  <si>
    <t>MCI-01143</t>
  </si>
  <si>
    <t>a1O1R000006c5p8UAA</t>
  </si>
  <si>
    <t>MCI-01144</t>
  </si>
  <si>
    <t>a1O1R000006c5p9UAA</t>
  </si>
  <si>
    <t>MCI-01145</t>
  </si>
  <si>
    <t>a1O1R000006c5pAUAQ</t>
  </si>
  <si>
    <t>MCI-01146</t>
  </si>
  <si>
    <t>a1O1R000006c5pBUAQ</t>
  </si>
  <si>
    <t>MCI-01147</t>
  </si>
  <si>
    <t>a1O1R000006c5pCUAQ</t>
  </si>
  <si>
    <t>MCI-01148</t>
  </si>
  <si>
    <t>a1O1R000006c5pDUAQ</t>
  </si>
  <si>
    <t>MCI-01149</t>
  </si>
  <si>
    <t>a1O1R000006c5pEUAQ</t>
  </si>
  <si>
    <t>MCI-01150</t>
  </si>
  <si>
    <t>a1O1R000006c5pFUAQ</t>
  </si>
  <si>
    <t>MCI-01151</t>
  </si>
  <si>
    <t>a1O1R000006c5pGUAQ</t>
  </si>
  <si>
    <t>MCI-01152</t>
  </si>
  <si>
    <t>a1O1R000006c5pHUAQ</t>
  </si>
  <si>
    <t>MCI-01153</t>
  </si>
  <si>
    <t>a1O1R000006c5pIUAQ</t>
  </si>
  <si>
    <t>MCI-01154</t>
  </si>
  <si>
    <t>a1O1R000006c5pJUAQ</t>
  </si>
  <si>
    <t>MCI-01155</t>
  </si>
  <si>
    <t>a1O1R000006c5pKUAQ</t>
  </si>
  <si>
    <t>MCI-01156</t>
  </si>
  <si>
    <t>a1O1R000006c5pLUAQ</t>
  </si>
  <si>
    <t>MCI-01157</t>
  </si>
  <si>
    <t>a1O1R000006c5pMUAQ</t>
  </si>
  <si>
    <t>MCI-01158</t>
  </si>
  <si>
    <t>a1O1R000006c5pNUAQ</t>
  </si>
  <si>
    <t>MCI-01159</t>
  </si>
  <si>
    <t>a1O1R000006c5pOUAQ</t>
  </si>
  <si>
    <t>MCI-01160</t>
  </si>
  <si>
    <t>a1O1R000006c5pPUAQ</t>
  </si>
  <si>
    <t>MCI-01161</t>
  </si>
  <si>
    <t>a1O1R000006c5pQUAQ</t>
  </si>
  <si>
    <t>MCI-01162</t>
  </si>
  <si>
    <t>a1O1R000006c5pRUAQ</t>
  </si>
  <si>
    <t>MCI-01163</t>
  </si>
  <si>
    <t>a1O1R000006c5pSUAQ</t>
  </si>
  <si>
    <t>MCI-01164</t>
  </si>
  <si>
    <t>a1O1R000006c5pTUAQ</t>
  </si>
  <si>
    <t>MCI-01165</t>
  </si>
  <si>
    <t>a1O1R000006c5pUUAQ</t>
  </si>
  <si>
    <t>MCI-01166</t>
  </si>
  <si>
    <t>a1O1R000006c5pVUAQ</t>
  </si>
  <si>
    <t>MCI-01167</t>
  </si>
  <si>
    <t>a1O1R000006c5pWUAQ</t>
  </si>
  <si>
    <t>MCI-01168</t>
  </si>
  <si>
    <t>a1O1R000006c5poUAA</t>
  </si>
  <si>
    <t>MCI-01186</t>
  </si>
  <si>
    <t>a1O1R000006c5ppUAA</t>
  </si>
  <si>
    <t>MCI-01187</t>
  </si>
  <si>
    <t>a1O1R000006c5prUAA</t>
  </si>
  <si>
    <t>MCI-01189</t>
  </si>
  <si>
    <t>a1O1R000006c5q9UAA</t>
  </si>
  <si>
    <t>MCI-01207</t>
  </si>
  <si>
    <t>a1O1R000006c5qAUAQ</t>
  </si>
  <si>
    <t>MCI-01208</t>
  </si>
  <si>
    <t>a1O1R000006c5qBUAQ</t>
  </si>
  <si>
    <t>MCI-01209</t>
  </si>
  <si>
    <t>a1O1R000006c5qCUAQ</t>
  </si>
  <si>
    <t>MCI-01210</t>
  </si>
  <si>
    <t>a1O1R000006c5qDUAQ</t>
  </si>
  <si>
    <t>MCI-01211</t>
  </si>
  <si>
    <t>a1O1R000006c5qEUAQ</t>
  </si>
  <si>
    <t>MCI-01212</t>
  </si>
  <si>
    <t>a1O1R000006c5qFUAQ</t>
  </si>
  <si>
    <t>MCI-01213</t>
  </si>
  <si>
    <t>a1O1R000006c5qGUAQ</t>
  </si>
  <si>
    <t>MCI-01214</t>
  </si>
  <si>
    <t>a1O1R000006c5qHUAQ</t>
  </si>
  <si>
    <t>MCI-01215</t>
  </si>
  <si>
    <t>a1O1R000006c5qIUAQ</t>
  </si>
  <si>
    <t>MCI-01216</t>
  </si>
  <si>
    <t>a1O1R000006c5qJUAQ</t>
  </si>
  <si>
    <t>MCI-01217</t>
  </si>
  <si>
    <t>a1O1R000006c5qKUAQ</t>
  </si>
  <si>
    <t>MCI-01218</t>
  </si>
  <si>
    <t>a1O1R000006c5qLUAQ</t>
  </si>
  <si>
    <t>MCI-01219</t>
  </si>
  <si>
    <t>a1O1R000006c5qMUAQ</t>
  </si>
  <si>
    <t>MCI-01220</t>
  </si>
  <si>
    <t>a1O1R000006c5qNUAQ</t>
  </si>
  <si>
    <t>MCI-01221</t>
  </si>
  <si>
    <t>a1O1R000006c5qOUAQ</t>
  </si>
  <si>
    <t>MCI-01222</t>
  </si>
  <si>
    <t>a1O1R000006c5qPUAQ</t>
  </si>
  <si>
    <t>MCI-01223</t>
  </si>
  <si>
    <t>a1O1R000006c5qQUAQ</t>
  </si>
  <si>
    <t>MCI-01224</t>
  </si>
  <si>
    <t>a1O1R000006c5qRUAQ</t>
  </si>
  <si>
    <t>MCI-01225</t>
  </si>
  <si>
    <t>a1O1R000006c5qSUAQ</t>
  </si>
  <si>
    <t>MCI-01226</t>
  </si>
  <si>
    <t>a1O1R000006c5qTUAQ</t>
  </si>
  <si>
    <t>MCI-01227</t>
  </si>
  <si>
    <t>a1O1R000006c5qUUAQ</t>
  </si>
  <si>
    <t>MCI-01228</t>
  </si>
  <si>
    <t>a1O1R000006c5pqUAA</t>
  </si>
  <si>
    <t>MCI-01188</t>
  </si>
  <si>
    <t>a1I55000006VlyCEAS</t>
  </si>
  <si>
    <t>a1I55000006VlyDEAS</t>
  </si>
  <si>
    <t>a1I55000006VlyEEAS</t>
  </si>
  <si>
    <t>a1I55000006VlyFEAS</t>
  </si>
  <si>
    <t>a1I55000006VlyGEAS</t>
  </si>
  <si>
    <t>a1I55000006VlyHEAS</t>
  </si>
  <si>
    <t>a1I55000006VlyIEAS</t>
  </si>
  <si>
    <t>a1I55000006VlyJEAS</t>
  </si>
  <si>
    <t>a1I55000006VlyKEAS</t>
  </si>
  <si>
    <t>a1I55000006VlyLEAS</t>
  </si>
  <si>
    <t>a1I55000006VlyMEAS</t>
  </si>
  <si>
    <t>a1I55000006VlyNEAS</t>
  </si>
  <si>
    <t>a1I55000006VlyOEAS</t>
  </si>
  <si>
    <t>a1I55000006VlyPEAS</t>
  </si>
  <si>
    <t>a1I55000006VlyQEAS</t>
  </si>
  <si>
    <t>a1H55000007cpLJEAY</t>
  </si>
  <si>
    <t>a1H55000007cpLYEAY</t>
  </si>
  <si>
    <t>a1H55000007cpLnEAI</t>
  </si>
  <si>
    <t>a1H55000007cpM2EAI</t>
  </si>
  <si>
    <t>a1H55000007cpMHEAY</t>
  </si>
  <si>
    <t>a1H55000007cpMWEAY</t>
  </si>
  <si>
    <t>a1H55000007cpMlEAI</t>
  </si>
  <si>
    <t>a1H55000007cpN0EAI</t>
  </si>
  <si>
    <t>a1H55000007cpLKEAY</t>
  </si>
  <si>
    <t>a1H55000007cpLZEAY</t>
  </si>
  <si>
    <t>a1H55000007cpLoEAI</t>
  </si>
  <si>
    <t>a1H55000007cpM3EAI</t>
  </si>
  <si>
    <t>a1H55000007cpMIEAY</t>
  </si>
  <si>
    <t>a1H55000007cpMXEAY</t>
  </si>
  <si>
    <t>a1H55000007cpMmEAI</t>
  </si>
  <si>
    <t>a1H55000007cpN1EAI</t>
  </si>
  <si>
    <t>a1H55000007cpLLEAY</t>
  </si>
  <si>
    <t>a1H55000007cpLaEAI</t>
  </si>
  <si>
    <t>a1H55000007cpLpEAI</t>
  </si>
  <si>
    <t>a1H55000007cpM4EAI</t>
  </si>
  <si>
    <t>a1H55000007cpMJEAY</t>
  </si>
  <si>
    <t>a1H55000007cpMYEAY</t>
  </si>
  <si>
    <t>a1H55000007cpMnEAI</t>
  </si>
  <si>
    <t>a1H55000007cpN2EAI</t>
  </si>
  <si>
    <t>a1H55000007cpLMEAY</t>
  </si>
  <si>
    <t>a1H55000007cpLbEAI</t>
  </si>
  <si>
    <t>a1H55000007cpLqEAI</t>
  </si>
  <si>
    <t>a1H55000007cpM5EAI</t>
  </si>
  <si>
    <t>a1H55000007cpMKEAY</t>
  </si>
  <si>
    <t>a1H55000007cpMZEAY</t>
  </si>
  <si>
    <t>a1H55000007cpMoEAI</t>
  </si>
  <si>
    <t>a1H55000007cpN3EAI</t>
  </si>
  <si>
    <t>a1H55000007cpLNEAY</t>
  </si>
  <si>
    <t>a1H55000007cpLcEAI</t>
  </si>
  <si>
    <t>a1H55000007cpLrEAI</t>
  </si>
  <si>
    <t>a1H55000007cpM6EAI</t>
  </si>
  <si>
    <t>a1H55000007cpMLEAY</t>
  </si>
  <si>
    <t>a1H55000007cpMaEAI</t>
  </si>
  <si>
    <t>a1H55000007cpMpEAI</t>
  </si>
  <si>
    <t>a1H55000007cpN4EAI</t>
  </si>
  <si>
    <t>a1H55000007cpLOEAY</t>
  </si>
  <si>
    <t>a1H55000007cpLdEAI</t>
  </si>
  <si>
    <t>a1H55000007cpLsEAI</t>
  </si>
  <si>
    <t>a1H55000007cpM7EAI</t>
  </si>
  <si>
    <t>a1H55000007cpMMEAY</t>
  </si>
  <si>
    <t>a1H55000007cpMbEAI</t>
  </si>
  <si>
    <t>a1H55000007cpMqEAI</t>
  </si>
  <si>
    <t>a1H55000007cpN5EAI</t>
  </si>
  <si>
    <t>a1H55000007cpLPEAY</t>
  </si>
  <si>
    <t>a1H55000007cpLeEAI</t>
  </si>
  <si>
    <t>a1H55000007cpLtEAI</t>
  </si>
  <si>
    <t>a1H55000007cpM8EAI</t>
  </si>
  <si>
    <t>a1H55000007cpMNEAY</t>
  </si>
  <si>
    <t>a1H55000007cpMcEAI</t>
  </si>
  <si>
    <t>a1H55000007cpMrEAI</t>
  </si>
  <si>
    <t>a1H55000007cpN6EAI</t>
  </si>
  <si>
    <t>a1H55000007cpLQEAY</t>
  </si>
  <si>
    <t>a1H55000007cpLfEAI</t>
  </si>
  <si>
    <t>a1H55000007cpLuEAI</t>
  </si>
  <si>
    <t>a1H55000007cpM9EAI</t>
  </si>
  <si>
    <t>a1H55000007cpMOEAY</t>
  </si>
  <si>
    <t>a1H55000007cpMdEAI</t>
  </si>
  <si>
    <t>a1H55000007cpMsEAI</t>
  </si>
  <si>
    <t>a1H55000007cpN7EAI</t>
  </si>
  <si>
    <t>a1H55000007cpLREAY</t>
  </si>
  <si>
    <t>a1H55000007cpLgEAI</t>
  </si>
  <si>
    <t>a1H55000007cpLvEAI</t>
  </si>
  <si>
    <t>a1H55000007cpMAEAY</t>
  </si>
  <si>
    <t>a1H55000007cpMPEAY</t>
  </si>
  <si>
    <t>a1H55000007cpMeEAI</t>
  </si>
  <si>
    <t>a1H55000007cpMtEAI</t>
  </si>
  <si>
    <t>a1H55000007cpN8EAI</t>
  </si>
  <si>
    <t>a1H55000007cpLSEAY</t>
  </si>
  <si>
    <t>a1H55000007cpLhEAI</t>
  </si>
  <si>
    <t>a1H55000007cpLwEAI</t>
  </si>
  <si>
    <t>a1H55000007cpMBEAY</t>
  </si>
  <si>
    <t>a1H55000007cpMQEAY</t>
  </si>
  <si>
    <t>a1H55000007cpMfEAI</t>
  </si>
  <si>
    <t>a1H55000007cpMuEAI</t>
  </si>
  <si>
    <t>a1H55000007cpN9EAI</t>
  </si>
  <si>
    <t>a1H55000007cpLTEAY</t>
  </si>
  <si>
    <t>a1H55000007cpLiEAI</t>
  </si>
  <si>
    <t>a1H55000007cpLxEAI</t>
  </si>
  <si>
    <t>a1H55000007cpMCEAY</t>
  </si>
  <si>
    <t>a1H55000007cpMREAY</t>
  </si>
  <si>
    <t>a1H55000007cpMgEAI</t>
  </si>
  <si>
    <t>a1H55000007cpMvEAI</t>
  </si>
  <si>
    <t>a1H55000007cpNAEAY</t>
  </si>
  <si>
    <t>a1H55000007cpLUEAY</t>
  </si>
  <si>
    <t>a1H55000007cpLjEAI</t>
  </si>
  <si>
    <t>a1H55000007cpLyEAI</t>
  </si>
  <si>
    <t>a1H55000007cpMDEAY</t>
  </si>
  <si>
    <t>a1H55000007cpMSEAY</t>
  </si>
  <si>
    <t>a1H55000007cpMhEAI</t>
  </si>
  <si>
    <t>a1H55000007cpMwEAI</t>
  </si>
  <si>
    <t>a1H55000007cpNBEAY</t>
  </si>
  <si>
    <t>a1H55000007cpLVEAY</t>
  </si>
  <si>
    <t>a1H55000007cpLkEAI</t>
  </si>
  <si>
    <t>a1H55000007cpLzEAI</t>
  </si>
  <si>
    <t>a1H55000007cpMEEAY</t>
  </si>
  <si>
    <t>a1H55000007cpMTEAY</t>
  </si>
  <si>
    <t>a1H55000007cpMiEAI</t>
  </si>
  <si>
    <t>a1H55000007cpMxEAI</t>
  </si>
  <si>
    <t>a1H55000007cpNCEAY</t>
  </si>
  <si>
    <t>a1H55000007cpLWEAY</t>
  </si>
  <si>
    <t>a1H55000007cpLlEAI</t>
  </si>
  <si>
    <t>a1H55000007cpM0EAI</t>
  </si>
  <si>
    <t>a1H55000007cpMFEAY</t>
  </si>
  <si>
    <t>a1H55000007cpMUEAY</t>
  </si>
  <si>
    <t>a1H55000007cpMjEAI</t>
  </si>
  <si>
    <t>a1H55000007cpMyEAI</t>
  </si>
  <si>
    <t>a1H55000007cpNDEAY</t>
  </si>
  <si>
    <t>a1H55000007cpLXEAY</t>
  </si>
  <si>
    <t>a1H55000007cpLmEAI</t>
  </si>
  <si>
    <t>a1H55000007cpM1EAI</t>
  </si>
  <si>
    <t>a1H55000007cpMGEAY</t>
  </si>
  <si>
    <t>a1H55000007cpMVEAY</t>
  </si>
  <si>
    <t>a1H55000007cpMkEAI</t>
  </si>
  <si>
    <t>a1H55000007cpMzEAI</t>
  </si>
  <si>
    <t>a1H55000007cpNEEAY</t>
  </si>
  <si>
    <t>a1X55000001GJSXEA4</t>
  </si>
  <si>
    <t>a1X55000001GJSYEA4</t>
  </si>
  <si>
    <t>a1X55000001GJSZEA4</t>
  </si>
  <si>
    <t>a1X55000001GJSaEAO</t>
  </si>
  <si>
    <t>a1X55000001GJSbEAO</t>
  </si>
  <si>
    <t>a1X55000001GJScEAO</t>
  </si>
  <si>
    <t>a1X55000001GJSdEAO</t>
  </si>
  <si>
    <t>a1X55000001GJSeEAO</t>
  </si>
  <si>
    <t>a1X55000001GJSfEAO</t>
  </si>
  <si>
    <t>a1X55000001GJSgEAO</t>
  </si>
  <si>
    <t>a1X55000001GJShEAO</t>
  </si>
  <si>
    <t>a1X55000001GJSiEAO</t>
  </si>
  <si>
    <t>a1X55000001GJSjEAO</t>
  </si>
  <si>
    <t>a1X55000001GJSkEAO</t>
  </si>
  <si>
    <t>a1X55000001GJSlEAO</t>
  </si>
  <si>
    <t>a1W55000001tFfVEAU</t>
  </si>
  <si>
    <t>a1W55000001tFfkEAE</t>
  </si>
  <si>
    <t>a1W55000001tFfzEAE</t>
  </si>
  <si>
    <t>a1W55000001tFgEEAU</t>
  </si>
  <si>
    <t>a1W55000001tFgTEAU</t>
  </si>
  <si>
    <t>a1W55000001tFgiEAE</t>
  </si>
  <si>
    <t>a1W55000001tFgxEAE</t>
  </si>
  <si>
    <t>a1W55000001tFhCEAU</t>
  </si>
  <si>
    <t>a1W55000001tFfWEAU</t>
  </si>
  <si>
    <t>a1W55000001tFflEAE</t>
  </si>
  <si>
    <t>a1W55000001tFg0EAE</t>
  </si>
  <si>
    <t>a1W55000001tFgFEAU</t>
  </si>
  <si>
    <t>a1W55000001tFgUEAU</t>
  </si>
  <si>
    <t>a1W55000001tFgjEAE</t>
  </si>
  <si>
    <t>a1W55000001tFgyEAE</t>
  </si>
  <si>
    <t>a1W55000001tFhDEAU</t>
  </si>
  <si>
    <t>a1W55000001tFfXEAU</t>
  </si>
  <si>
    <t>a1W55000001tFfmEAE</t>
  </si>
  <si>
    <t>a1W55000001tFg1EAE</t>
  </si>
  <si>
    <t>a1W55000001tFgGEAU</t>
  </si>
  <si>
    <t>a1W55000001tFgVEAU</t>
  </si>
  <si>
    <t>a1W55000001tFgkEAE</t>
  </si>
  <si>
    <t>a1W55000001tFgzEAE</t>
  </si>
  <si>
    <t>a1W55000001tFhEEAU</t>
  </si>
  <si>
    <t>a1W55000001tFfYEAU</t>
  </si>
  <si>
    <t>a1W55000001tFfnEAE</t>
  </si>
  <si>
    <t>a1W55000001tFg2EAE</t>
  </si>
  <si>
    <t>a1W55000001tFgHEAU</t>
  </si>
  <si>
    <t>a1W55000001tFgWEAU</t>
  </si>
  <si>
    <t>a1W55000001tFglEAE</t>
  </si>
  <si>
    <t>a1W55000001tFh0EAE</t>
  </si>
  <si>
    <t>a1W55000001tFhFEAU</t>
  </si>
  <si>
    <t>a1W55000001tFfZEAU</t>
  </si>
  <si>
    <t>a1W55000001tFfoEAE</t>
  </si>
  <si>
    <t>a1W55000001tFg3EAE</t>
  </si>
  <si>
    <t>a1W55000001tFgIEAU</t>
  </si>
  <si>
    <t>a1W55000001tFgXEAU</t>
  </si>
  <si>
    <t>a1W55000001tFgmEAE</t>
  </si>
  <si>
    <t>a1W55000001tFh1EAE</t>
  </si>
  <si>
    <t>a1W55000001tFhGEAU</t>
  </si>
  <si>
    <t>a1W55000001tFfaEAE</t>
  </si>
  <si>
    <t>a1W55000001tFfpEAE</t>
  </si>
  <si>
    <t>a1W55000001tFg4EAE</t>
  </si>
  <si>
    <t>a1W55000001tFgJEAU</t>
  </si>
  <si>
    <t>a1W55000001tFgYEAU</t>
  </si>
  <si>
    <t>a1W55000001tFgnEAE</t>
  </si>
  <si>
    <t>a1W55000001tFh2EAE</t>
  </si>
  <si>
    <t>a1W55000001tFhHEAU</t>
  </si>
  <si>
    <t>a1W55000001tFfbEAE</t>
  </si>
  <si>
    <t>a1W55000001tFfqEAE</t>
  </si>
  <si>
    <t>a1W55000001tFg5EAE</t>
  </si>
  <si>
    <t>a1W55000001tFgKEAU</t>
  </si>
  <si>
    <t>a1W55000001tFgZEAU</t>
  </si>
  <si>
    <t>a1W55000001tFgoEAE</t>
  </si>
  <si>
    <t>a1W55000001tFh3EAE</t>
  </si>
  <si>
    <t>a1W55000001tFhIEAU</t>
  </si>
  <si>
    <t>a1W55000001tFfcEAE</t>
  </si>
  <si>
    <t>a1W55000001tFfrEAE</t>
  </si>
  <si>
    <t>a1W55000001tFg6EAE</t>
  </si>
  <si>
    <t>a1W55000001tFgLEAU</t>
  </si>
  <si>
    <t>a1W55000001tFgaEAE</t>
  </si>
  <si>
    <t>a1W55000001tFgpEAE</t>
  </si>
  <si>
    <t>a1W55000001tFh4EAE</t>
  </si>
  <si>
    <t>a1W55000001tFhJEAU</t>
  </si>
  <si>
    <t>a1W55000001tFfdEAE</t>
  </si>
  <si>
    <t>a1W55000001tFfsEAE</t>
  </si>
  <si>
    <t>a1W55000001tFg7EAE</t>
  </si>
  <si>
    <t>a1W55000001tFgMEAU</t>
  </si>
  <si>
    <t>a1W55000001tFgbEAE</t>
  </si>
  <si>
    <t>a1W55000001tFgqEAE</t>
  </si>
  <si>
    <t>a1W55000001tFh5EAE</t>
  </si>
  <si>
    <t>a1W55000001tFhKEAU</t>
  </si>
  <si>
    <t>a1W55000001tFfeEAE</t>
  </si>
  <si>
    <t>a1W55000001tFftEAE</t>
  </si>
  <si>
    <t>a1W55000001tFg8EAE</t>
  </si>
  <si>
    <t>a1W55000001tFgNEAU</t>
  </si>
  <si>
    <t>a1W55000001tFgcEAE</t>
  </si>
  <si>
    <t>a1W55000001tFgrEAE</t>
  </si>
  <si>
    <t>a1W55000001tFh6EAE</t>
  </si>
  <si>
    <t>a1W55000001tFhLEAU</t>
  </si>
  <si>
    <t>a1W55000001tFffEAE</t>
  </si>
  <si>
    <t>a1W55000001tFfuEAE</t>
  </si>
  <si>
    <t>a1W55000001tFg9EAE</t>
  </si>
  <si>
    <t>a1W55000001tFgOEAU</t>
  </si>
  <si>
    <t>a1W55000001tFgdEAE</t>
  </si>
  <si>
    <t>a1W55000001tFgsEAE</t>
  </si>
  <si>
    <t>a1W55000001tFh7EAE</t>
  </si>
  <si>
    <t>a1W55000001tFhMEAU</t>
  </si>
  <si>
    <t>a1W55000001tFfgEAE</t>
  </si>
  <si>
    <t>a1W55000001tFfvEAE</t>
  </si>
  <si>
    <t>a1W55000001tFgAEAU</t>
  </si>
  <si>
    <t>a1W55000001tFgPEAU</t>
  </si>
  <si>
    <t>a1W55000001tFgeEAE</t>
  </si>
  <si>
    <t>a1W55000001tFgtEAE</t>
  </si>
  <si>
    <t>a1W55000001tFh8EAE</t>
  </si>
  <si>
    <t>a1W55000001tFhNEAU</t>
  </si>
  <si>
    <t>a1W55000001tFfhEAE</t>
  </si>
  <si>
    <t>a1W55000001tFfwEAE</t>
  </si>
  <si>
    <t>a1W55000001tFgBEAU</t>
  </si>
  <si>
    <t>a1W55000001tFgQEAU</t>
  </si>
  <si>
    <t>a1W55000001tFgfEAE</t>
  </si>
  <si>
    <t>a1W55000001tFguEAE</t>
  </si>
  <si>
    <t>a1W55000001tFh9EAE</t>
  </si>
  <si>
    <t>a1W55000001tFhOEAU</t>
  </si>
  <si>
    <t>a1W55000001tFfiEAE</t>
  </si>
  <si>
    <t>a1W55000001tFfxEAE</t>
  </si>
  <si>
    <t>a1W55000001tFgCEAU</t>
  </si>
  <si>
    <t>a1W55000001tFgREAU</t>
  </si>
  <si>
    <t>a1W55000001tFggEAE</t>
  </si>
  <si>
    <t>a1W55000001tFgvEAE</t>
  </si>
  <si>
    <t>a1W55000001tFhAEAU</t>
  </si>
  <si>
    <t>a1W55000001tFhPEAU</t>
  </si>
  <si>
    <t>a1W55000001tFfjEAE</t>
  </si>
  <si>
    <t>a1W55000001tFfyEAE</t>
  </si>
  <si>
    <t>a1W55000001tFgDEAU</t>
  </si>
  <si>
    <t>a1W55000001tFgSEAU</t>
  </si>
  <si>
    <t>a1W55000001tFghEAE</t>
  </si>
  <si>
    <t>a1W55000001tFgwEAE</t>
  </si>
  <si>
    <t>a1W55000001tFhBEAU</t>
  </si>
  <si>
    <t>a1W55000001tFhQEAU</t>
  </si>
  <si>
    <t>a1855000001YBNzAAO</t>
  </si>
  <si>
    <t>a1855000001YBO0AAO</t>
  </si>
  <si>
    <t>a1855000001YBO1AAO</t>
  </si>
  <si>
    <t>a1855000001YBO2AAO</t>
  </si>
  <si>
    <t>a1855000001YBO3AAO</t>
  </si>
  <si>
    <t>a1855000001YBO4AAO</t>
  </si>
  <si>
    <t>a1855000001YBO5AAO</t>
  </si>
  <si>
    <t>a1855000001YBO6AAO</t>
  </si>
  <si>
    <t>a1855000001YBO7AAO</t>
  </si>
  <si>
    <t>a1855000001YBO8AAO</t>
  </si>
  <si>
    <t>a1855000001YBO9AAO</t>
  </si>
  <si>
    <t>a1855000001YBOAAA4</t>
  </si>
  <si>
    <t>a1855000001YBOBAA4</t>
  </si>
  <si>
    <t>a1855000001YBOCAA4</t>
  </si>
  <si>
    <t>a1855000001YBODAA4</t>
  </si>
  <si>
    <t>a1855000001YBOEAA4</t>
  </si>
  <si>
    <t>a1855000001YBOFAA4</t>
  </si>
  <si>
    <t>a1855000001YBOGAA4</t>
  </si>
  <si>
    <t>a1855000001YBOHAA4</t>
  </si>
  <si>
    <t>a1855000001YBOIAA4</t>
  </si>
  <si>
    <t>a1855000001YBOJAA4</t>
  </si>
  <si>
    <t>a1855000001YBOKAA4</t>
  </si>
  <si>
    <t>a1855000001YBOLAA4</t>
  </si>
  <si>
    <t>a1855000001YBOMAA4</t>
  </si>
  <si>
    <t>a1855000001YBONAA4</t>
  </si>
  <si>
    <t>a1855000001YBOOAA4</t>
  </si>
  <si>
    <t>a1855000001YBOPAA4</t>
  </si>
  <si>
    <t>a1855000001YBOQAA4</t>
  </si>
  <si>
    <t>a1855000001YBORAA4</t>
  </si>
  <si>
    <t>a1855000001YBOSAA4</t>
  </si>
  <si>
    <t>a1755000002Q5EzAAK</t>
  </si>
  <si>
    <t>a1755000002Q5FTAA0</t>
  </si>
  <si>
    <t>a1755000002Q5FxAAK</t>
  </si>
  <si>
    <t>a1755000002Q5GRAA0</t>
  </si>
  <si>
    <t>a1755000002Q5GvAAK</t>
  </si>
  <si>
    <t>a1755000002Q5HPAA0</t>
  </si>
  <si>
    <t>a1755000002Q5HtAAK</t>
  </si>
  <si>
    <t>a1755000002Q5INAA0</t>
  </si>
  <si>
    <t>a1755000002Q5F0AAK</t>
  </si>
  <si>
    <t>a1755000002Q5FUAA0</t>
  </si>
  <si>
    <t>a1755000002Q5FyAAK</t>
  </si>
  <si>
    <t>a1755000002Q5GSAA0</t>
  </si>
  <si>
    <t>a1755000002Q5GwAAK</t>
  </si>
  <si>
    <t>a1755000002Q5HQAA0</t>
  </si>
  <si>
    <t>a1755000002Q5HuAAK</t>
  </si>
  <si>
    <t>a1755000002Q5IOAA0</t>
  </si>
  <si>
    <t>a1755000002Q5F1AAK</t>
  </si>
  <si>
    <t>a1755000002Q5FVAA0</t>
  </si>
  <si>
    <t>a1755000002Q5FzAAK</t>
  </si>
  <si>
    <t>a1755000002Q5GTAA0</t>
  </si>
  <si>
    <t>a1755000002Q5GxAAK</t>
  </si>
  <si>
    <t>a1755000002Q5HRAA0</t>
  </si>
  <si>
    <t>a1755000002Q5HvAAK</t>
  </si>
  <si>
    <t>a1755000002Q5IPAA0</t>
  </si>
  <si>
    <t>a1755000002Q5F2AAK</t>
  </si>
  <si>
    <t>a1755000002Q5FWAA0</t>
  </si>
  <si>
    <t>a1755000002Q5G0AAK</t>
  </si>
  <si>
    <t>a1755000002Q5GUAA0</t>
  </si>
  <si>
    <t>a1755000002Q5GyAAK</t>
  </si>
  <si>
    <t>a1755000002Q5HSAA0</t>
  </si>
  <si>
    <t>a1755000002Q5HwAAK</t>
  </si>
  <si>
    <t>a1755000002Q5IQAA0</t>
  </si>
  <si>
    <t>a1755000002Q5F3AAK</t>
  </si>
  <si>
    <t>a1755000002Q5FXAA0</t>
  </si>
  <si>
    <t>a1755000002Q5G1AAK</t>
  </si>
  <si>
    <t>a1755000002Q5GVAA0</t>
  </si>
  <si>
    <t>a1755000002Q5GzAAK</t>
  </si>
  <si>
    <t>a1755000002Q5HTAA0</t>
  </si>
  <si>
    <t>a1755000002Q5HxAAK</t>
  </si>
  <si>
    <t>a1755000002Q5IRAA0</t>
  </si>
  <si>
    <t>a1755000002Q5F4AAK</t>
  </si>
  <si>
    <t>a1755000002Q5FYAA0</t>
  </si>
  <si>
    <t>a1755000002Q5G2AAK</t>
  </si>
  <si>
    <t>a1755000002Q5GWAA0</t>
  </si>
  <si>
    <t>a1755000002Q5H0AAK</t>
  </si>
  <si>
    <t>a1755000002Q5HUAA0</t>
  </si>
  <si>
    <t>a1755000002Q5HyAAK</t>
  </si>
  <si>
    <t>a1755000002Q5ISAA0</t>
  </si>
  <si>
    <t>a1755000002Q5F5AAK</t>
  </si>
  <si>
    <t>a1755000002Q5FZAA0</t>
  </si>
  <si>
    <t>a1755000002Q5G3AAK</t>
  </si>
  <si>
    <t>a1755000002Q5GXAA0</t>
  </si>
  <si>
    <t>a1755000002Q5H1AAK</t>
  </si>
  <si>
    <t>a1755000002Q5HVAA0</t>
  </si>
  <si>
    <t>a1755000002Q5HzAAK</t>
  </si>
  <si>
    <t>a1755000002Q5ITAA0</t>
  </si>
  <si>
    <t>a1755000002Q5F6AAK</t>
  </si>
  <si>
    <t>a1755000002Q5FaAAK</t>
  </si>
  <si>
    <t>a1755000002Q5G4AAK</t>
  </si>
  <si>
    <t>a1755000002Q5GYAA0</t>
  </si>
  <si>
    <t>a1755000002Q5H2AAK</t>
  </si>
  <si>
    <t>a1755000002Q5HWAA0</t>
  </si>
  <si>
    <t>a1755000002Q5I0AAK</t>
  </si>
  <si>
    <t>a1755000002Q5IUAA0</t>
  </si>
  <si>
    <t>a1755000002Q5F7AAK</t>
  </si>
  <si>
    <t>a1755000002Q5FbAAK</t>
  </si>
  <si>
    <t>a1755000002Q5G5AAK</t>
  </si>
  <si>
    <t>a1755000002Q5GZAA0</t>
  </si>
  <si>
    <t>a1755000002Q5H3AAK</t>
  </si>
  <si>
    <t>a1755000002Q5HXAA0</t>
  </si>
  <si>
    <t>a1755000002Q5I1AAK</t>
  </si>
  <si>
    <t>a1755000002Q5IVAA0</t>
  </si>
  <si>
    <t>a1755000002Q5F8AAK</t>
  </si>
  <si>
    <t>a1755000002Q5FcAAK</t>
  </si>
  <si>
    <t>a1755000002Q5G6AAK</t>
  </si>
  <si>
    <t>a1755000002Q5GaAAK</t>
  </si>
  <si>
    <t>a1755000002Q5H4AAK</t>
  </si>
  <si>
    <t>a1755000002Q5HYAA0</t>
  </si>
  <si>
    <t>a1755000002Q5I2AAK</t>
  </si>
  <si>
    <t>a1755000002Q5IWAA0</t>
  </si>
  <si>
    <t>a1755000002Q5F9AAK</t>
  </si>
  <si>
    <t>a1755000002Q5FdAAK</t>
  </si>
  <si>
    <t>a1755000002Q5G7AAK</t>
  </si>
  <si>
    <t>a1755000002Q5GbAAK</t>
  </si>
  <si>
    <t>a1755000002Q5H5AAK</t>
  </si>
  <si>
    <t>a1755000002Q5HZAA0</t>
  </si>
  <si>
    <t>a1755000002Q5I3AAK</t>
  </si>
  <si>
    <t>a1755000002Q5IXAA0</t>
  </si>
  <si>
    <t>a1755000002Q5FAAA0</t>
  </si>
  <si>
    <t>a1755000002Q5FeAAK</t>
  </si>
  <si>
    <t>a1755000002Q5G8AAK</t>
  </si>
  <si>
    <t>a1755000002Q5GcAAK</t>
  </si>
  <si>
    <t>a1755000002Q5H6AAK</t>
  </si>
  <si>
    <t>a1755000002Q5HaAAK</t>
  </si>
  <si>
    <t>a1755000002Q5I4AAK</t>
  </si>
  <si>
    <t>a1755000002Q5IYAA0</t>
  </si>
  <si>
    <t>a1755000002Q5FBAA0</t>
  </si>
  <si>
    <t>a1755000002Q5FfAAK</t>
  </si>
  <si>
    <t>a1755000002Q5G9AAK</t>
  </si>
  <si>
    <t>a1755000002Q5GdAAK</t>
  </si>
  <si>
    <t>a1755000002Q5H7AAK</t>
  </si>
  <si>
    <t>a1755000002Q5HbAAK</t>
  </si>
  <si>
    <t>a1755000002Q5I5AAK</t>
  </si>
  <si>
    <t>a1755000002Q5IZAA0</t>
  </si>
  <si>
    <t>a1755000002Q5FCAA0</t>
  </si>
  <si>
    <t>a1755000002Q5FgAAK</t>
  </si>
  <si>
    <t>a1755000002Q5GAAA0</t>
  </si>
  <si>
    <t>a1755000002Q5GeAAK</t>
  </si>
  <si>
    <t>a1755000002Q5H8AAK</t>
  </si>
  <si>
    <t>a1755000002Q5HcAAK</t>
  </si>
  <si>
    <t>a1755000002Q5I6AAK</t>
  </si>
  <si>
    <t>a1755000002Q5IaAAK</t>
  </si>
  <si>
    <t>a1755000002Q5FDAA0</t>
  </si>
  <si>
    <t>a1755000002Q5FhAAK</t>
  </si>
  <si>
    <t>a1755000002Q5GBAA0</t>
  </si>
  <si>
    <t>a1755000002Q5GfAAK</t>
  </si>
  <si>
    <t>a1755000002Q5H9AAK</t>
  </si>
  <si>
    <t>a1755000002Q5HdAAK</t>
  </si>
  <si>
    <t>a1755000002Q5I7AAK</t>
  </si>
  <si>
    <t>a1755000002Q5IbAAK</t>
  </si>
  <si>
    <t>a1755000002Q5FEAA0</t>
  </si>
  <si>
    <t>a1755000002Q5FiAAK</t>
  </si>
  <si>
    <t>a1755000002Q5GCAA0</t>
  </si>
  <si>
    <t>a1755000002Q5GgAAK</t>
  </si>
  <si>
    <t>a1755000002Q5HAAA0</t>
  </si>
  <si>
    <t>a1755000002Q5HeAAK</t>
  </si>
  <si>
    <t>a1755000002Q5I8AAK</t>
  </si>
  <si>
    <t>a1755000002Q5IcAAK</t>
  </si>
  <si>
    <t>a1755000002Q5FFAA0</t>
  </si>
  <si>
    <t>a1755000002Q5FjAAK</t>
  </si>
  <si>
    <t>a1755000002Q5GDAA0</t>
  </si>
  <si>
    <t>a1755000002Q5GhAAK</t>
  </si>
  <si>
    <t>a1755000002Q5HBAA0</t>
  </si>
  <si>
    <t>a1755000002Q5HfAAK</t>
  </si>
  <si>
    <t>a1755000002Q5I9AAK</t>
  </si>
  <si>
    <t>a1755000002Q5IdAAK</t>
  </si>
  <si>
    <t>a1755000002Q5FGAA0</t>
  </si>
  <si>
    <t>a1755000002Q5FkAAK</t>
  </si>
  <si>
    <t>a1755000002Q5GEAA0</t>
  </si>
  <si>
    <t>a1755000002Q5GiAAK</t>
  </si>
  <si>
    <t>a1755000002Q5HCAA0</t>
  </si>
  <si>
    <t>a1755000002Q5HgAAK</t>
  </si>
  <si>
    <t>a1755000002Q5IAAA0</t>
  </si>
  <si>
    <t>a1755000002Q5IeAAK</t>
  </si>
  <si>
    <t>a1755000002Q5FHAA0</t>
  </si>
  <si>
    <t>a1755000002Q5FlAAK</t>
  </si>
  <si>
    <t>a1755000002Q5GFAA0</t>
  </si>
  <si>
    <t>a1755000002Q5GjAAK</t>
  </si>
  <si>
    <t>a1755000002Q5HDAA0</t>
  </si>
  <si>
    <t>a1755000002Q5HhAAK</t>
  </si>
  <si>
    <t>a1755000002Q5IBAA0</t>
  </si>
  <si>
    <t>a1755000002Q5IfAAK</t>
  </si>
  <si>
    <t>a1755000002Q5FIAA0</t>
  </si>
  <si>
    <t>a1755000002Q5FmAAK</t>
  </si>
  <si>
    <t>a1755000002Q5GGAA0</t>
  </si>
  <si>
    <t>a1755000002Q5GkAAK</t>
  </si>
  <si>
    <t>a1755000002Q5HEAA0</t>
  </si>
  <si>
    <t>a1755000002Q5HiAAK</t>
  </si>
  <si>
    <t>a1755000002Q5ICAA0</t>
  </si>
  <si>
    <t>a1755000002Q5IgAAK</t>
  </si>
  <si>
    <t>a1755000002Q5FJAA0</t>
  </si>
  <si>
    <t>a1755000002Q5FnAAK</t>
  </si>
  <si>
    <t>a1755000002Q5GHAA0</t>
  </si>
  <si>
    <t>a1755000002Q5GlAAK</t>
  </si>
  <si>
    <t>a1755000002Q5HFAA0</t>
  </si>
  <si>
    <t>a1755000002Q5HjAAK</t>
  </si>
  <si>
    <t>a1755000002Q5IDAA0</t>
  </si>
  <si>
    <t>a1755000002Q5IhAAK</t>
  </si>
  <si>
    <t>a1755000002Q5FKAA0</t>
  </si>
  <si>
    <t>a1755000002Q5FoAAK</t>
  </si>
  <si>
    <t>a1755000002Q5GIAA0</t>
  </si>
  <si>
    <t>a1755000002Q5GmAAK</t>
  </si>
  <si>
    <t>a1755000002Q5HGAA0</t>
  </si>
  <si>
    <t>a1755000002Q5HkAAK</t>
  </si>
  <si>
    <t>a1755000002Q5IEAA0</t>
  </si>
  <si>
    <t>a1755000002Q5IiAAK</t>
  </si>
  <si>
    <t>a1755000002Q5FLAA0</t>
  </si>
  <si>
    <t>a1755000002Q5FpAAK</t>
  </si>
  <si>
    <t>a1755000002Q5GJAA0</t>
  </si>
  <si>
    <t>a1755000002Q5GnAAK</t>
  </si>
  <si>
    <t>a1755000002Q5HHAA0</t>
  </si>
  <si>
    <t>a1755000002Q5HlAAK</t>
  </si>
  <si>
    <t>a1755000002Q5IFAA0</t>
  </si>
  <si>
    <t>a1755000002Q5IjAAK</t>
  </si>
  <si>
    <t>a1755000002Q5FMAA0</t>
  </si>
  <si>
    <t>a1755000002Q5FqAAK</t>
  </si>
  <si>
    <t>a1755000002Q5GKAA0</t>
  </si>
  <si>
    <t>a1755000002Q5GoAAK</t>
  </si>
  <si>
    <t>a1755000002Q5HIAA0</t>
  </si>
  <si>
    <t>a1755000002Q5HmAAK</t>
  </si>
  <si>
    <t>a1755000002Q5IGAA0</t>
  </si>
  <si>
    <t>a1755000002Q5IkAAK</t>
  </si>
  <si>
    <t>a1755000002Q5FNAA0</t>
  </si>
  <si>
    <t>a1755000002Q5FrAAK</t>
  </si>
  <si>
    <t>a1755000002Q5GLAA0</t>
  </si>
  <si>
    <t>a1755000002Q5GpAAK</t>
  </si>
  <si>
    <t>a1755000002Q5HJAA0</t>
  </si>
  <si>
    <t>a1755000002Q5HnAAK</t>
  </si>
  <si>
    <t>a1755000002Q5IHAA0</t>
  </si>
  <si>
    <t>a1755000002Q5IlAAK</t>
  </si>
  <si>
    <t>a1755000002Q5FOAA0</t>
  </si>
  <si>
    <t>a1755000002Q5FsAAK</t>
  </si>
  <si>
    <t>a1755000002Q5GMAA0</t>
  </si>
  <si>
    <t>a1755000002Q5GqAAK</t>
  </si>
  <si>
    <t>a1755000002Q5HKAA0</t>
  </si>
  <si>
    <t>a1755000002Q5HoAAK</t>
  </si>
  <si>
    <t>a1755000002Q5IIAA0</t>
  </si>
  <si>
    <t>a1755000002Q5ImAAK</t>
  </si>
  <si>
    <t>a1755000002Q5FPAA0</t>
  </si>
  <si>
    <t>a1755000002Q5FtAAK</t>
  </si>
  <si>
    <t>a1755000002Q5GNAA0</t>
  </si>
  <si>
    <t>a1755000002Q5GrAAK</t>
  </si>
  <si>
    <t>a1755000002Q5HLAA0</t>
  </si>
  <si>
    <t>a1755000002Q5HpAAK</t>
  </si>
  <si>
    <t>a1755000002Q5IJAA0</t>
  </si>
  <si>
    <t>a1755000002Q5InAAK</t>
  </si>
  <si>
    <t>a1755000002Q5FQAA0</t>
  </si>
  <si>
    <t>a1755000002Q5FuAAK</t>
  </si>
  <si>
    <t>a1755000002Q5GOAA0</t>
  </si>
  <si>
    <t>a1755000002Q5GsAAK</t>
  </si>
  <si>
    <t>a1755000002Q5HMAA0</t>
  </si>
  <si>
    <t>a1755000002Q5HqAAK</t>
  </si>
  <si>
    <t>a1755000002Q5IKAA0</t>
  </si>
  <si>
    <t>a1755000002Q5IoAAK</t>
  </si>
  <si>
    <t>a1755000002Q5FRAA0</t>
  </si>
  <si>
    <t>a1755000002Q5FvAAK</t>
  </si>
  <si>
    <t>a1755000002Q5GPAA0</t>
  </si>
  <si>
    <t>a1755000002Q5GtAAK</t>
  </si>
  <si>
    <t>a1755000002Q5HNAA0</t>
  </si>
  <si>
    <t>a1755000002Q5HrAAK</t>
  </si>
  <si>
    <t>a1755000002Q5ILAA0</t>
  </si>
  <si>
    <t>a1755000002Q5IpAAK</t>
  </si>
  <si>
    <t>a1755000002Q5FSAA0</t>
  </si>
  <si>
    <t>a1755000002Q5FwAAK</t>
  </si>
  <si>
    <t>a1755000002Q5GQAA0</t>
  </si>
  <si>
    <t>a1755000002Q5GuAAK</t>
  </si>
  <si>
    <t>a1755000002Q5HOAA0</t>
  </si>
  <si>
    <t>a1755000002Q5HsAAK</t>
  </si>
  <si>
    <t>a1755000002Q5IMAA0</t>
  </si>
  <si>
    <t>a1755000002Q5IqAAK</t>
  </si>
  <si>
    <t>a1N55000002l9vUEAQ</t>
  </si>
  <si>
    <t>KAM-322030</t>
  </si>
  <si>
    <t>a1N55000002l9vVEAQ</t>
  </si>
  <si>
    <t>KAM-322031</t>
  </si>
  <si>
    <t>a1N55000002l9vWEAQ</t>
  </si>
  <si>
    <t>KAM-322032</t>
  </si>
  <si>
    <t>a1N55000002l9vXEAQ</t>
  </si>
  <si>
    <t>KAM-322033</t>
  </si>
  <si>
    <t>a1N55000002l9vYEAQ</t>
  </si>
  <si>
    <t>KAM-322034</t>
  </si>
  <si>
    <t>a1N55000002l9vZEAQ</t>
  </si>
  <si>
    <t>KAM-322035</t>
  </si>
  <si>
    <t>a1N55000002l9vaEAA</t>
  </si>
  <si>
    <t>KAM-322036</t>
  </si>
  <si>
    <t>a1N55000002l9vbEAA</t>
  </si>
  <si>
    <t>KAM-322037</t>
  </si>
  <si>
    <t>a1N55000002l9vcEAA</t>
  </si>
  <si>
    <t>KAM-322038</t>
  </si>
  <si>
    <t>a1N55000002l9vdEAA</t>
  </si>
  <si>
    <t>KAM-322039</t>
  </si>
  <si>
    <t>a1N55000002l9veEAA</t>
  </si>
  <si>
    <t>KAM-322040</t>
  </si>
  <si>
    <t>a1N55000002l9vfEAA</t>
  </si>
  <si>
    <t>KAM-322041</t>
  </si>
  <si>
    <t>a1N55000002l9vgEAA</t>
  </si>
  <si>
    <t>KAM-322042</t>
  </si>
  <si>
    <t>a1N55000002l9vhEAA</t>
  </si>
  <si>
    <t>KAM-322043</t>
  </si>
  <si>
    <t>a1N55000002l9viEAA</t>
  </si>
  <si>
    <t>KAM-322044</t>
  </si>
  <si>
    <t>a1N55000002l9vjEAA</t>
  </si>
  <si>
    <t>KAM-322045</t>
  </si>
  <si>
    <t>a1N55000002l9vkEAA</t>
  </si>
  <si>
    <t>KAM-322046</t>
  </si>
  <si>
    <t>a1N55000002l9vlEAA</t>
  </si>
  <si>
    <t>KAM-322047</t>
  </si>
  <si>
    <t>a1N55000002l9vmEAA</t>
  </si>
  <si>
    <t>KAM-322048</t>
  </si>
  <si>
    <t>a1N55000002l9vnEAA</t>
  </si>
  <si>
    <t>KAM-322049</t>
  </si>
  <si>
    <t>a1N55000002l9voEAA</t>
  </si>
  <si>
    <t>KAM-322050</t>
  </si>
  <si>
    <t>a1N55000002l9vpEAA</t>
  </si>
  <si>
    <t>KAM-322051</t>
  </si>
  <si>
    <t>a1N55000002l9vqEAA</t>
  </si>
  <si>
    <t>KAM-322052</t>
  </si>
  <si>
    <t>a1N55000002l9vrEAA</t>
  </si>
  <si>
    <t>KAM-322053</t>
  </si>
  <si>
    <t>a1N55000002l9vsEAA</t>
  </si>
  <si>
    <t>KAM-322054</t>
  </si>
  <si>
    <t>a1N55000002l9vtEAA</t>
  </si>
  <si>
    <t>KAM-322055</t>
  </si>
  <si>
    <t>a1N55000002l9vuEAA</t>
  </si>
  <si>
    <t>KAM-322056</t>
  </si>
  <si>
    <t>a1N55000002l9vvEAA</t>
  </si>
  <si>
    <t>KAM-322057</t>
  </si>
  <si>
    <t>a1N55000002l9vwEAA</t>
  </si>
  <si>
    <t>KAM-322058</t>
  </si>
  <si>
    <t>a1N55000002l9vxEAA</t>
  </si>
  <si>
    <t>KAM-322059</t>
  </si>
  <si>
    <t>a1N55000002l9vyEAA</t>
  </si>
  <si>
    <t>KAM-322060</t>
  </si>
  <si>
    <t>a1N55000002l9vzEAA</t>
  </si>
  <si>
    <t>KAM-322061</t>
  </si>
  <si>
    <t>a1N55000002l9w0EAA</t>
  </si>
  <si>
    <t>KAM-322062</t>
  </si>
  <si>
    <t>a1N55000002l9w1EAA</t>
  </si>
  <si>
    <t>KAM-322063</t>
  </si>
  <si>
    <t>a1N55000002l9w2EAA</t>
  </si>
  <si>
    <t>KAM-322064</t>
  </si>
  <si>
    <t>a1N55000002l9w3EAA</t>
  </si>
  <si>
    <t>KAM-322065</t>
  </si>
  <si>
    <t>a1N55000002l9w4EAA</t>
  </si>
  <si>
    <t>KAM-322066</t>
  </si>
  <si>
    <t>a1N55000002l9w5EAA</t>
  </si>
  <si>
    <t>KAM-322067</t>
  </si>
  <si>
    <t>a1N55000002l9w6EAA</t>
  </si>
  <si>
    <t>KAM-322068</t>
  </si>
  <si>
    <t>a1N55000002l9w7EAA</t>
  </si>
  <si>
    <t>KAM-322069</t>
  </si>
  <si>
    <t>a1N55000002l9w8EAA</t>
  </si>
  <si>
    <t>KAM-322070</t>
  </si>
  <si>
    <t>a1N55000002l9w9EAA</t>
  </si>
  <si>
    <t>KAM-322071</t>
  </si>
  <si>
    <t>a1N55000002l9wAEAQ</t>
  </si>
  <si>
    <t>KAM-322072</t>
  </si>
  <si>
    <t>a1N55000002l9wBEAQ</t>
  </si>
  <si>
    <t>KAM-322073</t>
  </si>
  <si>
    <t>a1N55000002l9wCEAQ</t>
  </si>
  <si>
    <t>KAM-322074</t>
  </si>
  <si>
    <t>a1N55000002l9wDEAQ</t>
  </si>
  <si>
    <t>KAM-322075</t>
  </si>
  <si>
    <t>a1N55000002l9wEEAQ</t>
  </si>
  <si>
    <t>KAM-322076</t>
  </si>
  <si>
    <t>a1N55000002l9wFEAQ</t>
  </si>
  <si>
    <t>KAM-322077</t>
  </si>
  <si>
    <t>a1N55000002l9wGEAQ</t>
  </si>
  <si>
    <t>KAM-322078</t>
  </si>
  <si>
    <t>a1N55000002l9wHEAQ</t>
  </si>
  <si>
    <t>KAM-322079</t>
  </si>
  <si>
    <t>a1N55000002l9wIEAQ</t>
  </si>
  <si>
    <t>KAM-322080</t>
  </si>
  <si>
    <t>a1N55000002l9wJEAQ</t>
  </si>
  <si>
    <t>KAM-322081</t>
  </si>
  <si>
    <t>a1N55000002l9wKEAQ</t>
  </si>
  <si>
    <t>KAM-322082</t>
  </si>
  <si>
    <t>a1N55000002l9wLEAQ</t>
  </si>
  <si>
    <t>KAM-322083</t>
  </si>
  <si>
    <t>a1N55000002l9wMEAQ</t>
  </si>
  <si>
    <t>KAM-322084</t>
  </si>
  <si>
    <t>a1N55000002l9wNEAQ</t>
  </si>
  <si>
    <t>KAM-322085</t>
  </si>
  <si>
    <t>a1N55000002l9wOEAQ</t>
  </si>
  <si>
    <t>KAM-322086</t>
  </si>
  <si>
    <t>a1N55000002l9wPEAQ</t>
  </si>
  <si>
    <t>KAM-322087</t>
  </si>
  <si>
    <t>a1N55000002l9wQEAQ</t>
  </si>
  <si>
    <t>KAM-322088</t>
  </si>
  <si>
    <t>a1N55000002l9wREAQ</t>
  </si>
  <si>
    <t>KAM-322089</t>
  </si>
  <si>
    <t>a1N55000002l9wSEAQ</t>
  </si>
  <si>
    <t>KAM-322090</t>
  </si>
  <si>
    <t>a1N55000002l9wTEAQ</t>
  </si>
  <si>
    <t>KAM-322091</t>
  </si>
  <si>
    <t>a1N55000002l9wUEAQ</t>
  </si>
  <si>
    <t>KAM-322092</t>
  </si>
  <si>
    <t>a1N55000002l9wVEAQ</t>
  </si>
  <si>
    <t>KAM-322093</t>
  </si>
  <si>
    <t>a1N55000002l9wWEAQ</t>
  </si>
  <si>
    <t>KAM-322094</t>
  </si>
  <si>
    <t>a1N55000002l9wXEAQ</t>
  </si>
  <si>
    <t>KAM-322095</t>
  </si>
  <si>
    <t>a1N55000002l9wYEAQ</t>
  </si>
  <si>
    <t>KAM-322096</t>
  </si>
  <si>
    <t>a1N55000002l9wZEAQ</t>
  </si>
  <si>
    <t>KAM-322097</t>
  </si>
  <si>
    <t>a1N55000002l9waEAA</t>
  </si>
  <si>
    <t>KAM-322098</t>
  </si>
  <si>
    <t>a1N55000002l9wbEAA</t>
  </si>
  <si>
    <t>KAM-322099</t>
  </si>
  <si>
    <t>a1N55000002l9wcEAA</t>
  </si>
  <si>
    <t>KAM-322100</t>
  </si>
  <si>
    <t>a1N55000002l9wdEAA</t>
  </si>
  <si>
    <t>KAM-322101</t>
  </si>
  <si>
    <t>a1N55000002l9weEAA</t>
  </si>
  <si>
    <t>KAM-322102</t>
  </si>
  <si>
    <t>a1N55000002l9wfEAA</t>
  </si>
  <si>
    <t>KAM-322103</t>
  </si>
  <si>
    <t>a1N55000002l9wgEAA</t>
  </si>
  <si>
    <t>KAM-322104</t>
  </si>
  <si>
    <t>a1N55000002l9whEAA</t>
  </si>
  <si>
    <t>KAM-322105</t>
  </si>
  <si>
    <t>a1N55000002l9wiEAA</t>
  </si>
  <si>
    <t>KAM-322106</t>
  </si>
  <si>
    <t>a1N55000002l9wjEAA</t>
  </si>
  <si>
    <t>KAM-322107</t>
  </si>
  <si>
    <t>a1N55000002l9wkEAA</t>
  </si>
  <si>
    <t>KAM-322108</t>
  </si>
  <si>
    <t>a1N55000002l9wlEAA</t>
  </si>
  <si>
    <t>KAM-322109</t>
  </si>
  <si>
    <t>a1b5500000237T0AAI</t>
  </si>
  <si>
    <t>a1b5500000237UIAAY</t>
  </si>
  <si>
    <t>a1b5500000237VaAAI</t>
  </si>
  <si>
    <t>a1b5500000237WsAAI</t>
  </si>
  <si>
    <t>a1b5500000237YAAAY</t>
  </si>
  <si>
    <t>a1b5500000237ZSAAY</t>
  </si>
  <si>
    <t>a1b5500000237akAAA</t>
  </si>
  <si>
    <t>a1b5500000237c2AAA</t>
  </si>
  <si>
    <t>a1b5500000237T1AAI</t>
  </si>
  <si>
    <t>a1b5500000237UJAAY</t>
  </si>
  <si>
    <t>a1b5500000237VbAAI</t>
  </si>
  <si>
    <t>a1b5500000237WtAAI</t>
  </si>
  <si>
    <t>a1b5500000237YBAAY</t>
  </si>
  <si>
    <t>a1b5500000237ZTAAY</t>
  </si>
  <si>
    <t>a1b5500000237alAAA</t>
  </si>
  <si>
    <t>a1b5500000237c3AAA</t>
  </si>
  <si>
    <t>a1b5500000237T2AAI</t>
  </si>
  <si>
    <t>a1b5500000237UKAAY</t>
  </si>
  <si>
    <t>a1b5500000237VcAAI</t>
  </si>
  <si>
    <t>a1b5500000237WuAAI</t>
  </si>
  <si>
    <t>a1b5500000237YCAAY</t>
  </si>
  <si>
    <t>a1b5500000237ZUAAY</t>
  </si>
  <si>
    <t>a1b5500000237amAAA</t>
  </si>
  <si>
    <t>a1b5500000237c4AAA</t>
  </si>
  <si>
    <t>a1b5500000237T3AAI</t>
  </si>
  <si>
    <t>a1b5500000237ULAAY</t>
  </si>
  <si>
    <t>a1b5500000237VdAAI</t>
  </si>
  <si>
    <t>a1b5500000237WvAAI</t>
  </si>
  <si>
    <t>a1b5500000237YDAAY</t>
  </si>
  <si>
    <t>a1b5500000237ZVAAY</t>
  </si>
  <si>
    <t>a1b5500000237anAAA</t>
  </si>
  <si>
    <t>a1b5500000237c5AAA</t>
  </si>
  <si>
    <t>a1b5500000237T4AAI</t>
  </si>
  <si>
    <t>a1b5500000237UMAAY</t>
  </si>
  <si>
    <t>a1b5500000237VeAAI</t>
  </si>
  <si>
    <t>a1b5500000237WwAAI</t>
  </si>
  <si>
    <t>a1b5500000237YEAAY</t>
  </si>
  <si>
    <t>a1b5500000237ZWAAY</t>
  </si>
  <si>
    <t>a1b5500000237aoAAA</t>
  </si>
  <si>
    <t>a1b5500000237c6AAA</t>
  </si>
  <si>
    <t>a1b5500000237T5AAI</t>
  </si>
  <si>
    <t>a1b5500000237UNAAY</t>
  </si>
  <si>
    <t>a1b5500000237VfAAI</t>
  </si>
  <si>
    <t>a1b5500000237WxAAI</t>
  </si>
  <si>
    <t>a1b5500000237YFAAY</t>
  </si>
  <si>
    <t>a1b5500000237ZXAAY</t>
  </si>
  <si>
    <t>a1b5500000237apAAA</t>
  </si>
  <si>
    <t>a1b5500000237c7AAA</t>
  </si>
  <si>
    <t>a1b5500000237T6AAI</t>
  </si>
  <si>
    <t>a1b5500000237UOAAY</t>
  </si>
  <si>
    <t>a1b5500000237VgAAI</t>
  </si>
  <si>
    <t>a1b5500000237WyAAI</t>
  </si>
  <si>
    <t>a1b5500000237YGAAY</t>
  </si>
  <si>
    <t>a1b5500000237ZYAAY</t>
  </si>
  <si>
    <t>a1b5500000237aqAAA</t>
  </si>
  <si>
    <t>a1b5500000237c8AAA</t>
  </si>
  <si>
    <t>a1b5500000237T7AAI</t>
  </si>
  <si>
    <t>a1b5500000237UPAAY</t>
  </si>
  <si>
    <t>a1b5500000237VhAAI</t>
  </si>
  <si>
    <t>a1b5500000237WzAAI</t>
  </si>
  <si>
    <t>a1b5500000237YHAAY</t>
  </si>
  <si>
    <t>a1b5500000237ZZAAY</t>
  </si>
  <si>
    <t>a1b5500000237arAAA</t>
  </si>
  <si>
    <t>a1b5500000237c9AAA</t>
  </si>
  <si>
    <t>a1b5500000237T8AAI</t>
  </si>
  <si>
    <t>a1b5500000237UQAAY</t>
  </si>
  <si>
    <t>a1b5500000237ViAAI</t>
  </si>
  <si>
    <t>a1b5500000237X0AAI</t>
  </si>
  <si>
    <t>a1b5500000237YIAAY</t>
  </si>
  <si>
    <t>a1b5500000237ZaAAI</t>
  </si>
  <si>
    <t>a1b5500000237asAAA</t>
  </si>
  <si>
    <t>a1b5500000237cAAAQ</t>
  </si>
  <si>
    <t>a1b5500000237T9AAI</t>
  </si>
  <si>
    <t>a1b5500000237URAAY</t>
  </si>
  <si>
    <t>a1b5500000237VjAAI</t>
  </si>
  <si>
    <t>a1b5500000237X1AAI</t>
  </si>
  <si>
    <t>a1b5500000237YJAAY</t>
  </si>
  <si>
    <t>a1b5500000237ZbAAI</t>
  </si>
  <si>
    <t>a1b5500000237atAAA</t>
  </si>
  <si>
    <t>a1b5500000237cBAAQ</t>
  </si>
  <si>
    <t>a1b5500000237TAAAY</t>
  </si>
  <si>
    <t>a1b5500000237USAAY</t>
  </si>
  <si>
    <t>a1b5500000237VkAAI</t>
  </si>
  <si>
    <t>a1b5500000237X2AAI</t>
  </si>
  <si>
    <t>a1b5500000237YKAAY</t>
  </si>
  <si>
    <t>a1b5500000237ZcAAI</t>
  </si>
  <si>
    <t>a1b5500000237auAAA</t>
  </si>
  <si>
    <t>a1b5500000237cCAAQ</t>
  </si>
  <si>
    <t>a1b5500000237TBAAY</t>
  </si>
  <si>
    <t>a1b5500000237UTAAY</t>
  </si>
  <si>
    <t>a1b5500000237VlAAI</t>
  </si>
  <si>
    <t>a1b5500000237X3AAI</t>
  </si>
  <si>
    <t>a1b5500000237YLAAY</t>
  </si>
  <si>
    <t>a1b5500000237ZdAAI</t>
  </si>
  <si>
    <t>a1b5500000237avAAA</t>
  </si>
  <si>
    <t>a1b5500000237cDAAQ</t>
  </si>
  <si>
    <t>a1b5500000237TCAAY</t>
  </si>
  <si>
    <t>a1b5500000237UUAAY</t>
  </si>
  <si>
    <t>a1b5500000237VmAAI</t>
  </si>
  <si>
    <t>a1b5500000237X4AAI</t>
  </si>
  <si>
    <t>a1b5500000237YMAAY</t>
  </si>
  <si>
    <t>a1b5500000237ZeAAI</t>
  </si>
  <si>
    <t>a1b5500000237awAAA</t>
  </si>
  <si>
    <t>a1b5500000237cEAAQ</t>
  </si>
  <si>
    <t>a1b5500000237TDAAY</t>
  </si>
  <si>
    <t>a1b5500000237UVAAY</t>
  </si>
  <si>
    <t>a1b5500000237VnAAI</t>
  </si>
  <si>
    <t>a1b5500000237X5AAI</t>
  </si>
  <si>
    <t>a1b5500000237YNAAY</t>
  </si>
  <si>
    <t>a1b5500000237ZfAAI</t>
  </si>
  <si>
    <t>a1b5500000237axAAA</t>
  </si>
  <si>
    <t>a1b5500000237cFAAQ</t>
  </si>
  <si>
    <t>a1b5500000237TEAAY</t>
  </si>
  <si>
    <t>a1b5500000237UWAAY</t>
  </si>
  <si>
    <t>a1b5500000237VoAAI</t>
  </si>
  <si>
    <t>a1b5500000237X6AAI</t>
  </si>
  <si>
    <t>a1b5500000237YOAAY</t>
  </si>
  <si>
    <t>a1b5500000237ZgAAI</t>
  </si>
  <si>
    <t>a1b5500000237ayAAA</t>
  </si>
  <si>
    <t>a1b5500000237cGAAQ</t>
  </si>
  <si>
    <t>a1b5500000237TFAAY</t>
  </si>
  <si>
    <t>a1b5500000237UXAAY</t>
  </si>
  <si>
    <t>a1b5500000237VpAAI</t>
  </si>
  <si>
    <t>a1b5500000237X7AAI</t>
  </si>
  <si>
    <t>a1b5500000237YPAAY</t>
  </si>
  <si>
    <t>a1b5500000237ZhAAI</t>
  </si>
  <si>
    <t>a1b5500000237azAAA</t>
  </si>
  <si>
    <t>a1b5500000237cHAAQ</t>
  </si>
  <si>
    <t>a1b5500000237TGAAY</t>
  </si>
  <si>
    <t>a1b5500000237UYAAY</t>
  </si>
  <si>
    <t>a1b5500000237VqAAI</t>
  </si>
  <si>
    <t>a1b5500000237X8AAI</t>
  </si>
  <si>
    <t>a1b5500000237YQAAY</t>
  </si>
  <si>
    <t>a1b5500000237ZiAAI</t>
  </si>
  <si>
    <t>a1b5500000237b0AAA</t>
  </si>
  <si>
    <t>a1b5500000237cIAAQ</t>
  </si>
  <si>
    <t>a1b5500000237THAAY</t>
  </si>
  <si>
    <t>a1b5500000237UZAAY</t>
  </si>
  <si>
    <t>a1b5500000237VrAAI</t>
  </si>
  <si>
    <t>a1b5500000237X9AAI</t>
  </si>
  <si>
    <t>a1b5500000237YRAAY</t>
  </si>
  <si>
    <t>a1b5500000237ZjAAI</t>
  </si>
  <si>
    <t>a1b5500000237b1AAA</t>
  </si>
  <si>
    <t>a1b5500000237cJAAQ</t>
  </si>
  <si>
    <t>a1b5500000237TIAAY</t>
  </si>
  <si>
    <t>a1b5500000237UaAAI</t>
  </si>
  <si>
    <t>a1b5500000237VsAAI</t>
  </si>
  <si>
    <t>a1b5500000237XAAAY</t>
  </si>
  <si>
    <t>a1b5500000237YSAAY</t>
  </si>
  <si>
    <t>a1b5500000237ZkAAI</t>
  </si>
  <si>
    <t>a1b5500000237b2AAA</t>
  </si>
  <si>
    <t>a1b5500000237cKAAQ</t>
  </si>
  <si>
    <t>a1b5500000237TJAAY</t>
  </si>
  <si>
    <t>a1b5500000237UbAAI</t>
  </si>
  <si>
    <t>a1b5500000237VtAAI</t>
  </si>
  <si>
    <t>a1b5500000237XBAAY</t>
  </si>
  <si>
    <t>a1b5500000237YTAAY</t>
  </si>
  <si>
    <t>a1b5500000237ZlAAI</t>
  </si>
  <si>
    <t>a1b5500000237b3AAA</t>
  </si>
  <si>
    <t>a1b5500000237cLAAQ</t>
  </si>
  <si>
    <t>a1b5500000237TKAAY</t>
  </si>
  <si>
    <t>a1b5500000237UcAAI</t>
  </si>
  <si>
    <t>a1b5500000237VuAAI</t>
  </si>
  <si>
    <t>a1b5500000237XCAAY</t>
  </si>
  <si>
    <t>a1b5500000237YUAAY</t>
  </si>
  <si>
    <t>a1b5500000237ZmAAI</t>
  </si>
  <si>
    <t>a1b5500000237b4AAA</t>
  </si>
  <si>
    <t>a1b5500000237cMAAQ</t>
  </si>
  <si>
    <t>a1b5500000237TLAAY</t>
  </si>
  <si>
    <t>a1b5500000237UdAAI</t>
  </si>
  <si>
    <t>a1b5500000237VvAAI</t>
  </si>
  <si>
    <t>a1b5500000237XDAAY</t>
  </si>
  <si>
    <t>a1b5500000237YVAAY</t>
  </si>
  <si>
    <t>a1b5500000237ZnAAI</t>
  </si>
  <si>
    <t>a1b5500000237b5AAA</t>
  </si>
  <si>
    <t>a1b5500000237cNAAQ</t>
  </si>
  <si>
    <t>a1b5500000237TMAAY</t>
  </si>
  <si>
    <t>a1b5500000237UeAAI</t>
  </si>
  <si>
    <t>a1b5500000237VwAAI</t>
  </si>
  <si>
    <t>a1b5500000237XEAAY</t>
  </si>
  <si>
    <t>a1b5500000237YWAAY</t>
  </si>
  <si>
    <t>a1b5500000237ZoAAI</t>
  </si>
  <si>
    <t>a1b5500000237b6AAA</t>
  </si>
  <si>
    <t>a1b5500000237cOAAQ</t>
  </si>
  <si>
    <t>a1b5500000237TNAAY</t>
  </si>
  <si>
    <t>a1b5500000237UfAAI</t>
  </si>
  <si>
    <t>a1b5500000237VxAAI</t>
  </si>
  <si>
    <t>a1b5500000237XFAAY</t>
  </si>
  <si>
    <t>a1b5500000237YXAAY</t>
  </si>
  <si>
    <t>a1b5500000237ZpAAI</t>
  </si>
  <si>
    <t>a1b5500000237b7AAA</t>
  </si>
  <si>
    <t>a1b5500000237cPAAQ</t>
  </si>
  <si>
    <t>a1b5500000237TOAAY</t>
  </si>
  <si>
    <t>a1b5500000237UgAAI</t>
  </si>
  <si>
    <t>a1b5500000237VyAAI</t>
  </si>
  <si>
    <t>a1b5500000237XGAAY</t>
  </si>
  <si>
    <t>a1b5500000237YYAAY</t>
  </si>
  <si>
    <t>a1b5500000237ZqAAI</t>
  </si>
  <si>
    <t>a1b5500000237b8AAA</t>
  </si>
  <si>
    <t>a1b5500000237cQAAQ</t>
  </si>
  <si>
    <t>a1b5500000237TPAAY</t>
  </si>
  <si>
    <t>a1b5500000237UhAAI</t>
  </si>
  <si>
    <t>a1b5500000237VzAAI</t>
  </si>
  <si>
    <t>a1b5500000237XHAAY</t>
  </si>
  <si>
    <t>a1b5500000237YZAAY</t>
  </si>
  <si>
    <t>a1b5500000237ZrAAI</t>
  </si>
  <si>
    <t>a1b5500000237b9AAA</t>
  </si>
  <si>
    <t>a1b5500000237cRAAQ</t>
  </si>
  <si>
    <t>a1b5500000237TQAAY</t>
  </si>
  <si>
    <t>a1b5500000237UiAAI</t>
  </si>
  <si>
    <t>a1b5500000237W0AAI</t>
  </si>
  <si>
    <t>a1b5500000237XIAAY</t>
  </si>
  <si>
    <t>a1b5500000237YaAAI</t>
  </si>
  <si>
    <t>a1b5500000237ZsAAI</t>
  </si>
  <si>
    <t>a1b5500000237bAAAQ</t>
  </si>
  <si>
    <t>a1b5500000237cSAAQ</t>
  </si>
  <si>
    <t>a1b5500000237TRAAY</t>
  </si>
  <si>
    <t>a1b5500000237UjAAI</t>
  </si>
  <si>
    <t>a1b5500000237W1AAI</t>
  </si>
  <si>
    <t>a1b5500000237XJAAY</t>
  </si>
  <si>
    <t>a1b5500000237YbAAI</t>
  </si>
  <si>
    <t>a1b5500000237ZtAAI</t>
  </si>
  <si>
    <t>a1b5500000237bBAAQ</t>
  </si>
  <si>
    <t>a1b5500000237cTAAQ</t>
  </si>
  <si>
    <t>a1b5500000237TSAAY</t>
  </si>
  <si>
    <t>a1b5500000237UkAAI</t>
  </si>
  <si>
    <t>a1b5500000237W2AAI</t>
  </si>
  <si>
    <t>a1b5500000237XKAAY</t>
  </si>
  <si>
    <t>a1b5500000237YcAAI</t>
  </si>
  <si>
    <t>a1b5500000237ZuAAI</t>
  </si>
  <si>
    <t>a1b5500000237bCAAQ</t>
  </si>
  <si>
    <t>a1b5500000237cUAAQ</t>
  </si>
  <si>
    <t>a1b5500000237TTAAY</t>
  </si>
  <si>
    <t>a1b5500000237UlAAI</t>
  </si>
  <si>
    <t>a1b5500000237W3AAI</t>
  </si>
  <si>
    <t>a1b5500000237XLAAY</t>
  </si>
  <si>
    <t>a1b5500000237YdAAI</t>
  </si>
  <si>
    <t>a1b5500000237ZvAAI</t>
  </si>
  <si>
    <t>a1b5500000237bDAAQ</t>
  </si>
  <si>
    <t>a1b5500000237cVAAQ</t>
  </si>
  <si>
    <t>a1b5500000237TUAAY</t>
  </si>
  <si>
    <t>a1b5500000237UmAAI</t>
  </si>
  <si>
    <t>a1b5500000237W4AAI</t>
  </si>
  <si>
    <t>a1b5500000237XMAAY</t>
  </si>
  <si>
    <t>a1b5500000237YeAAI</t>
  </si>
  <si>
    <t>a1b5500000237ZwAAI</t>
  </si>
  <si>
    <t>a1b5500000237bEAAQ</t>
  </si>
  <si>
    <t>a1b5500000237cWAAQ</t>
  </si>
  <si>
    <t>a1b5500000237TVAAY</t>
  </si>
  <si>
    <t>a1b5500000237UnAAI</t>
  </si>
  <si>
    <t>a1b5500000237W5AAI</t>
  </si>
  <si>
    <t>a1b5500000237XNAAY</t>
  </si>
  <si>
    <t>a1b5500000237YfAAI</t>
  </si>
  <si>
    <t>a1b5500000237ZxAAI</t>
  </si>
  <si>
    <t>a1b5500000237bFAAQ</t>
  </si>
  <si>
    <t>a1b5500000237cXAAQ</t>
  </si>
  <si>
    <t>a1b5500000237TWAAY</t>
  </si>
  <si>
    <t>a1b5500000237UoAAI</t>
  </si>
  <si>
    <t>a1b5500000237W6AAI</t>
  </si>
  <si>
    <t>a1b5500000237XOAAY</t>
  </si>
  <si>
    <t>a1b5500000237YgAAI</t>
  </si>
  <si>
    <t>a1b5500000237ZyAAI</t>
  </si>
  <si>
    <t>a1b5500000237bGAAQ</t>
  </si>
  <si>
    <t>a1b5500000237cYAAQ</t>
  </si>
  <si>
    <t>a1b5500000237TXAAY</t>
  </si>
  <si>
    <t>a1b5500000237UpAAI</t>
  </si>
  <si>
    <t>a1b5500000237W7AAI</t>
  </si>
  <si>
    <t>a1b5500000237XPAAY</t>
  </si>
  <si>
    <t>a1b5500000237YhAAI</t>
  </si>
  <si>
    <t>a1b5500000237ZzAAI</t>
  </si>
  <si>
    <t>a1b5500000237bHAAQ</t>
  </si>
  <si>
    <t>a1b5500000237cZAAQ</t>
  </si>
  <si>
    <t>a1b5500000237TYAAY</t>
  </si>
  <si>
    <t>a1b5500000237UqAAI</t>
  </si>
  <si>
    <t>a1b5500000237W8AAI</t>
  </si>
  <si>
    <t>a1b5500000237XQAAY</t>
  </si>
  <si>
    <t>a1b5500000237YiAAI</t>
  </si>
  <si>
    <t>a1b5500000237a0AAA</t>
  </si>
  <si>
    <t>a1b5500000237bIAAQ</t>
  </si>
  <si>
    <t>a1b5500000237caAAA</t>
  </si>
  <si>
    <t>a1b5500000237TZAAY</t>
  </si>
  <si>
    <t>a1b5500000237UrAAI</t>
  </si>
  <si>
    <t>a1b5500000237W9AAI</t>
  </si>
  <si>
    <t>a1b5500000237XRAAY</t>
  </si>
  <si>
    <t>a1b5500000237YjAAI</t>
  </si>
  <si>
    <t>a1b5500000237a1AAA</t>
  </si>
  <si>
    <t>a1b5500000237bJAAQ</t>
  </si>
  <si>
    <t>a1b5500000237cbAAA</t>
  </si>
  <si>
    <t>a1b5500000237TaAAI</t>
  </si>
  <si>
    <t>a1b5500000237UsAAI</t>
  </si>
  <si>
    <t>a1b5500000237WAAAY</t>
  </si>
  <si>
    <t>a1b5500000237XSAAY</t>
  </si>
  <si>
    <t>a1b5500000237YkAAI</t>
  </si>
  <si>
    <t>a1b5500000237a2AAA</t>
  </si>
  <si>
    <t>a1b5500000237bKAAQ</t>
  </si>
  <si>
    <t>a1b5500000237ccAAA</t>
  </si>
  <si>
    <t>a1b5500000237TbAAI</t>
  </si>
  <si>
    <t>a1b5500000237UtAAI</t>
  </si>
  <si>
    <t>a1b5500000237WBAAY</t>
  </si>
  <si>
    <t>a1b5500000237XTAAY</t>
  </si>
  <si>
    <t>a1b5500000237YlAAI</t>
  </si>
  <si>
    <t>a1b5500000237a3AAA</t>
  </si>
  <si>
    <t>a1b5500000237bLAAQ</t>
  </si>
  <si>
    <t>a1b5500000237cdAAA</t>
  </si>
  <si>
    <t>a1b5500000237TcAAI</t>
  </si>
  <si>
    <t>a1b5500000237UuAAI</t>
  </si>
  <si>
    <t>a1b5500000237WCAAY</t>
  </si>
  <si>
    <t>a1b5500000237XUAAY</t>
  </si>
  <si>
    <t>a1b5500000237YmAAI</t>
  </si>
  <si>
    <t>a1b5500000237a4AAA</t>
  </si>
  <si>
    <t>a1b5500000237bMAAQ</t>
  </si>
  <si>
    <t>a1b5500000237ceAAA</t>
  </si>
  <si>
    <t>a1b5500000237TdAAI</t>
  </si>
  <si>
    <t>a1b5500000237UvAAI</t>
  </si>
  <si>
    <t>a1b5500000237WDAAY</t>
  </si>
  <si>
    <t>a1b5500000237XVAAY</t>
  </si>
  <si>
    <t>a1b5500000237YnAAI</t>
  </si>
  <si>
    <t>a1b5500000237a5AAA</t>
  </si>
  <si>
    <t>a1b5500000237bNAAQ</t>
  </si>
  <si>
    <t>a1b5500000237cfAAA</t>
  </si>
  <si>
    <t>a1b5500000237TeAAI</t>
  </si>
  <si>
    <t>a1b5500000237UwAAI</t>
  </si>
  <si>
    <t>a1b5500000237WEAAY</t>
  </si>
  <si>
    <t>a1b5500000237XWAAY</t>
  </si>
  <si>
    <t>a1b5500000237YoAAI</t>
  </si>
  <si>
    <t>a1b5500000237a6AAA</t>
  </si>
  <si>
    <t>a1b5500000237bOAAQ</t>
  </si>
  <si>
    <t>a1b5500000237cgAAA</t>
  </si>
  <si>
    <t>a1b5500000237TfAAI</t>
  </si>
  <si>
    <t>a1b5500000237UxAAI</t>
  </si>
  <si>
    <t>a1b5500000237WFAAY</t>
  </si>
  <si>
    <t>a1b5500000237XXAAY</t>
  </si>
  <si>
    <t>a1b5500000237YpAAI</t>
  </si>
  <si>
    <t>a1b5500000237a7AAA</t>
  </si>
  <si>
    <t>a1b5500000237bPAAQ</t>
  </si>
  <si>
    <t>a1b5500000237chAAA</t>
  </si>
  <si>
    <t>a1b5500000237TgAAI</t>
  </si>
  <si>
    <t>a1b5500000237UyAAI</t>
  </si>
  <si>
    <t>a1b5500000237WGAAY</t>
  </si>
  <si>
    <t>a1b5500000237XYAAY</t>
  </si>
  <si>
    <t>a1b5500000237YqAAI</t>
  </si>
  <si>
    <t>a1b5500000237a8AAA</t>
  </si>
  <si>
    <t>a1b5500000237bQAAQ</t>
  </si>
  <si>
    <t>a1b5500000237ciAAA</t>
  </si>
  <si>
    <t>a1b5500000237ThAAI</t>
  </si>
  <si>
    <t>a1b5500000237UzAAI</t>
  </si>
  <si>
    <t>a1b5500000237WHAAY</t>
  </si>
  <si>
    <t>a1b5500000237XZAAY</t>
  </si>
  <si>
    <t>a1b5500000237YrAAI</t>
  </si>
  <si>
    <t>a1b5500000237a9AAA</t>
  </si>
  <si>
    <t>a1b5500000237bRAAQ</t>
  </si>
  <si>
    <t>a1b5500000237cjAAA</t>
  </si>
  <si>
    <t>a1b5500000237TiAAI</t>
  </si>
  <si>
    <t>a1b5500000237V0AAI</t>
  </si>
  <si>
    <t>a1b5500000237WIAAY</t>
  </si>
  <si>
    <t>a1b5500000237XaAAI</t>
  </si>
  <si>
    <t>a1b5500000237YsAAI</t>
  </si>
  <si>
    <t>a1b5500000237aAAAQ</t>
  </si>
  <si>
    <t>a1b5500000237bSAAQ</t>
  </si>
  <si>
    <t>a1b5500000237ckAAA</t>
  </si>
  <si>
    <t>a1b5500000237TjAAI</t>
  </si>
  <si>
    <t>a1b5500000237V1AAI</t>
  </si>
  <si>
    <t>a1b5500000237WJAAY</t>
  </si>
  <si>
    <t>a1b5500000237XbAAI</t>
  </si>
  <si>
    <t>a1b5500000237YtAAI</t>
  </si>
  <si>
    <t>a1b5500000237aBAAQ</t>
  </si>
  <si>
    <t>a1b5500000237bTAAQ</t>
  </si>
  <si>
    <t>a1b5500000237clAAA</t>
  </si>
  <si>
    <t>a1b5500000237TkAAI</t>
  </si>
  <si>
    <t>a1b5500000237V2AAI</t>
  </si>
  <si>
    <t>a1b5500000237WKAAY</t>
  </si>
  <si>
    <t>a1b5500000237XcAAI</t>
  </si>
  <si>
    <t>a1b5500000237YuAAI</t>
  </si>
  <si>
    <t>a1b5500000237aCAAQ</t>
  </si>
  <si>
    <t>a1b5500000237bUAAQ</t>
  </si>
  <si>
    <t>a1b5500000237cmAAA</t>
  </si>
  <si>
    <t>a1b5500000237TlAAI</t>
  </si>
  <si>
    <t>a1b5500000237V3AAI</t>
  </si>
  <si>
    <t>a1b5500000237WLAAY</t>
  </si>
  <si>
    <t>a1b5500000237XdAAI</t>
  </si>
  <si>
    <t>a1b5500000237YvAAI</t>
  </si>
  <si>
    <t>a1b5500000237aDAAQ</t>
  </si>
  <si>
    <t>a1b5500000237bVAAQ</t>
  </si>
  <si>
    <t>a1b5500000237cnAAA</t>
  </si>
  <si>
    <t>a1b5500000237TmAAI</t>
  </si>
  <si>
    <t>a1b5500000237V4AAI</t>
  </si>
  <si>
    <t>a1b5500000237WMAAY</t>
  </si>
  <si>
    <t>a1b5500000237XeAAI</t>
  </si>
  <si>
    <t>a1b5500000237YwAAI</t>
  </si>
  <si>
    <t>a1b5500000237aEAAQ</t>
  </si>
  <si>
    <t>a1b5500000237bWAAQ</t>
  </si>
  <si>
    <t>a1b5500000237coAAA</t>
  </si>
  <si>
    <t>a1b5500000237TnAAI</t>
  </si>
  <si>
    <t>a1b5500000237V5AAI</t>
  </si>
  <si>
    <t>a1b5500000237WNAAY</t>
  </si>
  <si>
    <t>a1b5500000237XfAAI</t>
  </si>
  <si>
    <t>a1b5500000237YxAAI</t>
  </si>
  <si>
    <t>a1b5500000237aFAAQ</t>
  </si>
  <si>
    <t>a1b5500000237bXAAQ</t>
  </si>
  <si>
    <t>a1b5500000237cpAAA</t>
  </si>
  <si>
    <t>a1b5500000237ToAAI</t>
  </si>
  <si>
    <t>a1b5500000237V6AAI</t>
  </si>
  <si>
    <t>a1b5500000237WOAAY</t>
  </si>
  <si>
    <t>a1b5500000237XgAAI</t>
  </si>
  <si>
    <t>a1b5500000237YyAAI</t>
  </si>
  <si>
    <t>a1b5500000237aGAAQ</t>
  </si>
  <si>
    <t>a1b5500000237bYAAQ</t>
  </si>
  <si>
    <t>a1b5500000237cqAAA</t>
  </si>
  <si>
    <t>a1b5500000237TpAAI</t>
  </si>
  <si>
    <t>a1b5500000237V7AAI</t>
  </si>
  <si>
    <t>a1b5500000237WPAAY</t>
  </si>
  <si>
    <t>a1b5500000237XhAAI</t>
  </si>
  <si>
    <t>a1b5500000237YzAAI</t>
  </si>
  <si>
    <t>a1b5500000237aHAAQ</t>
  </si>
  <si>
    <t>a1b5500000237bZAAQ</t>
  </si>
  <si>
    <t>a1b5500000237crAAA</t>
  </si>
  <si>
    <t>a1b5500000237TqAAI</t>
  </si>
  <si>
    <t>a1b5500000237V8AAI</t>
  </si>
  <si>
    <t>a1b5500000237WQAAY</t>
  </si>
  <si>
    <t>a1b5500000237XiAAI</t>
  </si>
  <si>
    <t>a1b5500000237Z0AAI</t>
  </si>
  <si>
    <t>a1b5500000237aIAAQ</t>
  </si>
  <si>
    <t>a1b5500000237baAAA</t>
  </si>
  <si>
    <t>a1b5500000237csAAA</t>
  </si>
  <si>
    <t>a1b5500000237TrAAI</t>
  </si>
  <si>
    <t>a1b5500000237V9AAI</t>
  </si>
  <si>
    <t>a1b5500000237WRAAY</t>
  </si>
  <si>
    <t>a1b5500000237XjAAI</t>
  </si>
  <si>
    <t>a1b5500000237Z1AAI</t>
  </si>
  <si>
    <t>a1b5500000237aJAAQ</t>
  </si>
  <si>
    <t>a1b5500000237bbAAA</t>
  </si>
  <si>
    <t>a1b5500000237ctAAA</t>
  </si>
  <si>
    <t>a1b5500000237TsAAI</t>
  </si>
  <si>
    <t>a1b5500000237VAAAY</t>
  </si>
  <si>
    <t>a1b5500000237WSAAY</t>
  </si>
  <si>
    <t>a1b5500000237XkAAI</t>
  </si>
  <si>
    <t>a1b5500000237Z2AAI</t>
  </si>
  <si>
    <t>a1b5500000237aKAAQ</t>
  </si>
  <si>
    <t>a1b5500000237bcAAA</t>
  </si>
  <si>
    <t>a1b5500000237cuAAA</t>
  </si>
  <si>
    <t>a1b5500000237TtAAI</t>
  </si>
  <si>
    <t>a1b5500000237VBAAY</t>
  </si>
  <si>
    <t>a1b5500000237WTAAY</t>
  </si>
  <si>
    <t>a1b5500000237XlAAI</t>
  </si>
  <si>
    <t>a1b5500000237Z3AAI</t>
  </si>
  <si>
    <t>a1b5500000237aLAAQ</t>
  </si>
  <si>
    <t>a1b5500000237bdAAA</t>
  </si>
  <si>
    <t>a1b5500000237cvAAA</t>
  </si>
  <si>
    <t>a1b5500000237TuAAI</t>
  </si>
  <si>
    <t>a1b5500000237VCAAY</t>
  </si>
  <si>
    <t>a1b5500000237WUAAY</t>
  </si>
  <si>
    <t>a1b5500000237XmAAI</t>
  </si>
  <si>
    <t>a1b5500000237Z4AAI</t>
  </si>
  <si>
    <t>a1b5500000237aMAAQ</t>
  </si>
  <si>
    <t>a1b5500000237beAAA</t>
  </si>
  <si>
    <t>a1b5500000237cwAAA</t>
  </si>
  <si>
    <t>a1b5500000237TvAAI</t>
  </si>
  <si>
    <t>a1b5500000237VDAAY</t>
  </si>
  <si>
    <t>a1b5500000237WVAAY</t>
  </si>
  <si>
    <t>a1b5500000237XnAAI</t>
  </si>
  <si>
    <t>a1b5500000237Z5AAI</t>
  </si>
  <si>
    <t>a1b5500000237aNAAQ</t>
  </si>
  <si>
    <t>a1b5500000237bfAAA</t>
  </si>
  <si>
    <t>a1b5500000237cxAAA</t>
  </si>
  <si>
    <t>a1b5500000237TwAAI</t>
  </si>
  <si>
    <t>a1b5500000237VEAAY</t>
  </si>
  <si>
    <t>a1b5500000237WWAAY</t>
  </si>
  <si>
    <t>a1b5500000237XoAAI</t>
  </si>
  <si>
    <t>a1b5500000237Z6AAI</t>
  </si>
  <si>
    <t>a1b5500000237aOAAQ</t>
  </si>
  <si>
    <t>a1b5500000237bgAAA</t>
  </si>
  <si>
    <t>a1b5500000237cyAAA</t>
  </si>
  <si>
    <t>a1b5500000237TxAAI</t>
  </si>
  <si>
    <t>a1b5500000237VFAAY</t>
  </si>
  <si>
    <t>a1b5500000237WXAAY</t>
  </si>
  <si>
    <t>a1b5500000237XpAAI</t>
  </si>
  <si>
    <t>a1b5500000237Z7AAI</t>
  </si>
  <si>
    <t>a1b5500000237aPAAQ</t>
  </si>
  <si>
    <t>a1b5500000237bhAAA</t>
  </si>
  <si>
    <t>a1b5500000237czAAA</t>
  </si>
  <si>
    <t>a1b5500000237TyAAI</t>
  </si>
  <si>
    <t>a1b5500000237VGAAY</t>
  </si>
  <si>
    <t>a1b5500000237WYAAY</t>
  </si>
  <si>
    <t>a1b5500000237XqAAI</t>
  </si>
  <si>
    <t>a1b5500000237Z8AAI</t>
  </si>
  <si>
    <t>a1b5500000237aQAAQ</t>
  </si>
  <si>
    <t>a1b5500000237biAAA</t>
  </si>
  <si>
    <t>a1b5500000237d0AAA</t>
  </si>
  <si>
    <t>a1b5500000237TzAAI</t>
  </si>
  <si>
    <t>a1b5500000237VHAAY</t>
  </si>
  <si>
    <t>a1b5500000237WZAAY</t>
  </si>
  <si>
    <t>a1b5500000237XrAAI</t>
  </si>
  <si>
    <t>a1b5500000237Z9AAI</t>
  </si>
  <si>
    <t>a1b5500000237aRAAQ</t>
  </si>
  <si>
    <t>a1b5500000237bjAAA</t>
  </si>
  <si>
    <t>a1b5500000237d1AAA</t>
  </si>
  <si>
    <t>a1b5500000237U0AAI</t>
  </si>
  <si>
    <t>a1b5500000237VIAAY</t>
  </si>
  <si>
    <t>a1b5500000237WaAAI</t>
  </si>
  <si>
    <t>a1b5500000237XsAAI</t>
  </si>
  <si>
    <t>a1b5500000237ZAAAY</t>
  </si>
  <si>
    <t>a1b5500000237aSAAQ</t>
  </si>
  <si>
    <t>a1b5500000237bkAAA</t>
  </si>
  <si>
    <t>a1b5500000237d2AAA</t>
  </si>
  <si>
    <t>a1b5500000237U1AAI</t>
  </si>
  <si>
    <t>a1b5500000237VJAAY</t>
  </si>
  <si>
    <t>a1b5500000237WbAAI</t>
  </si>
  <si>
    <t>a1b5500000237XtAAI</t>
  </si>
  <si>
    <t>a1b5500000237ZBAAY</t>
  </si>
  <si>
    <t>a1b5500000237aTAAQ</t>
  </si>
  <si>
    <t>a1b5500000237blAAA</t>
  </si>
  <si>
    <t>a1b5500000237d3AAA</t>
  </si>
  <si>
    <t>a1b5500000237U2AAI</t>
  </si>
  <si>
    <t>a1b5500000237VKAAY</t>
  </si>
  <si>
    <t>a1b5500000237WcAAI</t>
  </si>
  <si>
    <t>a1b5500000237XuAAI</t>
  </si>
  <si>
    <t>a1b5500000237ZCAAY</t>
  </si>
  <si>
    <t>a1b5500000237aUAAQ</t>
  </si>
  <si>
    <t>a1b5500000237bmAAA</t>
  </si>
  <si>
    <t>a1b5500000237d4AAA</t>
  </si>
  <si>
    <t>a1b5500000237U3AAI</t>
  </si>
  <si>
    <t>a1b5500000237VLAAY</t>
  </si>
  <si>
    <t>a1b5500000237WdAAI</t>
  </si>
  <si>
    <t>a1b5500000237XvAAI</t>
  </si>
  <si>
    <t>a1b5500000237ZDAAY</t>
  </si>
  <si>
    <t>a1b5500000237aVAAQ</t>
  </si>
  <si>
    <t>a1b5500000237bnAAA</t>
  </si>
  <si>
    <t>a1b5500000237d5AAA</t>
  </si>
  <si>
    <t>a1b5500000237U4AAI</t>
  </si>
  <si>
    <t>a1b5500000237VMAAY</t>
  </si>
  <si>
    <t>a1b5500000237WeAAI</t>
  </si>
  <si>
    <t>a1b5500000237XwAAI</t>
  </si>
  <si>
    <t>a1b5500000237ZEAAY</t>
  </si>
  <si>
    <t>a1b5500000237aWAAQ</t>
  </si>
  <si>
    <t>a1b5500000237boAAA</t>
  </si>
  <si>
    <t>a1b5500000237d6AAA</t>
  </si>
  <si>
    <t>a1b5500000237U5AAI</t>
  </si>
  <si>
    <t>a1b5500000237VNAAY</t>
  </si>
  <si>
    <t>a1b5500000237WfAAI</t>
  </si>
  <si>
    <t>a1b5500000237XxAAI</t>
  </si>
  <si>
    <t>a1b5500000237ZFAAY</t>
  </si>
  <si>
    <t>a1b5500000237aXAAQ</t>
  </si>
  <si>
    <t>a1b5500000237bpAAA</t>
  </si>
  <si>
    <t>a1b5500000237d7AAA</t>
  </si>
  <si>
    <t>a1b5500000237U6AAI</t>
  </si>
  <si>
    <t>a1b5500000237VOAAY</t>
  </si>
  <si>
    <t>a1b5500000237WgAAI</t>
  </si>
  <si>
    <t>a1b5500000237XyAAI</t>
  </si>
  <si>
    <t>a1b5500000237ZGAAY</t>
  </si>
  <si>
    <t>a1b5500000237aYAAQ</t>
  </si>
  <si>
    <t>a1b5500000237bqAAA</t>
  </si>
  <si>
    <t>a1b5500000237d8AAA</t>
  </si>
  <si>
    <t>a1b5500000237U7AAI</t>
  </si>
  <si>
    <t>a1b5500000237VPAAY</t>
  </si>
  <si>
    <t>a1b5500000237WhAAI</t>
  </si>
  <si>
    <t>a1b5500000237XzAAI</t>
  </si>
  <si>
    <t>a1b5500000237ZHAAY</t>
  </si>
  <si>
    <t>a1b5500000237aZAAQ</t>
  </si>
  <si>
    <t>a1b5500000237brAAA</t>
  </si>
  <si>
    <t>a1b5500000237d9AAA</t>
  </si>
  <si>
    <t>a1b5500000237U8AAI</t>
  </si>
  <si>
    <t>a1b5500000237VQAAY</t>
  </si>
  <si>
    <t>a1b5500000237WiAAI</t>
  </si>
  <si>
    <t>a1b5500000237Y0AAI</t>
  </si>
  <si>
    <t>a1b5500000237ZIAAY</t>
  </si>
  <si>
    <t>a1b5500000237aaAAA</t>
  </si>
  <si>
    <t>a1b5500000237bsAAA</t>
  </si>
  <si>
    <t>a1b5500000237dAAAQ</t>
  </si>
  <si>
    <t>a1b5500000237U9AAI</t>
  </si>
  <si>
    <t>a1b5500000237VRAAY</t>
  </si>
  <si>
    <t>a1b5500000237WjAAI</t>
  </si>
  <si>
    <t>a1b5500000237Y1AAI</t>
  </si>
  <si>
    <t>a1b5500000237ZJAAY</t>
  </si>
  <si>
    <t>a1b5500000237abAAA</t>
  </si>
  <si>
    <t>a1b5500000237btAAA</t>
  </si>
  <si>
    <t>a1b5500000237dBAAQ</t>
  </si>
  <si>
    <t>a1b5500000237UAAAY</t>
  </si>
  <si>
    <t>a1b5500000237VSAAY</t>
  </si>
  <si>
    <t>a1b5500000237WkAAI</t>
  </si>
  <si>
    <t>a1b5500000237Y2AAI</t>
  </si>
  <si>
    <t>a1b5500000237ZKAAY</t>
  </si>
  <si>
    <t>a1b5500000237acAAA</t>
  </si>
  <si>
    <t>a1b5500000237buAAA</t>
  </si>
  <si>
    <t>a1b5500000237dCAAQ</t>
  </si>
  <si>
    <t>a1b5500000237UBAAY</t>
  </si>
  <si>
    <t>a1b5500000237VTAAY</t>
  </si>
  <si>
    <t>a1b5500000237WlAAI</t>
  </si>
  <si>
    <t>a1b5500000237Y3AAI</t>
  </si>
  <si>
    <t>a1b5500000237ZLAAY</t>
  </si>
  <si>
    <t>a1b5500000237adAAA</t>
  </si>
  <si>
    <t>a1b5500000237bvAAA</t>
  </si>
  <si>
    <t>a1b5500000237dDAAQ</t>
  </si>
  <si>
    <t>a1b5500000237UCAAY</t>
  </si>
  <si>
    <t>a1b5500000237VUAAY</t>
  </si>
  <si>
    <t>a1b5500000237WmAAI</t>
  </si>
  <si>
    <t>a1b5500000237Y4AAI</t>
  </si>
  <si>
    <t>a1b5500000237ZMAAY</t>
  </si>
  <si>
    <t>a1b5500000237aeAAA</t>
  </si>
  <si>
    <t>a1b5500000237bwAAA</t>
  </si>
  <si>
    <t>a1b5500000237dEAAQ</t>
  </si>
  <si>
    <t>a1b5500000237UDAAY</t>
  </si>
  <si>
    <t>a1b5500000237VVAAY</t>
  </si>
  <si>
    <t>a1b5500000237WnAAI</t>
  </si>
  <si>
    <t>a1b5500000237Y5AAI</t>
  </si>
  <si>
    <t>a1b5500000237ZNAAY</t>
  </si>
  <si>
    <t>a1b5500000237afAAA</t>
  </si>
  <si>
    <t>a1b5500000237bxAAA</t>
  </si>
  <si>
    <t>a1b5500000237dFAAQ</t>
  </si>
  <si>
    <t>a1b5500000237UEAAY</t>
  </si>
  <si>
    <t>a1b5500000237VWAAY</t>
  </si>
  <si>
    <t>a1b5500000237WoAAI</t>
  </si>
  <si>
    <t>a1b5500000237Y6AAI</t>
  </si>
  <si>
    <t>a1b5500000237ZOAAY</t>
  </si>
  <si>
    <t>a1b5500000237agAAA</t>
  </si>
  <si>
    <t>a1b5500000237byAAA</t>
  </si>
  <si>
    <t>a1b5500000237dGAAQ</t>
  </si>
  <si>
    <t>a1b5500000237UFAAY</t>
  </si>
  <si>
    <t>a1b5500000237VXAAY</t>
  </si>
  <si>
    <t>a1b5500000237WpAAI</t>
  </si>
  <si>
    <t>a1b5500000237Y7AAI</t>
  </si>
  <si>
    <t>a1b5500000237ZPAAY</t>
  </si>
  <si>
    <t>a1b5500000237ahAAA</t>
  </si>
  <si>
    <t>a1b5500000237bzAAA</t>
  </si>
  <si>
    <t>a1b5500000237dHAAQ</t>
  </si>
  <si>
    <t>a1b5500000237UGAAY</t>
  </si>
  <si>
    <t>a1b5500000237VYAAY</t>
  </si>
  <si>
    <t>a1b5500000237WqAAI</t>
  </si>
  <si>
    <t>a1b5500000237Y8AAI</t>
  </si>
  <si>
    <t>a1b5500000237ZQAAY</t>
  </si>
  <si>
    <t>a1b5500000237aiAAA</t>
  </si>
  <si>
    <t>a1b5500000237c0AAA</t>
  </si>
  <si>
    <t>a1b5500000237dIAAQ</t>
  </si>
  <si>
    <t>a1b5500000237UHAAY</t>
  </si>
  <si>
    <t>a1b5500000237VZAAY</t>
  </si>
  <si>
    <t>a1b5500000237WrAAI</t>
  </si>
  <si>
    <t>a1b5500000237Y9AAI</t>
  </si>
  <si>
    <t>a1b5500000237ZRAAY</t>
  </si>
  <si>
    <t>a1b5500000237ajAAA</t>
  </si>
  <si>
    <t>a1b5500000237c1AAA</t>
  </si>
  <si>
    <t>a1b5500000237dJAAQ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</si>
</sst>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_);_(* \(#,##0.0\);_(@_)"/>
    <numFmt numFmtId="165" formatCode="dd\.mm\.yyyy"/>
    <numFmt numFmtId="166" formatCode="_(* #,##0.00_);_(* \(#,##0.00\);_(@_)"/>
    <numFmt numFmtId="167" formatCode="_(* #,##0_);_(* \(#,##0\);_(@_)"/>
    <numFmt numFmtId="168" formatCode="#,##0.00%"/>
    <numFmt numFmtId="169" formatCode="#\'##0.00"/>
    <numFmt numFmtId="170" formatCode="0.000000"/>
    <numFmt numFmtId="171" formatCode="[$-809]dd\-mmm\-yyyy;@"/>
    <numFmt numFmtId="172" formatCode="[$-809]dd\-mmm\-\ yyyy;@"/>
    <numFmt numFmtId="173" formatCode="#,##0.0000"/>
    <numFmt numFmtId="174" formatCode="_(* #,##0.0000_);_(* \(#,##0.0000\);_(@_)"/>
  </numFmts>
  <fonts count="6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b/>
      <sz val="12"/>
      <color theme="1"/>
      <name val="Calibri"/>
      <family val="2"/>
      <scheme val="minor"/>
    </font>
    <font>
      <b/>
      <sz val="12"/>
      <name val="Calibri"/>
      <family val="2"/>
      <scheme val="minor"/>
    </font>
    <font>
      <b/>
      <sz val="12"/>
      <color theme="0"/>
      <name val="Calibri"/>
      <family val="2"/>
      <scheme val="minor"/>
    </font>
    <font>
      <b/>
      <sz val="16"/>
      <color theme="1"/>
      <name val="Calibri"/>
      <family val="2"/>
      <scheme val="minor"/>
    </font>
    <font>
      <sz val="12"/>
      <color rgb="FFFF0000"/>
      <name val="Calibri"/>
      <family val="2"/>
      <scheme val="minor"/>
    </font>
    <font>
      <b/>
      <sz val="12"/>
      <color theme="0" tint="-0.499984740745262"/>
      <name val="Calibri"/>
      <family val="2"/>
      <scheme val="minor"/>
    </font>
    <font>
      <sz val="12"/>
      <color theme="0" tint="-0.34998626667073579"/>
      <name val="Calibri"/>
      <family val="2"/>
      <scheme val="minor"/>
    </font>
    <font>
      <b/>
      <sz val="12"/>
      <color theme="0" tint="-0.34998626667073579"/>
      <name val="Calibri"/>
      <family val="2"/>
      <scheme val="minor"/>
    </font>
    <font>
      <sz val="18"/>
      <color rgb="FFFF0000"/>
      <name val="Calibri"/>
      <family val="2"/>
      <scheme val="minor"/>
    </font>
    <font>
      <sz val="16"/>
      <color rgb="FFFF0000"/>
      <name val="Calibri"/>
      <family val="2"/>
      <scheme val="minor"/>
    </font>
    <font>
      <b/>
      <sz val="22"/>
      <color theme="0"/>
      <name val="Georgia"/>
      <family val="1"/>
    </font>
    <font>
      <b/>
      <sz val="22"/>
      <color rgb="FFFFFFFF"/>
      <name val="Georgia"/>
      <family val="1"/>
    </font>
    <font>
      <b/>
      <sz val="36"/>
      <color rgb="FFFFFFFF"/>
      <name val="Georgia"/>
      <family val="1"/>
    </font>
    <font>
      <b/>
      <sz val="22"/>
      <name val="Calibri"/>
      <family val="2"/>
      <scheme val="minor"/>
    </font>
    <font>
      <b/>
      <sz val="22"/>
      <name val="Georgia"/>
      <family val="1"/>
    </font>
    <font>
      <b/>
      <sz val="18"/>
      <color rgb="FFFFFFFF"/>
      <name val="Georgia"/>
      <family val="1"/>
    </font>
    <font>
      <sz val="22"/>
      <name val="Georgia"/>
      <family val="1"/>
    </font>
    <font>
      <sz val="22"/>
      <name val="Calibri"/>
      <family val="2"/>
      <scheme val="minor"/>
    </font>
    <font>
      <sz val="22"/>
      <color rgb="FFFF0000"/>
      <name val="Calibri"/>
      <family val="2"/>
      <scheme val="minor"/>
    </font>
    <font>
      <b/>
      <sz val="28"/>
      <name val="Calibri"/>
      <family val="2"/>
      <scheme val="minor"/>
    </font>
    <font>
      <sz val="16"/>
      <color theme="0"/>
      <name val="Calibri"/>
      <family val="2"/>
      <scheme val="minor"/>
    </font>
    <font>
      <sz val="16"/>
      <name val="Calibri"/>
      <family val="2"/>
      <scheme val="minor"/>
    </font>
    <font>
      <b/>
      <sz val="12"/>
      <color theme="8" tint="0.39997558519241921"/>
      <name val="Calibri"/>
      <family val="2"/>
      <scheme val="minor"/>
    </font>
    <font>
      <sz val="26"/>
      <name val="Calibri"/>
      <family val="2"/>
      <scheme val="minor"/>
    </font>
    <font>
      <sz val="12"/>
      <name val="Calibri"/>
      <family val="2"/>
      <charset val="238"/>
      <scheme val="minor"/>
    </font>
    <font>
      <sz val="12"/>
      <color theme="1"/>
      <name val="Calibri"/>
      <family val="2"/>
      <scheme val="minor"/>
    </font>
    <font>
      <b/>
      <sz val="11"/>
      <color theme="1"/>
      <name val="Calibri"/>
      <family val="2"/>
      <scheme val="minor"/>
    </font>
    <font>
      <b/>
      <sz val="16"/>
      <color theme="1"/>
      <name val="Calibri"/>
      <family val="2"/>
      <charset val="238"/>
      <scheme val="minor"/>
    </font>
    <font>
      <b/>
      <sz val="12"/>
      <color theme="1"/>
      <name val="Calibri"/>
      <family val="2"/>
      <charset val="238"/>
      <scheme val="minor"/>
    </font>
    <font>
      <sz val="11"/>
      <color rgb="FF000000"/>
      <name val="Calibri"/>
      <family val="2"/>
      <scheme val="minor"/>
    </font>
    <font>
      <sz val="11"/>
      <color rgb="FF000000"/>
      <name val="Symbol"/>
      <family val="1"/>
      <charset val="2"/>
    </font>
    <font>
      <sz val="7"/>
      <color rgb="FF000000"/>
      <name val="Times New Roman"/>
      <family val="1"/>
    </font>
    <font>
      <sz val="11"/>
      <color rgb="FF000000"/>
      <name val="Calibri"/>
      <family val="2"/>
    </font>
    <font>
      <b/>
      <sz val="11"/>
      <color rgb="FF000000"/>
      <name val="Calibri"/>
      <family val="2"/>
    </font>
    <font>
      <sz val="12"/>
      <name val="Calibri"/>
      <family val="2"/>
    </font>
    <font>
      <b/>
      <sz val="11"/>
      <color rgb="FF000000"/>
      <name val="Calibri"/>
      <family val="2"/>
      <scheme val="minor"/>
    </font>
    <font>
      <sz val="11"/>
      <color rgb="FF212121"/>
      <name val="Calibri"/>
      <family val="2"/>
      <scheme val="minor"/>
    </font>
    <font>
      <b/>
      <i/>
      <sz val="11"/>
      <color theme="1"/>
      <name val="Calibri"/>
      <family val="2"/>
      <scheme val="minor"/>
    </font>
    <font>
      <b/>
      <sz val="10"/>
      <name val="Arial"/>
      <family val="2"/>
      <charset val="238"/>
    </font>
    <font>
      <sz val="9"/>
      <color rgb="FF1D1C1D"/>
      <name val="Arial"/>
      <family val="2"/>
      <charset val="238"/>
    </font>
    <font>
      <b/>
      <sz val="12"/>
      <color rgb="FF0A0101"/>
      <name val="Arial"/>
      <family val="2"/>
      <charset val="238"/>
    </font>
    <font>
      <b/>
      <sz val="12"/>
      <color theme="1"/>
      <name val="Arial"/>
      <family val="2"/>
      <charset val="238"/>
    </font>
    <font>
      <sz val="14"/>
      <color theme="1"/>
      <name val="Arial"/>
      <family val="2"/>
    </font>
    <font>
      <sz val="22"/>
      <color theme="1"/>
      <name val="Calibri"/>
      <family val="2"/>
      <scheme val="minor"/>
    </font>
    <font>
      <b/>
      <sz val="12"/>
      <color rgb="FFFF0000"/>
      <name val="Calibri"/>
      <family val="2"/>
      <scheme val="minor"/>
    </font>
    <font>
      <b/>
      <sz val="9"/>
      <color rgb="FF1D1C1D"/>
      <name val="Arial"/>
      <family val="2"/>
      <charset val="238"/>
    </font>
    <font>
      <sz val="11"/>
      <name val="Calibri"/>
      <family val="2"/>
    </font>
    <font>
      <b/>
      <sz val="11"/>
      <name val="Calibri"/>
      <family val="2"/>
    </font>
    <font>
      <sz val="11"/>
      <name val="Symbol"/>
      <family val="1"/>
      <charset val="2"/>
    </font>
    <font>
      <sz val="7"/>
      <name val="Times New Roman"/>
      <family val="1"/>
    </font>
    <font>
      <u/>
      <sz val="11"/>
      <color rgb="FF000000"/>
      <name val="Calibri"/>
      <family val="2"/>
    </font>
    <font>
      <u/>
      <sz val="11"/>
      <color theme="10"/>
      <name val="Calibri"/>
      <family val="2"/>
      <scheme val="minor"/>
    </font>
    <font>
      <sz val="11"/>
      <name val="Calibri"/>
      <family val="2"/>
      <scheme val="minor"/>
    </font>
    <font>
      <u/>
      <sz val="11"/>
      <color theme="4" tint="-0.249977111117893"/>
      <name val="Calibri"/>
      <family val="2"/>
      <charset val="238"/>
      <scheme val="minor"/>
    </font>
  </fonts>
  <fills count="30">
    <fill>
      <patternFill patternType="none"/>
    </fill>
    <fill>
      <patternFill patternType="gray125"/>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solid">
        <fgColor rgb="FF9BC2E6"/>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DDEBF7"/>
        <bgColor theme="4" tint="0.79998168889431442"/>
      </patternFill>
    </fill>
    <fill>
      <patternFill patternType="solid">
        <fgColor rgb="FFDDEBF7"/>
        <bgColor indexed="64"/>
      </patternFill>
    </fill>
    <fill>
      <patternFill patternType="solid">
        <fgColor rgb="FF5B9BD5"/>
        <bgColor theme="4"/>
      </patternFill>
    </fill>
    <fill>
      <patternFill patternType="solid">
        <fgColor rgb="FF5B9BD5"/>
        <bgColor indexed="64"/>
      </patternFill>
    </fill>
    <fill>
      <patternFill patternType="solid">
        <fgColor theme="0"/>
        <bgColor theme="4" tint="0.79998168889431442"/>
      </patternFill>
    </fill>
    <fill>
      <patternFill patternType="solid">
        <fgColor theme="4" tint="0.79998168889431442"/>
        <bgColor indexed="64"/>
      </patternFill>
    </fill>
    <fill>
      <patternFill patternType="solid">
        <fgColor theme="8" tint="0.79998168889431442"/>
        <bgColor indexed="64"/>
      </patternFill>
    </fill>
    <fill>
      <patternFill patternType="solid">
        <fgColor rgb="FFD9E2F3"/>
        <bgColor indexed="64"/>
      </patternFill>
    </fill>
    <fill>
      <patternFill patternType="solid">
        <fgColor theme="4" tint="0.59999389629810485"/>
        <bgColor indexed="64"/>
      </patternFill>
    </fill>
    <fill>
      <patternFill patternType="solid">
        <fgColor theme="0"/>
        <bgColor theme="4"/>
      </patternFill>
    </fill>
    <fill>
      <patternFill patternType="solid">
        <fgColor rgb="FF8EA9DB"/>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theme="4" tint="0.59999389629810485"/>
      </patternFill>
    </fill>
    <fill>
      <patternFill patternType="solid">
        <fgColor rgb="FFDAEEF7"/>
        <bgColor indexed="64"/>
      </patternFill>
    </fill>
    <fill>
      <patternFill patternType="solid">
        <fgColor theme="4" tint="0.79998168889431442"/>
        <bgColor theme="0"/>
      </patternFill>
    </fill>
    <fill>
      <patternFill patternType="solid">
        <fgColor theme="5"/>
        <bgColor indexed="64"/>
      </patternFill>
    </fill>
    <fill>
      <patternFill patternType="solid">
        <fgColor theme="7" tint="0.79998168889431442"/>
        <bgColor indexed="64"/>
      </patternFill>
    </fill>
    <fill>
      <patternFill patternType="solid">
        <fgColor rgb="FFD3D3D3"/>
        <bgColor indexed="64"/>
      </patternFill>
    </fill>
  </fills>
  <borders count="117">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hair">
        <color rgb="FF00B0F0"/>
      </left>
      <right style="hair">
        <color rgb="FF00B0F0"/>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diagonal/>
    </border>
    <border>
      <left style="thin">
        <color indexed="64"/>
      </left>
      <right/>
      <top style="medium">
        <color indexed="64"/>
      </top>
      <bottom style="medium">
        <color indexed="64"/>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hair">
        <color theme="8"/>
      </left>
      <right style="hair">
        <color theme="8"/>
      </right>
      <top style="hair">
        <color theme="8"/>
      </top>
      <bottom style="hair">
        <color theme="8"/>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4" tint="-0.24994659260841701"/>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style="thin">
        <color indexed="64"/>
      </left>
      <right style="thin">
        <color indexed="64"/>
      </right>
      <top style="medium">
        <color theme="4" tint="-0.24994659260841701"/>
      </top>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medium">
        <color theme="4" tint="-0.24994659260841701"/>
      </left>
      <right style="thin">
        <color indexed="64"/>
      </right>
      <top style="medium">
        <color theme="4" tint="-0.24994659260841701"/>
      </top>
      <bottom/>
      <diagonal/>
    </border>
    <border>
      <left style="thin">
        <color theme="4" tint="-0.24994659260841701"/>
      </left>
      <right/>
      <top style="medium">
        <color theme="4" tint="-0.24994659260841701"/>
      </top>
      <bottom style="thin">
        <color indexed="64"/>
      </bottom>
      <diagonal/>
    </border>
    <border>
      <left/>
      <right/>
      <top style="medium">
        <color theme="4" tint="-0.24994659260841701"/>
      </top>
      <bottom style="thin">
        <color indexed="64"/>
      </bottom>
      <diagonal/>
    </border>
    <border>
      <left style="medium">
        <color theme="4" tint="-0.24994659260841701"/>
      </left>
      <right/>
      <top style="medium">
        <color theme="4" tint="-0.24994659260841701"/>
      </top>
      <bottom style="thin">
        <color indexed="64"/>
      </bottom>
      <diagonal/>
    </border>
    <border>
      <left style="medium">
        <color theme="4" tint="-0.24994659260841701"/>
      </left>
      <right style="thin">
        <color indexed="64"/>
      </right>
      <top style="thin">
        <color indexed="64"/>
      </top>
      <bottom style="thin">
        <color indexed="64"/>
      </bottom>
      <diagonal/>
    </border>
    <border>
      <left style="thin">
        <color theme="4" tint="-0.24994659260841701"/>
      </left>
      <right/>
      <top style="medium">
        <color theme="4" tint="-0.24994659260841701"/>
      </top>
      <bottom/>
      <diagonal/>
    </border>
    <border>
      <left style="medium">
        <color theme="4" tint="-0.24994659260841701"/>
      </left>
      <right/>
      <top style="thin">
        <color theme="4" tint="-0.24994659260841701"/>
      </top>
      <bottom style="thin">
        <color theme="4" tint="-0.24994659260841701"/>
      </bottom>
      <diagonal/>
    </border>
    <border>
      <left style="thin">
        <color theme="4" tint="-0.24994659260841701"/>
      </left>
      <right/>
      <top style="thin">
        <color theme="4" tint="-0.2499465926084170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theme="4" tint="-0.24994659260841701"/>
      </right>
      <top style="thin">
        <color indexed="64"/>
      </top>
      <bottom style="thin">
        <color indexed="64"/>
      </bottom>
      <diagonal/>
    </border>
    <border>
      <left style="medium">
        <color auto="1"/>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auto="1"/>
      </left>
      <right style="thin">
        <color indexed="64"/>
      </right>
      <top style="thin">
        <color indexed="64"/>
      </top>
      <bottom/>
      <diagonal/>
    </border>
    <border>
      <left style="medium">
        <color auto="1"/>
      </left>
      <right style="thin">
        <color indexed="64"/>
      </right>
      <top/>
      <bottom style="thin">
        <color indexed="64"/>
      </bottom>
      <diagonal/>
    </border>
    <border>
      <left/>
      <right style="thin">
        <color indexed="64"/>
      </right>
      <top/>
      <bottom style="thin">
        <color indexed="64"/>
      </bottom>
      <diagonal/>
    </border>
    <border>
      <left style="medium">
        <color auto="1"/>
      </left>
      <right style="thin">
        <color indexed="64"/>
      </right>
      <top/>
      <bottom/>
      <diagonal/>
    </border>
    <border>
      <left/>
      <right/>
      <top style="thin">
        <color theme="0"/>
      </top>
      <bottom/>
      <diagonal/>
    </border>
    <border>
      <left/>
      <right/>
      <top/>
      <bottom style="thin">
        <color theme="0"/>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diagonalUp="1">
      <left style="thin">
        <color rgb="FFFFFFFF"/>
      </left>
      <right style="thin">
        <color rgb="FFFFFFFF"/>
      </right>
      <top style="thin">
        <color rgb="FFFFFFFF"/>
      </top>
      <bottom style="thin">
        <color rgb="FFFFFFFF"/>
      </bottom>
      <diagonal style="thin">
        <color rgb="FFFFFFFF"/>
      </diagonal>
    </border>
    <border diagonalUp="1">
      <left style="thin">
        <color rgb="FFFFFFFF"/>
      </left>
      <right/>
      <top style="thin">
        <color rgb="FFFFFFFF"/>
      </top>
      <bottom style="thin">
        <color rgb="FFFFFFFF"/>
      </bottom>
      <diagonal style="thin">
        <color rgb="FFFFFFFF"/>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bottom style="thin">
        <color rgb="FFFFFFFF"/>
      </bottom>
      <diagonal/>
    </border>
    <border>
      <left style="hair">
        <color theme="0"/>
      </left>
      <right style="hair">
        <color theme="0"/>
      </right>
      <top style="hair">
        <color theme="0"/>
      </top>
      <bottom style="hair">
        <color theme="0"/>
      </bottom>
      <diagonal/>
    </border>
    <border>
      <left/>
      <right style="hair">
        <color theme="8"/>
      </right>
      <top style="hair">
        <color theme="8"/>
      </top>
      <bottom style="hair">
        <color theme="8"/>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auto="1"/>
      </left>
      <right style="hair">
        <color rgb="FF00B0F0"/>
      </right>
      <top/>
      <bottom/>
      <diagonal/>
    </border>
    <border>
      <left style="hair">
        <color rgb="FF00B0F0"/>
      </left>
      <right style="hair">
        <color rgb="FF00B0F0"/>
      </right>
      <top style="hair">
        <color rgb="FF00B0F0"/>
      </top>
      <bottom/>
      <diagonal/>
    </border>
    <border>
      <left/>
      <right/>
      <top/>
      <bottom style="hair">
        <color rgb="FF00B0F0"/>
      </bottom>
      <diagonal/>
    </border>
    <border>
      <left style="medium">
        <color theme="4" tint="-0.24994659260841701"/>
      </left>
      <right/>
      <top style="thin">
        <color indexed="64"/>
      </top>
      <bottom style="thin">
        <color indexed="64"/>
      </bottom>
      <diagonal/>
    </border>
    <border>
      <left/>
      <right style="thin">
        <color indexed="64"/>
      </right>
      <top style="medium">
        <color theme="4" tint="-0.24994659260841701"/>
      </top>
      <bottom style="thin">
        <color indexed="64"/>
      </bottom>
      <diagonal/>
    </border>
    <border>
      <left/>
      <right style="medium">
        <color indexed="64"/>
      </right>
      <top style="medium">
        <color theme="4" tint="-0.24994659260841701"/>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4" tint="-0.24994659260841701"/>
      </left>
      <right/>
      <top style="thin">
        <color indexed="64"/>
      </top>
      <bottom style="medium">
        <color theme="4" tint="-0.24994659260841701"/>
      </bottom>
      <diagonal/>
    </border>
    <border>
      <left/>
      <right/>
      <top style="thin">
        <color indexed="64"/>
      </top>
      <bottom style="medium">
        <color theme="4" tint="-0.24994659260841701"/>
      </bottom>
      <diagonal/>
    </border>
    <border>
      <left/>
      <right style="medium">
        <color indexed="64"/>
      </right>
      <top style="thin">
        <color indexed="64"/>
      </top>
      <bottom style="medium">
        <color theme="4" tint="-0.24994659260841701"/>
      </bottom>
      <diagonal/>
    </border>
    <border>
      <left style="medium">
        <color theme="4" tint="-0.24994659260841701"/>
      </left>
      <right/>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right/>
      <top style="thin">
        <color theme="4" tint="-0.24994659260841701"/>
      </top>
      <bottom style="thin">
        <color theme="4" tint="-0.24994659260841701"/>
      </bottom>
      <diagonal/>
    </border>
    <border>
      <left style="thin">
        <color theme="4" tint="-0.24994659260841701"/>
      </left>
      <right/>
      <top/>
      <bottom/>
      <diagonal/>
    </border>
    <border>
      <left/>
      <right/>
      <top style="thin">
        <color theme="4" tint="-0.24994659260841701"/>
      </top>
      <bottom/>
      <diagonal/>
    </border>
    <border>
      <left style="medium">
        <color theme="4" tint="-0.24994659260841701"/>
      </left>
      <right style="thin">
        <color theme="4" tint="-0.24994659260841701"/>
      </right>
      <top style="thin">
        <color theme="4" tint="-0.24994659260841701"/>
      </top>
      <bottom/>
      <diagonal/>
    </border>
    <border>
      <left style="medium">
        <color theme="4" tint="-0.24994659260841701"/>
      </left>
      <right style="thin">
        <color theme="4" tint="-0.24994659260841701"/>
      </right>
      <top/>
      <bottom style="thin">
        <color theme="4" tint="-0.24994659260841701"/>
      </bottom>
      <diagonal/>
    </border>
    <border>
      <left style="thin">
        <color theme="4" tint="-0.24994659260841701"/>
      </left>
      <right style="thin">
        <color theme="4" tint="-0.24994659260841701"/>
      </right>
      <top/>
      <bottom style="thin">
        <color theme="4" tint="-0.24994659260841701"/>
      </bottom>
      <diagonal/>
    </border>
    <border>
      <left style="medium">
        <color theme="4" tint="-0.24994659260841701"/>
      </left>
      <right style="thin">
        <color theme="4" tint="-0.24994659260841701"/>
      </right>
      <top/>
      <bottom/>
      <diagonal/>
    </border>
    <border>
      <left style="thin">
        <color theme="4" tint="-0.24994659260841701"/>
      </left>
      <right style="thin">
        <color theme="4" tint="-0.24994659260841701"/>
      </right>
      <top/>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tint="-0.24994659260841701"/>
      </right>
      <top style="medium">
        <color theme="4" tint="-0.24994659260841701"/>
      </top>
      <bottom/>
      <diagonal/>
    </border>
    <border>
      <left/>
      <right style="thin">
        <color theme="4" tint="-0.24994659260841701"/>
      </right>
      <top style="thin">
        <color theme="4" tint="-0.24994659260841701"/>
      </top>
      <bottom/>
      <diagonal/>
    </border>
    <border>
      <left style="thin">
        <color theme="4"/>
      </left>
      <right style="thin">
        <color theme="4"/>
      </right>
      <top style="thin">
        <color theme="4"/>
      </top>
      <bottom style="thin">
        <color theme="4"/>
      </bottom>
      <diagonal/>
    </border>
    <border>
      <left style="medium">
        <color theme="4" tint="-0.24994659260841701"/>
      </left>
      <right/>
      <top/>
      <bottom style="thin">
        <color theme="4" tint="-0.24994659260841701"/>
      </bottom>
      <diagonal/>
    </border>
    <border>
      <left style="thin">
        <color theme="4"/>
      </left>
      <right style="thin">
        <color theme="4"/>
      </right>
      <top/>
      <bottom style="thin">
        <color theme="4"/>
      </bottom>
      <diagonal/>
    </border>
    <border>
      <left style="thin">
        <color theme="4" tint="-0.249977111117893"/>
      </left>
      <right style="thin">
        <color theme="4" tint="-0.249977111117893"/>
      </right>
      <top style="thin">
        <color theme="4" tint="-0.249977111117893"/>
      </top>
      <bottom style="thin">
        <color theme="4" tint="-0.249977111117893"/>
      </bottom>
      <diagonal/>
    </border>
    <border>
      <left/>
      <right/>
      <top/>
      <bottom style="medium">
        <color theme="4" tint="-0.249977111117893"/>
      </bottom>
      <diagonal/>
    </border>
    <border>
      <left style="thin">
        <color theme="4" tint="-0.249977111117893"/>
      </left>
      <right style="thin">
        <color theme="4" tint="-0.249977111117893"/>
      </right>
      <top/>
      <bottom style="thin">
        <color theme="4" tint="-0.249977111117893"/>
      </bottom>
      <diagonal/>
    </border>
    <border>
      <left style="medium">
        <color theme="4" tint="-0.249977111117893"/>
      </left>
      <right/>
      <top style="medium">
        <color theme="4" tint="-0.249977111117893"/>
      </top>
      <bottom style="medium">
        <color theme="4" tint="-0.249977111117893"/>
      </bottom>
      <diagonal/>
    </border>
    <border>
      <left/>
      <right/>
      <top style="medium">
        <color theme="4" tint="-0.249977111117893"/>
      </top>
      <bottom style="medium">
        <color theme="4" tint="-0.249977111117893"/>
      </bottom>
      <diagonal/>
    </border>
    <border>
      <left style="thin">
        <color indexed="64"/>
      </left>
      <right style="thin">
        <color indexed="64"/>
      </right>
      <top style="medium">
        <color theme="4" tint="-0.249977111117893"/>
      </top>
      <bottom style="medium">
        <color theme="4" tint="-0.249977111117893"/>
      </bottom>
      <diagonal/>
    </border>
    <border>
      <left style="thin">
        <color indexed="64"/>
      </left>
      <right style="medium">
        <color theme="4" tint="-0.249977111117893"/>
      </right>
      <top style="medium">
        <color theme="4" tint="-0.249977111117893"/>
      </top>
      <bottom style="medium">
        <color theme="4" tint="-0.249977111117893"/>
      </bottom>
      <diagonal/>
    </border>
    <border>
      <left style="medium">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thin">
        <color theme="4" tint="-0.249977111117893"/>
      </right>
      <top style="medium">
        <color theme="4" tint="-0.249977111117893"/>
      </top>
      <bottom style="thin">
        <color theme="4" tint="-0.249977111117893"/>
      </bottom>
      <diagonal/>
    </border>
    <border>
      <left style="thin">
        <color theme="4" tint="-0.249977111117893"/>
      </left>
      <right style="medium">
        <color theme="4" tint="-0.249977111117893"/>
      </right>
      <top style="medium">
        <color theme="4" tint="-0.249977111117893"/>
      </top>
      <bottom style="thin">
        <color theme="4" tint="-0.249977111117893"/>
      </bottom>
      <diagonal/>
    </border>
    <border>
      <left style="medium">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thin">
        <color theme="4" tint="-0.249977111117893"/>
      </right>
      <top style="thin">
        <color theme="4" tint="-0.249977111117893"/>
      </top>
      <bottom style="medium">
        <color theme="4" tint="-0.249977111117893"/>
      </bottom>
      <diagonal/>
    </border>
    <border>
      <left style="thin">
        <color theme="4" tint="-0.249977111117893"/>
      </left>
      <right style="medium">
        <color theme="4" tint="-0.249977111117893"/>
      </right>
      <top style="thin">
        <color theme="4" tint="-0.249977111117893"/>
      </top>
      <bottom style="medium">
        <color theme="4" tint="-0.249977111117893"/>
      </bottom>
      <diagonal/>
    </border>
    <border>
      <left/>
      <right style="medium">
        <color theme="4" tint="-0.249977111117893"/>
      </right>
      <top/>
      <bottom style="medium">
        <color theme="4" tint="-0.249977111117893"/>
      </bottom>
      <diagonal/>
    </border>
    <border>
      <left/>
      <right style="medium">
        <color theme="4" tint="-0.249977111117893"/>
      </right>
      <top style="medium">
        <color theme="4" tint="-0.249977111117893"/>
      </top>
      <bottom style="medium">
        <color theme="4" tint="-0.249977111117893"/>
      </bottom>
      <diagonal/>
    </border>
    <border>
      <left style="medium">
        <color theme="4" tint="-0.24994659260841701"/>
      </left>
      <right/>
      <top/>
      <bottom style="thin">
        <color indexed="64"/>
      </bottom>
      <diagonal/>
    </border>
    <border>
      <left style="medium">
        <color theme="4" tint="-0.24994659260841701"/>
      </left>
      <right/>
      <top style="medium">
        <color theme="4" tint="-0.24994659260841701"/>
      </top>
      <bottom style="thin">
        <color theme="4" tint="-0.24994659260841701"/>
      </bottom>
      <diagonal/>
    </border>
    <border>
      <left/>
      <right style="thin">
        <color theme="4" tint="-0.24994659260841701"/>
      </right>
      <top style="medium">
        <color theme="4" tint="-0.249977111117893"/>
      </top>
      <bottom style="medium">
        <color theme="4" tint="-0.249977111117893"/>
      </bottom>
      <diagonal/>
    </border>
    <border>
      <left style="thin">
        <color theme="4" tint="-0.24994659260841701"/>
      </left>
      <right/>
      <top style="medium">
        <color theme="4" tint="-0.249977111117893"/>
      </top>
      <bottom style="medium">
        <color theme="4" tint="-0.249977111117893"/>
      </bottom>
      <diagonal/>
    </border>
    <border>
      <left style="thin">
        <color theme="4" tint="-0.24994659260841701"/>
      </left>
      <right style="thin">
        <color theme="4" tint="-0.24994659260841701"/>
      </right>
      <top style="medium">
        <color theme="4" tint="-0.249977111117893"/>
      </top>
      <bottom style="medium">
        <color theme="4" tint="-0.249977111117893"/>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diagonalUp="1">
      <left style="thin">
        <color rgb="FFFFFFFF"/>
      </left>
      <right style="thin">
        <color rgb="FFFFFFFF"/>
      </right>
      <top/>
      <bottom style="thin">
        <color rgb="FFFFFFFF"/>
      </bottom>
      <diagonal style="thin">
        <color rgb="FFFFFFFF"/>
      </diagonal>
    </border>
  </borders>
  <cellStyleXfs count="9">
    <xf numFmtId="0" fontId="0" fillId="0" borderId="0"/>
    <xf numFmtId="0" fontId="9" fillId="0" borderId="0" applyNumberFormat="0" applyFill="0" applyBorder="0" applyAlignment="0" applyProtection="0"/>
    <xf numFmtId="0" fontId="10" fillId="0" borderId="0"/>
    <xf numFmtId="0" fontId="8" fillId="0" borderId="0"/>
    <xf numFmtId="0" fontId="39" fillId="0" borderId="0"/>
    <xf numFmtId="0" fontId="9" fillId="0" borderId="0" applyNumberFormat="0" applyFill="0" applyBorder="0" applyAlignment="0" applyProtection="0"/>
    <xf numFmtId="0" fontId="7" fillId="0" borderId="0"/>
    <xf numFmtId="0" fontId="6" fillId="0" borderId="0"/>
    <xf numFmtId="0" fontId="6" fillId="0" borderId="0"/>
  </cellStyleXfs>
  <cellXfs count="893">
    <xf numFmtId="0" fontId="0" fillId="0" borderId="0" xfId="0"/>
    <xf numFmtId="0" fontId="10" fillId="0" borderId="0" xfId="2"/>
    <xf numFmtId="0" fontId="11" fillId="0" borderId="0" xfId="2" applyFont="1"/>
    <xf numFmtId="0" fontId="12" fillId="2" borderId="0" xfId="0" applyFont="1" applyFill="1" applyProtection="1"/>
    <xf numFmtId="0" fontId="13" fillId="0" borderId="0" xfId="0" applyFont="1" applyProtection="1"/>
    <xf numFmtId="0" fontId="0" fillId="0" borderId="0" xfId="0" applyFont="1" applyProtection="1"/>
    <xf numFmtId="0" fontId="11" fillId="0" borderId="0" xfId="2" applyFont="1"/>
    <xf numFmtId="0" fontId="12" fillId="0" borderId="0" xfId="0" applyFont="1" applyProtection="1"/>
    <xf numFmtId="0" fontId="10" fillId="0" borderId="0" xfId="2" quotePrefix="1" applyAlignment="1">
      <alignment horizontal="left"/>
    </xf>
    <xf numFmtId="0" fontId="10" fillId="0" borderId="0" xfId="2"/>
    <xf numFmtId="0" fontId="0" fillId="0" borderId="0" xfId="0" applyFont="1" applyAlignment="1" applyProtection="1">
      <alignment vertical="center"/>
    </xf>
    <xf numFmtId="0" fontId="0" fillId="0" borderId="0" xfId="0" applyFont="1" applyFill="1" applyAlignment="1" applyProtection="1">
      <alignment vertical="center"/>
    </xf>
    <xf numFmtId="0" fontId="12" fillId="0" borderId="0" xfId="0" applyFont="1" applyAlignment="1" applyProtection="1">
      <alignment vertical="center"/>
    </xf>
    <xf numFmtId="0" fontId="9" fillId="6" borderId="3" xfId="1" applyFont="1" applyFill="1" applyBorder="1" applyAlignment="1" applyProtection="1">
      <alignment horizontal="center" vertical="center"/>
    </xf>
    <xf numFmtId="0" fontId="9" fillId="6" borderId="2" xfId="1" applyFont="1" applyFill="1" applyBorder="1" applyAlignment="1" applyProtection="1">
      <alignment horizontal="center" vertical="center"/>
    </xf>
    <xf numFmtId="0" fontId="9" fillId="6" borderId="4" xfId="1" applyFont="1" applyFill="1" applyBorder="1" applyAlignment="1" applyProtection="1">
      <alignment horizontal="center" vertical="center"/>
    </xf>
    <xf numFmtId="0" fontId="0" fillId="2" borderId="0" xfId="0" applyFont="1" applyFill="1" applyBorder="1" applyAlignment="1" applyProtection="1">
      <alignment horizontal="center" vertical="center"/>
    </xf>
    <xf numFmtId="0" fontId="0" fillId="2" borderId="0" xfId="0" applyFont="1" applyFill="1" applyBorder="1" applyProtection="1"/>
    <xf numFmtId="0" fontId="0" fillId="2" borderId="0" xfId="0" applyFont="1" applyFill="1" applyProtection="1"/>
    <xf numFmtId="0" fontId="0" fillId="0" borderId="17" xfId="0" applyFont="1" applyBorder="1" applyProtection="1"/>
    <xf numFmtId="0" fontId="0" fillId="0" borderId="8" xfId="0" applyFont="1" applyBorder="1" applyProtection="1"/>
    <xf numFmtId="0" fontId="0" fillId="0" borderId="13" xfId="0" applyFont="1" applyBorder="1" applyProtection="1"/>
    <xf numFmtId="0" fontId="0" fillId="0" borderId="0" xfId="0" applyFont="1" applyBorder="1" applyProtection="1"/>
    <xf numFmtId="0" fontId="0" fillId="0" borderId="16" xfId="0" applyFont="1" applyBorder="1" applyProtection="1"/>
    <xf numFmtId="17" fontId="0" fillId="0" borderId="0" xfId="0" applyNumberFormat="1" applyFont="1" applyProtection="1"/>
    <xf numFmtId="0" fontId="0" fillId="0" borderId="14" xfId="0" applyFont="1" applyBorder="1" applyProtection="1"/>
    <xf numFmtId="0" fontId="0" fillId="0" borderId="15" xfId="0" applyFont="1" applyBorder="1" applyProtection="1"/>
    <xf numFmtId="0" fontId="9" fillId="0" borderId="0" xfId="1" quotePrefix="1" applyFont="1" applyProtection="1"/>
    <xf numFmtId="0" fontId="0" fillId="0" borderId="0" xfId="0" applyFont="1" applyFill="1" applyProtection="1"/>
    <xf numFmtId="17" fontId="9" fillId="0" borderId="0" xfId="1" quotePrefix="1" applyNumberFormat="1" applyFont="1" applyFill="1" applyBorder="1" applyAlignment="1" applyProtection="1">
      <alignment horizontal="center" vertical="center"/>
    </xf>
    <xf numFmtId="17" fontId="9" fillId="2" borderId="0" xfId="1" quotePrefix="1" applyNumberFormat="1" applyFont="1" applyFill="1" applyBorder="1" applyAlignment="1" applyProtection="1">
      <alignment horizontal="center" vertical="center"/>
    </xf>
    <xf numFmtId="0" fontId="14" fillId="4" borderId="4" xfId="0" applyFont="1" applyFill="1" applyBorder="1" applyAlignment="1" applyProtection="1">
      <alignment horizontal="center" vertical="center"/>
    </xf>
    <xf numFmtId="0" fontId="14" fillId="4" borderId="0" xfId="0"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15" fontId="0" fillId="0" borderId="0" xfId="0" applyNumberFormat="1" applyFont="1" applyFill="1" applyBorder="1" applyAlignment="1" applyProtection="1">
      <alignment horizontal="center" vertical="center"/>
    </xf>
    <xf numFmtId="15" fontId="0" fillId="2" borderId="0" xfId="0" applyNumberFormat="1" applyFont="1" applyFill="1" applyBorder="1" applyAlignment="1" applyProtection="1">
      <alignment horizontal="center" vertical="center"/>
    </xf>
    <xf numFmtId="17" fontId="0" fillId="2" borderId="0" xfId="0" applyNumberFormat="1" applyFont="1" applyFill="1" applyBorder="1" applyAlignment="1" applyProtection="1">
      <alignment horizontal="center" vertical="center"/>
    </xf>
    <xf numFmtId="0" fontId="14" fillId="6" borderId="7" xfId="0" applyFont="1" applyFill="1" applyBorder="1" applyAlignment="1" applyProtection="1">
      <alignment horizontal="center" vertical="center"/>
    </xf>
    <xf numFmtId="0" fontId="14" fillId="6" borderId="17" xfId="0" applyFont="1" applyFill="1" applyBorder="1" applyAlignment="1" applyProtection="1">
      <alignment horizontal="center" vertical="center"/>
    </xf>
    <xf numFmtId="0" fontId="14" fillId="6" borderId="14" xfId="0" applyFont="1" applyFill="1" applyBorder="1" applyAlignment="1" applyProtection="1">
      <alignment horizontal="center" vertical="center"/>
    </xf>
    <xf numFmtId="0" fontId="14" fillId="6" borderId="15" xfId="0" applyFont="1" applyFill="1" applyBorder="1" applyAlignment="1" applyProtection="1">
      <alignment horizontal="center" vertical="center"/>
    </xf>
    <xf numFmtId="17" fontId="9" fillId="2" borderId="7" xfId="1" quotePrefix="1" applyNumberFormat="1" applyFont="1" applyFill="1" applyBorder="1" applyAlignment="1" applyProtection="1">
      <alignment horizontal="center" vertical="center"/>
    </xf>
    <xf numFmtId="17" fontId="9" fillId="2" borderId="17" xfId="1" quotePrefix="1" applyNumberFormat="1" applyFont="1" applyFill="1" applyBorder="1" applyAlignment="1" applyProtection="1">
      <alignment horizontal="center" vertical="center"/>
    </xf>
    <xf numFmtId="17" fontId="9" fillId="2" borderId="8" xfId="1" quotePrefix="1" applyNumberFormat="1" applyFont="1" applyFill="1" applyBorder="1" applyAlignment="1" applyProtection="1">
      <alignment horizontal="center" vertical="center"/>
    </xf>
    <xf numFmtId="17" fontId="9" fillId="2" borderId="13" xfId="1" quotePrefix="1" applyNumberFormat="1" applyFont="1" applyFill="1" applyBorder="1" applyAlignment="1" applyProtection="1">
      <alignment horizontal="center" vertical="center"/>
    </xf>
    <xf numFmtId="0" fontId="14" fillId="2" borderId="0" xfId="0" applyFont="1" applyFill="1" applyBorder="1" applyAlignment="1" applyProtection="1">
      <alignment vertical="center"/>
    </xf>
    <xf numFmtId="17" fontId="15" fillId="2" borderId="0" xfId="0" applyNumberFormat="1" applyFont="1" applyFill="1" applyBorder="1" applyAlignment="1" applyProtection="1">
      <alignment vertical="center"/>
    </xf>
    <xf numFmtId="15" fontId="0" fillId="2" borderId="1" xfId="0" applyNumberFormat="1" applyFont="1" applyFill="1" applyBorder="1" applyAlignment="1" applyProtection="1">
      <alignment horizontal="center" vertical="center"/>
    </xf>
    <xf numFmtId="0" fontId="14" fillId="0" borderId="0" xfId="0" applyFont="1" applyFill="1" applyBorder="1" applyAlignment="1" applyProtection="1">
      <alignment vertical="center"/>
    </xf>
    <xf numFmtId="17" fontId="15" fillId="0" borderId="13" xfId="0" applyNumberFormat="1" applyFont="1" applyFill="1" applyBorder="1" applyAlignment="1" applyProtection="1">
      <alignment horizontal="center" vertical="center"/>
    </xf>
    <xf numFmtId="17" fontId="15" fillId="0" borderId="0" xfId="0" applyNumberFormat="1" applyFont="1" applyFill="1" applyBorder="1" applyAlignment="1" applyProtection="1">
      <alignment vertical="center"/>
    </xf>
    <xf numFmtId="0" fontId="0" fillId="2" borderId="14" xfId="0" applyFont="1" applyFill="1" applyBorder="1" applyAlignment="1" applyProtection="1"/>
    <xf numFmtId="0" fontId="0" fillId="2" borderId="15" xfId="0" applyFont="1" applyFill="1" applyBorder="1" applyAlignment="1" applyProtection="1"/>
    <xf numFmtId="0" fontId="0" fillId="2" borderId="16" xfId="0" applyFont="1" applyFill="1" applyBorder="1" applyAlignment="1" applyProtection="1"/>
    <xf numFmtId="0" fontId="0" fillId="0" borderId="0" xfId="0" applyFont="1" applyFill="1" applyAlignment="1" applyProtection="1">
      <alignment horizontal="center" vertical="center" wrapText="1"/>
    </xf>
    <xf numFmtId="0" fontId="0" fillId="2" borderId="0" xfId="0" applyFont="1" applyFill="1" applyBorder="1" applyAlignment="1" applyProtection="1"/>
    <xf numFmtId="0" fontId="14" fillId="2" borderId="0" xfId="0" applyFont="1" applyFill="1" applyAlignment="1" applyProtection="1"/>
    <xf numFmtId="0" fontId="0" fillId="0" borderId="0" xfId="0" applyFont="1" applyFill="1" applyBorder="1" applyProtection="1"/>
    <xf numFmtId="0" fontId="0" fillId="2" borderId="1" xfId="0" applyFont="1" applyFill="1" applyBorder="1" applyAlignment="1" applyProtection="1">
      <alignment horizontal="center" vertical="center"/>
    </xf>
    <xf numFmtId="0" fontId="0" fillId="0" borderId="2" xfId="0" applyFont="1" applyFill="1" applyBorder="1" applyProtection="1"/>
    <xf numFmtId="0" fontId="0" fillId="0" borderId="2" xfId="0" applyFont="1" applyBorder="1" applyProtection="1"/>
    <xf numFmtId="0" fontId="0" fillId="0" borderId="3" xfId="0" applyFont="1" applyBorder="1" applyProtection="1"/>
    <xf numFmtId="0" fontId="14" fillId="2" borderId="17" xfId="0" applyFont="1" applyFill="1" applyBorder="1" applyAlignment="1" applyProtection="1">
      <alignment vertical="center"/>
    </xf>
    <xf numFmtId="0" fontId="0" fillId="0" borderId="19" xfId="0" applyFont="1" applyBorder="1" applyProtection="1"/>
    <xf numFmtId="0" fontId="0" fillId="0" borderId="20" xfId="0" applyFont="1" applyBorder="1" applyProtection="1"/>
    <xf numFmtId="0" fontId="0" fillId="0" borderId="15" xfId="0" applyFont="1" applyFill="1" applyBorder="1" applyProtection="1"/>
    <xf numFmtId="0" fontId="16" fillId="0" borderId="0" xfId="0" applyFont="1" applyFill="1" applyBorder="1" applyAlignment="1" applyProtection="1">
      <alignment horizontal="center" vertical="center" wrapText="1"/>
    </xf>
    <xf numFmtId="0" fontId="15" fillId="0" borderId="17" xfId="0" applyFont="1" applyFill="1" applyBorder="1" applyAlignment="1" applyProtection="1">
      <alignment horizontal="center" vertical="center"/>
    </xf>
    <xf numFmtId="0" fontId="15" fillId="0" borderId="8" xfId="0" applyFont="1" applyFill="1" applyBorder="1" applyAlignment="1" applyProtection="1">
      <alignment horizontal="center" vertical="center"/>
    </xf>
    <xf numFmtId="0" fontId="0" fillId="0" borderId="0" xfId="0" applyFont="1" applyProtection="1">
      <protection locked="0"/>
    </xf>
    <xf numFmtId="15" fontId="13" fillId="0" borderId="0" xfId="0" applyNumberFormat="1" applyFont="1" applyFill="1" applyBorder="1" applyAlignment="1" applyProtection="1">
      <alignment horizontal="center" vertical="center" wrapText="1"/>
    </xf>
    <xf numFmtId="17" fontId="14" fillId="0" borderId="0" xfId="0" applyNumberFormat="1" applyFont="1" applyFill="1" applyBorder="1" applyAlignment="1" applyProtection="1">
      <alignment horizontal="center" vertical="center" wrapText="1"/>
    </xf>
    <xf numFmtId="17" fontId="15" fillId="2" borderId="0" xfId="0" applyNumberFormat="1" applyFont="1" applyFill="1" applyBorder="1" applyAlignment="1" applyProtection="1">
      <alignment horizontal="center" vertical="center" wrapText="1"/>
    </xf>
    <xf numFmtId="17" fontId="15" fillId="2" borderId="0" xfId="0" applyNumberFormat="1" applyFont="1" applyFill="1" applyBorder="1" applyAlignment="1" applyProtection="1">
      <alignment vertical="center" wrapText="1"/>
    </xf>
    <xf numFmtId="17" fontId="15" fillId="2" borderId="0" xfId="0" quotePrefix="1" applyNumberFormat="1" applyFont="1" applyFill="1" applyBorder="1" applyAlignment="1" applyProtection="1">
      <alignment vertical="center" wrapText="1"/>
    </xf>
    <xf numFmtId="0" fontId="12" fillId="2" borderId="0" xfId="0" applyFont="1" applyFill="1" applyBorder="1" applyAlignment="1" applyProtection="1">
      <alignment horizontal="left" vertical="center" wrapText="1"/>
    </xf>
    <xf numFmtId="0" fontId="12" fillId="2" borderId="0" xfId="0" applyFont="1" applyFill="1" applyBorder="1" applyAlignment="1" applyProtection="1">
      <alignment wrapText="1"/>
    </xf>
    <xf numFmtId="0" fontId="0" fillId="2" borderId="0" xfId="0" applyFont="1" applyFill="1" applyBorder="1" applyAlignment="1" applyProtection="1">
      <alignment horizontal="left" vertical="center" wrapText="1"/>
    </xf>
    <xf numFmtId="0" fontId="14" fillId="0" borderId="0" xfId="0" applyFont="1" applyFill="1" applyBorder="1" applyAlignment="1" applyProtection="1">
      <alignment horizontal="center" vertical="center" wrapText="1"/>
    </xf>
    <xf numFmtId="0" fontId="14" fillId="0" borderId="13" xfId="0" applyFont="1" applyFill="1" applyBorder="1" applyAlignment="1" applyProtection="1">
      <alignment horizontal="center" vertical="center" wrapText="1"/>
    </xf>
    <xf numFmtId="0" fontId="0" fillId="0" borderId="0" xfId="0" quotePrefix="1" applyFont="1" applyFill="1" applyBorder="1" applyAlignment="1" applyProtection="1">
      <alignment horizontal="left" vertical="center" wrapText="1"/>
      <protection locked="0"/>
    </xf>
    <xf numFmtId="0" fontId="15" fillId="0" borderId="0" xfId="0" applyFont="1" applyFill="1" applyBorder="1" applyAlignment="1" applyProtection="1">
      <alignment horizontal="center" vertical="center"/>
    </xf>
    <xf numFmtId="17" fontId="15" fillId="0" borderId="0" xfId="0" applyNumberFormat="1" applyFont="1" applyFill="1" applyBorder="1" applyAlignment="1" applyProtection="1">
      <alignment horizontal="center" vertical="center"/>
    </xf>
    <xf numFmtId="0" fontId="12" fillId="0" borderId="0" xfId="0" applyFont="1" applyFill="1" applyBorder="1" applyAlignment="1" applyProtection="1">
      <alignment horizontal="left" wrapText="1"/>
    </xf>
    <xf numFmtId="0" fontId="12" fillId="0" borderId="13" xfId="0" applyFont="1" applyFill="1" applyBorder="1" applyAlignment="1" applyProtection="1">
      <alignment horizontal="left" wrapText="1"/>
    </xf>
    <xf numFmtId="17" fontId="14" fillId="4" borderId="23" xfId="0" applyNumberFormat="1" applyFont="1" applyFill="1" applyBorder="1" applyAlignment="1" applyProtection="1">
      <alignment horizontal="center" vertical="center" wrapText="1"/>
    </xf>
    <xf numFmtId="0" fontId="9" fillId="6" borderId="3" xfId="1" applyFill="1" applyBorder="1" applyAlignment="1" applyProtection="1">
      <alignment horizontal="center" vertical="center"/>
    </xf>
    <xf numFmtId="0" fontId="14" fillId="4" borderId="23" xfId="0" applyNumberFormat="1" applyFont="1" applyFill="1" applyBorder="1" applyAlignment="1" applyProtection="1">
      <alignment horizontal="center" vertical="center" wrapText="1"/>
    </xf>
    <xf numFmtId="0" fontId="0" fillId="0" borderId="0" xfId="0" applyFont="1" applyFill="1" applyBorder="1" applyAlignment="1" applyProtection="1">
      <alignment horizontal="center" wrapText="1"/>
    </xf>
    <xf numFmtId="0" fontId="12" fillId="0" borderId="0" xfId="0" applyFont="1" applyFill="1" applyBorder="1" applyProtection="1"/>
    <xf numFmtId="17" fontId="0" fillId="0" borderId="0" xfId="0" applyNumberFormat="1" applyFont="1" applyBorder="1" applyProtection="1"/>
    <xf numFmtId="0" fontId="0" fillId="0" borderId="1" xfId="0" applyFont="1" applyBorder="1" applyProtection="1"/>
    <xf numFmtId="17" fontId="0" fillId="0" borderId="13" xfId="0" applyNumberFormat="1" applyFont="1" applyBorder="1" applyProtection="1"/>
    <xf numFmtId="17" fontId="0" fillId="0" borderId="15" xfId="0" applyNumberFormat="1" applyFont="1" applyBorder="1" applyProtection="1"/>
    <xf numFmtId="0" fontId="0" fillId="0" borderId="16" xfId="0" applyFont="1" applyFill="1" applyBorder="1" applyProtection="1"/>
    <xf numFmtId="0" fontId="20" fillId="0" borderId="0" xfId="0" applyFont="1" applyProtection="1"/>
    <xf numFmtId="0" fontId="13" fillId="0" borderId="0" xfId="0" quotePrefix="1" applyFont="1" applyFill="1" applyBorder="1" applyAlignment="1" applyProtection="1">
      <alignment horizontal="left" vertical="center" wrapText="1"/>
    </xf>
    <xf numFmtId="0" fontId="16" fillId="0" borderId="0" xfId="0" applyFont="1" applyFill="1" applyBorder="1" applyAlignment="1" applyProtection="1">
      <alignment horizontal="center" vertical="center"/>
    </xf>
    <xf numFmtId="14" fontId="0" fillId="0" borderId="0" xfId="0" applyNumberFormat="1" applyFont="1" applyProtection="1"/>
    <xf numFmtId="15" fontId="13" fillId="2" borderId="0" xfId="0" applyNumberFormat="1" applyFont="1" applyFill="1" applyBorder="1" applyAlignment="1" applyProtection="1">
      <alignment horizontal="center" vertical="center" wrapText="1"/>
    </xf>
    <xf numFmtId="15" fontId="13" fillId="2" borderId="0" xfId="0" applyNumberFormat="1" applyFont="1" applyFill="1" applyBorder="1" applyAlignment="1" applyProtection="1">
      <alignment horizontal="center" vertical="center"/>
    </xf>
    <xf numFmtId="0" fontId="16" fillId="0" borderId="17" xfId="0" applyFont="1" applyFill="1" applyBorder="1" applyAlignment="1" applyProtection="1">
      <alignment horizontal="center" vertical="center"/>
    </xf>
    <xf numFmtId="0" fontId="16" fillId="0" borderId="8" xfId="0" applyFont="1" applyFill="1" applyBorder="1" applyAlignment="1" applyProtection="1">
      <alignment horizontal="center" vertical="center"/>
    </xf>
    <xf numFmtId="0" fontId="18" fillId="0" borderId="0" xfId="0" applyFont="1"/>
    <xf numFmtId="0" fontId="18" fillId="2" borderId="0" xfId="0" applyFont="1" applyFill="1" applyProtection="1"/>
    <xf numFmtId="0" fontId="23" fillId="0" borderId="0" xfId="0" applyFont="1"/>
    <xf numFmtId="0" fontId="18" fillId="0" borderId="0" xfId="0" applyFont="1" applyAlignment="1">
      <alignment wrapText="1"/>
    </xf>
    <xf numFmtId="0" fontId="18" fillId="0" borderId="0" xfId="0" applyFont="1" applyProtection="1"/>
    <xf numFmtId="49" fontId="18" fillId="0" borderId="0" xfId="0" applyNumberFormat="1" applyFont="1" applyProtection="1"/>
    <xf numFmtId="15" fontId="22" fillId="2" borderId="0" xfId="0" applyNumberFormat="1" applyFont="1" applyFill="1" applyBorder="1" applyAlignment="1" applyProtection="1">
      <alignment horizontal="center" vertical="center" wrapText="1"/>
    </xf>
    <xf numFmtId="0" fontId="0" fillId="6" borderId="22" xfId="0" applyFont="1" applyFill="1" applyBorder="1" applyProtection="1"/>
    <xf numFmtId="0" fontId="0" fillId="0" borderId="22" xfId="0" applyFont="1" applyBorder="1" applyProtection="1"/>
    <xf numFmtId="0" fontId="0" fillId="6" borderId="10" xfId="0" quotePrefix="1" applyFont="1" applyFill="1" applyBorder="1" applyAlignment="1" applyProtection="1">
      <alignment horizontal="center" vertical="center" wrapText="1"/>
      <protection hidden="1"/>
    </xf>
    <xf numFmtId="0" fontId="0" fillId="6" borderId="9" xfId="0" applyFont="1" applyFill="1" applyBorder="1" applyAlignment="1" applyProtection="1">
      <alignment horizontal="center" vertical="center" wrapText="1"/>
      <protection hidden="1"/>
    </xf>
    <xf numFmtId="49" fontId="18" fillId="2" borderId="0" xfId="0" applyNumberFormat="1" applyFont="1" applyFill="1" applyAlignment="1" applyProtection="1">
      <alignment wrapText="1"/>
    </xf>
    <xf numFmtId="0" fontId="13" fillId="0" borderId="0" xfId="0" applyFont="1"/>
    <xf numFmtId="0" fontId="0" fillId="0" borderId="20" xfId="0" applyFont="1" applyBorder="1" applyProtection="1">
      <protection locked="0"/>
    </xf>
    <xf numFmtId="0" fontId="18" fillId="2" borderId="0" xfId="0" applyFont="1" applyFill="1"/>
    <xf numFmtId="0" fontId="13" fillId="2" borderId="0" xfId="0" applyFont="1" applyFill="1"/>
    <xf numFmtId="0" fontId="12" fillId="0" borderId="0" xfId="0" applyFont="1"/>
    <xf numFmtId="0" fontId="35" fillId="0" borderId="0" xfId="0" applyFont="1"/>
    <xf numFmtId="0" fontId="12" fillId="0" borderId="0" xfId="0" applyFont="1" applyAlignment="1">
      <alignment wrapText="1"/>
    </xf>
    <xf numFmtId="15" fontId="0" fillId="6" borderId="10" xfId="0" applyNumberFormat="1" applyFont="1" applyFill="1" applyBorder="1" applyAlignment="1" applyProtection="1">
      <alignment horizontal="center" vertical="center"/>
    </xf>
    <xf numFmtId="15" fontId="0" fillId="6" borderId="11" xfId="0" applyNumberFormat="1" applyFont="1" applyFill="1" applyBorder="1" applyAlignment="1" applyProtection="1">
      <alignment horizontal="center" vertical="center"/>
    </xf>
    <xf numFmtId="0" fontId="14" fillId="4" borderId="13" xfId="0" applyFont="1" applyFill="1" applyBorder="1" applyAlignment="1" applyProtection="1">
      <alignment horizontal="center" vertical="center" wrapText="1"/>
    </xf>
    <xf numFmtId="0" fontId="36" fillId="4" borderId="13" xfId="0" applyFont="1" applyFill="1" applyBorder="1" applyAlignment="1" applyProtection="1">
      <alignment horizontal="center" vertical="center" wrapText="1"/>
    </xf>
    <xf numFmtId="0" fontId="13" fillId="0" borderId="0" xfId="0" applyFont="1" applyAlignment="1" applyProtection="1">
      <alignment wrapText="1"/>
    </xf>
    <xf numFmtId="0" fontId="13" fillId="0" borderId="0" xfId="0" applyFont="1" applyFill="1" applyAlignment="1" applyProtection="1">
      <alignment wrapText="1"/>
    </xf>
    <xf numFmtId="11" fontId="0" fillId="0" borderId="0" xfId="0" applyNumberFormat="1"/>
    <xf numFmtId="0" fontId="18" fillId="0" borderId="17" xfId="0" applyFont="1" applyFill="1" applyBorder="1" applyProtection="1"/>
    <xf numFmtId="0" fontId="13" fillId="0" borderId="17" xfId="0" applyFont="1" applyFill="1" applyBorder="1" applyProtection="1"/>
    <xf numFmtId="0" fontId="13" fillId="0" borderId="17" xfId="0" applyFont="1" applyBorder="1" applyProtection="1"/>
    <xf numFmtId="0" fontId="13" fillId="0" borderId="8" xfId="0" applyFont="1" applyBorder="1" applyProtection="1"/>
    <xf numFmtId="0" fontId="8" fillId="0" borderId="21" xfId="3" applyBorder="1"/>
    <xf numFmtId="0" fontId="8" fillId="0" borderId="21" xfId="3" applyBorder="1" applyAlignment="1">
      <alignment wrapText="1"/>
    </xf>
    <xf numFmtId="0" fontId="8" fillId="0" borderId="21" xfId="3" applyBorder="1" applyAlignment="1">
      <alignment horizontal="center" vertical="center"/>
    </xf>
    <xf numFmtId="14" fontId="8" fillId="0" borderId="21" xfId="3" applyNumberFormat="1" applyBorder="1" applyAlignment="1">
      <alignment horizontal="center" vertical="center"/>
    </xf>
    <xf numFmtId="14" fontId="8" fillId="0" borderId="21" xfId="3" applyNumberFormat="1" applyBorder="1"/>
    <xf numFmtId="0" fontId="7" fillId="0" borderId="21" xfId="3" applyFont="1" applyBorder="1" applyAlignment="1">
      <alignment wrapText="1"/>
    </xf>
    <xf numFmtId="0" fontId="20" fillId="2" borderId="0" xfId="0" applyFont="1" applyFill="1" applyProtection="1"/>
    <xf numFmtId="17" fontId="15" fillId="4" borderId="21" xfId="0" applyNumberFormat="1" applyFont="1" applyFill="1" applyBorder="1" applyAlignment="1" applyProtection="1">
      <alignment horizontal="center" vertical="center" wrapText="1"/>
    </xf>
    <xf numFmtId="17" fontId="38" fillId="0" borderId="21" xfId="0" applyNumberFormat="1" applyFont="1" applyFill="1" applyBorder="1" applyAlignment="1" applyProtection="1">
      <alignment horizontal="center" vertical="center" wrapText="1"/>
    </xf>
    <xf numFmtId="17" fontId="38" fillId="0" borderId="0" xfId="0" applyNumberFormat="1" applyFont="1" applyFill="1" applyBorder="1" applyAlignment="1" applyProtection="1">
      <alignment horizontal="center" vertical="center" wrapText="1"/>
    </xf>
    <xf numFmtId="14" fontId="0" fillId="0" borderId="0" xfId="0" applyNumberFormat="1"/>
    <xf numFmtId="0" fontId="15" fillId="4" borderId="21" xfId="0" applyFont="1" applyFill="1" applyBorder="1" applyAlignment="1" applyProtection="1">
      <alignment horizontal="center" vertical="center" wrapText="1"/>
    </xf>
    <xf numFmtId="49" fontId="0" fillId="0" borderId="0" xfId="0" applyNumberFormat="1"/>
    <xf numFmtId="0" fontId="0" fillId="0" borderId="0" xfId="0" applyFont="1" applyFill="1" applyAlignment="1" applyProtection="1">
      <alignment horizontal="center" wrapText="1"/>
    </xf>
    <xf numFmtId="0" fontId="14" fillId="4" borderId="23" xfId="0" applyFont="1" applyFill="1" applyBorder="1" applyAlignment="1" applyProtection="1">
      <alignment horizontal="center" vertical="center" wrapText="1"/>
    </xf>
    <xf numFmtId="49" fontId="0" fillId="6" borderId="23" xfId="0" applyNumberFormat="1" applyFont="1" applyFill="1" applyBorder="1" applyAlignment="1" applyProtection="1">
      <alignment horizontal="center" vertical="center"/>
    </xf>
    <xf numFmtId="0" fontId="16" fillId="2" borderId="23" xfId="0" applyFont="1" applyFill="1" applyBorder="1" applyAlignment="1" applyProtection="1">
      <alignment vertical="center"/>
    </xf>
    <xf numFmtId="0" fontId="0" fillId="0" borderId="23" xfId="0" applyFont="1" applyBorder="1" applyProtection="1"/>
    <xf numFmtId="0" fontId="13" fillId="0" borderId="23" xfId="0" applyFont="1" applyBorder="1" applyProtection="1"/>
    <xf numFmtId="15" fontId="0" fillId="6" borderId="23" xfId="0" applyNumberFormat="1" applyFont="1" applyFill="1" applyBorder="1" applyAlignment="1" applyProtection="1">
      <alignment horizontal="center" vertical="center"/>
    </xf>
    <xf numFmtId="0" fontId="0" fillId="0" borderId="23" xfId="0" applyNumberFormat="1" applyFont="1" applyBorder="1" applyAlignment="1" applyProtection="1">
      <alignment horizontal="center" vertical="center"/>
    </xf>
    <xf numFmtId="15" fontId="0" fillId="0" borderId="23" xfId="0" applyNumberFormat="1" applyFont="1" applyFill="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165" fontId="13" fillId="0" borderId="23" xfId="0" applyNumberFormat="1" applyFont="1" applyBorder="1" applyProtection="1"/>
    <xf numFmtId="15" fontId="13" fillId="0" borderId="23" xfId="0" applyNumberFormat="1" applyFont="1" applyBorder="1" applyProtection="1"/>
    <xf numFmtId="0" fontId="10" fillId="0" borderId="23" xfId="2" applyFill="1" applyBorder="1"/>
    <xf numFmtId="49" fontId="10" fillId="0" borderId="23" xfId="2" applyNumberFormat="1" applyFill="1" applyBorder="1"/>
    <xf numFmtId="49" fontId="10" fillId="0" borderId="23" xfId="2" quotePrefix="1" applyNumberFormat="1" applyFill="1" applyBorder="1"/>
    <xf numFmtId="0" fontId="10" fillId="0" borderId="23" xfId="2" quotePrefix="1" applyFill="1" applyBorder="1" applyAlignment="1">
      <alignment horizontal="left"/>
    </xf>
    <xf numFmtId="0" fontId="10" fillId="0" borderId="23" xfId="2" applyNumberFormat="1" applyFont="1" applyBorder="1" applyAlignment="1"/>
    <xf numFmtId="0" fontId="10" fillId="0" borderId="23" xfId="2" quotePrefix="1" applyFill="1" applyBorder="1"/>
    <xf numFmtId="166" fontId="10" fillId="0" borderId="23" xfId="2" applyNumberFormat="1" applyFill="1" applyBorder="1"/>
    <xf numFmtId="167" fontId="10" fillId="0" borderId="23" xfId="2" applyNumberFormat="1" applyFill="1" applyBorder="1"/>
    <xf numFmtId="164" fontId="10" fillId="0" borderId="23" xfId="2" applyNumberFormat="1" applyFill="1" applyBorder="1"/>
    <xf numFmtId="17" fontId="15" fillId="4" borderId="44" xfId="0" applyNumberFormat="1" applyFont="1" applyFill="1" applyBorder="1" applyAlignment="1" applyProtection="1">
      <alignment horizontal="center" vertical="center" wrapText="1"/>
    </xf>
    <xf numFmtId="0" fontId="0" fillId="6" borderId="48" xfId="0" applyNumberFormat="1" applyFont="1" applyFill="1" applyBorder="1" applyAlignment="1" applyProtection="1">
      <alignment vertical="center" wrapText="1"/>
    </xf>
    <xf numFmtId="0" fontId="0" fillId="0" borderId="49" xfId="0" applyBorder="1"/>
    <xf numFmtId="0" fontId="0" fillId="0" borderId="0" xfId="0" applyBorder="1"/>
    <xf numFmtId="0" fontId="0" fillId="0" borderId="50" xfId="0" applyBorder="1"/>
    <xf numFmtId="0" fontId="0" fillId="0" borderId="52" xfId="0" applyBorder="1"/>
    <xf numFmtId="0" fontId="0" fillId="0" borderId="53" xfId="0" applyBorder="1"/>
    <xf numFmtId="0" fontId="0" fillId="0" borderId="54" xfId="0" applyBorder="1"/>
    <xf numFmtId="0" fontId="0" fillId="0" borderId="51" xfId="0" applyBorder="1"/>
    <xf numFmtId="0" fontId="0" fillId="0" borderId="0" xfId="0" applyAlignment="1">
      <alignment wrapText="1"/>
    </xf>
    <xf numFmtId="2" fontId="0" fillId="0" borderId="0" xfId="0" applyNumberFormat="1"/>
    <xf numFmtId="0" fontId="0" fillId="17" borderId="21" xfId="0" applyFill="1" applyBorder="1" applyAlignment="1"/>
    <xf numFmtId="0" fontId="0" fillId="17" borderId="21" xfId="0" applyFill="1" applyBorder="1"/>
    <xf numFmtId="0" fontId="0" fillId="17" borderId="21" xfId="0" applyFill="1" applyBorder="1" applyAlignment="1"/>
    <xf numFmtId="49" fontId="0" fillId="6" borderId="59" xfId="0" applyNumberFormat="1" applyFont="1" applyFill="1" applyBorder="1" applyAlignment="1" applyProtection="1">
      <alignment horizontal="center" vertical="center"/>
    </xf>
    <xf numFmtId="49" fontId="0" fillId="2" borderId="58" xfId="0" applyNumberFormat="1" applyFont="1" applyFill="1" applyBorder="1" applyAlignment="1" applyProtection="1">
      <alignment horizontal="center" vertical="center"/>
    </xf>
    <xf numFmtId="0" fontId="0" fillId="17" borderId="21" xfId="0" applyFill="1" applyBorder="1" applyAlignment="1"/>
    <xf numFmtId="0" fontId="0" fillId="2" borderId="0" xfId="0" applyFill="1" applyBorder="1" applyAlignment="1">
      <alignment horizontal="center"/>
    </xf>
    <xf numFmtId="0" fontId="0" fillId="2" borderId="0" xfId="0" applyFill="1" applyBorder="1"/>
    <xf numFmtId="0" fontId="9" fillId="6" borderId="6" xfId="1" applyFill="1" applyBorder="1" applyAlignment="1" applyProtection="1">
      <alignment horizontal="center" vertical="center"/>
    </xf>
    <xf numFmtId="0" fontId="14" fillId="6" borderId="6" xfId="0" applyFont="1" applyFill="1" applyBorder="1" applyAlignment="1" applyProtection="1">
      <alignment vertical="center"/>
    </xf>
    <xf numFmtId="0" fontId="0" fillId="0" borderId="0" xfId="0"/>
    <xf numFmtId="0" fontId="9" fillId="6" borderId="3" xfId="1" applyFill="1" applyBorder="1" applyAlignment="1" applyProtection="1">
      <alignment horizontal="center" vertical="center"/>
    </xf>
    <xf numFmtId="0" fontId="52" fillId="0" borderId="0" xfId="2" applyFont="1"/>
    <xf numFmtId="0" fontId="14" fillId="4" borderId="63" xfId="0" applyFont="1" applyFill="1" applyBorder="1" applyAlignment="1" applyProtection="1">
      <alignment horizontal="center" vertical="center" wrapText="1"/>
    </xf>
    <xf numFmtId="0" fontId="14" fillId="4" borderId="12" xfId="0" applyFont="1" applyFill="1" applyBorder="1" applyAlignment="1" applyProtection="1">
      <alignment horizontal="center" vertical="center" wrapText="1"/>
    </xf>
    <xf numFmtId="0" fontId="14" fillId="4" borderId="64" xfId="0" quotePrefix="1" applyFont="1" applyFill="1" applyBorder="1" applyAlignment="1" applyProtection="1">
      <alignment horizontal="center" vertical="center" wrapText="1"/>
    </xf>
    <xf numFmtId="1" fontId="0" fillId="6" borderId="0" xfId="0" applyNumberFormat="1" applyFont="1" applyFill="1" applyBorder="1" applyAlignment="1" applyProtection="1">
      <alignment horizontal="center" vertical="center"/>
    </xf>
    <xf numFmtId="49" fontId="0" fillId="6" borderId="0" xfId="0" applyNumberFormat="1" applyFont="1" applyFill="1" applyBorder="1" applyAlignment="1" applyProtection="1">
      <alignment horizontal="center" vertical="center"/>
    </xf>
    <xf numFmtId="49" fontId="7" fillId="6" borderId="0" xfId="0" applyNumberFormat="1" applyFont="1" applyFill="1" applyBorder="1" applyAlignment="1" applyProtection="1">
      <alignment horizontal="left" vertical="center" wrapText="1"/>
    </xf>
    <xf numFmtId="0" fontId="0" fillId="0" borderId="65" xfId="0" applyFont="1" applyBorder="1" applyProtection="1"/>
    <xf numFmtId="49" fontId="10" fillId="0" borderId="0" xfId="2" applyNumberFormat="1"/>
    <xf numFmtId="0" fontId="0" fillId="17" borderId="21" xfId="0" applyFill="1" applyBorder="1" applyAlignment="1"/>
    <xf numFmtId="0" fontId="0" fillId="2" borderId="0" xfId="0" applyFill="1"/>
    <xf numFmtId="0" fontId="0" fillId="2" borderId="0" xfId="0" applyFill="1" applyAlignment="1">
      <alignment shrinkToFit="1"/>
    </xf>
    <xf numFmtId="0" fontId="0" fillId="2" borderId="0" xfId="0" applyFont="1" applyFill="1" applyAlignment="1" applyProtection="1">
      <alignment shrinkToFit="1"/>
    </xf>
    <xf numFmtId="0" fontId="0" fillId="0" borderId="0" xfId="0" applyProtection="1">
      <protection hidden="1"/>
    </xf>
    <xf numFmtId="0" fontId="0" fillId="0" borderId="0" xfId="0"/>
    <xf numFmtId="0" fontId="0" fillId="0" borderId="0" xfId="0" applyBorder="1"/>
    <xf numFmtId="4" fontId="0" fillId="0" borderId="21" xfId="0" applyNumberFormat="1" applyFont="1" applyBorder="1" applyAlignment="1" applyProtection="1">
      <alignment horizontal="center" vertical="center"/>
      <protection locked="0"/>
    </xf>
    <xf numFmtId="0" fontId="53" fillId="0" borderId="0" xfId="0" applyFont="1"/>
    <xf numFmtId="0" fontId="25" fillId="20" borderId="0" xfId="0" applyFont="1" applyFill="1" applyBorder="1" applyAlignment="1">
      <alignment horizontal="center" vertical="center" wrapText="1"/>
    </xf>
    <xf numFmtId="0" fontId="12" fillId="2" borderId="0" xfId="0" applyFont="1" applyFill="1"/>
    <xf numFmtId="0" fontId="0" fillId="0" borderId="21" xfId="0" applyBorder="1" applyAlignment="1" applyProtection="1">
      <alignment horizontal="center" vertical="center" wrapText="1"/>
      <protection locked="0"/>
    </xf>
    <xf numFmtId="0" fontId="0" fillId="0" borderId="21" xfId="0" applyBorder="1" applyAlignment="1" applyProtection="1">
      <alignment horizontal="left" vertical="center" wrapText="1"/>
      <protection locked="0"/>
    </xf>
    <xf numFmtId="0" fontId="0" fillId="0" borderId="21" xfId="0" applyBorder="1" applyAlignment="1" applyProtection="1">
      <alignment horizontal="left" vertical="center"/>
      <protection locked="0"/>
    </xf>
    <xf numFmtId="0" fontId="13" fillId="0" borderId="52" xfId="0" applyFont="1" applyBorder="1"/>
    <xf numFmtId="0" fontId="0" fillId="0" borderId="0" xfId="0"/>
    <xf numFmtId="0" fontId="13" fillId="0" borderId="0" xfId="0" applyFont="1"/>
    <xf numFmtId="0" fontId="0" fillId="0" borderId="0" xfId="0" applyAlignment="1"/>
    <xf numFmtId="0" fontId="53" fillId="0" borderId="0" xfId="0" applyFont="1"/>
    <xf numFmtId="0" fontId="0" fillId="0" borderId="0" xfId="0"/>
    <xf numFmtId="0" fontId="13" fillId="0" borderId="53" xfId="0" applyFont="1" applyBorder="1"/>
    <xf numFmtId="0" fontId="13" fillId="0" borderId="0" xfId="0" applyFont="1" applyProtection="1">
      <protection hidden="1"/>
    </xf>
    <xf numFmtId="15" fontId="0" fillId="2" borderId="10" xfId="0" applyNumberFormat="1" applyFont="1" applyFill="1" applyBorder="1" applyAlignment="1" applyProtection="1">
      <alignment horizontal="center" vertical="center"/>
      <protection locked="0"/>
    </xf>
    <xf numFmtId="0" fontId="0" fillId="0" borderId="0" xfId="0" quotePrefix="1"/>
    <xf numFmtId="0" fontId="0" fillId="0" borderId="0" xfId="0" applyAlignment="1">
      <alignment horizontal="center"/>
    </xf>
    <xf numFmtId="0" fontId="18" fillId="2" borderId="0" xfId="0" applyFont="1" applyFill="1"/>
    <xf numFmtId="0" fontId="25" fillId="20" borderId="0" xfId="0" applyFont="1" applyFill="1" applyBorder="1" applyAlignment="1">
      <alignment horizontal="center" vertical="center" wrapText="1"/>
    </xf>
    <xf numFmtId="0" fontId="13" fillId="2" borderId="0" xfId="0" applyFont="1" applyFill="1"/>
    <xf numFmtId="0" fontId="18" fillId="2" borderId="0" xfId="0" applyFont="1" applyFill="1" applyProtection="1"/>
    <xf numFmtId="0" fontId="13" fillId="2" borderId="0" xfId="0" applyFont="1" applyFill="1" applyProtection="1"/>
    <xf numFmtId="15" fontId="24" fillId="2" borderId="0" xfId="0" applyNumberFormat="1" applyFont="1" applyFill="1" applyBorder="1" applyAlignment="1" applyProtection="1">
      <alignment horizontal="center" vertical="center"/>
    </xf>
    <xf numFmtId="0" fontId="18" fillId="2" borderId="0" xfId="0" applyFont="1" applyFill="1" applyBorder="1" applyAlignment="1" applyProtection="1"/>
    <xf numFmtId="0" fontId="37" fillId="2" borderId="0" xfId="0" applyFont="1" applyFill="1" applyBorder="1" applyAlignment="1" applyProtection="1">
      <alignment horizontal="center" vertical="center"/>
    </xf>
    <xf numFmtId="0" fontId="12" fillId="2" borderId="0" xfId="0" applyFont="1" applyFill="1" applyAlignment="1">
      <alignment wrapText="1"/>
    </xf>
    <xf numFmtId="49" fontId="18" fillId="8" borderId="26" xfId="0" applyNumberFormat="1" applyFont="1" applyFill="1" applyBorder="1" applyProtection="1"/>
    <xf numFmtId="49" fontId="18" fillId="8" borderId="27" xfId="0" applyNumberFormat="1" applyFont="1" applyFill="1" applyBorder="1" applyProtection="1"/>
    <xf numFmtId="49" fontId="24" fillId="7" borderId="31" xfId="0" applyNumberFormat="1" applyFont="1" applyFill="1" applyBorder="1" applyAlignment="1" applyProtection="1">
      <alignment vertical="center" wrapText="1"/>
    </xf>
    <xf numFmtId="49" fontId="18" fillId="2" borderId="0" xfId="0" applyNumberFormat="1" applyFont="1" applyFill="1" applyProtection="1"/>
    <xf numFmtId="49" fontId="18" fillId="8" borderId="0" xfId="0" applyNumberFormat="1" applyFont="1" applyFill="1" applyBorder="1" applyAlignment="1" applyProtection="1"/>
    <xf numFmtId="0" fontId="24" fillId="21" borderId="28" xfId="0" applyNumberFormat="1" applyFont="1" applyFill="1" applyBorder="1" applyAlignment="1" applyProtection="1">
      <alignment horizontal="center" vertical="center" wrapText="1"/>
    </xf>
    <xf numFmtId="0" fontId="18" fillId="2" borderId="0" xfId="0" applyFont="1" applyFill="1" applyProtection="1">
      <protection hidden="1"/>
    </xf>
    <xf numFmtId="15" fontId="30" fillId="6" borderId="21" xfId="0" applyNumberFormat="1" applyFont="1" applyFill="1" applyBorder="1" applyAlignment="1" applyProtection="1">
      <alignment horizontal="center" vertical="center" wrapText="1"/>
      <protection hidden="1"/>
    </xf>
    <xf numFmtId="0" fontId="13" fillId="2" borderId="0" xfId="0" applyFont="1" applyFill="1" applyProtection="1">
      <protection hidden="1"/>
    </xf>
    <xf numFmtId="15" fontId="22" fillId="2" borderId="0" xfId="0" applyNumberFormat="1" applyFont="1" applyFill="1" applyBorder="1" applyAlignment="1" applyProtection="1">
      <alignment horizontal="center" vertical="center" wrapText="1"/>
      <protection hidden="1"/>
    </xf>
    <xf numFmtId="0" fontId="0" fillId="17" borderId="21" xfId="0" applyFill="1" applyBorder="1" applyAlignment="1">
      <alignment horizontal="center"/>
    </xf>
    <xf numFmtId="0" fontId="0" fillId="0" borderId="0" xfId="0" applyFont="1" applyFill="1" applyAlignment="1" applyProtection="1">
      <alignment horizontal="center" wrapText="1"/>
    </xf>
    <xf numFmtId="17" fontId="15" fillId="4" borderId="21" xfId="0" applyNumberFormat="1" applyFont="1" applyFill="1" applyBorder="1" applyAlignment="1" applyProtection="1">
      <alignment horizontal="center" vertical="center" wrapText="1"/>
      <protection hidden="1"/>
    </xf>
    <xf numFmtId="17" fontId="15" fillId="4" borderId="44" xfId="0" applyNumberFormat="1" applyFont="1" applyFill="1" applyBorder="1" applyAlignment="1" applyProtection="1">
      <alignment horizontal="center" vertical="center" wrapText="1"/>
      <protection hidden="1"/>
    </xf>
    <xf numFmtId="0" fontId="14" fillId="6" borderId="6" xfId="0" applyFont="1" applyFill="1" applyBorder="1" applyAlignment="1" applyProtection="1">
      <alignment vertical="center"/>
      <protection hidden="1"/>
    </xf>
    <xf numFmtId="0" fontId="14" fillId="2" borderId="15" xfId="0" applyNumberFormat="1" applyFont="1" applyFill="1" applyBorder="1" applyAlignment="1" applyProtection="1">
      <alignment vertical="center"/>
    </xf>
    <xf numFmtId="0" fontId="14" fillId="4" borderId="4" xfId="0" applyFont="1" applyFill="1" applyBorder="1" applyAlignment="1" applyProtection="1">
      <alignment horizontal="center" vertical="center"/>
    </xf>
    <xf numFmtId="17" fontId="15" fillId="4" borderId="21" xfId="0" applyNumberFormat="1" applyFont="1" applyFill="1" applyBorder="1" applyAlignment="1" applyProtection="1">
      <alignment horizontal="center" vertical="center" wrapText="1"/>
    </xf>
    <xf numFmtId="0" fontId="56" fillId="2" borderId="0" xfId="0" applyFont="1" applyFill="1" applyBorder="1" applyAlignment="1" applyProtection="1">
      <alignment horizontal="center" vertical="center"/>
      <protection locked="0"/>
    </xf>
    <xf numFmtId="0" fontId="0" fillId="0" borderId="0" xfId="0"/>
    <xf numFmtId="17" fontId="15" fillId="4" borderId="21" xfId="0" applyNumberFormat="1" applyFont="1" applyFill="1" applyBorder="1" applyAlignment="1" applyProtection="1">
      <alignment horizontal="center" vertical="center" wrapText="1"/>
    </xf>
    <xf numFmtId="0" fontId="15" fillId="4" borderId="21" xfId="0" applyFont="1" applyFill="1" applyBorder="1" applyAlignment="1" applyProtection="1">
      <alignment horizontal="center" vertical="center" wrapText="1"/>
    </xf>
    <xf numFmtId="0" fontId="24" fillId="9" borderId="36" xfId="0" applyNumberFormat="1" applyFont="1" applyFill="1" applyBorder="1" applyAlignment="1">
      <alignment horizontal="center" vertical="center" wrapText="1"/>
    </xf>
    <xf numFmtId="170" fontId="55" fillId="2" borderId="0" xfId="0" applyNumberFormat="1" applyFont="1" applyFill="1" applyBorder="1" applyAlignment="1" applyProtection="1">
      <alignment horizontal="right" vertical="center"/>
    </xf>
    <xf numFmtId="0" fontId="0" fillId="0" borderId="0" xfId="0" applyProtection="1"/>
    <xf numFmtId="0" fontId="11" fillId="9" borderId="86" xfId="2" applyNumberFormat="1" applyFont="1" applyFill="1" applyBorder="1" applyAlignment="1"/>
    <xf numFmtId="0" fontId="10" fillId="0" borderId="87" xfId="2" applyNumberFormat="1" applyFont="1" applyBorder="1" applyAlignment="1"/>
    <xf numFmtId="0" fontId="0" fillId="2" borderId="0" xfId="0" applyFill="1" applyBorder="1" applyAlignment="1" applyProtection="1">
      <alignment horizontal="center"/>
      <protection locked="0"/>
    </xf>
    <xf numFmtId="0" fontId="0" fillId="0" borderId="0" xfId="0" applyBorder="1" applyProtection="1">
      <protection locked="0"/>
    </xf>
    <xf numFmtId="0" fontId="0" fillId="0" borderId="0" xfId="0" applyProtection="1">
      <protection locked="0"/>
    </xf>
    <xf numFmtId="0" fontId="27" fillId="6" borderId="21" xfId="0" applyNumberFormat="1" applyFont="1" applyFill="1" applyBorder="1" applyAlignment="1" applyProtection="1">
      <alignment horizontal="left" vertical="center" wrapText="1"/>
    </xf>
    <xf numFmtId="0" fontId="24" fillId="9" borderId="88" xfId="0" applyNumberFormat="1" applyFont="1" applyFill="1" applyBorder="1" applyAlignment="1">
      <alignment horizontal="center" vertical="center" wrapText="1"/>
    </xf>
    <xf numFmtId="49" fontId="18" fillId="2" borderId="94" xfId="0" applyNumberFormat="1" applyFont="1" applyFill="1" applyBorder="1" applyProtection="1"/>
    <xf numFmtId="49" fontId="18" fillId="2" borderId="94" xfId="0" applyNumberFormat="1" applyFont="1" applyFill="1" applyBorder="1" applyAlignment="1" applyProtection="1">
      <alignment wrapText="1"/>
    </xf>
    <xf numFmtId="0" fontId="18" fillId="2" borderId="94" xfId="0" applyFont="1" applyFill="1" applyBorder="1" applyProtection="1"/>
    <xf numFmtId="0" fontId="24" fillId="9" borderId="95" xfId="0" applyNumberFormat="1" applyFont="1" applyFill="1" applyBorder="1" applyAlignment="1">
      <alignment horizontal="center" vertical="center" wrapText="1"/>
    </xf>
    <xf numFmtId="0" fontId="24" fillId="13" borderId="95" xfId="0" applyNumberFormat="1" applyFont="1" applyFill="1" applyBorder="1" applyAlignment="1">
      <alignment horizontal="center" vertical="center" wrapText="1"/>
    </xf>
    <xf numFmtId="49" fontId="18" fillId="8" borderId="96" xfId="0" applyNumberFormat="1" applyFont="1" applyFill="1" applyBorder="1" applyProtection="1"/>
    <xf numFmtId="49" fontId="18" fillId="8" borderId="97" xfId="0" applyNumberFormat="1" applyFont="1" applyFill="1" applyBorder="1" applyProtection="1"/>
    <xf numFmtId="0" fontId="24" fillId="21" borderId="98" xfId="0" applyNumberFormat="1" applyFont="1" applyFill="1" applyBorder="1" applyAlignment="1" applyProtection="1">
      <alignment horizontal="center" vertical="center" wrapText="1"/>
    </xf>
    <xf numFmtId="0" fontId="24" fillId="21" borderId="99" xfId="0" applyNumberFormat="1" applyFont="1" applyFill="1" applyBorder="1" applyAlignment="1" applyProtection="1">
      <alignment horizontal="center" vertical="center" wrapText="1"/>
    </xf>
    <xf numFmtId="0" fontId="24" fillId="21" borderId="100" xfId="0" applyNumberFormat="1" applyFont="1" applyFill="1" applyBorder="1" applyAlignment="1" applyProtection="1">
      <alignment vertical="center" wrapText="1"/>
    </xf>
    <xf numFmtId="0" fontId="24" fillId="21" borderId="101" xfId="0" applyNumberFormat="1" applyFont="1" applyFill="1" applyBorder="1" applyAlignment="1" applyProtection="1">
      <alignment vertical="center" wrapText="1"/>
    </xf>
    <xf numFmtId="0" fontId="24" fillId="21" borderId="102" xfId="0" applyNumberFormat="1" applyFont="1" applyFill="1" applyBorder="1" applyAlignment="1" applyProtection="1">
      <alignment vertical="center" wrapText="1"/>
    </xf>
    <xf numFmtId="0" fontId="24" fillId="21" borderId="103" xfId="0" applyNumberFormat="1" applyFont="1" applyFill="1" applyBorder="1" applyAlignment="1" applyProtection="1">
      <alignment vertical="center" wrapText="1"/>
    </xf>
    <xf numFmtId="0" fontId="24" fillId="21" borderId="104" xfId="0" applyNumberFormat="1" applyFont="1" applyFill="1" applyBorder="1" applyAlignment="1" applyProtection="1">
      <alignment vertical="center" wrapText="1"/>
    </xf>
    <xf numFmtId="0" fontId="24" fillId="21" borderId="105" xfId="0" applyNumberFormat="1" applyFont="1" applyFill="1" applyBorder="1" applyAlignment="1" applyProtection="1">
      <alignment vertical="center" wrapText="1"/>
    </xf>
    <xf numFmtId="0" fontId="24" fillId="9" borderId="95" xfId="0" applyNumberFormat="1" applyFont="1" applyFill="1" applyBorder="1" applyAlignment="1" applyProtection="1">
      <alignment horizontal="center" vertical="center" wrapText="1"/>
      <protection hidden="1"/>
    </xf>
    <xf numFmtId="0" fontId="25" fillId="9" borderId="95" xfId="0" applyNumberFormat="1" applyFont="1" applyFill="1" applyBorder="1" applyAlignment="1" applyProtection="1">
      <alignment horizontal="center" vertical="center" wrapText="1"/>
      <protection hidden="1"/>
    </xf>
    <xf numFmtId="0" fontId="24" fillId="13" borderId="95" xfId="0" applyNumberFormat="1" applyFont="1" applyFill="1" applyBorder="1" applyAlignment="1" applyProtection="1">
      <alignment horizontal="center" vertical="center" wrapText="1"/>
      <protection hidden="1"/>
    </xf>
    <xf numFmtId="49" fontId="18" fillId="8" borderId="94" xfId="0" applyNumberFormat="1" applyFont="1" applyFill="1" applyBorder="1" applyAlignment="1" applyProtection="1"/>
    <xf numFmtId="49" fontId="18" fillId="8" borderId="106" xfId="0" applyNumberFormat="1" applyFont="1" applyFill="1" applyBorder="1" applyAlignment="1" applyProtection="1"/>
    <xf numFmtId="49" fontId="32" fillId="8" borderId="26" xfId="0" applyNumberFormat="1" applyFont="1" applyFill="1" applyBorder="1" applyAlignment="1" applyProtection="1"/>
    <xf numFmtId="49" fontId="32" fillId="8" borderId="27" xfId="0" applyNumberFormat="1" applyFont="1" applyFill="1" applyBorder="1" applyAlignment="1" applyProtection="1"/>
    <xf numFmtId="49" fontId="24" fillId="7" borderId="27" xfId="0" applyNumberFormat="1" applyFont="1" applyFill="1" applyBorder="1" applyAlignment="1" applyProtection="1">
      <alignment vertical="center"/>
    </xf>
    <xf numFmtId="0" fontId="24" fillId="14" borderId="93" xfId="0" applyNumberFormat="1" applyFont="1" applyFill="1" applyBorder="1" applyAlignment="1" applyProtection="1">
      <alignment horizontal="center" vertical="center" wrapText="1"/>
      <protection hidden="1"/>
    </xf>
    <xf numFmtId="0" fontId="24" fillId="14" borderId="93" xfId="0" quotePrefix="1" applyNumberFormat="1" applyFont="1" applyFill="1" applyBorder="1" applyAlignment="1" applyProtection="1">
      <alignment horizontal="center" vertical="center" wrapText="1"/>
      <protection hidden="1"/>
    </xf>
    <xf numFmtId="0" fontId="24" fillId="14" borderId="93" xfId="0" applyNumberFormat="1" applyFont="1" applyFill="1" applyBorder="1" applyAlignment="1" applyProtection="1">
      <alignment vertical="center" wrapText="1"/>
      <protection hidden="1"/>
    </xf>
    <xf numFmtId="0" fontId="27" fillId="6" borderId="22" xfId="0" applyNumberFormat="1" applyFont="1" applyFill="1" applyBorder="1" applyAlignment="1" applyProtection="1">
      <alignment horizontal="left" vertical="center" wrapText="1"/>
    </xf>
    <xf numFmtId="15" fontId="30" fillId="6" borderId="22" xfId="0" applyNumberFormat="1" applyFont="1" applyFill="1" applyBorder="1" applyAlignment="1" applyProtection="1">
      <alignment horizontal="center" vertical="center" wrapText="1"/>
      <protection hidden="1"/>
    </xf>
    <xf numFmtId="0" fontId="24" fillId="9" borderId="109" xfId="0" applyNumberFormat="1" applyFont="1" applyFill="1" applyBorder="1" applyAlignment="1">
      <alignment horizontal="center" vertical="center" wrapText="1"/>
    </xf>
    <xf numFmtId="0" fontId="24" fillId="13" borderId="112" xfId="0" applyNumberFormat="1" applyFont="1" applyFill="1" applyBorder="1" applyAlignment="1">
      <alignment horizontal="center" vertical="center" wrapText="1"/>
    </xf>
    <xf numFmtId="0" fontId="24" fillId="9" borderId="112" xfId="0" applyNumberFormat="1" applyFont="1" applyFill="1" applyBorder="1" applyAlignment="1">
      <alignment horizontal="center" vertical="center" wrapText="1"/>
    </xf>
    <xf numFmtId="0" fontId="17" fillId="2" borderId="0" xfId="0" applyFont="1" applyFill="1" applyBorder="1" applyAlignment="1" applyProtection="1">
      <alignment vertical="center"/>
      <protection hidden="1"/>
    </xf>
    <xf numFmtId="0" fontId="17" fillId="2" borderId="57" xfId="0" applyFont="1" applyFill="1" applyBorder="1" applyAlignment="1" applyProtection="1">
      <alignment vertical="center"/>
      <protection hidden="1"/>
    </xf>
    <xf numFmtId="0" fontId="17" fillId="2" borderId="0" xfId="0" applyFont="1" applyFill="1" applyBorder="1" applyAlignment="1" applyProtection="1">
      <alignment vertical="center"/>
    </xf>
    <xf numFmtId="0" fontId="17" fillId="2" borderId="0" xfId="0" quotePrefix="1" applyFont="1" applyFill="1" applyBorder="1" applyAlignment="1" applyProtection="1">
      <alignment vertical="center"/>
    </xf>
    <xf numFmtId="0" fontId="17" fillId="2" borderId="17" xfId="0" quotePrefix="1" applyFont="1" applyFill="1" applyBorder="1" applyAlignment="1" applyProtection="1">
      <alignment vertical="center"/>
    </xf>
    <xf numFmtId="0" fontId="0" fillId="0" borderId="116" xfId="0" applyBorder="1"/>
    <xf numFmtId="0" fontId="0" fillId="0" borderId="22" xfId="0" applyBorder="1" applyAlignment="1" applyProtection="1">
      <alignment vertical="center" wrapText="1"/>
      <protection locked="0"/>
    </xf>
    <xf numFmtId="4" fontId="12" fillId="0" borderId="21" xfId="0" applyNumberFormat="1" applyFont="1" applyFill="1" applyBorder="1" applyAlignment="1" applyProtection="1">
      <alignment horizontal="center" vertical="center" wrapText="1"/>
      <protection locked="0"/>
    </xf>
    <xf numFmtId="4" fontId="0" fillId="0" borderId="21" xfId="0" applyNumberFormat="1" applyFont="1" applyBorder="1" applyAlignment="1" applyProtection="1">
      <alignment horizontal="center" vertical="center"/>
      <protection locked="0"/>
    </xf>
    <xf numFmtId="3" fontId="0" fillId="0" borderId="21" xfId="0" applyNumberFormat="1" applyBorder="1" applyAlignment="1" applyProtection="1">
      <alignment horizontal="center" vertical="center"/>
      <protection locked="0"/>
    </xf>
    <xf numFmtId="4" fontId="0" fillId="2" borderId="21" xfId="0" applyNumberFormat="1" applyFont="1" applyFill="1" applyBorder="1" applyAlignment="1" applyProtection="1">
      <alignment horizontal="center" vertical="center"/>
      <protection locked="0"/>
    </xf>
    <xf numFmtId="0" fontId="0" fillId="2" borderId="0" xfId="0" applyNumberFormat="1" applyFill="1"/>
    <xf numFmtId="0" fontId="0" fillId="0" borderId="0" xfId="0" applyAlignment="1">
      <alignment horizontal="center"/>
    </xf>
    <xf numFmtId="0" fontId="0" fillId="6" borderId="21" xfId="4" applyNumberFormat="1" applyFont="1" applyFill="1" applyBorder="1" applyAlignment="1" applyProtection="1">
      <alignment horizontal="center" vertical="center" wrapText="1"/>
    </xf>
    <xf numFmtId="0" fontId="25" fillId="9" borderId="32" xfId="0" applyFont="1" applyFill="1" applyBorder="1" applyAlignment="1">
      <alignment vertical="center" wrapText="1"/>
    </xf>
    <xf numFmtId="0" fontId="0" fillId="0" borderId="0" xfId="0" applyAlignment="1">
      <alignment horizontal="center"/>
    </xf>
    <xf numFmtId="0" fontId="0" fillId="0" borderId="22" xfId="0" applyBorder="1" applyAlignment="1" applyProtection="1">
      <alignment vertical="center" wrapText="1"/>
      <protection locked="0"/>
    </xf>
    <xf numFmtId="0" fontId="59" fillId="0" borderId="0" xfId="0" applyFont="1"/>
    <xf numFmtId="0" fontId="48" fillId="0" borderId="16" xfId="8" applyFont="1" applyBorder="1" applyAlignment="1">
      <alignment vertical="center" wrapText="1"/>
    </xf>
    <xf numFmtId="0" fontId="46" fillId="0" borderId="13" xfId="8" applyFont="1" applyBorder="1" applyAlignment="1">
      <alignment vertical="center" wrapText="1"/>
    </xf>
    <xf numFmtId="0" fontId="48" fillId="0" borderId="13" xfId="8" applyFont="1" applyBorder="1" applyAlignment="1">
      <alignment vertical="center" wrapText="1"/>
    </xf>
    <xf numFmtId="0" fontId="46" fillId="0" borderId="16" xfId="8" applyFont="1" applyBorder="1" applyAlignment="1">
      <alignment vertical="center" wrapText="1"/>
    </xf>
    <xf numFmtId="0" fontId="46" fillId="0" borderId="61" xfId="8" applyFont="1" applyBorder="1" applyAlignment="1">
      <alignment vertical="center" wrapText="1"/>
    </xf>
    <xf numFmtId="0" fontId="47" fillId="0" borderId="13" xfId="8" applyFont="1" applyBorder="1" applyAlignment="1">
      <alignment vertical="center" wrapText="1"/>
    </xf>
    <xf numFmtId="0" fontId="40" fillId="0" borderId="16" xfId="8" applyFont="1" applyBorder="1" applyAlignment="1">
      <alignment vertical="center" wrapText="1"/>
    </xf>
    <xf numFmtId="0" fontId="60" fillId="0" borderId="13" xfId="8" applyFont="1" applyBorder="1" applyAlignment="1">
      <alignment vertical="center" wrapText="1"/>
    </xf>
    <xf numFmtId="0" fontId="61" fillId="0" borderId="13" xfId="8" applyFont="1" applyBorder="1" applyAlignment="1">
      <alignment vertical="center" wrapText="1"/>
    </xf>
    <xf numFmtId="0" fontId="6" fillId="0" borderId="60" xfId="8" applyBorder="1" applyAlignment="1">
      <alignment vertical="center" wrapText="1"/>
    </xf>
    <xf numFmtId="0" fontId="6" fillId="0" borderId="13" xfId="8" applyBorder="1" applyAlignment="1">
      <alignment vertical="center" wrapText="1"/>
    </xf>
    <xf numFmtId="0" fontId="6" fillId="0" borderId="61" xfId="8" applyBorder="1" applyAlignment="1">
      <alignment vertical="center" wrapText="1"/>
    </xf>
    <xf numFmtId="0" fontId="46" fillId="0" borderId="62" xfId="8" applyFont="1" applyBorder="1" applyAlignment="1">
      <alignment vertical="center" wrapText="1"/>
    </xf>
    <xf numFmtId="0" fontId="6" fillId="0" borderId="0" xfId="8"/>
    <xf numFmtId="0" fontId="40" fillId="0" borderId="60" xfId="8" applyFont="1" applyBorder="1" applyAlignment="1">
      <alignment vertical="center" wrapText="1"/>
    </xf>
    <xf numFmtId="0" fontId="6" fillId="0" borderId="6" xfId="8" applyBorder="1" applyAlignment="1">
      <alignment vertical="center" wrapText="1"/>
    </xf>
    <xf numFmtId="0" fontId="40" fillId="0" borderId="61" xfId="8" applyFont="1" applyBorder="1" applyAlignment="1">
      <alignment vertical="center" wrapText="1"/>
    </xf>
    <xf numFmtId="0" fontId="40" fillId="0" borderId="62" xfId="8" applyFont="1" applyBorder="1" applyAlignment="1">
      <alignment vertical="center" wrapText="1"/>
    </xf>
    <xf numFmtId="0" fontId="40" fillId="0" borderId="0" xfId="8" applyFont="1" applyAlignment="1">
      <alignment vertical="center" wrapText="1"/>
    </xf>
    <xf numFmtId="0" fontId="40" fillId="0" borderId="1" xfId="8" applyFont="1" applyBorder="1" applyAlignment="1">
      <alignment vertical="center" wrapText="1"/>
    </xf>
    <xf numFmtId="0" fontId="6" fillId="0" borderId="62" xfId="8" applyBorder="1" applyAlignment="1">
      <alignment vertical="center" wrapText="1"/>
    </xf>
    <xf numFmtId="0" fontId="6" fillId="0" borderId="61" xfId="0" applyFont="1" applyBorder="1" applyAlignment="1">
      <alignment wrapText="1"/>
    </xf>
    <xf numFmtId="0" fontId="46" fillId="0" borderId="61" xfId="0" applyFont="1" applyBorder="1" applyAlignment="1">
      <alignment horizontal="left" vertical="center" indent="1"/>
    </xf>
    <xf numFmtId="0" fontId="60" fillId="0" borderId="6" xfId="8" applyFont="1" applyBorder="1" applyAlignment="1">
      <alignment vertical="center" wrapText="1"/>
    </xf>
    <xf numFmtId="0" fontId="6" fillId="0" borderId="60" xfId="0" applyFont="1" applyBorder="1"/>
    <xf numFmtId="0" fontId="44" fillId="0" borderId="61" xfId="0" applyFont="1" applyBorder="1" applyAlignment="1">
      <alignment horizontal="left" vertical="center" indent="1"/>
    </xf>
    <xf numFmtId="0" fontId="44" fillId="0" borderId="62" xfId="0" applyFont="1" applyBorder="1" applyAlignment="1">
      <alignment horizontal="left" vertical="center" indent="1"/>
    </xf>
    <xf numFmtId="0" fontId="6" fillId="0" borderId="60" xfId="0" applyFont="1" applyBorder="1" applyAlignment="1">
      <alignment wrapText="1"/>
    </xf>
    <xf numFmtId="0" fontId="46" fillId="0" borderId="61" xfId="0" applyFont="1" applyBorder="1" applyAlignment="1">
      <alignment horizontal="left" vertical="center" wrapText="1" indent="2"/>
    </xf>
    <xf numFmtId="0" fontId="46" fillId="0" borderId="61" xfId="0" applyFont="1" applyBorder="1" applyAlignment="1">
      <alignment horizontal="left" vertical="center" indent="2"/>
    </xf>
    <xf numFmtId="0" fontId="62" fillId="0" borderId="61" xfId="0" applyFont="1" applyBorder="1" applyAlignment="1">
      <alignment horizontal="left" vertical="center" wrapText="1" indent="1"/>
    </xf>
    <xf numFmtId="0" fontId="60" fillId="0" borderId="16" xfId="8" applyFont="1" applyBorder="1" applyAlignment="1">
      <alignment vertical="center" wrapText="1"/>
    </xf>
    <xf numFmtId="0" fontId="46" fillId="0" borderId="60" xfId="8" applyFont="1" applyBorder="1" applyAlignment="1">
      <alignment vertical="center" wrapText="1"/>
    </xf>
    <xf numFmtId="0" fontId="46" fillId="0" borderId="13" xfId="8" applyFont="1" applyBorder="1" applyAlignment="1">
      <alignment horizontal="left" vertical="center" wrapText="1"/>
    </xf>
    <xf numFmtId="0" fontId="40" fillId="0" borderId="0" xfId="8" applyFont="1" applyAlignment="1">
      <alignment vertical="center"/>
    </xf>
    <xf numFmtId="0" fontId="6" fillId="0" borderId="61" xfId="0" applyFont="1" applyBorder="1"/>
    <xf numFmtId="0" fontId="60" fillId="0" borderId="60" xfId="8" applyFont="1" applyBorder="1" applyAlignment="1">
      <alignment vertical="center" wrapText="1"/>
    </xf>
    <xf numFmtId="0" fontId="46" fillId="0" borderId="61" xfId="0" applyFont="1" applyBorder="1" applyAlignment="1">
      <alignment horizontal="left" vertical="center" wrapText="1" indent="1"/>
    </xf>
    <xf numFmtId="0" fontId="46" fillId="0" borderId="60" xfId="0" applyFont="1" applyBorder="1" applyAlignment="1">
      <alignment horizontal="left" vertical="center" indent="1"/>
    </xf>
    <xf numFmtId="0" fontId="44" fillId="0" borderId="16" xfId="8" applyFont="1" applyBorder="1" applyAlignment="1">
      <alignment horizontal="left" vertical="center" wrapText="1" indent="1"/>
    </xf>
    <xf numFmtId="0" fontId="44" fillId="0" borderId="60" xfId="8" applyFont="1" applyBorder="1" applyAlignment="1">
      <alignment horizontal="left" vertical="center" wrapText="1" indent="1"/>
    </xf>
    <xf numFmtId="0" fontId="44" fillId="0" borderId="13" xfId="8" applyFont="1" applyBorder="1" applyAlignment="1">
      <alignment horizontal="left" vertical="center" wrapText="1" indent="1"/>
    </xf>
    <xf numFmtId="0" fontId="47" fillId="0" borderId="13" xfId="8" applyFont="1" applyBorder="1" applyAlignment="1">
      <alignment horizontal="left" vertical="center" wrapText="1"/>
    </xf>
    <xf numFmtId="0" fontId="43" fillId="0" borderId="16" xfId="8" applyFont="1" applyBorder="1" applyAlignment="1">
      <alignment horizontal="left" vertical="center" wrapText="1" indent="1"/>
    </xf>
    <xf numFmtId="0" fontId="43" fillId="0" borderId="13" xfId="8" applyFont="1" applyBorder="1" applyAlignment="1">
      <alignment horizontal="left" vertical="center" wrapText="1" indent="1"/>
    </xf>
    <xf numFmtId="0" fontId="43" fillId="0" borderId="62" xfId="8" applyFont="1" applyBorder="1" applyAlignment="1">
      <alignment horizontal="left" vertical="center" wrapText="1" indent="1"/>
    </xf>
    <xf numFmtId="0" fontId="6" fillId="0" borderId="0" xfId="8" applyAlignment="1">
      <alignment wrapText="1"/>
    </xf>
    <xf numFmtId="0" fontId="6" fillId="0" borderId="0" xfId="8" applyAlignment="1">
      <alignment vertical="top"/>
    </xf>
    <xf numFmtId="49" fontId="31" fillId="11" borderId="24" xfId="0" applyNumberFormat="1" applyFont="1" applyFill="1" applyBorder="1" applyAlignment="1" applyProtection="1">
      <alignment horizontal="center" vertical="center" wrapText="1"/>
      <protection hidden="1"/>
    </xf>
    <xf numFmtId="0" fontId="31" fillId="11" borderId="24" xfId="0" applyNumberFormat="1" applyFont="1" applyFill="1" applyBorder="1" applyAlignment="1" applyProtection="1">
      <alignment horizontal="center" vertical="center" wrapText="1"/>
      <protection hidden="1"/>
    </xf>
    <xf numFmtId="2" fontId="31" fillId="11" borderId="24" xfId="0" applyNumberFormat="1" applyFont="1" applyFill="1" applyBorder="1" applyAlignment="1" applyProtection="1">
      <alignment horizontal="center" vertical="center" wrapText="1"/>
      <protection hidden="1"/>
    </xf>
    <xf numFmtId="49" fontId="27" fillId="6" borderId="66" xfId="0" applyNumberFormat="1" applyFont="1" applyFill="1" applyBorder="1" applyAlignment="1" applyProtection="1">
      <alignment horizontal="left" vertical="center" wrapText="1"/>
      <protection hidden="1"/>
    </xf>
    <xf numFmtId="49" fontId="27" fillId="6" borderId="35" xfId="0" applyNumberFormat="1" applyFont="1" applyFill="1" applyBorder="1" applyAlignment="1" applyProtection="1">
      <alignment horizontal="left" vertical="center" wrapText="1"/>
      <protection hidden="1"/>
    </xf>
    <xf numFmtId="0" fontId="31" fillId="10" borderId="93" xfId="0" applyNumberFormat="1" applyFont="1" applyFill="1" applyBorder="1" applyAlignment="1" applyProtection="1">
      <alignment horizontal="center" vertical="center" wrapText="1"/>
      <protection hidden="1"/>
    </xf>
    <xf numFmtId="0" fontId="31" fillId="10" borderId="93" xfId="0" applyNumberFormat="1" applyFont="1" applyFill="1" applyBorder="1" applyAlignment="1" applyProtection="1">
      <alignment vertical="center" wrapText="1"/>
      <protection hidden="1"/>
    </xf>
    <xf numFmtId="0" fontId="31" fillId="11" borderId="93" xfId="0" applyNumberFormat="1" applyFont="1" applyFill="1" applyBorder="1" applyAlignment="1" applyProtection="1">
      <alignment horizontal="center" vertical="center" wrapText="1"/>
      <protection hidden="1"/>
    </xf>
    <xf numFmtId="0" fontId="31" fillId="2" borderId="92" xfId="0" applyNumberFormat="1" applyFont="1" applyFill="1" applyBorder="1" applyAlignment="1" applyProtection="1">
      <alignment vertical="center" wrapText="1"/>
      <protection hidden="1"/>
    </xf>
    <xf numFmtId="0" fontId="31" fillId="2" borderId="92" xfId="0" applyNumberFormat="1" applyFont="1" applyFill="1" applyBorder="1" applyAlignment="1" applyProtection="1">
      <alignment horizontal="left" vertical="center" wrapText="1"/>
      <protection hidden="1"/>
    </xf>
    <xf numFmtId="0" fontId="31" fillId="2" borderId="92" xfId="0" applyNumberFormat="1" applyFont="1" applyFill="1" applyBorder="1" applyAlignment="1" applyProtection="1">
      <alignment horizontal="center" vertical="center" wrapText="1"/>
      <protection hidden="1"/>
    </xf>
    <xf numFmtId="0" fontId="31" fillId="15" borderId="92" xfId="0" applyNumberFormat="1" applyFont="1" applyFill="1" applyBorder="1" applyAlignment="1" applyProtection="1">
      <alignment horizontal="center" vertical="center" wrapText="1"/>
      <protection hidden="1"/>
    </xf>
    <xf numFmtId="0" fontId="31" fillId="15" borderId="92" xfId="0" applyNumberFormat="1" applyFont="1" applyFill="1" applyBorder="1" applyAlignment="1" applyProtection="1">
      <alignment vertical="center" wrapText="1"/>
      <protection hidden="1"/>
    </xf>
    <xf numFmtId="49" fontId="31" fillId="11" borderId="90" xfId="0" applyNumberFormat="1" applyFont="1" applyFill="1" applyBorder="1" applyAlignment="1" applyProtection="1">
      <alignment vertical="center" wrapText="1"/>
      <protection hidden="1"/>
    </xf>
    <xf numFmtId="49" fontId="31" fillId="11" borderId="90" xfId="0" applyNumberFormat="1" applyFont="1" applyFill="1" applyBorder="1" applyAlignment="1" applyProtection="1">
      <alignment horizontal="left" vertical="center" wrapText="1"/>
      <protection hidden="1"/>
    </xf>
    <xf numFmtId="49" fontId="31" fillId="12" borderId="90" xfId="0" applyNumberFormat="1" applyFont="1" applyFill="1" applyBorder="1" applyAlignment="1" applyProtection="1">
      <alignment horizontal="center" vertical="center" wrapText="1"/>
      <protection hidden="1"/>
    </xf>
    <xf numFmtId="0" fontId="31" fillId="12" borderId="90" xfId="0" applyNumberFormat="1" applyFont="1" applyFill="1" applyBorder="1" applyAlignment="1" applyProtection="1">
      <alignment vertical="center" wrapText="1"/>
      <protection hidden="1"/>
    </xf>
    <xf numFmtId="0" fontId="31" fillId="12" borderId="90" xfId="0" applyNumberFormat="1" applyFont="1" applyFill="1" applyBorder="1" applyAlignment="1" applyProtection="1">
      <alignment horizontal="center" vertical="center" wrapText="1"/>
      <protection hidden="1"/>
    </xf>
    <xf numFmtId="0" fontId="31" fillId="2" borderId="90" xfId="0" applyNumberFormat="1" applyFont="1" applyFill="1" applyBorder="1" applyAlignment="1" applyProtection="1">
      <alignment vertical="center" wrapText="1"/>
      <protection hidden="1"/>
    </xf>
    <xf numFmtId="0" fontId="31" fillId="2" borderId="90" xfId="0" applyNumberFormat="1" applyFont="1" applyFill="1" applyBorder="1" applyAlignment="1" applyProtection="1">
      <alignment horizontal="left" vertical="center" wrapText="1"/>
      <protection hidden="1"/>
    </xf>
    <xf numFmtId="0" fontId="31" fillId="2" borderId="90" xfId="0" applyNumberFormat="1" applyFont="1" applyFill="1" applyBorder="1" applyAlignment="1" applyProtection="1">
      <alignment horizontal="center" vertical="center" wrapText="1"/>
      <protection hidden="1"/>
    </xf>
    <xf numFmtId="0" fontId="31" fillId="15" borderId="90" xfId="0" applyNumberFormat="1" applyFont="1" applyFill="1" applyBorder="1" applyAlignment="1" applyProtection="1">
      <alignment horizontal="center" vertical="center" wrapText="1"/>
      <protection hidden="1"/>
    </xf>
    <xf numFmtId="0" fontId="31" fillId="15" borderId="90" xfId="0" applyNumberFormat="1" applyFont="1" applyFill="1" applyBorder="1" applyAlignment="1" applyProtection="1">
      <alignment vertical="center" wrapText="1"/>
      <protection hidden="1"/>
    </xf>
    <xf numFmtId="0" fontId="31" fillId="2" borderId="77" xfId="0" applyNumberFormat="1" applyFont="1" applyFill="1" applyBorder="1" applyAlignment="1" applyProtection="1">
      <alignment horizontal="left" vertical="center" wrapText="1"/>
      <protection hidden="1"/>
    </xf>
    <xf numFmtId="0" fontId="31" fillId="2" borderId="24" xfId="0" applyNumberFormat="1" applyFont="1" applyFill="1" applyBorder="1" applyAlignment="1" applyProtection="1">
      <alignment horizontal="left" vertical="center" wrapText="1"/>
      <protection hidden="1"/>
    </xf>
    <xf numFmtId="0" fontId="5" fillId="0" borderId="21" xfId="3" applyFont="1" applyBorder="1"/>
    <xf numFmtId="0" fontId="31" fillId="11" borderId="90" xfId="0" applyNumberFormat="1" applyFont="1" applyFill="1" applyBorder="1" applyAlignment="1" applyProtection="1">
      <alignment horizontal="center" vertical="center" wrapText="1"/>
      <protection hidden="1"/>
    </xf>
    <xf numFmtId="0" fontId="31" fillId="11" borderId="24" xfId="0" applyNumberFormat="1" applyFont="1" applyFill="1" applyBorder="1" applyAlignment="1" applyProtection="1">
      <alignment vertical="center" wrapText="1"/>
      <protection hidden="1"/>
    </xf>
    <xf numFmtId="0" fontId="4" fillId="0" borderId="21" xfId="3" applyFont="1" applyBorder="1"/>
    <xf numFmtId="2" fontId="13" fillId="2" borderId="0" xfId="0" applyNumberFormat="1" applyFont="1" applyFill="1" applyProtection="1"/>
    <xf numFmtId="10" fontId="13" fillId="2" borderId="0" xfId="0" applyNumberFormat="1" applyFont="1" applyFill="1" applyProtection="1"/>
    <xf numFmtId="173" fontId="12" fillId="0" borderId="21" xfId="0" applyNumberFormat="1" applyFont="1" applyFill="1" applyBorder="1" applyAlignment="1" applyProtection="1">
      <alignment horizontal="center" vertical="center" wrapText="1"/>
      <protection locked="0"/>
    </xf>
    <xf numFmtId="173" fontId="0" fillId="0" borderId="21" xfId="0" applyNumberFormat="1" applyFont="1" applyBorder="1" applyAlignment="1" applyProtection="1">
      <alignment horizontal="center" vertical="center"/>
      <protection locked="0"/>
    </xf>
    <xf numFmtId="173" fontId="0" fillId="2" borderId="21" xfId="0" applyNumberFormat="1" applyFont="1" applyFill="1" applyBorder="1" applyAlignment="1" applyProtection="1">
      <alignment horizontal="center" vertical="center"/>
      <protection locked="0"/>
    </xf>
    <xf numFmtId="0" fontId="0" fillId="16" borderId="0" xfId="0" applyFill="1"/>
    <xf numFmtId="0" fontId="31" fillId="26" borderId="24" xfId="0" applyNumberFormat="1" applyFont="1" applyFill="1" applyBorder="1" applyAlignment="1" applyProtection="1">
      <alignment horizontal="left" vertical="center" wrapText="1"/>
      <protection hidden="1"/>
    </xf>
    <xf numFmtId="0" fontId="18" fillId="16" borderId="0" xfId="0" applyFont="1" applyFill="1" applyProtection="1"/>
    <xf numFmtId="2" fontId="31" fillId="15" borderId="83" xfId="0" applyNumberFormat="1" applyFont="1" applyFill="1" applyBorder="1" applyAlignment="1" applyProtection="1">
      <alignment horizontal="center" vertical="center" wrapText="1"/>
      <protection hidden="1"/>
    </xf>
    <xf numFmtId="49" fontId="31" fillId="15" borderId="83" xfId="0" applyNumberFormat="1" applyFont="1" applyFill="1" applyBorder="1" applyAlignment="1" applyProtection="1">
      <alignment horizontal="center" vertical="center" wrapText="1"/>
      <protection hidden="1"/>
    </xf>
    <xf numFmtId="0" fontId="31" fillId="15" borderId="24" xfId="0" applyNumberFormat="1" applyFont="1" applyFill="1" applyBorder="1" applyAlignment="1" applyProtection="1">
      <alignment vertical="center" wrapText="1"/>
      <protection hidden="1"/>
    </xf>
    <xf numFmtId="49" fontId="31" fillId="15" borderId="24" xfId="0" applyNumberFormat="1" applyFont="1" applyFill="1" applyBorder="1" applyAlignment="1" applyProtection="1">
      <alignment horizontal="center" vertical="center" wrapText="1"/>
      <protection hidden="1"/>
    </xf>
    <xf numFmtId="0" fontId="31" fillId="15" borderId="24" xfId="0" applyNumberFormat="1" applyFont="1" applyFill="1" applyBorder="1" applyAlignment="1" applyProtection="1">
      <alignment horizontal="center" vertical="center" wrapText="1"/>
      <protection hidden="1"/>
    </xf>
    <xf numFmtId="0" fontId="35" fillId="2" borderId="0" xfId="0" applyFont="1" applyFill="1"/>
    <xf numFmtId="0" fontId="23" fillId="2" borderId="0" xfId="0" applyFont="1" applyFill="1"/>
    <xf numFmtId="2" fontId="31" fillId="15" borderId="24" xfId="0" applyNumberFormat="1" applyFont="1" applyFill="1" applyBorder="1" applyAlignment="1" applyProtection="1">
      <alignment horizontal="center" vertical="center" wrapText="1"/>
      <protection hidden="1"/>
    </xf>
    <xf numFmtId="2" fontId="31" fillId="10" borderId="24" xfId="0" applyNumberFormat="1" applyFont="1" applyFill="1" applyBorder="1" applyAlignment="1" applyProtection="1">
      <alignment horizontal="center" vertical="center" wrapText="1"/>
      <protection hidden="1"/>
    </xf>
    <xf numFmtId="49" fontId="31" fillId="10" borderId="24" xfId="0" applyNumberFormat="1" applyFont="1" applyFill="1" applyBorder="1" applyAlignment="1" applyProtection="1">
      <alignment horizontal="center" vertical="center" wrapText="1"/>
      <protection hidden="1"/>
    </xf>
    <xf numFmtId="0" fontId="31" fillId="10" borderId="24" xfId="0" applyNumberFormat="1" applyFont="1" applyFill="1" applyBorder="1" applyAlignment="1" applyProtection="1">
      <alignment vertical="center" wrapText="1"/>
      <protection hidden="1"/>
    </xf>
    <xf numFmtId="0" fontId="31" fillId="10" borderId="24" xfId="0" applyNumberFormat="1" applyFont="1" applyFill="1" applyBorder="1" applyAlignment="1" applyProtection="1">
      <alignment horizontal="center" vertical="center" wrapText="1"/>
      <protection hidden="1"/>
    </xf>
    <xf numFmtId="0" fontId="35" fillId="16" borderId="0" xfId="0" applyFont="1" applyFill="1"/>
    <xf numFmtId="0" fontId="23" fillId="16" borderId="0" xfId="0" applyFont="1" applyFill="1"/>
    <xf numFmtId="2" fontId="31" fillId="15" borderId="25" xfId="0" applyNumberFormat="1" applyFont="1" applyFill="1" applyBorder="1" applyAlignment="1" applyProtection="1">
      <alignment horizontal="center" vertical="center" wrapText="1"/>
      <protection hidden="1"/>
    </xf>
    <xf numFmtId="49" fontId="31" fillId="15" borderId="25" xfId="0" applyNumberFormat="1" applyFont="1" applyFill="1" applyBorder="1" applyAlignment="1" applyProtection="1">
      <alignment horizontal="center" vertical="center" wrapText="1"/>
      <protection hidden="1"/>
    </xf>
    <xf numFmtId="0" fontId="31" fillId="15" borderId="25" xfId="0" applyNumberFormat="1" applyFont="1" applyFill="1" applyBorder="1" applyAlignment="1" applyProtection="1">
      <alignment vertical="center" wrapText="1"/>
      <protection hidden="1"/>
    </xf>
    <xf numFmtId="0" fontId="31" fillId="15" borderId="25" xfId="0" applyNumberFormat="1" applyFont="1" applyFill="1" applyBorder="1" applyAlignment="1" applyProtection="1">
      <alignment horizontal="center" vertical="center" wrapText="1"/>
      <protection hidden="1"/>
    </xf>
    <xf numFmtId="0" fontId="31" fillId="15" borderId="93" xfId="0" applyNumberFormat="1" applyFont="1" applyFill="1" applyBorder="1" applyAlignment="1" applyProtection="1">
      <alignment horizontal="center" vertical="center" wrapText="1"/>
      <protection hidden="1"/>
    </xf>
    <xf numFmtId="0" fontId="31" fillId="15" borderId="93" xfId="0" applyNumberFormat="1" applyFont="1" applyFill="1" applyBorder="1" applyAlignment="1" applyProtection="1">
      <alignment vertical="center" wrapText="1"/>
      <protection hidden="1"/>
    </xf>
    <xf numFmtId="0" fontId="31" fillId="16" borderId="92" xfId="0" applyNumberFormat="1" applyFont="1" applyFill="1" applyBorder="1" applyAlignment="1" applyProtection="1">
      <alignment horizontal="center" vertical="center" wrapText="1"/>
      <protection hidden="1"/>
    </xf>
    <xf numFmtId="0" fontId="3" fillId="0" borderId="21" xfId="3" applyFont="1" applyBorder="1"/>
    <xf numFmtId="0" fontId="2" fillId="0" borderId="21" xfId="3" applyFont="1" applyBorder="1"/>
    <xf numFmtId="0" fontId="1" fillId="0" borderId="21" xfId="3" applyFont="1" applyBorder="1" applyAlignment="1">
      <alignment wrapText="1"/>
    </xf>
    <xf numFmtId="0" fontId="9" fillId="6" borderId="8" xfId="1" applyFill="1" applyBorder="1" applyAlignment="1" applyProtection="1">
      <alignment horizontal="center" vertical="center"/>
    </xf>
    <xf numFmtId="0" fontId="12" fillId="0" borderId="49" xfId="0" applyFont="1" applyBorder="1"/>
    <xf numFmtId="0" fontId="12" fillId="0" borderId="0" xfId="0" applyFont="1" applyBorder="1"/>
    <xf numFmtId="0" fontId="12" fillId="0" borderId="50" xfId="0" applyFont="1" applyBorder="1"/>
    <xf numFmtId="0" fontId="13" fillId="0" borderId="49" xfId="0" applyFont="1" applyBorder="1"/>
    <xf numFmtId="0" fontId="13" fillId="0" borderId="0" xfId="0" applyFont="1" applyBorder="1"/>
    <xf numFmtId="0" fontId="13" fillId="0" borderId="50" xfId="0" applyFont="1" applyBorder="1"/>
    <xf numFmtId="0" fontId="15" fillId="27" borderId="21" xfId="0" applyFont="1" applyFill="1" applyBorder="1" applyAlignment="1">
      <alignment horizontal="center" vertical="center"/>
    </xf>
    <xf numFmtId="0" fontId="0" fillId="6" borderId="42" xfId="0" applyNumberFormat="1" applyFont="1" applyFill="1" applyBorder="1" applyAlignment="1" applyProtection="1">
      <alignment vertical="center" wrapText="1"/>
    </xf>
    <xf numFmtId="0" fontId="13" fillId="2" borderId="49" xfId="0" applyFont="1" applyFill="1" applyBorder="1"/>
    <xf numFmtId="0" fontId="13" fillId="2" borderId="0" xfId="0" applyFont="1" applyFill="1" applyBorder="1"/>
    <xf numFmtId="0" fontId="13" fillId="2" borderId="50" xfId="0" applyFont="1" applyFill="1" applyBorder="1"/>
    <xf numFmtId="0" fontId="18" fillId="0" borderId="49" xfId="0" applyFont="1" applyBorder="1"/>
    <xf numFmtId="0" fontId="18" fillId="0" borderId="0" xfId="0" applyFont="1" applyBorder="1"/>
    <xf numFmtId="0" fontId="18" fillId="0" borderId="50" xfId="0" applyFont="1" applyBorder="1"/>
    <xf numFmtId="0" fontId="14" fillId="28" borderId="6" xfId="0" applyFont="1" applyFill="1" applyBorder="1" applyAlignment="1" applyProtection="1">
      <alignment horizontal="center" vertical="center"/>
      <protection hidden="1"/>
    </xf>
    <xf numFmtId="0" fontId="14" fillId="28" borderId="6" xfId="0" applyFont="1" applyFill="1" applyBorder="1" applyAlignment="1" applyProtection="1">
      <alignment horizontal="center" vertical="center"/>
    </xf>
    <xf numFmtId="0" fontId="13" fillId="2" borderId="0" xfId="0" applyFont="1" applyFill="1" applyAlignment="1">
      <alignment horizontal="center" vertical="center"/>
    </xf>
    <xf numFmtId="0" fontId="13" fillId="0" borderId="0" xfId="0" applyFont="1" applyAlignment="1">
      <alignment horizontal="center" vertical="center"/>
    </xf>
    <xf numFmtId="173" fontId="12" fillId="29" borderId="21" xfId="0" applyNumberFormat="1" applyFont="1" applyFill="1" applyBorder="1" applyAlignment="1" applyProtection="1">
      <alignment horizontal="center" vertical="center" wrapText="1"/>
      <protection locked="0"/>
    </xf>
    <xf numFmtId="4" fontId="12" fillId="29" borderId="21" xfId="0" applyNumberFormat="1" applyFont="1" applyFill="1" applyBorder="1" applyAlignment="1" applyProtection="1">
      <alignment horizontal="center" vertical="center" wrapText="1"/>
      <protection locked="0"/>
    </xf>
    <xf numFmtId="173" fontId="0" fillId="29" borderId="21" xfId="0" applyNumberFormat="1" applyFont="1" applyFill="1" applyBorder="1" applyAlignment="1" applyProtection="1">
      <alignment horizontal="center" vertical="center"/>
      <protection locked="0"/>
    </xf>
    <xf numFmtId="4" fontId="0" fillId="29" borderId="21" xfId="0" applyNumberFormat="1" applyFont="1" applyFill="1" applyBorder="1" applyAlignment="1" applyProtection="1">
      <alignment horizontal="center" vertical="center"/>
      <protection locked="0"/>
    </xf>
    <xf numFmtId="0" fontId="0" fillId="29" borderId="21" xfId="0" applyFill="1" applyBorder="1" applyAlignment="1" applyProtection="1">
      <alignment horizontal="center" vertical="center" wrapText="1"/>
      <protection locked="0"/>
    </xf>
    <xf numFmtId="3" fontId="0" fillId="29" borderId="21" xfId="0" applyNumberFormat="1" applyFill="1" applyBorder="1" applyAlignment="1" applyProtection="1">
      <alignment horizontal="center" vertical="center"/>
      <protection locked="0"/>
    </xf>
    <xf numFmtId="0" fontId="0" fillId="29" borderId="22" xfId="0" applyFill="1" applyBorder="1" applyAlignment="1" applyProtection="1">
      <alignment vertical="center" wrapText="1"/>
      <protection locked="0"/>
    </xf>
    <xf numFmtId="0" fontId="0" fillId="29" borderId="21" xfId="0" applyFill="1" applyBorder="1" applyAlignment="1" applyProtection="1">
      <alignment horizontal="left" vertical="center" wrapText="1"/>
      <protection locked="0"/>
    </xf>
    <xf numFmtId="0" fontId="0" fillId="29" borderId="21" xfId="0" applyFill="1" applyBorder="1" applyAlignment="1" applyProtection="1">
      <alignment horizontal="left" vertical="center"/>
      <protection locked="0"/>
    </xf>
    <xf numFmtId="0" fontId="13" fillId="2" borderId="0" xfId="0" applyFont="1" applyFill="1" applyAlignment="1">
      <alignment horizontal="center" vertical="center"/>
    </xf>
    <xf numFmtId="0" fontId="0" fillId="0" borderId="0" xfId="0" applyFont="1" applyFill="1" applyAlignment="1" applyProtection="1">
      <alignment horizontal="center" vertical="center" wrapText="1"/>
    </xf>
    <xf numFmtId="0" fontId="40" fillId="0" borderId="62" xfId="8" applyFont="1" applyBorder="1" applyAlignment="1">
      <alignment vertical="center" wrapText="1"/>
    </xf>
    <xf numFmtId="0" fontId="40" fillId="0" borderId="61" xfId="8" applyFont="1" applyBorder="1" applyAlignment="1">
      <alignment vertical="center" wrapText="1"/>
    </xf>
    <xf numFmtId="0" fontId="40" fillId="0" borderId="60" xfId="8" applyFont="1" applyBorder="1" applyAlignment="1">
      <alignment vertical="center" wrapText="1"/>
    </xf>
    <xf numFmtId="0" fontId="48" fillId="18" borderId="4" xfId="8" applyFont="1" applyFill="1" applyBorder="1" applyAlignment="1">
      <alignment vertical="center" wrapText="1"/>
    </xf>
    <xf numFmtId="0" fontId="48" fillId="18" borderId="3" xfId="8" applyFont="1" applyFill="1" applyBorder="1" applyAlignment="1">
      <alignment vertical="center" wrapText="1"/>
    </xf>
    <xf numFmtId="0" fontId="43" fillId="0" borderId="2" xfId="8" applyFont="1" applyBorder="1" applyAlignment="1">
      <alignment horizontal="left" vertical="center" wrapText="1"/>
    </xf>
    <xf numFmtId="0" fontId="43" fillId="0" borderId="3" xfId="8" applyFont="1" applyBorder="1" applyAlignment="1">
      <alignment horizontal="left" vertical="center" wrapText="1"/>
    </xf>
    <xf numFmtId="0" fontId="43" fillId="0" borderId="2" xfId="8" applyFont="1" applyBorder="1" applyAlignment="1">
      <alignment horizontal="left" vertical="top" wrapText="1"/>
    </xf>
    <xf numFmtId="0" fontId="43" fillId="0" borderId="3" xfId="8" applyFont="1" applyBorder="1" applyAlignment="1">
      <alignment horizontal="left" vertical="top" wrapText="1"/>
    </xf>
    <xf numFmtId="0" fontId="43" fillId="0" borderId="4" xfId="8" applyFont="1" applyBorder="1" applyAlignment="1">
      <alignment horizontal="left" vertical="top" wrapText="1"/>
    </xf>
    <xf numFmtId="0" fontId="9" fillId="3" borderId="4" xfId="1" applyFill="1" applyBorder="1" applyAlignment="1">
      <alignment vertical="center" wrapText="1"/>
    </xf>
    <xf numFmtId="0" fontId="9" fillId="3" borderId="3" xfId="1" applyFill="1" applyBorder="1" applyAlignment="1">
      <alignment vertical="center" wrapText="1"/>
    </xf>
    <xf numFmtId="0" fontId="40" fillId="16" borderId="4" xfId="8" applyFont="1" applyFill="1" applyBorder="1" applyAlignment="1">
      <alignment vertical="center" wrapText="1"/>
    </xf>
    <xf numFmtId="0" fontId="40" fillId="16" borderId="3" xfId="8" applyFont="1" applyFill="1" applyBorder="1" applyAlignment="1">
      <alignment vertical="center" wrapText="1"/>
    </xf>
    <xf numFmtId="0" fontId="43" fillId="0" borderId="4" xfId="8" applyFont="1" applyBorder="1" applyAlignment="1">
      <alignment horizontal="left" vertical="center" wrapText="1"/>
    </xf>
    <xf numFmtId="0" fontId="65" fillId="0" borderId="4" xfId="1" applyFont="1" applyBorder="1" applyAlignment="1">
      <alignment horizontal="left" vertical="center" wrapText="1"/>
    </xf>
    <xf numFmtId="0" fontId="65" fillId="0" borderId="3" xfId="1" applyFont="1" applyBorder="1" applyAlignment="1">
      <alignment horizontal="left" vertical="center" wrapText="1"/>
    </xf>
    <xf numFmtId="0" fontId="43" fillId="0" borderId="7" xfId="8" applyFont="1" applyBorder="1" applyAlignment="1">
      <alignment horizontal="left" vertical="top" wrapText="1"/>
    </xf>
    <xf numFmtId="0" fontId="43" fillId="0" borderId="8" xfId="8" applyFont="1" applyBorder="1" applyAlignment="1">
      <alignment horizontal="left" vertical="top" wrapText="1"/>
    </xf>
    <xf numFmtId="0" fontId="43" fillId="0" borderId="1" xfId="8" applyFont="1" applyBorder="1" applyAlignment="1">
      <alignment horizontal="left" vertical="top" wrapText="1"/>
    </xf>
    <xf numFmtId="0" fontId="43" fillId="0" borderId="13" xfId="8" applyFont="1" applyBorder="1" applyAlignment="1">
      <alignment horizontal="left" vertical="top" wrapText="1"/>
    </xf>
    <xf numFmtId="0" fontId="40" fillId="0" borderId="8" xfId="8" applyFont="1" applyBorder="1" applyAlignment="1">
      <alignment horizontal="left" vertical="center" wrapText="1"/>
    </xf>
    <xf numFmtId="0" fontId="40" fillId="0" borderId="13" xfId="8" applyFont="1" applyBorder="1" applyAlignment="1">
      <alignment horizontal="left" vertical="center" wrapText="1"/>
    </xf>
    <xf numFmtId="0" fontId="40" fillId="0" borderId="16" xfId="8" applyFont="1" applyBorder="1" applyAlignment="1">
      <alignment horizontal="left" vertical="center" wrapText="1"/>
    </xf>
    <xf numFmtId="0" fontId="40" fillId="0" borderId="62" xfId="8" applyFont="1" applyBorder="1" applyAlignment="1">
      <alignment horizontal="left" vertical="center" wrapText="1"/>
    </xf>
    <xf numFmtId="0" fontId="40" fillId="0" borderId="61" xfId="8" applyFont="1" applyBorder="1" applyAlignment="1">
      <alignment horizontal="left" vertical="center" wrapText="1"/>
    </xf>
    <xf numFmtId="0" fontId="40" fillId="0" borderId="60" xfId="8" applyFont="1" applyBorder="1" applyAlignment="1">
      <alignment horizontal="left" vertical="center" wrapText="1"/>
    </xf>
    <xf numFmtId="0" fontId="46" fillId="18" borderId="4" xfId="8" applyFont="1" applyFill="1" applyBorder="1" applyAlignment="1">
      <alignment vertical="center" wrapText="1"/>
    </xf>
    <xf numFmtId="0" fontId="46" fillId="18" borderId="3" xfId="8" applyFont="1" applyFill="1" applyBorder="1" applyAlignment="1">
      <alignment vertical="center" wrapText="1"/>
    </xf>
    <xf numFmtId="0" fontId="40" fillId="18" borderId="4" xfId="8" applyFont="1" applyFill="1" applyBorder="1" applyAlignment="1">
      <alignment vertical="center" wrapText="1"/>
    </xf>
    <xf numFmtId="0" fontId="40" fillId="18" borderId="3" xfId="8" applyFont="1" applyFill="1" applyBorder="1" applyAlignment="1">
      <alignment vertical="center" wrapText="1"/>
    </xf>
    <xf numFmtId="0" fontId="40" fillId="0" borderId="0" xfId="8" applyFont="1" applyAlignment="1">
      <alignment horizontal="center" vertical="center"/>
    </xf>
    <xf numFmtId="0" fontId="43" fillId="0" borderId="14" xfId="8" applyFont="1" applyBorder="1" applyAlignment="1">
      <alignment horizontal="left" vertical="top" wrapText="1"/>
    </xf>
    <xf numFmtId="0" fontId="43" fillId="0" borderId="16" xfId="8" applyFont="1" applyBorder="1" applyAlignment="1">
      <alignment horizontal="left" vertical="top" wrapText="1"/>
    </xf>
    <xf numFmtId="0" fontId="49" fillId="0" borderId="62" xfId="8" applyFont="1" applyBorder="1" applyAlignment="1">
      <alignment vertical="center" wrapText="1"/>
    </xf>
    <xf numFmtId="0" fontId="49" fillId="0" borderId="61" xfId="8" applyFont="1" applyBorder="1" applyAlignment="1">
      <alignment vertical="center" wrapText="1"/>
    </xf>
    <xf numFmtId="0" fontId="49" fillId="0" borderId="60" xfId="8" applyFont="1" applyBorder="1" applyAlignment="1">
      <alignment vertical="center" wrapText="1"/>
    </xf>
    <xf numFmtId="0" fontId="51" fillId="18" borderId="14" xfId="8" applyFont="1" applyFill="1" applyBorder="1" applyAlignment="1">
      <alignment vertical="center" wrapText="1"/>
    </xf>
    <xf numFmtId="0" fontId="51" fillId="18" borderId="16" xfId="8" applyFont="1" applyFill="1" applyBorder="1" applyAlignment="1">
      <alignment vertical="center" wrapText="1"/>
    </xf>
    <xf numFmtId="0" fontId="0" fillId="0" borderId="0" xfId="0" applyFont="1" applyFill="1" applyAlignment="1" applyProtection="1">
      <alignment horizontal="center" vertical="center" wrapText="1"/>
    </xf>
    <xf numFmtId="0" fontId="14" fillId="4" borderId="4" xfId="0" applyFont="1" applyFill="1" applyBorder="1" applyAlignment="1" applyProtection="1">
      <alignment horizontal="center" vertical="center"/>
    </xf>
    <xf numFmtId="0" fontId="14" fillId="4" borderId="2" xfId="0" applyFont="1" applyFill="1" applyBorder="1" applyAlignment="1" applyProtection="1">
      <alignment horizontal="center" vertical="center"/>
    </xf>
    <xf numFmtId="0" fontId="14" fillId="4" borderId="5" xfId="0" applyFont="1" applyFill="1" applyBorder="1" applyAlignment="1" applyProtection="1">
      <alignment horizontal="center" vertical="center"/>
    </xf>
    <xf numFmtId="0" fontId="14" fillId="4" borderId="18" xfId="0" applyFont="1" applyFill="1" applyBorder="1" applyAlignment="1" applyProtection="1">
      <alignment horizontal="center" vertical="center"/>
    </xf>
    <xf numFmtId="0" fontId="14" fillId="4" borderId="7" xfId="0" applyFont="1" applyFill="1" applyBorder="1" applyAlignment="1" applyProtection="1">
      <alignment horizontal="center" vertical="center"/>
    </xf>
    <xf numFmtId="0" fontId="14" fillId="4" borderId="17" xfId="0" applyFont="1" applyFill="1" applyBorder="1" applyAlignment="1" applyProtection="1">
      <alignment horizontal="center" vertical="center"/>
    </xf>
    <xf numFmtId="0" fontId="14" fillId="4" borderId="8" xfId="0" applyFont="1" applyFill="1" applyBorder="1" applyAlignment="1" applyProtection="1">
      <alignment horizontal="center" vertical="center"/>
    </xf>
    <xf numFmtId="0" fontId="14" fillId="4" borderId="14" xfId="0" applyFont="1" applyFill="1" applyBorder="1" applyAlignment="1" applyProtection="1">
      <alignment horizontal="center" vertical="center"/>
    </xf>
    <xf numFmtId="0" fontId="14" fillId="4" borderId="15" xfId="0" applyFont="1" applyFill="1" applyBorder="1" applyAlignment="1" applyProtection="1">
      <alignment horizontal="center" vertical="center"/>
    </xf>
    <xf numFmtId="0" fontId="14" fillId="4" borderId="16" xfId="0" applyFont="1" applyFill="1" applyBorder="1" applyAlignment="1" applyProtection="1">
      <alignment horizontal="center" vertical="center"/>
    </xf>
    <xf numFmtId="0" fontId="18" fillId="0" borderId="0" xfId="0" applyFont="1" applyFill="1" applyBorder="1" applyAlignment="1" applyProtection="1">
      <alignment horizontal="center" vertical="center" wrapText="1"/>
    </xf>
    <xf numFmtId="0" fontId="14" fillId="3" borderId="4" xfId="0" applyFont="1" applyFill="1" applyBorder="1" applyAlignment="1" applyProtection="1">
      <alignment horizontal="center" vertical="center"/>
    </xf>
    <xf numFmtId="0" fontId="14" fillId="3" borderId="2" xfId="0" applyFont="1" applyFill="1" applyBorder="1" applyAlignment="1" applyProtection="1">
      <alignment horizontal="center" vertical="center"/>
    </xf>
    <xf numFmtId="0" fontId="14" fillId="6" borderId="6" xfId="0" applyFont="1" applyFill="1" applyBorder="1" applyAlignment="1" applyProtection="1">
      <alignment horizontal="center" vertical="center"/>
    </xf>
    <xf numFmtId="0" fontId="14" fillId="0" borderId="0" xfId="0" applyFont="1" applyFill="1" applyBorder="1" applyAlignment="1" applyProtection="1">
      <alignment horizontal="center" vertical="center"/>
    </xf>
    <xf numFmtId="0" fontId="13" fillId="2" borderId="0" xfId="0" applyFont="1" applyFill="1" applyAlignment="1">
      <alignment horizontal="center" vertical="center"/>
    </xf>
    <xf numFmtId="0" fontId="12" fillId="28" borderId="21" xfId="0" applyFont="1" applyFill="1" applyBorder="1" applyAlignment="1">
      <alignment horizontal="center" vertical="center" wrapText="1"/>
    </xf>
    <xf numFmtId="0" fontId="0" fillId="6" borderId="44" xfId="0" applyNumberFormat="1" applyFont="1" applyFill="1" applyBorder="1" applyAlignment="1" applyProtection="1">
      <alignment horizontal="center" vertical="center" wrapText="1"/>
    </xf>
    <xf numFmtId="0" fontId="0" fillId="6" borderId="22" xfId="0" applyNumberFormat="1" applyFont="1" applyFill="1" applyBorder="1" applyAlignment="1" applyProtection="1">
      <alignment horizontal="center" vertical="center" wrapText="1"/>
    </xf>
    <xf numFmtId="0" fontId="12" fillId="2" borderId="44" xfId="0" applyNumberFormat="1" applyFont="1" applyFill="1" applyBorder="1" applyAlignment="1" applyProtection="1">
      <alignment horizontal="left" vertical="center" wrapText="1"/>
      <protection locked="0"/>
    </xf>
    <xf numFmtId="0" fontId="12" fillId="2" borderId="22" xfId="0" applyNumberFormat="1" applyFont="1" applyFill="1" applyBorder="1" applyAlignment="1" applyProtection="1">
      <alignment horizontal="left" vertical="center" wrapText="1"/>
      <protection locked="0"/>
    </xf>
    <xf numFmtId="0" fontId="17" fillId="4" borderId="93" xfId="0" applyFont="1" applyFill="1" applyBorder="1" applyAlignment="1" applyProtection="1">
      <alignment horizontal="center" vertical="center"/>
      <protection hidden="1"/>
    </xf>
    <xf numFmtId="0" fontId="17" fillId="2" borderId="0" xfId="0" applyFont="1" applyFill="1" applyBorder="1" applyAlignment="1" applyProtection="1">
      <alignment horizontal="center" vertical="center"/>
      <protection hidden="1"/>
    </xf>
    <xf numFmtId="0" fontId="17" fillId="2" borderId="57" xfId="0" applyFont="1" applyFill="1" applyBorder="1" applyAlignment="1" applyProtection="1">
      <alignment horizontal="center" vertical="center"/>
      <protection hidden="1"/>
    </xf>
    <xf numFmtId="0" fontId="0" fillId="0" borderId="0" xfId="0" applyAlignment="1">
      <alignment horizontal="center"/>
    </xf>
    <xf numFmtId="172" fontId="12" fillId="29" borderId="44" xfId="0" applyNumberFormat="1" applyFont="1" applyFill="1" applyBorder="1" applyAlignment="1" applyProtection="1">
      <alignment horizontal="center" vertical="center" wrapText="1"/>
      <protection locked="0"/>
    </xf>
    <xf numFmtId="172" fontId="12" fillId="29" borderId="22" xfId="0" applyNumberFormat="1" applyFont="1" applyFill="1" applyBorder="1" applyAlignment="1" applyProtection="1">
      <alignment horizontal="center" vertical="center" wrapText="1"/>
      <protection locked="0"/>
    </xf>
    <xf numFmtId="0" fontId="12" fillId="29" borderId="44" xfId="0" applyNumberFormat="1" applyFont="1" applyFill="1" applyBorder="1" applyAlignment="1" applyProtection="1">
      <alignment horizontal="left" vertical="center" wrapText="1"/>
      <protection locked="0"/>
    </xf>
    <xf numFmtId="0" fontId="12" fillId="29" borderId="22" xfId="0" applyNumberFormat="1" applyFont="1" applyFill="1" applyBorder="1" applyAlignment="1" applyProtection="1">
      <alignment horizontal="left" vertical="center" wrapText="1"/>
      <protection locked="0"/>
    </xf>
    <xf numFmtId="168" fontId="12" fillId="29" borderId="44" xfId="0" applyNumberFormat="1" applyFont="1" applyFill="1" applyBorder="1" applyAlignment="1" applyProtection="1">
      <alignment horizontal="left" vertical="center" wrapText="1"/>
      <protection locked="0"/>
    </xf>
    <xf numFmtId="168" fontId="12" fillId="29" borderId="22" xfId="0" applyNumberFormat="1" applyFont="1" applyFill="1" applyBorder="1" applyAlignment="1" applyProtection="1">
      <alignment horizontal="left" vertical="center" wrapText="1"/>
      <protection locked="0"/>
    </xf>
    <xf numFmtId="0" fontId="0" fillId="6" borderId="42" xfId="0" applyNumberFormat="1" applyFont="1" applyFill="1" applyBorder="1" applyAlignment="1" applyProtection="1">
      <alignment horizontal="center" vertical="center" wrapText="1"/>
    </xf>
    <xf numFmtId="0" fontId="0" fillId="6" borderId="43" xfId="0" applyNumberFormat="1" applyFont="1" applyFill="1" applyBorder="1" applyAlignment="1" applyProtection="1">
      <alignment horizontal="center" vertical="center" wrapText="1"/>
    </xf>
    <xf numFmtId="0" fontId="0" fillId="6" borderId="47" xfId="0" applyNumberFormat="1" applyFont="1" applyFill="1" applyBorder="1" applyAlignment="1" applyProtection="1">
      <alignment horizontal="center" vertical="center" wrapText="1"/>
    </xf>
    <xf numFmtId="0" fontId="12" fillId="29" borderId="44" xfId="0" applyNumberFormat="1" applyFont="1" applyFill="1" applyBorder="1" applyAlignment="1" applyProtection="1">
      <alignment horizontal="center" vertical="center" wrapText="1"/>
      <protection locked="0"/>
    </xf>
    <xf numFmtId="0" fontId="12" fillId="29" borderId="22" xfId="0" applyNumberFormat="1" applyFont="1" applyFill="1" applyBorder="1" applyAlignment="1" applyProtection="1">
      <alignment horizontal="center" vertical="center" wrapText="1"/>
      <protection locked="0"/>
    </xf>
    <xf numFmtId="0" fontId="0" fillId="6" borderId="45" xfId="0" applyNumberFormat="1" applyFont="1" applyFill="1" applyBorder="1" applyAlignment="1" applyProtection="1">
      <alignment horizontal="center" vertical="center" wrapText="1"/>
      <protection hidden="1"/>
    </xf>
    <xf numFmtId="0" fontId="0" fillId="6" borderId="46" xfId="0" applyNumberFormat="1" applyFont="1" applyFill="1" applyBorder="1" applyAlignment="1" applyProtection="1">
      <alignment horizontal="center" vertical="center" wrapText="1"/>
      <protection hidden="1"/>
    </xf>
    <xf numFmtId="0" fontId="12" fillId="0" borderId="44" xfId="0" applyNumberFormat="1" applyFont="1" applyFill="1" applyBorder="1" applyAlignment="1" applyProtection="1">
      <alignment horizontal="left" vertical="center" wrapText="1"/>
      <protection locked="0"/>
    </xf>
    <xf numFmtId="0" fontId="12" fillId="0" borderId="22" xfId="0" applyNumberFormat="1" applyFont="1" applyFill="1" applyBorder="1" applyAlignment="1" applyProtection="1">
      <alignment horizontal="left" vertical="center" wrapText="1"/>
      <protection locked="0"/>
    </xf>
    <xf numFmtId="168" fontId="12" fillId="0" borderId="44" xfId="0" applyNumberFormat="1" applyFont="1" applyFill="1" applyBorder="1" applyAlignment="1" applyProtection="1">
      <alignment horizontal="center" vertical="center" wrapText="1"/>
      <protection locked="0"/>
    </xf>
    <xf numFmtId="168" fontId="12" fillId="0" borderId="22" xfId="0" applyNumberFormat="1" applyFont="1" applyFill="1" applyBorder="1" applyAlignment="1" applyProtection="1">
      <alignment horizontal="center" vertical="center" wrapText="1"/>
      <protection locked="0"/>
    </xf>
    <xf numFmtId="171" fontId="12" fillId="0" borderId="44" xfId="0" applyNumberFormat="1" applyFont="1" applyFill="1" applyBorder="1" applyAlignment="1" applyProtection="1">
      <alignment horizontal="center" vertical="center" wrapText="1"/>
      <protection locked="0"/>
    </xf>
    <xf numFmtId="171" fontId="12" fillId="0" borderId="22" xfId="0" applyNumberFormat="1" applyFont="1" applyFill="1" applyBorder="1" applyAlignment="1" applyProtection="1">
      <alignment horizontal="center" vertical="center" wrapText="1"/>
      <protection locked="0"/>
    </xf>
    <xf numFmtId="172" fontId="12" fillId="0" borderId="44" xfId="0" applyNumberFormat="1" applyFont="1" applyFill="1" applyBorder="1" applyAlignment="1" applyProtection="1">
      <alignment horizontal="center" vertical="center" wrapText="1"/>
      <protection locked="0"/>
    </xf>
    <xf numFmtId="172" fontId="12" fillId="0" borderId="22" xfId="0" applyNumberFormat="1" applyFont="1" applyFill="1" applyBorder="1" applyAlignment="1" applyProtection="1">
      <alignment horizontal="center" vertical="center" wrapText="1"/>
      <protection locked="0"/>
    </xf>
    <xf numFmtId="168" fontId="12" fillId="29" borderId="44" xfId="0" applyNumberFormat="1" applyFont="1" applyFill="1" applyBorder="1" applyAlignment="1" applyProtection="1">
      <alignment horizontal="center" vertical="center" wrapText="1"/>
      <protection locked="0"/>
    </xf>
    <xf numFmtId="168" fontId="12" fillId="29" borderId="22" xfId="0" applyNumberFormat="1" applyFont="1" applyFill="1" applyBorder="1" applyAlignment="1" applyProtection="1">
      <alignment horizontal="center" vertical="center" wrapText="1"/>
      <protection locked="0"/>
    </xf>
    <xf numFmtId="171" fontId="12" fillId="29" borderId="44" xfId="0" applyNumberFormat="1" applyFont="1" applyFill="1" applyBorder="1" applyAlignment="1" applyProtection="1">
      <alignment horizontal="center" vertical="center" wrapText="1"/>
      <protection locked="0"/>
    </xf>
    <xf numFmtId="171" fontId="12" fillId="29" borderId="22" xfId="0" applyNumberFormat="1" applyFont="1" applyFill="1" applyBorder="1" applyAlignment="1" applyProtection="1">
      <alignment horizontal="center" vertical="center" wrapText="1"/>
      <protection locked="0"/>
    </xf>
    <xf numFmtId="168" fontId="12" fillId="0" borderId="44" xfId="0" applyNumberFormat="1" applyFont="1" applyFill="1" applyBorder="1" applyAlignment="1" applyProtection="1">
      <alignment horizontal="left" vertical="center" wrapText="1"/>
      <protection locked="0"/>
    </xf>
    <xf numFmtId="168" fontId="12" fillId="0" borderId="22" xfId="0" applyNumberFormat="1" applyFont="1" applyFill="1" applyBorder="1" applyAlignment="1" applyProtection="1">
      <alignment horizontal="left" vertical="center" wrapText="1"/>
      <protection locked="0"/>
    </xf>
    <xf numFmtId="0" fontId="12" fillId="0" borderId="44" xfId="0" applyNumberFormat="1" applyFont="1" applyFill="1" applyBorder="1" applyAlignment="1" applyProtection="1">
      <alignment horizontal="center" vertical="center" wrapText="1"/>
      <protection locked="0"/>
    </xf>
    <xf numFmtId="0" fontId="12" fillId="0" borderId="22" xfId="0" applyNumberFormat="1" applyFont="1" applyFill="1" applyBorder="1" applyAlignment="1" applyProtection="1">
      <alignment horizontal="center" vertical="center" wrapText="1"/>
      <protection locked="0"/>
    </xf>
    <xf numFmtId="0" fontId="13" fillId="0" borderId="0" xfId="0" applyFont="1" applyAlignment="1">
      <alignment horizontal="center" vertical="center" wrapText="1"/>
    </xf>
    <xf numFmtId="0" fontId="17" fillId="4" borderId="93" xfId="0" applyFont="1" applyFill="1" applyBorder="1" applyAlignment="1" applyProtection="1">
      <alignment horizontal="center" vertical="center"/>
    </xf>
    <xf numFmtId="0" fontId="0" fillId="17" borderId="21" xfId="0" applyFill="1" applyBorder="1" applyAlignment="1"/>
    <xf numFmtId="168" fontId="0" fillId="29" borderId="44" xfId="0" applyNumberFormat="1" applyFont="1" applyFill="1" applyBorder="1" applyAlignment="1" applyProtection="1">
      <alignment horizontal="left" vertical="center" wrapText="1"/>
      <protection locked="0"/>
    </xf>
    <xf numFmtId="168" fontId="0" fillId="29" borderId="22" xfId="0" applyNumberFormat="1" applyFont="1" applyFill="1" applyBorder="1" applyAlignment="1" applyProtection="1">
      <alignment horizontal="left" vertical="center" wrapText="1"/>
      <protection locked="0"/>
    </xf>
    <xf numFmtId="0" fontId="0" fillId="29" borderId="44" xfId="0" applyFont="1" applyFill="1" applyBorder="1" applyAlignment="1" applyProtection="1">
      <alignment horizontal="left" vertical="center" wrapText="1"/>
      <protection locked="0"/>
    </xf>
    <xf numFmtId="0" fontId="0" fillId="29" borderId="22" xfId="0" applyFont="1" applyFill="1" applyBorder="1" applyAlignment="1" applyProtection="1">
      <alignment horizontal="left" vertical="center" wrapText="1"/>
      <protection locked="0"/>
    </xf>
    <xf numFmtId="0" fontId="0" fillId="5" borderId="44" xfId="4" applyFont="1" applyFill="1" applyBorder="1" applyAlignment="1" applyProtection="1">
      <alignment horizontal="center" vertical="center" wrapText="1"/>
    </xf>
    <xf numFmtId="0" fontId="0" fillId="5" borderId="22" xfId="4" applyFont="1" applyFill="1" applyBorder="1" applyAlignment="1" applyProtection="1">
      <alignment horizontal="center" vertical="center" wrapText="1"/>
    </xf>
    <xf numFmtId="168" fontId="0" fillId="29" borderId="44" xfId="0" applyNumberFormat="1" applyFont="1" applyFill="1" applyBorder="1" applyAlignment="1" applyProtection="1">
      <alignment horizontal="center" vertical="center"/>
      <protection locked="0"/>
    </xf>
    <xf numFmtId="168" fontId="0" fillId="29" borderId="22" xfId="0" applyNumberFormat="1" applyFont="1" applyFill="1" applyBorder="1" applyAlignment="1" applyProtection="1">
      <alignment horizontal="center" vertical="center"/>
      <protection locked="0"/>
    </xf>
    <xf numFmtId="0" fontId="0" fillId="29" borderId="44" xfId="0" applyNumberFormat="1" applyFont="1" applyFill="1" applyBorder="1" applyAlignment="1" applyProtection="1">
      <alignment horizontal="left" vertical="center" wrapText="1"/>
      <protection locked="0"/>
    </xf>
    <xf numFmtId="0" fontId="0" fillId="29" borderId="22" xfId="0" applyNumberFormat="1" applyFont="1" applyFill="1" applyBorder="1" applyAlignment="1" applyProtection="1">
      <alignment horizontal="left" vertical="center" wrapText="1"/>
      <protection locked="0"/>
    </xf>
    <xf numFmtId="171" fontId="0" fillId="29" borderId="44" xfId="0" applyNumberFormat="1" applyFont="1" applyFill="1" applyBorder="1" applyAlignment="1" applyProtection="1">
      <alignment horizontal="left" vertical="center" wrapText="1"/>
      <protection locked="0"/>
    </xf>
    <xf numFmtId="171" fontId="0" fillId="29" borderId="22" xfId="0" applyNumberFormat="1" applyFont="1" applyFill="1" applyBorder="1" applyAlignment="1" applyProtection="1">
      <alignment horizontal="left" vertical="center" wrapText="1"/>
      <protection locked="0"/>
    </xf>
    <xf numFmtId="0" fontId="0" fillId="29" borderId="44" xfId="0" applyFont="1" applyFill="1" applyBorder="1" applyAlignment="1" applyProtection="1">
      <alignment horizontal="center" vertical="center" wrapText="1"/>
      <protection locked="0"/>
    </xf>
    <xf numFmtId="0" fontId="0" fillId="29" borderId="22" xfId="0" applyFont="1" applyFill="1" applyBorder="1" applyAlignment="1" applyProtection="1">
      <alignment horizontal="center" vertical="center" wrapText="1"/>
      <protection locked="0"/>
    </xf>
    <xf numFmtId="0" fontId="0" fillId="6" borderId="45" xfId="0" applyNumberFormat="1" applyFont="1" applyFill="1" applyBorder="1" applyAlignment="1" applyProtection="1">
      <alignment horizontal="center" vertical="center" wrapText="1"/>
    </xf>
    <xf numFmtId="0" fontId="0" fillId="6" borderId="46" xfId="0" applyNumberFormat="1" applyFont="1" applyFill="1" applyBorder="1" applyAlignment="1" applyProtection="1">
      <alignment horizontal="center" vertical="center" wrapText="1"/>
    </xf>
    <xf numFmtId="168" fontId="0" fillId="0" borderId="44" xfId="0" applyNumberFormat="1" applyFont="1" applyBorder="1" applyAlignment="1" applyProtection="1">
      <alignment horizontal="center" vertical="center"/>
      <protection locked="0"/>
    </xf>
    <xf numFmtId="168" fontId="0" fillId="0" borderId="22" xfId="0" applyNumberFormat="1" applyFont="1" applyBorder="1" applyAlignment="1" applyProtection="1">
      <alignment horizontal="center" vertical="center"/>
      <protection locked="0"/>
    </xf>
    <xf numFmtId="171" fontId="0" fillId="0" borderId="44" xfId="0" applyNumberFormat="1" applyFont="1" applyBorder="1" applyAlignment="1" applyProtection="1">
      <alignment horizontal="left" vertical="center" wrapText="1"/>
      <protection locked="0"/>
    </xf>
    <xf numFmtId="171" fontId="0" fillId="0" borderId="22" xfId="0" applyNumberFormat="1" applyFont="1" applyBorder="1" applyAlignment="1" applyProtection="1">
      <alignment horizontal="left" vertical="center" wrapText="1"/>
      <protection locked="0"/>
    </xf>
    <xf numFmtId="0" fontId="0" fillId="0" borderId="44" xfId="0" applyNumberFormat="1" applyFont="1" applyBorder="1" applyAlignment="1" applyProtection="1">
      <alignment horizontal="left" vertical="center" wrapText="1"/>
      <protection locked="0"/>
    </xf>
    <xf numFmtId="0" fontId="0" fillId="0" borderId="22" xfId="0" applyNumberFormat="1" applyFont="1" applyBorder="1" applyAlignment="1" applyProtection="1">
      <alignment horizontal="left" vertical="center" wrapText="1"/>
      <protection locked="0"/>
    </xf>
    <xf numFmtId="0" fontId="0" fillId="0" borderId="44" xfId="0" applyFont="1" applyBorder="1" applyAlignment="1" applyProtection="1">
      <alignment horizontal="left" vertical="center" wrapText="1"/>
      <protection locked="0"/>
    </xf>
    <xf numFmtId="0" fontId="0" fillId="0" borderId="22" xfId="0" applyFont="1" applyBorder="1" applyAlignment="1" applyProtection="1">
      <alignment horizontal="left" vertical="center" wrapText="1"/>
      <protection locked="0"/>
    </xf>
    <xf numFmtId="168" fontId="0" fillId="0" borderId="44" xfId="0" applyNumberFormat="1" applyFont="1" applyBorder="1" applyAlignment="1" applyProtection="1">
      <alignment horizontal="left" vertical="center" wrapText="1"/>
      <protection locked="0"/>
    </xf>
    <xf numFmtId="168" fontId="0" fillId="0" borderId="22" xfId="0" applyNumberFormat="1" applyFont="1" applyBorder="1" applyAlignment="1" applyProtection="1">
      <alignment horizontal="left" vertical="center" wrapText="1"/>
      <protection locked="0"/>
    </xf>
    <xf numFmtId="0" fontId="0" fillId="0" borderId="44" xfId="0" applyFont="1" applyBorder="1" applyAlignment="1" applyProtection="1">
      <alignment horizontal="center" vertical="center" wrapText="1"/>
      <protection locked="0"/>
    </xf>
    <xf numFmtId="0" fontId="0" fillId="0" borderId="22" xfId="0" applyFont="1" applyBorder="1" applyAlignment="1" applyProtection="1">
      <alignment horizontal="center" vertical="center" wrapText="1"/>
      <protection locked="0"/>
    </xf>
    <xf numFmtId="0" fontId="13" fillId="2" borderId="0" xfId="0" applyFont="1" applyFill="1" applyAlignment="1">
      <alignment horizontal="center" vertical="center" wrapText="1"/>
    </xf>
    <xf numFmtId="168" fontId="0" fillId="2" borderId="44" xfId="0" applyNumberFormat="1" applyFill="1" applyBorder="1" applyAlignment="1" applyProtection="1">
      <alignment horizontal="center" vertical="center"/>
      <protection locked="0"/>
    </xf>
    <xf numFmtId="168" fontId="0" fillId="2" borderId="22" xfId="0" applyNumberFormat="1" applyFill="1" applyBorder="1" applyAlignment="1" applyProtection="1">
      <alignment horizontal="center" vertical="center"/>
      <protection locked="0"/>
    </xf>
    <xf numFmtId="0" fontId="0" fillId="0" borderId="44"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44" xfId="0" applyBorder="1" applyAlignment="1" applyProtection="1">
      <alignment horizontal="left" vertical="center" wrapText="1"/>
      <protection locked="0"/>
    </xf>
    <xf numFmtId="0" fontId="0" fillId="0" borderId="22" xfId="0" applyBorder="1" applyAlignment="1" applyProtection="1">
      <alignment horizontal="left" vertical="center" wrapText="1"/>
      <protection locked="0"/>
    </xf>
    <xf numFmtId="0" fontId="0" fillId="29" borderId="44" xfId="0" applyFill="1" applyBorder="1" applyAlignment="1" applyProtection="1">
      <alignment horizontal="center" vertical="center"/>
      <protection locked="0"/>
    </xf>
    <xf numFmtId="0" fontId="0" fillId="29" borderId="22" xfId="0" applyFill="1" applyBorder="1" applyAlignment="1" applyProtection="1">
      <alignment horizontal="center" vertical="center"/>
      <protection locked="0"/>
    </xf>
    <xf numFmtId="0" fontId="0" fillId="29" borderId="44" xfId="0" applyFill="1" applyBorder="1" applyAlignment="1" applyProtection="1">
      <alignment horizontal="left" vertical="center" wrapText="1"/>
      <protection locked="0"/>
    </xf>
    <xf numFmtId="0" fontId="0" fillId="29" borderId="22" xfId="0" applyFill="1" applyBorder="1" applyAlignment="1" applyProtection="1">
      <alignment horizontal="left" vertical="center" wrapText="1"/>
      <protection locked="0"/>
    </xf>
    <xf numFmtId="168" fontId="0" fillId="29" borderId="44" xfId="0" applyNumberFormat="1" applyFill="1" applyBorder="1" applyAlignment="1" applyProtection="1">
      <alignment horizontal="center" vertical="center"/>
      <protection locked="0"/>
    </xf>
    <xf numFmtId="168" fontId="0" fillId="29" borderId="22" xfId="0" applyNumberFormat="1" applyFill="1" applyBorder="1" applyAlignment="1" applyProtection="1">
      <alignment horizontal="center" vertical="center"/>
      <protection locked="0"/>
    </xf>
    <xf numFmtId="0" fontId="0" fillId="2" borderId="44" xfId="0" applyNumberFormat="1" applyFill="1" applyBorder="1" applyAlignment="1" applyProtection="1">
      <alignment horizontal="left" vertical="center" wrapText="1"/>
      <protection locked="0"/>
    </xf>
    <xf numFmtId="0" fontId="0" fillId="2" borderId="22" xfId="0" applyNumberFormat="1" applyFill="1" applyBorder="1" applyAlignment="1" applyProtection="1">
      <alignment horizontal="left" vertical="center" wrapText="1"/>
      <protection locked="0"/>
    </xf>
    <xf numFmtId="168" fontId="0" fillId="0" borderId="44" xfId="0" applyNumberFormat="1" applyBorder="1" applyAlignment="1" applyProtection="1">
      <alignment horizontal="center" vertical="center"/>
      <protection locked="0"/>
    </xf>
    <xf numFmtId="168" fontId="0" fillId="0" borderId="22" xfId="0" applyNumberFormat="1" applyBorder="1" applyAlignment="1" applyProtection="1">
      <alignment horizontal="center" vertical="center"/>
      <protection locked="0"/>
    </xf>
    <xf numFmtId="0" fontId="39" fillId="5" borderId="44" xfId="4" applyFont="1" applyFill="1" applyBorder="1" applyAlignment="1" applyProtection="1">
      <alignment horizontal="center" vertical="center" wrapText="1"/>
      <protection hidden="1"/>
    </xf>
    <xf numFmtId="0" fontId="39" fillId="5" borderId="22" xfId="4" applyFont="1" applyFill="1" applyBorder="1" applyAlignment="1" applyProtection="1">
      <alignment horizontal="center" vertical="center" wrapText="1"/>
      <protection hidden="1"/>
    </xf>
    <xf numFmtId="0" fontId="0" fillId="0" borderId="44" xfId="0" applyBorder="1" applyAlignment="1" applyProtection="1">
      <alignment vertical="center" wrapText="1"/>
      <protection locked="0"/>
    </xf>
    <xf numFmtId="0" fontId="0" fillId="0" borderId="22" xfId="0" applyBorder="1" applyAlignment="1" applyProtection="1">
      <alignment vertical="center" wrapText="1"/>
      <protection locked="0"/>
    </xf>
    <xf numFmtId="0" fontId="0" fillId="29" borderId="44" xfId="0" applyNumberFormat="1" applyFill="1" applyBorder="1" applyAlignment="1" applyProtection="1">
      <alignment horizontal="left" vertical="center" wrapText="1"/>
      <protection locked="0"/>
    </xf>
    <xf numFmtId="0" fontId="0" fillId="29" borderId="22" xfId="0" applyNumberFormat="1" applyFill="1" applyBorder="1" applyAlignment="1" applyProtection="1">
      <alignment horizontal="left" vertical="center" wrapText="1"/>
      <protection locked="0"/>
    </xf>
    <xf numFmtId="0" fontId="0" fillId="29" borderId="44" xfId="0" applyFill="1" applyBorder="1" applyAlignment="1" applyProtection="1">
      <alignment vertical="center" wrapText="1"/>
      <protection locked="0"/>
    </xf>
    <xf numFmtId="0" fontId="0" fillId="29" borderId="22" xfId="0" applyFill="1" applyBorder="1" applyAlignment="1" applyProtection="1">
      <alignment vertical="center" wrapText="1"/>
      <protection locked="0"/>
    </xf>
    <xf numFmtId="0" fontId="0" fillId="2" borderId="44"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41" fillId="4" borderId="93" xfId="0" applyFont="1" applyFill="1" applyBorder="1" applyAlignment="1" applyProtection="1">
      <alignment horizontal="center" vertical="center" wrapText="1"/>
    </xf>
    <xf numFmtId="0" fontId="42" fillId="4" borderId="93" xfId="0" applyFont="1" applyFill="1" applyBorder="1" applyAlignment="1">
      <alignment horizontal="center" vertical="center"/>
    </xf>
    <xf numFmtId="0" fontId="0" fillId="0" borderId="0" xfId="0" applyBorder="1" applyAlignment="1">
      <alignment horizontal="center"/>
    </xf>
    <xf numFmtId="0" fontId="40" fillId="17" borderId="21" xfId="0" applyFont="1" applyFill="1" applyBorder="1" applyAlignment="1">
      <alignment horizontal="center" vertical="center"/>
    </xf>
    <xf numFmtId="0" fontId="40" fillId="17" borderId="39" xfId="0" applyFont="1" applyFill="1" applyBorder="1" applyAlignment="1">
      <alignment horizontal="center" vertical="center"/>
    </xf>
    <xf numFmtId="0" fontId="40" fillId="17" borderId="40" xfId="0" applyFont="1" applyFill="1" applyBorder="1" applyAlignment="1">
      <alignment horizontal="center" vertical="center"/>
    </xf>
    <xf numFmtId="0" fontId="40" fillId="17" borderId="56" xfId="0" applyFont="1" applyFill="1" applyBorder="1" applyAlignment="1">
      <alignment horizontal="center" vertical="center"/>
    </xf>
    <xf numFmtId="0" fontId="0" fillId="25" borderId="44" xfId="0" applyFont="1" applyFill="1" applyBorder="1" applyAlignment="1" applyProtection="1">
      <alignment horizontal="center" vertical="center"/>
    </xf>
    <xf numFmtId="0" fontId="0" fillId="25" borderId="22" xfId="0" applyFont="1" applyFill="1" applyBorder="1" applyAlignment="1" applyProtection="1">
      <alignment horizontal="center" vertical="center"/>
    </xf>
    <xf numFmtId="0" fontId="0" fillId="25" borderId="44" xfId="0" applyFont="1" applyFill="1" applyBorder="1" applyAlignment="1" applyProtection="1">
      <alignment horizontal="left" vertical="center" wrapText="1"/>
    </xf>
    <xf numFmtId="0" fontId="0" fillId="25" borderId="22" xfId="0" applyFont="1" applyFill="1" applyBorder="1" applyAlignment="1" applyProtection="1">
      <alignment horizontal="left" vertical="center" wrapText="1"/>
    </xf>
    <xf numFmtId="0" fontId="0" fillId="25" borderId="44" xfId="0" applyFont="1" applyFill="1" applyBorder="1" applyAlignment="1" applyProtection="1">
      <alignment horizontal="center" vertical="center" wrapText="1"/>
    </xf>
    <xf numFmtId="0" fontId="0" fillId="25" borderId="22" xfId="0" applyFont="1" applyFill="1" applyBorder="1" applyAlignment="1" applyProtection="1">
      <alignment horizontal="center" vertical="center" wrapText="1"/>
    </xf>
    <xf numFmtId="10" fontId="0" fillId="2" borderId="44" xfId="0" applyNumberFormat="1" applyFont="1" applyFill="1" applyBorder="1" applyAlignment="1" applyProtection="1">
      <alignment horizontal="center" vertical="center"/>
      <protection locked="0"/>
    </xf>
    <xf numFmtId="10" fontId="0" fillId="2" borderId="22" xfId="0" applyNumberFormat="1" applyFont="1" applyFill="1" applyBorder="1" applyAlignment="1" applyProtection="1">
      <alignment horizontal="center" vertical="center"/>
      <protection locked="0"/>
    </xf>
    <xf numFmtId="0" fontId="0" fillId="2" borderId="44" xfId="0" applyFont="1" applyFill="1" applyBorder="1" applyAlignment="1" applyProtection="1">
      <alignment horizontal="center" vertical="center"/>
      <protection locked="0"/>
    </xf>
    <xf numFmtId="0" fontId="0" fillId="2" borderId="22" xfId="0" applyFont="1" applyFill="1" applyBorder="1" applyAlignment="1" applyProtection="1">
      <alignment horizontal="center" vertical="center"/>
      <protection locked="0"/>
    </xf>
    <xf numFmtId="0" fontId="0" fillId="2" borderId="44" xfId="0" applyFont="1" applyFill="1" applyBorder="1" applyAlignment="1" applyProtection="1">
      <alignment horizontal="center" vertical="center" wrapText="1"/>
      <protection locked="0"/>
    </xf>
    <xf numFmtId="0" fontId="0" fillId="2" borderId="22" xfId="0" applyFont="1" applyFill="1" applyBorder="1" applyAlignment="1" applyProtection="1">
      <alignment horizontal="center" vertical="center" wrapText="1"/>
      <protection locked="0"/>
    </xf>
    <xf numFmtId="0" fontId="0" fillId="2" borderId="44" xfId="0" applyFont="1" applyFill="1" applyBorder="1" applyAlignment="1" applyProtection="1">
      <alignment horizontal="left" vertical="center" wrapText="1"/>
      <protection locked="0"/>
    </xf>
    <xf numFmtId="0" fontId="0" fillId="2" borderId="22" xfId="0" applyFont="1" applyFill="1" applyBorder="1" applyAlignment="1" applyProtection="1">
      <alignment horizontal="left" vertical="center" wrapText="1"/>
      <protection locked="0"/>
    </xf>
    <xf numFmtId="0" fontId="15" fillId="4" borderId="39" xfId="0" applyFont="1" applyFill="1" applyBorder="1" applyAlignment="1" applyProtection="1">
      <alignment horizontal="center" vertical="center"/>
    </xf>
    <xf numFmtId="0" fontId="15" fillId="4" borderId="40" xfId="0" applyFont="1" applyFill="1" applyBorder="1" applyAlignment="1" applyProtection="1">
      <alignment horizontal="center" vertical="center"/>
    </xf>
    <xf numFmtId="0" fontId="17" fillId="4" borderId="93" xfId="0" quotePrefix="1" applyFont="1" applyFill="1" applyBorder="1" applyAlignment="1" applyProtection="1">
      <alignment horizontal="center" vertical="center"/>
    </xf>
    <xf numFmtId="0" fontId="15" fillId="4" borderId="56" xfId="0" applyFont="1" applyFill="1" applyBorder="1" applyAlignment="1" applyProtection="1">
      <alignment horizontal="center" vertical="center"/>
    </xf>
    <xf numFmtId="0" fontId="15" fillId="4" borderId="55" xfId="0" applyFont="1" applyFill="1" applyBorder="1" applyAlignment="1" applyProtection="1">
      <alignment horizontal="center" vertical="center"/>
    </xf>
    <xf numFmtId="0" fontId="15" fillId="4" borderId="43" xfId="0" applyFont="1" applyFill="1" applyBorder="1" applyAlignment="1" applyProtection="1">
      <alignment horizontal="center" vertical="center"/>
    </xf>
    <xf numFmtId="16" fontId="40" fillId="17" borderId="39" xfId="0" applyNumberFormat="1" applyFont="1" applyFill="1" applyBorder="1" applyAlignment="1">
      <alignment horizontal="center" vertical="center"/>
    </xf>
    <xf numFmtId="0" fontId="40" fillId="0" borderId="56" xfId="0" applyFont="1" applyBorder="1" applyAlignment="1">
      <alignment horizontal="center" vertical="center"/>
    </xf>
    <xf numFmtId="16" fontId="40" fillId="17" borderId="40" xfId="0" applyNumberFormat="1" applyFont="1" applyFill="1" applyBorder="1" applyAlignment="1">
      <alignment horizontal="center" vertical="center"/>
    </xf>
    <xf numFmtId="0" fontId="17" fillId="4" borderId="21" xfId="0" applyFont="1" applyFill="1" applyBorder="1" applyAlignment="1" applyProtection="1">
      <alignment horizontal="center" vertical="center"/>
    </xf>
    <xf numFmtId="0" fontId="0" fillId="0" borderId="21" xfId="0" applyBorder="1" applyAlignment="1">
      <alignment horizontal="center" vertical="center"/>
    </xf>
    <xf numFmtId="0" fontId="28" fillId="6" borderId="66" xfId="0" applyNumberFormat="1" applyFont="1" applyFill="1" applyBorder="1" applyAlignment="1" applyProtection="1">
      <alignment horizontal="center" vertical="center" wrapText="1"/>
      <protection hidden="1"/>
    </xf>
    <xf numFmtId="0" fontId="28" fillId="6" borderId="40" xfId="0" applyNumberFormat="1" applyFont="1" applyFill="1" applyBorder="1" applyAlignment="1" applyProtection="1">
      <alignment horizontal="center" vertical="center" wrapText="1"/>
      <protection hidden="1"/>
    </xf>
    <xf numFmtId="0" fontId="28" fillId="6" borderId="56" xfId="0" applyNumberFormat="1" applyFont="1" applyFill="1" applyBorder="1" applyAlignment="1" applyProtection="1">
      <alignment horizontal="center" vertical="center" wrapText="1"/>
      <protection hidden="1"/>
    </xf>
    <xf numFmtId="15" fontId="30" fillId="6" borderId="70" xfId="0" applyNumberFormat="1" applyFont="1" applyFill="1" applyBorder="1" applyAlignment="1" applyProtection="1">
      <alignment horizontal="center" vertical="center"/>
      <protection hidden="1"/>
    </xf>
    <xf numFmtId="15" fontId="30" fillId="6" borderId="41" xfId="0" applyNumberFormat="1" applyFont="1" applyFill="1" applyBorder="1" applyAlignment="1" applyProtection="1">
      <alignment horizontal="center" vertical="center"/>
      <protection hidden="1"/>
    </xf>
    <xf numFmtId="0" fontId="25" fillId="9" borderId="66" xfId="0" applyFont="1" applyFill="1" applyBorder="1" applyAlignment="1">
      <alignment horizontal="center" vertical="center" wrapText="1"/>
    </xf>
    <xf numFmtId="0" fontId="25" fillId="9" borderId="40" xfId="0" applyFont="1" applyFill="1" applyBorder="1" applyAlignment="1">
      <alignment horizontal="center" vertical="center" wrapText="1"/>
    </xf>
    <xf numFmtId="0" fontId="25" fillId="9" borderId="69" xfId="0" applyFont="1" applyFill="1" applyBorder="1" applyAlignment="1">
      <alignment horizontal="center" vertical="center" wrapText="1"/>
    </xf>
    <xf numFmtId="0" fontId="30" fillId="6" borderId="70" xfId="0" applyNumberFormat="1" applyFont="1" applyFill="1" applyBorder="1" applyAlignment="1" applyProtection="1">
      <alignment horizontal="center" vertical="center"/>
      <protection hidden="1"/>
    </xf>
    <xf numFmtId="0" fontId="30" fillId="6" borderId="41" xfId="0" applyNumberFormat="1" applyFont="1" applyFill="1" applyBorder="1" applyAlignment="1" applyProtection="1">
      <alignment horizontal="center" vertical="center"/>
      <protection hidden="1"/>
    </xf>
    <xf numFmtId="0" fontId="25" fillId="9" borderId="71" xfId="0" applyFont="1" applyFill="1" applyBorder="1" applyAlignment="1">
      <alignment horizontal="center" vertical="center" wrapText="1"/>
    </xf>
    <xf numFmtId="0" fontId="25" fillId="9" borderId="72" xfId="0" applyFont="1" applyFill="1" applyBorder="1" applyAlignment="1">
      <alignment horizontal="center" vertical="center" wrapText="1"/>
    </xf>
    <xf numFmtId="0" fontId="25" fillId="9" borderId="73" xfId="0" applyFont="1" applyFill="1" applyBorder="1" applyAlignment="1">
      <alignment horizontal="center" vertical="center" wrapText="1"/>
    </xf>
    <xf numFmtId="0" fontId="34" fillId="2" borderId="0" xfId="0" applyFont="1" applyFill="1" applyAlignment="1">
      <alignment horizontal="center"/>
    </xf>
    <xf numFmtId="0" fontId="35" fillId="2" borderId="0" xfId="0" applyFont="1" applyFill="1" applyAlignment="1">
      <alignment horizontal="center"/>
    </xf>
    <xf numFmtId="49" fontId="31" fillId="12" borderId="90" xfId="0" applyNumberFormat="1" applyFont="1" applyFill="1" applyBorder="1" applyAlignment="1" applyProtection="1">
      <alignment horizontal="center" vertical="center" wrapText="1"/>
      <protection hidden="1"/>
    </xf>
    <xf numFmtId="15" fontId="30" fillId="16" borderId="66" xfId="0" applyNumberFormat="1" applyFont="1" applyFill="1" applyBorder="1" applyAlignment="1" applyProtection="1">
      <alignment horizontal="center" vertical="center" wrapText="1"/>
      <protection hidden="1"/>
    </xf>
    <xf numFmtId="15" fontId="30" fillId="16" borderId="56" xfId="0" applyNumberFormat="1" applyFont="1" applyFill="1" applyBorder="1" applyAlignment="1" applyProtection="1">
      <alignment horizontal="center" vertical="center" wrapText="1"/>
      <protection hidden="1"/>
    </xf>
    <xf numFmtId="0" fontId="25" fillId="9" borderId="96" xfId="0" applyFont="1" applyFill="1" applyBorder="1" applyAlignment="1">
      <alignment horizontal="center" vertical="center" wrapText="1"/>
    </xf>
    <xf numFmtId="0" fontId="25" fillId="9" borderId="97" xfId="0" applyFont="1" applyFill="1" applyBorder="1" applyAlignment="1">
      <alignment horizontal="center" vertical="center" wrapText="1"/>
    </xf>
    <xf numFmtId="0" fontId="25" fillId="9" borderId="107" xfId="0" applyFont="1" applyFill="1" applyBorder="1" applyAlignment="1">
      <alignment horizontal="center" vertical="center" wrapText="1"/>
    </xf>
    <xf numFmtId="0" fontId="27" fillId="6" borderId="22" xfId="0" applyNumberFormat="1" applyFont="1" applyFill="1" applyBorder="1" applyAlignment="1" applyProtection="1">
      <alignment horizontal="left" vertical="center" wrapText="1"/>
      <protection hidden="1"/>
    </xf>
    <xf numFmtId="0" fontId="27" fillId="6" borderId="21" xfId="0" applyNumberFormat="1" applyFont="1" applyFill="1" applyBorder="1" applyAlignment="1" applyProtection="1">
      <alignment horizontal="left" vertical="center" wrapText="1"/>
      <protection hidden="1"/>
    </xf>
    <xf numFmtId="0" fontId="35" fillId="0" borderId="0" xfId="0" applyFont="1" applyAlignment="1">
      <alignment horizontal="center"/>
    </xf>
    <xf numFmtId="49" fontId="31" fillId="10" borderId="93" xfId="0" applyNumberFormat="1" applyFont="1" applyFill="1" applyBorder="1" applyAlignment="1" applyProtection="1">
      <alignment horizontal="center" vertical="center" wrapText="1"/>
      <protection hidden="1"/>
    </xf>
    <xf numFmtId="0" fontId="31" fillId="11" borderId="113" xfId="0" applyNumberFormat="1" applyFont="1" applyFill="1" applyBorder="1" applyAlignment="1" applyProtection="1">
      <alignment horizontal="left" vertical="center" wrapText="1"/>
      <protection hidden="1"/>
    </xf>
    <xf numFmtId="0" fontId="31" fillId="11" borderId="114" xfId="0" applyNumberFormat="1" applyFont="1" applyFill="1" applyBorder="1" applyAlignment="1" applyProtection="1">
      <alignment horizontal="left" vertical="center" wrapText="1"/>
      <protection hidden="1"/>
    </xf>
    <xf numFmtId="0" fontId="31" fillId="11" borderId="115" xfId="0" applyNumberFormat="1" applyFont="1" applyFill="1" applyBorder="1" applyAlignment="1" applyProtection="1">
      <alignment horizontal="left" vertical="center" wrapText="1"/>
      <protection hidden="1"/>
    </xf>
    <xf numFmtId="49" fontId="31" fillId="2" borderId="113" xfId="0" applyNumberFormat="1" applyFont="1" applyFill="1" applyBorder="1" applyAlignment="1" applyProtection="1">
      <alignment horizontal="left" vertical="center" wrapText="1"/>
      <protection hidden="1"/>
    </xf>
    <xf numFmtId="49" fontId="31" fillId="2" borderId="114" xfId="0" applyNumberFormat="1" applyFont="1" applyFill="1" applyBorder="1" applyAlignment="1" applyProtection="1">
      <alignment horizontal="left" vertical="center" wrapText="1"/>
      <protection hidden="1"/>
    </xf>
    <xf numFmtId="49" fontId="31" fillId="2" borderId="115" xfId="0" applyNumberFormat="1" applyFont="1" applyFill="1" applyBorder="1" applyAlignment="1" applyProtection="1">
      <alignment horizontal="left" vertical="center" wrapText="1"/>
      <protection hidden="1"/>
    </xf>
    <xf numFmtId="0" fontId="31" fillId="15" borderId="93" xfId="0" applyNumberFormat="1" applyFont="1" applyFill="1" applyBorder="1" applyAlignment="1" applyProtection="1">
      <alignment horizontal="left" vertical="center" wrapText="1"/>
      <protection hidden="1"/>
    </xf>
    <xf numFmtId="0" fontId="31" fillId="10" borderId="93" xfId="0" applyNumberFormat="1" applyFont="1" applyFill="1" applyBorder="1" applyAlignment="1" applyProtection="1">
      <alignment horizontal="left" vertical="center" wrapText="1"/>
      <protection hidden="1"/>
    </xf>
    <xf numFmtId="49" fontId="31" fillId="2" borderId="90" xfId="0" applyNumberFormat="1" applyFont="1" applyFill="1" applyBorder="1" applyAlignment="1" applyProtection="1">
      <alignment horizontal="center" vertical="center" wrapText="1"/>
      <protection hidden="1"/>
    </xf>
    <xf numFmtId="49" fontId="31" fillId="16" borderId="90" xfId="0" applyNumberFormat="1" applyFont="1" applyFill="1" applyBorder="1" applyAlignment="1" applyProtection="1">
      <alignment horizontal="center" vertical="center" wrapText="1"/>
      <protection hidden="1"/>
    </xf>
    <xf numFmtId="49" fontId="31" fillId="15" borderId="93" xfId="0" applyNumberFormat="1" applyFont="1" applyFill="1" applyBorder="1" applyAlignment="1" applyProtection="1">
      <alignment horizontal="center" vertical="center" wrapText="1"/>
      <protection hidden="1"/>
    </xf>
    <xf numFmtId="49" fontId="31" fillId="15" borderId="37" xfId="0" applyNumberFormat="1" applyFont="1" applyFill="1" applyBorder="1" applyAlignment="1" applyProtection="1">
      <alignment horizontal="center" vertical="center" wrapText="1"/>
      <protection hidden="1"/>
    </xf>
    <xf numFmtId="49" fontId="31" fillId="10" borderId="37" xfId="0" applyNumberFormat="1" applyFont="1" applyFill="1" applyBorder="1" applyAlignment="1" applyProtection="1">
      <alignment horizontal="center" vertical="center" wrapText="1"/>
      <protection hidden="1"/>
    </xf>
    <xf numFmtId="49" fontId="31" fillId="11" borderId="37" xfId="0" applyNumberFormat="1" applyFont="1" applyFill="1" applyBorder="1" applyAlignment="1" applyProtection="1">
      <alignment horizontal="center" vertical="center" wrapText="1"/>
      <protection hidden="1"/>
    </xf>
    <xf numFmtId="0" fontId="25" fillId="9" borderId="96" xfId="0" applyFont="1" applyFill="1" applyBorder="1" applyAlignment="1" applyProtection="1">
      <alignment horizontal="center" vertical="center" wrapText="1"/>
      <protection hidden="1"/>
    </xf>
    <xf numFmtId="0" fontId="25" fillId="9" borderId="97" xfId="0" applyFont="1" applyFill="1" applyBorder="1" applyAlignment="1" applyProtection="1">
      <alignment horizontal="center" vertical="center" wrapText="1"/>
      <protection hidden="1"/>
    </xf>
    <xf numFmtId="0" fontId="25" fillId="9" borderId="107" xfId="0" applyFont="1" applyFill="1" applyBorder="1" applyAlignment="1" applyProtection="1">
      <alignment horizontal="center" vertical="center" wrapText="1"/>
      <protection hidden="1"/>
    </xf>
    <xf numFmtId="15" fontId="30" fillId="6" borderId="108" xfId="0" applyNumberFormat="1" applyFont="1" applyFill="1" applyBorder="1" applyAlignment="1" applyProtection="1">
      <alignment horizontal="center" vertical="center" wrapText="1"/>
      <protection hidden="1"/>
    </xf>
    <xf numFmtId="15" fontId="30" fillId="6" borderId="47" xfId="0" applyNumberFormat="1" applyFont="1" applyFill="1" applyBorder="1" applyAlignment="1" applyProtection="1">
      <alignment horizontal="center" vertical="center" wrapText="1"/>
      <protection hidden="1"/>
    </xf>
    <xf numFmtId="49" fontId="31" fillId="11" borderId="29" xfId="0" applyNumberFormat="1" applyFont="1" applyFill="1" applyBorder="1" applyAlignment="1" applyProtection="1">
      <alignment horizontal="left" vertical="center" wrapText="1"/>
      <protection hidden="1"/>
    </xf>
    <xf numFmtId="49" fontId="31" fillId="11" borderId="78" xfId="0" applyNumberFormat="1" applyFont="1" applyFill="1" applyBorder="1" applyAlignment="1" applyProtection="1">
      <alignment horizontal="left" vertical="center" wrapText="1"/>
      <protection hidden="1"/>
    </xf>
    <xf numFmtId="49" fontId="31" fillId="11" borderId="30" xfId="0" applyNumberFormat="1" applyFont="1" applyFill="1" applyBorder="1" applyAlignment="1" applyProtection="1">
      <alignment horizontal="left" vertical="center" wrapText="1"/>
      <protection hidden="1"/>
    </xf>
    <xf numFmtId="0" fontId="24" fillId="13" borderId="96" xfId="0" applyNumberFormat="1" applyFont="1" applyFill="1" applyBorder="1" applyAlignment="1">
      <alignment horizontal="center" vertical="center" wrapText="1"/>
    </xf>
    <xf numFmtId="0" fontId="24" fillId="13" borderId="97" xfId="0" applyNumberFormat="1" applyFont="1" applyFill="1" applyBorder="1" applyAlignment="1">
      <alignment horizontal="center" vertical="center" wrapText="1"/>
    </xf>
    <xf numFmtId="0" fontId="24" fillId="13" borderId="110" xfId="0" applyNumberFormat="1" applyFont="1" applyFill="1" applyBorder="1" applyAlignment="1">
      <alignment horizontal="center" vertical="center" wrapText="1"/>
    </xf>
    <xf numFmtId="0" fontId="25" fillId="9" borderId="32" xfId="0" applyFont="1" applyFill="1" applyBorder="1" applyAlignment="1">
      <alignment horizontal="center" vertical="center" wrapText="1"/>
    </xf>
    <xf numFmtId="0" fontId="25" fillId="9" borderId="33" xfId="0" applyFont="1" applyFill="1" applyBorder="1" applyAlignment="1">
      <alignment horizontal="center" vertical="center" wrapText="1"/>
    </xf>
    <xf numFmtId="0" fontId="25" fillId="9" borderId="34" xfId="0" applyFont="1" applyFill="1" applyBorder="1" applyAlignment="1">
      <alignment horizontal="center" vertical="center" wrapText="1"/>
    </xf>
    <xf numFmtId="0" fontId="25" fillId="9" borderId="68" xfId="0" applyFont="1" applyFill="1" applyBorder="1" applyAlignment="1">
      <alignment horizontal="center" vertical="center" wrapText="1"/>
    </xf>
    <xf numFmtId="15" fontId="30" fillId="6" borderId="70" xfId="0" applyNumberFormat="1" applyFont="1" applyFill="1" applyBorder="1" applyAlignment="1" applyProtection="1">
      <alignment horizontal="center" vertical="center"/>
      <protection locked="0"/>
    </xf>
    <xf numFmtId="15" fontId="30" fillId="6" borderId="41" xfId="0" applyNumberFormat="1" applyFont="1" applyFill="1" applyBorder="1" applyAlignment="1" applyProtection="1">
      <alignment horizontal="center" vertical="center"/>
      <protection locked="0"/>
    </xf>
    <xf numFmtId="0" fontId="29" fillId="9" borderId="34" xfId="0" applyFont="1" applyFill="1" applyBorder="1" applyAlignment="1">
      <alignment horizontal="center" vertical="center" wrapText="1"/>
    </xf>
    <xf numFmtId="0" fontId="29" fillId="9" borderId="33" xfId="0" applyFont="1" applyFill="1" applyBorder="1" applyAlignment="1">
      <alignment horizontal="center" vertical="center" wrapText="1"/>
    </xf>
    <xf numFmtId="0" fontId="29" fillId="9" borderId="67" xfId="0" applyFont="1" applyFill="1" applyBorder="1" applyAlignment="1">
      <alignment horizontal="center" vertical="center" wrapText="1"/>
    </xf>
    <xf numFmtId="0" fontId="33" fillId="3" borderId="1" xfId="0" applyFont="1" applyFill="1" applyBorder="1" applyAlignment="1" applyProtection="1">
      <alignment horizontal="center" vertical="center"/>
    </xf>
    <xf numFmtId="0" fontId="33" fillId="3" borderId="0" xfId="0" applyFont="1" applyFill="1" applyBorder="1" applyAlignment="1" applyProtection="1">
      <alignment horizontal="center" vertical="center"/>
    </xf>
    <xf numFmtId="49" fontId="31" fillId="15" borderId="29" xfId="0" applyNumberFormat="1" applyFont="1" applyFill="1" applyBorder="1" applyAlignment="1" applyProtection="1">
      <alignment horizontal="left" vertical="center" wrapText="1"/>
      <protection hidden="1"/>
    </xf>
    <xf numFmtId="49" fontId="31" fillId="15" borderId="78" xfId="0" applyNumberFormat="1" applyFont="1" applyFill="1" applyBorder="1" applyAlignment="1" applyProtection="1">
      <alignment horizontal="left" vertical="center" wrapText="1"/>
      <protection hidden="1"/>
    </xf>
    <xf numFmtId="49" fontId="31" fillId="15" borderId="30" xfId="0" applyNumberFormat="1" applyFont="1" applyFill="1" applyBorder="1" applyAlignment="1" applyProtection="1">
      <alignment horizontal="left" vertical="center" wrapText="1"/>
      <protection hidden="1"/>
    </xf>
    <xf numFmtId="0" fontId="25" fillId="9" borderId="95" xfId="0" applyNumberFormat="1" applyFont="1" applyFill="1" applyBorder="1" applyAlignment="1">
      <alignment horizontal="center" vertical="center" wrapText="1"/>
    </xf>
    <xf numFmtId="0" fontId="24" fillId="9" borderId="95" xfId="0" applyNumberFormat="1" applyFont="1" applyFill="1" applyBorder="1" applyAlignment="1">
      <alignment horizontal="center" vertical="center" wrapText="1"/>
    </xf>
    <xf numFmtId="0" fontId="24" fillId="13" borderId="111" xfId="0" applyNumberFormat="1" applyFont="1" applyFill="1" applyBorder="1" applyAlignment="1">
      <alignment horizontal="center" vertical="center" wrapText="1"/>
    </xf>
    <xf numFmtId="49" fontId="31" fillId="15" borderId="75" xfId="0" applyNumberFormat="1" applyFont="1" applyFill="1" applyBorder="1" applyAlignment="1" applyProtection="1">
      <alignment horizontal="left" vertical="center" wrapText="1"/>
      <protection hidden="1"/>
    </xf>
    <xf numFmtId="49" fontId="31" fillId="15" borderId="76" xfId="0" applyNumberFormat="1" applyFont="1" applyFill="1" applyBorder="1" applyAlignment="1" applyProtection="1">
      <alignment horizontal="left" vertical="center" wrapText="1"/>
      <protection hidden="1"/>
    </xf>
    <xf numFmtId="49" fontId="31" fillId="15" borderId="77" xfId="0" applyNumberFormat="1" applyFont="1" applyFill="1" applyBorder="1" applyAlignment="1" applyProtection="1">
      <alignment horizontal="left" vertical="center" wrapText="1"/>
      <protection hidden="1"/>
    </xf>
    <xf numFmtId="0" fontId="24" fillId="9" borderId="111" xfId="0" applyNumberFormat="1" applyFont="1" applyFill="1" applyBorder="1" applyAlignment="1">
      <alignment horizontal="center" vertical="center" wrapText="1"/>
    </xf>
    <xf numFmtId="0" fontId="24" fillId="9" borderId="97" xfId="0" applyNumberFormat="1" applyFont="1" applyFill="1" applyBorder="1" applyAlignment="1">
      <alignment horizontal="center" vertical="center" wrapText="1"/>
    </xf>
    <xf numFmtId="0" fontId="24" fillId="9" borderId="107" xfId="0" applyNumberFormat="1" applyFont="1" applyFill="1" applyBorder="1" applyAlignment="1">
      <alignment horizontal="center" vertical="center" wrapText="1"/>
    </xf>
    <xf numFmtId="0" fontId="26" fillId="14" borderId="74" xfId="0" applyFont="1" applyFill="1" applyBorder="1" applyAlignment="1" applyProtection="1">
      <alignment horizontal="center" vertical="center" wrapText="1"/>
    </xf>
    <xf numFmtId="0" fontId="26" fillId="14" borderId="0" xfId="0" applyFont="1" applyFill="1" applyBorder="1" applyAlignment="1" applyProtection="1">
      <alignment horizontal="center" vertical="center" wrapText="1"/>
    </xf>
    <xf numFmtId="49" fontId="31" fillId="15" borderId="75" xfId="0" applyNumberFormat="1" applyFont="1" applyFill="1" applyBorder="1" applyAlignment="1" applyProtection="1">
      <alignment horizontal="center" vertical="center" wrapText="1"/>
      <protection hidden="1"/>
    </xf>
    <xf numFmtId="49" fontId="31" fillId="15" borderId="76" xfId="0" applyNumberFormat="1" applyFont="1" applyFill="1" applyBorder="1" applyAlignment="1" applyProtection="1">
      <alignment horizontal="center" vertical="center" wrapText="1"/>
      <protection hidden="1"/>
    </xf>
    <xf numFmtId="49" fontId="31" fillId="15" borderId="77" xfId="0" applyNumberFormat="1" applyFont="1" applyFill="1" applyBorder="1" applyAlignment="1" applyProtection="1">
      <alignment horizontal="center" vertical="center" wrapText="1"/>
      <protection hidden="1"/>
    </xf>
    <xf numFmtId="49" fontId="31" fillId="11" borderId="29" xfId="0" applyNumberFormat="1" applyFont="1" applyFill="1" applyBorder="1" applyAlignment="1" applyProtection="1">
      <alignment horizontal="center" vertical="center" wrapText="1"/>
      <protection hidden="1"/>
    </xf>
    <xf numFmtId="49" fontId="31" fillId="11" borderId="78" xfId="0" applyNumberFormat="1" applyFont="1" applyFill="1" applyBorder="1" applyAlignment="1" applyProtection="1">
      <alignment horizontal="center" vertical="center" wrapText="1"/>
      <protection hidden="1"/>
    </xf>
    <xf numFmtId="49" fontId="31" fillId="11" borderId="30" xfId="0" applyNumberFormat="1" applyFont="1" applyFill="1" applyBorder="1" applyAlignment="1" applyProtection="1">
      <alignment horizontal="center" vertical="center" wrapText="1"/>
      <protection hidden="1"/>
    </xf>
    <xf numFmtId="0" fontId="31" fillId="2" borderId="29" xfId="0" applyNumberFormat="1" applyFont="1" applyFill="1" applyBorder="1" applyAlignment="1" applyProtection="1">
      <alignment horizontal="left" vertical="center" wrapText="1"/>
      <protection hidden="1"/>
    </xf>
    <xf numFmtId="0" fontId="31" fillId="2" borderId="78" xfId="0" applyNumberFormat="1" applyFont="1" applyFill="1" applyBorder="1" applyAlignment="1" applyProtection="1">
      <alignment horizontal="left" vertical="center" wrapText="1"/>
      <protection hidden="1"/>
    </xf>
    <xf numFmtId="49" fontId="31" fillId="12" borderId="38" xfId="0" applyNumberFormat="1" applyFont="1" applyFill="1" applyBorder="1" applyAlignment="1" applyProtection="1">
      <alignment horizontal="left" vertical="center" wrapText="1"/>
      <protection hidden="1"/>
    </xf>
    <xf numFmtId="49" fontId="31" fillId="12" borderId="80" xfId="0" applyNumberFormat="1" applyFont="1" applyFill="1" applyBorder="1" applyAlignment="1" applyProtection="1">
      <alignment horizontal="left" vertical="center" wrapText="1"/>
      <protection hidden="1"/>
    </xf>
    <xf numFmtId="49" fontId="31" fillId="2" borderId="29" xfId="0" applyNumberFormat="1" applyFont="1" applyFill="1" applyBorder="1" applyAlignment="1" applyProtection="1">
      <alignment horizontal="left" vertical="center" wrapText="1"/>
      <protection hidden="1"/>
    </xf>
    <xf numFmtId="49" fontId="31" fillId="2" borderId="78" xfId="0" applyNumberFormat="1" applyFont="1" applyFill="1" applyBorder="1" applyAlignment="1" applyProtection="1">
      <alignment horizontal="left" vertical="center" wrapText="1"/>
      <protection hidden="1"/>
    </xf>
    <xf numFmtId="49" fontId="31" fillId="12" borderId="29" xfId="0" applyNumberFormat="1" applyFont="1" applyFill="1" applyBorder="1" applyAlignment="1" applyProtection="1">
      <alignment horizontal="left" vertical="center" wrapText="1"/>
      <protection hidden="1"/>
    </xf>
    <xf numFmtId="49" fontId="31" fillId="12" borderId="78" xfId="0" applyNumberFormat="1" applyFont="1" applyFill="1" applyBorder="1" applyAlignment="1" applyProtection="1">
      <alignment horizontal="left" vertical="center" wrapText="1"/>
      <protection hidden="1"/>
    </xf>
    <xf numFmtId="49" fontId="31" fillId="15" borderId="38" xfId="0" applyNumberFormat="1" applyFont="1" applyFill="1" applyBorder="1" applyAlignment="1" applyProtection="1">
      <alignment horizontal="left" vertical="center" wrapText="1"/>
      <protection hidden="1"/>
    </xf>
    <xf numFmtId="49" fontId="31" fillId="15" borderId="80" xfId="0" applyNumberFormat="1" applyFont="1" applyFill="1" applyBorder="1" applyAlignment="1" applyProtection="1">
      <alignment horizontal="left" vertical="center" wrapText="1"/>
      <protection hidden="1"/>
    </xf>
    <xf numFmtId="49" fontId="31" fillId="15" borderId="89" xfId="0" applyNumberFormat="1" applyFont="1" applyFill="1" applyBorder="1" applyAlignment="1" applyProtection="1">
      <alignment horizontal="left" vertical="center" wrapText="1"/>
      <protection hidden="1"/>
    </xf>
    <xf numFmtId="49" fontId="31" fillId="15" borderId="38" xfId="0" applyNumberFormat="1" applyFont="1" applyFill="1" applyBorder="1" applyAlignment="1" applyProtection="1">
      <alignment horizontal="center" vertical="center" wrapText="1"/>
      <protection hidden="1"/>
    </xf>
    <xf numFmtId="49" fontId="31" fillId="15" borderId="80" xfId="0" applyNumberFormat="1" applyFont="1" applyFill="1" applyBorder="1" applyAlignment="1" applyProtection="1">
      <alignment horizontal="center" vertical="center" wrapText="1"/>
      <protection hidden="1"/>
    </xf>
    <xf numFmtId="49" fontId="31" fillId="15" borderId="89" xfId="0" applyNumberFormat="1" applyFont="1" applyFill="1" applyBorder="1" applyAlignment="1" applyProtection="1">
      <alignment horizontal="center" vertical="center" wrapText="1"/>
      <protection hidden="1"/>
    </xf>
    <xf numFmtId="49" fontId="31" fillId="2" borderId="90" xfId="0" applyNumberFormat="1" applyFont="1" applyFill="1" applyBorder="1" applyAlignment="1" applyProtection="1">
      <alignment horizontal="left" vertical="center" wrapText="1"/>
      <protection hidden="1"/>
    </xf>
    <xf numFmtId="0" fontId="26" fillId="14" borderId="96" xfId="0" applyNumberFormat="1" applyFont="1" applyFill="1" applyBorder="1" applyAlignment="1" applyProtection="1">
      <alignment horizontal="center" vertical="center" wrapText="1"/>
      <protection hidden="1"/>
    </xf>
    <xf numFmtId="0" fontId="26" fillId="14" borderId="97" xfId="0" applyNumberFormat="1" applyFont="1" applyFill="1" applyBorder="1" applyAlignment="1" applyProtection="1">
      <alignment horizontal="center" vertical="center" wrapText="1"/>
      <protection hidden="1"/>
    </xf>
    <xf numFmtId="0" fontId="26" fillId="14" borderId="107" xfId="0" applyNumberFormat="1" applyFont="1" applyFill="1" applyBorder="1" applyAlignment="1" applyProtection="1">
      <alignment horizontal="center" vertical="center" wrapText="1"/>
      <protection hidden="1"/>
    </xf>
    <xf numFmtId="0" fontId="24" fillId="14" borderId="93" xfId="0" applyNumberFormat="1" applyFont="1" applyFill="1" applyBorder="1" applyAlignment="1" applyProtection="1">
      <alignment horizontal="center" vertical="center" wrapText="1"/>
      <protection hidden="1"/>
    </xf>
    <xf numFmtId="0" fontId="31" fillId="2" borderId="90" xfId="0" applyNumberFormat="1" applyFont="1" applyFill="1" applyBorder="1" applyAlignment="1" applyProtection="1">
      <alignment horizontal="left" vertical="center" wrapText="1"/>
      <protection hidden="1"/>
    </xf>
    <xf numFmtId="0" fontId="31" fillId="12" borderId="90" xfId="0" applyNumberFormat="1" applyFont="1" applyFill="1" applyBorder="1" applyAlignment="1" applyProtection="1">
      <alignment horizontal="left" vertical="center" wrapText="1"/>
      <protection hidden="1"/>
    </xf>
    <xf numFmtId="0" fontId="57" fillId="0" borderId="29" xfId="0" applyNumberFormat="1" applyFont="1" applyBorder="1" applyAlignment="1" applyProtection="1">
      <alignment horizontal="center" vertical="center"/>
      <protection hidden="1"/>
    </xf>
    <xf numFmtId="0" fontId="57" fillId="0" borderId="78" xfId="0" applyNumberFormat="1" applyFont="1" applyBorder="1" applyAlignment="1" applyProtection="1">
      <alignment horizontal="center" vertical="center"/>
      <protection hidden="1"/>
    </xf>
    <xf numFmtId="0" fontId="57" fillId="0" borderId="30" xfId="0" applyNumberFormat="1" applyFont="1" applyBorder="1" applyAlignment="1" applyProtection="1">
      <alignment horizontal="center" vertical="center"/>
      <protection hidden="1"/>
    </xf>
    <xf numFmtId="0" fontId="31" fillId="16" borderId="25" xfId="0" applyNumberFormat="1" applyFont="1" applyFill="1" applyBorder="1" applyAlignment="1" applyProtection="1">
      <alignment horizontal="center" vertical="center" wrapText="1"/>
      <protection hidden="1"/>
    </xf>
    <xf numFmtId="0" fontId="31" fillId="16" borderId="85" xfId="0" applyNumberFormat="1" applyFont="1" applyFill="1" applyBorder="1" applyAlignment="1" applyProtection="1">
      <alignment horizontal="center" vertical="center" wrapText="1"/>
      <protection hidden="1"/>
    </xf>
    <xf numFmtId="0" fontId="31" fillId="16" borderId="83" xfId="0" applyNumberFormat="1" applyFont="1" applyFill="1" applyBorder="1" applyAlignment="1" applyProtection="1">
      <alignment horizontal="center" vertical="center" wrapText="1"/>
      <protection hidden="1"/>
    </xf>
    <xf numFmtId="0" fontId="31" fillId="16" borderId="25" xfId="0" applyNumberFormat="1" applyFont="1" applyFill="1" applyBorder="1" applyAlignment="1" applyProtection="1">
      <alignment horizontal="center" vertical="center"/>
      <protection hidden="1"/>
    </xf>
    <xf numFmtId="0" fontId="31" fillId="16" borderId="85" xfId="0" applyNumberFormat="1" applyFont="1" applyFill="1" applyBorder="1" applyAlignment="1" applyProtection="1">
      <alignment horizontal="center" vertical="center"/>
      <protection hidden="1"/>
    </xf>
    <xf numFmtId="0" fontId="31" fillId="16" borderId="83" xfId="0" applyNumberFormat="1" applyFont="1" applyFill="1" applyBorder="1" applyAlignment="1" applyProtection="1">
      <alignment horizontal="center" vertical="center"/>
      <protection hidden="1"/>
    </xf>
    <xf numFmtId="49" fontId="31" fillId="26" borderId="29" xfId="0" applyNumberFormat="1" applyFont="1" applyFill="1" applyBorder="1" applyAlignment="1" applyProtection="1">
      <alignment horizontal="center" vertical="center"/>
      <protection hidden="1"/>
    </xf>
    <xf numFmtId="49" fontId="31" fillId="26" borderId="78" xfId="0" applyNumberFormat="1" applyFont="1" applyFill="1" applyBorder="1" applyAlignment="1" applyProtection="1">
      <alignment horizontal="center" vertical="center"/>
      <protection hidden="1"/>
    </xf>
    <xf numFmtId="49" fontId="31" fillId="26" borderId="30" xfId="0" applyNumberFormat="1" applyFont="1" applyFill="1" applyBorder="1" applyAlignment="1" applyProtection="1">
      <alignment horizontal="center" vertical="center"/>
      <protection hidden="1"/>
    </xf>
    <xf numFmtId="0" fontId="31" fillId="2" borderId="90" xfId="0" applyNumberFormat="1" applyFont="1" applyFill="1" applyBorder="1" applyAlignment="1" applyProtection="1">
      <alignment horizontal="center" vertical="center" wrapText="1"/>
      <protection hidden="1"/>
    </xf>
    <xf numFmtId="49" fontId="32" fillId="8" borderId="27" xfId="0" applyNumberFormat="1" applyFont="1" applyFill="1" applyBorder="1" applyAlignment="1" applyProtection="1">
      <alignment horizontal="center"/>
    </xf>
    <xf numFmtId="0" fontId="57" fillId="0" borderId="38" xfId="0" applyNumberFormat="1" applyFont="1" applyBorder="1" applyAlignment="1" applyProtection="1">
      <alignment horizontal="left" vertical="center" wrapText="1"/>
      <protection hidden="1"/>
    </xf>
    <xf numFmtId="0" fontId="57" fillId="0" borderId="80" xfId="0" applyNumberFormat="1" applyFont="1" applyBorder="1" applyAlignment="1" applyProtection="1">
      <alignment horizontal="left" vertical="center" wrapText="1"/>
      <protection hidden="1"/>
    </xf>
    <xf numFmtId="49" fontId="31" fillId="2" borderId="84" xfId="0" applyNumberFormat="1" applyFont="1" applyFill="1" applyBorder="1" applyAlignment="1" applyProtection="1">
      <alignment horizontal="center" vertical="center" wrapText="1"/>
      <protection hidden="1"/>
    </xf>
    <xf numFmtId="49" fontId="31" fillId="2" borderId="82" xfId="0" applyNumberFormat="1" applyFont="1" applyFill="1" applyBorder="1" applyAlignment="1" applyProtection="1">
      <alignment horizontal="center" vertical="center" wrapText="1"/>
      <protection hidden="1"/>
    </xf>
    <xf numFmtId="0" fontId="31" fillId="2" borderId="85" xfId="0" applyNumberFormat="1" applyFont="1" applyFill="1" applyBorder="1" applyAlignment="1" applyProtection="1">
      <alignment horizontal="center" vertical="center" wrapText="1"/>
      <protection hidden="1"/>
    </xf>
    <xf numFmtId="0" fontId="31" fillId="2" borderId="83" xfId="0" applyNumberFormat="1" applyFont="1" applyFill="1" applyBorder="1" applyAlignment="1" applyProtection="1">
      <alignment horizontal="center" vertical="center" wrapText="1"/>
      <protection hidden="1"/>
    </xf>
    <xf numFmtId="49" fontId="31" fillId="2" borderId="85" xfId="0" applyNumberFormat="1" applyFont="1" applyFill="1" applyBorder="1" applyAlignment="1" applyProtection="1">
      <alignment horizontal="center" vertical="center" wrapText="1"/>
      <protection hidden="1"/>
    </xf>
    <xf numFmtId="49" fontId="31" fillId="2" borderId="83" xfId="0" applyNumberFormat="1" applyFont="1" applyFill="1" applyBorder="1" applyAlignment="1" applyProtection="1">
      <alignment horizontal="center" vertical="center" wrapText="1"/>
      <protection hidden="1"/>
    </xf>
    <xf numFmtId="0" fontId="31" fillId="2" borderId="85" xfId="0" applyNumberFormat="1" applyFont="1" applyFill="1" applyBorder="1" applyAlignment="1" applyProtection="1">
      <alignment horizontal="center" vertical="center"/>
      <protection hidden="1"/>
    </xf>
    <xf numFmtId="0" fontId="31" fillId="2" borderId="83" xfId="0" applyNumberFormat="1" applyFont="1" applyFill="1" applyBorder="1" applyAlignment="1" applyProtection="1">
      <alignment horizontal="center" vertical="center"/>
      <protection hidden="1"/>
    </xf>
    <xf numFmtId="0" fontId="57" fillId="0" borderId="75" xfId="0" applyNumberFormat="1" applyFont="1" applyBorder="1" applyAlignment="1" applyProtection="1">
      <alignment horizontal="center" vertical="center"/>
      <protection hidden="1"/>
    </xf>
    <xf numFmtId="0" fontId="57" fillId="0" borderId="76" xfId="0" applyNumberFormat="1" applyFont="1" applyBorder="1" applyAlignment="1" applyProtection="1">
      <alignment horizontal="center" vertical="center"/>
      <protection hidden="1"/>
    </xf>
    <xf numFmtId="0" fontId="57" fillId="0" borderId="77" xfId="0" applyNumberFormat="1" applyFont="1" applyBorder="1" applyAlignment="1" applyProtection="1">
      <alignment horizontal="center" vertical="center"/>
      <protection hidden="1"/>
    </xf>
    <xf numFmtId="0" fontId="57" fillId="0" borderId="79" xfId="0" applyNumberFormat="1" applyFont="1" applyBorder="1" applyAlignment="1" applyProtection="1">
      <alignment horizontal="left" vertical="center" wrapText="1"/>
      <protection hidden="1"/>
    </xf>
    <xf numFmtId="0" fontId="57" fillId="0" borderId="0" xfId="0" applyNumberFormat="1" applyFont="1" applyBorder="1" applyAlignment="1" applyProtection="1">
      <alignment horizontal="left" vertical="center" wrapText="1"/>
      <protection hidden="1"/>
    </xf>
    <xf numFmtId="0" fontId="57" fillId="16" borderId="79" xfId="0" applyNumberFormat="1" applyFont="1" applyFill="1" applyBorder="1" applyAlignment="1" applyProtection="1">
      <alignment horizontal="left" vertical="center" wrapText="1"/>
      <protection hidden="1"/>
    </xf>
    <xf numFmtId="0" fontId="57" fillId="16" borderId="0" xfId="0" applyNumberFormat="1" applyFont="1" applyFill="1" applyBorder="1" applyAlignment="1" applyProtection="1">
      <alignment horizontal="left" vertical="center" wrapText="1"/>
      <protection hidden="1"/>
    </xf>
    <xf numFmtId="49" fontId="31" fillId="16" borderId="81" xfId="0" applyNumberFormat="1" applyFont="1" applyFill="1" applyBorder="1" applyAlignment="1" applyProtection="1">
      <alignment horizontal="center" vertical="center" wrapText="1"/>
      <protection hidden="1"/>
    </xf>
    <xf numFmtId="49" fontId="31" fillId="16" borderId="84" xfId="0" applyNumberFormat="1" applyFont="1" applyFill="1" applyBorder="1" applyAlignment="1" applyProtection="1">
      <alignment horizontal="center" vertical="center" wrapText="1"/>
      <protection hidden="1"/>
    </xf>
    <xf numFmtId="49" fontId="31" fillId="16" borderId="82" xfId="0" applyNumberFormat="1" applyFont="1" applyFill="1" applyBorder="1" applyAlignment="1" applyProtection="1">
      <alignment horizontal="center" vertical="center" wrapText="1"/>
      <protection hidden="1"/>
    </xf>
    <xf numFmtId="49" fontId="31" fillId="16" borderId="25" xfId="0" applyNumberFormat="1" applyFont="1" applyFill="1" applyBorder="1" applyAlignment="1" applyProtection="1">
      <alignment horizontal="center" vertical="center" wrapText="1"/>
      <protection hidden="1"/>
    </xf>
    <xf numFmtId="49" fontId="31" fillId="16" borderId="85" xfId="0" applyNumberFormat="1" applyFont="1" applyFill="1" applyBorder="1" applyAlignment="1" applyProtection="1">
      <alignment horizontal="center" vertical="center" wrapText="1"/>
      <protection hidden="1"/>
    </xf>
    <xf numFmtId="49" fontId="31" fillId="16" borderId="83" xfId="0" applyNumberFormat="1" applyFont="1" applyFill="1" applyBorder="1" applyAlignment="1" applyProtection="1">
      <alignment horizontal="center" vertical="center" wrapText="1"/>
      <protection hidden="1"/>
    </xf>
    <xf numFmtId="49" fontId="31" fillId="26" borderId="38" xfId="0" applyNumberFormat="1" applyFont="1" applyFill="1" applyBorder="1" applyAlignment="1" applyProtection="1">
      <alignment horizontal="center" vertical="center"/>
      <protection hidden="1"/>
    </xf>
    <xf numFmtId="49" fontId="31" fillId="26" borderId="80" xfId="0" applyNumberFormat="1" applyFont="1" applyFill="1" applyBorder="1" applyAlignment="1" applyProtection="1">
      <alignment horizontal="center" vertical="center"/>
      <protection hidden="1"/>
    </xf>
    <xf numFmtId="49" fontId="31" fillId="26" borderId="89" xfId="0" applyNumberFormat="1" applyFont="1" applyFill="1" applyBorder="1" applyAlignment="1" applyProtection="1">
      <alignment horizontal="center" vertical="center"/>
      <protection hidden="1"/>
    </xf>
    <xf numFmtId="49" fontId="31" fillId="2" borderId="81" xfId="0" applyNumberFormat="1" applyFont="1" applyFill="1" applyBorder="1" applyAlignment="1" applyProtection="1">
      <alignment horizontal="center" vertical="center" wrapText="1"/>
      <protection hidden="1"/>
    </xf>
    <xf numFmtId="0" fontId="31" fillId="2" borderId="25" xfId="0" applyNumberFormat="1" applyFont="1" applyFill="1" applyBorder="1" applyAlignment="1" applyProtection="1">
      <alignment horizontal="center" vertical="center" wrapText="1"/>
      <protection hidden="1"/>
    </xf>
    <xf numFmtId="49" fontId="31" fillId="2" borderId="25" xfId="0" applyNumberFormat="1" applyFont="1" applyFill="1" applyBorder="1" applyAlignment="1" applyProtection="1">
      <alignment horizontal="center" vertical="center" wrapText="1"/>
      <protection hidden="1"/>
    </xf>
    <xf numFmtId="0" fontId="31" fillId="2" borderId="25" xfId="0" applyNumberFormat="1" applyFont="1" applyFill="1" applyBorder="1" applyAlignment="1" applyProtection="1">
      <alignment horizontal="center" vertical="center"/>
      <protection hidden="1"/>
    </xf>
    <xf numFmtId="49" fontId="31" fillId="16" borderId="91" xfId="0" applyNumberFormat="1" applyFont="1" applyFill="1" applyBorder="1" applyAlignment="1" applyProtection="1">
      <alignment horizontal="center" vertical="center" wrapText="1"/>
      <protection hidden="1"/>
    </xf>
    <xf numFmtId="49" fontId="31" fillId="10" borderId="29" xfId="0" applyNumberFormat="1" applyFont="1" applyFill="1" applyBorder="1" applyAlignment="1" applyProtection="1">
      <alignment horizontal="left" vertical="center" wrapText="1"/>
      <protection hidden="1"/>
    </xf>
    <xf numFmtId="49" fontId="31" fillId="10" borderId="78" xfId="0" applyNumberFormat="1" applyFont="1" applyFill="1" applyBorder="1" applyAlignment="1" applyProtection="1">
      <alignment horizontal="left" vertical="center" wrapText="1"/>
      <protection hidden="1"/>
    </xf>
    <xf numFmtId="49" fontId="31" fillId="10" borderId="30" xfId="0" applyNumberFormat="1" applyFont="1" applyFill="1" applyBorder="1" applyAlignment="1" applyProtection="1">
      <alignment horizontal="left" vertical="center" wrapText="1"/>
      <protection hidden="1"/>
    </xf>
    <xf numFmtId="49" fontId="31" fillId="2" borderId="25" xfId="0" applyNumberFormat="1" applyFont="1" applyFill="1" applyBorder="1" applyAlignment="1" applyProtection="1">
      <alignment horizontal="center" vertical="center"/>
      <protection hidden="1"/>
    </xf>
    <xf numFmtId="49" fontId="31" fillId="2" borderId="85" xfId="0" applyNumberFormat="1" applyFont="1" applyFill="1" applyBorder="1" applyAlignment="1" applyProtection="1">
      <alignment horizontal="center" vertical="center"/>
      <protection hidden="1"/>
    </xf>
    <xf numFmtId="49" fontId="31" fillId="2" borderId="83" xfId="0" applyNumberFormat="1" applyFont="1" applyFill="1" applyBorder="1" applyAlignment="1" applyProtection="1">
      <alignment horizontal="center" vertical="center"/>
      <protection hidden="1"/>
    </xf>
    <xf numFmtId="0" fontId="31" fillId="16" borderId="81" xfId="0" applyNumberFormat="1" applyFont="1" applyFill="1" applyBorder="1" applyAlignment="1" applyProtection="1">
      <alignment horizontal="center" vertical="center" wrapText="1"/>
      <protection hidden="1"/>
    </xf>
    <xf numFmtId="49" fontId="31" fillId="16" borderId="25" xfId="0" applyNumberFormat="1" applyFont="1" applyFill="1" applyBorder="1" applyAlignment="1" applyProtection="1">
      <alignment horizontal="center" vertical="center"/>
      <protection hidden="1"/>
    </xf>
    <xf numFmtId="49" fontId="31" fillId="16" borderId="85" xfId="0" applyNumberFormat="1" applyFont="1" applyFill="1" applyBorder="1" applyAlignment="1" applyProtection="1">
      <alignment horizontal="center" vertical="center"/>
      <protection hidden="1"/>
    </xf>
    <xf numFmtId="49" fontId="31" fillId="16" borderId="83" xfId="0" applyNumberFormat="1" applyFont="1" applyFill="1" applyBorder="1" applyAlignment="1" applyProtection="1">
      <alignment horizontal="center" vertical="center"/>
      <protection hidden="1"/>
    </xf>
    <xf numFmtId="49" fontId="31" fillId="15" borderId="29" xfId="0" applyNumberFormat="1" applyFont="1" applyFill="1" applyBorder="1" applyAlignment="1" applyProtection="1">
      <alignment horizontal="center" vertical="center" wrapText="1"/>
      <protection hidden="1"/>
    </xf>
    <xf numFmtId="49" fontId="31" fillId="15" borderId="78" xfId="0" applyNumberFormat="1" applyFont="1" applyFill="1" applyBorder="1" applyAlignment="1" applyProtection="1">
      <alignment horizontal="center" vertical="center" wrapText="1"/>
      <protection hidden="1"/>
    </xf>
    <xf numFmtId="49" fontId="31" fillId="15" borderId="30" xfId="0" applyNumberFormat="1" applyFont="1" applyFill="1" applyBorder="1" applyAlignment="1" applyProtection="1">
      <alignment horizontal="center" vertical="center" wrapText="1"/>
      <protection hidden="1"/>
    </xf>
    <xf numFmtId="49" fontId="31" fillId="10" borderId="29" xfId="0" applyNumberFormat="1" applyFont="1" applyFill="1" applyBorder="1" applyAlignment="1" applyProtection="1">
      <alignment horizontal="center" vertical="center" wrapText="1"/>
      <protection hidden="1"/>
    </xf>
    <xf numFmtId="49" fontId="31" fillId="10" borderId="78" xfId="0" applyNumberFormat="1" applyFont="1" applyFill="1" applyBorder="1" applyAlignment="1" applyProtection="1">
      <alignment horizontal="center" vertical="center" wrapText="1"/>
      <protection hidden="1"/>
    </xf>
    <xf numFmtId="49" fontId="31" fillId="10" borderId="30" xfId="0" applyNumberFormat="1" applyFont="1" applyFill="1" applyBorder="1" applyAlignment="1" applyProtection="1">
      <alignment horizontal="center" vertical="center" wrapText="1"/>
      <protection hidden="1"/>
    </xf>
    <xf numFmtId="49" fontId="31" fillId="16" borderId="29" xfId="0" applyNumberFormat="1" applyFont="1" applyFill="1" applyBorder="1" applyAlignment="1" applyProtection="1">
      <alignment horizontal="left" vertical="center" wrapText="1"/>
      <protection hidden="1"/>
    </xf>
    <xf numFmtId="49" fontId="31" fillId="16" borderId="78" xfId="0" applyNumberFormat="1" applyFont="1" applyFill="1" applyBorder="1" applyAlignment="1" applyProtection="1">
      <alignment horizontal="left" vertical="center" wrapText="1"/>
      <protection hidden="1"/>
    </xf>
    <xf numFmtId="0" fontId="25" fillId="9" borderId="74" xfId="0" applyNumberFormat="1" applyFont="1" applyFill="1" applyBorder="1" applyAlignment="1" applyProtection="1">
      <alignment horizontal="center" vertical="center" wrapText="1"/>
      <protection hidden="1"/>
    </xf>
    <xf numFmtId="0" fontId="25" fillId="9" borderId="0" xfId="0" applyNumberFormat="1" applyFont="1" applyFill="1" applyBorder="1" applyAlignment="1" applyProtection="1">
      <alignment horizontal="center" vertical="center" wrapText="1"/>
      <protection hidden="1"/>
    </xf>
    <xf numFmtId="49" fontId="31" fillId="2" borderId="93" xfId="0" applyNumberFormat="1" applyFont="1" applyFill="1" applyBorder="1" applyAlignment="1" applyProtection="1">
      <alignment horizontal="left" vertical="center" wrapText="1"/>
      <protection hidden="1"/>
    </xf>
    <xf numFmtId="0" fontId="31" fillId="11" borderId="93" xfId="0" applyNumberFormat="1" applyFont="1" applyFill="1" applyBorder="1" applyAlignment="1" applyProtection="1">
      <alignment horizontal="left" vertical="center" wrapText="1"/>
      <protection hidden="1"/>
    </xf>
    <xf numFmtId="0" fontId="31" fillId="10" borderId="93" xfId="0" applyNumberFormat="1" applyFont="1" applyFill="1" applyBorder="1" applyAlignment="1" applyProtection="1">
      <alignment horizontal="center" vertical="center" wrapText="1"/>
      <protection hidden="1"/>
    </xf>
    <xf numFmtId="0" fontId="31" fillId="15" borderId="93" xfId="0" applyNumberFormat="1" applyFont="1" applyFill="1" applyBorder="1" applyAlignment="1" applyProtection="1">
      <alignment horizontal="center" vertical="center" wrapText="1"/>
      <protection hidden="1"/>
    </xf>
    <xf numFmtId="49" fontId="26" fillId="14" borderId="96" xfId="0" applyNumberFormat="1" applyFont="1" applyFill="1" applyBorder="1" applyAlignment="1" applyProtection="1">
      <alignment horizontal="center" vertical="center" wrapText="1"/>
    </xf>
    <xf numFmtId="49" fontId="26" fillId="14" borderId="97" xfId="0" applyNumberFormat="1" applyFont="1" applyFill="1" applyBorder="1" applyAlignment="1" applyProtection="1">
      <alignment horizontal="center" vertical="center" wrapText="1"/>
    </xf>
    <xf numFmtId="49" fontId="26" fillId="14" borderId="107" xfId="0" applyNumberFormat="1" applyFont="1" applyFill="1" applyBorder="1" applyAlignment="1" applyProtection="1">
      <alignment horizontal="center" vertical="center" wrapText="1"/>
    </xf>
    <xf numFmtId="49" fontId="31" fillId="2" borderId="92" xfId="0" applyNumberFormat="1" applyFont="1" applyFill="1" applyBorder="1" applyAlignment="1" applyProtection="1">
      <alignment horizontal="center" vertical="center" wrapText="1"/>
      <protection hidden="1"/>
    </xf>
    <xf numFmtId="0" fontId="57" fillId="16" borderId="90" xfId="0" applyNumberFormat="1" applyFont="1" applyFill="1" applyBorder="1" applyAlignment="1" applyProtection="1">
      <alignment horizontal="left" vertical="center" wrapText="1"/>
      <protection hidden="1"/>
    </xf>
    <xf numFmtId="0" fontId="11" fillId="0" borderId="0" xfId="2" applyFont="1" applyAlignment="1">
      <alignment horizontal="center"/>
    </xf>
    <xf numFmtId="167" fontId="0" fillId="2" borderId="11" xfId="0" applyNumberFormat="1" applyFont="1" applyFill="1" applyBorder="1" applyAlignment="1" applyProtection="1">
      <alignment horizontal="center" vertical="center"/>
      <protection locked="0" hidden="1"/>
    </xf>
    <xf numFmtId="49" fontId="20" fillId="0" borderId="0" xfId="0" applyNumberFormat="1" applyFont="1" applyProtection="1"/>
    <xf numFmtId="167" fontId="13" fillId="0" borderId="0" xfId="0" applyNumberFormat="1" applyFont="1" applyProtection="1"/>
    <xf numFmtId="0" fontId="15" fillId="4" borderId="23" xfId="0" applyFont="1" applyFill="1" applyBorder="1" applyAlignment="1" applyProtection="1">
      <alignment horizontal="center" vertical="center"/>
    </xf>
    <xf numFmtId="17" fontId="15" fillId="4" borderId="23" xfId="0" applyNumberFormat="1" applyFont="1" applyFill="1" applyBorder="1" applyAlignment="1" applyProtection="1">
      <alignment horizontal="center" vertical="center"/>
    </xf>
    <xf numFmtId="17" fontId="16" fillId="0" borderId="23" xfId="0" applyNumberFormat="1" applyFont="1" applyFill="1" applyBorder="1" applyAlignment="1" applyProtection="1">
      <alignment horizontal="center" vertical="center"/>
    </xf>
    <xf numFmtId="49" fontId="0" fillId="2" borderId="23" xfId="0" applyNumberFormat="1" applyFont="1" applyFill="1" applyBorder="1" applyAlignment="1" applyProtection="1">
      <alignment horizontal="left" vertical="center" wrapText="1"/>
      <protection locked="0"/>
    </xf>
    <xf numFmtId="0" fontId="13" fillId="0" borderId="23" xfId="0" applyFont="1" applyFill="1" applyBorder="1" applyAlignment="1" applyProtection="1">
      <alignment horizontal="left" wrapText="1"/>
    </xf>
    <xf numFmtId="0" fontId="20" fillId="23" borderId="23" xfId="0" applyFont="1" applyFill="1" applyBorder="1" applyProtection="1"/>
    <xf numFmtId="0" fontId="21" fillId="23" borderId="23" xfId="0" applyFont="1" applyFill="1" applyBorder="1" applyAlignment="1" applyProtection="1">
      <alignment horizontal="center" vertical="center"/>
    </xf>
    <xf numFmtId="0" fontId="16" fillId="0" borderId="23" xfId="0" applyFont="1" applyFill="1" applyBorder="1" applyAlignment="1" applyProtection="1">
      <alignment horizontal="center" vertical="center"/>
    </xf>
    <xf numFmtId="0" fontId="16" fillId="0" borderId="23" xfId="0" applyFont="1" applyFill="1" applyBorder="1" applyAlignment="1" applyProtection="1">
      <alignment horizontal="center" vertical="center" wrapText="1"/>
    </xf>
    <xf numFmtId="49" fontId="20" fillId="23" borderId="23" xfId="0" quotePrefix="1" applyNumberFormat="1" applyFont="1" applyFill="1" applyBorder="1" applyAlignment="1" applyProtection="1">
      <alignment horizontal="left" wrapText="1"/>
    </xf>
    <xf numFmtId="0" fontId="0" fillId="2" borderId="23" xfId="0" quotePrefix="1" applyFont="1" applyFill="1" applyBorder="1" applyAlignment="1" applyProtection="1">
      <alignment horizontal="left" vertical="center" wrapText="1"/>
      <protection locked="0"/>
    </xf>
    <xf numFmtId="0" fontId="13" fillId="0" borderId="23" xfId="0" quotePrefix="1" applyFont="1" applyFill="1" applyBorder="1" applyAlignment="1" applyProtection="1">
      <alignment horizontal="left" wrapText="1"/>
    </xf>
    <xf numFmtId="0" fontId="13" fillId="0" borderId="23" xfId="0" quotePrefix="1" applyFont="1" applyFill="1" applyBorder="1" applyAlignment="1" applyProtection="1">
      <alignment horizontal="center" wrapText="1"/>
    </xf>
    <xf numFmtId="0" fontId="15" fillId="4" borderId="23" xfId="0" applyFont="1" applyFill="1" applyBorder="1" applyAlignment="1">
      <alignment horizontal="center" vertical="center"/>
    </xf>
    <xf numFmtId="0" fontId="19" fillId="4" borderId="23" xfId="0" applyFont="1" applyFill="1" applyBorder="1" applyAlignment="1">
      <alignment horizontal="center" vertical="center"/>
    </xf>
    <xf numFmtId="0" fontId="15" fillId="4" borderId="23" xfId="0" applyFont="1" applyFill="1" applyBorder="1" applyAlignment="1">
      <alignment horizontal="center" vertical="center" wrapText="1"/>
    </xf>
    <xf numFmtId="17" fontId="16" fillId="2" borderId="23" xfId="0" applyNumberFormat="1" applyFont="1" applyFill="1" applyBorder="1" applyAlignment="1">
      <alignment vertical="center"/>
    </xf>
    <xf numFmtId="17" fontId="58" fillId="2" borderId="23" xfId="0" applyNumberFormat="1" applyFont="1" applyFill="1" applyBorder="1" applyAlignment="1">
      <alignment horizontal="center" vertical="center" wrapText="1"/>
    </xf>
    <xf numFmtId="17" fontId="58" fillId="2" borderId="23" xfId="0" applyNumberFormat="1" applyFont="1" applyFill="1" applyBorder="1" applyAlignment="1" applyProtection="1">
      <alignment vertical="center"/>
    </xf>
    <xf numFmtId="0" fontId="18" fillId="0" borderId="23" xfId="0" applyFont="1" applyBorder="1" applyProtection="1"/>
    <xf numFmtId="0" fontId="18" fillId="22" borderId="23" xfId="0" applyFont="1" applyFill="1" applyBorder="1" applyProtection="1"/>
    <xf numFmtId="49" fontId="13" fillId="2" borderId="23" xfId="0" applyNumberFormat="1" applyFont="1" applyFill="1" applyBorder="1" applyAlignment="1" applyProtection="1">
      <alignment horizontal="center" vertical="center"/>
    </xf>
    <xf numFmtId="49" fontId="0" fillId="2" borderId="23" xfId="0" applyNumberFormat="1" applyFont="1" applyFill="1" applyBorder="1" applyAlignment="1" applyProtection="1">
      <alignment horizontal="center" vertical="center"/>
    </xf>
    <xf numFmtId="0" fontId="12" fillId="2" borderId="23" xfId="0" applyFont="1" applyFill="1" applyBorder="1" applyAlignment="1" applyProtection="1">
      <alignment horizontal="left" vertical="center" wrapText="1"/>
      <protection locked="0"/>
    </xf>
    <xf numFmtId="0" fontId="18" fillId="2" borderId="23" xfId="0" applyFont="1" applyFill="1" applyBorder="1" applyAlignment="1">
      <alignment horizontal="left" vertical="center" wrapText="1"/>
    </xf>
    <xf numFmtId="0" fontId="12" fillId="2" borderId="23" xfId="0" applyFont="1" applyFill="1" applyBorder="1" applyAlignment="1">
      <alignment horizontal="left" vertical="center" wrapText="1"/>
    </xf>
    <xf numFmtId="49" fontId="13" fillId="2" borderId="23" xfId="0" applyNumberFormat="1" applyFont="1" applyFill="1" applyBorder="1" applyAlignment="1">
      <alignment horizontal="left" vertical="center" wrapText="1"/>
    </xf>
    <xf numFmtId="0" fontId="13" fillId="2" borderId="23" xfId="0" applyFont="1" applyFill="1" applyBorder="1" applyAlignment="1">
      <alignment horizontal="left" vertical="center" wrapText="1"/>
    </xf>
    <xf numFmtId="49" fontId="12" fillId="2" borderId="23" xfId="0" applyNumberFormat="1" applyFont="1" applyFill="1" applyBorder="1" applyAlignment="1" applyProtection="1">
      <alignment horizontal="left" vertical="center" wrapText="1"/>
      <protection locked="0"/>
    </xf>
    <xf numFmtId="0" fontId="13" fillId="2" borderId="23" xfId="0" applyFont="1" applyFill="1" applyBorder="1"/>
    <xf numFmtId="0" fontId="18" fillId="2" borderId="23" xfId="0" applyFont="1" applyFill="1" applyBorder="1"/>
    <xf numFmtId="0" fontId="18" fillId="2" borderId="23" xfId="0" applyFont="1" applyFill="1" applyBorder="1" applyProtection="1"/>
    <xf numFmtId="49" fontId="18" fillId="0" borderId="23" xfId="0" applyNumberFormat="1" applyFont="1" applyBorder="1" applyProtection="1"/>
    <xf numFmtId="0" fontId="10" fillId="0" borderId="23" xfId="2" applyFont="1" applyFill="1" applyBorder="1"/>
    <xf numFmtId="0" fontId="10" fillId="0" borderId="0" xfId="2" applyNumberFormat="1" applyFont="1" applyBorder="1" applyAlignment="1"/>
    <xf numFmtId="0" fontId="11" fillId="9" borderId="23" xfId="2" applyNumberFormat="1" applyFont="1" applyFill="1" applyBorder="1" applyAlignment="1"/>
    <xf numFmtId="0" fontId="10" fillId="0" borderId="23" xfId="2" applyBorder="1"/>
    <xf numFmtId="49" fontId="10" fillId="0" borderId="23" xfId="2" applyNumberFormat="1" applyFont="1" applyBorder="1" applyAlignment="1"/>
    <xf numFmtId="0" fontId="10" fillId="0" borderId="23" xfId="2" applyNumberFormat="1" applyFont="1" applyBorder="1" applyAlignment="1">
      <alignment horizontal="left"/>
    </xf>
    <xf numFmtId="49" fontId="10" fillId="0" borderId="23" xfId="2" applyNumberFormat="1" applyBorder="1"/>
    <xf numFmtId="0" fontId="11" fillId="9" borderId="23" xfId="2" applyNumberFormat="1" applyFont="1" applyFill="1" applyBorder="1" applyAlignment="1">
      <alignment horizontal="left"/>
    </xf>
    <xf numFmtId="0" fontId="10" fillId="24" borderId="23" xfId="2" applyNumberFormat="1" applyFont="1" applyFill="1" applyBorder="1" applyAlignment="1"/>
    <xf numFmtId="49" fontId="10" fillId="24" borderId="23" xfId="2" applyNumberFormat="1" applyFont="1" applyFill="1" applyBorder="1" applyAlignment="1"/>
    <xf numFmtId="174" fontId="10" fillId="0" borderId="23" xfId="2" applyNumberFormat="1" applyFill="1" applyBorder="1"/>
    <xf numFmtId="0" fontId="0" fillId="4" borderId="23" xfId="0" quotePrefix="1" applyFont="1" applyFill="1" applyBorder="1" applyAlignment="1" applyProtection="1">
      <alignment horizontal="center" vertical="center" wrapText="1"/>
    </xf>
    <xf numFmtId="17" fontId="0" fillId="4" borderId="23" xfId="0" applyNumberFormat="1" applyFont="1" applyFill="1" applyBorder="1" applyAlignment="1" applyProtection="1">
      <alignment horizontal="center" vertical="center" wrapText="1"/>
    </xf>
    <xf numFmtId="0" fontId="13" fillId="0" borderId="23" xfId="0" applyFont="1" applyBorder="1" applyAlignment="1" applyProtection="1">
      <alignment wrapText="1"/>
    </xf>
    <xf numFmtId="0" fontId="0" fillId="0" borderId="23" xfId="0" applyFont="1" applyBorder="1" applyAlignment="1" applyProtection="1">
      <alignment horizontal="center" vertical="center"/>
    </xf>
    <xf numFmtId="49" fontId="0" fillId="0" borderId="23" xfId="0" applyNumberFormat="1" applyFont="1" applyBorder="1" applyAlignment="1" applyProtection="1">
      <alignment horizontal="left" vertical="center" wrapText="1"/>
      <protection locked="0"/>
    </xf>
    <xf numFmtId="17" fontId="0" fillId="0" borderId="23" xfId="0" applyNumberFormat="1" applyFont="1" applyBorder="1" applyAlignment="1" applyProtection="1">
      <alignment horizontal="center" vertical="center"/>
    </xf>
    <xf numFmtId="17" fontId="13" fillId="0" borderId="23" xfId="0" applyNumberFormat="1" applyFont="1" applyBorder="1" applyAlignment="1" applyProtection="1">
      <alignment vertical="center"/>
    </xf>
    <xf numFmtId="49" fontId="13" fillId="0" borderId="23" xfId="0" applyNumberFormat="1" applyFont="1" applyBorder="1" applyAlignment="1" applyProtection="1">
      <alignment vertical="center"/>
    </xf>
    <xf numFmtId="0" fontId="13" fillId="0" borderId="23" xfId="0" applyNumberFormat="1" applyFont="1" applyBorder="1" applyAlignment="1" applyProtection="1">
      <alignment vertical="center"/>
    </xf>
    <xf numFmtId="17" fontId="13" fillId="0" borderId="23" xfId="0" applyNumberFormat="1" applyFont="1" applyBorder="1" applyProtection="1"/>
    <xf numFmtId="0" fontId="0" fillId="19" borderId="0" xfId="0" applyFill="1" applyAlignment="1" applyProtection="1">
      <protection locked="0"/>
    </xf>
    <xf numFmtId="0" fontId="0" fillId="0" borderId="23" xfId="0" applyFill="1" applyBorder="1" applyProtection="1">
      <protection locked="0"/>
    </xf>
    <xf numFmtId="0" fontId="0" fillId="0" borderId="23" xfId="0" applyFill="1" applyBorder="1" applyAlignment="1" applyProtection="1">
      <alignment wrapText="1"/>
      <protection locked="0"/>
    </xf>
    <xf numFmtId="166" fontId="0" fillId="0" borderId="23" xfId="0" applyNumberFormat="1" applyFill="1" applyBorder="1" applyProtection="1">
      <protection locked="0"/>
    </xf>
    <xf numFmtId="2" fontId="0" fillId="0" borderId="23" xfId="0" applyNumberFormat="1" applyFill="1" applyBorder="1" applyProtection="1">
      <protection locked="0"/>
    </xf>
    <xf numFmtId="49" fontId="0" fillId="0" borderId="23" xfId="0" applyNumberFormat="1" applyFill="1" applyBorder="1" applyProtection="1">
      <protection locked="0"/>
    </xf>
    <xf numFmtId="167" fontId="0" fillId="0" borderId="23" xfId="0" applyNumberFormat="1" applyFill="1" applyBorder="1" applyProtection="1">
      <protection locked="0"/>
    </xf>
    <xf numFmtId="0" fontId="0" fillId="0" borderId="0" xfId="0" applyAlignment="1" applyProtection="1">
      <alignment wrapText="1"/>
      <protection locked="0"/>
    </xf>
    <xf numFmtId="0" fontId="0" fillId="0" borderId="0" xfId="0" applyNumberFormat="1" applyProtection="1">
      <protection locked="0"/>
    </xf>
    <xf numFmtId="2" fontId="0" fillId="0" borderId="0" xfId="0" applyNumberFormat="1" applyProtection="1">
      <protection locked="0"/>
    </xf>
    <xf numFmtId="0" fontId="0" fillId="19" borderId="0" xfId="0" applyFill="1" applyProtection="1">
      <protection locked="0"/>
    </xf>
    <xf numFmtId="0" fontId="54" fillId="0" borderId="0" xfId="0" applyFont="1" applyProtection="1">
      <protection locked="0"/>
    </xf>
    <xf numFmtId="0" fontId="0" fillId="0" borderId="23" xfId="0" applyFill="1" applyBorder="1" applyProtection="1"/>
    <xf numFmtId="1" fontId="0" fillId="0" borderId="23" xfId="0" applyNumberFormat="1" applyFill="1" applyBorder="1" applyProtection="1">
      <protection locked="0"/>
    </xf>
    <xf numFmtId="169" fontId="0" fillId="0" borderId="23" xfId="0" applyNumberFormat="1" applyFill="1" applyBorder="1" applyProtection="1">
      <protection locked="0"/>
    </xf>
    <xf numFmtId="14" fontId="0" fillId="0" borderId="23" xfId="0" applyNumberFormat="1" applyFill="1" applyBorder="1" applyProtection="1">
      <protection locked="0"/>
    </xf>
    <xf numFmtId="0" fontId="0" fillId="0" borderId="23" xfId="0" quotePrefix="1" applyFill="1" applyBorder="1" applyProtection="1">
      <protection locked="0"/>
    </xf>
    <xf numFmtId="167" fontId="0" fillId="0" borderId="23" xfId="0" quotePrefix="1" applyNumberFormat="1" applyFill="1" applyBorder="1" applyProtection="1">
      <protection locked="0"/>
    </xf>
    <xf numFmtId="174" fontId="0" fillId="0" borderId="23" xfId="0" applyNumberFormat="1" applyFill="1" applyBorder="1" applyProtection="1">
      <protection locked="0"/>
    </xf>
    <xf numFmtId="0" fontId="0" fillId="0" borderId="23" xfId="0" quotePrefix="1" applyFill="1" applyBorder="1" applyProtection="1"/>
    <xf numFmtId="49" fontId="0" fillId="0" borderId="23" xfId="0" quotePrefix="1" applyNumberFormat="1" applyFill="1" applyBorder="1" applyProtection="1">
      <protection locked="0"/>
    </xf>
  </cellXfs>
  <cellStyles count="9">
    <cellStyle name="Hyperlink" xfId="1" builtinId="8"/>
    <cellStyle name="Hyperlink 2" xfId="5" xr:uid="{00000000-0005-0000-0000-000001000000}"/>
    <cellStyle name="Normal" xfId="0" builtinId="0"/>
    <cellStyle name="Normal 2" xfId="2" xr:uid="{00000000-0005-0000-0000-000003000000}"/>
    <cellStyle name="Normal 3" xfId="3" xr:uid="{00000000-0005-0000-0000-000004000000}"/>
    <cellStyle name="Normal 3 2" xfId="6" xr:uid="{00000000-0005-0000-0000-000005000000}"/>
    <cellStyle name="Normal 3 2 2" xfId="8" xr:uid="{00000000-0005-0000-0000-000006000000}"/>
    <cellStyle name="Normal 3 3" xfId="7" xr:uid="{00000000-0005-0000-0000-000007000000}"/>
    <cellStyle name="Normal 4" xfId="4" xr:uid="{00000000-0005-0000-0000-000008000000}"/>
  </cellStyles>
  <dxfs count="2130">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39994506668294322"/>
      </font>
      <fill>
        <patternFill>
          <bgColor theme="4" tint="0.39994506668294322"/>
        </patternFill>
      </fill>
    </dxf>
    <dxf>
      <font>
        <color theme="4" tint="0.39994506668294322"/>
      </font>
      <fill>
        <patternFill>
          <bgColor theme="4" tint="0.3999450666829432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ont>
        <color theme="4" tint="0.79998168889431442"/>
      </font>
      <fill>
        <patternFill>
          <bgColor theme="4"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ont>
        <color theme="2"/>
      </font>
      <fill>
        <patternFill>
          <bgColor theme="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theme="1"/>
      </font>
      <fill>
        <patternFill>
          <bgColor rgb="FFFF0000"/>
        </patternFill>
      </fill>
    </dxf>
    <dxf>
      <font>
        <color theme="4" tint="0.79998168889431442"/>
      </font>
      <fill>
        <patternFill>
          <bgColor theme="4" tint="0.79998168889431442"/>
        </patternFill>
      </fill>
      <border>
        <left/>
        <right/>
        <top/>
        <bottom/>
      </border>
    </dxf>
    <dxf>
      <font>
        <color theme="4" tint="0.79998168889431442"/>
      </font>
      <fill>
        <patternFill patternType="solid">
          <bgColor rgb="FFDAEEF3"/>
        </patternFill>
      </fill>
    </dxf>
    <dxf>
      <fill>
        <patternFill>
          <bgColor rgb="FFFF0000"/>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ont>
        <color theme="4" tint="0.79998168889431442"/>
      </font>
      <fill>
        <patternFill patternType="solid">
          <bgColor rgb="FFDAEEF3"/>
        </patternFill>
      </fill>
    </dxf>
    <dxf>
      <fill>
        <patternFill>
          <bgColor rgb="FFFF0000"/>
        </patternFill>
      </fill>
    </dxf>
    <dxf>
      <fill>
        <patternFill>
          <bgColor rgb="FFFF0000"/>
        </patternFill>
      </fill>
    </dxf>
    <dxf>
      <font>
        <color rgb="FFFF0000"/>
      </font>
    </dxf>
    <dxf>
      <font>
        <color theme="4" tint="0.79998168889431442"/>
      </font>
      <fill>
        <patternFill patternType="solid">
          <fgColor theme="0"/>
          <bgColor rgb="FFDAEEF3"/>
        </patternFill>
      </fill>
      <border>
        <left/>
        <right/>
        <top/>
        <bottom/>
      </border>
    </dxf>
    <dxf>
      <font>
        <color theme="4" tint="0.79998168889431442"/>
      </font>
      <fill>
        <patternFill patternType="solid">
          <fgColor theme="0"/>
          <bgColor rgb="FFDAEEF3"/>
        </patternFill>
      </fill>
      <border>
        <left/>
        <right/>
        <top/>
        <bottom/>
      </border>
    </dxf>
    <dxf>
      <font>
        <color theme="4" tint="0.79998168889431442"/>
      </font>
      <fill>
        <patternFill patternType="solid">
          <fgColor theme="1" tint="0.499984740745262"/>
          <bgColor rgb="FFDBEEF3"/>
        </patternFill>
      </fill>
      <border>
        <left/>
        <right/>
        <top/>
        <bottom/>
      </border>
    </dxf>
    <dxf>
      <fill>
        <patternFill>
          <bgColor rgb="FFFF0000"/>
        </patternFill>
      </fill>
    </dxf>
  </dxfs>
  <tableStyles count="0" defaultTableStyle="TableStyleMedium9" defaultPivotStyle="PivotStyleMedium7"/>
  <colors>
    <mruColors>
      <color rgb="FFD3D3D3"/>
      <color rgb="FF8DB4E2"/>
      <color rgb="FFFFFFFF"/>
      <color rgb="FFDAEEF7"/>
      <color rgb="FFDAEEF3"/>
      <color rgb="FFDDEBF7"/>
      <color rgb="FFD5EEF3"/>
      <color rgb="FF8EA9DB"/>
      <color rgb="FF9BC2E6"/>
      <color rgb="FFDA17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oneCellAnchor>
    <xdr:from>
      <xdr:col>0</xdr:col>
      <xdr:colOff>647700</xdr:colOff>
      <xdr:row>7</xdr:row>
      <xdr:rowOff>53340</xdr:rowOff>
    </xdr:from>
    <xdr:ext cx="184731" cy="264560"/>
    <xdr:sp macro="" textlink="">
      <xdr:nvSpPr>
        <xdr:cNvPr id="3" name="TextBox 2">
          <a:extLst>
            <a:ext uri="{FF2B5EF4-FFF2-40B4-BE49-F238E27FC236}">
              <a16:creationId xmlns:a16="http://schemas.microsoft.com/office/drawing/2014/main" id="{10BCDC02-4CFA-4238-8758-E19046B0945D}"/>
            </a:ext>
          </a:extLst>
        </xdr:cNvPr>
        <xdr:cNvSpPr txBox="1"/>
      </xdr:nvSpPr>
      <xdr:spPr>
        <a:xfrm>
          <a:off x="647700" y="14401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0</xdr:colOff>
      <xdr:row>0</xdr:row>
      <xdr:rowOff>0</xdr:rowOff>
    </xdr:from>
    <xdr:to>
      <xdr:col>1</xdr:col>
      <xdr:colOff>1085849</xdr:colOff>
      <xdr:row>4</xdr:row>
      <xdr:rowOff>171450</xdr:rowOff>
    </xdr:to>
    <xdr:pic>
      <xdr:nvPicPr>
        <xdr:cNvPr id="5" name="Picture 4">
          <a:extLst>
            <a:ext uri="{FF2B5EF4-FFF2-40B4-BE49-F238E27FC236}">
              <a16:creationId xmlns:a16="http://schemas.microsoft.com/office/drawing/2014/main" id="{2C898F55-BCCA-4D17-B8C4-C4EF8ADF36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724149" cy="958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84666</xdr:colOff>
      <xdr:row>2</xdr:row>
      <xdr:rowOff>132381</xdr:rowOff>
    </xdr:from>
    <xdr:to>
      <xdr:col>2</xdr:col>
      <xdr:colOff>635000</xdr:colOff>
      <xdr:row>5</xdr:row>
      <xdr:rowOff>63499</xdr:rowOff>
    </xdr:to>
    <xdr:pic>
      <xdr:nvPicPr>
        <xdr:cNvPr id="4" name="Picture 3">
          <a:extLst>
            <a:ext uri="{FF2B5EF4-FFF2-40B4-BE49-F238E27FC236}">
              <a16:creationId xmlns:a16="http://schemas.microsoft.com/office/drawing/2014/main" id="{922E647F-4C43-4F1E-9602-6612B50626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666" y="957881"/>
          <a:ext cx="4529667" cy="10106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647700</xdr:colOff>
          <xdr:row>2</xdr:row>
          <xdr:rowOff>133350</xdr:rowOff>
        </xdr:to>
        <xdr:sp macro="" textlink="">
          <xdr:nvSpPr>
            <xdr:cNvPr id="5121" name="Apttus_App" hidden="1">
              <a:extLst>
                <a:ext uri="{63B3BB69-23CF-44E3-9099-C40C66FF867C}">
                  <a14:compatExt spid="_x0000_s5121"/>
                </a:ext>
                <a:ext uri="{FF2B5EF4-FFF2-40B4-BE49-F238E27FC236}">
                  <a16:creationId xmlns:a16="http://schemas.microsoft.com/office/drawing/2014/main" id="{DC093DA1-143B-6DDF-5658-AFBF86337D5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571500</xdr:colOff>
          <xdr:row>2</xdr:row>
          <xdr:rowOff>133350</xdr:rowOff>
        </xdr:to>
        <xdr:sp macro="" textlink="">
          <xdr:nvSpPr>
            <xdr:cNvPr id="5122" name="Apttus_AppData" hidden="1">
              <a:extLst>
                <a:ext uri="{63B3BB69-23CF-44E3-9099-C40C66FF867C}">
                  <a14:compatExt spid="_x0000_s5122"/>
                </a:ext>
                <a:ext uri="{FF2B5EF4-FFF2-40B4-BE49-F238E27FC236}">
                  <a16:creationId xmlns:a16="http://schemas.microsoft.com/office/drawing/2014/main" id="{04FCB1B8-AC47-30D2-C58E-DA9C074763E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336550</xdr:colOff>
          <xdr:row>2</xdr:row>
          <xdr:rowOff>133350</xdr:rowOff>
        </xdr:to>
        <xdr:sp macro="" textlink="">
          <xdr:nvSpPr>
            <xdr:cNvPr id="5123" name="Apttus_AppDataTracker" hidden="1">
              <a:extLst>
                <a:ext uri="{63B3BB69-23CF-44E3-9099-C40C66FF867C}">
                  <a14:compatExt spid="_x0000_s5123"/>
                </a:ext>
                <a:ext uri="{FF2B5EF4-FFF2-40B4-BE49-F238E27FC236}">
                  <a16:creationId xmlns:a16="http://schemas.microsoft.com/office/drawing/2014/main" id="{EC74FE25-73D9-6ADC-7DB7-B5F4489F3FD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279400</xdr:colOff>
          <xdr:row>2</xdr:row>
          <xdr:rowOff>133350</xdr:rowOff>
        </xdr:to>
        <xdr:sp macro="" textlink="">
          <xdr:nvSpPr>
            <xdr:cNvPr id="5124" name="Apttus_DataProtection" hidden="1">
              <a:extLst>
                <a:ext uri="{63B3BB69-23CF-44E3-9099-C40C66FF867C}">
                  <a14:compatExt spid="_x0000_s5124"/>
                </a:ext>
                <a:ext uri="{FF2B5EF4-FFF2-40B4-BE49-F238E27FC236}">
                  <a16:creationId xmlns:a16="http://schemas.microsoft.com/office/drawing/2014/main" id="{7BF5F89E-B0A5-7AF4-C752-4BA2538E32F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ranczukr/AppData/Local/Microsoft/Windows/INetCache/Content.Outlook/8WZF18XC/Text%20for%20PF%20instructions%20tab-06Dec2019_revised%20French%2011%20dec%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structions"/>
      <sheetName val="Francais"/>
      <sheetName val="Espagnol"/>
      <sheetName val="Overview - Section A"/>
      <sheetName val="Version history"/>
      <sheetName val="Impact Indicators - Section B"/>
      <sheetName val="Impact Indicators - Section B "/>
      <sheetName val="update Helper"/>
      <sheetName val="Setup"/>
      <sheetName val="Impact Indicator Target Update"/>
      <sheetName val="Outcome Indicators - Section C"/>
      <sheetName val="Outcome Indicators - Section C "/>
      <sheetName val="Coverage Indicators-Section D"/>
      <sheetName val="Coverage Indicators - Section D"/>
      <sheetName val=" Disaggregation - Section E "/>
      <sheetName val="Disaggregation tab old"/>
      <sheetName val="Translations"/>
      <sheetName val="old - Section F"/>
      <sheetName val="WPTM - Section F"/>
      <sheetName val="Print View"/>
      <sheetName val="Reference Records"/>
      <sheetName val="Reference records(soft deleted)"/>
      <sheetName val="Disaggregation Records"/>
      <sheetName val="Disaggregation Data"/>
      <sheetName val="Account Role"/>
      <sheetName val="apttusmetadata"/>
      <sheetName val="Text for PF instructions tab-06"/>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ow r="10">
          <cell r="AA10" t="str">
            <v>[Custom Coverage Indicator Name - EN]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heglobalfund.org/en/funding-model/applying/materials" TargetMode="External"/><Relationship Id="rId1" Type="http://schemas.openxmlformats.org/officeDocument/2006/relationships/hyperlink" Target="https://www.theglobalfund.org/en/funding-model/applying/resourc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3.xml"/><Relationship Id="rId1" Type="http://schemas.openxmlformats.org/officeDocument/2006/relationships/printerSettings" Target="../printerSettings/printerSettings18.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rgb="FFFFFFFF"/>
    <pageSetUpPr fitToPage="1"/>
  </sheetPr>
  <dimension ref="A6:BC435"/>
  <sheetViews>
    <sheetView showGridLines="0" view="pageLayout" zoomScaleNormal="100" workbookViewId="0">
      <selection activeCell="B3" sqref="B3"/>
    </sheetView>
  </sheetViews>
  <sheetFormatPr defaultColWidth="8.9140625" defaultRowHeight="15.5" x14ac:dyDescent="0.35"/>
  <cols>
    <col min="1" max="1" width="21.08203125" style="253" customWidth="1"/>
    <col min="2" max="2" width="146" style="253" customWidth="1"/>
    <col min="3" max="16384" width="8.9140625" style="253"/>
  </cols>
  <sheetData>
    <row r="6" spans="1:2" x14ac:dyDescent="0.35">
      <c r="A6" s="485" t="s">
        <v>301</v>
      </c>
      <c r="B6" s="485"/>
    </row>
    <row r="7" spans="1:2" ht="16" thickBot="1" x14ac:dyDescent="0.4">
      <c r="A7" s="328"/>
      <c r="B7" s="328"/>
    </row>
    <row r="8" spans="1:2" ht="16" thickBot="1" x14ac:dyDescent="0.4">
      <c r="A8" s="466" t="s">
        <v>302</v>
      </c>
      <c r="B8" s="467"/>
    </row>
    <row r="9" spans="1:2" ht="56.25" customHeight="1" thickBot="1" x14ac:dyDescent="0.4">
      <c r="A9" s="468" t="s">
        <v>734</v>
      </c>
      <c r="B9" s="460"/>
    </row>
    <row r="10" spans="1:2" ht="42.75" customHeight="1" thickBot="1" x14ac:dyDescent="0.4">
      <c r="A10" s="468" t="s">
        <v>733</v>
      </c>
      <c r="B10" s="460"/>
    </row>
    <row r="11" spans="1:2" ht="47.25" customHeight="1" thickBot="1" x14ac:dyDescent="0.4">
      <c r="A11" s="469" t="s">
        <v>736</v>
      </c>
      <c r="B11" s="470"/>
    </row>
    <row r="12" spans="1:2" ht="16" thickBot="1" x14ac:dyDescent="0.4">
      <c r="A12" s="328"/>
      <c r="B12" s="362"/>
    </row>
    <row r="13" spans="1:2" ht="16" thickBot="1" x14ac:dyDescent="0.4">
      <c r="A13" s="466" t="s">
        <v>303</v>
      </c>
      <c r="B13" s="467"/>
    </row>
    <row r="14" spans="1:2" ht="35.25" customHeight="1" thickBot="1" x14ac:dyDescent="0.4">
      <c r="A14" s="459" t="s">
        <v>732</v>
      </c>
      <c r="B14" s="460"/>
    </row>
    <row r="15" spans="1:2" ht="50.25" customHeight="1" thickBot="1" x14ac:dyDescent="0.4">
      <c r="A15" s="459" t="s">
        <v>731</v>
      </c>
      <c r="B15" s="460"/>
    </row>
    <row r="16" spans="1:2" ht="23.25" customHeight="1" thickBot="1" x14ac:dyDescent="0.4">
      <c r="A16" s="459" t="s">
        <v>730</v>
      </c>
      <c r="B16" s="460"/>
    </row>
    <row r="17" spans="1:2" ht="16" thickBot="1" x14ac:dyDescent="0.4">
      <c r="A17" s="461" t="s">
        <v>729</v>
      </c>
      <c r="B17" s="462"/>
    </row>
    <row r="18" spans="1:2" ht="48.75" customHeight="1" thickBot="1" x14ac:dyDescent="0.4">
      <c r="A18" s="459" t="s">
        <v>735</v>
      </c>
      <c r="B18" s="460"/>
    </row>
    <row r="19" spans="1:2" ht="66.650000000000006" customHeight="1" thickBot="1" x14ac:dyDescent="0.4">
      <c r="A19" s="459" t="s">
        <v>728</v>
      </c>
      <c r="B19" s="460"/>
    </row>
    <row r="20" spans="1:2" ht="15.65" customHeight="1" x14ac:dyDescent="0.35">
      <c r="A20" s="471" t="s">
        <v>304</v>
      </c>
      <c r="B20" s="472"/>
    </row>
    <row r="21" spans="1:2" x14ac:dyDescent="0.35">
      <c r="A21" s="473" t="s">
        <v>305</v>
      </c>
      <c r="B21" s="474"/>
    </row>
    <row r="22" spans="1:2" x14ac:dyDescent="0.35">
      <c r="A22" s="473" t="s">
        <v>306</v>
      </c>
      <c r="B22" s="474"/>
    </row>
    <row r="23" spans="1:2" x14ac:dyDescent="0.35">
      <c r="A23" s="473" t="s">
        <v>307</v>
      </c>
      <c r="B23" s="474"/>
    </row>
    <row r="24" spans="1:2" x14ac:dyDescent="0.35">
      <c r="A24" s="473" t="s">
        <v>308</v>
      </c>
      <c r="B24" s="474"/>
    </row>
    <row r="25" spans="1:2" ht="15.65" customHeight="1" x14ac:dyDescent="0.35">
      <c r="A25" s="473" t="s">
        <v>309</v>
      </c>
      <c r="B25" s="474"/>
    </row>
    <row r="26" spans="1:2" ht="16.399999999999999" customHeight="1" thickBot="1" x14ac:dyDescent="0.4">
      <c r="A26" s="486" t="s">
        <v>310</v>
      </c>
      <c r="B26" s="487"/>
    </row>
    <row r="27" spans="1:2" ht="16.399999999999999" customHeight="1" thickBot="1" x14ac:dyDescent="0.4">
      <c r="A27" s="463" t="s">
        <v>727</v>
      </c>
      <c r="B27" s="462"/>
    </row>
    <row r="28" spans="1:2" ht="16.399999999999999" customHeight="1" thickBot="1" x14ac:dyDescent="0.4">
      <c r="A28" s="463" t="s">
        <v>726</v>
      </c>
      <c r="B28" s="462"/>
    </row>
    <row r="29" spans="1:2" ht="16" thickBot="1" x14ac:dyDescent="0.4">
      <c r="A29" s="328"/>
      <c r="B29" s="362"/>
    </row>
    <row r="30" spans="1:2" ht="16" thickBot="1" x14ac:dyDescent="0.4">
      <c r="A30" s="466" t="s">
        <v>311</v>
      </c>
      <c r="B30" s="467"/>
    </row>
    <row r="31" spans="1:2" ht="16.399999999999999" customHeight="1" thickBot="1" x14ac:dyDescent="0.4">
      <c r="A31" s="463" t="s">
        <v>725</v>
      </c>
      <c r="B31" s="462"/>
    </row>
    <row r="32" spans="1:2" ht="16" thickBot="1" x14ac:dyDescent="0.4">
      <c r="A32" s="328"/>
      <c r="B32" s="361"/>
    </row>
    <row r="33" spans="1:2" ht="16" thickBot="1" x14ac:dyDescent="0.4">
      <c r="A33" s="464" t="s">
        <v>312</v>
      </c>
      <c r="B33" s="465"/>
    </row>
    <row r="34" spans="1:2" ht="16" thickBot="1" x14ac:dyDescent="0.4">
      <c r="A34" s="329" t="s">
        <v>132</v>
      </c>
      <c r="B34" s="354" t="s">
        <v>313</v>
      </c>
    </row>
    <row r="35" spans="1:2" x14ac:dyDescent="0.35">
      <c r="A35" s="454" t="s">
        <v>187</v>
      </c>
      <c r="B35" s="356" t="s">
        <v>314</v>
      </c>
    </row>
    <row r="36" spans="1:2" x14ac:dyDescent="0.35">
      <c r="A36" s="455"/>
      <c r="B36" s="320" t="s">
        <v>315</v>
      </c>
    </row>
    <row r="37" spans="1:2" x14ac:dyDescent="0.35">
      <c r="A37" s="455"/>
      <c r="B37" s="356" t="s">
        <v>724</v>
      </c>
    </row>
    <row r="38" spans="1:2" x14ac:dyDescent="0.35">
      <c r="A38" s="455"/>
      <c r="B38" s="320" t="s">
        <v>316</v>
      </c>
    </row>
    <row r="39" spans="1:2" ht="16" thickBot="1" x14ac:dyDescent="0.4">
      <c r="A39" s="456"/>
      <c r="B39" s="358" t="s">
        <v>723</v>
      </c>
    </row>
    <row r="40" spans="1:2" ht="29" x14ac:dyDescent="0.35">
      <c r="A40" s="454" t="s">
        <v>722</v>
      </c>
      <c r="B40" s="359" t="s">
        <v>721</v>
      </c>
    </row>
    <row r="41" spans="1:2" ht="29" x14ac:dyDescent="0.35">
      <c r="A41" s="455"/>
      <c r="B41" s="359" t="s">
        <v>720</v>
      </c>
    </row>
    <row r="42" spans="1:2" x14ac:dyDescent="0.35">
      <c r="A42" s="455"/>
      <c r="B42" s="359" t="s">
        <v>719</v>
      </c>
    </row>
    <row r="43" spans="1:2" ht="16" thickBot="1" x14ac:dyDescent="0.4">
      <c r="A43" s="456"/>
      <c r="B43" s="354" t="s">
        <v>715</v>
      </c>
    </row>
    <row r="44" spans="1:2" ht="15.65" customHeight="1" x14ac:dyDescent="0.35">
      <c r="A44" s="478" t="s">
        <v>718</v>
      </c>
      <c r="B44" s="356" t="s">
        <v>317</v>
      </c>
    </row>
    <row r="45" spans="1:2" x14ac:dyDescent="0.35">
      <c r="A45" s="479"/>
      <c r="B45" s="359" t="s">
        <v>717</v>
      </c>
    </row>
    <row r="46" spans="1:2" ht="29" x14ac:dyDescent="0.35">
      <c r="A46" s="479"/>
      <c r="B46" s="356" t="s">
        <v>716</v>
      </c>
    </row>
    <row r="47" spans="1:2" x14ac:dyDescent="0.35">
      <c r="A47" s="479"/>
      <c r="B47" s="356" t="s">
        <v>318</v>
      </c>
    </row>
    <row r="48" spans="1:2" ht="16" thickBot="1" x14ac:dyDescent="0.4">
      <c r="A48" s="480"/>
      <c r="B48" s="354" t="s">
        <v>715</v>
      </c>
    </row>
    <row r="49" spans="1:2" ht="29" x14ac:dyDescent="0.35">
      <c r="A49" s="454" t="s">
        <v>416</v>
      </c>
      <c r="B49" s="356" t="s">
        <v>714</v>
      </c>
    </row>
    <row r="50" spans="1:2" x14ac:dyDescent="0.35">
      <c r="A50" s="455"/>
      <c r="B50" s="320" t="s">
        <v>315</v>
      </c>
    </row>
    <row r="51" spans="1:2" ht="29" x14ac:dyDescent="0.35">
      <c r="A51" s="455"/>
      <c r="B51" s="356" t="s">
        <v>713</v>
      </c>
    </row>
    <row r="52" spans="1:2" x14ac:dyDescent="0.35">
      <c r="A52" s="455"/>
      <c r="B52" s="320" t="s">
        <v>316</v>
      </c>
    </row>
    <row r="53" spans="1:2" ht="44" thickBot="1" x14ac:dyDescent="0.4">
      <c r="A53" s="456"/>
      <c r="B53" s="358" t="s">
        <v>712</v>
      </c>
    </row>
    <row r="54" spans="1:2" ht="31.65" customHeight="1" x14ac:dyDescent="0.35">
      <c r="A54" s="478" t="s">
        <v>206</v>
      </c>
      <c r="B54" s="360" t="s">
        <v>711</v>
      </c>
    </row>
    <row r="55" spans="1:2" ht="19.649999999999999" customHeight="1" thickBot="1" x14ac:dyDescent="0.4">
      <c r="A55" s="480"/>
      <c r="B55" s="358" t="s">
        <v>710</v>
      </c>
    </row>
    <row r="56" spans="1:2" x14ac:dyDescent="0.35">
      <c r="A56" s="478" t="s">
        <v>207</v>
      </c>
      <c r="B56" s="359" t="s">
        <v>709</v>
      </c>
    </row>
    <row r="57" spans="1:2" ht="16" thickBot="1" x14ac:dyDescent="0.4">
      <c r="A57" s="480"/>
      <c r="B57" s="358" t="s">
        <v>708</v>
      </c>
    </row>
    <row r="58" spans="1:2" ht="16" thickBot="1" x14ac:dyDescent="0.4">
      <c r="A58" s="481"/>
      <c r="B58" s="482"/>
    </row>
    <row r="59" spans="1:2" ht="16" thickBot="1" x14ac:dyDescent="0.4">
      <c r="A59" s="329" t="s">
        <v>319</v>
      </c>
      <c r="B59" s="354" t="s">
        <v>707</v>
      </c>
    </row>
    <row r="60" spans="1:2" ht="16" thickBot="1" x14ac:dyDescent="0.4">
      <c r="A60" s="481"/>
      <c r="B60" s="482"/>
    </row>
    <row r="61" spans="1:2" ht="29" x14ac:dyDescent="0.35">
      <c r="A61" s="454" t="s">
        <v>121</v>
      </c>
      <c r="B61" s="356" t="s">
        <v>706</v>
      </c>
    </row>
    <row r="62" spans="1:2" ht="16" thickBot="1" x14ac:dyDescent="0.4">
      <c r="A62" s="456"/>
      <c r="B62" s="354" t="s">
        <v>320</v>
      </c>
    </row>
    <row r="63" spans="1:2" ht="16" thickBot="1" x14ac:dyDescent="0.4">
      <c r="A63" s="481"/>
      <c r="B63" s="482"/>
    </row>
    <row r="64" spans="1:2" x14ac:dyDescent="0.35">
      <c r="A64" s="454" t="s">
        <v>321</v>
      </c>
      <c r="B64" s="357" t="s">
        <v>705</v>
      </c>
    </row>
    <row r="65" spans="1:2" x14ac:dyDescent="0.35">
      <c r="A65" s="455"/>
      <c r="B65" s="356" t="s">
        <v>704</v>
      </c>
    </row>
    <row r="66" spans="1:2" x14ac:dyDescent="0.35">
      <c r="A66" s="455"/>
      <c r="B66" s="356" t="s">
        <v>322</v>
      </c>
    </row>
    <row r="67" spans="1:2" ht="29.5" thickBot="1" x14ac:dyDescent="0.4">
      <c r="A67" s="456"/>
      <c r="B67" s="354" t="s">
        <v>703</v>
      </c>
    </row>
    <row r="68" spans="1:2" ht="16" thickBot="1" x14ac:dyDescent="0.4">
      <c r="A68" s="481"/>
      <c r="B68" s="482"/>
    </row>
    <row r="69" spans="1:2" x14ac:dyDescent="0.35">
      <c r="A69" s="454" t="s">
        <v>323</v>
      </c>
      <c r="B69" s="356" t="s">
        <v>702</v>
      </c>
    </row>
    <row r="70" spans="1:2" ht="29" x14ac:dyDescent="0.35">
      <c r="A70" s="455"/>
      <c r="B70" s="356" t="s">
        <v>701</v>
      </c>
    </row>
    <row r="71" spans="1:2" ht="58" x14ac:dyDescent="0.35">
      <c r="A71" s="455"/>
      <c r="B71" s="356" t="s">
        <v>700</v>
      </c>
    </row>
    <row r="72" spans="1:2" ht="44" thickBot="1" x14ac:dyDescent="0.4">
      <c r="A72" s="455"/>
      <c r="B72" s="355" t="s">
        <v>699</v>
      </c>
    </row>
    <row r="73" spans="1:2" x14ac:dyDescent="0.35">
      <c r="A73" s="454" t="s">
        <v>698</v>
      </c>
      <c r="B73" s="317"/>
    </row>
    <row r="74" spans="1:2" x14ac:dyDescent="0.35">
      <c r="A74" s="455"/>
      <c r="B74" s="316" t="s">
        <v>697</v>
      </c>
    </row>
    <row r="75" spans="1:2" ht="16" thickBot="1" x14ac:dyDescent="0.4">
      <c r="A75" s="456"/>
      <c r="B75" s="354"/>
    </row>
    <row r="76" spans="1:2" x14ac:dyDescent="0.35">
      <c r="A76" s="454" t="s">
        <v>696</v>
      </c>
      <c r="B76" s="317"/>
    </row>
    <row r="77" spans="1:2" ht="29" x14ac:dyDescent="0.35">
      <c r="A77" s="455"/>
      <c r="B77" s="316" t="s">
        <v>695</v>
      </c>
    </row>
    <row r="78" spans="1:2" ht="16" thickBot="1" x14ac:dyDescent="0.4">
      <c r="A78" s="456"/>
      <c r="B78" s="354"/>
    </row>
    <row r="79" spans="1:2" x14ac:dyDescent="0.35">
      <c r="A79" s="454" t="s">
        <v>694</v>
      </c>
      <c r="B79" s="323" t="s">
        <v>692</v>
      </c>
    </row>
    <row r="80" spans="1:2" x14ac:dyDescent="0.35">
      <c r="A80" s="455"/>
      <c r="B80" s="316" t="s">
        <v>693</v>
      </c>
    </row>
    <row r="81" spans="1:2" ht="16" thickBot="1" x14ac:dyDescent="0.4">
      <c r="A81" s="456"/>
      <c r="B81" s="354"/>
    </row>
    <row r="82" spans="1:2" x14ac:dyDescent="0.35">
      <c r="A82" s="454" t="s">
        <v>137</v>
      </c>
      <c r="B82" s="323" t="s">
        <v>692</v>
      </c>
    </row>
    <row r="83" spans="1:2" ht="29" x14ac:dyDescent="0.35">
      <c r="A83" s="455"/>
      <c r="B83" s="316" t="s">
        <v>691</v>
      </c>
    </row>
    <row r="84" spans="1:2" ht="16" thickBot="1" x14ac:dyDescent="0.4">
      <c r="A84" s="456"/>
      <c r="B84" s="316" t="s">
        <v>690</v>
      </c>
    </row>
    <row r="85" spans="1:2" ht="16" thickBot="1" x14ac:dyDescent="0.4">
      <c r="A85" s="481"/>
      <c r="B85" s="482"/>
    </row>
    <row r="86" spans="1:2" x14ac:dyDescent="0.35">
      <c r="A86" s="454" t="s">
        <v>324</v>
      </c>
      <c r="B86" s="317"/>
    </row>
    <row r="87" spans="1:2" ht="29" x14ac:dyDescent="0.35">
      <c r="A87" s="455"/>
      <c r="B87" s="316" t="s">
        <v>689</v>
      </c>
    </row>
    <row r="88" spans="1:2" ht="16" thickBot="1" x14ac:dyDescent="0.4">
      <c r="A88" s="456"/>
      <c r="B88" s="354"/>
    </row>
    <row r="89" spans="1:2" ht="16" thickBot="1" x14ac:dyDescent="0.4">
      <c r="A89" s="457"/>
      <c r="B89" s="458"/>
    </row>
    <row r="90" spans="1:2" x14ac:dyDescent="0.35">
      <c r="A90" s="454" t="s">
        <v>325</v>
      </c>
      <c r="B90" s="317"/>
    </row>
    <row r="91" spans="1:2" ht="29" x14ac:dyDescent="0.35">
      <c r="A91" s="455"/>
      <c r="B91" s="316" t="s">
        <v>688</v>
      </c>
    </row>
    <row r="92" spans="1:2" ht="16" thickBot="1" x14ac:dyDescent="0.4">
      <c r="A92" s="456"/>
      <c r="B92" s="315"/>
    </row>
    <row r="93" spans="1:2" ht="58" x14ac:dyDescent="0.35">
      <c r="A93" s="454" t="s">
        <v>326</v>
      </c>
      <c r="B93" s="316" t="s">
        <v>687</v>
      </c>
    </row>
    <row r="94" spans="1:2" x14ac:dyDescent="0.35">
      <c r="A94" s="455"/>
      <c r="B94" s="316" t="s">
        <v>686</v>
      </c>
    </row>
    <row r="95" spans="1:2" ht="29" x14ac:dyDescent="0.35">
      <c r="A95" s="455"/>
      <c r="B95" s="316" t="s">
        <v>685</v>
      </c>
    </row>
    <row r="96" spans="1:2" ht="16" thickBot="1" x14ac:dyDescent="0.4">
      <c r="A96" s="456"/>
      <c r="B96" s="316" t="s">
        <v>684</v>
      </c>
    </row>
    <row r="97" spans="1:2" ht="16" thickBot="1" x14ac:dyDescent="0.4">
      <c r="A97" s="457"/>
      <c r="B97" s="458"/>
    </row>
    <row r="98" spans="1:2" x14ac:dyDescent="0.35">
      <c r="A98" s="454" t="s">
        <v>327</v>
      </c>
      <c r="B98" s="317"/>
    </row>
    <row r="99" spans="1:2" ht="29" x14ac:dyDescent="0.35">
      <c r="A99" s="455"/>
      <c r="B99" s="316" t="s">
        <v>683</v>
      </c>
    </row>
    <row r="100" spans="1:2" ht="16" thickBot="1" x14ac:dyDescent="0.4">
      <c r="A100" s="456"/>
      <c r="B100" s="315"/>
    </row>
    <row r="101" spans="1:2" x14ac:dyDescent="0.35">
      <c r="A101" s="454" t="s">
        <v>682</v>
      </c>
      <c r="B101" s="316" t="s">
        <v>681</v>
      </c>
    </row>
    <row r="102" spans="1:2" ht="43.5" x14ac:dyDescent="0.35">
      <c r="A102" s="455"/>
      <c r="B102" s="316" t="s">
        <v>680</v>
      </c>
    </row>
    <row r="103" spans="1:2" ht="16" thickBot="1" x14ac:dyDescent="0.4">
      <c r="A103" s="456"/>
      <c r="B103" s="347" t="s">
        <v>679</v>
      </c>
    </row>
    <row r="104" spans="1:2" ht="29" x14ac:dyDescent="0.35">
      <c r="A104" s="454" t="s">
        <v>278</v>
      </c>
      <c r="B104" s="316" t="s">
        <v>678</v>
      </c>
    </row>
    <row r="105" spans="1:2" ht="29" x14ac:dyDescent="0.35">
      <c r="A105" s="455"/>
      <c r="B105" s="316" t="s">
        <v>677</v>
      </c>
    </row>
    <row r="106" spans="1:2" ht="29.5" thickBot="1" x14ac:dyDescent="0.4">
      <c r="A106" s="456"/>
      <c r="B106" s="347" t="s">
        <v>676</v>
      </c>
    </row>
    <row r="107" spans="1:2" ht="16" thickBot="1" x14ac:dyDescent="0.4">
      <c r="A107" s="328"/>
      <c r="B107" s="328"/>
    </row>
    <row r="108" spans="1:2" ht="16" thickBot="1" x14ac:dyDescent="0.4">
      <c r="A108" s="464" t="s">
        <v>328</v>
      </c>
      <c r="B108" s="465"/>
    </row>
    <row r="109" spans="1:2" x14ac:dyDescent="0.35">
      <c r="A109" s="478" t="s">
        <v>522</v>
      </c>
      <c r="B109" s="316" t="s">
        <v>675</v>
      </c>
    </row>
    <row r="110" spans="1:2" ht="29.5" thickBot="1" x14ac:dyDescent="0.4">
      <c r="A110" s="480"/>
      <c r="B110" s="347" t="s">
        <v>674</v>
      </c>
    </row>
    <row r="111" spans="1:2" x14ac:dyDescent="0.35">
      <c r="A111" s="478" t="s">
        <v>329</v>
      </c>
      <c r="B111" s="316"/>
    </row>
    <row r="112" spans="1:2" x14ac:dyDescent="0.35">
      <c r="A112" s="479"/>
      <c r="B112" s="316" t="s">
        <v>673</v>
      </c>
    </row>
    <row r="113" spans="1:2" ht="29" x14ac:dyDescent="0.35">
      <c r="A113" s="479"/>
      <c r="B113" s="316" t="s">
        <v>672</v>
      </c>
    </row>
    <row r="114" spans="1:2" ht="43.5" x14ac:dyDescent="0.35">
      <c r="A114" s="479"/>
      <c r="B114" s="316" t="s">
        <v>671</v>
      </c>
    </row>
    <row r="115" spans="1:2" ht="29" x14ac:dyDescent="0.35">
      <c r="A115" s="479"/>
      <c r="B115" s="316" t="s">
        <v>670</v>
      </c>
    </row>
    <row r="116" spans="1:2" ht="16" thickBot="1" x14ac:dyDescent="0.4">
      <c r="A116" s="480"/>
      <c r="B116" s="321"/>
    </row>
    <row r="117" spans="1:2" x14ac:dyDescent="0.35">
      <c r="A117" s="454" t="s">
        <v>330</v>
      </c>
      <c r="B117" s="317"/>
    </row>
    <row r="118" spans="1:2" x14ac:dyDescent="0.35">
      <c r="A118" s="455"/>
      <c r="B118" s="316" t="s">
        <v>669</v>
      </c>
    </row>
    <row r="119" spans="1:2" ht="29" x14ac:dyDescent="0.35">
      <c r="A119" s="455"/>
      <c r="B119" s="316" t="s">
        <v>668</v>
      </c>
    </row>
    <row r="120" spans="1:2" x14ac:dyDescent="0.35">
      <c r="A120" s="455"/>
      <c r="B120" s="316"/>
    </row>
    <row r="121" spans="1:2" x14ac:dyDescent="0.35">
      <c r="A121" s="455"/>
      <c r="B121" s="320" t="s">
        <v>331</v>
      </c>
    </row>
    <row r="122" spans="1:2" x14ac:dyDescent="0.35">
      <c r="A122" s="455"/>
      <c r="B122" s="316" t="s">
        <v>667</v>
      </c>
    </row>
    <row r="123" spans="1:2" ht="16" thickBot="1" x14ac:dyDescent="0.4">
      <c r="A123" s="456"/>
      <c r="B123" s="321"/>
    </row>
    <row r="124" spans="1:2" x14ac:dyDescent="0.35">
      <c r="A124" s="454" t="s">
        <v>628</v>
      </c>
      <c r="B124" s="317"/>
    </row>
    <row r="125" spans="1:2" ht="29" x14ac:dyDescent="0.35">
      <c r="A125" s="455"/>
      <c r="B125" s="316" t="s">
        <v>666</v>
      </c>
    </row>
    <row r="126" spans="1:2" x14ac:dyDescent="0.35">
      <c r="A126" s="455"/>
      <c r="B126" s="316" t="s">
        <v>665</v>
      </c>
    </row>
    <row r="127" spans="1:2" ht="29" x14ac:dyDescent="0.35">
      <c r="A127" s="455"/>
      <c r="B127" s="316" t="s">
        <v>664</v>
      </c>
    </row>
    <row r="128" spans="1:2" ht="16" thickBot="1" x14ac:dyDescent="0.4">
      <c r="A128" s="456"/>
      <c r="B128" s="321"/>
    </row>
    <row r="129" spans="1:2" x14ac:dyDescent="0.35">
      <c r="A129" s="478" t="s">
        <v>4</v>
      </c>
      <c r="B129" s="316" t="s">
        <v>663</v>
      </c>
    </row>
    <row r="130" spans="1:2" ht="16" thickBot="1" x14ac:dyDescent="0.4">
      <c r="A130" s="479"/>
      <c r="B130" s="347" t="s">
        <v>662</v>
      </c>
    </row>
    <row r="131" spans="1:2" x14ac:dyDescent="0.35">
      <c r="A131" s="454" t="s">
        <v>332</v>
      </c>
      <c r="B131" s="317"/>
    </row>
    <row r="132" spans="1:2" x14ac:dyDescent="0.35">
      <c r="A132" s="455"/>
      <c r="B132" s="319" t="s">
        <v>659</v>
      </c>
    </row>
    <row r="133" spans="1:2" ht="16" thickBot="1" x14ac:dyDescent="0.4">
      <c r="A133" s="456"/>
      <c r="B133" s="321"/>
    </row>
    <row r="134" spans="1:2" x14ac:dyDescent="0.35">
      <c r="A134" s="454" t="s">
        <v>333</v>
      </c>
      <c r="B134" s="317"/>
    </row>
    <row r="135" spans="1:2" x14ac:dyDescent="0.35">
      <c r="A135" s="455"/>
      <c r="B135" s="319" t="s">
        <v>661</v>
      </c>
    </row>
    <row r="136" spans="1:2" x14ac:dyDescent="0.35">
      <c r="A136" s="455"/>
      <c r="B136" s="319" t="s">
        <v>660</v>
      </c>
    </row>
    <row r="137" spans="1:2" x14ac:dyDescent="0.35">
      <c r="A137" s="455"/>
      <c r="B137" s="319" t="s">
        <v>659</v>
      </c>
    </row>
    <row r="138" spans="1:2" ht="16" thickBot="1" x14ac:dyDescent="0.4">
      <c r="A138" s="456"/>
      <c r="B138" s="321"/>
    </row>
    <row r="139" spans="1:2" x14ac:dyDescent="0.35">
      <c r="A139" s="454" t="s">
        <v>334</v>
      </c>
      <c r="B139" s="317"/>
    </row>
    <row r="140" spans="1:2" ht="29" x14ac:dyDescent="0.35">
      <c r="A140" s="455"/>
      <c r="B140" s="319" t="s">
        <v>658</v>
      </c>
    </row>
    <row r="141" spans="1:2" ht="29" x14ac:dyDescent="0.35">
      <c r="A141" s="455"/>
      <c r="B141" s="319" t="s">
        <v>657</v>
      </c>
    </row>
    <row r="142" spans="1:2" x14ac:dyDescent="0.35">
      <c r="A142" s="455"/>
      <c r="B142" s="319" t="s">
        <v>656</v>
      </c>
    </row>
    <row r="143" spans="1:2" x14ac:dyDescent="0.35">
      <c r="A143" s="455"/>
      <c r="B143" s="319" t="s">
        <v>655</v>
      </c>
    </row>
    <row r="144" spans="1:2" x14ac:dyDescent="0.35">
      <c r="A144" s="455"/>
      <c r="B144" s="319" t="s">
        <v>654</v>
      </c>
    </row>
    <row r="145" spans="1:2" ht="16" thickBot="1" x14ac:dyDescent="0.4">
      <c r="A145" s="456"/>
      <c r="B145" s="321"/>
    </row>
    <row r="146" spans="1:2" ht="15.65" customHeight="1" x14ac:dyDescent="0.35">
      <c r="A146" s="454" t="s">
        <v>188</v>
      </c>
      <c r="B146" s="320" t="s">
        <v>620</v>
      </c>
    </row>
    <row r="147" spans="1:2" ht="29" x14ac:dyDescent="0.35">
      <c r="A147" s="455"/>
      <c r="B147" s="319" t="s">
        <v>653</v>
      </c>
    </row>
    <row r="148" spans="1:2" x14ac:dyDescent="0.35">
      <c r="A148" s="455"/>
      <c r="B148" s="320" t="s">
        <v>331</v>
      </c>
    </row>
    <row r="149" spans="1:2" ht="29" x14ac:dyDescent="0.35">
      <c r="A149" s="455"/>
      <c r="B149" s="319" t="s">
        <v>652</v>
      </c>
    </row>
    <row r="150" spans="1:2" ht="16" thickBot="1" x14ac:dyDescent="0.4">
      <c r="A150" s="456"/>
      <c r="B150" s="347" t="s">
        <v>651</v>
      </c>
    </row>
    <row r="151" spans="1:2" x14ac:dyDescent="0.35">
      <c r="A151" s="455" t="s">
        <v>11</v>
      </c>
      <c r="B151" s="327" t="s">
        <v>650</v>
      </c>
    </row>
    <row r="152" spans="1:2" x14ac:dyDescent="0.35">
      <c r="A152" s="455"/>
      <c r="B152" s="319" t="s">
        <v>649</v>
      </c>
    </row>
    <row r="153" spans="1:2" ht="29.5" thickBot="1" x14ac:dyDescent="0.4">
      <c r="A153" s="456"/>
      <c r="B153" s="347" t="s">
        <v>648</v>
      </c>
    </row>
    <row r="154" spans="1:2" ht="16" thickBot="1" x14ac:dyDescent="0.4">
      <c r="A154" s="483"/>
      <c r="B154" s="484"/>
    </row>
    <row r="155" spans="1:2" x14ac:dyDescent="0.35">
      <c r="A155" s="454" t="s">
        <v>342</v>
      </c>
      <c r="B155" s="341" t="s">
        <v>647</v>
      </c>
    </row>
    <row r="156" spans="1:2" ht="16" thickBot="1" x14ac:dyDescent="0.4">
      <c r="A156" s="455"/>
      <c r="B156" s="353" t="s">
        <v>646</v>
      </c>
    </row>
    <row r="157" spans="1:2" x14ac:dyDescent="0.35">
      <c r="A157" s="454" t="s">
        <v>245</v>
      </c>
      <c r="B157" s="317"/>
    </row>
    <row r="158" spans="1:2" x14ac:dyDescent="0.35">
      <c r="A158" s="455"/>
      <c r="B158" s="337" t="s">
        <v>645</v>
      </c>
    </row>
    <row r="159" spans="1:2" x14ac:dyDescent="0.35">
      <c r="A159" s="455"/>
      <c r="B159" s="316"/>
    </row>
    <row r="160" spans="1:2" ht="29" x14ac:dyDescent="0.35">
      <c r="A160" s="455"/>
      <c r="B160" s="352" t="s">
        <v>644</v>
      </c>
    </row>
    <row r="161" spans="1:2" ht="16" thickBot="1" x14ac:dyDescent="0.4">
      <c r="A161" s="456"/>
      <c r="B161" s="321"/>
    </row>
    <row r="162" spans="1:2" x14ac:dyDescent="0.35">
      <c r="A162" s="454" t="s">
        <v>343</v>
      </c>
      <c r="B162" s="322" t="s">
        <v>643</v>
      </c>
    </row>
    <row r="163" spans="1:2" ht="16" thickBot="1" x14ac:dyDescent="0.4">
      <c r="A163" s="455"/>
      <c r="B163" s="347" t="s">
        <v>642</v>
      </c>
    </row>
    <row r="164" spans="1:2" x14ac:dyDescent="0.35">
      <c r="A164" s="454" t="s">
        <v>344</v>
      </c>
      <c r="B164" s="317"/>
    </row>
    <row r="165" spans="1:2" ht="29" x14ac:dyDescent="0.35">
      <c r="A165" s="455"/>
      <c r="B165" s="319" t="s">
        <v>641</v>
      </c>
    </row>
    <row r="166" spans="1:2" ht="16" thickBot="1" x14ac:dyDescent="0.4">
      <c r="A166" s="456"/>
      <c r="B166" s="321"/>
    </row>
    <row r="167" spans="1:2" x14ac:dyDescent="0.35">
      <c r="A167" s="454" t="s">
        <v>345</v>
      </c>
      <c r="B167" s="317"/>
    </row>
    <row r="168" spans="1:2" ht="29" x14ac:dyDescent="0.35">
      <c r="A168" s="455"/>
      <c r="B168" s="316" t="s">
        <v>640</v>
      </c>
    </row>
    <row r="169" spans="1:2" ht="16" thickBot="1" x14ac:dyDescent="0.4">
      <c r="A169" s="456"/>
      <c r="B169" s="321"/>
    </row>
    <row r="170" spans="1:2" x14ac:dyDescent="0.35">
      <c r="A170" s="454" t="s">
        <v>336</v>
      </c>
      <c r="B170" s="317"/>
    </row>
    <row r="171" spans="1:2" x14ac:dyDescent="0.35">
      <c r="A171" s="455"/>
      <c r="B171" s="316" t="s">
        <v>337</v>
      </c>
    </row>
    <row r="172" spans="1:2" x14ac:dyDescent="0.35">
      <c r="A172" s="455"/>
      <c r="B172" s="316"/>
    </row>
    <row r="173" spans="1:2" x14ac:dyDescent="0.35">
      <c r="A173" s="455"/>
      <c r="B173" s="316" t="s">
        <v>639</v>
      </c>
    </row>
    <row r="174" spans="1:2" x14ac:dyDescent="0.35">
      <c r="A174" s="455"/>
      <c r="B174" s="316" t="s">
        <v>338</v>
      </c>
    </row>
    <row r="175" spans="1:2" x14ac:dyDescent="0.35">
      <c r="A175" s="455"/>
      <c r="B175" s="316" t="s">
        <v>339</v>
      </c>
    </row>
    <row r="176" spans="1:2" x14ac:dyDescent="0.35">
      <c r="A176" s="455"/>
      <c r="B176" s="316" t="s">
        <v>340</v>
      </c>
    </row>
    <row r="177" spans="1:2" x14ac:dyDescent="0.35">
      <c r="A177" s="455"/>
      <c r="B177" s="316" t="s">
        <v>638</v>
      </c>
    </row>
    <row r="178" spans="1:2" x14ac:dyDescent="0.35">
      <c r="A178" s="455"/>
      <c r="B178" s="316" t="s">
        <v>637</v>
      </c>
    </row>
    <row r="179" spans="1:2" x14ac:dyDescent="0.35">
      <c r="A179" s="455"/>
      <c r="B179" s="316" t="s">
        <v>341</v>
      </c>
    </row>
    <row r="180" spans="1:2" x14ac:dyDescent="0.35">
      <c r="A180" s="455"/>
      <c r="B180" s="316" t="s">
        <v>636</v>
      </c>
    </row>
    <row r="181" spans="1:2" ht="16" thickBot="1" x14ac:dyDescent="0.4">
      <c r="A181" s="456"/>
      <c r="B181" s="321"/>
    </row>
    <row r="182" spans="1:2" ht="16" thickBot="1" x14ac:dyDescent="0.4">
      <c r="A182" s="464" t="s">
        <v>346</v>
      </c>
      <c r="B182" s="465"/>
    </row>
    <row r="183" spans="1:2" x14ac:dyDescent="0.35">
      <c r="A183" s="454" t="s">
        <v>522</v>
      </c>
      <c r="B183" s="322" t="s">
        <v>635</v>
      </c>
    </row>
    <row r="184" spans="1:2" ht="29.5" thickBot="1" x14ac:dyDescent="0.4">
      <c r="A184" s="455"/>
      <c r="B184" s="351" t="s">
        <v>634</v>
      </c>
    </row>
    <row r="185" spans="1:2" x14ac:dyDescent="0.35">
      <c r="A185" s="454" t="s">
        <v>347</v>
      </c>
      <c r="B185" s="317"/>
    </row>
    <row r="186" spans="1:2" x14ac:dyDescent="0.35">
      <c r="A186" s="455"/>
      <c r="B186" s="316" t="s">
        <v>633</v>
      </c>
    </row>
    <row r="187" spans="1:2" ht="29" x14ac:dyDescent="0.35">
      <c r="A187" s="455"/>
      <c r="B187" s="316" t="s">
        <v>632</v>
      </c>
    </row>
    <row r="188" spans="1:2" ht="43.5" x14ac:dyDescent="0.35">
      <c r="A188" s="455"/>
      <c r="B188" s="316" t="s">
        <v>631</v>
      </c>
    </row>
    <row r="189" spans="1:2" ht="29" x14ac:dyDescent="0.35">
      <c r="A189" s="455"/>
      <c r="B189" s="316" t="s">
        <v>594</v>
      </c>
    </row>
    <row r="190" spans="1:2" ht="16" thickBot="1" x14ac:dyDescent="0.4">
      <c r="A190" s="456"/>
      <c r="B190" s="321"/>
    </row>
    <row r="191" spans="1:2" x14ac:dyDescent="0.35">
      <c r="A191" s="454" t="s">
        <v>348</v>
      </c>
      <c r="B191" s="317"/>
    </row>
    <row r="192" spans="1:2" x14ac:dyDescent="0.35">
      <c r="A192" s="455"/>
      <c r="B192" s="316" t="s">
        <v>630</v>
      </c>
    </row>
    <row r="193" spans="1:2" x14ac:dyDescent="0.35">
      <c r="A193" s="455"/>
      <c r="B193" s="316"/>
    </row>
    <row r="194" spans="1:2" ht="29" x14ac:dyDescent="0.35">
      <c r="A194" s="455"/>
      <c r="B194" s="316" t="s">
        <v>629</v>
      </c>
    </row>
    <row r="195" spans="1:2" x14ac:dyDescent="0.35">
      <c r="A195" s="455"/>
      <c r="B195" s="316"/>
    </row>
    <row r="196" spans="1:2" x14ac:dyDescent="0.35">
      <c r="A196" s="455"/>
      <c r="B196" s="320" t="s">
        <v>331</v>
      </c>
    </row>
    <row r="197" spans="1:2" x14ac:dyDescent="0.35">
      <c r="A197" s="455"/>
      <c r="B197" s="316" t="s">
        <v>590</v>
      </c>
    </row>
    <row r="198" spans="1:2" ht="16" thickBot="1" x14ac:dyDescent="0.4">
      <c r="A198" s="456"/>
      <c r="B198" s="321"/>
    </row>
    <row r="199" spans="1:2" x14ac:dyDescent="0.35">
      <c r="A199" s="454" t="s">
        <v>628</v>
      </c>
      <c r="B199" s="317"/>
    </row>
    <row r="200" spans="1:2" ht="29" x14ac:dyDescent="0.35">
      <c r="A200" s="455"/>
      <c r="B200" s="316" t="s">
        <v>627</v>
      </c>
    </row>
    <row r="201" spans="1:2" x14ac:dyDescent="0.35">
      <c r="A201" s="455"/>
      <c r="B201" s="316" t="s">
        <v>626</v>
      </c>
    </row>
    <row r="202" spans="1:2" ht="29" x14ac:dyDescent="0.35">
      <c r="A202" s="455"/>
      <c r="B202" s="316" t="s">
        <v>588</v>
      </c>
    </row>
    <row r="203" spans="1:2" ht="16" thickBot="1" x14ac:dyDescent="0.4">
      <c r="A203" s="456"/>
      <c r="B203" s="321"/>
    </row>
    <row r="204" spans="1:2" x14ac:dyDescent="0.35">
      <c r="A204" s="478" t="s">
        <v>4</v>
      </c>
      <c r="B204" s="325" t="s">
        <v>625</v>
      </c>
    </row>
    <row r="205" spans="1:2" ht="16" thickBot="1" x14ac:dyDescent="0.4">
      <c r="A205" s="480"/>
      <c r="B205" s="324" t="s">
        <v>624</v>
      </c>
    </row>
    <row r="206" spans="1:2" x14ac:dyDescent="0.35">
      <c r="A206" s="478" t="s">
        <v>332</v>
      </c>
      <c r="B206" s="317"/>
    </row>
    <row r="207" spans="1:2" x14ac:dyDescent="0.35">
      <c r="A207" s="479"/>
      <c r="B207" s="316" t="s">
        <v>532</v>
      </c>
    </row>
    <row r="208" spans="1:2" ht="16" thickBot="1" x14ac:dyDescent="0.4">
      <c r="A208" s="480"/>
      <c r="B208" s="321"/>
    </row>
    <row r="209" spans="1:2" x14ac:dyDescent="0.35">
      <c r="A209" s="454" t="s">
        <v>333</v>
      </c>
      <c r="B209" s="317"/>
    </row>
    <row r="210" spans="1:2" x14ac:dyDescent="0.35">
      <c r="A210" s="455"/>
      <c r="B210" s="316" t="s">
        <v>623</v>
      </c>
    </row>
    <row r="211" spans="1:2" x14ac:dyDescent="0.35">
      <c r="A211" s="455"/>
      <c r="B211" s="316" t="s">
        <v>586</v>
      </c>
    </row>
    <row r="212" spans="1:2" x14ac:dyDescent="0.35">
      <c r="A212" s="455"/>
      <c r="B212" s="316" t="s">
        <v>585</v>
      </c>
    </row>
    <row r="213" spans="1:2" ht="16" thickBot="1" x14ac:dyDescent="0.4">
      <c r="A213" s="456"/>
      <c r="B213" s="315"/>
    </row>
    <row r="214" spans="1:2" x14ac:dyDescent="0.35">
      <c r="A214" s="454" t="s">
        <v>334</v>
      </c>
      <c r="B214" s="317"/>
    </row>
    <row r="215" spans="1:2" ht="29" x14ac:dyDescent="0.35">
      <c r="A215" s="455"/>
      <c r="B215" s="316" t="s">
        <v>584</v>
      </c>
    </row>
    <row r="216" spans="1:2" ht="29" x14ac:dyDescent="0.35">
      <c r="A216" s="455"/>
      <c r="B216" s="316" t="s">
        <v>622</v>
      </c>
    </row>
    <row r="217" spans="1:2" x14ac:dyDescent="0.35">
      <c r="A217" s="455"/>
      <c r="B217" s="316" t="s">
        <v>621</v>
      </c>
    </row>
    <row r="218" spans="1:2" x14ac:dyDescent="0.35">
      <c r="A218" s="455"/>
      <c r="B218" s="316" t="s">
        <v>580</v>
      </c>
    </row>
    <row r="219" spans="1:2" x14ac:dyDescent="0.35">
      <c r="A219" s="455"/>
      <c r="B219" s="316" t="s">
        <v>579</v>
      </c>
    </row>
    <row r="220" spans="1:2" ht="16" thickBot="1" x14ac:dyDescent="0.4">
      <c r="A220" s="456"/>
      <c r="B220" s="315"/>
    </row>
    <row r="221" spans="1:2" ht="15.65" customHeight="1" x14ac:dyDescent="0.35">
      <c r="A221" s="454" t="s">
        <v>188</v>
      </c>
      <c r="B221" s="320" t="s">
        <v>620</v>
      </c>
    </row>
    <row r="222" spans="1:2" ht="29" x14ac:dyDescent="0.35">
      <c r="A222" s="455"/>
      <c r="B222" s="319" t="s">
        <v>619</v>
      </c>
    </row>
    <row r="223" spans="1:2" x14ac:dyDescent="0.35">
      <c r="A223" s="455"/>
      <c r="B223" s="320" t="s">
        <v>331</v>
      </c>
    </row>
    <row r="224" spans="1:2" ht="29" x14ac:dyDescent="0.35">
      <c r="A224" s="455"/>
      <c r="B224" s="319" t="s">
        <v>573</v>
      </c>
    </row>
    <row r="225" spans="1:2" ht="16" thickBot="1" x14ac:dyDescent="0.4">
      <c r="A225" s="456"/>
      <c r="B225" s="347" t="s">
        <v>572</v>
      </c>
    </row>
    <row r="226" spans="1:2" x14ac:dyDescent="0.35">
      <c r="A226" s="454" t="s">
        <v>335</v>
      </c>
      <c r="B226" s="317"/>
    </row>
    <row r="227" spans="1:2" x14ac:dyDescent="0.35">
      <c r="A227" s="455"/>
      <c r="B227" s="316" t="s">
        <v>618</v>
      </c>
    </row>
    <row r="228" spans="1:2" x14ac:dyDescent="0.35">
      <c r="A228" s="455"/>
      <c r="B228" s="316" t="s">
        <v>617</v>
      </c>
    </row>
    <row r="229" spans="1:2" ht="29" x14ac:dyDescent="0.35">
      <c r="A229" s="455"/>
      <c r="B229" s="316" t="s">
        <v>616</v>
      </c>
    </row>
    <row r="230" spans="1:2" ht="16" thickBot="1" x14ac:dyDescent="0.4">
      <c r="A230" s="456"/>
      <c r="B230" s="315"/>
    </row>
    <row r="231" spans="1:2" x14ac:dyDescent="0.35">
      <c r="A231" s="454" t="s">
        <v>342</v>
      </c>
      <c r="B231" s="322" t="s">
        <v>615</v>
      </c>
    </row>
    <row r="232" spans="1:2" ht="16" thickBot="1" x14ac:dyDescent="0.4">
      <c r="A232" s="455"/>
      <c r="B232" s="347" t="s">
        <v>614</v>
      </c>
    </row>
    <row r="233" spans="1:2" x14ac:dyDescent="0.35">
      <c r="A233" s="454" t="s">
        <v>245</v>
      </c>
      <c r="B233" s="317"/>
    </row>
    <row r="234" spans="1:2" x14ac:dyDescent="0.35">
      <c r="A234" s="455"/>
      <c r="B234" s="316" t="s">
        <v>613</v>
      </c>
    </row>
    <row r="235" spans="1:2" x14ac:dyDescent="0.35">
      <c r="A235" s="455"/>
      <c r="B235" s="316"/>
    </row>
    <row r="236" spans="1:2" ht="29" x14ac:dyDescent="0.35">
      <c r="A236" s="455"/>
      <c r="B236" s="316" t="s">
        <v>612</v>
      </c>
    </row>
    <row r="237" spans="1:2" ht="16" thickBot="1" x14ac:dyDescent="0.4">
      <c r="A237" s="456"/>
      <c r="B237" s="315"/>
    </row>
    <row r="238" spans="1:2" x14ac:dyDescent="0.35">
      <c r="A238" s="454" t="s">
        <v>343</v>
      </c>
      <c r="B238" s="322" t="s">
        <v>611</v>
      </c>
    </row>
    <row r="239" spans="1:2" ht="16" thickBot="1" x14ac:dyDescent="0.4">
      <c r="A239" s="456"/>
      <c r="B239" s="346" t="s">
        <v>610</v>
      </c>
    </row>
    <row r="240" spans="1:2" x14ac:dyDescent="0.35">
      <c r="A240" s="454" t="s">
        <v>344</v>
      </c>
      <c r="B240" s="317"/>
    </row>
    <row r="241" spans="1:2" ht="29" x14ac:dyDescent="0.35">
      <c r="A241" s="455"/>
      <c r="B241" s="316" t="s">
        <v>609</v>
      </c>
    </row>
    <row r="242" spans="1:2" ht="16" thickBot="1" x14ac:dyDescent="0.4">
      <c r="A242" s="456"/>
      <c r="B242" s="315"/>
    </row>
    <row r="243" spans="1:2" x14ac:dyDescent="0.35">
      <c r="A243" s="454" t="s">
        <v>345</v>
      </c>
      <c r="B243" s="317"/>
    </row>
    <row r="244" spans="1:2" ht="29" x14ac:dyDescent="0.35">
      <c r="A244" s="455"/>
      <c r="B244" s="316" t="s">
        <v>608</v>
      </c>
    </row>
    <row r="245" spans="1:2" ht="16" thickBot="1" x14ac:dyDescent="0.4">
      <c r="A245" s="456"/>
      <c r="B245" s="321"/>
    </row>
    <row r="246" spans="1:2" x14ac:dyDescent="0.35">
      <c r="A246" s="475" t="s">
        <v>9</v>
      </c>
      <c r="B246" s="341" t="s">
        <v>607</v>
      </c>
    </row>
    <row r="247" spans="1:2" x14ac:dyDescent="0.35">
      <c r="A247" s="476"/>
      <c r="B247" s="337"/>
    </row>
    <row r="248" spans="1:2" x14ac:dyDescent="0.35">
      <c r="A248" s="476"/>
      <c r="B248" s="337" t="s">
        <v>546</v>
      </c>
    </row>
    <row r="249" spans="1:2" x14ac:dyDescent="0.35">
      <c r="A249" s="476"/>
      <c r="B249" s="337" t="s">
        <v>545</v>
      </c>
    </row>
    <row r="250" spans="1:2" x14ac:dyDescent="0.35">
      <c r="A250" s="476"/>
      <c r="B250" s="337" t="s">
        <v>544</v>
      </c>
    </row>
    <row r="251" spans="1:2" x14ac:dyDescent="0.35">
      <c r="A251" s="476"/>
      <c r="B251" s="337" t="s">
        <v>543</v>
      </c>
    </row>
    <row r="252" spans="1:2" x14ac:dyDescent="0.35">
      <c r="A252" s="476"/>
      <c r="B252" s="337" t="s">
        <v>606</v>
      </c>
    </row>
    <row r="253" spans="1:2" x14ac:dyDescent="0.35">
      <c r="A253" s="476"/>
      <c r="B253" s="337" t="s">
        <v>605</v>
      </c>
    </row>
    <row r="254" spans="1:2" x14ac:dyDescent="0.35">
      <c r="A254" s="476"/>
      <c r="B254" s="337" t="s">
        <v>604</v>
      </c>
    </row>
    <row r="255" spans="1:2" x14ac:dyDescent="0.35">
      <c r="A255" s="476"/>
      <c r="B255" s="350" t="s">
        <v>603</v>
      </c>
    </row>
    <row r="256" spans="1:2" x14ac:dyDescent="0.35">
      <c r="A256" s="476"/>
      <c r="B256" s="331"/>
    </row>
    <row r="257" spans="1:2" ht="16" thickBot="1" x14ac:dyDescent="0.4">
      <c r="A257" s="477"/>
      <c r="B257" s="329"/>
    </row>
    <row r="258" spans="1:2" ht="16" thickBot="1" x14ac:dyDescent="0.4">
      <c r="A258" s="349"/>
      <c r="B258" s="328"/>
    </row>
    <row r="259" spans="1:2" ht="16" thickBot="1" x14ac:dyDescent="0.4">
      <c r="A259" s="464" t="s">
        <v>349</v>
      </c>
      <c r="B259" s="465"/>
    </row>
    <row r="260" spans="1:2" x14ac:dyDescent="0.35">
      <c r="A260" s="454" t="s">
        <v>522</v>
      </c>
      <c r="B260" s="317"/>
    </row>
    <row r="261" spans="1:2" x14ac:dyDescent="0.35">
      <c r="A261" s="455"/>
      <c r="B261" s="316" t="s">
        <v>602</v>
      </c>
    </row>
    <row r="262" spans="1:2" ht="16" thickBot="1" x14ac:dyDescent="0.4">
      <c r="A262" s="456"/>
      <c r="B262" s="321"/>
    </row>
    <row r="263" spans="1:2" x14ac:dyDescent="0.35">
      <c r="A263" s="454" t="s">
        <v>326</v>
      </c>
      <c r="B263" s="317"/>
    </row>
    <row r="264" spans="1:2" x14ac:dyDescent="0.35">
      <c r="A264" s="455"/>
      <c r="B264" s="316" t="s">
        <v>601</v>
      </c>
    </row>
    <row r="265" spans="1:2" ht="16" thickBot="1" x14ac:dyDescent="0.4">
      <c r="A265" s="456"/>
      <c r="B265" s="321"/>
    </row>
    <row r="266" spans="1:2" x14ac:dyDescent="0.35">
      <c r="A266" s="478" t="s">
        <v>278</v>
      </c>
      <c r="B266" s="325" t="s">
        <v>600</v>
      </c>
    </row>
    <row r="267" spans="1:2" ht="29" x14ac:dyDescent="0.35">
      <c r="A267" s="479"/>
      <c r="B267" s="325" t="s">
        <v>599</v>
      </c>
    </row>
    <row r="268" spans="1:2" ht="29" x14ac:dyDescent="0.35">
      <c r="A268" s="479"/>
      <c r="B268" s="325" t="s">
        <v>598</v>
      </c>
    </row>
    <row r="269" spans="1:2" ht="29.5" thickBot="1" x14ac:dyDescent="0.4">
      <c r="A269" s="480"/>
      <c r="B269" s="324" t="s">
        <v>597</v>
      </c>
    </row>
    <row r="270" spans="1:2" x14ac:dyDescent="0.35">
      <c r="A270" s="478" t="s">
        <v>350</v>
      </c>
      <c r="B270" s="317"/>
    </row>
    <row r="271" spans="1:2" ht="29" x14ac:dyDescent="0.35">
      <c r="A271" s="479"/>
      <c r="B271" s="316" t="s">
        <v>596</v>
      </c>
    </row>
    <row r="272" spans="1:2" x14ac:dyDescent="0.35">
      <c r="A272" s="479"/>
      <c r="B272" s="316"/>
    </row>
    <row r="273" spans="1:2" ht="43.5" x14ac:dyDescent="0.35">
      <c r="A273" s="479"/>
      <c r="B273" s="316" t="s">
        <v>595</v>
      </c>
    </row>
    <row r="274" spans="1:2" x14ac:dyDescent="0.35">
      <c r="A274" s="479"/>
      <c r="B274" s="316"/>
    </row>
    <row r="275" spans="1:2" ht="29" x14ac:dyDescent="0.35">
      <c r="A275" s="479"/>
      <c r="B275" s="316" t="s">
        <v>594</v>
      </c>
    </row>
    <row r="276" spans="1:2" ht="16" thickBot="1" x14ac:dyDescent="0.4">
      <c r="A276" s="480"/>
      <c r="B276" s="321"/>
    </row>
    <row r="277" spans="1:2" x14ac:dyDescent="0.35">
      <c r="A277" s="454" t="s">
        <v>351</v>
      </c>
      <c r="B277" s="316" t="s">
        <v>593</v>
      </c>
    </row>
    <row r="278" spans="1:2" x14ac:dyDescent="0.35">
      <c r="A278" s="455"/>
      <c r="B278" s="316" t="s">
        <v>592</v>
      </c>
    </row>
    <row r="279" spans="1:2" ht="42" customHeight="1" x14ac:dyDescent="0.35">
      <c r="A279" s="455"/>
      <c r="B279" s="348" t="s">
        <v>591</v>
      </c>
    </row>
    <row r="280" spans="1:2" ht="15.65" customHeight="1" x14ac:dyDescent="0.35">
      <c r="A280" s="455"/>
      <c r="B280" s="320" t="s">
        <v>331</v>
      </c>
    </row>
    <row r="281" spans="1:2" ht="25.4" customHeight="1" thickBot="1" x14ac:dyDescent="0.4">
      <c r="A281" s="455"/>
      <c r="B281" s="347" t="s">
        <v>590</v>
      </c>
    </row>
    <row r="282" spans="1:2" ht="29" x14ac:dyDescent="0.35">
      <c r="A282" s="454" t="s">
        <v>536</v>
      </c>
      <c r="B282" s="316" t="s">
        <v>589</v>
      </c>
    </row>
    <row r="283" spans="1:2" ht="29.5" thickBot="1" x14ac:dyDescent="0.4">
      <c r="A283" s="455"/>
      <c r="B283" s="347" t="s">
        <v>588</v>
      </c>
    </row>
    <row r="284" spans="1:2" x14ac:dyDescent="0.35">
      <c r="A284" s="454" t="s">
        <v>352</v>
      </c>
      <c r="B284" s="317"/>
    </row>
    <row r="285" spans="1:2" x14ac:dyDescent="0.35">
      <c r="A285" s="455"/>
      <c r="B285" s="316" t="s">
        <v>533</v>
      </c>
    </row>
    <row r="286" spans="1:2" ht="16" thickBot="1" x14ac:dyDescent="0.4">
      <c r="A286" s="456"/>
      <c r="B286" s="321"/>
    </row>
    <row r="287" spans="1:2" x14ac:dyDescent="0.35">
      <c r="A287" s="454" t="s">
        <v>332</v>
      </c>
      <c r="B287" s="317"/>
    </row>
    <row r="288" spans="1:2" x14ac:dyDescent="0.35">
      <c r="A288" s="455"/>
      <c r="B288" s="316" t="s">
        <v>587</v>
      </c>
    </row>
    <row r="289" spans="1:2" ht="16" thickBot="1" x14ac:dyDescent="0.4">
      <c r="A289" s="456"/>
      <c r="B289" s="321"/>
    </row>
    <row r="290" spans="1:2" x14ac:dyDescent="0.35">
      <c r="A290" s="454" t="s">
        <v>333</v>
      </c>
      <c r="B290" s="317"/>
    </row>
    <row r="291" spans="1:2" x14ac:dyDescent="0.35">
      <c r="A291" s="455"/>
      <c r="B291" s="316" t="s">
        <v>530</v>
      </c>
    </row>
    <row r="292" spans="1:2" x14ac:dyDescent="0.35">
      <c r="A292" s="455"/>
      <c r="B292" s="316" t="s">
        <v>586</v>
      </c>
    </row>
    <row r="293" spans="1:2" x14ac:dyDescent="0.35">
      <c r="A293" s="455"/>
      <c r="B293" s="316" t="s">
        <v>585</v>
      </c>
    </row>
    <row r="294" spans="1:2" ht="16" thickBot="1" x14ac:dyDescent="0.4">
      <c r="A294" s="456"/>
      <c r="B294" s="321"/>
    </row>
    <row r="295" spans="1:2" x14ac:dyDescent="0.35">
      <c r="A295" s="454" t="s">
        <v>334</v>
      </c>
      <c r="B295" s="317"/>
    </row>
    <row r="296" spans="1:2" ht="29" x14ac:dyDescent="0.35">
      <c r="A296" s="455"/>
      <c r="B296" s="316" t="s">
        <v>584</v>
      </c>
    </row>
    <row r="297" spans="1:2" ht="29" x14ac:dyDescent="0.35">
      <c r="A297" s="455"/>
      <c r="B297" s="316" t="s">
        <v>583</v>
      </c>
    </row>
    <row r="298" spans="1:2" x14ac:dyDescent="0.35">
      <c r="A298" s="455"/>
      <c r="B298" s="316" t="s">
        <v>582</v>
      </c>
    </row>
    <row r="299" spans="1:2" ht="28.65" customHeight="1" x14ac:dyDescent="0.35">
      <c r="A299" s="455"/>
      <c r="B299" s="316" t="s">
        <v>581</v>
      </c>
    </row>
    <row r="300" spans="1:2" x14ac:dyDescent="0.35">
      <c r="A300" s="455"/>
      <c r="B300" s="316" t="s">
        <v>580</v>
      </c>
    </row>
    <row r="301" spans="1:2" x14ac:dyDescent="0.35">
      <c r="A301" s="455"/>
      <c r="B301" s="316" t="s">
        <v>579</v>
      </c>
    </row>
    <row r="302" spans="1:2" x14ac:dyDescent="0.35">
      <c r="A302" s="455"/>
      <c r="B302" s="316"/>
    </row>
    <row r="303" spans="1:2" ht="16" thickBot="1" x14ac:dyDescent="0.4">
      <c r="A303" s="456"/>
      <c r="B303" s="321"/>
    </row>
    <row r="304" spans="1:2" ht="15.65" customHeight="1" x14ac:dyDescent="0.35">
      <c r="A304" s="488" t="s">
        <v>578</v>
      </c>
      <c r="B304" s="317"/>
    </row>
    <row r="305" spans="1:2" x14ac:dyDescent="0.35">
      <c r="A305" s="489"/>
      <c r="B305" s="320" t="s">
        <v>316</v>
      </c>
    </row>
    <row r="306" spans="1:2" x14ac:dyDescent="0.35">
      <c r="A306" s="489"/>
      <c r="B306" s="316" t="s">
        <v>577</v>
      </c>
    </row>
    <row r="307" spans="1:2" ht="29" x14ac:dyDescent="0.35">
      <c r="A307" s="489"/>
      <c r="B307" s="316" t="s">
        <v>576</v>
      </c>
    </row>
    <row r="308" spans="1:2" ht="16" thickBot="1" x14ac:dyDescent="0.4">
      <c r="A308" s="490"/>
      <c r="B308" s="321"/>
    </row>
    <row r="309" spans="1:2" x14ac:dyDescent="0.35">
      <c r="A309" s="454" t="s">
        <v>575</v>
      </c>
      <c r="B309" s="320" t="s">
        <v>315</v>
      </c>
    </row>
    <row r="310" spans="1:2" ht="29" x14ac:dyDescent="0.35">
      <c r="A310" s="455"/>
      <c r="B310" s="316" t="s">
        <v>574</v>
      </c>
    </row>
    <row r="311" spans="1:2" x14ac:dyDescent="0.35">
      <c r="A311" s="455"/>
      <c r="B311" s="316"/>
    </row>
    <row r="312" spans="1:2" x14ac:dyDescent="0.35">
      <c r="A312" s="455"/>
      <c r="B312" s="320" t="s">
        <v>316</v>
      </c>
    </row>
    <row r="313" spans="1:2" ht="29" x14ac:dyDescent="0.35">
      <c r="A313" s="455"/>
      <c r="B313" s="316" t="s">
        <v>573</v>
      </c>
    </row>
    <row r="314" spans="1:2" ht="16" thickBot="1" x14ac:dyDescent="0.4">
      <c r="A314" s="456"/>
      <c r="B314" s="346" t="s">
        <v>572</v>
      </c>
    </row>
    <row r="315" spans="1:2" ht="15.65" customHeight="1" x14ac:dyDescent="0.35">
      <c r="A315" s="478" t="s">
        <v>571</v>
      </c>
      <c r="B315" s="317"/>
    </row>
    <row r="316" spans="1:2" ht="15.65" customHeight="1" x14ac:dyDescent="0.35">
      <c r="A316" s="479"/>
      <c r="B316" s="340" t="s">
        <v>570</v>
      </c>
    </row>
    <row r="317" spans="1:2" ht="15.65" customHeight="1" x14ac:dyDescent="0.35">
      <c r="A317" s="479"/>
      <c r="B317" s="340" t="s">
        <v>569</v>
      </c>
    </row>
    <row r="318" spans="1:2" ht="29" x14ac:dyDescent="0.35">
      <c r="A318" s="479"/>
      <c r="B318" s="345" t="s">
        <v>568</v>
      </c>
    </row>
    <row r="319" spans="1:2" ht="15.65" customHeight="1" x14ac:dyDescent="0.35">
      <c r="A319" s="479"/>
      <c r="B319" s="340" t="s">
        <v>567</v>
      </c>
    </row>
    <row r="320" spans="1:2" ht="15.65" customHeight="1" x14ac:dyDescent="0.35">
      <c r="A320" s="479"/>
      <c r="B320" s="344" t="s">
        <v>566</v>
      </c>
    </row>
    <row r="321" spans="1:2" ht="29" x14ac:dyDescent="0.35">
      <c r="A321" s="479"/>
      <c r="B321" s="343" t="s">
        <v>565</v>
      </c>
    </row>
    <row r="322" spans="1:2" ht="29" x14ac:dyDescent="0.35">
      <c r="A322" s="479"/>
      <c r="B322" s="343" t="s">
        <v>564</v>
      </c>
    </row>
    <row r="323" spans="1:2" x14ac:dyDescent="0.35">
      <c r="A323" s="479"/>
      <c r="B323" s="316" t="s">
        <v>563</v>
      </c>
    </row>
    <row r="324" spans="1:2" x14ac:dyDescent="0.35">
      <c r="A324" s="479"/>
      <c r="B324" s="316" t="s">
        <v>752</v>
      </c>
    </row>
    <row r="325" spans="1:2" ht="16" thickBot="1" x14ac:dyDescent="0.4">
      <c r="A325" s="480"/>
      <c r="B325" s="315"/>
    </row>
    <row r="326" spans="1:2" ht="52.4" customHeight="1" x14ac:dyDescent="0.35">
      <c r="A326" s="454" t="s">
        <v>123</v>
      </c>
      <c r="B326" s="322" t="s">
        <v>562</v>
      </c>
    </row>
    <row r="327" spans="1:2" ht="29" x14ac:dyDescent="0.35">
      <c r="A327" s="455"/>
      <c r="B327" s="316" t="s">
        <v>561</v>
      </c>
    </row>
    <row r="328" spans="1:2" ht="43.5" x14ac:dyDescent="0.35">
      <c r="A328" s="455"/>
      <c r="B328" s="316" t="s">
        <v>560</v>
      </c>
    </row>
    <row r="329" spans="1:2" ht="30" customHeight="1" x14ac:dyDescent="0.35">
      <c r="A329" s="455"/>
      <c r="B329" s="316" t="s">
        <v>559</v>
      </c>
    </row>
    <row r="330" spans="1:2" x14ac:dyDescent="0.35">
      <c r="A330" s="455"/>
      <c r="B330" s="322" t="s">
        <v>558</v>
      </c>
    </row>
    <row r="331" spans="1:2" ht="16" thickBot="1" x14ac:dyDescent="0.4">
      <c r="A331" s="456"/>
      <c r="B331" s="315"/>
    </row>
    <row r="332" spans="1:2" x14ac:dyDescent="0.35">
      <c r="A332" s="478" t="s">
        <v>245</v>
      </c>
      <c r="B332" s="322" t="s">
        <v>557</v>
      </c>
    </row>
    <row r="333" spans="1:2" x14ac:dyDescent="0.35">
      <c r="A333" s="479"/>
      <c r="B333" s="340" t="s">
        <v>556</v>
      </c>
    </row>
    <row r="334" spans="1:2" x14ac:dyDescent="0.35">
      <c r="A334" s="479"/>
      <c r="B334" s="340" t="s">
        <v>555</v>
      </c>
    </row>
    <row r="335" spans="1:2" x14ac:dyDescent="0.35">
      <c r="A335" s="479"/>
      <c r="B335" s="340" t="s">
        <v>554</v>
      </c>
    </row>
    <row r="336" spans="1:2" ht="29.5" thickBot="1" x14ac:dyDescent="0.4">
      <c r="A336" s="480"/>
      <c r="B336" s="342" t="s">
        <v>553</v>
      </c>
    </row>
    <row r="337" spans="1:2" x14ac:dyDescent="0.35">
      <c r="A337" s="478" t="s">
        <v>8</v>
      </c>
      <c r="B337" s="341" t="s">
        <v>552</v>
      </c>
    </row>
    <row r="338" spans="1:2" x14ac:dyDescent="0.35">
      <c r="A338" s="479"/>
      <c r="B338" s="340" t="s">
        <v>551</v>
      </c>
    </row>
    <row r="339" spans="1:2" ht="16" thickBot="1" x14ac:dyDescent="0.4">
      <c r="A339" s="480"/>
      <c r="B339" s="339" t="s">
        <v>550</v>
      </c>
    </row>
    <row r="340" spans="1:2" ht="29.5" thickBot="1" x14ac:dyDescent="0.4">
      <c r="A340" s="331" t="s">
        <v>549</v>
      </c>
      <c r="B340" s="338" t="s">
        <v>548</v>
      </c>
    </row>
    <row r="341" spans="1:2" x14ac:dyDescent="0.35">
      <c r="A341" s="478" t="s">
        <v>336</v>
      </c>
      <c r="B341" s="317"/>
    </row>
    <row r="342" spans="1:2" x14ac:dyDescent="0.35">
      <c r="A342" s="479"/>
      <c r="B342" s="316" t="s">
        <v>547</v>
      </c>
    </row>
    <row r="343" spans="1:2" x14ac:dyDescent="0.35">
      <c r="A343" s="479"/>
      <c r="B343" s="337" t="s">
        <v>546</v>
      </c>
    </row>
    <row r="344" spans="1:2" x14ac:dyDescent="0.35">
      <c r="A344" s="479"/>
      <c r="B344" s="337" t="s">
        <v>545</v>
      </c>
    </row>
    <row r="345" spans="1:2" x14ac:dyDescent="0.35">
      <c r="A345" s="479"/>
      <c r="B345" s="337" t="s">
        <v>544</v>
      </c>
    </row>
    <row r="346" spans="1:2" x14ac:dyDescent="0.35">
      <c r="A346" s="479"/>
      <c r="B346" s="337" t="s">
        <v>543</v>
      </c>
    </row>
    <row r="347" spans="1:2" x14ac:dyDescent="0.35">
      <c r="A347" s="479"/>
      <c r="B347" s="337" t="s">
        <v>542</v>
      </c>
    </row>
    <row r="348" spans="1:2" ht="29" x14ac:dyDescent="0.35">
      <c r="A348" s="479"/>
      <c r="B348" s="336" t="s">
        <v>541</v>
      </c>
    </row>
    <row r="349" spans="1:2" ht="16" thickBot="1" x14ac:dyDescent="0.4">
      <c r="A349" s="480"/>
      <c r="B349" s="315"/>
    </row>
    <row r="350" spans="1:2" ht="16" thickBot="1" x14ac:dyDescent="0.4">
      <c r="A350" s="457"/>
      <c r="B350" s="458"/>
    </row>
    <row r="351" spans="1:2" ht="16" thickBot="1" x14ac:dyDescent="0.4">
      <c r="A351" s="328"/>
      <c r="B351" s="328"/>
    </row>
    <row r="352" spans="1:2" ht="16.399999999999999" customHeight="1" thickBot="1" x14ac:dyDescent="0.4">
      <c r="A352" s="464" t="s">
        <v>354</v>
      </c>
      <c r="B352" s="465"/>
    </row>
    <row r="353" spans="1:55" ht="16.399999999999999" customHeight="1" x14ac:dyDescent="0.35">
      <c r="A353" s="478" t="s">
        <v>522</v>
      </c>
      <c r="B353" s="335" t="s">
        <v>540</v>
      </c>
    </row>
    <row r="354" spans="1:55" ht="16.399999999999999" customHeight="1" thickBot="1" x14ac:dyDescent="0.4">
      <c r="A354" s="480"/>
      <c r="B354" s="324" t="s">
        <v>539</v>
      </c>
    </row>
    <row r="355" spans="1:55" s="332" customFormat="1" ht="15.65" customHeight="1" x14ac:dyDescent="0.35">
      <c r="A355" s="478" t="s">
        <v>538</v>
      </c>
      <c r="C355" s="334"/>
      <c r="D355" s="333"/>
      <c r="E355" s="333"/>
      <c r="F355" s="333"/>
      <c r="G355" s="333"/>
      <c r="H355" s="333"/>
      <c r="I355" s="333"/>
      <c r="J355" s="333"/>
      <c r="K355" s="333"/>
      <c r="L355" s="333"/>
      <c r="M355" s="333"/>
      <c r="N355" s="333"/>
      <c r="O355" s="333"/>
      <c r="P355" s="333"/>
      <c r="Q355" s="333"/>
      <c r="R355" s="333"/>
      <c r="S355" s="333"/>
      <c r="T355" s="333"/>
      <c r="U355" s="333"/>
      <c r="V355" s="333"/>
      <c r="W355" s="333"/>
      <c r="X355" s="333"/>
      <c r="Y355" s="333"/>
      <c r="Z355" s="333"/>
      <c r="AA355" s="333"/>
      <c r="AB355" s="333"/>
      <c r="AC355" s="333"/>
      <c r="AD355" s="333"/>
      <c r="AE355" s="333"/>
      <c r="AF355" s="333"/>
      <c r="AG355" s="333"/>
      <c r="AH355" s="333"/>
      <c r="AI355" s="333"/>
      <c r="AJ355" s="333"/>
      <c r="AK355" s="333"/>
      <c r="AL355" s="333"/>
      <c r="AM355" s="333"/>
      <c r="AN355" s="333"/>
      <c r="AO355" s="333"/>
      <c r="AP355" s="333"/>
      <c r="AQ355" s="333"/>
      <c r="AR355" s="333"/>
      <c r="AS355" s="333"/>
      <c r="AT355" s="333"/>
      <c r="AU355" s="333"/>
      <c r="AV355" s="333"/>
      <c r="AW355" s="333"/>
      <c r="AX355" s="333"/>
      <c r="AY355" s="333"/>
      <c r="AZ355" s="333"/>
      <c r="BA355" s="333"/>
      <c r="BB355" s="333"/>
      <c r="BC355" s="333"/>
    </row>
    <row r="356" spans="1:55" ht="29" x14ac:dyDescent="0.35">
      <c r="A356" s="479"/>
      <c r="B356" s="316" t="s">
        <v>537</v>
      </c>
    </row>
    <row r="357" spans="1:55" ht="16" thickBot="1" x14ac:dyDescent="0.4">
      <c r="A357" s="480"/>
      <c r="B357" s="321"/>
    </row>
    <row r="358" spans="1:55" x14ac:dyDescent="0.35">
      <c r="A358" s="454" t="s">
        <v>536</v>
      </c>
      <c r="B358" s="317"/>
    </row>
    <row r="359" spans="1:55" x14ac:dyDescent="0.35">
      <c r="A359" s="455"/>
      <c r="B359" s="316" t="s">
        <v>535</v>
      </c>
    </row>
    <row r="360" spans="1:55" ht="29" x14ac:dyDescent="0.35">
      <c r="A360" s="455"/>
      <c r="B360" s="316" t="s">
        <v>534</v>
      </c>
    </row>
    <row r="361" spans="1:55" ht="16" thickBot="1" x14ac:dyDescent="0.4">
      <c r="A361" s="456"/>
      <c r="B361" s="321"/>
    </row>
    <row r="362" spans="1:55" ht="16" thickBot="1" x14ac:dyDescent="0.4">
      <c r="A362" s="331" t="s">
        <v>4</v>
      </c>
      <c r="B362" s="330" t="s">
        <v>533</v>
      </c>
    </row>
    <row r="363" spans="1:55" x14ac:dyDescent="0.35">
      <c r="A363" s="478" t="s">
        <v>332</v>
      </c>
      <c r="B363" s="317"/>
    </row>
    <row r="364" spans="1:55" x14ac:dyDescent="0.35">
      <c r="A364" s="479"/>
      <c r="B364" s="316" t="s">
        <v>532</v>
      </c>
    </row>
    <row r="365" spans="1:55" ht="16" thickBot="1" x14ac:dyDescent="0.4">
      <c r="A365" s="480"/>
      <c r="B365" s="321"/>
    </row>
    <row r="366" spans="1:55" x14ac:dyDescent="0.35">
      <c r="A366" s="454" t="s">
        <v>531</v>
      </c>
      <c r="B366" s="317"/>
    </row>
    <row r="367" spans="1:55" x14ac:dyDescent="0.35">
      <c r="A367" s="455"/>
      <c r="B367" s="316" t="s">
        <v>530</v>
      </c>
    </row>
    <row r="368" spans="1:55" ht="16" thickBot="1" x14ac:dyDescent="0.4">
      <c r="A368" s="456"/>
      <c r="B368" s="321"/>
    </row>
    <row r="369" spans="1:2" x14ac:dyDescent="0.35">
      <c r="A369" s="475" t="s">
        <v>336</v>
      </c>
      <c r="B369" s="317"/>
    </row>
    <row r="370" spans="1:2" x14ac:dyDescent="0.35">
      <c r="A370" s="476"/>
      <c r="B370" s="319" t="s">
        <v>529</v>
      </c>
    </row>
    <row r="371" spans="1:2" x14ac:dyDescent="0.35">
      <c r="A371" s="476"/>
      <c r="B371" s="326" t="s">
        <v>528</v>
      </c>
    </row>
    <row r="372" spans="1:2" x14ac:dyDescent="0.35">
      <c r="A372" s="476"/>
      <c r="B372" s="326" t="s">
        <v>527</v>
      </c>
    </row>
    <row r="373" spans="1:2" x14ac:dyDescent="0.35">
      <c r="A373" s="476"/>
      <c r="B373" s="326" t="s">
        <v>526</v>
      </c>
    </row>
    <row r="374" spans="1:2" ht="16" thickBot="1" x14ac:dyDescent="0.4">
      <c r="A374" s="477"/>
      <c r="B374" s="329"/>
    </row>
    <row r="375" spans="1:2" ht="16" thickBot="1" x14ac:dyDescent="0.4">
      <c r="A375" s="328"/>
      <c r="B375" s="328"/>
    </row>
    <row r="376" spans="1:2" ht="15.65" customHeight="1" thickBot="1" x14ac:dyDescent="0.4">
      <c r="A376" s="464" t="s">
        <v>355</v>
      </c>
      <c r="B376" s="465"/>
    </row>
    <row r="377" spans="1:2" ht="16.399999999999999" customHeight="1" thickBot="1" x14ac:dyDescent="0.4">
      <c r="A377" s="491" t="s">
        <v>356</v>
      </c>
      <c r="B377" s="492"/>
    </row>
    <row r="378" spans="1:2" x14ac:dyDescent="0.35">
      <c r="A378" s="454" t="s">
        <v>525</v>
      </c>
      <c r="B378" s="317"/>
    </row>
    <row r="379" spans="1:2" ht="29" x14ac:dyDescent="0.35">
      <c r="A379" s="455"/>
      <c r="B379" s="322" t="s">
        <v>524</v>
      </c>
    </row>
    <row r="380" spans="1:2" ht="29" x14ac:dyDescent="0.35">
      <c r="A380" s="455"/>
      <c r="B380" s="316" t="s">
        <v>523</v>
      </c>
    </row>
    <row r="381" spans="1:2" ht="16" thickBot="1" x14ac:dyDescent="0.4">
      <c r="A381" s="456"/>
      <c r="B381" s="321"/>
    </row>
    <row r="382" spans="1:2" x14ac:dyDescent="0.35">
      <c r="A382" s="454" t="s">
        <v>522</v>
      </c>
      <c r="B382" s="317"/>
    </row>
    <row r="383" spans="1:2" x14ac:dyDescent="0.35">
      <c r="A383" s="455"/>
      <c r="B383" s="316" t="s">
        <v>521</v>
      </c>
    </row>
    <row r="384" spans="1:2" ht="16" thickBot="1" x14ac:dyDescent="0.4">
      <c r="A384" s="456"/>
      <c r="B384" s="321"/>
    </row>
    <row r="385" spans="1:2" ht="16" thickBot="1" x14ac:dyDescent="0.4">
      <c r="A385" s="491"/>
      <c r="B385" s="492"/>
    </row>
    <row r="386" spans="1:2" x14ac:dyDescent="0.35">
      <c r="A386" s="478" t="s">
        <v>520</v>
      </c>
      <c r="B386" s="317"/>
    </row>
    <row r="387" spans="1:2" x14ac:dyDescent="0.35">
      <c r="A387" s="479"/>
      <c r="B387" s="316" t="s">
        <v>519</v>
      </c>
    </row>
    <row r="388" spans="1:2" ht="16" thickBot="1" x14ac:dyDescent="0.4">
      <c r="A388" s="480"/>
      <c r="B388" s="316"/>
    </row>
    <row r="389" spans="1:2" x14ac:dyDescent="0.35">
      <c r="A389" s="478" t="s">
        <v>278</v>
      </c>
      <c r="B389" s="327" t="s">
        <v>518</v>
      </c>
    </row>
    <row r="390" spans="1:2" ht="29" x14ac:dyDescent="0.35">
      <c r="A390" s="479"/>
      <c r="B390" s="325" t="s">
        <v>517</v>
      </c>
    </row>
    <row r="391" spans="1:2" ht="29" x14ac:dyDescent="0.35">
      <c r="A391" s="479"/>
      <c r="B391" s="326" t="s">
        <v>516</v>
      </c>
    </row>
    <row r="392" spans="1:2" ht="29.5" thickBot="1" x14ac:dyDescent="0.4">
      <c r="A392" s="480"/>
      <c r="B392" s="324" t="s">
        <v>515</v>
      </c>
    </row>
    <row r="393" spans="1:2" x14ac:dyDescent="0.35">
      <c r="A393" s="478" t="s">
        <v>67</v>
      </c>
      <c r="B393" s="325"/>
    </row>
    <row r="394" spans="1:2" x14ac:dyDescent="0.35">
      <c r="A394" s="479"/>
      <c r="B394" s="325" t="s">
        <v>514</v>
      </c>
    </row>
    <row r="395" spans="1:2" ht="16" thickBot="1" x14ac:dyDescent="0.4">
      <c r="A395" s="480"/>
      <c r="B395" s="324"/>
    </row>
    <row r="396" spans="1:2" x14ac:dyDescent="0.35">
      <c r="A396" s="478" t="s">
        <v>357</v>
      </c>
      <c r="B396" s="317"/>
    </row>
    <row r="397" spans="1:2" x14ac:dyDescent="0.35">
      <c r="A397" s="479"/>
      <c r="B397" s="316" t="s">
        <v>513</v>
      </c>
    </row>
    <row r="398" spans="1:2" ht="16" thickBot="1" x14ac:dyDescent="0.4">
      <c r="A398" s="480"/>
      <c r="B398" s="321"/>
    </row>
    <row r="399" spans="1:2" x14ac:dyDescent="0.35">
      <c r="A399" s="478" t="s">
        <v>353</v>
      </c>
      <c r="B399" s="323"/>
    </row>
    <row r="400" spans="1:2" x14ac:dyDescent="0.35">
      <c r="A400" s="479"/>
      <c r="B400" s="323" t="s">
        <v>512</v>
      </c>
    </row>
    <row r="401" spans="1:2" ht="43.5" x14ac:dyDescent="0.35">
      <c r="A401" s="479"/>
      <c r="B401" s="322" t="s">
        <v>511</v>
      </c>
    </row>
    <row r="402" spans="1:2" x14ac:dyDescent="0.35">
      <c r="A402" s="479"/>
      <c r="B402" s="323"/>
    </row>
    <row r="403" spans="1:2" x14ac:dyDescent="0.35">
      <c r="A403" s="479"/>
      <c r="B403" s="323" t="s">
        <v>510</v>
      </c>
    </row>
    <row r="404" spans="1:2" ht="29" x14ac:dyDescent="0.35">
      <c r="A404" s="479"/>
      <c r="B404" s="322" t="s">
        <v>509</v>
      </c>
    </row>
    <row r="405" spans="1:2" ht="16" thickBot="1" x14ac:dyDescent="0.4">
      <c r="A405" s="480"/>
      <c r="B405" s="321"/>
    </row>
    <row r="406" spans="1:2" x14ac:dyDescent="0.35">
      <c r="A406" s="478" t="s">
        <v>336</v>
      </c>
      <c r="B406" s="317"/>
    </row>
    <row r="407" spans="1:2" x14ac:dyDescent="0.35">
      <c r="A407" s="479"/>
      <c r="B407" s="322" t="s">
        <v>508</v>
      </c>
    </row>
    <row r="408" spans="1:2" x14ac:dyDescent="0.35">
      <c r="A408" s="479"/>
      <c r="B408" s="322" t="s">
        <v>507</v>
      </c>
    </row>
    <row r="409" spans="1:2" ht="29" x14ac:dyDescent="0.35">
      <c r="A409" s="479"/>
      <c r="B409" s="316" t="s">
        <v>506</v>
      </c>
    </row>
    <row r="410" spans="1:2" ht="16" thickBot="1" x14ac:dyDescent="0.4">
      <c r="A410" s="480"/>
      <c r="B410" s="321"/>
    </row>
    <row r="411" spans="1:2" ht="16" thickBot="1" x14ac:dyDescent="0.4">
      <c r="A411" s="483"/>
      <c r="B411" s="484"/>
    </row>
    <row r="412" spans="1:2" x14ac:dyDescent="0.35">
      <c r="A412" s="454" t="s">
        <v>358</v>
      </c>
      <c r="B412" s="317"/>
    </row>
    <row r="413" spans="1:2" x14ac:dyDescent="0.35">
      <c r="A413" s="455"/>
      <c r="B413" s="316" t="s">
        <v>505</v>
      </c>
    </row>
    <row r="414" spans="1:2" x14ac:dyDescent="0.35">
      <c r="A414" s="455"/>
      <c r="B414" s="316"/>
    </row>
    <row r="415" spans="1:2" ht="29" x14ac:dyDescent="0.35">
      <c r="A415" s="455"/>
      <c r="B415" s="316" t="s">
        <v>504</v>
      </c>
    </row>
    <row r="416" spans="1:2" x14ac:dyDescent="0.35">
      <c r="A416" s="455"/>
      <c r="B416" s="316"/>
    </row>
    <row r="417" spans="1:2" ht="29" x14ac:dyDescent="0.35">
      <c r="A417" s="455"/>
      <c r="B417" s="316" t="s">
        <v>503</v>
      </c>
    </row>
    <row r="418" spans="1:2" x14ac:dyDescent="0.35">
      <c r="A418" s="455"/>
      <c r="B418" s="316"/>
    </row>
    <row r="419" spans="1:2" x14ac:dyDescent="0.35">
      <c r="A419" s="455"/>
      <c r="B419" s="316" t="s">
        <v>502</v>
      </c>
    </row>
    <row r="420" spans="1:2" x14ac:dyDescent="0.35">
      <c r="A420" s="455"/>
      <c r="B420" s="316"/>
    </row>
    <row r="421" spans="1:2" x14ac:dyDescent="0.35">
      <c r="A421" s="455"/>
      <c r="B421" s="316" t="s">
        <v>501</v>
      </c>
    </row>
    <row r="422" spans="1:2" ht="16" thickBot="1" x14ac:dyDescent="0.4">
      <c r="A422" s="456"/>
      <c r="B422" s="321"/>
    </row>
    <row r="423" spans="1:2" ht="15.65" customHeight="1" x14ac:dyDescent="0.35">
      <c r="A423" s="478" t="s">
        <v>500</v>
      </c>
      <c r="B423" s="317"/>
    </row>
    <row r="424" spans="1:2" x14ac:dyDescent="0.35">
      <c r="A424" s="479"/>
      <c r="B424" s="320" t="s">
        <v>499</v>
      </c>
    </row>
    <row r="425" spans="1:2" ht="29" x14ac:dyDescent="0.35">
      <c r="A425" s="479"/>
      <c r="B425" s="316" t="s">
        <v>498</v>
      </c>
    </row>
    <row r="426" spans="1:2" x14ac:dyDescent="0.35">
      <c r="A426" s="479"/>
      <c r="B426" s="316"/>
    </row>
    <row r="427" spans="1:2" ht="29" x14ac:dyDescent="0.35">
      <c r="A427" s="479"/>
      <c r="B427" s="316" t="s">
        <v>497</v>
      </c>
    </row>
    <row r="428" spans="1:2" x14ac:dyDescent="0.35">
      <c r="A428" s="479"/>
      <c r="B428" s="316" t="s">
        <v>496</v>
      </c>
    </row>
    <row r="429" spans="1:2" x14ac:dyDescent="0.35">
      <c r="A429" s="479"/>
      <c r="B429" s="316" t="s">
        <v>359</v>
      </c>
    </row>
    <row r="430" spans="1:2" x14ac:dyDescent="0.35">
      <c r="A430" s="479"/>
      <c r="B430" s="316" t="s">
        <v>360</v>
      </c>
    </row>
    <row r="431" spans="1:2" x14ac:dyDescent="0.35">
      <c r="A431" s="479"/>
      <c r="B431" s="319" t="s">
        <v>361</v>
      </c>
    </row>
    <row r="432" spans="1:2" ht="16" thickBot="1" x14ac:dyDescent="0.4">
      <c r="A432" s="480"/>
      <c r="B432" s="318"/>
    </row>
    <row r="433" spans="1:2" x14ac:dyDescent="0.35">
      <c r="A433" s="454" t="s">
        <v>9</v>
      </c>
      <c r="B433" s="317"/>
    </row>
    <row r="434" spans="1:2" x14ac:dyDescent="0.35">
      <c r="A434" s="455"/>
      <c r="B434" s="316" t="s">
        <v>495</v>
      </c>
    </row>
    <row r="435" spans="1:2" ht="16" thickBot="1" x14ac:dyDescent="0.4">
      <c r="A435" s="456"/>
      <c r="B435" s="315"/>
    </row>
  </sheetData>
  <sheetProtection algorithmName="SHA-512" hashValue="s0SvL/rM3l+mYMAwMZBXYPGX2zg2unmgGpgLKuZOUUYiaypXwTq+b5Jum98+FnhOxBqW+h62qN7JokOfa/aTJA==" saltValue="1pcQ/B66KJWAx3PvvU5rZQ==" spinCount="100000" sheet="1" objects="1" scenarios="1"/>
  <mergeCells count="126">
    <mergeCell ref="A423:A432"/>
    <mergeCell ref="A369:A374"/>
    <mergeCell ref="A385:B385"/>
    <mergeCell ref="A386:A388"/>
    <mergeCell ref="A389:A392"/>
    <mergeCell ref="A393:A395"/>
    <mergeCell ref="A396:A398"/>
    <mergeCell ref="A399:A405"/>
    <mergeCell ref="A406:A410"/>
    <mergeCell ref="A412:A422"/>
    <mergeCell ref="A376:B376"/>
    <mergeCell ref="A377:B377"/>
    <mergeCell ref="A433:A435"/>
    <mergeCell ref="A6:B6"/>
    <mergeCell ref="A378:A381"/>
    <mergeCell ref="A382:A384"/>
    <mergeCell ref="A26:B26"/>
    <mergeCell ref="A28:B28"/>
    <mergeCell ref="A31:B31"/>
    <mergeCell ref="A104:A106"/>
    <mergeCell ref="A411:B411"/>
    <mergeCell ref="A352:B352"/>
    <mergeCell ref="A277:A281"/>
    <mergeCell ref="A282:A283"/>
    <mergeCell ref="A304:A308"/>
    <mergeCell ref="A309:A314"/>
    <mergeCell ref="A326:A331"/>
    <mergeCell ref="A350:B350"/>
    <mergeCell ref="A260:A262"/>
    <mergeCell ref="A315:A325"/>
    <mergeCell ref="A332:A336"/>
    <mergeCell ref="A337:A339"/>
    <mergeCell ref="A44:A48"/>
    <mergeCell ref="A49:A53"/>
    <mergeCell ref="A54:A55"/>
    <mergeCell ref="A56:A57"/>
    <mergeCell ref="A58:B58"/>
    <mergeCell ref="A60:B60"/>
    <mergeCell ref="A61:A62"/>
    <mergeCell ref="A63:B63"/>
    <mergeCell ref="A64:A67"/>
    <mergeCell ref="A167:A169"/>
    <mergeCell ref="A162:A163"/>
    <mergeCell ref="A164:A166"/>
    <mergeCell ref="A154:B154"/>
    <mergeCell ref="A146:A150"/>
    <mergeCell ref="A151:A153"/>
    <mergeCell ref="A68:B68"/>
    <mergeCell ref="A97:B97"/>
    <mergeCell ref="A98:A100"/>
    <mergeCell ref="A108:B108"/>
    <mergeCell ref="A134:A138"/>
    <mergeCell ref="A139:A145"/>
    <mergeCell ref="A131:A133"/>
    <mergeCell ref="A109:A110"/>
    <mergeCell ref="A111:A116"/>
    <mergeCell ref="A129:A130"/>
    <mergeCell ref="A73:A75"/>
    <mergeCell ref="A76:A78"/>
    <mergeCell ref="A85:B85"/>
    <mergeCell ref="A182:B182"/>
    <mergeCell ref="A183:A184"/>
    <mergeCell ref="A185:A190"/>
    <mergeCell ref="A191:A198"/>
    <mergeCell ref="A199:A203"/>
    <mergeCell ref="A155:A156"/>
    <mergeCell ref="A157:A161"/>
    <mergeCell ref="A170:A181"/>
    <mergeCell ref="A206:A208"/>
    <mergeCell ref="A204:A205"/>
    <mergeCell ref="A246:A257"/>
    <mergeCell ref="A266:A269"/>
    <mergeCell ref="A270:A276"/>
    <mergeCell ref="A263:A265"/>
    <mergeCell ref="A238:A239"/>
    <mergeCell ref="A231:A232"/>
    <mergeCell ref="A358:A361"/>
    <mergeCell ref="A366:A368"/>
    <mergeCell ref="A209:A213"/>
    <mergeCell ref="A214:A220"/>
    <mergeCell ref="A295:A303"/>
    <mergeCell ref="A259:B259"/>
    <mergeCell ref="A363:A365"/>
    <mergeCell ref="A233:A237"/>
    <mergeCell ref="A240:A242"/>
    <mergeCell ref="A243:A245"/>
    <mergeCell ref="A221:A225"/>
    <mergeCell ref="A226:A230"/>
    <mergeCell ref="A353:A354"/>
    <mergeCell ref="A355:A357"/>
    <mergeCell ref="A290:A294"/>
    <mergeCell ref="A284:A286"/>
    <mergeCell ref="A287:A289"/>
    <mergeCell ref="A341:A349"/>
    <mergeCell ref="A19:B19"/>
    <mergeCell ref="A17:B17"/>
    <mergeCell ref="A27:B27"/>
    <mergeCell ref="A33:B33"/>
    <mergeCell ref="A35:A39"/>
    <mergeCell ref="A40:A43"/>
    <mergeCell ref="A8:B8"/>
    <mergeCell ref="A13:B13"/>
    <mergeCell ref="A30:B30"/>
    <mergeCell ref="A9:B9"/>
    <mergeCell ref="A10:B10"/>
    <mergeCell ref="A11:B11"/>
    <mergeCell ref="A14:B14"/>
    <mergeCell ref="A15:B15"/>
    <mergeCell ref="A16:B16"/>
    <mergeCell ref="A18:B18"/>
    <mergeCell ref="A20:B20"/>
    <mergeCell ref="A21:B21"/>
    <mergeCell ref="A22:B22"/>
    <mergeCell ref="A23:B23"/>
    <mergeCell ref="A24:B24"/>
    <mergeCell ref="A25:B25"/>
    <mergeCell ref="A117:A123"/>
    <mergeCell ref="A69:A72"/>
    <mergeCell ref="A124:A128"/>
    <mergeCell ref="A86:A88"/>
    <mergeCell ref="A89:B89"/>
    <mergeCell ref="A90:A92"/>
    <mergeCell ref="A93:A96"/>
    <mergeCell ref="A79:A81"/>
    <mergeCell ref="A82:A84"/>
    <mergeCell ref="A101:A103"/>
  </mergeCells>
  <hyperlinks>
    <hyperlink ref="A33:B33" location="SectionATab" display="Overview- Section A " xr:uid="{00000000-0004-0000-0000-000000000000}"/>
    <hyperlink ref="A108:B108" location="SectionBTab" display="Impact Indicators – Section B" xr:uid="{00000000-0004-0000-0000-000001000000}"/>
    <hyperlink ref="A182:B182" location="SectionCTab" display="Outcome Indicators- Section C " xr:uid="{00000000-0004-0000-0000-000002000000}"/>
    <hyperlink ref="A259:B259" location="SectionDTab" display="Coverage Indicators - Section D " xr:uid="{00000000-0004-0000-0000-000003000000}"/>
    <hyperlink ref="A352:B352" location="SectionETab" display="Disaggregation (Impact, Outcome and Coverage indicators) - Section E " xr:uid="{00000000-0004-0000-0000-000004000000}"/>
    <hyperlink ref="A376:B376" location="SectionFTab" display="Work Plan Tracking Measures - Section F " xr:uid="{00000000-0004-0000-0000-000005000000}"/>
    <hyperlink ref="A11:B11" r:id="rId1" display="3._x0009_The Performance Framework includes impact, outcome and coverage indicators, each with associated targets and a timeline for reporting. Each coverage indicator is attached to a specific module supported by the Global Fund grant. The Performance Framework template provides a standardized list of indicators to select from. These are derived from technical partner guidance to ensure consistent and harmonized reporting. Refer to the Modular Framework Handbook-October 2019 for full list of indicators for reporting to the Global Fund." xr:uid="{00000000-0004-0000-0000-000006000000}"/>
    <hyperlink ref="A18:B18" r:id="rId2" display="8.      At the funding request stage: The applicants should request the Country Team for a Performance Framework template. In their request the applicants should specify the component(s) to be covered in their funding application(s). For details on the joint submissions please refer to the  Funding Request Instructions. The Global Fund Country Teams will generate and share a Performance Framework template, specific for each applicant. The applicants will use one Performance Framework template to cover the full funding request for all nominated Principal Recipients." xr:uid="{00000000-0004-0000-0000-000007000000}"/>
  </hyperlinks>
  <pageMargins left="0.27037878787878789" right="0.7" top="0.75" bottom="0.75" header="0.3" footer="0.3"/>
  <pageSetup paperSize="9" scale="48" fitToHeight="0" orientation="portrait" r:id="rId3"/>
  <headerFooter>
    <oddFooter>Page &amp;P</oddFooter>
  </headerFooter>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XFD203"/>
  <sheetViews>
    <sheetView showGridLines="0" tabSelected="1" view="pageBreakPreview" topLeftCell="A21" zoomScale="80" zoomScaleNormal="80" zoomScaleSheetLayoutView="80" workbookViewId="0">
      <selection activeCell="A29" sqref="A29:R39"/>
    </sheetView>
  </sheetViews>
  <sheetFormatPr defaultColWidth="11" defaultRowHeight="15.5" x14ac:dyDescent="0.35"/>
  <cols>
    <col min="1" max="1" width="36.4140625" style="5" customWidth="1"/>
    <col min="2" max="2" width="22.58203125" style="5" hidden="1" customWidth="1"/>
    <col min="3" max="3" width="15.58203125" style="5" hidden="1" customWidth="1"/>
    <col min="4" max="4" width="17.5" style="5" hidden="1" customWidth="1"/>
    <col min="5" max="5" width="55" style="5" customWidth="1"/>
    <col min="6" max="6" width="16" style="5" hidden="1" customWidth="1"/>
    <col min="7" max="7" width="14.9140625" style="5" hidden="1" customWidth="1"/>
    <col min="8" max="8" width="14.08203125" style="5" hidden="1" customWidth="1"/>
    <col min="9" max="9" width="11.08203125" style="5" hidden="1" customWidth="1"/>
    <col min="10" max="10" width="28.5" style="5" hidden="1" customWidth="1"/>
    <col min="11" max="11" width="31" style="5" customWidth="1"/>
    <col min="12" max="12" width="21.08203125" style="5" hidden="1" customWidth="1"/>
    <col min="13" max="13" width="19.9140625" style="5" hidden="1" customWidth="1"/>
    <col min="14" max="14" width="26.4140625" style="5" hidden="1" customWidth="1"/>
    <col min="15" max="15" width="10.58203125" style="5" hidden="1" customWidth="1"/>
    <col min="16" max="16" width="12.4140625" style="5" hidden="1" customWidth="1"/>
    <col min="17" max="17" width="10.4140625" style="5" hidden="1" customWidth="1"/>
    <col min="18" max="18" width="29.9140625" style="5" hidden="1" customWidth="1"/>
    <col min="19" max="19" width="14" style="5" hidden="1" customWidth="1"/>
    <col min="20" max="20" width="35.08203125" style="5" customWidth="1"/>
    <col min="21" max="21" width="19.08203125" style="5" hidden="1" customWidth="1"/>
    <col min="22" max="22" width="40.5" style="28" customWidth="1"/>
    <col min="23" max="23" width="29.08203125" style="28" hidden="1" customWidth="1"/>
    <col min="24" max="24" width="39.58203125" style="28" hidden="1" customWidth="1"/>
    <col min="25" max="25" width="27.58203125" style="28" hidden="1" customWidth="1"/>
    <col min="26" max="26" width="20" style="28" hidden="1" customWidth="1"/>
    <col min="27" max="27" width="17.9140625" style="5" hidden="1" customWidth="1"/>
    <col min="28" max="28" width="23.9140625" style="5" hidden="1" customWidth="1"/>
    <col min="29" max="29" width="32.08203125" style="5" hidden="1" customWidth="1"/>
    <col min="30" max="30" width="27.4140625" style="5" hidden="1" customWidth="1"/>
    <col min="31" max="31" width="21.5" style="5" hidden="1" customWidth="1"/>
    <col min="32" max="32" width="25.9140625" style="5" hidden="1" customWidth="1"/>
    <col min="33" max="33" width="26.58203125" style="5" hidden="1" customWidth="1"/>
    <col min="34" max="34" width="31.08203125" style="5" hidden="1" customWidth="1"/>
    <col min="35" max="35" width="23.58203125" style="5" hidden="1" customWidth="1"/>
    <col min="36" max="38" width="11" style="5" hidden="1" customWidth="1"/>
    <col min="39" max="39" width="19.08203125" style="5" hidden="1" customWidth="1"/>
    <col min="40" max="40" width="3.5" style="5" hidden="1" customWidth="1"/>
    <col min="41" max="41" width="3.5" style="7" hidden="1" customWidth="1"/>
    <col min="42" max="42" width="38" style="7" hidden="1" customWidth="1"/>
    <col min="43" max="43" width="40.58203125" style="7" hidden="1" customWidth="1"/>
    <col min="44" max="44" width="52.9140625" style="7" hidden="1" customWidth="1"/>
    <col min="45" max="45" width="26.9140625" style="7" hidden="1" customWidth="1"/>
    <col min="46" max="47" width="11" style="7" customWidth="1"/>
    <col min="48" max="50" width="11" style="7"/>
    <col min="51" max="16384" width="11" style="5"/>
  </cols>
  <sheetData>
    <row r="1" spans="1:50" x14ac:dyDescent="0.35">
      <c r="A1" s="498" t="s">
        <v>35</v>
      </c>
      <c r="B1" s="499"/>
      <c r="C1" s="499"/>
      <c r="D1" s="499"/>
      <c r="E1" s="499"/>
      <c r="F1" s="499"/>
      <c r="G1" s="499"/>
      <c r="H1" s="499"/>
      <c r="I1" s="499"/>
      <c r="J1" s="499"/>
      <c r="K1" s="499"/>
      <c r="L1" s="499"/>
      <c r="M1" s="499"/>
      <c r="N1" s="499"/>
      <c r="O1" s="499"/>
      <c r="P1" s="499"/>
      <c r="Q1" s="499"/>
      <c r="R1" s="499"/>
      <c r="S1" s="499"/>
      <c r="T1" s="500"/>
      <c r="AS1" s="7" t="str">
        <f>AN5</f>
        <v>Funding Request</v>
      </c>
    </row>
    <row r="2" spans="1:50" s="10" customFormat="1" ht="27" customHeight="1" thickBot="1" x14ac:dyDescent="0.4">
      <c r="A2" s="501"/>
      <c r="B2" s="502"/>
      <c r="C2" s="502"/>
      <c r="D2" s="502"/>
      <c r="E2" s="502"/>
      <c r="F2" s="502"/>
      <c r="G2" s="502"/>
      <c r="H2" s="502"/>
      <c r="I2" s="502"/>
      <c r="J2" s="502"/>
      <c r="K2" s="502"/>
      <c r="L2" s="502"/>
      <c r="M2" s="502"/>
      <c r="N2" s="502"/>
      <c r="O2" s="502"/>
      <c r="P2" s="502"/>
      <c r="Q2" s="502"/>
      <c r="R2" s="502"/>
      <c r="S2" s="502"/>
      <c r="T2" s="503"/>
      <c r="V2" s="11"/>
      <c r="W2" s="11"/>
      <c r="X2" s="11"/>
      <c r="Y2" s="11"/>
      <c r="Z2" s="11"/>
      <c r="AO2" s="12"/>
      <c r="AP2" s="12"/>
      <c r="AQ2" s="12"/>
      <c r="AR2" s="12"/>
      <c r="AS2" s="12"/>
      <c r="AT2" s="12"/>
      <c r="AU2" s="12"/>
      <c r="AV2" s="12"/>
      <c r="AW2" s="12"/>
      <c r="AX2" s="12"/>
    </row>
    <row r="3" spans="1:50" ht="17.5" x14ac:dyDescent="0.35">
      <c r="A3" s="111" t="s">
        <v>745</v>
      </c>
      <c r="B3" s="112"/>
      <c r="C3" s="112"/>
      <c r="D3" s="112"/>
      <c r="K3" s="257"/>
      <c r="L3" s="229"/>
      <c r="M3" s="229"/>
      <c r="N3" s="229"/>
      <c r="O3" s="229"/>
      <c r="P3" s="229"/>
      <c r="Q3" s="229"/>
      <c r="R3" s="229"/>
      <c r="S3" s="229"/>
      <c r="T3" s="252"/>
    </row>
    <row r="4" spans="1:50" ht="19.5" customHeight="1" thickBot="1" x14ac:dyDescent="0.4">
      <c r="F4" s="28"/>
      <c r="G4" s="28"/>
      <c r="H4" s="28"/>
      <c r="I4" s="28"/>
      <c r="J4" s="28"/>
      <c r="K4" s="28"/>
      <c r="L4" s="30"/>
      <c r="M4" s="30"/>
      <c r="N4" s="30"/>
      <c r="O4" s="30"/>
      <c r="P4" s="30"/>
      <c r="Q4" s="30"/>
      <c r="R4" s="30"/>
      <c r="S4" s="30"/>
      <c r="T4" s="30"/>
      <c r="W4" s="245"/>
    </row>
    <row r="5" spans="1:50" ht="29.15" customHeight="1" thickBot="1" x14ac:dyDescent="0.4">
      <c r="A5" s="31" t="s">
        <v>132</v>
      </c>
      <c r="B5" s="32"/>
      <c r="C5" s="32"/>
      <c r="D5" s="125"/>
      <c r="E5" s="114" t="str">
        <f>IFERROR(IF($AN$5="Funding Request",IF('Reference Records'!$B$281&lt;&gt;"",'Reference Records'!$B$281,'Reference Records'!$B$282),IF(OR($AN$5="Grant Making", $AN$5="Grant Revision"),'Reference Records'!B286,"")),"")</f>
        <v>Afghanistan</v>
      </c>
      <c r="F5" s="33"/>
      <c r="G5" s="33"/>
      <c r="H5" s="33"/>
      <c r="I5" s="33"/>
      <c r="J5" s="33"/>
      <c r="K5" s="33"/>
      <c r="L5" s="30"/>
      <c r="M5" s="30"/>
      <c r="N5" s="30"/>
      <c r="O5" s="30"/>
      <c r="P5" s="30"/>
      <c r="Q5" s="30"/>
      <c r="R5" s="30"/>
      <c r="S5" s="30"/>
      <c r="T5" s="30"/>
      <c r="V5" s="245"/>
      <c r="W5" s="245"/>
      <c r="AL5" s="7"/>
      <c r="AM5" s="96" t="s">
        <v>192</v>
      </c>
      <c r="AN5" s="816" t="s">
        <v>177</v>
      </c>
      <c r="AO5" s="96"/>
      <c r="AP5" s="96"/>
    </row>
    <row r="6" spans="1:50" ht="28.4" customHeight="1" thickBot="1" x14ac:dyDescent="0.4">
      <c r="A6" s="250" t="s">
        <v>187</v>
      </c>
      <c r="B6" s="32"/>
      <c r="C6" s="32"/>
      <c r="D6" s="125"/>
      <c r="E6" s="113" t="str">
        <f>IF($AN$5="Funding Request",'Reference Records'!$B$280,IF(OR($AN$5="Grant Making", $AN$5="Grant Revision"),'Reference Records'!$B$285,""))</f>
        <v>FR1785-AFG-H</v>
      </c>
      <c r="F6" s="33"/>
      <c r="G6" s="33"/>
      <c r="H6" s="33"/>
      <c r="I6" s="33"/>
      <c r="J6" s="33"/>
      <c r="K6" s="33"/>
      <c r="L6" s="30"/>
      <c r="M6" s="30"/>
      <c r="N6" s="30"/>
      <c r="O6" s="30"/>
      <c r="P6" s="30"/>
      <c r="Q6" s="30"/>
      <c r="R6" s="30"/>
      <c r="S6" s="30"/>
      <c r="T6" s="30"/>
      <c r="V6" s="34"/>
      <c r="W6" s="34"/>
    </row>
    <row r="7" spans="1:50" ht="31.5" customHeight="1" thickBot="1" x14ac:dyDescent="0.4">
      <c r="A7" s="250" t="s">
        <v>133</v>
      </c>
      <c r="B7" s="32"/>
      <c r="C7" s="32"/>
      <c r="D7" s="125"/>
      <c r="E7" s="222">
        <v>44197</v>
      </c>
      <c r="F7" s="35"/>
      <c r="G7" s="35"/>
      <c r="H7" s="35"/>
      <c r="I7" s="35"/>
      <c r="J7" s="35"/>
      <c r="K7" s="35"/>
      <c r="L7" s="30"/>
      <c r="M7" s="30"/>
      <c r="N7" s="30"/>
      <c r="O7" s="30"/>
      <c r="P7" s="30"/>
      <c r="Q7" s="30"/>
      <c r="R7" s="30"/>
      <c r="S7" s="30"/>
      <c r="T7" s="30"/>
      <c r="V7" s="34" t="s">
        <v>37</v>
      </c>
      <c r="W7" s="34"/>
    </row>
    <row r="8" spans="1:50" ht="31.5" customHeight="1" thickBot="1" x14ac:dyDescent="0.4">
      <c r="A8" s="250" t="s">
        <v>134</v>
      </c>
      <c r="B8" s="98"/>
      <c r="C8" s="98"/>
      <c r="D8" s="126" t="s">
        <v>196</v>
      </c>
      <c r="E8" s="222">
        <v>46022</v>
      </c>
      <c r="F8" s="35"/>
      <c r="G8" s="35"/>
      <c r="H8" s="35"/>
      <c r="I8" s="35"/>
      <c r="J8" s="35"/>
      <c r="K8" s="71"/>
      <c r="L8" s="30"/>
      <c r="M8" s="30"/>
      <c r="N8" s="30"/>
      <c r="O8" s="30"/>
      <c r="P8" s="30"/>
      <c r="Q8" s="30"/>
      <c r="R8" s="30"/>
      <c r="S8" s="30"/>
      <c r="T8" s="30"/>
      <c r="V8" s="34"/>
      <c r="W8" s="34"/>
      <c r="AL8" s="96"/>
      <c r="AM8" s="96"/>
      <c r="AN8" s="96"/>
      <c r="AO8" s="96"/>
    </row>
    <row r="9" spans="1:50" ht="32.25" customHeight="1" thickBot="1" x14ac:dyDescent="0.4">
      <c r="A9" s="250" t="s">
        <v>416</v>
      </c>
      <c r="B9" s="4" t="s">
        <v>122</v>
      </c>
      <c r="C9" s="817">
        <v>12</v>
      </c>
      <c r="D9" s="127" t="s">
        <v>122</v>
      </c>
      <c r="E9" s="815">
        <f>IFERROR(IF(C9="","",C9),"")</f>
        <v>12</v>
      </c>
      <c r="F9" s="33"/>
      <c r="G9" s="33"/>
      <c r="H9" s="33"/>
      <c r="I9" s="33"/>
      <c r="J9" s="33"/>
      <c r="K9" s="33"/>
      <c r="L9" s="30"/>
      <c r="M9" s="30"/>
      <c r="N9" s="30"/>
      <c r="O9" s="30"/>
      <c r="P9" s="30"/>
      <c r="Q9" s="30"/>
      <c r="R9" s="30"/>
      <c r="S9" s="30"/>
      <c r="T9" s="30"/>
      <c r="W9" s="34"/>
      <c r="AL9" s="96"/>
      <c r="AM9" s="96" t="s">
        <v>198</v>
      </c>
      <c r="AN9" s="96">
        <f>'Reference Records'!$B$355</f>
        <v>0</v>
      </c>
      <c r="AO9" s="96"/>
    </row>
    <row r="10" spans="1:50" ht="32.25" customHeight="1" thickBot="1" x14ac:dyDescent="0.4">
      <c r="A10" s="250" t="s">
        <v>206</v>
      </c>
      <c r="B10" s="28"/>
      <c r="C10" s="28"/>
      <c r="D10" s="128" t="s">
        <v>217</v>
      </c>
      <c r="E10" s="123">
        <v>44197</v>
      </c>
      <c r="F10" s="33"/>
      <c r="G10" s="33"/>
      <c r="H10" s="33"/>
      <c r="I10" s="33"/>
      <c r="J10" s="33"/>
      <c r="K10" s="504" t="str">
        <f>IF(E8&gt;E11,"Please note, the Implementation Period End Date is longer than the Allocation Utilisation Period End Date"," ")</f>
        <v xml:space="preserve"> </v>
      </c>
      <c r="L10" s="30"/>
      <c r="M10" s="30"/>
      <c r="N10" s="30"/>
      <c r="O10" s="30"/>
      <c r="P10" s="30"/>
      <c r="Q10" s="30"/>
      <c r="R10" s="30"/>
      <c r="S10" s="30"/>
      <c r="T10" s="30"/>
      <c r="AM10" s="96" t="s">
        <v>201</v>
      </c>
      <c r="AN10" s="96" t="s">
        <v>821</v>
      </c>
    </row>
    <row r="11" spans="1:50" ht="27" customHeight="1" thickBot="1" x14ac:dyDescent="0.4">
      <c r="A11" s="250" t="s">
        <v>207</v>
      </c>
      <c r="B11" s="101"/>
      <c r="C11" s="101"/>
      <c r="D11" s="100" t="s">
        <v>218</v>
      </c>
      <c r="E11" s="124">
        <v>46022</v>
      </c>
      <c r="F11" s="36"/>
      <c r="G11" s="36"/>
      <c r="H11" s="36"/>
      <c r="I11" s="36"/>
      <c r="J11" s="36"/>
      <c r="K11" s="504"/>
      <c r="L11" s="30"/>
      <c r="M11" s="30"/>
      <c r="N11" s="30"/>
      <c r="O11" s="30"/>
      <c r="P11" s="30"/>
      <c r="Q11" s="30"/>
      <c r="R11" s="30"/>
      <c r="S11" s="30"/>
      <c r="T11" s="37"/>
      <c r="W11" s="34"/>
      <c r="AM11" s="96" t="s">
        <v>234</v>
      </c>
      <c r="AN11" s="96" t="str">
        <f ca="1">CONCATENATE(E6&amp;"_PF_"&amp;AN5&amp;"_Imported_",TEXT(TODAY(),"dd-mmm-yy"))</f>
        <v>FR1785-AFG-H_PF_Funding Request_Imported_26-Sep-22</v>
      </c>
    </row>
    <row r="12" spans="1:50" s="18" customFormat="1" ht="27.75" customHeight="1" thickBot="1" x14ac:dyDescent="0.4">
      <c r="A12" s="36"/>
      <c r="B12" s="36"/>
      <c r="C12" s="36"/>
      <c r="D12" s="36"/>
      <c r="E12" s="36"/>
      <c r="F12" s="36"/>
      <c r="G12" s="36"/>
      <c r="H12" s="36"/>
      <c r="I12" s="36"/>
      <c r="J12" s="36"/>
      <c r="K12" s="36"/>
      <c r="L12" s="37"/>
      <c r="M12" s="37"/>
      <c r="N12" s="37"/>
      <c r="O12" s="37"/>
      <c r="P12" s="37"/>
      <c r="Q12" s="37"/>
      <c r="R12" s="37"/>
      <c r="S12" s="37"/>
      <c r="T12" s="16"/>
      <c r="V12" s="28"/>
      <c r="W12" s="34"/>
      <c r="X12" s="28"/>
      <c r="Y12" s="28"/>
      <c r="Z12" s="28"/>
      <c r="AN12" s="140" t="str">
        <f ca="1">CONCATENATE(E6&amp;"_PF_"&amp;AN5&amp;"_Extracted_",TEXT(TODAY(),"dd-mmm-yy"))</f>
        <v>FR1785-AFG-H_PF_Funding Request_Extracted_26-Sep-22</v>
      </c>
      <c r="AO12" s="3"/>
      <c r="AP12" s="3"/>
      <c r="AQ12" s="3"/>
      <c r="AR12" s="3"/>
      <c r="AS12" s="3"/>
      <c r="AT12" s="3"/>
      <c r="AU12" s="3"/>
      <c r="AV12" s="3"/>
      <c r="AW12" s="3"/>
      <c r="AX12" s="3"/>
    </row>
    <row r="13" spans="1:50" s="18" customFormat="1" ht="35.25" customHeight="1" thickBot="1" x14ac:dyDescent="0.4">
      <c r="A13" s="507" t="s">
        <v>31</v>
      </c>
      <c r="B13" s="38"/>
      <c r="C13" s="39"/>
      <c r="D13" s="39"/>
      <c r="E13" s="190" t="s">
        <v>444</v>
      </c>
      <c r="F13" s="14"/>
      <c r="G13" s="14"/>
      <c r="H13" s="14"/>
      <c r="I13" s="14"/>
      <c r="J13" s="14"/>
      <c r="K13" s="190" t="s">
        <v>445</v>
      </c>
      <c r="L13" s="15"/>
      <c r="M13" s="14"/>
      <c r="N13" s="14"/>
      <c r="O13" s="14"/>
      <c r="P13" s="14"/>
      <c r="Q13" s="14"/>
      <c r="R13" s="14"/>
      <c r="S13" s="14"/>
      <c r="T13" s="190" t="s">
        <v>13</v>
      </c>
      <c r="V13" s="190" t="s">
        <v>362</v>
      </c>
      <c r="W13" s="34"/>
      <c r="X13" s="28"/>
      <c r="Y13" s="28"/>
      <c r="Z13" s="28"/>
      <c r="AO13" s="3"/>
      <c r="AP13" s="3"/>
      <c r="AQ13" s="3"/>
      <c r="AR13" s="3"/>
      <c r="AS13" s="3"/>
      <c r="AT13" s="3"/>
      <c r="AU13" s="3"/>
      <c r="AV13" s="3"/>
      <c r="AW13" s="3"/>
      <c r="AX13" s="3"/>
    </row>
    <row r="14" spans="1:50" s="18" customFormat="1" ht="40.5" customHeight="1" thickBot="1" x14ac:dyDescent="0.4">
      <c r="A14" s="507"/>
      <c r="B14" s="40"/>
      <c r="C14" s="41"/>
      <c r="D14" s="41"/>
      <c r="E14" s="190" t="s">
        <v>5</v>
      </c>
      <c r="F14" s="14"/>
      <c r="G14" s="14"/>
      <c r="H14" s="14"/>
      <c r="I14" s="14"/>
      <c r="J14" s="14"/>
      <c r="K14" s="87" t="s">
        <v>16</v>
      </c>
      <c r="L14" s="15"/>
      <c r="M14" s="14"/>
      <c r="N14" s="14"/>
      <c r="O14" s="14"/>
      <c r="P14" s="14"/>
      <c r="Q14" s="14"/>
      <c r="R14" s="14"/>
      <c r="S14" s="14"/>
      <c r="T14" s="13" t="s">
        <v>32</v>
      </c>
      <c r="V14" s="28"/>
      <c r="W14" s="34"/>
      <c r="X14" s="28"/>
      <c r="Y14" s="28"/>
      <c r="Z14" s="28"/>
      <c r="AO14" s="3"/>
      <c r="AP14" s="3"/>
      <c r="AQ14" s="3"/>
      <c r="AR14" s="3"/>
      <c r="AS14" s="3"/>
      <c r="AT14" s="3"/>
      <c r="AU14" s="3"/>
      <c r="AV14" s="3"/>
      <c r="AW14" s="3"/>
      <c r="AX14" s="3"/>
    </row>
    <row r="15" spans="1:50" s="18" customFormat="1" ht="28.5" customHeight="1" x14ac:dyDescent="0.35">
      <c r="A15" s="36"/>
      <c r="B15" s="36"/>
      <c r="C15" s="36"/>
      <c r="D15" s="36"/>
      <c r="E15" s="36"/>
      <c r="F15" s="36"/>
      <c r="G15" s="36"/>
      <c r="H15" s="36"/>
      <c r="I15" s="36"/>
      <c r="J15" s="36"/>
      <c r="K15" s="36"/>
      <c r="L15" s="37"/>
      <c r="M15" s="37"/>
      <c r="N15" s="37"/>
      <c r="O15" s="37"/>
      <c r="P15" s="37"/>
      <c r="Q15" s="37"/>
      <c r="R15" s="37"/>
      <c r="S15" s="37"/>
      <c r="T15" s="16"/>
      <c r="V15" s="28"/>
      <c r="W15" s="34"/>
      <c r="X15" s="28"/>
      <c r="Y15" s="28"/>
      <c r="Z15" s="28"/>
      <c r="AO15" s="3"/>
      <c r="AP15" s="3"/>
      <c r="AQ15" s="3"/>
      <c r="AR15" s="3"/>
      <c r="AS15" s="3"/>
      <c r="AT15" s="3"/>
      <c r="AU15" s="3"/>
      <c r="AV15" s="3"/>
      <c r="AW15" s="3"/>
      <c r="AX15" s="3"/>
    </row>
    <row r="16" spans="1:50" ht="37.5" customHeight="1" thickBot="1" x14ac:dyDescent="0.4">
      <c r="A16" s="30"/>
      <c r="B16" s="30"/>
      <c r="C16" s="30"/>
      <c r="D16" s="30"/>
      <c r="E16" s="22"/>
      <c r="T16" s="22"/>
      <c r="W16" s="34"/>
      <c r="X16" s="34"/>
    </row>
    <row r="17" spans="1:26" ht="0.75" customHeight="1" x14ac:dyDescent="0.35">
      <c r="A17" s="42"/>
      <c r="B17" s="43"/>
      <c r="C17" s="43"/>
      <c r="D17" s="44"/>
      <c r="E17" s="30"/>
      <c r="F17" s="30"/>
      <c r="G17" s="30"/>
      <c r="H17" s="30"/>
      <c r="I17" s="30"/>
      <c r="J17" s="30"/>
      <c r="K17" s="30"/>
      <c r="L17" s="30"/>
      <c r="M17" s="30"/>
      <c r="N17" s="30"/>
      <c r="O17" s="30"/>
      <c r="P17" s="30"/>
      <c r="Q17" s="30"/>
      <c r="R17" s="30"/>
      <c r="S17" s="30"/>
      <c r="T17" s="22"/>
      <c r="W17" s="34"/>
      <c r="X17" s="34"/>
    </row>
    <row r="18" spans="1:26" ht="36.75" customHeight="1" x14ac:dyDescent="0.35">
      <c r="A18" s="148" t="s">
        <v>121</v>
      </c>
      <c r="B18" s="148"/>
      <c r="C18" s="148" t="s">
        <v>91</v>
      </c>
      <c r="D18" s="45"/>
      <c r="E18" s="30"/>
      <c r="F18" s="30"/>
      <c r="G18" s="30"/>
      <c r="H18" s="30"/>
      <c r="I18" s="30"/>
      <c r="J18" s="30"/>
      <c r="K18" s="30"/>
      <c r="L18" s="30"/>
      <c r="M18" s="30"/>
      <c r="N18" s="30"/>
      <c r="O18" s="30"/>
      <c r="P18" s="30"/>
      <c r="Q18" s="30"/>
      <c r="R18" s="30"/>
      <c r="S18" s="30"/>
      <c r="T18" s="22"/>
      <c r="W18" s="34"/>
      <c r="X18" s="34"/>
    </row>
    <row r="19" spans="1:26" ht="47.15" hidden="1" customHeight="1" x14ac:dyDescent="0.35">
      <c r="A19" s="149" t="s">
        <v>120</v>
      </c>
      <c r="B19" s="149"/>
      <c r="C19" s="149" t="s">
        <v>90</v>
      </c>
      <c r="D19" s="30"/>
      <c r="E19" s="30"/>
      <c r="F19" s="30"/>
      <c r="G19" s="30"/>
      <c r="H19" s="30"/>
      <c r="I19" s="30"/>
      <c r="J19" s="30"/>
      <c r="K19" s="30"/>
      <c r="L19" s="30"/>
      <c r="M19" s="30"/>
      <c r="N19" s="30"/>
      <c r="O19" s="30"/>
      <c r="P19" s="30"/>
      <c r="Q19" s="30"/>
      <c r="R19" s="30"/>
      <c r="S19" s="30"/>
      <c r="T19" s="22"/>
      <c r="W19" s="34"/>
      <c r="X19" s="34"/>
    </row>
    <row r="20" spans="1:26" ht="47.15" customHeight="1" x14ac:dyDescent="0.35">
      <c r="A20" s="149" t="s">
        <v>979</v>
      </c>
      <c r="B20" s="149"/>
      <c r="C20" s="149" t="s">
        <v>979</v>
      </c>
      <c r="D20" s="30"/>
      <c r="E20" s="30"/>
      <c r="F20" s="30"/>
      <c r="G20" s="30"/>
      <c r="H20" s="30"/>
      <c r="I20" s="30"/>
      <c r="J20" s="30"/>
      <c r="K20" s="30"/>
      <c r="L20" s="30"/>
      <c r="M20" s="30"/>
      <c r="N20" s="30"/>
      <c r="O20" s="30"/>
      <c r="P20" s="30"/>
      <c r="Q20" s="30"/>
      <c r="R20" s="30"/>
      <c r="S20" s="30"/>
      <c r="T20" s="22"/>
      <c r="W20" s="245"/>
      <c r="X20" s="245"/>
    </row>
    <row r="21" spans="1:26" ht="47.15" customHeight="1" x14ac:dyDescent="0.35">
      <c r="A21" s="183"/>
      <c r="B21" s="182"/>
      <c r="C21" s="149" t="s">
        <v>273</v>
      </c>
      <c r="D21" s="30"/>
      <c r="E21" s="30"/>
      <c r="F21" s="30"/>
      <c r="G21" s="30"/>
      <c r="H21" s="30"/>
      <c r="I21" s="30"/>
      <c r="J21" s="30"/>
      <c r="K21" s="30"/>
      <c r="L21" s="30"/>
      <c r="M21" s="30"/>
      <c r="N21" s="30"/>
      <c r="O21" s="30"/>
      <c r="P21" s="30"/>
      <c r="Q21" s="30"/>
      <c r="R21" s="30"/>
      <c r="S21" s="30"/>
      <c r="T21" s="22"/>
      <c r="W21" s="147"/>
      <c r="X21" s="147"/>
    </row>
    <row r="22" spans="1:26" s="30" customFormat="1" ht="20.149999999999999" customHeight="1" x14ac:dyDescent="0.35">
      <c r="A22" s="183"/>
      <c r="B22" s="182"/>
      <c r="C22" s="149"/>
      <c r="V22" s="29"/>
      <c r="W22" s="29"/>
      <c r="X22" s="29"/>
      <c r="Y22" s="29"/>
      <c r="Z22" s="29"/>
    </row>
    <row r="23" spans="1:26" ht="16.399999999999999" customHeight="1" thickBot="1" x14ac:dyDescent="0.4">
      <c r="A23" s="22"/>
      <c r="E23" s="22"/>
      <c r="J23" s="22"/>
      <c r="T23" s="22"/>
      <c r="W23" s="34"/>
      <c r="X23" s="34"/>
    </row>
    <row r="24" spans="1:26" ht="0.75" customHeight="1" x14ac:dyDescent="0.35">
      <c r="A24" s="22"/>
      <c r="B24" s="19"/>
      <c r="C24" s="19"/>
      <c r="D24" s="19"/>
      <c r="E24" s="22"/>
      <c r="F24" s="19"/>
      <c r="G24" s="19"/>
      <c r="H24" s="19"/>
      <c r="I24" s="19"/>
      <c r="J24" s="21"/>
      <c r="K24" s="22"/>
      <c r="L24" s="22"/>
      <c r="M24" s="22"/>
      <c r="N24" s="22"/>
      <c r="O24" s="22"/>
      <c r="P24" s="22"/>
      <c r="Q24" s="22"/>
      <c r="R24" s="22"/>
      <c r="T24" s="22"/>
      <c r="W24" s="34"/>
      <c r="X24" s="34"/>
    </row>
    <row r="25" spans="1:26" ht="21" customHeight="1" x14ac:dyDescent="0.35">
      <c r="A25" s="192" t="s">
        <v>191</v>
      </c>
      <c r="B25" s="193"/>
      <c r="C25" s="193"/>
      <c r="D25" s="193"/>
      <c r="E25" s="194" t="s">
        <v>135</v>
      </c>
      <c r="F25" s="79"/>
      <c r="G25" s="79"/>
      <c r="H25" s="79"/>
      <c r="I25" s="67" t="s">
        <v>48</v>
      </c>
      <c r="J25" s="80" t="s">
        <v>51</v>
      </c>
      <c r="L25" s="73"/>
      <c r="M25" s="74"/>
      <c r="N25" s="74"/>
      <c r="O25" s="75"/>
      <c r="P25" s="75"/>
      <c r="Q25" s="74"/>
      <c r="R25" s="72"/>
      <c r="S25" s="22"/>
      <c r="T25" s="22"/>
      <c r="W25" s="34"/>
      <c r="X25" s="34"/>
    </row>
    <row r="26" spans="1:26" ht="19.399999999999999" hidden="1" customHeight="1" x14ac:dyDescent="0.35">
      <c r="A26" s="195" t="str">
        <f>IF(E26&lt;&gt;"[Account (Name)]",1,"")</f>
        <v/>
      </c>
      <c r="B26" s="196"/>
      <c r="C26" s="196"/>
      <c r="D26" s="196"/>
      <c r="E26" s="197" t="s">
        <v>119</v>
      </c>
      <c r="F26" s="81"/>
      <c r="G26" s="81"/>
      <c r="H26" s="81"/>
      <c r="I26" s="97" t="s">
        <v>47</v>
      </c>
      <c r="J26" s="81" t="s">
        <v>50</v>
      </c>
      <c r="L26" s="76"/>
      <c r="M26" s="76"/>
      <c r="N26" s="76"/>
      <c r="O26" s="77"/>
      <c r="P26" s="77"/>
      <c r="Q26" s="77"/>
      <c r="R26" s="78"/>
      <c r="S26" s="22"/>
      <c r="T26" s="22"/>
      <c r="W26" s="34"/>
      <c r="X26" s="34"/>
    </row>
    <row r="27" spans="1:26" ht="18.649999999999999" customHeight="1" thickBot="1" x14ac:dyDescent="0.4">
      <c r="A27" s="92"/>
      <c r="B27" s="22"/>
      <c r="C27" s="22"/>
      <c r="D27" s="22"/>
      <c r="E27" s="22"/>
      <c r="F27" s="22"/>
      <c r="G27" s="22"/>
      <c r="H27" s="22"/>
      <c r="I27" s="22"/>
      <c r="J27" s="22"/>
      <c r="K27" s="22"/>
      <c r="L27" s="22"/>
      <c r="M27" s="22"/>
      <c r="N27" s="22"/>
      <c r="O27" s="22"/>
      <c r="P27" s="22"/>
      <c r="Q27" s="22"/>
      <c r="R27" s="22"/>
      <c r="S27" s="22"/>
      <c r="W27" s="34"/>
      <c r="X27" s="34"/>
    </row>
    <row r="28" spans="1:26" ht="12.65" customHeight="1" x14ac:dyDescent="0.35">
      <c r="A28" s="198"/>
      <c r="B28" s="19"/>
      <c r="C28" s="19"/>
      <c r="D28" s="19"/>
      <c r="E28" s="198"/>
      <c r="F28" s="19"/>
      <c r="G28" s="19"/>
      <c r="H28" s="19"/>
      <c r="I28" s="19"/>
      <c r="J28" s="22"/>
      <c r="K28" s="198"/>
      <c r="L28" s="19"/>
      <c r="M28" s="19"/>
      <c r="N28" s="19"/>
      <c r="O28" s="19"/>
      <c r="P28" s="19"/>
      <c r="Q28" s="19"/>
      <c r="R28" s="63"/>
      <c r="S28" s="20"/>
      <c r="W28" s="34"/>
    </row>
    <row r="29" spans="1:26" ht="75" customHeight="1" x14ac:dyDescent="0.35">
      <c r="A29" s="148" t="s">
        <v>191</v>
      </c>
      <c r="B29" s="151"/>
      <c r="C29" s="151"/>
      <c r="D29" s="151"/>
      <c r="E29" s="862" t="s">
        <v>457</v>
      </c>
      <c r="F29" s="151"/>
      <c r="G29" s="151"/>
      <c r="H29" s="151"/>
      <c r="I29" s="151"/>
      <c r="J29" s="151" t="str">
        <f>P29</f>
        <v>Record ID</v>
      </c>
      <c r="K29" s="863" t="s">
        <v>446</v>
      </c>
      <c r="L29" s="152" t="s">
        <v>46</v>
      </c>
      <c r="M29" s="864" t="s">
        <v>110</v>
      </c>
      <c r="N29" s="864" t="s">
        <v>176</v>
      </c>
      <c r="O29" s="864" t="s">
        <v>175</v>
      </c>
      <c r="P29" s="152" t="s">
        <v>48</v>
      </c>
      <c r="Q29" s="152" t="s">
        <v>49</v>
      </c>
      <c r="R29" s="151" t="s">
        <v>51</v>
      </c>
      <c r="S29" s="21"/>
      <c r="W29" s="34"/>
    </row>
    <row r="30" spans="1:26" ht="21" hidden="1" customHeight="1" x14ac:dyDescent="0.35">
      <c r="A30" s="149" t="s">
        <v>62</v>
      </c>
      <c r="B30" s="865"/>
      <c r="C30" s="865"/>
      <c r="D30" s="865" t="str">
        <f>IF(E30&lt;&gt;"",E30,K30)</f>
        <v>[Account (Name)]</v>
      </c>
      <c r="E30" s="866" t="str">
        <f>IFERROR(IF(Q30="Funding Request Place Holder","",Q30),"")</f>
        <v>[Account (Name)]</v>
      </c>
      <c r="F30" s="867"/>
      <c r="G30" s="867"/>
      <c r="H30" s="867"/>
      <c r="I30" s="867"/>
      <c r="J30" s="151" t="str">
        <f>P30</f>
        <v>[Record ID]</v>
      </c>
      <c r="K30" s="866" t="s">
        <v>174</v>
      </c>
      <c r="L30" s="868" t="b">
        <f>IFERROR(IF(AND($AN$5="Funding Request",OR(E30&lt;&gt;"",K30&lt;&gt;"")),TRUE,FALSE),FALSE)</f>
        <v>1</v>
      </c>
      <c r="M30" s="868" t="str">
        <f>E30&amp;K30</f>
        <v>[Account (Name)][Alternative Account]</v>
      </c>
      <c r="N30" s="869" t="str">
        <f>IFERROR(IF(E30&lt;&gt;"",IF('Reference Records'!$C$281&lt;&gt;"",VLOOKUP(E30,'Account Role'!$B$3:$D$87,3,FALSE),VLOOKUP(E30,'Account Role'!$B$95:$D$401,3,FALSE)),O30),"")</f>
        <v>[Account]</v>
      </c>
      <c r="O30" s="868" t="s">
        <v>81</v>
      </c>
      <c r="P30" s="870" t="s">
        <v>47</v>
      </c>
      <c r="Q30" s="871" t="s">
        <v>119</v>
      </c>
      <c r="R30" s="867" t="s">
        <v>50</v>
      </c>
      <c r="S30" s="21"/>
      <c r="W30" s="34"/>
    </row>
    <row r="31" spans="1:26" ht="21" customHeight="1" x14ac:dyDescent="0.35">
      <c r="A31" s="149">
        <v>1</v>
      </c>
      <c r="B31" s="865"/>
      <c r="C31" s="865"/>
      <c r="D31" s="865">
        <f t="shared" ref="D31:D39" si="0">IF(E31&lt;&gt;"",E31,K31)</f>
        <v>0</v>
      </c>
      <c r="E31" s="866" t="str">
        <f t="shared" ref="E31:E39" si="1">IFERROR(IF(Q31="Funding Request Place Holder","",Q31),"")</f>
        <v/>
      </c>
      <c r="F31" s="867"/>
      <c r="G31" s="867"/>
      <c r="H31" s="867"/>
      <c r="I31" s="867"/>
      <c r="J31" s="151" t="str">
        <f t="shared" ref="J31:J39" si="2">P31</f>
        <v>a1255000006j3FkAAI</v>
      </c>
      <c r="K31" s="866"/>
      <c r="L31" s="868" t="b">
        <f t="shared" ref="L31:L39" si="3">IFERROR(IF(AND($AN$5="Funding Request",OR(E31&lt;&gt;"",K31&lt;&gt;"")),TRUE,FALSE),FALSE)</f>
        <v>0</v>
      </c>
      <c r="M31" s="868" t="str">
        <f t="shared" ref="M31:M39" si="4">E31&amp;K31</f>
        <v/>
      </c>
      <c r="N31" s="869" t="str">
        <f>IFERROR(IF(E31&lt;&gt;"",IF('Reference Records'!$C$281&lt;&gt;"",VLOOKUP(E31,'Account Role'!$B$3:$D$87,3,FALSE),VLOOKUP(E31,'Account Role'!$B$95:$D$401,3,FALSE)),O31),"")</f>
        <v>0013600000zN6z8AAC</v>
      </c>
      <c r="O31" s="868" t="s">
        <v>5175</v>
      </c>
      <c r="P31" s="870" t="s">
        <v>5176</v>
      </c>
      <c r="Q31" s="871" t="s">
        <v>5177</v>
      </c>
      <c r="R31" s="867" t="s">
        <v>5178</v>
      </c>
      <c r="S31" s="21"/>
      <c r="W31" s="245"/>
    </row>
    <row r="32" spans="1:26" ht="21" customHeight="1" x14ac:dyDescent="0.35">
      <c r="A32" s="149">
        <v>2</v>
      </c>
      <c r="B32" s="865"/>
      <c r="C32" s="865"/>
      <c r="D32" s="865">
        <f t="shared" si="0"/>
        <v>0</v>
      </c>
      <c r="E32" s="866" t="str">
        <f t="shared" si="1"/>
        <v/>
      </c>
      <c r="F32" s="867"/>
      <c r="G32" s="867"/>
      <c r="H32" s="867"/>
      <c r="I32" s="867"/>
      <c r="J32" s="151" t="str">
        <f t="shared" si="2"/>
        <v>a1255000006j3FlAAI</v>
      </c>
      <c r="K32" s="866"/>
      <c r="L32" s="868" t="b">
        <f t="shared" si="3"/>
        <v>0</v>
      </c>
      <c r="M32" s="868" t="str">
        <f t="shared" si="4"/>
        <v/>
      </c>
      <c r="N32" s="869" t="str">
        <f>IFERROR(IF(E32&lt;&gt;"",IF('Reference Records'!$C$281&lt;&gt;"",VLOOKUP(E32,'Account Role'!$B$3:$D$87,3,FALSE),VLOOKUP(E32,'Account Role'!$B$95:$D$401,3,FALSE)),O32),"")</f>
        <v>0013600000zN6z8AAC</v>
      </c>
      <c r="O32" s="868" t="s">
        <v>5175</v>
      </c>
      <c r="P32" s="870" t="s">
        <v>5179</v>
      </c>
      <c r="Q32" s="871" t="s">
        <v>5177</v>
      </c>
      <c r="R32" s="867" t="s">
        <v>5180</v>
      </c>
      <c r="S32" s="21"/>
      <c r="W32" s="245"/>
    </row>
    <row r="33" spans="1:50" ht="21" customHeight="1" x14ac:dyDescent="0.35">
      <c r="A33" s="149">
        <v>3</v>
      </c>
      <c r="B33" s="865"/>
      <c r="C33" s="865"/>
      <c r="D33" s="865">
        <f t="shared" si="0"/>
        <v>0</v>
      </c>
      <c r="E33" s="866" t="str">
        <f t="shared" si="1"/>
        <v/>
      </c>
      <c r="F33" s="867"/>
      <c r="G33" s="867"/>
      <c r="H33" s="867"/>
      <c r="I33" s="867"/>
      <c r="J33" s="151" t="str">
        <f t="shared" si="2"/>
        <v>a1255000006j3FmAAI</v>
      </c>
      <c r="K33" s="866"/>
      <c r="L33" s="868" t="b">
        <f t="shared" si="3"/>
        <v>0</v>
      </c>
      <c r="M33" s="868" t="str">
        <f t="shared" si="4"/>
        <v/>
      </c>
      <c r="N33" s="869" t="str">
        <f>IFERROR(IF(E33&lt;&gt;"",IF('Reference Records'!$C$281&lt;&gt;"",VLOOKUP(E33,'Account Role'!$B$3:$D$87,3,FALSE),VLOOKUP(E33,'Account Role'!$B$95:$D$401,3,FALSE)),O33),"")</f>
        <v>0013600000zN6z8AAC</v>
      </c>
      <c r="O33" s="868" t="s">
        <v>5175</v>
      </c>
      <c r="P33" s="870" t="s">
        <v>5181</v>
      </c>
      <c r="Q33" s="871" t="s">
        <v>5177</v>
      </c>
      <c r="R33" s="867" t="s">
        <v>5182</v>
      </c>
      <c r="S33" s="21"/>
      <c r="W33" s="245"/>
    </row>
    <row r="34" spans="1:50" ht="21" customHeight="1" x14ac:dyDescent="0.35">
      <c r="A34" s="149">
        <v>4</v>
      </c>
      <c r="B34" s="865"/>
      <c r="C34" s="865"/>
      <c r="D34" s="865">
        <f t="shared" si="0"/>
        <v>0</v>
      </c>
      <c r="E34" s="866" t="str">
        <f t="shared" si="1"/>
        <v/>
      </c>
      <c r="F34" s="867"/>
      <c r="G34" s="867"/>
      <c r="H34" s="867"/>
      <c r="I34" s="867"/>
      <c r="J34" s="151" t="str">
        <f t="shared" si="2"/>
        <v>a1255000006j3FnAAI</v>
      </c>
      <c r="K34" s="866"/>
      <c r="L34" s="868" t="b">
        <f t="shared" si="3"/>
        <v>0</v>
      </c>
      <c r="M34" s="868" t="str">
        <f t="shared" si="4"/>
        <v/>
      </c>
      <c r="N34" s="869" t="str">
        <f>IFERROR(IF(E34&lt;&gt;"",IF('Reference Records'!$C$281&lt;&gt;"",VLOOKUP(E34,'Account Role'!$B$3:$D$87,3,FALSE),VLOOKUP(E34,'Account Role'!$B$95:$D$401,3,FALSE)),O34),"")</f>
        <v>0013600000zN6z8AAC</v>
      </c>
      <c r="O34" s="868" t="s">
        <v>5175</v>
      </c>
      <c r="P34" s="870" t="s">
        <v>5183</v>
      </c>
      <c r="Q34" s="871" t="s">
        <v>5177</v>
      </c>
      <c r="R34" s="867" t="s">
        <v>5184</v>
      </c>
      <c r="S34" s="21"/>
      <c r="W34" s="245"/>
    </row>
    <row r="35" spans="1:50" ht="21" customHeight="1" x14ac:dyDescent="0.35">
      <c r="A35" s="149">
        <v>5</v>
      </c>
      <c r="B35" s="865"/>
      <c r="C35" s="865"/>
      <c r="D35" s="865">
        <f t="shared" si="0"/>
        <v>0</v>
      </c>
      <c r="E35" s="866" t="str">
        <f t="shared" si="1"/>
        <v/>
      </c>
      <c r="F35" s="867"/>
      <c r="G35" s="867"/>
      <c r="H35" s="867"/>
      <c r="I35" s="867"/>
      <c r="J35" s="151" t="str">
        <f t="shared" si="2"/>
        <v>a1255000006j3FoAAI</v>
      </c>
      <c r="K35" s="866"/>
      <c r="L35" s="868" t="b">
        <f t="shared" si="3"/>
        <v>0</v>
      </c>
      <c r="M35" s="868" t="str">
        <f t="shared" si="4"/>
        <v/>
      </c>
      <c r="N35" s="869" t="str">
        <f>IFERROR(IF(E35&lt;&gt;"",IF('Reference Records'!$C$281&lt;&gt;"",VLOOKUP(E35,'Account Role'!$B$3:$D$87,3,FALSE),VLOOKUP(E35,'Account Role'!$B$95:$D$401,3,FALSE)),O35),"")</f>
        <v>0013600000zN6z8AAC</v>
      </c>
      <c r="O35" s="868" t="s">
        <v>5175</v>
      </c>
      <c r="P35" s="870" t="s">
        <v>5185</v>
      </c>
      <c r="Q35" s="871" t="s">
        <v>5177</v>
      </c>
      <c r="R35" s="867" t="s">
        <v>5186</v>
      </c>
      <c r="S35" s="21"/>
      <c r="W35" s="245"/>
    </row>
    <row r="36" spans="1:50" ht="21" customHeight="1" x14ac:dyDescent="0.35">
      <c r="A36" s="149">
        <v>6</v>
      </c>
      <c r="B36" s="865"/>
      <c r="C36" s="865"/>
      <c r="D36" s="865">
        <f t="shared" si="0"/>
        <v>0</v>
      </c>
      <c r="E36" s="866" t="str">
        <f t="shared" si="1"/>
        <v/>
      </c>
      <c r="F36" s="867"/>
      <c r="G36" s="867"/>
      <c r="H36" s="867"/>
      <c r="I36" s="867"/>
      <c r="J36" s="151" t="str">
        <f t="shared" si="2"/>
        <v>a1255000006j3FpAAI</v>
      </c>
      <c r="K36" s="866"/>
      <c r="L36" s="868" t="b">
        <f t="shared" si="3"/>
        <v>0</v>
      </c>
      <c r="M36" s="868" t="str">
        <f t="shared" si="4"/>
        <v/>
      </c>
      <c r="N36" s="869" t="str">
        <f>IFERROR(IF(E36&lt;&gt;"",IF('Reference Records'!$C$281&lt;&gt;"",VLOOKUP(E36,'Account Role'!$B$3:$D$87,3,FALSE),VLOOKUP(E36,'Account Role'!$B$95:$D$401,3,FALSE)),O36),"")</f>
        <v>0013600000zN6z8AAC</v>
      </c>
      <c r="O36" s="868" t="s">
        <v>5175</v>
      </c>
      <c r="P36" s="870" t="s">
        <v>5187</v>
      </c>
      <c r="Q36" s="871" t="s">
        <v>5177</v>
      </c>
      <c r="R36" s="867" t="s">
        <v>5188</v>
      </c>
      <c r="S36" s="21"/>
      <c r="W36" s="245"/>
    </row>
    <row r="37" spans="1:50" ht="21" customHeight="1" x14ac:dyDescent="0.35">
      <c r="A37" s="149">
        <v>7</v>
      </c>
      <c r="B37" s="865"/>
      <c r="C37" s="865"/>
      <c r="D37" s="865">
        <f t="shared" si="0"/>
        <v>0</v>
      </c>
      <c r="E37" s="866" t="str">
        <f t="shared" si="1"/>
        <v/>
      </c>
      <c r="F37" s="867"/>
      <c r="G37" s="867"/>
      <c r="H37" s="867"/>
      <c r="I37" s="867"/>
      <c r="J37" s="151" t="str">
        <f t="shared" si="2"/>
        <v>a1255000006j3FqAAI</v>
      </c>
      <c r="K37" s="866"/>
      <c r="L37" s="868" t="b">
        <f t="shared" si="3"/>
        <v>0</v>
      </c>
      <c r="M37" s="868" t="str">
        <f t="shared" si="4"/>
        <v/>
      </c>
      <c r="N37" s="869" t="str">
        <f>IFERROR(IF(E37&lt;&gt;"",IF('Reference Records'!$C$281&lt;&gt;"",VLOOKUP(E37,'Account Role'!$B$3:$D$87,3,FALSE),VLOOKUP(E37,'Account Role'!$B$95:$D$401,3,FALSE)),O37),"")</f>
        <v>0013600000zN6z8AAC</v>
      </c>
      <c r="O37" s="868" t="s">
        <v>5175</v>
      </c>
      <c r="P37" s="870" t="s">
        <v>5189</v>
      </c>
      <c r="Q37" s="871" t="s">
        <v>5177</v>
      </c>
      <c r="R37" s="867" t="s">
        <v>5190</v>
      </c>
      <c r="S37" s="21"/>
      <c r="W37" s="245"/>
    </row>
    <row r="38" spans="1:50" ht="21" customHeight="1" x14ac:dyDescent="0.35">
      <c r="A38" s="149">
        <v>8</v>
      </c>
      <c r="B38" s="865"/>
      <c r="C38" s="865"/>
      <c r="D38" s="865">
        <f t="shared" si="0"/>
        <v>0</v>
      </c>
      <c r="E38" s="866" t="str">
        <f t="shared" si="1"/>
        <v/>
      </c>
      <c r="F38" s="867"/>
      <c r="G38" s="867"/>
      <c r="H38" s="867"/>
      <c r="I38" s="867"/>
      <c r="J38" s="151" t="str">
        <f t="shared" si="2"/>
        <v>a1255000006j3FrAAI</v>
      </c>
      <c r="K38" s="866"/>
      <c r="L38" s="868" t="b">
        <f t="shared" si="3"/>
        <v>0</v>
      </c>
      <c r="M38" s="868" t="str">
        <f t="shared" si="4"/>
        <v/>
      </c>
      <c r="N38" s="869" t="str">
        <f>IFERROR(IF(E38&lt;&gt;"",IF('Reference Records'!$C$281&lt;&gt;"",VLOOKUP(E38,'Account Role'!$B$3:$D$87,3,FALSE),VLOOKUP(E38,'Account Role'!$B$95:$D$401,3,FALSE)),O38),"")</f>
        <v>0013600000zN6z8AAC</v>
      </c>
      <c r="O38" s="868" t="s">
        <v>5175</v>
      </c>
      <c r="P38" s="870" t="s">
        <v>5191</v>
      </c>
      <c r="Q38" s="871" t="s">
        <v>5177</v>
      </c>
      <c r="R38" s="867" t="s">
        <v>5192</v>
      </c>
      <c r="S38" s="21"/>
      <c r="W38" s="245"/>
    </row>
    <row r="39" spans="1:50" ht="21" customHeight="1" x14ac:dyDescent="0.35">
      <c r="A39" s="149">
        <v>9</v>
      </c>
      <c r="B39" s="865"/>
      <c r="C39" s="865"/>
      <c r="D39" s="865">
        <f t="shared" si="0"/>
        <v>0</v>
      </c>
      <c r="E39" s="866" t="str">
        <f t="shared" si="1"/>
        <v/>
      </c>
      <c r="F39" s="867"/>
      <c r="G39" s="867"/>
      <c r="H39" s="867"/>
      <c r="I39" s="867"/>
      <c r="J39" s="151" t="str">
        <f t="shared" si="2"/>
        <v>a1255000006j3FsAAI</v>
      </c>
      <c r="K39" s="866"/>
      <c r="L39" s="868" t="b">
        <f t="shared" si="3"/>
        <v>0</v>
      </c>
      <c r="M39" s="868" t="str">
        <f t="shared" si="4"/>
        <v/>
      </c>
      <c r="N39" s="869" t="str">
        <f>IFERROR(IF(E39&lt;&gt;"",IF('Reference Records'!$C$281&lt;&gt;"",VLOOKUP(E39,'Account Role'!$B$3:$D$87,3,FALSE),VLOOKUP(E39,'Account Role'!$B$95:$D$401,3,FALSE)),O39),"")</f>
        <v>0013600000zN6z8AAC</v>
      </c>
      <c r="O39" s="868" t="s">
        <v>5175</v>
      </c>
      <c r="P39" s="870" t="s">
        <v>5193</v>
      </c>
      <c r="Q39" s="871" t="s">
        <v>5177</v>
      </c>
      <c r="R39" s="867" t="s">
        <v>5194</v>
      </c>
      <c r="S39" s="21"/>
      <c r="W39" s="245"/>
    </row>
    <row r="40" spans="1:50" ht="24" customHeight="1" thickBot="1" x14ac:dyDescent="0.4">
      <c r="A40" s="26"/>
      <c r="B40" s="26"/>
      <c r="C40" s="26"/>
      <c r="D40" s="26"/>
      <c r="E40" s="94"/>
      <c r="F40" s="94"/>
      <c r="G40" s="94"/>
      <c r="H40" s="94"/>
      <c r="I40" s="94"/>
      <c r="J40" s="94"/>
      <c r="K40" s="94"/>
      <c r="L40" s="94"/>
      <c r="M40" s="94"/>
      <c r="N40" s="94"/>
      <c r="O40" s="94"/>
      <c r="P40" s="94"/>
      <c r="Q40" s="94"/>
      <c r="R40" s="249"/>
      <c r="S40" s="23"/>
      <c r="T40" s="22"/>
      <c r="W40" s="34"/>
    </row>
    <row r="41" spans="1:50" ht="30" customHeight="1" x14ac:dyDescent="0.35">
      <c r="A41" s="92"/>
      <c r="B41" s="22"/>
      <c r="C41" s="22"/>
      <c r="D41" s="22"/>
      <c r="E41" s="91"/>
      <c r="F41" s="91"/>
      <c r="G41" s="91"/>
      <c r="H41" s="91"/>
      <c r="I41" s="91"/>
      <c r="J41" s="91"/>
      <c r="K41" s="91"/>
      <c r="L41" s="91"/>
      <c r="M41" s="91"/>
      <c r="N41" s="91"/>
      <c r="O41" s="91"/>
      <c r="P41" s="93"/>
      <c r="Q41" s="24"/>
      <c r="R41" s="46"/>
      <c r="S41" s="22"/>
      <c r="W41" s="34"/>
    </row>
    <row r="42" spans="1:50" s="58" customFormat="1" ht="29.25" customHeight="1" x14ac:dyDescent="0.35">
      <c r="A42" s="508"/>
      <c r="B42" s="508"/>
      <c r="C42" s="508"/>
      <c r="D42" s="508"/>
      <c r="E42" s="508"/>
      <c r="F42" s="508"/>
      <c r="G42" s="508"/>
      <c r="H42" s="508"/>
      <c r="I42" s="508"/>
      <c r="J42" s="508"/>
      <c r="K42" s="508"/>
      <c r="L42" s="508"/>
      <c r="M42" s="49"/>
      <c r="N42" s="49"/>
      <c r="O42" s="49"/>
      <c r="P42" s="49"/>
      <c r="Q42" s="49"/>
      <c r="R42" s="49"/>
      <c r="W42" s="89"/>
      <c r="AO42" s="90"/>
      <c r="AP42" s="90"/>
      <c r="AQ42" s="90"/>
      <c r="AR42" s="90"/>
      <c r="AS42" s="90"/>
      <c r="AT42" s="90"/>
      <c r="AU42" s="90"/>
      <c r="AV42" s="90"/>
      <c r="AW42" s="90"/>
      <c r="AX42" s="90"/>
    </row>
    <row r="43" spans="1:50" ht="30.75" customHeight="1" thickBot="1" x14ac:dyDescent="0.4">
      <c r="R43" s="46"/>
      <c r="S43" s="22"/>
      <c r="T43" s="22"/>
      <c r="W43" s="34"/>
    </row>
    <row r="44" spans="1:50" ht="29.25" customHeight="1" thickBot="1" x14ac:dyDescent="0.4">
      <c r="A44" s="494" t="s">
        <v>202</v>
      </c>
      <c r="B44" s="495"/>
      <c r="C44" s="495"/>
      <c r="D44" s="495"/>
      <c r="E44" s="495"/>
      <c r="F44" s="495"/>
      <c r="G44" s="495"/>
      <c r="H44" s="495"/>
      <c r="I44" s="495"/>
      <c r="J44" s="495"/>
      <c r="K44" s="495"/>
      <c r="L44" s="495"/>
      <c r="M44" s="495"/>
      <c r="N44" s="495"/>
      <c r="O44" s="495"/>
      <c r="P44" s="495"/>
      <c r="Q44" s="495"/>
      <c r="R44" s="495"/>
      <c r="S44" s="495"/>
      <c r="T44" s="495"/>
      <c r="U44" s="19"/>
      <c r="V44" s="58"/>
      <c r="W44" s="34"/>
    </row>
    <row r="45" spans="1:50" ht="32.15" customHeight="1" x14ac:dyDescent="0.35">
      <c r="A45" s="86" t="s">
        <v>204</v>
      </c>
      <c r="B45" s="88">
        <v>0</v>
      </c>
      <c r="C45" s="86"/>
      <c r="D45" s="86"/>
      <c r="E45" s="86" t="s">
        <v>205</v>
      </c>
      <c r="F45" s="86"/>
      <c r="G45" s="86"/>
      <c r="H45" s="86"/>
      <c r="I45" s="86"/>
      <c r="J45" s="86"/>
      <c r="K45" s="86" t="s">
        <v>136</v>
      </c>
      <c r="L45" s="150" t="s">
        <v>208</v>
      </c>
      <c r="M45" s="150" t="s">
        <v>212</v>
      </c>
      <c r="N45" s="150" t="s">
        <v>46</v>
      </c>
      <c r="O45" s="150" t="s">
        <v>200</v>
      </c>
      <c r="P45" s="150" t="s">
        <v>0</v>
      </c>
      <c r="Q45" s="150" t="s">
        <v>201</v>
      </c>
      <c r="R45" s="150"/>
      <c r="S45" s="151"/>
      <c r="T45" s="86" t="s">
        <v>137</v>
      </c>
      <c r="U45" s="152" t="s">
        <v>48</v>
      </c>
      <c r="V45" s="58"/>
      <c r="W45" s="34"/>
    </row>
    <row r="46" spans="1:50" ht="17.399999999999999" hidden="1" customHeight="1" x14ac:dyDescent="0.35">
      <c r="A46" s="153" t="str">
        <f ca="1">IF(P46="",IF(B46=2,$E$7,IF(B46=1,"",E45+1)),IF(P46&lt;TODAY(),O46,IF(B46=2,$E$7,IF(B46=1,"",E45+1))))</f>
        <v/>
      </c>
      <c r="B46" s="154">
        <f>B45+1</f>
        <v>1</v>
      </c>
      <c r="C46" s="151"/>
      <c r="D46" s="151"/>
      <c r="E46" s="155" t="str">
        <f ca="1">IF(P46="",IFERROR(EOMONTH($A46,$E$9-1),""),IF(P46&lt;TODAY(),P46,IFERROR(EOMONTH($A46,$E$9-1),"")))</f>
        <v/>
      </c>
      <c r="F46" s="155"/>
      <c r="G46" s="155"/>
      <c r="H46" s="155"/>
      <c r="I46" s="155"/>
      <c r="J46" s="155"/>
      <c r="K46" s="156" t="str">
        <f>IF(M46=TRUE,"Yes","No")</f>
        <v>No</v>
      </c>
      <c r="L46" s="152" t="b">
        <f>IF(K46="Yes",TRUE,FALSE)</f>
        <v>0</v>
      </c>
      <c r="M46" s="152" t="s">
        <v>213</v>
      </c>
      <c r="N46" s="152" t="b">
        <f ca="1">IFERROR(IF(E46&lt;=$E$8,TRUE,FALSE),"")</f>
        <v>0</v>
      </c>
      <c r="O46" s="157" t="s">
        <v>199</v>
      </c>
      <c r="P46" s="157" t="s">
        <v>38</v>
      </c>
      <c r="Q46" s="158" t="s">
        <v>47</v>
      </c>
      <c r="R46" s="150"/>
      <c r="S46" s="152"/>
      <c r="T46" s="153" t="e">
        <f ca="1">TEXT(IF(K46="","",IF(K46="No",E46+45,IF(K46="Yes",E46+60,""))),Setup!$A$33)</f>
        <v>#VALUE!</v>
      </c>
      <c r="U46" s="152" t="s">
        <v>47</v>
      </c>
      <c r="V46" s="58"/>
      <c r="W46" s="34"/>
    </row>
    <row r="47" spans="1:50" ht="17.399999999999999" customHeight="1" x14ac:dyDescent="0.35">
      <c r="A47" s="153">
        <f t="shared" ref="A47:A54" ca="1" si="5">IF(P47="",IF(B47=2,$E$7,IF(B47=1,"",E46+1)),IF(P47&lt;TODAY(),O47,IF(B47=2,$E$7,IF(B47=1,"",E46+1))))</f>
        <v>44197</v>
      </c>
      <c r="B47" s="154">
        <f t="shared" ref="B47:B54" si="6">B46+1</f>
        <v>2</v>
      </c>
      <c r="C47" s="151"/>
      <c r="D47" s="151"/>
      <c r="E47" s="155">
        <f t="shared" ref="E47:E54" ca="1" si="7">IF(P47="",IFERROR(EOMONTH($A47,$E$9-1),""),IF(P47&lt;TODAY(),P47,IFERROR(EOMONTH($A47,$E$9-1),"")))</f>
        <v>44561</v>
      </c>
      <c r="F47" s="155"/>
      <c r="G47" s="155"/>
      <c r="H47" s="155"/>
      <c r="I47" s="155"/>
      <c r="J47" s="155"/>
      <c r="K47" s="156" t="str">
        <f t="shared" ref="K47:K54" si="8">IF(M47=TRUE,"Yes","No")</f>
        <v>No</v>
      </c>
      <c r="L47" s="152" t="b">
        <f t="shared" ref="L47:L54" si="9">IF(K47="Yes",TRUE,FALSE)</f>
        <v>0</v>
      </c>
      <c r="M47" s="152" t="b">
        <v>0</v>
      </c>
      <c r="N47" s="152" t="b">
        <f t="shared" ref="N47:N54" ca="1" si="10">IFERROR(IF(E47&lt;=$E$8,TRUE,FALSE),"")</f>
        <v>1</v>
      </c>
      <c r="O47" s="157"/>
      <c r="P47" s="157"/>
      <c r="Q47" s="158" t="s">
        <v>821</v>
      </c>
      <c r="R47" s="150"/>
      <c r="S47" s="152"/>
      <c r="T47" s="153" t="str">
        <f ca="1">TEXT(IF(K47="","",IF(K47="No",E47+45,IF(K47="Yes",E47+60,""))),Setup!$A$33)</f>
        <v>14-Feb-22</v>
      </c>
      <c r="U47" s="152" t="s">
        <v>980</v>
      </c>
      <c r="V47" s="58"/>
      <c r="W47" s="245"/>
    </row>
    <row r="48" spans="1:50" ht="17.399999999999999" customHeight="1" x14ac:dyDescent="0.35">
      <c r="A48" s="153">
        <f t="shared" ca="1" si="5"/>
        <v>44562</v>
      </c>
      <c r="B48" s="154">
        <f t="shared" si="6"/>
        <v>3</v>
      </c>
      <c r="C48" s="151"/>
      <c r="D48" s="151"/>
      <c r="E48" s="155">
        <f t="shared" ca="1" si="7"/>
        <v>44926</v>
      </c>
      <c r="F48" s="155"/>
      <c r="G48" s="155"/>
      <c r="H48" s="155"/>
      <c r="I48" s="155"/>
      <c r="J48" s="155"/>
      <c r="K48" s="156" t="str">
        <f t="shared" si="8"/>
        <v>No</v>
      </c>
      <c r="L48" s="152" t="b">
        <f t="shared" si="9"/>
        <v>0</v>
      </c>
      <c r="M48" s="152" t="b">
        <v>0</v>
      </c>
      <c r="N48" s="152" t="b">
        <f t="shared" ca="1" si="10"/>
        <v>1</v>
      </c>
      <c r="O48" s="157"/>
      <c r="P48" s="157"/>
      <c r="Q48" s="158" t="s">
        <v>821</v>
      </c>
      <c r="R48" s="150"/>
      <c r="S48" s="152"/>
      <c r="T48" s="153" t="str">
        <f ca="1">TEXT(IF(K48="","",IF(K48="No",E48+45,IF(K48="Yes",E48+60,""))),Setup!$A$33)</f>
        <v>14-Feb-23</v>
      </c>
      <c r="U48" s="152" t="s">
        <v>981</v>
      </c>
      <c r="V48" s="58"/>
      <c r="W48" s="245"/>
    </row>
    <row r="49" spans="1:25" ht="17.399999999999999" customHeight="1" x14ac:dyDescent="0.35">
      <c r="A49" s="153">
        <f t="shared" ca="1" si="5"/>
        <v>44927</v>
      </c>
      <c r="B49" s="154">
        <f t="shared" si="6"/>
        <v>4</v>
      </c>
      <c r="C49" s="151"/>
      <c r="D49" s="151"/>
      <c r="E49" s="155">
        <f t="shared" ca="1" si="7"/>
        <v>45291</v>
      </c>
      <c r="F49" s="155"/>
      <c r="G49" s="155"/>
      <c r="H49" s="155"/>
      <c r="I49" s="155"/>
      <c r="J49" s="155"/>
      <c r="K49" s="156" t="str">
        <f t="shared" si="8"/>
        <v>No</v>
      </c>
      <c r="L49" s="152" t="b">
        <f t="shared" si="9"/>
        <v>0</v>
      </c>
      <c r="M49" s="152" t="b">
        <v>0</v>
      </c>
      <c r="N49" s="152" t="b">
        <f t="shared" ca="1" si="10"/>
        <v>1</v>
      </c>
      <c r="O49" s="157"/>
      <c r="P49" s="157"/>
      <c r="Q49" s="158" t="s">
        <v>821</v>
      </c>
      <c r="R49" s="150"/>
      <c r="S49" s="152"/>
      <c r="T49" s="153" t="str">
        <f ca="1">TEXT(IF(K49="","",IF(K49="No",E49+45,IF(K49="Yes",E49+60,""))),Setup!$A$33)</f>
        <v>14-Feb-24</v>
      </c>
      <c r="U49" s="152" t="s">
        <v>982</v>
      </c>
      <c r="V49" s="58"/>
      <c r="W49" s="245"/>
    </row>
    <row r="50" spans="1:25" ht="17.399999999999999" customHeight="1" x14ac:dyDescent="0.35">
      <c r="A50" s="153">
        <f t="shared" ca="1" si="5"/>
        <v>45292</v>
      </c>
      <c r="B50" s="154">
        <f t="shared" si="6"/>
        <v>5</v>
      </c>
      <c r="C50" s="151"/>
      <c r="D50" s="151"/>
      <c r="E50" s="155">
        <f t="shared" ca="1" si="7"/>
        <v>45657</v>
      </c>
      <c r="F50" s="155"/>
      <c r="G50" s="155"/>
      <c r="H50" s="155"/>
      <c r="I50" s="155"/>
      <c r="J50" s="155"/>
      <c r="K50" s="156" t="str">
        <f t="shared" si="8"/>
        <v>No</v>
      </c>
      <c r="L50" s="152" t="b">
        <f t="shared" si="9"/>
        <v>0</v>
      </c>
      <c r="M50" s="152" t="b">
        <v>0</v>
      </c>
      <c r="N50" s="152" t="b">
        <f t="shared" ca="1" si="10"/>
        <v>1</v>
      </c>
      <c r="O50" s="157"/>
      <c r="P50" s="157"/>
      <c r="Q50" s="158" t="s">
        <v>821</v>
      </c>
      <c r="R50" s="150"/>
      <c r="S50" s="152"/>
      <c r="T50" s="153" t="str">
        <f ca="1">TEXT(IF(K50="","",IF(K50="No",E50+45,IF(K50="Yes",E50+60,""))),Setup!$A$33)</f>
        <v>14-Feb-25</v>
      </c>
      <c r="U50" s="152" t="s">
        <v>983</v>
      </c>
      <c r="V50" s="58"/>
      <c r="W50" s="245"/>
    </row>
    <row r="51" spans="1:25" ht="17.399999999999999" customHeight="1" x14ac:dyDescent="0.35">
      <c r="A51" s="153">
        <f t="shared" ca="1" si="5"/>
        <v>45658</v>
      </c>
      <c r="B51" s="154">
        <f t="shared" si="6"/>
        <v>6</v>
      </c>
      <c r="C51" s="151"/>
      <c r="D51" s="151"/>
      <c r="E51" s="155">
        <f t="shared" ca="1" si="7"/>
        <v>46022</v>
      </c>
      <c r="F51" s="155"/>
      <c r="G51" s="155"/>
      <c r="H51" s="155"/>
      <c r="I51" s="155"/>
      <c r="J51" s="155"/>
      <c r="K51" s="156" t="str">
        <f t="shared" si="8"/>
        <v>No</v>
      </c>
      <c r="L51" s="152" t="b">
        <f t="shared" si="9"/>
        <v>0</v>
      </c>
      <c r="M51" s="152" t="b">
        <v>0</v>
      </c>
      <c r="N51" s="152" t="b">
        <f t="shared" ca="1" si="10"/>
        <v>1</v>
      </c>
      <c r="O51" s="157"/>
      <c r="P51" s="157"/>
      <c r="Q51" s="158" t="s">
        <v>821</v>
      </c>
      <c r="R51" s="150"/>
      <c r="S51" s="152"/>
      <c r="T51" s="153" t="str">
        <f ca="1">TEXT(IF(K51="","",IF(K51="No",E51+45,IF(K51="Yes",E51+60,""))),Setup!$A$33)</f>
        <v>14-Feb-26</v>
      </c>
      <c r="U51" s="152" t="s">
        <v>984</v>
      </c>
      <c r="V51" s="58"/>
      <c r="W51" s="245"/>
    </row>
    <row r="52" spans="1:25" ht="17.399999999999999" customHeight="1" x14ac:dyDescent="0.35">
      <c r="A52" s="153">
        <f t="shared" ca="1" si="5"/>
        <v>46023</v>
      </c>
      <c r="B52" s="154">
        <f t="shared" si="6"/>
        <v>7</v>
      </c>
      <c r="C52" s="151"/>
      <c r="D52" s="151"/>
      <c r="E52" s="155">
        <f t="shared" ca="1" si="7"/>
        <v>46387</v>
      </c>
      <c r="F52" s="155"/>
      <c r="G52" s="155"/>
      <c r="H52" s="155"/>
      <c r="I52" s="155"/>
      <c r="J52" s="155"/>
      <c r="K52" s="156" t="str">
        <f t="shared" si="8"/>
        <v>No</v>
      </c>
      <c r="L52" s="152" t="b">
        <f t="shared" si="9"/>
        <v>0</v>
      </c>
      <c r="M52" s="152" t="b">
        <v>0</v>
      </c>
      <c r="N52" s="152" t="b">
        <f t="shared" ca="1" si="10"/>
        <v>0</v>
      </c>
      <c r="O52" s="157"/>
      <c r="P52" s="157"/>
      <c r="Q52" s="158" t="s">
        <v>821</v>
      </c>
      <c r="R52" s="150"/>
      <c r="S52" s="152"/>
      <c r="T52" s="153" t="str">
        <f ca="1">TEXT(IF(K52="","",IF(K52="No",E52+45,IF(K52="Yes",E52+60,""))),Setup!$A$33)</f>
        <v>14-Feb-27</v>
      </c>
      <c r="U52" s="152" t="s">
        <v>985</v>
      </c>
      <c r="V52" s="58"/>
      <c r="W52" s="245"/>
    </row>
    <row r="53" spans="1:25" ht="17.399999999999999" customHeight="1" x14ac:dyDescent="0.35">
      <c r="A53" s="153">
        <f t="shared" ca="1" si="5"/>
        <v>46388</v>
      </c>
      <c r="B53" s="154">
        <f t="shared" si="6"/>
        <v>8</v>
      </c>
      <c r="C53" s="151"/>
      <c r="D53" s="151"/>
      <c r="E53" s="155">
        <f t="shared" ca="1" si="7"/>
        <v>46752</v>
      </c>
      <c r="F53" s="155"/>
      <c r="G53" s="155"/>
      <c r="H53" s="155"/>
      <c r="I53" s="155"/>
      <c r="J53" s="155"/>
      <c r="K53" s="156" t="str">
        <f t="shared" si="8"/>
        <v>No</v>
      </c>
      <c r="L53" s="152" t="b">
        <f t="shared" si="9"/>
        <v>0</v>
      </c>
      <c r="M53" s="152" t="b">
        <v>0</v>
      </c>
      <c r="N53" s="152" t="b">
        <f t="shared" ca="1" si="10"/>
        <v>0</v>
      </c>
      <c r="O53" s="157"/>
      <c r="P53" s="157"/>
      <c r="Q53" s="158" t="s">
        <v>821</v>
      </c>
      <c r="R53" s="150"/>
      <c r="S53" s="152"/>
      <c r="T53" s="153" t="str">
        <f ca="1">TEXT(IF(K53="","",IF(K53="No",E53+45,IF(K53="Yes",E53+60,""))),Setup!$A$33)</f>
        <v>14-Feb-28</v>
      </c>
      <c r="U53" s="152" t="s">
        <v>986</v>
      </c>
      <c r="V53" s="58"/>
      <c r="W53" s="245"/>
    </row>
    <row r="54" spans="1:25" ht="17.399999999999999" customHeight="1" x14ac:dyDescent="0.35">
      <c r="A54" s="153">
        <f t="shared" ca="1" si="5"/>
        <v>46753</v>
      </c>
      <c r="B54" s="154">
        <f t="shared" si="6"/>
        <v>9</v>
      </c>
      <c r="C54" s="151"/>
      <c r="D54" s="151"/>
      <c r="E54" s="155">
        <f t="shared" ca="1" si="7"/>
        <v>47118</v>
      </c>
      <c r="F54" s="155"/>
      <c r="G54" s="155"/>
      <c r="H54" s="155"/>
      <c r="I54" s="155"/>
      <c r="J54" s="155"/>
      <c r="K54" s="156" t="str">
        <f t="shared" si="8"/>
        <v>No</v>
      </c>
      <c r="L54" s="152" t="b">
        <f t="shared" si="9"/>
        <v>0</v>
      </c>
      <c r="M54" s="152" t="b">
        <v>0</v>
      </c>
      <c r="N54" s="152" t="b">
        <f t="shared" ca="1" si="10"/>
        <v>0</v>
      </c>
      <c r="O54" s="157"/>
      <c r="P54" s="157"/>
      <c r="Q54" s="158" t="s">
        <v>821</v>
      </c>
      <c r="R54" s="150"/>
      <c r="S54" s="152"/>
      <c r="T54" s="153" t="str">
        <f ca="1">TEXT(IF(K54="","",IF(K54="No",E54+45,IF(K54="Yes",E54+60,""))),Setup!$A$33)</f>
        <v>14-Feb-29</v>
      </c>
      <c r="U54" s="152" t="s">
        <v>987</v>
      </c>
      <c r="V54" s="58"/>
      <c r="W54" s="245"/>
    </row>
    <row r="55" spans="1:25" ht="11.25" hidden="1" customHeight="1" thickBot="1" x14ac:dyDescent="0.4">
      <c r="A55" s="25"/>
      <c r="B55" s="26"/>
      <c r="C55" s="26"/>
      <c r="D55" s="26"/>
      <c r="E55" s="26"/>
      <c r="F55" s="26"/>
      <c r="G55" s="26"/>
      <c r="H55" s="26"/>
      <c r="I55" s="26"/>
      <c r="J55" s="26"/>
      <c r="K55" s="26"/>
      <c r="L55" s="26"/>
      <c r="M55" s="26"/>
      <c r="N55" s="26"/>
      <c r="O55" s="26"/>
      <c r="P55" s="26"/>
      <c r="Q55" s="26"/>
      <c r="R55" s="26"/>
      <c r="S55" s="26"/>
      <c r="T55" s="26"/>
      <c r="U55" s="26"/>
      <c r="V55" s="95"/>
      <c r="W55" s="34"/>
    </row>
    <row r="56" spans="1:25" ht="30" customHeight="1" x14ac:dyDescent="0.35">
      <c r="T56" s="22"/>
      <c r="W56" s="34"/>
    </row>
    <row r="57" spans="1:25" ht="30" customHeight="1" x14ac:dyDescent="0.35">
      <c r="L57" s="99"/>
      <c r="T57" s="22"/>
      <c r="W57" s="34"/>
    </row>
    <row r="58" spans="1:25" ht="25.5" customHeight="1" thickBot="1" x14ac:dyDescent="0.4">
      <c r="A58" s="48"/>
      <c r="B58" s="36"/>
      <c r="C58" s="36"/>
      <c r="D58" s="36"/>
      <c r="E58" s="36"/>
      <c r="F58" s="36"/>
      <c r="G58" s="36"/>
      <c r="H58" s="36"/>
      <c r="I58" s="36"/>
      <c r="J58" s="36"/>
      <c r="K58" s="36"/>
      <c r="L58" s="37"/>
      <c r="M58" s="37"/>
      <c r="N58" s="37"/>
      <c r="O58" s="37"/>
      <c r="P58" s="37"/>
      <c r="Q58" s="37"/>
      <c r="R58" s="37"/>
      <c r="S58" s="37"/>
      <c r="T58" s="16"/>
      <c r="U58" s="16"/>
      <c r="V58" s="33"/>
      <c r="W58" s="34"/>
    </row>
    <row r="59" spans="1:25" ht="25.5" customHeight="1" thickBot="1" x14ac:dyDescent="0.4">
      <c r="A59" s="494" t="s">
        <v>13</v>
      </c>
      <c r="B59" s="495"/>
      <c r="C59" s="495"/>
      <c r="D59" s="495"/>
      <c r="E59" s="495"/>
      <c r="F59" s="68"/>
      <c r="G59" s="68"/>
      <c r="H59" s="68"/>
      <c r="I59" s="68"/>
      <c r="J59" s="69"/>
      <c r="K59" s="82"/>
      <c r="L59" s="46"/>
      <c r="M59" s="46"/>
      <c r="N59" s="46"/>
      <c r="O59" s="46"/>
      <c r="P59" s="46"/>
      <c r="Q59" s="46"/>
      <c r="R59" s="46"/>
      <c r="S59" s="46"/>
      <c r="T59" s="46"/>
      <c r="U59" s="46"/>
      <c r="V59" s="49"/>
      <c r="W59" s="34"/>
    </row>
    <row r="60" spans="1:25" ht="32.25" customHeight="1" x14ac:dyDescent="0.35">
      <c r="A60" s="818" t="s">
        <v>12</v>
      </c>
      <c r="B60" s="818"/>
      <c r="C60" s="818"/>
      <c r="D60" s="818"/>
      <c r="E60" s="819" t="s">
        <v>138</v>
      </c>
      <c r="F60" s="820" t="s">
        <v>201</v>
      </c>
      <c r="G60" s="820" t="s">
        <v>46</v>
      </c>
      <c r="H60" s="820" t="s">
        <v>48</v>
      </c>
      <c r="I60" s="83"/>
      <c r="J60" s="50"/>
      <c r="K60" s="83"/>
      <c r="L60" s="47"/>
      <c r="M60" s="47"/>
      <c r="N60" s="47"/>
      <c r="O60" s="47"/>
      <c r="P60" s="47"/>
      <c r="Q60" s="47"/>
      <c r="R60" s="47"/>
      <c r="S60" s="47"/>
      <c r="T60" s="47"/>
      <c r="U60" s="47"/>
      <c r="V60" s="51"/>
      <c r="W60" s="34"/>
      <c r="Y60" s="493"/>
    </row>
    <row r="61" spans="1:25" ht="47.15" hidden="1" customHeight="1" x14ac:dyDescent="0.35">
      <c r="A61" s="149" t="s">
        <v>63</v>
      </c>
      <c r="B61" s="149"/>
      <c r="C61" s="149"/>
      <c r="D61" s="149"/>
      <c r="E61" s="821" t="s">
        <v>53</v>
      </c>
      <c r="F61" s="822" t="s">
        <v>47</v>
      </c>
      <c r="G61" s="822" t="b">
        <f>IFERROR(IF(E61&lt;&gt;"",TRUE,FALSE),FALSE)</f>
        <v>1</v>
      </c>
      <c r="H61" s="822" t="s">
        <v>47</v>
      </c>
      <c r="I61" s="84"/>
      <c r="J61" s="85"/>
      <c r="K61" s="84"/>
      <c r="L61" s="46"/>
      <c r="M61" s="46"/>
      <c r="N61" s="46"/>
      <c r="O61" s="46"/>
      <c r="P61" s="46"/>
      <c r="Q61" s="46"/>
      <c r="R61" s="46"/>
      <c r="S61" s="46"/>
      <c r="T61" s="46"/>
      <c r="U61" s="46"/>
      <c r="V61" s="49"/>
      <c r="Y61" s="493"/>
    </row>
    <row r="62" spans="1:25" ht="47.15" customHeight="1" x14ac:dyDescent="0.35">
      <c r="A62" s="149">
        <v>1</v>
      </c>
      <c r="B62" s="149"/>
      <c r="C62" s="149"/>
      <c r="D62" s="149"/>
      <c r="E62" s="821"/>
      <c r="F62" s="822" t="s">
        <v>821</v>
      </c>
      <c r="G62" s="822" t="b">
        <f t="shared" ref="G62:G73" si="11">IFERROR(IF(E62&lt;&gt;"",TRUE,FALSE),FALSE)</f>
        <v>0</v>
      </c>
      <c r="H62" s="822" t="s">
        <v>825</v>
      </c>
      <c r="I62" s="84"/>
      <c r="J62" s="85"/>
      <c r="K62" s="84"/>
      <c r="L62" s="46"/>
      <c r="M62" s="46"/>
      <c r="N62" s="46"/>
      <c r="O62" s="46"/>
      <c r="P62" s="46"/>
      <c r="Q62" s="46"/>
      <c r="R62" s="46"/>
      <c r="S62" s="46"/>
      <c r="T62" s="46"/>
      <c r="U62" s="46"/>
      <c r="V62" s="49"/>
      <c r="Y62" s="453"/>
    </row>
    <row r="63" spans="1:25" ht="47.15" customHeight="1" x14ac:dyDescent="0.35">
      <c r="A63" s="149">
        <v>2</v>
      </c>
      <c r="B63" s="149"/>
      <c r="C63" s="149"/>
      <c r="D63" s="149"/>
      <c r="E63" s="821"/>
      <c r="F63" s="822" t="s">
        <v>821</v>
      </c>
      <c r="G63" s="822" t="b">
        <f t="shared" si="11"/>
        <v>0</v>
      </c>
      <c r="H63" s="822" t="s">
        <v>826</v>
      </c>
      <c r="I63" s="84"/>
      <c r="J63" s="85"/>
      <c r="K63" s="84"/>
      <c r="L63" s="46"/>
      <c r="M63" s="46"/>
      <c r="N63" s="46"/>
      <c r="O63" s="46"/>
      <c r="P63" s="46"/>
      <c r="Q63" s="46"/>
      <c r="R63" s="46"/>
      <c r="S63" s="46"/>
      <c r="T63" s="46"/>
      <c r="U63" s="46"/>
      <c r="V63" s="49"/>
      <c r="Y63" s="453"/>
    </row>
    <row r="64" spans="1:25" ht="47.15" customHeight="1" x14ac:dyDescent="0.35">
      <c r="A64" s="149">
        <v>3</v>
      </c>
      <c r="B64" s="149"/>
      <c r="C64" s="149"/>
      <c r="D64" s="149"/>
      <c r="E64" s="821"/>
      <c r="F64" s="822" t="s">
        <v>821</v>
      </c>
      <c r="G64" s="822" t="b">
        <f t="shared" si="11"/>
        <v>0</v>
      </c>
      <c r="H64" s="822" t="s">
        <v>827</v>
      </c>
      <c r="I64" s="84"/>
      <c r="J64" s="85"/>
      <c r="K64" s="84"/>
      <c r="L64" s="46"/>
      <c r="M64" s="46"/>
      <c r="N64" s="46"/>
      <c r="O64" s="46"/>
      <c r="P64" s="46"/>
      <c r="Q64" s="46"/>
      <c r="R64" s="46"/>
      <c r="S64" s="46"/>
      <c r="T64" s="46"/>
      <c r="U64" s="46"/>
      <c r="V64" s="49"/>
      <c r="Y64" s="453"/>
    </row>
    <row r="65" spans="1:50" ht="47.15" customHeight="1" x14ac:dyDescent="0.35">
      <c r="A65" s="149">
        <v>4</v>
      </c>
      <c r="B65" s="149"/>
      <c r="C65" s="149"/>
      <c r="D65" s="149"/>
      <c r="E65" s="821"/>
      <c r="F65" s="822" t="s">
        <v>821</v>
      </c>
      <c r="G65" s="822" t="b">
        <f t="shared" si="11"/>
        <v>0</v>
      </c>
      <c r="H65" s="822" t="s">
        <v>828</v>
      </c>
      <c r="I65" s="84"/>
      <c r="J65" s="85"/>
      <c r="K65" s="84"/>
      <c r="L65" s="46"/>
      <c r="M65" s="46"/>
      <c r="N65" s="46"/>
      <c r="O65" s="46"/>
      <c r="P65" s="46"/>
      <c r="Q65" s="46"/>
      <c r="R65" s="46"/>
      <c r="S65" s="46"/>
      <c r="T65" s="46"/>
      <c r="U65" s="46"/>
      <c r="V65" s="49"/>
      <c r="Y65" s="453"/>
    </row>
    <row r="66" spans="1:50" ht="47.15" customHeight="1" x14ac:dyDescent="0.35">
      <c r="A66" s="149">
        <v>5</v>
      </c>
      <c r="B66" s="149"/>
      <c r="C66" s="149"/>
      <c r="D66" s="149"/>
      <c r="E66" s="821"/>
      <c r="F66" s="822" t="s">
        <v>821</v>
      </c>
      <c r="G66" s="822" t="b">
        <f t="shared" si="11"/>
        <v>0</v>
      </c>
      <c r="H66" s="822" t="s">
        <v>829</v>
      </c>
      <c r="I66" s="84"/>
      <c r="J66" s="85"/>
      <c r="K66" s="84"/>
      <c r="L66" s="46"/>
      <c r="M66" s="46"/>
      <c r="N66" s="46"/>
      <c r="O66" s="46"/>
      <c r="P66" s="46"/>
      <c r="Q66" s="46"/>
      <c r="R66" s="46"/>
      <c r="S66" s="46"/>
      <c r="T66" s="46"/>
      <c r="U66" s="46"/>
      <c r="V66" s="49"/>
      <c r="Y66" s="453"/>
    </row>
    <row r="67" spans="1:50" ht="47.15" customHeight="1" x14ac:dyDescent="0.35">
      <c r="A67" s="149">
        <v>6</v>
      </c>
      <c r="B67" s="149"/>
      <c r="C67" s="149"/>
      <c r="D67" s="149"/>
      <c r="E67" s="821"/>
      <c r="F67" s="822" t="s">
        <v>821</v>
      </c>
      <c r="G67" s="822" t="b">
        <f t="shared" si="11"/>
        <v>0</v>
      </c>
      <c r="H67" s="822" t="s">
        <v>830</v>
      </c>
      <c r="I67" s="84"/>
      <c r="J67" s="85"/>
      <c r="K67" s="84"/>
      <c r="L67" s="46"/>
      <c r="M67" s="46"/>
      <c r="N67" s="46"/>
      <c r="O67" s="46"/>
      <c r="P67" s="46"/>
      <c r="Q67" s="46"/>
      <c r="R67" s="46"/>
      <c r="S67" s="46"/>
      <c r="T67" s="46"/>
      <c r="U67" s="46"/>
      <c r="V67" s="49"/>
      <c r="Y67" s="453"/>
    </row>
    <row r="68" spans="1:50" ht="47.15" customHeight="1" x14ac:dyDescent="0.35">
      <c r="A68" s="149">
        <v>7</v>
      </c>
      <c r="B68" s="149"/>
      <c r="C68" s="149"/>
      <c r="D68" s="149"/>
      <c r="E68" s="821"/>
      <c r="F68" s="822" t="s">
        <v>821</v>
      </c>
      <c r="G68" s="822" t="b">
        <f t="shared" si="11"/>
        <v>0</v>
      </c>
      <c r="H68" s="822" t="s">
        <v>831</v>
      </c>
      <c r="I68" s="84"/>
      <c r="J68" s="85"/>
      <c r="K68" s="84"/>
      <c r="L68" s="46"/>
      <c r="M68" s="46"/>
      <c r="N68" s="46"/>
      <c r="O68" s="46"/>
      <c r="P68" s="46"/>
      <c r="Q68" s="46"/>
      <c r="R68" s="46"/>
      <c r="S68" s="46"/>
      <c r="T68" s="46"/>
      <c r="U68" s="46"/>
      <c r="V68" s="49"/>
      <c r="Y68" s="453"/>
    </row>
    <row r="69" spans="1:50" ht="47.15" customHeight="1" x14ac:dyDescent="0.35">
      <c r="A69" s="149">
        <v>8</v>
      </c>
      <c r="B69" s="149"/>
      <c r="C69" s="149"/>
      <c r="D69" s="149"/>
      <c r="E69" s="821"/>
      <c r="F69" s="822" t="s">
        <v>821</v>
      </c>
      <c r="G69" s="822" t="b">
        <f t="shared" si="11"/>
        <v>0</v>
      </c>
      <c r="H69" s="822" t="s">
        <v>832</v>
      </c>
      <c r="I69" s="84"/>
      <c r="J69" s="85"/>
      <c r="K69" s="84"/>
      <c r="L69" s="46"/>
      <c r="M69" s="46"/>
      <c r="N69" s="46"/>
      <c r="O69" s="46"/>
      <c r="P69" s="46"/>
      <c r="Q69" s="46"/>
      <c r="R69" s="46"/>
      <c r="S69" s="46"/>
      <c r="T69" s="46"/>
      <c r="U69" s="46"/>
      <c r="V69" s="49"/>
      <c r="Y69" s="453"/>
    </row>
    <row r="70" spans="1:50" ht="47.15" customHeight="1" x14ac:dyDescent="0.35">
      <c r="A70" s="149">
        <v>9</v>
      </c>
      <c r="B70" s="149"/>
      <c r="C70" s="149"/>
      <c r="D70" s="149"/>
      <c r="E70" s="821"/>
      <c r="F70" s="822" t="s">
        <v>821</v>
      </c>
      <c r="G70" s="822" t="b">
        <f t="shared" si="11"/>
        <v>0</v>
      </c>
      <c r="H70" s="822" t="s">
        <v>833</v>
      </c>
      <c r="I70" s="84"/>
      <c r="J70" s="85"/>
      <c r="K70" s="84"/>
      <c r="L70" s="46"/>
      <c r="M70" s="46"/>
      <c r="N70" s="46"/>
      <c r="O70" s="46"/>
      <c r="P70" s="46"/>
      <c r="Q70" s="46"/>
      <c r="R70" s="46"/>
      <c r="S70" s="46"/>
      <c r="T70" s="46"/>
      <c r="U70" s="46"/>
      <c r="V70" s="49"/>
      <c r="Y70" s="453"/>
    </row>
    <row r="71" spans="1:50" ht="47.15" customHeight="1" x14ac:dyDescent="0.35">
      <c r="A71" s="149">
        <v>10</v>
      </c>
      <c r="B71" s="149"/>
      <c r="C71" s="149"/>
      <c r="D71" s="149"/>
      <c r="E71" s="821"/>
      <c r="F71" s="822" t="s">
        <v>821</v>
      </c>
      <c r="G71" s="822" t="b">
        <f t="shared" si="11"/>
        <v>0</v>
      </c>
      <c r="H71" s="822" t="s">
        <v>834</v>
      </c>
      <c r="I71" s="84"/>
      <c r="J71" s="85"/>
      <c r="K71" s="84"/>
      <c r="L71" s="46"/>
      <c r="M71" s="46"/>
      <c r="N71" s="46"/>
      <c r="O71" s="46"/>
      <c r="P71" s="46"/>
      <c r="Q71" s="46"/>
      <c r="R71" s="46"/>
      <c r="S71" s="46"/>
      <c r="T71" s="46"/>
      <c r="U71" s="46"/>
      <c r="V71" s="49"/>
      <c r="Y71" s="453"/>
    </row>
    <row r="72" spans="1:50" ht="47.15" customHeight="1" x14ac:dyDescent="0.35">
      <c r="A72" s="149">
        <v>11</v>
      </c>
      <c r="B72" s="149"/>
      <c r="C72" s="149"/>
      <c r="D72" s="149"/>
      <c r="E72" s="821"/>
      <c r="F72" s="822" t="s">
        <v>821</v>
      </c>
      <c r="G72" s="822" t="b">
        <f t="shared" si="11"/>
        <v>0</v>
      </c>
      <c r="H72" s="822" t="s">
        <v>835</v>
      </c>
      <c r="I72" s="84"/>
      <c r="J72" s="85"/>
      <c r="K72" s="84"/>
      <c r="L72" s="46"/>
      <c r="M72" s="46"/>
      <c r="N72" s="46"/>
      <c r="O72" s="46"/>
      <c r="P72" s="46"/>
      <c r="Q72" s="46"/>
      <c r="R72" s="46"/>
      <c r="S72" s="46"/>
      <c r="T72" s="46"/>
      <c r="U72" s="46"/>
      <c r="V72" s="49"/>
      <c r="Y72" s="453"/>
    </row>
    <row r="73" spans="1:50" ht="47.15" customHeight="1" x14ac:dyDescent="0.35">
      <c r="A73" s="149">
        <v>12</v>
      </c>
      <c r="B73" s="149"/>
      <c r="C73" s="149"/>
      <c r="D73" s="149"/>
      <c r="E73" s="821"/>
      <c r="F73" s="822" t="s">
        <v>821</v>
      </c>
      <c r="G73" s="822" t="b">
        <f t="shared" si="11"/>
        <v>0</v>
      </c>
      <c r="H73" s="822" t="s">
        <v>836</v>
      </c>
      <c r="I73" s="84"/>
      <c r="J73" s="85"/>
      <c r="K73" s="84"/>
      <c r="L73" s="46"/>
      <c r="M73" s="46"/>
      <c r="N73" s="46"/>
      <c r="O73" s="46"/>
      <c r="P73" s="46"/>
      <c r="Q73" s="46"/>
      <c r="R73" s="46"/>
      <c r="S73" s="46"/>
      <c r="T73" s="46"/>
      <c r="U73" s="46"/>
      <c r="V73" s="49"/>
      <c r="Y73" s="453"/>
    </row>
    <row r="74" spans="1:50" ht="2.9" customHeight="1" thickBot="1" x14ac:dyDescent="0.4">
      <c r="A74" s="52"/>
      <c r="B74" s="53"/>
      <c r="C74" s="53"/>
      <c r="D74" s="53"/>
      <c r="E74" s="53"/>
      <c r="F74" s="53"/>
      <c r="G74" s="53"/>
      <c r="H74" s="53"/>
      <c r="I74" s="53"/>
      <c r="J74" s="54"/>
      <c r="K74" s="56"/>
      <c r="L74" s="46"/>
      <c r="M74" s="46"/>
      <c r="N74" s="46"/>
      <c r="O74" s="46"/>
      <c r="P74" s="46"/>
      <c r="Q74" s="46"/>
      <c r="R74" s="46"/>
      <c r="S74" s="46"/>
      <c r="T74" s="46"/>
      <c r="U74" s="46"/>
      <c r="V74" s="49"/>
      <c r="Y74" s="55"/>
    </row>
    <row r="75" spans="1:50" ht="29.25" customHeight="1" x14ac:dyDescent="0.35">
      <c r="A75" s="56"/>
      <c r="B75" s="56"/>
      <c r="C75" s="56"/>
      <c r="D75" s="56"/>
      <c r="E75" s="56"/>
      <c r="F75" s="56"/>
      <c r="G75" s="56"/>
      <c r="H75" s="56"/>
      <c r="I75" s="56"/>
      <c r="J75" s="56"/>
      <c r="K75" s="56"/>
      <c r="L75" s="46"/>
      <c r="M75" s="46"/>
      <c r="N75" s="46"/>
      <c r="O75" s="46"/>
      <c r="P75" s="46"/>
      <c r="Q75" s="46"/>
      <c r="R75" s="46"/>
      <c r="S75" s="46"/>
      <c r="T75" s="46"/>
      <c r="U75" s="46"/>
      <c r="V75" s="49"/>
      <c r="Y75" s="55"/>
    </row>
    <row r="76" spans="1:50" s="18" customFormat="1" ht="30.75" customHeight="1" thickBot="1" x14ac:dyDescent="0.4">
      <c r="A76" s="57"/>
      <c r="B76" s="57"/>
      <c r="C76" s="57"/>
      <c r="D76" s="57"/>
      <c r="E76" s="57"/>
      <c r="F76" s="57"/>
      <c r="G76" s="57"/>
      <c r="H76" s="57"/>
      <c r="I76" s="57"/>
      <c r="J76" s="57"/>
      <c r="K76" s="57"/>
      <c r="L76" s="57"/>
      <c r="M76" s="57"/>
      <c r="N76" s="57"/>
      <c r="O76" s="57"/>
      <c r="P76" s="57"/>
      <c r="Q76" s="57"/>
      <c r="R76" s="57"/>
      <c r="S76" s="57"/>
      <c r="T76" s="57"/>
      <c r="U76" s="57"/>
      <c r="V76" s="28"/>
      <c r="W76" s="28"/>
      <c r="X76" s="28"/>
      <c r="Y76" s="28"/>
      <c r="Z76" s="28"/>
      <c r="AO76" s="3"/>
      <c r="AP76" s="3"/>
      <c r="AQ76" s="3"/>
      <c r="AR76" s="3"/>
      <c r="AS76" s="3"/>
      <c r="AT76" s="3"/>
      <c r="AU76" s="3"/>
      <c r="AV76" s="3"/>
      <c r="AW76" s="3"/>
      <c r="AX76" s="3"/>
    </row>
    <row r="77" spans="1:50" ht="30.75" customHeight="1" thickBot="1" x14ac:dyDescent="0.4">
      <c r="A77" s="496" t="s">
        <v>5</v>
      </c>
      <c r="B77" s="495"/>
      <c r="C77" s="495"/>
      <c r="D77" s="495"/>
      <c r="E77" s="497"/>
      <c r="F77" s="68"/>
      <c r="G77" s="68"/>
      <c r="H77" s="68"/>
      <c r="I77" s="68"/>
      <c r="J77" s="69"/>
      <c r="K77" s="82"/>
      <c r="L77" s="46"/>
      <c r="M77" s="46"/>
      <c r="N77" s="46"/>
      <c r="O77" s="46"/>
      <c r="P77" s="46"/>
      <c r="Q77" s="46"/>
      <c r="R77" s="46"/>
      <c r="S77" s="46"/>
      <c r="T77" s="46"/>
      <c r="U77" s="46"/>
      <c r="V77" s="49"/>
      <c r="W77" s="34"/>
    </row>
    <row r="78" spans="1:50" ht="30.75" customHeight="1" x14ac:dyDescent="0.35">
      <c r="A78" s="818" t="s">
        <v>14</v>
      </c>
      <c r="B78" s="818"/>
      <c r="C78" s="818"/>
      <c r="D78" s="818"/>
      <c r="E78" s="819" t="s">
        <v>116</v>
      </c>
      <c r="F78" s="820" t="s">
        <v>201</v>
      </c>
      <c r="G78" s="820" t="s">
        <v>46</v>
      </c>
      <c r="H78" s="820" t="s">
        <v>48</v>
      </c>
      <c r="I78" s="83"/>
      <c r="J78" s="50"/>
      <c r="K78" s="83"/>
      <c r="L78" s="47"/>
      <c r="M78" s="47"/>
      <c r="N78" s="47"/>
      <c r="O78" s="47"/>
      <c r="P78" s="47"/>
      <c r="Q78" s="47"/>
      <c r="R78" s="47"/>
      <c r="S78" s="47"/>
      <c r="T78" s="47"/>
      <c r="U78" s="47"/>
      <c r="V78" s="51"/>
      <c r="W78" s="34"/>
      <c r="Y78" s="493"/>
    </row>
    <row r="79" spans="1:50" ht="47.15" hidden="1" customHeight="1" x14ac:dyDescent="0.35">
      <c r="A79" s="149" t="s">
        <v>64</v>
      </c>
      <c r="B79" s="149"/>
      <c r="C79" s="149"/>
      <c r="D79" s="149"/>
      <c r="E79" s="821" t="s">
        <v>54</v>
      </c>
      <c r="F79" s="822" t="s">
        <v>47</v>
      </c>
      <c r="G79" s="822" t="b">
        <f>IFERROR(IF(E79&lt;&gt;"",TRUE,FALSE),FALSE)</f>
        <v>1</v>
      </c>
      <c r="H79" s="822" t="s">
        <v>47</v>
      </c>
      <c r="I79" s="84"/>
      <c r="J79" s="85"/>
      <c r="K79" s="84"/>
      <c r="L79" s="17"/>
      <c r="M79" s="17"/>
      <c r="N79" s="17"/>
      <c r="O79" s="17"/>
      <c r="P79" s="17"/>
      <c r="Q79" s="17"/>
      <c r="R79" s="17"/>
      <c r="S79" s="17"/>
      <c r="T79" s="17"/>
      <c r="U79" s="17"/>
      <c r="V79" s="58"/>
      <c r="Y79" s="493"/>
    </row>
    <row r="80" spans="1:50" ht="47.15" customHeight="1" x14ac:dyDescent="0.35">
      <c r="A80" s="149">
        <v>1</v>
      </c>
      <c r="B80" s="149"/>
      <c r="C80" s="149"/>
      <c r="D80" s="149"/>
      <c r="E80" s="821"/>
      <c r="F80" s="822" t="s">
        <v>821</v>
      </c>
      <c r="G80" s="822" t="b">
        <f t="shared" ref="G80:G91" si="12">IFERROR(IF(E80&lt;&gt;"",TRUE,FALSE),FALSE)</f>
        <v>0</v>
      </c>
      <c r="H80" s="822" t="s">
        <v>837</v>
      </c>
      <c r="I80" s="84"/>
      <c r="J80" s="85"/>
      <c r="K80" s="84"/>
      <c r="L80" s="17"/>
      <c r="M80" s="17"/>
      <c r="N80" s="17"/>
      <c r="O80" s="17"/>
      <c r="P80" s="17"/>
      <c r="Q80" s="17"/>
      <c r="R80" s="17"/>
      <c r="S80" s="17"/>
      <c r="T80" s="17"/>
      <c r="U80" s="17"/>
      <c r="V80" s="58"/>
      <c r="Y80" s="493"/>
    </row>
    <row r="81" spans="1:25" ht="47.15" customHeight="1" x14ac:dyDescent="0.35">
      <c r="A81" s="149">
        <v>2</v>
      </c>
      <c r="B81" s="149"/>
      <c r="C81" s="149"/>
      <c r="D81" s="149"/>
      <c r="E81" s="821"/>
      <c r="F81" s="822" t="s">
        <v>821</v>
      </c>
      <c r="G81" s="822" t="b">
        <f t="shared" si="12"/>
        <v>0</v>
      </c>
      <c r="H81" s="822" t="s">
        <v>838</v>
      </c>
      <c r="I81" s="84"/>
      <c r="J81" s="85"/>
      <c r="K81" s="84"/>
      <c r="L81" s="17"/>
      <c r="M81" s="17"/>
      <c r="N81" s="17"/>
      <c r="O81" s="17"/>
      <c r="P81" s="17"/>
      <c r="Q81" s="17"/>
      <c r="R81" s="17"/>
      <c r="S81" s="17"/>
      <c r="T81" s="17"/>
      <c r="U81" s="17"/>
      <c r="V81" s="58"/>
      <c r="Y81" s="493"/>
    </row>
    <row r="82" spans="1:25" ht="47.15" customHeight="1" x14ac:dyDescent="0.35">
      <c r="A82" s="149">
        <v>3</v>
      </c>
      <c r="B82" s="149"/>
      <c r="C82" s="149"/>
      <c r="D82" s="149"/>
      <c r="E82" s="821"/>
      <c r="F82" s="822" t="s">
        <v>821</v>
      </c>
      <c r="G82" s="822" t="b">
        <f t="shared" si="12"/>
        <v>0</v>
      </c>
      <c r="H82" s="822" t="s">
        <v>839</v>
      </c>
      <c r="I82" s="84"/>
      <c r="J82" s="85"/>
      <c r="K82" s="84"/>
      <c r="L82" s="17"/>
      <c r="M82" s="17"/>
      <c r="N82" s="17"/>
      <c r="O82" s="17"/>
      <c r="P82" s="17"/>
      <c r="Q82" s="17"/>
      <c r="R82" s="17"/>
      <c r="S82" s="17"/>
      <c r="T82" s="17"/>
      <c r="U82" s="17"/>
      <c r="V82" s="58"/>
      <c r="Y82" s="493"/>
    </row>
    <row r="83" spans="1:25" ht="47.15" customHeight="1" x14ac:dyDescent="0.35">
      <c r="A83" s="149">
        <v>4</v>
      </c>
      <c r="B83" s="149"/>
      <c r="C83" s="149"/>
      <c r="D83" s="149"/>
      <c r="E83" s="821"/>
      <c r="F83" s="822" t="s">
        <v>821</v>
      </c>
      <c r="G83" s="822" t="b">
        <f t="shared" si="12"/>
        <v>0</v>
      </c>
      <c r="H83" s="822" t="s">
        <v>840</v>
      </c>
      <c r="I83" s="84"/>
      <c r="J83" s="85"/>
      <c r="K83" s="84"/>
      <c r="L83" s="17"/>
      <c r="M83" s="17"/>
      <c r="N83" s="17"/>
      <c r="O83" s="17"/>
      <c r="P83" s="17"/>
      <c r="Q83" s="17"/>
      <c r="R83" s="17"/>
      <c r="S83" s="17"/>
      <c r="T83" s="17"/>
      <c r="U83" s="17"/>
      <c r="V83" s="58"/>
      <c r="Y83" s="493"/>
    </row>
    <row r="84" spans="1:25" ht="47.15" customHeight="1" x14ac:dyDescent="0.35">
      <c r="A84" s="149">
        <v>5</v>
      </c>
      <c r="B84" s="149"/>
      <c r="C84" s="149"/>
      <c r="D84" s="149"/>
      <c r="E84" s="821"/>
      <c r="F84" s="822" t="s">
        <v>821</v>
      </c>
      <c r="G84" s="822" t="b">
        <f t="shared" si="12"/>
        <v>0</v>
      </c>
      <c r="H84" s="822" t="s">
        <v>841</v>
      </c>
      <c r="I84" s="84"/>
      <c r="J84" s="85"/>
      <c r="K84" s="84"/>
      <c r="L84" s="17"/>
      <c r="M84" s="17"/>
      <c r="N84" s="17"/>
      <c r="O84" s="17"/>
      <c r="P84" s="17"/>
      <c r="Q84" s="17"/>
      <c r="R84" s="17"/>
      <c r="S84" s="17"/>
      <c r="T84" s="17"/>
      <c r="U84" s="17"/>
      <c r="V84" s="58"/>
      <c r="Y84" s="493"/>
    </row>
    <row r="85" spans="1:25" ht="47.15" customHeight="1" x14ac:dyDescent="0.35">
      <c r="A85" s="149">
        <v>6</v>
      </c>
      <c r="B85" s="149"/>
      <c r="C85" s="149"/>
      <c r="D85" s="149"/>
      <c r="E85" s="821"/>
      <c r="F85" s="822" t="s">
        <v>821</v>
      </c>
      <c r="G85" s="822" t="b">
        <f t="shared" si="12"/>
        <v>0</v>
      </c>
      <c r="H85" s="822" t="s">
        <v>842</v>
      </c>
      <c r="I85" s="84"/>
      <c r="J85" s="85"/>
      <c r="K85" s="84"/>
      <c r="L85" s="17"/>
      <c r="M85" s="17"/>
      <c r="N85" s="17"/>
      <c r="O85" s="17"/>
      <c r="P85" s="17"/>
      <c r="Q85" s="17"/>
      <c r="R85" s="17"/>
      <c r="S85" s="17"/>
      <c r="T85" s="17"/>
      <c r="U85" s="17"/>
      <c r="V85" s="58"/>
      <c r="Y85" s="493"/>
    </row>
    <row r="86" spans="1:25" ht="47.15" customHeight="1" x14ac:dyDescent="0.35">
      <c r="A86" s="149">
        <v>7</v>
      </c>
      <c r="B86" s="149"/>
      <c r="C86" s="149"/>
      <c r="D86" s="149"/>
      <c r="E86" s="821"/>
      <c r="F86" s="822" t="s">
        <v>821</v>
      </c>
      <c r="G86" s="822" t="b">
        <f t="shared" si="12"/>
        <v>0</v>
      </c>
      <c r="H86" s="822" t="s">
        <v>843</v>
      </c>
      <c r="I86" s="84"/>
      <c r="J86" s="85"/>
      <c r="K86" s="84"/>
      <c r="L86" s="17"/>
      <c r="M86" s="17"/>
      <c r="N86" s="17"/>
      <c r="O86" s="17"/>
      <c r="P86" s="17"/>
      <c r="Q86" s="17"/>
      <c r="R86" s="17"/>
      <c r="S86" s="17"/>
      <c r="T86" s="17"/>
      <c r="U86" s="17"/>
      <c r="V86" s="58"/>
      <c r="Y86" s="493"/>
    </row>
    <row r="87" spans="1:25" ht="47.15" customHeight="1" x14ac:dyDescent="0.35">
      <c r="A87" s="149">
        <v>8</v>
      </c>
      <c r="B87" s="149"/>
      <c r="C87" s="149"/>
      <c r="D87" s="149"/>
      <c r="E87" s="821"/>
      <c r="F87" s="822" t="s">
        <v>821</v>
      </c>
      <c r="G87" s="822" t="b">
        <f t="shared" si="12"/>
        <v>0</v>
      </c>
      <c r="H87" s="822" t="s">
        <v>844</v>
      </c>
      <c r="I87" s="84"/>
      <c r="J87" s="85"/>
      <c r="K87" s="84"/>
      <c r="L87" s="17"/>
      <c r="M87" s="17"/>
      <c r="N87" s="17"/>
      <c r="O87" s="17"/>
      <c r="P87" s="17"/>
      <c r="Q87" s="17"/>
      <c r="R87" s="17"/>
      <c r="S87" s="17"/>
      <c r="T87" s="17"/>
      <c r="U87" s="17"/>
      <c r="V87" s="58"/>
      <c r="Y87" s="493"/>
    </row>
    <row r="88" spans="1:25" ht="47.15" customHeight="1" x14ac:dyDescent="0.35">
      <c r="A88" s="149">
        <v>9</v>
      </c>
      <c r="B88" s="149"/>
      <c r="C88" s="149"/>
      <c r="D88" s="149"/>
      <c r="E88" s="821"/>
      <c r="F88" s="822" t="s">
        <v>821</v>
      </c>
      <c r="G88" s="822" t="b">
        <f t="shared" si="12"/>
        <v>0</v>
      </c>
      <c r="H88" s="822" t="s">
        <v>845</v>
      </c>
      <c r="I88" s="84"/>
      <c r="J88" s="85"/>
      <c r="K88" s="84"/>
      <c r="L88" s="17"/>
      <c r="M88" s="17"/>
      <c r="N88" s="17"/>
      <c r="O88" s="17"/>
      <c r="P88" s="17"/>
      <c r="Q88" s="17"/>
      <c r="R88" s="17"/>
      <c r="S88" s="17"/>
      <c r="T88" s="17"/>
      <c r="U88" s="17"/>
      <c r="V88" s="58"/>
      <c r="Y88" s="493"/>
    </row>
    <row r="89" spans="1:25" ht="47.15" customHeight="1" x14ac:dyDescent="0.35">
      <c r="A89" s="149">
        <v>10</v>
      </c>
      <c r="B89" s="149"/>
      <c r="C89" s="149"/>
      <c r="D89" s="149"/>
      <c r="E89" s="821"/>
      <c r="F89" s="822" t="s">
        <v>821</v>
      </c>
      <c r="G89" s="822" t="b">
        <f t="shared" si="12"/>
        <v>0</v>
      </c>
      <c r="H89" s="822" t="s">
        <v>846</v>
      </c>
      <c r="I89" s="84"/>
      <c r="J89" s="85"/>
      <c r="K89" s="84"/>
      <c r="L89" s="17"/>
      <c r="M89" s="17"/>
      <c r="N89" s="17"/>
      <c r="O89" s="17"/>
      <c r="P89" s="17"/>
      <c r="Q89" s="17"/>
      <c r="R89" s="17"/>
      <c r="S89" s="17"/>
      <c r="T89" s="17"/>
      <c r="U89" s="17"/>
      <c r="V89" s="58"/>
      <c r="Y89" s="493"/>
    </row>
    <row r="90" spans="1:25" ht="47.15" customHeight="1" x14ac:dyDescent="0.35">
      <c r="A90" s="149">
        <v>11</v>
      </c>
      <c r="B90" s="149"/>
      <c r="C90" s="149"/>
      <c r="D90" s="149"/>
      <c r="E90" s="821"/>
      <c r="F90" s="822" t="s">
        <v>821</v>
      </c>
      <c r="G90" s="822" t="b">
        <f t="shared" si="12"/>
        <v>0</v>
      </c>
      <c r="H90" s="822" t="s">
        <v>847</v>
      </c>
      <c r="I90" s="84"/>
      <c r="J90" s="85"/>
      <c r="K90" s="84"/>
      <c r="L90" s="17"/>
      <c r="M90" s="17"/>
      <c r="N90" s="17"/>
      <c r="O90" s="17"/>
      <c r="P90" s="17"/>
      <c r="Q90" s="17"/>
      <c r="R90" s="17"/>
      <c r="S90" s="17"/>
      <c r="T90" s="17"/>
      <c r="U90" s="17"/>
      <c r="V90" s="58"/>
      <c r="Y90" s="493"/>
    </row>
    <row r="91" spans="1:25" ht="47.15" customHeight="1" x14ac:dyDescent="0.35">
      <c r="A91" s="149">
        <v>12</v>
      </c>
      <c r="B91" s="149"/>
      <c r="C91" s="149"/>
      <c r="D91" s="149"/>
      <c r="E91" s="821"/>
      <c r="F91" s="822" t="s">
        <v>821</v>
      </c>
      <c r="G91" s="822" t="b">
        <f t="shared" si="12"/>
        <v>0</v>
      </c>
      <c r="H91" s="822" t="s">
        <v>848</v>
      </c>
      <c r="I91" s="84"/>
      <c r="J91" s="85"/>
      <c r="K91" s="84"/>
      <c r="L91" s="17"/>
      <c r="M91" s="17"/>
      <c r="N91" s="17"/>
      <c r="O91" s="17"/>
      <c r="P91" s="17"/>
      <c r="Q91" s="17"/>
      <c r="R91" s="17"/>
      <c r="S91" s="17"/>
      <c r="T91" s="17"/>
      <c r="U91" s="17"/>
      <c r="V91" s="58"/>
      <c r="Y91" s="493"/>
    </row>
    <row r="92" spans="1:25" ht="2.9" customHeight="1" thickBot="1" x14ac:dyDescent="0.4">
      <c r="A92" s="25"/>
      <c r="B92" s="26"/>
      <c r="C92" s="26"/>
      <c r="D92" s="26"/>
      <c r="E92" s="26"/>
      <c r="F92" s="26"/>
      <c r="G92" s="26"/>
      <c r="H92" s="26"/>
      <c r="I92" s="26"/>
      <c r="J92" s="23"/>
      <c r="K92" s="22"/>
      <c r="L92" s="17"/>
      <c r="M92" s="17"/>
      <c r="N92" s="17"/>
      <c r="O92" s="17"/>
      <c r="P92" s="17"/>
      <c r="Q92" s="17"/>
      <c r="R92" s="17"/>
      <c r="S92" s="17"/>
      <c r="T92" s="17"/>
      <c r="U92" s="17"/>
      <c r="V92" s="58"/>
      <c r="Y92" s="493"/>
    </row>
    <row r="93" spans="1:25" ht="35.25" customHeight="1" x14ac:dyDescent="0.35">
      <c r="L93" s="17"/>
      <c r="M93" s="17"/>
      <c r="N93" s="17"/>
      <c r="O93" s="17"/>
      <c r="P93" s="17"/>
      <c r="Q93" s="17"/>
      <c r="R93" s="17"/>
      <c r="S93" s="17"/>
      <c r="T93" s="17"/>
      <c r="U93" s="17"/>
      <c r="V93" s="58"/>
      <c r="Y93" s="493"/>
    </row>
    <row r="94" spans="1:25" ht="35.25" hidden="1" customHeight="1" x14ac:dyDescent="0.35">
      <c r="L94" s="17"/>
      <c r="M94" s="17"/>
      <c r="N94" s="17"/>
      <c r="O94" s="17"/>
      <c r="P94" s="17"/>
      <c r="Q94" s="17"/>
      <c r="R94" s="17"/>
      <c r="S94" s="17"/>
      <c r="T94" s="17"/>
      <c r="U94" s="17"/>
      <c r="V94" s="58"/>
    </row>
    <row r="95" spans="1:25" ht="35.25" hidden="1" customHeight="1" x14ac:dyDescent="0.35">
      <c r="L95" s="17"/>
      <c r="M95" s="17"/>
      <c r="N95" s="17"/>
      <c r="O95" s="17"/>
      <c r="P95" s="17"/>
      <c r="Q95" s="17"/>
      <c r="R95" s="17"/>
      <c r="S95" s="17"/>
      <c r="T95" s="17"/>
      <c r="U95" s="17"/>
      <c r="V95" s="58"/>
    </row>
    <row r="96" spans="1:25" ht="35.25" hidden="1" customHeight="1" x14ac:dyDescent="0.35">
      <c r="L96" s="17"/>
      <c r="M96" s="17"/>
      <c r="N96" s="17"/>
      <c r="O96" s="17"/>
      <c r="P96" s="17"/>
      <c r="Q96" s="17"/>
      <c r="R96" s="17"/>
      <c r="S96" s="17"/>
      <c r="T96" s="17"/>
      <c r="U96" s="17"/>
      <c r="V96" s="58"/>
    </row>
    <row r="97" spans="1:45" ht="35.25" hidden="1" customHeight="1" x14ac:dyDescent="0.35">
      <c r="L97" s="17"/>
      <c r="M97" s="17"/>
      <c r="N97" s="17"/>
      <c r="O97" s="17"/>
      <c r="P97" s="17"/>
      <c r="Q97" s="17"/>
      <c r="R97" s="17"/>
      <c r="S97" s="17"/>
      <c r="T97" s="17"/>
      <c r="U97" s="17"/>
      <c r="V97" s="58"/>
    </row>
    <row r="98" spans="1:45" ht="17.25" hidden="1" customHeight="1" x14ac:dyDescent="0.35">
      <c r="L98" s="17"/>
      <c r="M98" s="17"/>
      <c r="N98" s="17"/>
      <c r="O98" s="17"/>
      <c r="P98" s="17"/>
      <c r="Q98" s="17"/>
      <c r="R98" s="17"/>
      <c r="S98" s="17"/>
      <c r="T98" s="17"/>
      <c r="U98" s="17"/>
      <c r="V98" s="58"/>
    </row>
    <row r="99" spans="1:45" ht="21.75" hidden="1" customHeight="1" x14ac:dyDescent="0.35">
      <c r="L99" s="17"/>
      <c r="M99" s="17"/>
      <c r="N99" s="17"/>
      <c r="O99" s="17"/>
      <c r="P99" s="17"/>
      <c r="Q99" s="17"/>
      <c r="R99" s="17"/>
      <c r="S99" s="17"/>
      <c r="T99" s="17"/>
      <c r="U99" s="17"/>
      <c r="V99" s="58"/>
    </row>
    <row r="100" spans="1:45" ht="29.25" customHeight="1" thickBot="1" x14ac:dyDescent="0.4">
      <c r="L100" s="17"/>
      <c r="M100" s="17"/>
      <c r="N100" s="17"/>
      <c r="O100" s="17"/>
      <c r="P100" s="17"/>
      <c r="Q100" s="17"/>
      <c r="R100" s="17"/>
      <c r="S100" s="17"/>
      <c r="T100" s="17"/>
      <c r="U100" s="17"/>
      <c r="V100" s="58"/>
    </row>
    <row r="101" spans="1:45" ht="29.25" customHeight="1" thickBot="1" x14ac:dyDescent="0.4">
      <c r="A101" s="496" t="s">
        <v>16</v>
      </c>
      <c r="B101" s="495"/>
      <c r="C101" s="495"/>
      <c r="D101" s="495"/>
      <c r="E101" s="497"/>
      <c r="F101" s="102"/>
      <c r="G101" s="102"/>
      <c r="H101" s="102"/>
      <c r="I101" s="102"/>
      <c r="J101" s="103"/>
      <c r="K101" s="82"/>
      <c r="L101" s="46"/>
      <c r="M101" s="46"/>
      <c r="N101" s="46"/>
      <c r="O101" s="46"/>
      <c r="P101" s="46"/>
      <c r="Q101" s="46"/>
      <c r="R101" s="46"/>
      <c r="S101" s="46"/>
      <c r="T101" s="46"/>
      <c r="U101" s="46"/>
      <c r="V101" s="49"/>
    </row>
    <row r="102" spans="1:45" ht="26.25" customHeight="1" x14ac:dyDescent="0.35">
      <c r="A102" s="818" t="s">
        <v>17</v>
      </c>
      <c r="B102" s="818"/>
      <c r="C102" s="823" t="s">
        <v>443</v>
      </c>
      <c r="D102" s="824" t="s">
        <v>70</v>
      </c>
      <c r="E102" s="818" t="s">
        <v>60</v>
      </c>
      <c r="F102" s="825" t="s">
        <v>140</v>
      </c>
      <c r="G102" s="825" t="s">
        <v>46</v>
      </c>
      <c r="H102" s="825" t="s">
        <v>48</v>
      </c>
      <c r="I102" s="826" t="s">
        <v>78</v>
      </c>
      <c r="J102" s="826" t="s">
        <v>201</v>
      </c>
      <c r="L102" s="47"/>
      <c r="M102" s="47"/>
      <c r="N102" s="47"/>
      <c r="O102" s="47"/>
      <c r="P102" s="47"/>
      <c r="Q102" s="47"/>
      <c r="R102" s="47"/>
      <c r="S102" s="47"/>
      <c r="T102" s="47"/>
      <c r="U102" s="47"/>
      <c r="V102" s="51"/>
    </row>
    <row r="103" spans="1:45" ht="47.15" hidden="1" customHeight="1" x14ac:dyDescent="0.35">
      <c r="A103" s="149" t="s">
        <v>65</v>
      </c>
      <c r="B103" s="149"/>
      <c r="C103" s="823" t="str">
        <f>IF(ISNUMBER(A103),IF(E103="","--select--",E103),"")</f>
        <v/>
      </c>
      <c r="D103" s="827" t="s">
        <v>442</v>
      </c>
      <c r="E103" s="828" t="str">
        <f>IFERROR(IF(F103="[Module Reference (Name)]","--Select--",VLOOKUP(F103,'Reference records(soft deleted)'!$B$60:$D$89,3,FALSE)),"")</f>
        <v>--Select--</v>
      </c>
      <c r="F103" s="829" t="s">
        <v>139</v>
      </c>
      <c r="G103" s="829" t="b">
        <f>IFERROR(IF(E103&lt;&gt;"",TRUE,FALSE),FALSE)</f>
        <v>1</v>
      </c>
      <c r="H103" s="830" t="s">
        <v>47</v>
      </c>
      <c r="I103" s="830" t="str">
        <f>IFERROR(VLOOKUP(E103,'Reference records(soft deleted)'!D$60:F$89,3,FALSE),"")</f>
        <v/>
      </c>
      <c r="J103" s="829" t="s">
        <v>47</v>
      </c>
      <c r="L103" s="17"/>
      <c r="M103" s="17"/>
      <c r="N103" s="17"/>
      <c r="O103" s="17"/>
      <c r="P103" s="17"/>
      <c r="Q103" s="17"/>
      <c r="R103" s="17"/>
      <c r="S103" s="17"/>
      <c r="T103" s="17"/>
      <c r="U103" s="17"/>
      <c r="V103" s="58"/>
      <c r="Y103" s="55"/>
      <c r="AS103" s="5"/>
    </row>
    <row r="104" spans="1:45" ht="47.15" customHeight="1" x14ac:dyDescent="0.35">
      <c r="A104" s="149">
        <v>1</v>
      </c>
      <c r="B104" s="149"/>
      <c r="C104" s="823" t="str">
        <f t="shared" ref="C104:C118" si="13">IF(ISNUMBER(A104),IF(E104="","--select--",E104),"")</f>
        <v>--select--</v>
      </c>
      <c r="D104" s="827" t="s">
        <v>849</v>
      </c>
      <c r="E104" s="828" t="str">
        <f>IFERROR(IF(F104="[Module Reference (Name)]","--Select--",VLOOKUP(F104,'Reference records(soft deleted)'!$B$60:$D$89,3,FALSE)),"")</f>
        <v/>
      </c>
      <c r="F104" s="829"/>
      <c r="G104" s="829" t="b">
        <f t="shared" ref="G104:G118" si="14">IFERROR(IF(E104&lt;&gt;"",TRUE,FALSE),FALSE)</f>
        <v>0</v>
      </c>
      <c r="H104" s="830" t="s">
        <v>850</v>
      </c>
      <c r="I104" s="830" t="str">
        <f>IFERROR(VLOOKUP(E104,'Reference records(soft deleted)'!D$60:F$89,3,FALSE),"")</f>
        <v/>
      </c>
      <c r="J104" s="829" t="s">
        <v>821</v>
      </c>
      <c r="L104" s="17"/>
      <c r="M104" s="17"/>
      <c r="N104" s="17"/>
      <c r="O104" s="17"/>
      <c r="P104" s="17"/>
      <c r="Q104" s="17"/>
      <c r="R104" s="17"/>
      <c r="S104" s="17"/>
      <c r="T104" s="17"/>
      <c r="U104" s="17"/>
      <c r="V104" s="58"/>
      <c r="Y104" s="453"/>
      <c r="AS104" s="5"/>
    </row>
    <row r="105" spans="1:45" ht="47.15" customHeight="1" x14ac:dyDescent="0.35">
      <c r="A105" s="149">
        <v>2</v>
      </c>
      <c r="B105" s="149"/>
      <c r="C105" s="823" t="str">
        <f t="shared" si="13"/>
        <v>--select--</v>
      </c>
      <c r="D105" s="827" t="s">
        <v>851</v>
      </c>
      <c r="E105" s="828" t="str">
        <f>IFERROR(IF(F105="[Module Reference (Name)]","--Select--",VLOOKUP(F105,'Reference records(soft deleted)'!$B$60:$D$89,3,FALSE)),"")</f>
        <v/>
      </c>
      <c r="F105" s="829"/>
      <c r="G105" s="829" t="b">
        <f t="shared" si="14"/>
        <v>0</v>
      </c>
      <c r="H105" s="830" t="s">
        <v>852</v>
      </c>
      <c r="I105" s="830" t="str">
        <f>IFERROR(VLOOKUP(E105,'Reference records(soft deleted)'!D$60:F$89,3,FALSE),"")</f>
        <v/>
      </c>
      <c r="J105" s="829" t="s">
        <v>821</v>
      </c>
      <c r="L105" s="17"/>
      <c r="M105" s="17"/>
      <c r="N105" s="17"/>
      <c r="O105" s="17"/>
      <c r="P105" s="17"/>
      <c r="Q105" s="17"/>
      <c r="R105" s="17"/>
      <c r="S105" s="17"/>
      <c r="T105" s="17"/>
      <c r="U105" s="17"/>
      <c r="V105" s="58"/>
      <c r="Y105" s="453"/>
      <c r="AS105" s="5"/>
    </row>
    <row r="106" spans="1:45" ht="47.15" customHeight="1" x14ac:dyDescent="0.35">
      <c r="A106" s="149">
        <v>3</v>
      </c>
      <c r="B106" s="149"/>
      <c r="C106" s="823" t="str">
        <f t="shared" si="13"/>
        <v>--select--</v>
      </c>
      <c r="D106" s="827" t="s">
        <v>853</v>
      </c>
      <c r="E106" s="828" t="str">
        <f>IFERROR(IF(F106="[Module Reference (Name)]","--Select--",VLOOKUP(F106,'Reference records(soft deleted)'!$B$60:$D$89,3,FALSE)),"")</f>
        <v/>
      </c>
      <c r="F106" s="829"/>
      <c r="G106" s="829" t="b">
        <f t="shared" si="14"/>
        <v>0</v>
      </c>
      <c r="H106" s="830" t="s">
        <v>854</v>
      </c>
      <c r="I106" s="830" t="str">
        <f>IFERROR(VLOOKUP(E106,'Reference records(soft deleted)'!D$60:F$89,3,FALSE),"")</f>
        <v/>
      </c>
      <c r="J106" s="829" t="s">
        <v>821</v>
      </c>
      <c r="L106" s="17"/>
      <c r="M106" s="17"/>
      <c r="N106" s="17"/>
      <c r="O106" s="17"/>
      <c r="P106" s="17"/>
      <c r="Q106" s="17"/>
      <c r="R106" s="17"/>
      <c r="S106" s="17"/>
      <c r="T106" s="17"/>
      <c r="U106" s="17"/>
      <c r="V106" s="58"/>
      <c r="Y106" s="453"/>
      <c r="AS106" s="5"/>
    </row>
    <row r="107" spans="1:45" ht="47.15" customHeight="1" x14ac:dyDescent="0.35">
      <c r="A107" s="149">
        <v>4</v>
      </c>
      <c r="B107" s="149"/>
      <c r="C107" s="823" t="str">
        <f t="shared" si="13"/>
        <v>--select--</v>
      </c>
      <c r="D107" s="827" t="s">
        <v>855</v>
      </c>
      <c r="E107" s="828" t="str">
        <f>IFERROR(IF(F107="[Module Reference (Name)]","--Select--",VLOOKUP(F107,'Reference records(soft deleted)'!$B$60:$D$89,3,FALSE)),"")</f>
        <v/>
      </c>
      <c r="F107" s="829"/>
      <c r="G107" s="829" t="b">
        <f t="shared" si="14"/>
        <v>0</v>
      </c>
      <c r="H107" s="830" t="s">
        <v>856</v>
      </c>
      <c r="I107" s="830" t="str">
        <f>IFERROR(VLOOKUP(E107,'Reference records(soft deleted)'!D$60:F$89,3,FALSE),"")</f>
        <v/>
      </c>
      <c r="J107" s="829" t="s">
        <v>821</v>
      </c>
      <c r="L107" s="17"/>
      <c r="M107" s="17"/>
      <c r="N107" s="17"/>
      <c r="O107" s="17"/>
      <c r="P107" s="17"/>
      <c r="Q107" s="17"/>
      <c r="R107" s="17"/>
      <c r="S107" s="17"/>
      <c r="T107" s="17"/>
      <c r="U107" s="17"/>
      <c r="V107" s="58"/>
      <c r="Y107" s="453"/>
      <c r="AS107" s="5"/>
    </row>
    <row r="108" spans="1:45" ht="47.15" customHeight="1" x14ac:dyDescent="0.35">
      <c r="A108" s="149">
        <v>5</v>
      </c>
      <c r="B108" s="149"/>
      <c r="C108" s="823" t="str">
        <f t="shared" si="13"/>
        <v>--select--</v>
      </c>
      <c r="D108" s="827" t="s">
        <v>857</v>
      </c>
      <c r="E108" s="828" t="str">
        <f>IFERROR(IF(F108="[Module Reference (Name)]","--Select--",VLOOKUP(F108,'Reference records(soft deleted)'!$B$60:$D$89,3,FALSE)),"")</f>
        <v/>
      </c>
      <c r="F108" s="829"/>
      <c r="G108" s="829" t="b">
        <f t="shared" si="14"/>
        <v>0</v>
      </c>
      <c r="H108" s="830" t="s">
        <v>858</v>
      </c>
      <c r="I108" s="830" t="str">
        <f>IFERROR(VLOOKUP(E108,'Reference records(soft deleted)'!D$60:F$89,3,FALSE),"")</f>
        <v/>
      </c>
      <c r="J108" s="829" t="s">
        <v>821</v>
      </c>
      <c r="L108" s="17"/>
      <c r="M108" s="17"/>
      <c r="N108" s="17"/>
      <c r="O108" s="17"/>
      <c r="P108" s="17"/>
      <c r="Q108" s="17"/>
      <c r="R108" s="17"/>
      <c r="S108" s="17"/>
      <c r="T108" s="17"/>
      <c r="U108" s="17"/>
      <c r="V108" s="58"/>
      <c r="Y108" s="453"/>
      <c r="AS108" s="5"/>
    </row>
    <row r="109" spans="1:45" ht="47.15" customHeight="1" x14ac:dyDescent="0.35">
      <c r="A109" s="149">
        <v>6</v>
      </c>
      <c r="B109" s="149"/>
      <c r="C109" s="823" t="str">
        <f t="shared" si="13"/>
        <v>--select--</v>
      </c>
      <c r="D109" s="827" t="s">
        <v>859</v>
      </c>
      <c r="E109" s="828" t="str">
        <f>IFERROR(IF(F109="[Module Reference (Name)]","--Select--",VLOOKUP(F109,'Reference records(soft deleted)'!$B$60:$D$89,3,FALSE)),"")</f>
        <v/>
      </c>
      <c r="F109" s="829"/>
      <c r="G109" s="829" t="b">
        <f t="shared" si="14"/>
        <v>0</v>
      </c>
      <c r="H109" s="830" t="s">
        <v>860</v>
      </c>
      <c r="I109" s="830" t="str">
        <f>IFERROR(VLOOKUP(E109,'Reference records(soft deleted)'!D$60:F$89,3,FALSE),"")</f>
        <v/>
      </c>
      <c r="J109" s="829" t="s">
        <v>821</v>
      </c>
      <c r="L109" s="17"/>
      <c r="M109" s="17"/>
      <c r="N109" s="17"/>
      <c r="O109" s="17"/>
      <c r="P109" s="17"/>
      <c r="Q109" s="17"/>
      <c r="R109" s="17"/>
      <c r="S109" s="17"/>
      <c r="T109" s="17"/>
      <c r="U109" s="17"/>
      <c r="V109" s="58"/>
      <c r="Y109" s="453"/>
      <c r="AS109" s="5"/>
    </row>
    <row r="110" spans="1:45" ht="47.15" customHeight="1" x14ac:dyDescent="0.35">
      <c r="A110" s="149">
        <v>7</v>
      </c>
      <c r="B110" s="149"/>
      <c r="C110" s="823" t="str">
        <f t="shared" si="13"/>
        <v>--select--</v>
      </c>
      <c r="D110" s="827" t="s">
        <v>861</v>
      </c>
      <c r="E110" s="828" t="str">
        <f>IFERROR(IF(F110="[Module Reference (Name)]","--Select--",VLOOKUP(F110,'Reference records(soft deleted)'!$B$60:$D$89,3,FALSE)),"")</f>
        <v/>
      </c>
      <c r="F110" s="829"/>
      <c r="G110" s="829" t="b">
        <f t="shared" si="14"/>
        <v>0</v>
      </c>
      <c r="H110" s="830" t="s">
        <v>862</v>
      </c>
      <c r="I110" s="830" t="str">
        <f>IFERROR(VLOOKUP(E110,'Reference records(soft deleted)'!D$60:F$89,3,FALSE),"")</f>
        <v/>
      </c>
      <c r="J110" s="829" t="s">
        <v>821</v>
      </c>
      <c r="L110" s="17"/>
      <c r="M110" s="17"/>
      <c r="N110" s="17"/>
      <c r="O110" s="17"/>
      <c r="P110" s="17"/>
      <c r="Q110" s="17"/>
      <c r="R110" s="17"/>
      <c r="S110" s="17"/>
      <c r="T110" s="17"/>
      <c r="U110" s="17"/>
      <c r="V110" s="58"/>
      <c r="Y110" s="453"/>
      <c r="AS110" s="5"/>
    </row>
    <row r="111" spans="1:45" ht="47.15" customHeight="1" x14ac:dyDescent="0.35">
      <c r="A111" s="149">
        <v>8</v>
      </c>
      <c r="B111" s="149"/>
      <c r="C111" s="823" t="str">
        <f t="shared" si="13"/>
        <v>--select--</v>
      </c>
      <c r="D111" s="827" t="s">
        <v>863</v>
      </c>
      <c r="E111" s="828" t="str">
        <f>IFERROR(IF(F111="[Module Reference (Name)]","--Select--",VLOOKUP(F111,'Reference records(soft deleted)'!$B$60:$D$89,3,FALSE)),"")</f>
        <v/>
      </c>
      <c r="F111" s="829"/>
      <c r="G111" s="829" t="b">
        <f t="shared" si="14"/>
        <v>0</v>
      </c>
      <c r="H111" s="830" t="s">
        <v>864</v>
      </c>
      <c r="I111" s="830" t="str">
        <f>IFERROR(VLOOKUP(E111,'Reference records(soft deleted)'!D$60:F$89,3,FALSE),"")</f>
        <v/>
      </c>
      <c r="J111" s="829" t="s">
        <v>821</v>
      </c>
      <c r="L111" s="17"/>
      <c r="M111" s="17"/>
      <c r="N111" s="17"/>
      <c r="O111" s="17"/>
      <c r="P111" s="17"/>
      <c r="Q111" s="17"/>
      <c r="R111" s="17"/>
      <c r="S111" s="17"/>
      <c r="T111" s="17"/>
      <c r="U111" s="17"/>
      <c r="V111" s="58"/>
      <c r="Y111" s="453"/>
      <c r="AS111" s="5"/>
    </row>
    <row r="112" spans="1:45" ht="47.15" customHeight="1" x14ac:dyDescent="0.35">
      <c r="A112" s="149">
        <v>9</v>
      </c>
      <c r="B112" s="149"/>
      <c r="C112" s="823" t="str">
        <f t="shared" si="13"/>
        <v>--select--</v>
      </c>
      <c r="D112" s="827" t="s">
        <v>865</v>
      </c>
      <c r="E112" s="828" t="str">
        <f>IFERROR(IF(F112="[Module Reference (Name)]","--Select--",VLOOKUP(F112,'Reference records(soft deleted)'!$B$60:$D$89,3,FALSE)),"")</f>
        <v/>
      </c>
      <c r="F112" s="829"/>
      <c r="G112" s="829" t="b">
        <f t="shared" si="14"/>
        <v>0</v>
      </c>
      <c r="H112" s="830" t="s">
        <v>866</v>
      </c>
      <c r="I112" s="830" t="str">
        <f>IFERROR(VLOOKUP(E112,'Reference records(soft deleted)'!D$60:F$89,3,FALSE),"")</f>
        <v/>
      </c>
      <c r="J112" s="829" t="s">
        <v>821</v>
      </c>
      <c r="L112" s="17"/>
      <c r="M112" s="17"/>
      <c r="N112" s="17"/>
      <c r="O112" s="17"/>
      <c r="P112" s="17"/>
      <c r="Q112" s="17"/>
      <c r="R112" s="17"/>
      <c r="S112" s="17"/>
      <c r="T112" s="17"/>
      <c r="U112" s="17"/>
      <c r="V112" s="58"/>
      <c r="Y112" s="453"/>
      <c r="AS112" s="5"/>
    </row>
    <row r="113" spans="1:45" ht="47.15" customHeight="1" x14ac:dyDescent="0.35">
      <c r="A113" s="149">
        <v>10</v>
      </c>
      <c r="B113" s="149"/>
      <c r="C113" s="823" t="str">
        <f t="shared" si="13"/>
        <v>--select--</v>
      </c>
      <c r="D113" s="827" t="s">
        <v>867</v>
      </c>
      <c r="E113" s="828" t="str">
        <f>IFERROR(IF(F113="[Module Reference (Name)]","--Select--",VLOOKUP(F113,'Reference records(soft deleted)'!$B$60:$D$89,3,FALSE)),"")</f>
        <v/>
      </c>
      <c r="F113" s="829"/>
      <c r="G113" s="829" t="b">
        <f t="shared" si="14"/>
        <v>0</v>
      </c>
      <c r="H113" s="830" t="s">
        <v>868</v>
      </c>
      <c r="I113" s="830" t="str">
        <f>IFERROR(VLOOKUP(E113,'Reference records(soft deleted)'!D$60:F$89,3,FALSE),"")</f>
        <v/>
      </c>
      <c r="J113" s="829" t="s">
        <v>821</v>
      </c>
      <c r="L113" s="17"/>
      <c r="M113" s="17"/>
      <c r="N113" s="17"/>
      <c r="O113" s="17"/>
      <c r="P113" s="17"/>
      <c r="Q113" s="17"/>
      <c r="R113" s="17"/>
      <c r="S113" s="17"/>
      <c r="T113" s="17"/>
      <c r="U113" s="17"/>
      <c r="V113" s="58"/>
      <c r="Y113" s="453"/>
      <c r="AS113" s="5"/>
    </row>
    <row r="114" spans="1:45" ht="47.15" customHeight="1" x14ac:dyDescent="0.35">
      <c r="A114" s="149">
        <v>11</v>
      </c>
      <c r="B114" s="149"/>
      <c r="C114" s="823" t="str">
        <f t="shared" si="13"/>
        <v>--select--</v>
      </c>
      <c r="D114" s="827" t="s">
        <v>869</v>
      </c>
      <c r="E114" s="828" t="str">
        <f>IFERROR(IF(F114="[Module Reference (Name)]","--Select--",VLOOKUP(F114,'Reference records(soft deleted)'!$B$60:$D$89,3,FALSE)),"")</f>
        <v/>
      </c>
      <c r="F114" s="829"/>
      <c r="G114" s="829" t="b">
        <f t="shared" si="14"/>
        <v>0</v>
      </c>
      <c r="H114" s="830" t="s">
        <v>870</v>
      </c>
      <c r="I114" s="830" t="str">
        <f>IFERROR(VLOOKUP(E114,'Reference records(soft deleted)'!D$60:F$89,3,FALSE),"")</f>
        <v/>
      </c>
      <c r="J114" s="829" t="s">
        <v>821</v>
      </c>
      <c r="L114" s="17"/>
      <c r="M114" s="17"/>
      <c r="N114" s="17"/>
      <c r="O114" s="17"/>
      <c r="P114" s="17"/>
      <c r="Q114" s="17"/>
      <c r="R114" s="17"/>
      <c r="S114" s="17"/>
      <c r="T114" s="17"/>
      <c r="U114" s="17"/>
      <c r="V114" s="58"/>
      <c r="Y114" s="453"/>
      <c r="AS114" s="5"/>
    </row>
    <row r="115" spans="1:45" ht="47.15" customHeight="1" x14ac:dyDescent="0.35">
      <c r="A115" s="149">
        <v>12</v>
      </c>
      <c r="B115" s="149"/>
      <c r="C115" s="823" t="str">
        <f t="shared" si="13"/>
        <v>--select--</v>
      </c>
      <c r="D115" s="827" t="s">
        <v>871</v>
      </c>
      <c r="E115" s="828" t="str">
        <f>IFERROR(IF(F115="[Module Reference (Name)]","--Select--",VLOOKUP(F115,'Reference records(soft deleted)'!$B$60:$D$89,3,FALSE)),"")</f>
        <v/>
      </c>
      <c r="F115" s="829"/>
      <c r="G115" s="829" t="b">
        <f t="shared" si="14"/>
        <v>0</v>
      </c>
      <c r="H115" s="830" t="s">
        <v>872</v>
      </c>
      <c r="I115" s="830" t="str">
        <f>IFERROR(VLOOKUP(E115,'Reference records(soft deleted)'!D$60:F$89,3,FALSE),"")</f>
        <v/>
      </c>
      <c r="J115" s="829" t="s">
        <v>821</v>
      </c>
      <c r="L115" s="17"/>
      <c r="M115" s="17"/>
      <c r="N115" s="17"/>
      <c r="O115" s="17"/>
      <c r="P115" s="17"/>
      <c r="Q115" s="17"/>
      <c r="R115" s="17"/>
      <c r="S115" s="17"/>
      <c r="T115" s="17"/>
      <c r="U115" s="17"/>
      <c r="V115" s="58"/>
      <c r="Y115" s="453"/>
      <c r="AS115" s="5"/>
    </row>
    <row r="116" spans="1:45" ht="47.15" customHeight="1" x14ac:dyDescent="0.35">
      <c r="A116" s="149">
        <v>13</v>
      </c>
      <c r="B116" s="149"/>
      <c r="C116" s="823" t="str">
        <f t="shared" si="13"/>
        <v>--select--</v>
      </c>
      <c r="D116" s="827" t="s">
        <v>873</v>
      </c>
      <c r="E116" s="828" t="str">
        <f>IFERROR(IF(F116="[Module Reference (Name)]","--Select--",VLOOKUP(F116,'Reference records(soft deleted)'!$B$60:$D$89,3,FALSE)),"")</f>
        <v/>
      </c>
      <c r="F116" s="829"/>
      <c r="G116" s="829" t="b">
        <f t="shared" si="14"/>
        <v>0</v>
      </c>
      <c r="H116" s="830" t="s">
        <v>874</v>
      </c>
      <c r="I116" s="830" t="str">
        <f>IFERROR(VLOOKUP(E116,'Reference records(soft deleted)'!D$60:F$89,3,FALSE),"")</f>
        <v/>
      </c>
      <c r="J116" s="829" t="s">
        <v>821</v>
      </c>
      <c r="L116" s="17"/>
      <c r="M116" s="17"/>
      <c r="N116" s="17"/>
      <c r="O116" s="17"/>
      <c r="P116" s="17"/>
      <c r="Q116" s="17"/>
      <c r="R116" s="17"/>
      <c r="S116" s="17"/>
      <c r="T116" s="17"/>
      <c r="U116" s="17"/>
      <c r="V116" s="58"/>
      <c r="Y116" s="453"/>
      <c r="AS116" s="5"/>
    </row>
    <row r="117" spans="1:45" ht="47.15" customHeight="1" x14ac:dyDescent="0.35">
      <c r="A117" s="149">
        <v>14</v>
      </c>
      <c r="B117" s="149"/>
      <c r="C117" s="823" t="str">
        <f t="shared" si="13"/>
        <v>--select--</v>
      </c>
      <c r="D117" s="827" t="s">
        <v>875</v>
      </c>
      <c r="E117" s="828" t="str">
        <f>IFERROR(IF(F117="[Module Reference (Name)]","--Select--",VLOOKUP(F117,'Reference records(soft deleted)'!$B$60:$D$89,3,FALSE)),"")</f>
        <v/>
      </c>
      <c r="F117" s="829"/>
      <c r="G117" s="829" t="b">
        <f t="shared" si="14"/>
        <v>0</v>
      </c>
      <c r="H117" s="830" t="s">
        <v>876</v>
      </c>
      <c r="I117" s="830" t="str">
        <f>IFERROR(VLOOKUP(E117,'Reference records(soft deleted)'!D$60:F$89,3,FALSE),"")</f>
        <v/>
      </c>
      <c r="J117" s="829" t="s">
        <v>821</v>
      </c>
      <c r="L117" s="17"/>
      <c r="M117" s="17"/>
      <c r="N117" s="17"/>
      <c r="O117" s="17"/>
      <c r="P117" s="17"/>
      <c r="Q117" s="17"/>
      <c r="R117" s="17"/>
      <c r="S117" s="17"/>
      <c r="T117" s="17"/>
      <c r="U117" s="17"/>
      <c r="V117" s="58"/>
      <c r="Y117" s="453"/>
      <c r="AS117" s="5"/>
    </row>
    <row r="118" spans="1:45" ht="47.15" customHeight="1" x14ac:dyDescent="0.35">
      <c r="A118" s="149">
        <v>15</v>
      </c>
      <c r="B118" s="149"/>
      <c r="C118" s="823" t="str">
        <f t="shared" si="13"/>
        <v>--select--</v>
      </c>
      <c r="D118" s="827" t="s">
        <v>877</v>
      </c>
      <c r="E118" s="828" t="str">
        <f>IFERROR(IF(F118="[Module Reference (Name)]","--Select--",VLOOKUP(F118,'Reference records(soft deleted)'!$B$60:$D$89,3,FALSE)),"")</f>
        <v/>
      </c>
      <c r="F118" s="829"/>
      <c r="G118" s="829" t="b">
        <f t="shared" si="14"/>
        <v>0</v>
      </c>
      <c r="H118" s="830" t="s">
        <v>878</v>
      </c>
      <c r="I118" s="830" t="str">
        <f>IFERROR(VLOOKUP(E118,'Reference records(soft deleted)'!D$60:F$89,3,FALSE),"")</f>
        <v/>
      </c>
      <c r="J118" s="829" t="s">
        <v>821</v>
      </c>
      <c r="L118" s="17"/>
      <c r="M118" s="17"/>
      <c r="N118" s="17"/>
      <c r="O118" s="17"/>
      <c r="P118" s="17"/>
      <c r="Q118" s="17"/>
      <c r="R118" s="17"/>
      <c r="S118" s="17"/>
      <c r="T118" s="17"/>
      <c r="U118" s="17"/>
      <c r="V118" s="58"/>
      <c r="Y118" s="453"/>
      <c r="AS118" s="5"/>
    </row>
    <row r="119" spans="1:45" ht="21" hidden="1" customHeight="1" thickBot="1" x14ac:dyDescent="0.4">
      <c r="A119" s="25"/>
      <c r="B119" s="26"/>
      <c r="C119" s="26"/>
      <c r="D119" s="26"/>
      <c r="E119" s="26"/>
      <c r="F119" s="26"/>
      <c r="G119" s="26"/>
      <c r="H119" s="26"/>
      <c r="I119" s="26"/>
      <c r="J119" s="23"/>
      <c r="K119" s="22"/>
      <c r="L119" s="17"/>
      <c r="M119" s="17"/>
      <c r="N119" s="17"/>
      <c r="O119" s="17"/>
      <c r="P119" s="17"/>
      <c r="Q119" s="17"/>
      <c r="R119" s="17"/>
      <c r="S119" s="17"/>
      <c r="T119" s="17"/>
      <c r="U119" s="17"/>
      <c r="V119" s="58"/>
    </row>
    <row r="120" spans="1:45" ht="35.25" customHeight="1" x14ac:dyDescent="0.35">
      <c r="L120" s="17"/>
      <c r="M120" s="17"/>
      <c r="N120" s="17"/>
      <c r="O120" s="17"/>
      <c r="P120" s="17"/>
      <c r="Q120" s="17"/>
      <c r="R120" s="17"/>
      <c r="S120" s="17"/>
      <c r="T120" s="17"/>
      <c r="U120" s="17"/>
      <c r="V120" s="58"/>
    </row>
    <row r="121" spans="1:45" ht="27.75" customHeight="1" thickBot="1" x14ac:dyDescent="0.4">
      <c r="A121" s="59"/>
      <c r="B121" s="16"/>
      <c r="C121" s="16"/>
      <c r="D121" s="16"/>
      <c r="E121" s="17"/>
      <c r="F121" s="17"/>
      <c r="G121" s="17"/>
      <c r="H121" s="17"/>
      <c r="I121" s="17"/>
      <c r="J121" s="17"/>
      <c r="K121" s="17"/>
      <c r="L121" s="17"/>
      <c r="M121" s="17"/>
      <c r="N121" s="17"/>
      <c r="O121" s="17"/>
      <c r="P121" s="17"/>
      <c r="Q121" s="17"/>
      <c r="R121" s="17"/>
      <c r="S121" s="17"/>
      <c r="T121" s="17"/>
      <c r="U121" s="17"/>
      <c r="V121" s="58"/>
    </row>
    <row r="122" spans="1:45" ht="16.5" customHeight="1" thickBot="1" x14ac:dyDescent="0.4">
      <c r="A122" s="505" t="s">
        <v>33</v>
      </c>
      <c r="B122" s="506"/>
      <c r="C122" s="506"/>
      <c r="D122" s="506"/>
      <c r="E122" s="506"/>
      <c r="F122" s="506"/>
      <c r="G122" s="506"/>
      <c r="H122" s="506"/>
      <c r="I122" s="506"/>
      <c r="J122" s="506"/>
      <c r="K122" s="506"/>
      <c r="L122" s="506"/>
      <c r="M122" s="506"/>
      <c r="N122" s="506"/>
      <c r="O122" s="506"/>
      <c r="P122" s="506"/>
      <c r="Q122" s="506"/>
      <c r="R122" s="506"/>
      <c r="S122" s="506"/>
      <c r="T122" s="506"/>
      <c r="U122" s="506"/>
      <c r="V122" s="506"/>
      <c r="W122" s="60"/>
      <c r="X122" s="60"/>
      <c r="Y122" s="60"/>
      <c r="Z122" s="60"/>
      <c r="AA122" s="61"/>
      <c r="AB122" s="61"/>
      <c r="AC122" s="62"/>
    </row>
    <row r="123" spans="1:45" ht="30" customHeight="1" x14ac:dyDescent="0.35">
      <c r="A123" s="498" t="s">
        <v>32</v>
      </c>
      <c r="B123" s="499"/>
      <c r="C123" s="499"/>
      <c r="D123" s="499"/>
      <c r="E123" s="499"/>
      <c r="F123" s="499"/>
      <c r="G123" s="499"/>
      <c r="H123" s="499"/>
      <c r="I123" s="499"/>
      <c r="J123" s="499"/>
      <c r="K123" s="499"/>
      <c r="L123" s="499"/>
      <c r="M123" s="499"/>
      <c r="N123" s="499"/>
      <c r="O123" s="499"/>
      <c r="P123" s="499"/>
      <c r="Q123" s="499"/>
      <c r="R123" s="499"/>
      <c r="S123" s="499"/>
      <c r="T123" s="499"/>
      <c r="U123" s="499"/>
      <c r="V123" s="499"/>
      <c r="W123" s="130"/>
      <c r="X123" s="130"/>
      <c r="Y123" s="130"/>
      <c r="Z123" s="131"/>
      <c r="AA123" s="132"/>
      <c r="AB123" s="132"/>
      <c r="AC123" s="133"/>
    </row>
    <row r="124" spans="1:45" ht="46.5" customHeight="1" x14ac:dyDescent="0.35">
      <c r="A124" s="818" t="s">
        <v>24</v>
      </c>
      <c r="B124" s="818"/>
      <c r="C124" s="818"/>
      <c r="D124" s="818"/>
      <c r="E124" s="831" t="s">
        <v>16</v>
      </c>
      <c r="F124" s="831"/>
      <c r="G124" s="831" t="s">
        <v>113</v>
      </c>
      <c r="H124" s="831" t="s">
        <v>114</v>
      </c>
      <c r="I124" s="831" t="s">
        <v>115</v>
      </c>
      <c r="J124" s="831" t="s">
        <v>125</v>
      </c>
      <c r="K124" s="831" t="s">
        <v>80</v>
      </c>
      <c r="L124" s="831" t="s">
        <v>366</v>
      </c>
      <c r="M124" s="832" t="s">
        <v>367</v>
      </c>
      <c r="N124" s="832" t="s">
        <v>368</v>
      </c>
      <c r="O124" s="832" t="s">
        <v>126</v>
      </c>
      <c r="P124" s="832" t="s">
        <v>127</v>
      </c>
      <c r="Q124" s="832" t="s">
        <v>140</v>
      </c>
      <c r="R124" s="832" t="s">
        <v>190</v>
      </c>
      <c r="S124" s="831" t="s">
        <v>189</v>
      </c>
      <c r="T124" s="833" t="s">
        <v>203</v>
      </c>
      <c r="U124" s="834" t="s">
        <v>60</v>
      </c>
      <c r="V124" s="833" t="s">
        <v>278</v>
      </c>
      <c r="W124" s="835" t="s">
        <v>110</v>
      </c>
      <c r="X124" s="836" t="s">
        <v>70</v>
      </c>
      <c r="Y124" s="836" t="s">
        <v>46</v>
      </c>
      <c r="Z124" s="836" t="s">
        <v>71</v>
      </c>
      <c r="AA124" s="836" t="s">
        <v>475</v>
      </c>
      <c r="AB124" s="836" t="s">
        <v>48</v>
      </c>
      <c r="AC124" s="837"/>
      <c r="AD124" s="837" t="s">
        <v>232</v>
      </c>
      <c r="AE124" s="836" t="s">
        <v>233</v>
      </c>
      <c r="AF124" s="837" t="s">
        <v>437</v>
      </c>
      <c r="AG124" s="837" t="s">
        <v>72</v>
      </c>
      <c r="AH124" s="838" t="s">
        <v>447</v>
      </c>
      <c r="AI124" s="837" t="s">
        <v>448</v>
      </c>
      <c r="AJ124" s="837" t="s">
        <v>449</v>
      </c>
      <c r="AK124" s="837" t="s">
        <v>450</v>
      </c>
      <c r="AL124" s="837" t="s">
        <v>451</v>
      </c>
      <c r="AM124" s="837" t="s">
        <v>452</v>
      </c>
      <c r="AN124" s="837" t="s">
        <v>453</v>
      </c>
      <c r="AO124" s="837"/>
      <c r="AP124" s="837"/>
      <c r="AQ124" s="837" t="s">
        <v>231</v>
      </c>
    </row>
    <row r="125" spans="1:45" ht="47.15" hidden="1" customHeight="1" x14ac:dyDescent="0.35">
      <c r="A125" s="149"/>
      <c r="B125" s="839"/>
      <c r="C125" s="839"/>
      <c r="D125" s="840"/>
      <c r="E125" s="841" t="str">
        <f>IFERROR(IF(AND(K125="",T125=""),"",(VLOOKUP(Q125,'Reference records(soft deleted)'!$B$60:$D$89,3,FALSE))),"")</f>
        <v/>
      </c>
      <c r="F125" s="842">
        <f>AQ125</f>
        <v>0</v>
      </c>
      <c r="G125" s="843"/>
      <c r="H125" s="843"/>
      <c r="I125" s="843"/>
      <c r="J125" s="843"/>
      <c r="K125" s="841" t="str">
        <f>IFERROR(VLOOKUP(INDEX('Reference Records'!E$360:E557,MATCH(R125,'Reference Records'!F$360:F557,0),1),'Reference Records'!B$160:C162,2,0),"")</f>
        <v/>
      </c>
      <c r="L125" s="843" t="e">
        <f>VLOOKUP(U125&amp;K125,'Reference Records'!H$161:I273,2,0)</f>
        <v>#N/A</v>
      </c>
      <c r="M125" s="843" t="e">
        <f>MATCH($L125,'Reference Records'!$E$361:$E$557,0)+ROW(Population_by_intervention) -1</f>
        <v>#N/A</v>
      </c>
      <c r="N125" s="843" t="e">
        <f>MATCH($L125,'Reference Records'!$E$361:$E$557,1)+ROW(Population_by_intervention) -1</f>
        <v>#N/A</v>
      </c>
      <c r="O125" s="843" t="str">
        <f>IFERROR(VLOOKUP(AA125,'Reference Records'!B361:C557,2,0),"")</f>
        <v/>
      </c>
      <c r="P125" s="843"/>
      <c r="Q125" s="844" t="s">
        <v>139</v>
      </c>
      <c r="R125" s="845" t="s">
        <v>141</v>
      </c>
      <c r="S125" s="843"/>
      <c r="T125" s="846"/>
      <c r="U125" s="847" t="str">
        <f>IFERROR(IF(VLOOKUP(E125,'Reference Records'!$C$123:$D$159,2,FALSE)=0,"",VLOOKUP(E125,'Reference Records'!$C$123:$D$159,2,FALSE)),"")</f>
        <v/>
      </c>
      <c r="V125" s="846" t="s">
        <v>469</v>
      </c>
      <c r="W125" s="848" t="str">
        <f>K125&amp;T125</f>
        <v/>
      </c>
      <c r="X125" s="849" t="str">
        <f>IFERROR(VLOOKUP(E125,$E$103:$H$120,4,FALSE),"")</f>
        <v>a1P550000025ZNhEAM</v>
      </c>
      <c r="Y125" s="849" t="b">
        <f>IFERROR(IF(OR(K125&lt;&gt;"",T125&lt;&gt;""),TRUE,FALSE),FALSE)</f>
        <v>0</v>
      </c>
      <c r="Z125" s="849" t="b">
        <f>IFERROR(TRUE,FALSE)</f>
        <v>1</v>
      </c>
      <c r="AA125" s="849" t="str">
        <f>IF(R125="",IFERROR(VLOOKUP(AC125,'Reference Records'!G$361:I362,3,0),""),IFERROR(VLOOKUP(AC125,'Reference Records'!H$361:I362,2,0),""))</f>
        <v/>
      </c>
      <c r="AB125" s="849" t="s">
        <v>47</v>
      </c>
      <c r="AC125" s="837" t="e">
        <f>IF(R125="",L125&amp;"|"&amp;V125,L125&amp;"|"&amp;R125)</f>
        <v>#N/A</v>
      </c>
      <c r="AD125" s="837" t="str">
        <f>E125</f>
        <v/>
      </c>
      <c r="AE125" s="837" t="str">
        <f t="array" ref="AE125">IFERROR(IF(INDEX($W$125:$W$176, MATCH(0, IF(AD125=$E$125:$E$176, COUNTIF($AE$124:$AE124, $W$125:$W$176), ""), 0))=0,"",INDEX($W$125:$W$176, MATCH(0, IF(AD125=$E$125:$E$176, COUNTIF($AE$124:$AE124, $W$125:$W$176), ""), 0))),"")</f>
        <v/>
      </c>
      <c r="AF125" s="837" t="str">
        <f>IF(AND(E125&amp;V125="",AQ125&lt;&gt;""),"|empty|",E125&amp;V125&amp;K125&amp;T125)</f>
        <v>[Intervention]</v>
      </c>
      <c r="AG125" s="837">
        <f>AQ125</f>
        <v>0</v>
      </c>
      <c r="AH125" s="837" t="e">
        <f>X125&amp;AC125</f>
        <v>#N/A</v>
      </c>
      <c r="AI125" s="837">
        <f>IF(COUNTIF($AH$125:AH176,"&lt;="&amp;AH125)=0,"",COUNTIF($AH$125:AH176,"&lt;="&amp;AH125))</f>
        <v>51</v>
      </c>
      <c r="AJ125" s="837">
        <f>RANK(AI125,AI$125:AI176,1)</f>
        <v>1</v>
      </c>
      <c r="AK125" s="837" t="str">
        <f>INDEX(E$125:E176,MATCH(ROWS(AJ$125:AJ125),AJ$125:AJ176,0))</f>
        <v/>
      </c>
      <c r="AL125" s="837" t="str">
        <f>INDEX(K$125:K176,MATCH(ROWS(AJ$125:AJ125),AJ$125:AJ176,0))</f>
        <v/>
      </c>
      <c r="AM125" s="837" t="str">
        <f>INDEX(V$125:V176,MATCH(ROWS(AJ$125:AJ125),AJ$125:AJ176,0))</f>
        <v>[Intervention]</v>
      </c>
      <c r="AN125" s="837" t="str">
        <f>AK125&amp;AL125</f>
        <v/>
      </c>
      <c r="AO125" s="837" t="e">
        <f>L125</f>
        <v>#N/A</v>
      </c>
      <c r="AP125" s="837"/>
      <c r="AQ125" s="850"/>
    </row>
    <row r="126" spans="1:45" ht="47.15" customHeight="1" x14ac:dyDescent="0.35">
      <c r="A126" s="149">
        <v>1</v>
      </c>
      <c r="B126" s="839"/>
      <c r="C126" s="839"/>
      <c r="D126" s="840"/>
      <c r="E126" s="841" t="str">
        <f>IFERROR(IF(AND(K126="",T126=""),"",(VLOOKUP(Q126,'Reference records(soft deleted)'!$B$60:$D$89,3,FALSE))),"")</f>
        <v/>
      </c>
      <c r="F126" s="842" t="str">
        <f t="shared" ref="F126:F175" si="15">AQ126</f>
        <v>INT-332934</v>
      </c>
      <c r="G126" s="843"/>
      <c r="H126" s="843"/>
      <c r="I126" s="843"/>
      <c r="J126" s="843"/>
      <c r="K126" s="841" t="str">
        <f>IFERROR(VLOOKUP(INDEX('Reference Records'!E$360:E558,MATCH(R126,'Reference Records'!F$360:F558,0),1),'Reference Records'!B$160:C273,2,0),"")</f>
        <v/>
      </c>
      <c r="L126" s="843" t="e">
        <f>VLOOKUP(U126&amp;K126,'Reference Records'!H$161:I274,2,0)</f>
        <v>#N/A</v>
      </c>
      <c r="M126" s="843" t="e">
        <f>MATCH($L126,'Reference Records'!$E$361:$E$557,0)+ROW(Population_by_intervention) -1</f>
        <v>#N/A</v>
      </c>
      <c r="N126" s="843" t="e">
        <f>MATCH($L126,'Reference Records'!$E$361:$E$557,1)+ROW(Population_by_intervention) -1</f>
        <v>#N/A</v>
      </c>
      <c r="O126" s="843" t="str">
        <f>IFERROR(VLOOKUP(AA126,'Reference Records'!B362:C558,2,0),"")</f>
        <v/>
      </c>
      <c r="P126" s="843"/>
      <c r="Q126" s="844"/>
      <c r="R126" s="845"/>
      <c r="S126" s="843"/>
      <c r="T126" s="846"/>
      <c r="U126" s="847" t="str">
        <f>IFERROR(IF(VLOOKUP(E126,'Reference Records'!$C$123:$D$159,2,FALSE)=0,"",VLOOKUP(E126,'Reference Records'!$C$123:$D$159,2,FALSE)),"")</f>
        <v/>
      </c>
      <c r="V126" s="846"/>
      <c r="W126" s="848" t="str">
        <f t="shared" ref="W126:W175" si="16">K126&amp;T126</f>
        <v/>
      </c>
      <c r="X126" s="849" t="str">
        <f t="shared" ref="X126:X175" si="17">IFERROR(VLOOKUP(E126,$E$103:$H$120,4,FALSE),"")</f>
        <v>a1P550000025ZNhEAM</v>
      </c>
      <c r="Y126" s="849" t="b">
        <f t="shared" ref="Y126:Y175" si="18">IFERROR(IF(OR(K126&lt;&gt;"",T126&lt;&gt;""),TRUE,FALSE),FALSE)</f>
        <v>0</v>
      </c>
      <c r="Z126" s="849" t="b">
        <f t="shared" ref="Z126:Z175" si="19">IFERROR(TRUE,FALSE)</f>
        <v>1</v>
      </c>
      <c r="AA126" s="849" t="str">
        <f>IF(R126="",IFERROR(VLOOKUP(AC126,'Reference Records'!G$361:I557,3,0),""),IFERROR(VLOOKUP(AC126,'Reference Records'!H$361:I557,2,0),""))</f>
        <v/>
      </c>
      <c r="AB126" s="849" t="s">
        <v>879</v>
      </c>
      <c r="AC126" s="837" t="e">
        <f t="shared" ref="AC126:AC175" si="20">IF(R126="",L126&amp;"|"&amp;V126,L126&amp;"|"&amp;R126)</f>
        <v>#N/A</v>
      </c>
      <c r="AD126" s="837" t="str">
        <f t="shared" ref="AD126:AD175" si="21">E126</f>
        <v/>
      </c>
      <c r="AE126" s="837" t="str">
        <f t="array" ref="AE126">IFERROR(IF(INDEX($W$125:$W$176, MATCH(0, IF(AD126=$E$125:$E$176, COUNTIF($AE$124:$AE125, $W$125:$W$176), ""), 0))=0,"",INDEX($W$125:$W$176, MATCH(0, IF(AD126=$E$125:$E$176, COUNTIF($AE$124:$AE125, $W$125:$W$176), ""), 0))),"")</f>
        <v/>
      </c>
      <c r="AF126" s="837" t="str">
        <f t="shared" ref="AF126:AF175" si="22">IF(AND(E126&amp;V126="",AQ126&lt;&gt;""),"|empty|",E126&amp;V126&amp;K126&amp;T126)</f>
        <v>|empty|</v>
      </c>
      <c r="AG126" s="837" t="str">
        <f t="shared" ref="AG126:AG175" si="23">AQ126</f>
        <v>INT-332934</v>
      </c>
      <c r="AH126" s="837" t="e">
        <f t="shared" ref="AH126:AH175" si="24">X126&amp;AC126</f>
        <v>#N/A</v>
      </c>
      <c r="AI126" s="837">
        <f>IF(COUNTIF($AH$125:AH177,"&lt;="&amp;AH126)=0,"",COUNTIF($AH$125:AH177,"&lt;="&amp;AH126))</f>
        <v>51</v>
      </c>
      <c r="AJ126" s="837">
        <f>RANK(AI126,AI$125:AI177,1)</f>
        <v>1</v>
      </c>
      <c r="AK126" s="837" t="e">
        <f>INDEX(E$125:E177,MATCH(ROWS(AJ$125:AJ126),AJ$125:AJ177,0))</f>
        <v>#N/A</v>
      </c>
      <c r="AL126" s="837" t="e">
        <f>INDEX(K$125:K177,MATCH(ROWS(AJ$125:AJ126),AJ$125:AJ177,0))</f>
        <v>#N/A</v>
      </c>
      <c r="AM126" s="837" t="e">
        <f>INDEX(V$125:V177,MATCH(ROWS(AJ$125:AJ126),AJ$125:AJ177,0))</f>
        <v>#N/A</v>
      </c>
      <c r="AN126" s="837" t="e">
        <f t="shared" ref="AN126:AN175" si="25">AK126&amp;AL126</f>
        <v>#N/A</v>
      </c>
      <c r="AO126" s="837" t="e">
        <f t="shared" ref="AO126:AO175" si="26">L126</f>
        <v>#N/A</v>
      </c>
      <c r="AP126" s="837"/>
      <c r="AQ126" s="850" t="s">
        <v>880</v>
      </c>
    </row>
    <row r="127" spans="1:45" ht="47.15" customHeight="1" x14ac:dyDescent="0.35">
      <c r="A127" s="149">
        <v>2</v>
      </c>
      <c r="B127" s="839"/>
      <c r="C127" s="839"/>
      <c r="D127" s="840"/>
      <c r="E127" s="841" t="str">
        <f>IFERROR(IF(AND(K127="",T127=""),"",(VLOOKUP(Q127,'Reference records(soft deleted)'!$B$60:$D$89,3,FALSE))),"")</f>
        <v/>
      </c>
      <c r="F127" s="842" t="str">
        <f t="shared" si="15"/>
        <v>INT-332935</v>
      </c>
      <c r="G127" s="843"/>
      <c r="H127" s="843"/>
      <c r="I127" s="843"/>
      <c r="J127" s="843"/>
      <c r="K127" s="841" t="str">
        <f>IFERROR(VLOOKUP(INDEX('Reference Records'!E$360:E559,MATCH(R127,'Reference Records'!F$360:F559,0),1),'Reference Records'!B$160:C274,2,0),"")</f>
        <v/>
      </c>
      <c r="L127" s="843" t="e">
        <f>VLOOKUP(U127&amp;K127,'Reference Records'!H$161:I275,2,0)</f>
        <v>#N/A</v>
      </c>
      <c r="M127" s="843" t="e">
        <f>MATCH($L127,'Reference Records'!$E$361:$E$557,0)+ROW(Population_by_intervention) -1</f>
        <v>#N/A</v>
      </c>
      <c r="N127" s="843" t="e">
        <f>MATCH($L127,'Reference Records'!$E$361:$E$557,1)+ROW(Population_by_intervention) -1</f>
        <v>#N/A</v>
      </c>
      <c r="O127" s="843" t="str">
        <f>IFERROR(VLOOKUP(AA127,'Reference Records'!B557:C559,2,0),"")</f>
        <v/>
      </c>
      <c r="P127" s="843"/>
      <c r="Q127" s="844"/>
      <c r="R127" s="845"/>
      <c r="S127" s="843"/>
      <c r="T127" s="846"/>
      <c r="U127" s="847" t="str">
        <f>IFERROR(IF(VLOOKUP(E127,'Reference Records'!$C$123:$D$159,2,FALSE)=0,"",VLOOKUP(E127,'Reference Records'!$C$123:$D$159,2,FALSE)),"")</f>
        <v/>
      </c>
      <c r="V127" s="846"/>
      <c r="W127" s="848" t="str">
        <f t="shared" si="16"/>
        <v/>
      </c>
      <c r="X127" s="849" t="str">
        <f t="shared" si="17"/>
        <v>a1P550000025ZNhEAM</v>
      </c>
      <c r="Y127" s="849" t="b">
        <f t="shared" si="18"/>
        <v>0</v>
      </c>
      <c r="Z127" s="849" t="b">
        <f t="shared" si="19"/>
        <v>1</v>
      </c>
      <c r="AA127" s="849" t="str">
        <f>IF(R127="",IFERROR(VLOOKUP(AC127,'Reference Records'!G$361:I558,3,0),""),IFERROR(VLOOKUP(AC127,'Reference Records'!H$361:I558,2,0),""))</f>
        <v/>
      </c>
      <c r="AB127" s="849" t="s">
        <v>881</v>
      </c>
      <c r="AC127" s="837" t="e">
        <f t="shared" si="20"/>
        <v>#N/A</v>
      </c>
      <c r="AD127" s="837" t="str">
        <f t="shared" si="21"/>
        <v/>
      </c>
      <c r="AE127" s="837" t="str">
        <f t="array" ref="AE127">IFERROR(IF(INDEX($W$125:$W$176, MATCH(0, IF(AD127=$E$125:$E$176, COUNTIF($AE$124:$AE126, $W$125:$W$176), ""), 0))=0,"",INDEX($W$125:$W$176, MATCH(0, IF(AD127=$E$125:$E$176, COUNTIF($AE$124:$AE126, $W$125:$W$176), ""), 0))),"")</f>
        <v/>
      </c>
      <c r="AF127" s="837" t="str">
        <f t="shared" si="22"/>
        <v>|empty|</v>
      </c>
      <c r="AG127" s="837" t="str">
        <f t="shared" si="23"/>
        <v>INT-332935</v>
      </c>
      <c r="AH127" s="837" t="e">
        <f t="shared" si="24"/>
        <v>#N/A</v>
      </c>
      <c r="AI127" s="837">
        <f>IF(COUNTIF($AH$125:AH178,"&lt;="&amp;AH127)=0,"",COUNTIF($AH$125:AH178,"&lt;="&amp;AH127))</f>
        <v>51</v>
      </c>
      <c r="AJ127" s="837">
        <f>RANK(AI127,AI$125:AI178,1)</f>
        <v>1</v>
      </c>
      <c r="AK127" s="837" t="e">
        <f>INDEX(E$125:E178,MATCH(ROWS(AJ$125:AJ127),AJ$125:AJ178,0))</f>
        <v>#N/A</v>
      </c>
      <c r="AL127" s="837" t="e">
        <f>INDEX(K$125:K178,MATCH(ROWS(AJ$125:AJ127),AJ$125:AJ178,0))</f>
        <v>#N/A</v>
      </c>
      <c r="AM127" s="837" t="e">
        <f>INDEX(V$125:V178,MATCH(ROWS(AJ$125:AJ127),AJ$125:AJ178,0))</f>
        <v>#N/A</v>
      </c>
      <c r="AN127" s="837" t="e">
        <f t="shared" si="25"/>
        <v>#N/A</v>
      </c>
      <c r="AO127" s="837" t="e">
        <f t="shared" si="26"/>
        <v>#N/A</v>
      </c>
      <c r="AP127" s="837"/>
      <c r="AQ127" s="850" t="s">
        <v>882</v>
      </c>
    </row>
    <row r="128" spans="1:45" ht="47.15" customHeight="1" x14ac:dyDescent="0.35">
      <c r="A128" s="149">
        <v>3</v>
      </c>
      <c r="B128" s="839"/>
      <c r="C128" s="839"/>
      <c r="D128" s="840"/>
      <c r="E128" s="841" t="str">
        <f>IFERROR(IF(AND(K128="",T128=""),"",(VLOOKUP(Q128,'Reference records(soft deleted)'!$B$60:$D$89,3,FALSE))),"")</f>
        <v/>
      </c>
      <c r="F128" s="842" t="str">
        <f t="shared" si="15"/>
        <v>INT-332936</v>
      </c>
      <c r="G128" s="843"/>
      <c r="H128" s="843"/>
      <c r="I128" s="843"/>
      <c r="J128" s="843"/>
      <c r="K128" s="841" t="str">
        <f>IFERROR(VLOOKUP(INDEX('Reference Records'!E$360:E560,MATCH(R128,'Reference Records'!F$360:F560,0),1),'Reference Records'!B$160:C275,2,0),"")</f>
        <v/>
      </c>
      <c r="L128" s="843" t="e">
        <f>VLOOKUP(U128&amp;K128,'Reference Records'!H$161:I276,2,0)</f>
        <v>#N/A</v>
      </c>
      <c r="M128" s="843" t="e">
        <f>MATCH($L128,'Reference Records'!$E$361:$E$557,0)+ROW(Population_by_intervention) -1</f>
        <v>#N/A</v>
      </c>
      <c r="N128" s="843" t="e">
        <f>MATCH($L128,'Reference Records'!$E$361:$E$557,1)+ROW(Population_by_intervention) -1</f>
        <v>#N/A</v>
      </c>
      <c r="O128" s="843" t="str">
        <f>IFERROR(VLOOKUP(AA128,'Reference Records'!B558:C560,2,0),"")</f>
        <v/>
      </c>
      <c r="P128" s="843"/>
      <c r="Q128" s="844"/>
      <c r="R128" s="845"/>
      <c r="S128" s="843"/>
      <c r="T128" s="846"/>
      <c r="U128" s="847" t="str">
        <f>IFERROR(IF(VLOOKUP(E128,'Reference Records'!$C$123:$D$159,2,FALSE)=0,"",VLOOKUP(E128,'Reference Records'!$C$123:$D$159,2,FALSE)),"")</f>
        <v/>
      </c>
      <c r="V128" s="846"/>
      <c r="W128" s="848" t="str">
        <f t="shared" si="16"/>
        <v/>
      </c>
      <c r="X128" s="849" t="str">
        <f t="shared" si="17"/>
        <v>a1P550000025ZNhEAM</v>
      </c>
      <c r="Y128" s="849" t="b">
        <f t="shared" si="18"/>
        <v>0</v>
      </c>
      <c r="Z128" s="849" t="b">
        <f t="shared" si="19"/>
        <v>1</v>
      </c>
      <c r="AA128" s="849" t="str">
        <f>IF(R128="",IFERROR(VLOOKUP(AC128,'Reference Records'!G$361:I559,3,0),""),IFERROR(VLOOKUP(AC128,'Reference Records'!H$361:I559,2,0),""))</f>
        <v/>
      </c>
      <c r="AB128" s="849" t="s">
        <v>883</v>
      </c>
      <c r="AC128" s="837" t="e">
        <f t="shared" si="20"/>
        <v>#N/A</v>
      </c>
      <c r="AD128" s="837" t="str">
        <f t="shared" si="21"/>
        <v/>
      </c>
      <c r="AE128" s="837" t="str">
        <f t="array" ref="AE128">IFERROR(IF(INDEX($W$125:$W$176, MATCH(0, IF(AD128=$E$125:$E$176, COUNTIF($AE$124:$AE127, $W$125:$W$176), ""), 0))=0,"",INDEX($W$125:$W$176, MATCH(0, IF(AD128=$E$125:$E$176, COUNTIF($AE$124:$AE127, $W$125:$W$176), ""), 0))),"")</f>
        <v/>
      </c>
      <c r="AF128" s="837" t="str">
        <f t="shared" si="22"/>
        <v>|empty|</v>
      </c>
      <c r="AG128" s="837" t="str">
        <f t="shared" si="23"/>
        <v>INT-332936</v>
      </c>
      <c r="AH128" s="837" t="e">
        <f t="shared" si="24"/>
        <v>#N/A</v>
      </c>
      <c r="AI128" s="837">
        <f>IF(COUNTIF($AH$125:AH179,"&lt;="&amp;AH128)=0,"",COUNTIF($AH$125:AH179,"&lt;="&amp;AH128))</f>
        <v>51</v>
      </c>
      <c r="AJ128" s="837">
        <f>RANK(AI128,AI$125:AI179,1)</f>
        <v>1</v>
      </c>
      <c r="AK128" s="837" t="e">
        <f>INDEX(E$125:E179,MATCH(ROWS(AJ$125:AJ128),AJ$125:AJ179,0))</f>
        <v>#N/A</v>
      </c>
      <c r="AL128" s="837" t="e">
        <f>INDEX(K$125:K179,MATCH(ROWS(AJ$125:AJ128),AJ$125:AJ179,0))</f>
        <v>#N/A</v>
      </c>
      <c r="AM128" s="837" t="e">
        <f>INDEX(V$125:V179,MATCH(ROWS(AJ$125:AJ128),AJ$125:AJ179,0))</f>
        <v>#N/A</v>
      </c>
      <c r="AN128" s="837" t="e">
        <f t="shared" si="25"/>
        <v>#N/A</v>
      </c>
      <c r="AO128" s="837" t="e">
        <f t="shared" si="26"/>
        <v>#N/A</v>
      </c>
      <c r="AP128" s="837"/>
      <c r="AQ128" s="850" t="s">
        <v>884</v>
      </c>
    </row>
    <row r="129" spans="1:43" ht="47.15" customHeight="1" x14ac:dyDescent="0.35">
      <c r="A129" s="149">
        <v>4</v>
      </c>
      <c r="B129" s="839"/>
      <c r="C129" s="839"/>
      <c r="D129" s="840"/>
      <c r="E129" s="841" t="str">
        <f>IFERROR(IF(AND(K129="",T129=""),"",(VLOOKUP(Q129,'Reference records(soft deleted)'!$B$60:$D$89,3,FALSE))),"")</f>
        <v/>
      </c>
      <c r="F129" s="842" t="str">
        <f t="shared" si="15"/>
        <v>INT-332937</v>
      </c>
      <c r="G129" s="843"/>
      <c r="H129" s="843"/>
      <c r="I129" s="843"/>
      <c r="J129" s="843"/>
      <c r="K129" s="841" t="str">
        <f>IFERROR(VLOOKUP(INDEX('Reference Records'!E$360:E561,MATCH(R129,'Reference Records'!F$360:F561,0),1),'Reference Records'!B$160:C276,2,0),"")</f>
        <v/>
      </c>
      <c r="L129" s="843" t="e">
        <f>VLOOKUP(U129&amp;K129,'Reference Records'!H$161:I277,2,0)</f>
        <v>#N/A</v>
      </c>
      <c r="M129" s="843" t="e">
        <f>MATCH($L129,'Reference Records'!$E$361:$E$557,0)+ROW(Population_by_intervention) -1</f>
        <v>#N/A</v>
      </c>
      <c r="N129" s="843" t="e">
        <f>MATCH($L129,'Reference Records'!$E$361:$E$557,1)+ROW(Population_by_intervention) -1</f>
        <v>#N/A</v>
      </c>
      <c r="O129" s="843" t="str">
        <f>IFERROR(VLOOKUP(AA129,'Reference Records'!B559:C561,2,0),"")</f>
        <v/>
      </c>
      <c r="P129" s="843"/>
      <c r="Q129" s="844"/>
      <c r="R129" s="845"/>
      <c r="S129" s="843"/>
      <c r="T129" s="846"/>
      <c r="U129" s="847" t="str">
        <f>IFERROR(IF(VLOOKUP(E129,'Reference Records'!$C$123:$D$159,2,FALSE)=0,"",VLOOKUP(E129,'Reference Records'!$C$123:$D$159,2,FALSE)),"")</f>
        <v/>
      </c>
      <c r="V129" s="846"/>
      <c r="W129" s="848" t="str">
        <f t="shared" si="16"/>
        <v/>
      </c>
      <c r="X129" s="849" t="str">
        <f t="shared" si="17"/>
        <v>a1P550000025ZNhEAM</v>
      </c>
      <c r="Y129" s="849" t="b">
        <f t="shared" si="18"/>
        <v>0</v>
      </c>
      <c r="Z129" s="849" t="b">
        <f t="shared" si="19"/>
        <v>1</v>
      </c>
      <c r="AA129" s="849" t="str">
        <f>IF(R129="",IFERROR(VLOOKUP(AC129,'Reference Records'!G$361:I560,3,0),""),IFERROR(VLOOKUP(AC129,'Reference Records'!H$361:I560,2,0),""))</f>
        <v/>
      </c>
      <c r="AB129" s="849" t="s">
        <v>885</v>
      </c>
      <c r="AC129" s="837" t="e">
        <f t="shared" si="20"/>
        <v>#N/A</v>
      </c>
      <c r="AD129" s="837" t="str">
        <f t="shared" si="21"/>
        <v/>
      </c>
      <c r="AE129" s="837" t="str">
        <f t="array" ref="AE129">IFERROR(IF(INDEX($W$125:$W$176, MATCH(0, IF(AD129=$E$125:$E$176, COUNTIF($AE$124:$AE128, $W$125:$W$176), ""), 0))=0,"",INDEX($W$125:$W$176, MATCH(0, IF(AD129=$E$125:$E$176, COUNTIF($AE$124:$AE128, $W$125:$W$176), ""), 0))),"")</f>
        <v/>
      </c>
      <c r="AF129" s="837" t="str">
        <f t="shared" si="22"/>
        <v>|empty|</v>
      </c>
      <c r="AG129" s="837" t="str">
        <f t="shared" si="23"/>
        <v>INT-332937</v>
      </c>
      <c r="AH129" s="837" t="e">
        <f t="shared" si="24"/>
        <v>#N/A</v>
      </c>
      <c r="AI129" s="837">
        <f>IF(COUNTIF($AH$125:AH180,"&lt;="&amp;AH129)=0,"",COUNTIF($AH$125:AH180,"&lt;="&amp;AH129))</f>
        <v>51</v>
      </c>
      <c r="AJ129" s="837">
        <f>RANK(AI129,AI$125:AI180,1)</f>
        <v>1</v>
      </c>
      <c r="AK129" s="837" t="e">
        <f>INDEX(E$125:E180,MATCH(ROWS(AJ$125:AJ129),AJ$125:AJ180,0))</f>
        <v>#N/A</v>
      </c>
      <c r="AL129" s="837" t="e">
        <f>INDEX(K$125:K180,MATCH(ROWS(AJ$125:AJ129),AJ$125:AJ180,0))</f>
        <v>#N/A</v>
      </c>
      <c r="AM129" s="837" t="e">
        <f>INDEX(V$125:V180,MATCH(ROWS(AJ$125:AJ129),AJ$125:AJ180,0))</f>
        <v>#N/A</v>
      </c>
      <c r="AN129" s="837" t="e">
        <f t="shared" si="25"/>
        <v>#N/A</v>
      </c>
      <c r="AO129" s="837" t="e">
        <f t="shared" si="26"/>
        <v>#N/A</v>
      </c>
      <c r="AP129" s="837"/>
      <c r="AQ129" s="850" t="s">
        <v>886</v>
      </c>
    </row>
    <row r="130" spans="1:43" ht="47.15" customHeight="1" x14ac:dyDescent="0.35">
      <c r="A130" s="149">
        <v>5</v>
      </c>
      <c r="B130" s="839"/>
      <c r="C130" s="839"/>
      <c r="D130" s="840"/>
      <c r="E130" s="841" t="str">
        <f>IFERROR(IF(AND(K130="",T130=""),"",(VLOOKUP(Q130,'Reference records(soft deleted)'!$B$60:$D$89,3,FALSE))),"")</f>
        <v/>
      </c>
      <c r="F130" s="842" t="str">
        <f t="shared" si="15"/>
        <v>INT-332938</v>
      </c>
      <c r="G130" s="843"/>
      <c r="H130" s="843"/>
      <c r="I130" s="843"/>
      <c r="J130" s="843"/>
      <c r="K130" s="841" t="str">
        <f>IFERROR(VLOOKUP(INDEX('Reference Records'!E$360:E620,MATCH(R130,'Reference Records'!F$360:F620,0),1),'Reference Records'!B$160:C277,2,0),"")</f>
        <v/>
      </c>
      <c r="L130" s="843" t="e">
        <f>VLOOKUP(U130&amp;K130,'Reference Records'!H$161:I278,2,0)</f>
        <v>#N/A</v>
      </c>
      <c r="M130" s="843" t="e">
        <f>MATCH($L130,'Reference Records'!$E$361:$E$557,0)+ROW(Population_by_intervention) -1</f>
        <v>#N/A</v>
      </c>
      <c r="N130" s="843" t="e">
        <f>MATCH($L130,'Reference Records'!$E$361:$E$557,1)+ROW(Population_by_intervention) -1</f>
        <v>#N/A</v>
      </c>
      <c r="O130" s="843" t="str">
        <f>IFERROR(VLOOKUP(AA130,'Reference Records'!B560:C620,2,0),"")</f>
        <v/>
      </c>
      <c r="P130" s="843"/>
      <c r="Q130" s="844"/>
      <c r="R130" s="845"/>
      <c r="S130" s="843"/>
      <c r="T130" s="846"/>
      <c r="U130" s="847" t="str">
        <f>IFERROR(IF(VLOOKUP(E130,'Reference Records'!$C$123:$D$159,2,FALSE)=0,"",VLOOKUP(E130,'Reference Records'!$C$123:$D$159,2,FALSE)),"")</f>
        <v/>
      </c>
      <c r="V130" s="846"/>
      <c r="W130" s="848" t="str">
        <f t="shared" si="16"/>
        <v/>
      </c>
      <c r="X130" s="849" t="str">
        <f t="shared" si="17"/>
        <v>a1P550000025ZNhEAM</v>
      </c>
      <c r="Y130" s="849" t="b">
        <f t="shared" si="18"/>
        <v>0</v>
      </c>
      <c r="Z130" s="849" t="b">
        <f t="shared" si="19"/>
        <v>1</v>
      </c>
      <c r="AA130" s="849" t="str">
        <f>IF(R130="",IFERROR(VLOOKUP(AC130,'Reference Records'!G$361:I561,3,0),""),IFERROR(VLOOKUP(AC130,'Reference Records'!H$361:I561,2,0),""))</f>
        <v/>
      </c>
      <c r="AB130" s="849" t="s">
        <v>887</v>
      </c>
      <c r="AC130" s="837" t="e">
        <f t="shared" si="20"/>
        <v>#N/A</v>
      </c>
      <c r="AD130" s="837" t="str">
        <f t="shared" si="21"/>
        <v/>
      </c>
      <c r="AE130" s="837" t="str">
        <f t="array" ref="AE130">IFERROR(IF(INDEX($W$125:$W$176, MATCH(0, IF(AD130=$E$125:$E$176, COUNTIF($AE$124:$AE129, $W$125:$W$176), ""), 0))=0,"",INDEX($W$125:$W$176, MATCH(0, IF(AD130=$E$125:$E$176, COUNTIF($AE$124:$AE129, $W$125:$W$176), ""), 0))),"")</f>
        <v/>
      </c>
      <c r="AF130" s="837" t="str">
        <f t="shared" si="22"/>
        <v>|empty|</v>
      </c>
      <c r="AG130" s="837" t="str">
        <f t="shared" si="23"/>
        <v>INT-332938</v>
      </c>
      <c r="AH130" s="837" t="e">
        <f t="shared" si="24"/>
        <v>#N/A</v>
      </c>
      <c r="AI130" s="837">
        <f>IF(COUNTIF($AH$125:AH181,"&lt;="&amp;AH130)=0,"",COUNTIF($AH$125:AH181,"&lt;="&amp;AH130))</f>
        <v>51</v>
      </c>
      <c r="AJ130" s="837">
        <f>RANK(AI130,AI$125:AI181,1)</f>
        <v>1</v>
      </c>
      <c r="AK130" s="837" t="e">
        <f>INDEX(E$125:E181,MATCH(ROWS(AJ$125:AJ130),AJ$125:AJ181,0))</f>
        <v>#N/A</v>
      </c>
      <c r="AL130" s="837" t="e">
        <f>INDEX(K$125:K181,MATCH(ROWS(AJ$125:AJ130),AJ$125:AJ181,0))</f>
        <v>#N/A</v>
      </c>
      <c r="AM130" s="837" t="e">
        <f>INDEX(V$125:V181,MATCH(ROWS(AJ$125:AJ130),AJ$125:AJ181,0))</f>
        <v>#N/A</v>
      </c>
      <c r="AN130" s="837" t="e">
        <f t="shared" si="25"/>
        <v>#N/A</v>
      </c>
      <c r="AO130" s="837" t="e">
        <f t="shared" si="26"/>
        <v>#N/A</v>
      </c>
      <c r="AP130" s="837"/>
      <c r="AQ130" s="850" t="s">
        <v>888</v>
      </c>
    </row>
    <row r="131" spans="1:43" ht="47.15" customHeight="1" x14ac:dyDescent="0.35">
      <c r="A131" s="149">
        <v>6</v>
      </c>
      <c r="B131" s="839"/>
      <c r="C131" s="839"/>
      <c r="D131" s="840"/>
      <c r="E131" s="841" t="str">
        <f>IFERROR(IF(AND(K131="",T131=""),"",(VLOOKUP(Q131,'Reference records(soft deleted)'!$B$60:$D$89,3,FALSE))),"")</f>
        <v/>
      </c>
      <c r="F131" s="842" t="str">
        <f t="shared" si="15"/>
        <v>INT-332939</v>
      </c>
      <c r="G131" s="843"/>
      <c r="H131" s="843"/>
      <c r="I131" s="843"/>
      <c r="J131" s="843"/>
      <c r="K131" s="841" t="str">
        <f>IFERROR(VLOOKUP(INDEX('Reference Records'!E$360:E621,MATCH(R131,'Reference Records'!F$360:F621,0),1),'Reference Records'!B$160:C278,2,0),"")</f>
        <v/>
      </c>
      <c r="L131" s="843" t="e">
        <f>VLOOKUP(U131&amp;K131,'Reference Records'!H$161:I279,2,0)</f>
        <v>#N/A</v>
      </c>
      <c r="M131" s="843" t="e">
        <f>MATCH($L131,'Reference Records'!$E$361:$E$557,0)+ROW(Population_by_intervention) -1</f>
        <v>#N/A</v>
      </c>
      <c r="N131" s="843" t="e">
        <f>MATCH($L131,'Reference Records'!$E$361:$E$557,1)+ROW(Population_by_intervention) -1</f>
        <v>#N/A</v>
      </c>
      <c r="O131" s="843" t="str">
        <f>IFERROR(VLOOKUP(AA131,'Reference Records'!B561:C621,2,0),"")</f>
        <v/>
      </c>
      <c r="P131" s="843"/>
      <c r="Q131" s="844"/>
      <c r="R131" s="845"/>
      <c r="S131" s="843"/>
      <c r="T131" s="846"/>
      <c r="U131" s="847" t="str">
        <f>IFERROR(IF(VLOOKUP(E131,'Reference Records'!$C$123:$D$159,2,FALSE)=0,"",VLOOKUP(E131,'Reference Records'!$C$123:$D$159,2,FALSE)),"")</f>
        <v/>
      </c>
      <c r="V131" s="846"/>
      <c r="W131" s="848" t="str">
        <f t="shared" si="16"/>
        <v/>
      </c>
      <c r="X131" s="849" t="str">
        <f t="shared" si="17"/>
        <v>a1P550000025ZNhEAM</v>
      </c>
      <c r="Y131" s="849" t="b">
        <f t="shared" si="18"/>
        <v>0</v>
      </c>
      <c r="Z131" s="849" t="b">
        <f t="shared" si="19"/>
        <v>1</v>
      </c>
      <c r="AA131" s="849" t="str">
        <f>IF(R131="",IFERROR(VLOOKUP(AC131,'Reference Records'!G$361:I620,3,0),""),IFERROR(VLOOKUP(AC131,'Reference Records'!H$361:I620,2,0),""))</f>
        <v/>
      </c>
      <c r="AB131" s="849" t="s">
        <v>889</v>
      </c>
      <c r="AC131" s="837" t="e">
        <f t="shared" si="20"/>
        <v>#N/A</v>
      </c>
      <c r="AD131" s="837" t="str">
        <f t="shared" si="21"/>
        <v/>
      </c>
      <c r="AE131" s="837" t="str">
        <f t="array" ref="AE131">IFERROR(IF(INDEX($W$125:$W$176, MATCH(0, IF(AD131=$E$125:$E$176, COUNTIF($AE$124:$AE130, $W$125:$W$176), ""), 0))=0,"",INDEX($W$125:$W$176, MATCH(0, IF(AD131=$E$125:$E$176, COUNTIF($AE$124:$AE130, $W$125:$W$176), ""), 0))),"")</f>
        <v/>
      </c>
      <c r="AF131" s="837" t="str">
        <f t="shared" si="22"/>
        <v>|empty|</v>
      </c>
      <c r="AG131" s="837" t="str">
        <f t="shared" si="23"/>
        <v>INT-332939</v>
      </c>
      <c r="AH131" s="837" t="e">
        <f t="shared" si="24"/>
        <v>#N/A</v>
      </c>
      <c r="AI131" s="837">
        <f>IF(COUNTIF($AH$125:AH182,"&lt;="&amp;AH131)=0,"",COUNTIF($AH$125:AH182,"&lt;="&amp;AH131))</f>
        <v>51</v>
      </c>
      <c r="AJ131" s="837">
        <f>RANK(AI131,AI$125:AI182,1)</f>
        <v>1</v>
      </c>
      <c r="AK131" s="837" t="e">
        <f>INDEX(E$125:E182,MATCH(ROWS(AJ$125:AJ131),AJ$125:AJ182,0))</f>
        <v>#N/A</v>
      </c>
      <c r="AL131" s="837" t="e">
        <f>INDEX(K$125:K182,MATCH(ROWS(AJ$125:AJ131),AJ$125:AJ182,0))</f>
        <v>#N/A</v>
      </c>
      <c r="AM131" s="837" t="e">
        <f>INDEX(V$125:V182,MATCH(ROWS(AJ$125:AJ131),AJ$125:AJ182,0))</f>
        <v>#N/A</v>
      </c>
      <c r="AN131" s="837" t="e">
        <f t="shared" si="25"/>
        <v>#N/A</v>
      </c>
      <c r="AO131" s="837" t="e">
        <f t="shared" si="26"/>
        <v>#N/A</v>
      </c>
      <c r="AP131" s="837"/>
      <c r="AQ131" s="850" t="s">
        <v>890</v>
      </c>
    </row>
    <row r="132" spans="1:43" ht="47.15" customHeight="1" x14ac:dyDescent="0.35">
      <c r="A132" s="149">
        <v>7</v>
      </c>
      <c r="B132" s="839"/>
      <c r="C132" s="839"/>
      <c r="D132" s="840"/>
      <c r="E132" s="841" t="str">
        <f>IFERROR(IF(AND(K132="",T132=""),"",(VLOOKUP(Q132,'Reference records(soft deleted)'!$B$60:$D$89,3,FALSE))),"")</f>
        <v/>
      </c>
      <c r="F132" s="842" t="str">
        <f t="shared" si="15"/>
        <v>INT-332940</v>
      </c>
      <c r="G132" s="843"/>
      <c r="H132" s="843"/>
      <c r="I132" s="843"/>
      <c r="J132" s="843"/>
      <c r="K132" s="841" t="str">
        <f>IFERROR(VLOOKUP(INDEX('Reference Records'!E$360:E622,MATCH(R132,'Reference Records'!F$360:F622,0),1),'Reference Records'!B$160:C279,2,0),"")</f>
        <v/>
      </c>
      <c r="L132" s="843" t="e">
        <f>VLOOKUP(U132&amp;K132,'Reference Records'!H$161:I280,2,0)</f>
        <v>#N/A</v>
      </c>
      <c r="M132" s="843" t="e">
        <f>MATCH($L132,'Reference Records'!$E$361:$E$557,0)+ROW(Population_by_intervention) -1</f>
        <v>#N/A</v>
      </c>
      <c r="N132" s="843" t="e">
        <f>MATCH($L132,'Reference Records'!$E$361:$E$557,1)+ROW(Population_by_intervention) -1</f>
        <v>#N/A</v>
      </c>
      <c r="O132" s="843" t="str">
        <f>IFERROR(VLOOKUP(AA132,'Reference Records'!B620:C622,2,0),"")</f>
        <v/>
      </c>
      <c r="P132" s="843"/>
      <c r="Q132" s="844"/>
      <c r="R132" s="845"/>
      <c r="S132" s="843"/>
      <c r="T132" s="846"/>
      <c r="U132" s="847" t="str">
        <f>IFERROR(IF(VLOOKUP(E132,'Reference Records'!$C$123:$D$159,2,FALSE)=0,"",VLOOKUP(E132,'Reference Records'!$C$123:$D$159,2,FALSE)),"")</f>
        <v/>
      </c>
      <c r="V132" s="846"/>
      <c r="W132" s="848" t="str">
        <f t="shared" si="16"/>
        <v/>
      </c>
      <c r="X132" s="849" t="str">
        <f t="shared" si="17"/>
        <v>a1P550000025ZNhEAM</v>
      </c>
      <c r="Y132" s="849" t="b">
        <f t="shared" si="18"/>
        <v>0</v>
      </c>
      <c r="Z132" s="849" t="b">
        <f t="shared" si="19"/>
        <v>1</v>
      </c>
      <c r="AA132" s="849" t="str">
        <f>IF(R132="",IFERROR(VLOOKUP(AC132,'Reference Records'!G$361:I621,3,0),""),IFERROR(VLOOKUP(AC132,'Reference Records'!H$361:I621,2,0),""))</f>
        <v/>
      </c>
      <c r="AB132" s="849" t="s">
        <v>891</v>
      </c>
      <c r="AC132" s="837" t="e">
        <f t="shared" si="20"/>
        <v>#N/A</v>
      </c>
      <c r="AD132" s="837" t="str">
        <f t="shared" si="21"/>
        <v/>
      </c>
      <c r="AE132" s="837" t="str">
        <f t="array" ref="AE132">IFERROR(IF(INDEX($W$125:$W$176, MATCH(0, IF(AD132=$E$125:$E$176, COUNTIF($AE$124:$AE131, $W$125:$W$176), ""), 0))=0,"",INDEX($W$125:$W$176, MATCH(0, IF(AD132=$E$125:$E$176, COUNTIF($AE$124:$AE131, $W$125:$W$176), ""), 0))),"")</f>
        <v/>
      </c>
      <c r="AF132" s="837" t="str">
        <f t="shared" si="22"/>
        <v>|empty|</v>
      </c>
      <c r="AG132" s="837" t="str">
        <f t="shared" si="23"/>
        <v>INT-332940</v>
      </c>
      <c r="AH132" s="837" t="e">
        <f t="shared" si="24"/>
        <v>#N/A</v>
      </c>
      <c r="AI132" s="837">
        <f>IF(COUNTIF($AH$125:AH183,"&lt;="&amp;AH132)=0,"",COUNTIF($AH$125:AH183,"&lt;="&amp;AH132))</f>
        <v>51</v>
      </c>
      <c r="AJ132" s="837">
        <f>RANK(AI132,AI$125:AI183,1)</f>
        <v>1</v>
      </c>
      <c r="AK132" s="837" t="e">
        <f>INDEX(E$125:E183,MATCH(ROWS(AJ$125:AJ132),AJ$125:AJ183,0))</f>
        <v>#N/A</v>
      </c>
      <c r="AL132" s="837" t="e">
        <f>INDEX(K$125:K183,MATCH(ROWS(AJ$125:AJ132),AJ$125:AJ183,0))</f>
        <v>#N/A</v>
      </c>
      <c r="AM132" s="837" t="e">
        <f>INDEX(V$125:V183,MATCH(ROWS(AJ$125:AJ132),AJ$125:AJ183,0))</f>
        <v>#N/A</v>
      </c>
      <c r="AN132" s="837" t="e">
        <f t="shared" si="25"/>
        <v>#N/A</v>
      </c>
      <c r="AO132" s="837" t="e">
        <f t="shared" si="26"/>
        <v>#N/A</v>
      </c>
      <c r="AP132" s="837"/>
      <c r="AQ132" s="850" t="s">
        <v>892</v>
      </c>
    </row>
    <row r="133" spans="1:43" ht="47.15" customHeight="1" x14ac:dyDescent="0.35">
      <c r="A133" s="149">
        <v>8</v>
      </c>
      <c r="B133" s="839"/>
      <c r="C133" s="839"/>
      <c r="D133" s="840"/>
      <c r="E133" s="841" t="str">
        <f>IFERROR(IF(AND(K133="",T133=""),"",(VLOOKUP(Q133,'Reference records(soft deleted)'!$B$60:$D$89,3,FALSE))),"")</f>
        <v/>
      </c>
      <c r="F133" s="842" t="str">
        <f t="shared" si="15"/>
        <v>INT-332941</v>
      </c>
      <c r="G133" s="843"/>
      <c r="H133" s="843"/>
      <c r="I133" s="843"/>
      <c r="J133" s="843"/>
      <c r="K133" s="841" t="str">
        <f>IFERROR(VLOOKUP(INDEX('Reference Records'!E$360:E623,MATCH(R133,'Reference Records'!F$360:F623,0),1),'Reference Records'!B$160:C280,2,0),"")</f>
        <v/>
      </c>
      <c r="L133" s="843" t="e">
        <f>VLOOKUP(U133&amp;K133,'Reference Records'!H$161:I281,2,0)</f>
        <v>#N/A</v>
      </c>
      <c r="M133" s="843" t="e">
        <f>MATCH($L133,'Reference Records'!$E$361:$E$557,0)+ROW(Population_by_intervention) -1</f>
        <v>#N/A</v>
      </c>
      <c r="N133" s="843" t="e">
        <f>MATCH($L133,'Reference Records'!$E$361:$E$557,1)+ROW(Population_by_intervention) -1</f>
        <v>#N/A</v>
      </c>
      <c r="O133" s="843" t="str">
        <f>IFERROR(VLOOKUP(AA133,'Reference Records'!B621:C623,2,0),"")</f>
        <v/>
      </c>
      <c r="P133" s="843"/>
      <c r="Q133" s="844"/>
      <c r="R133" s="845"/>
      <c r="S133" s="843"/>
      <c r="T133" s="846"/>
      <c r="U133" s="847" t="str">
        <f>IFERROR(IF(VLOOKUP(E133,'Reference Records'!$C$123:$D$159,2,FALSE)=0,"",VLOOKUP(E133,'Reference Records'!$C$123:$D$159,2,FALSE)),"")</f>
        <v/>
      </c>
      <c r="V133" s="846"/>
      <c r="W133" s="848" t="str">
        <f t="shared" si="16"/>
        <v/>
      </c>
      <c r="X133" s="849" t="str">
        <f t="shared" si="17"/>
        <v>a1P550000025ZNhEAM</v>
      </c>
      <c r="Y133" s="849" t="b">
        <f t="shared" si="18"/>
        <v>0</v>
      </c>
      <c r="Z133" s="849" t="b">
        <f t="shared" si="19"/>
        <v>1</v>
      </c>
      <c r="AA133" s="849" t="str">
        <f>IF(R133="",IFERROR(VLOOKUP(AC133,'Reference Records'!G$361:I622,3,0),""),IFERROR(VLOOKUP(AC133,'Reference Records'!H$361:I622,2,0),""))</f>
        <v/>
      </c>
      <c r="AB133" s="849" t="s">
        <v>893</v>
      </c>
      <c r="AC133" s="837" t="e">
        <f t="shared" si="20"/>
        <v>#N/A</v>
      </c>
      <c r="AD133" s="837" t="str">
        <f t="shared" si="21"/>
        <v/>
      </c>
      <c r="AE133" s="837" t="str">
        <f t="array" ref="AE133">IFERROR(IF(INDEX($W$125:$W$176, MATCH(0, IF(AD133=$E$125:$E$176, COUNTIF($AE$124:$AE132, $W$125:$W$176), ""), 0))=0,"",INDEX($W$125:$W$176, MATCH(0, IF(AD133=$E$125:$E$176, COUNTIF($AE$124:$AE132, $W$125:$W$176), ""), 0))),"")</f>
        <v/>
      </c>
      <c r="AF133" s="837" t="str">
        <f t="shared" si="22"/>
        <v>|empty|</v>
      </c>
      <c r="AG133" s="837" t="str">
        <f t="shared" si="23"/>
        <v>INT-332941</v>
      </c>
      <c r="AH133" s="837" t="e">
        <f t="shared" si="24"/>
        <v>#N/A</v>
      </c>
      <c r="AI133" s="837">
        <f>IF(COUNTIF($AH$125:AH184,"&lt;="&amp;AH133)=0,"",COUNTIF($AH$125:AH184,"&lt;="&amp;AH133))</f>
        <v>51</v>
      </c>
      <c r="AJ133" s="837">
        <f>RANK(AI133,AI$125:AI184,1)</f>
        <v>1</v>
      </c>
      <c r="AK133" s="837" t="e">
        <f>INDEX(E$125:E184,MATCH(ROWS(AJ$125:AJ133),AJ$125:AJ184,0))</f>
        <v>#N/A</v>
      </c>
      <c r="AL133" s="837" t="e">
        <f>INDEX(K$125:K184,MATCH(ROWS(AJ$125:AJ133),AJ$125:AJ184,0))</f>
        <v>#N/A</v>
      </c>
      <c r="AM133" s="837" t="e">
        <f>INDEX(V$125:V184,MATCH(ROWS(AJ$125:AJ133),AJ$125:AJ184,0))</f>
        <v>#N/A</v>
      </c>
      <c r="AN133" s="837" t="e">
        <f t="shared" si="25"/>
        <v>#N/A</v>
      </c>
      <c r="AO133" s="837" t="e">
        <f t="shared" si="26"/>
        <v>#N/A</v>
      </c>
      <c r="AP133" s="837"/>
      <c r="AQ133" s="850" t="s">
        <v>894</v>
      </c>
    </row>
    <row r="134" spans="1:43" ht="47.15" customHeight="1" x14ac:dyDescent="0.35">
      <c r="A134" s="149">
        <v>9</v>
      </c>
      <c r="B134" s="839"/>
      <c r="C134" s="839"/>
      <c r="D134" s="840"/>
      <c r="E134" s="841" t="str">
        <f>IFERROR(IF(AND(K134="",T134=""),"",(VLOOKUP(Q134,'Reference records(soft deleted)'!$B$60:$D$89,3,FALSE))),"")</f>
        <v/>
      </c>
      <c r="F134" s="842" t="str">
        <f t="shared" si="15"/>
        <v>INT-332942</v>
      </c>
      <c r="G134" s="843"/>
      <c r="H134" s="843"/>
      <c r="I134" s="843"/>
      <c r="J134" s="843"/>
      <c r="K134" s="841" t="str">
        <f>IFERROR(VLOOKUP(INDEX('Reference Records'!E$360:E624,MATCH(R134,'Reference Records'!F$360:F624,0),1),'Reference Records'!B$160:C281,2,0),"")</f>
        <v/>
      </c>
      <c r="L134" s="843" t="e">
        <f>VLOOKUP(U134&amp;K134,'Reference Records'!H$161:I282,2,0)</f>
        <v>#N/A</v>
      </c>
      <c r="M134" s="843" t="e">
        <f>MATCH($L134,'Reference Records'!$E$361:$E$557,0)+ROW(Population_by_intervention) -1</f>
        <v>#N/A</v>
      </c>
      <c r="N134" s="843" t="e">
        <f>MATCH($L134,'Reference Records'!$E$361:$E$557,1)+ROW(Population_by_intervention) -1</f>
        <v>#N/A</v>
      </c>
      <c r="O134" s="843" t="str">
        <f>IFERROR(VLOOKUP(AA134,'Reference Records'!B622:C624,2,0),"")</f>
        <v/>
      </c>
      <c r="P134" s="843"/>
      <c r="Q134" s="844"/>
      <c r="R134" s="845"/>
      <c r="S134" s="843"/>
      <c r="T134" s="846"/>
      <c r="U134" s="847" t="str">
        <f>IFERROR(IF(VLOOKUP(E134,'Reference Records'!$C$123:$D$159,2,FALSE)=0,"",VLOOKUP(E134,'Reference Records'!$C$123:$D$159,2,FALSE)),"")</f>
        <v/>
      </c>
      <c r="V134" s="846"/>
      <c r="W134" s="848" t="str">
        <f t="shared" si="16"/>
        <v/>
      </c>
      <c r="X134" s="849" t="str">
        <f t="shared" si="17"/>
        <v>a1P550000025ZNhEAM</v>
      </c>
      <c r="Y134" s="849" t="b">
        <f t="shared" si="18"/>
        <v>0</v>
      </c>
      <c r="Z134" s="849" t="b">
        <f t="shared" si="19"/>
        <v>1</v>
      </c>
      <c r="AA134" s="849" t="str">
        <f>IF(R134="",IFERROR(VLOOKUP(AC134,'Reference Records'!G$361:I623,3,0),""),IFERROR(VLOOKUP(AC134,'Reference Records'!H$361:I623,2,0),""))</f>
        <v/>
      </c>
      <c r="AB134" s="849" t="s">
        <v>895</v>
      </c>
      <c r="AC134" s="837" t="e">
        <f t="shared" si="20"/>
        <v>#N/A</v>
      </c>
      <c r="AD134" s="837" t="str">
        <f t="shared" si="21"/>
        <v/>
      </c>
      <c r="AE134" s="837" t="str">
        <f t="array" ref="AE134">IFERROR(IF(INDEX($W$125:$W$176, MATCH(0, IF(AD134=$E$125:$E$176, COUNTIF($AE$124:$AE133, $W$125:$W$176), ""), 0))=0,"",INDEX($W$125:$W$176, MATCH(0, IF(AD134=$E$125:$E$176, COUNTIF($AE$124:$AE133, $W$125:$W$176), ""), 0))),"")</f>
        <v/>
      </c>
      <c r="AF134" s="837" t="str">
        <f t="shared" si="22"/>
        <v>|empty|</v>
      </c>
      <c r="AG134" s="837" t="str">
        <f t="shared" si="23"/>
        <v>INT-332942</v>
      </c>
      <c r="AH134" s="837" t="e">
        <f t="shared" si="24"/>
        <v>#N/A</v>
      </c>
      <c r="AI134" s="837">
        <f>IF(COUNTIF($AH$125:AH185,"&lt;="&amp;AH134)=0,"",COUNTIF($AH$125:AH185,"&lt;="&amp;AH134))</f>
        <v>51</v>
      </c>
      <c r="AJ134" s="837">
        <f>RANK(AI134,AI$125:AI185,1)</f>
        <v>1</v>
      </c>
      <c r="AK134" s="837" t="e">
        <f>INDEX(E$125:E185,MATCH(ROWS(AJ$125:AJ134),AJ$125:AJ185,0))</f>
        <v>#N/A</v>
      </c>
      <c r="AL134" s="837" t="e">
        <f>INDEX(K$125:K185,MATCH(ROWS(AJ$125:AJ134),AJ$125:AJ185,0))</f>
        <v>#N/A</v>
      </c>
      <c r="AM134" s="837" t="e">
        <f>INDEX(V$125:V185,MATCH(ROWS(AJ$125:AJ134),AJ$125:AJ185,0))</f>
        <v>#N/A</v>
      </c>
      <c r="AN134" s="837" t="e">
        <f t="shared" si="25"/>
        <v>#N/A</v>
      </c>
      <c r="AO134" s="837" t="e">
        <f t="shared" si="26"/>
        <v>#N/A</v>
      </c>
      <c r="AP134" s="837"/>
      <c r="AQ134" s="850" t="s">
        <v>896</v>
      </c>
    </row>
    <row r="135" spans="1:43" ht="47.15" customHeight="1" x14ac:dyDescent="0.35">
      <c r="A135" s="149">
        <v>10</v>
      </c>
      <c r="B135" s="839"/>
      <c r="C135" s="839"/>
      <c r="D135" s="840"/>
      <c r="E135" s="841" t="str">
        <f>IFERROR(IF(AND(K135="",T135=""),"",(VLOOKUP(Q135,'Reference records(soft deleted)'!$B$60:$D$89,3,FALSE))),"")</f>
        <v/>
      </c>
      <c r="F135" s="842" t="str">
        <f t="shared" si="15"/>
        <v>INT-332943</v>
      </c>
      <c r="G135" s="843"/>
      <c r="H135" s="843"/>
      <c r="I135" s="843"/>
      <c r="J135" s="843"/>
      <c r="K135" s="841" t="str">
        <f>IFERROR(VLOOKUP(INDEX('Reference Records'!E$360:E625,MATCH(R135,'Reference Records'!F$360:F625,0),1),'Reference Records'!B$160:C282,2,0),"")</f>
        <v/>
      </c>
      <c r="L135" s="843" t="e">
        <f>VLOOKUP(U135&amp;K135,'Reference Records'!H$161:I283,2,0)</f>
        <v>#N/A</v>
      </c>
      <c r="M135" s="843" t="e">
        <f>MATCH($L135,'Reference Records'!$E$361:$E$557,0)+ROW(Population_by_intervention) -1</f>
        <v>#N/A</v>
      </c>
      <c r="N135" s="843" t="e">
        <f>MATCH($L135,'Reference Records'!$E$361:$E$557,1)+ROW(Population_by_intervention) -1</f>
        <v>#N/A</v>
      </c>
      <c r="O135" s="843" t="str">
        <f>IFERROR(VLOOKUP(AA135,'Reference Records'!B623:C625,2,0),"")</f>
        <v/>
      </c>
      <c r="P135" s="843"/>
      <c r="Q135" s="844"/>
      <c r="R135" s="845"/>
      <c r="S135" s="843"/>
      <c r="T135" s="846"/>
      <c r="U135" s="847" t="str">
        <f>IFERROR(IF(VLOOKUP(E135,'Reference Records'!$C$123:$D$159,2,FALSE)=0,"",VLOOKUP(E135,'Reference Records'!$C$123:$D$159,2,FALSE)),"")</f>
        <v/>
      </c>
      <c r="V135" s="846"/>
      <c r="W135" s="848" t="str">
        <f t="shared" si="16"/>
        <v/>
      </c>
      <c r="X135" s="849" t="str">
        <f t="shared" si="17"/>
        <v>a1P550000025ZNhEAM</v>
      </c>
      <c r="Y135" s="849" t="b">
        <f t="shared" si="18"/>
        <v>0</v>
      </c>
      <c r="Z135" s="849" t="b">
        <f t="shared" si="19"/>
        <v>1</v>
      </c>
      <c r="AA135" s="849" t="str">
        <f>IF(R135="",IFERROR(VLOOKUP(AC135,'Reference Records'!G$361:I624,3,0),""),IFERROR(VLOOKUP(AC135,'Reference Records'!H$361:I624,2,0),""))</f>
        <v/>
      </c>
      <c r="AB135" s="849" t="s">
        <v>897</v>
      </c>
      <c r="AC135" s="837" t="e">
        <f t="shared" si="20"/>
        <v>#N/A</v>
      </c>
      <c r="AD135" s="837" t="str">
        <f t="shared" si="21"/>
        <v/>
      </c>
      <c r="AE135" s="837" t="str">
        <f t="array" ref="AE135">IFERROR(IF(INDEX($W$125:$W$176, MATCH(0, IF(AD135=$E$125:$E$176, COUNTIF($AE$124:$AE134, $W$125:$W$176), ""), 0))=0,"",INDEX($W$125:$W$176, MATCH(0, IF(AD135=$E$125:$E$176, COUNTIF($AE$124:$AE134, $W$125:$W$176), ""), 0))),"")</f>
        <v/>
      </c>
      <c r="AF135" s="837" t="str">
        <f t="shared" si="22"/>
        <v>|empty|</v>
      </c>
      <c r="AG135" s="837" t="str">
        <f t="shared" si="23"/>
        <v>INT-332943</v>
      </c>
      <c r="AH135" s="837" t="e">
        <f t="shared" si="24"/>
        <v>#N/A</v>
      </c>
      <c r="AI135" s="837">
        <f>IF(COUNTIF($AH$125:AH186,"&lt;="&amp;AH135)=0,"",COUNTIF($AH$125:AH186,"&lt;="&amp;AH135))</f>
        <v>51</v>
      </c>
      <c r="AJ135" s="837">
        <f>RANK(AI135,AI$125:AI186,1)</f>
        <v>1</v>
      </c>
      <c r="AK135" s="837" t="e">
        <f>INDEX(E$125:E186,MATCH(ROWS(AJ$125:AJ135),AJ$125:AJ186,0))</f>
        <v>#N/A</v>
      </c>
      <c r="AL135" s="837" t="e">
        <f>INDEX(K$125:K186,MATCH(ROWS(AJ$125:AJ135),AJ$125:AJ186,0))</f>
        <v>#N/A</v>
      </c>
      <c r="AM135" s="837" t="e">
        <f>INDEX(V$125:V186,MATCH(ROWS(AJ$125:AJ135),AJ$125:AJ186,0))</f>
        <v>#N/A</v>
      </c>
      <c r="AN135" s="837" t="e">
        <f t="shared" si="25"/>
        <v>#N/A</v>
      </c>
      <c r="AO135" s="837" t="e">
        <f t="shared" si="26"/>
        <v>#N/A</v>
      </c>
      <c r="AP135" s="837"/>
      <c r="AQ135" s="850" t="s">
        <v>898</v>
      </c>
    </row>
    <row r="136" spans="1:43" ht="47.15" customHeight="1" x14ac:dyDescent="0.35">
      <c r="A136" s="149">
        <v>11</v>
      </c>
      <c r="B136" s="839"/>
      <c r="C136" s="839"/>
      <c r="D136" s="840"/>
      <c r="E136" s="841" t="str">
        <f>IFERROR(IF(AND(K136="",T136=""),"",(VLOOKUP(Q136,'Reference records(soft deleted)'!$B$60:$D$89,3,FALSE))),"")</f>
        <v/>
      </c>
      <c r="F136" s="842" t="str">
        <f t="shared" si="15"/>
        <v>INT-332944</v>
      </c>
      <c r="G136" s="843"/>
      <c r="H136" s="843"/>
      <c r="I136" s="843"/>
      <c r="J136" s="843"/>
      <c r="K136" s="841" t="str">
        <f>IFERROR(VLOOKUP(INDEX('Reference Records'!E$360:E626,MATCH(R136,'Reference Records'!F$360:F626,0),1),'Reference Records'!B$160:C283,2,0),"")</f>
        <v/>
      </c>
      <c r="L136" s="843" t="e">
        <f>VLOOKUP(U136&amp;K136,'Reference Records'!H$161:I284,2,0)</f>
        <v>#N/A</v>
      </c>
      <c r="M136" s="843" t="e">
        <f>MATCH($L136,'Reference Records'!$E$361:$E$557,0)+ROW(Population_by_intervention) -1</f>
        <v>#N/A</v>
      </c>
      <c r="N136" s="843" t="e">
        <f>MATCH($L136,'Reference Records'!$E$361:$E$557,1)+ROW(Population_by_intervention) -1</f>
        <v>#N/A</v>
      </c>
      <c r="O136" s="843" t="str">
        <f>IFERROR(VLOOKUP(AA136,'Reference Records'!B624:C626,2,0),"")</f>
        <v/>
      </c>
      <c r="P136" s="843"/>
      <c r="Q136" s="844"/>
      <c r="R136" s="845"/>
      <c r="S136" s="843"/>
      <c r="T136" s="846"/>
      <c r="U136" s="847" t="str">
        <f>IFERROR(IF(VLOOKUP(E136,'Reference Records'!$C$123:$D$159,2,FALSE)=0,"",VLOOKUP(E136,'Reference Records'!$C$123:$D$159,2,FALSE)),"")</f>
        <v/>
      </c>
      <c r="V136" s="846"/>
      <c r="W136" s="848" t="str">
        <f t="shared" si="16"/>
        <v/>
      </c>
      <c r="X136" s="849" t="str">
        <f t="shared" si="17"/>
        <v>a1P550000025ZNhEAM</v>
      </c>
      <c r="Y136" s="849" t="b">
        <f t="shared" si="18"/>
        <v>0</v>
      </c>
      <c r="Z136" s="849" t="b">
        <f t="shared" si="19"/>
        <v>1</v>
      </c>
      <c r="AA136" s="849" t="str">
        <f>IF(R136="",IFERROR(VLOOKUP(AC136,'Reference Records'!G$361:I625,3,0),""),IFERROR(VLOOKUP(AC136,'Reference Records'!H$361:I625,2,0),""))</f>
        <v/>
      </c>
      <c r="AB136" s="849" t="s">
        <v>899</v>
      </c>
      <c r="AC136" s="837" t="e">
        <f t="shared" si="20"/>
        <v>#N/A</v>
      </c>
      <c r="AD136" s="837" t="str">
        <f t="shared" si="21"/>
        <v/>
      </c>
      <c r="AE136" s="837" t="str">
        <f t="array" ref="AE136">IFERROR(IF(INDEX($W$125:$W$176, MATCH(0, IF(AD136=$E$125:$E$176, COUNTIF($AE$124:$AE135, $W$125:$W$176), ""), 0))=0,"",INDEX($W$125:$W$176, MATCH(0, IF(AD136=$E$125:$E$176, COUNTIF($AE$124:$AE135, $W$125:$W$176), ""), 0))),"")</f>
        <v/>
      </c>
      <c r="AF136" s="837" t="str">
        <f t="shared" si="22"/>
        <v>|empty|</v>
      </c>
      <c r="AG136" s="837" t="str">
        <f t="shared" si="23"/>
        <v>INT-332944</v>
      </c>
      <c r="AH136" s="837" t="e">
        <f t="shared" si="24"/>
        <v>#N/A</v>
      </c>
      <c r="AI136" s="837">
        <f>IF(COUNTIF($AH$125:AH187,"&lt;="&amp;AH136)=0,"",COUNTIF($AH$125:AH187,"&lt;="&amp;AH136))</f>
        <v>51</v>
      </c>
      <c r="AJ136" s="837">
        <f>RANK(AI136,AI$125:AI187,1)</f>
        <v>1</v>
      </c>
      <c r="AK136" s="837" t="e">
        <f>INDEX(E$125:E187,MATCH(ROWS(AJ$125:AJ136),AJ$125:AJ187,0))</f>
        <v>#N/A</v>
      </c>
      <c r="AL136" s="837" t="e">
        <f>INDEX(K$125:K187,MATCH(ROWS(AJ$125:AJ136),AJ$125:AJ187,0))</f>
        <v>#N/A</v>
      </c>
      <c r="AM136" s="837" t="e">
        <f>INDEX(V$125:V187,MATCH(ROWS(AJ$125:AJ136),AJ$125:AJ187,0))</f>
        <v>#N/A</v>
      </c>
      <c r="AN136" s="837" t="e">
        <f t="shared" si="25"/>
        <v>#N/A</v>
      </c>
      <c r="AO136" s="837" t="e">
        <f t="shared" si="26"/>
        <v>#N/A</v>
      </c>
      <c r="AP136" s="837"/>
      <c r="AQ136" s="850" t="s">
        <v>900</v>
      </c>
    </row>
    <row r="137" spans="1:43" ht="47.15" customHeight="1" x14ac:dyDescent="0.35">
      <c r="A137" s="149">
        <v>12</v>
      </c>
      <c r="B137" s="839"/>
      <c r="C137" s="839"/>
      <c r="D137" s="840"/>
      <c r="E137" s="841" t="str">
        <f>IFERROR(IF(AND(K137="",T137=""),"",(VLOOKUP(Q137,'Reference records(soft deleted)'!$B$60:$D$89,3,FALSE))),"")</f>
        <v/>
      </c>
      <c r="F137" s="842" t="str">
        <f t="shared" si="15"/>
        <v>INT-332945</v>
      </c>
      <c r="G137" s="843"/>
      <c r="H137" s="843"/>
      <c r="I137" s="843"/>
      <c r="J137" s="843"/>
      <c r="K137" s="841" t="str">
        <f>IFERROR(VLOOKUP(INDEX('Reference Records'!E$360:E627,MATCH(R137,'Reference Records'!F$360:F627,0),1),'Reference Records'!B$160:C284,2,0),"")</f>
        <v/>
      </c>
      <c r="L137" s="843" t="e">
        <f>VLOOKUP(U137&amp;K137,'Reference Records'!H$161:I285,2,0)</f>
        <v>#N/A</v>
      </c>
      <c r="M137" s="843" t="e">
        <f>MATCH($L137,'Reference Records'!$E$361:$E$557,0)+ROW(Population_by_intervention) -1</f>
        <v>#N/A</v>
      </c>
      <c r="N137" s="843" t="e">
        <f>MATCH($L137,'Reference Records'!$E$361:$E$557,1)+ROW(Population_by_intervention) -1</f>
        <v>#N/A</v>
      </c>
      <c r="O137" s="843" t="str">
        <f>IFERROR(VLOOKUP(AA137,'Reference Records'!B625:C627,2,0),"")</f>
        <v/>
      </c>
      <c r="P137" s="843"/>
      <c r="Q137" s="844"/>
      <c r="R137" s="845"/>
      <c r="S137" s="843"/>
      <c r="T137" s="846"/>
      <c r="U137" s="847" t="str">
        <f>IFERROR(IF(VLOOKUP(E137,'Reference Records'!$C$123:$D$159,2,FALSE)=0,"",VLOOKUP(E137,'Reference Records'!$C$123:$D$159,2,FALSE)),"")</f>
        <v/>
      </c>
      <c r="V137" s="846"/>
      <c r="W137" s="848" t="str">
        <f t="shared" si="16"/>
        <v/>
      </c>
      <c r="X137" s="849" t="str">
        <f t="shared" si="17"/>
        <v>a1P550000025ZNhEAM</v>
      </c>
      <c r="Y137" s="849" t="b">
        <f t="shared" si="18"/>
        <v>0</v>
      </c>
      <c r="Z137" s="849" t="b">
        <f t="shared" si="19"/>
        <v>1</v>
      </c>
      <c r="AA137" s="849" t="str">
        <f>IF(R137="",IFERROR(VLOOKUP(AC137,'Reference Records'!G$361:I626,3,0),""),IFERROR(VLOOKUP(AC137,'Reference Records'!H$361:I626,2,0),""))</f>
        <v/>
      </c>
      <c r="AB137" s="849" t="s">
        <v>901</v>
      </c>
      <c r="AC137" s="837" t="e">
        <f t="shared" si="20"/>
        <v>#N/A</v>
      </c>
      <c r="AD137" s="837" t="str">
        <f t="shared" si="21"/>
        <v/>
      </c>
      <c r="AE137" s="837" t="str">
        <f t="array" ref="AE137">IFERROR(IF(INDEX($W$125:$W$176, MATCH(0, IF(AD137=$E$125:$E$176, COUNTIF($AE$124:$AE136, $W$125:$W$176), ""), 0))=0,"",INDEX($W$125:$W$176, MATCH(0, IF(AD137=$E$125:$E$176, COUNTIF($AE$124:$AE136, $W$125:$W$176), ""), 0))),"")</f>
        <v/>
      </c>
      <c r="AF137" s="837" t="str">
        <f t="shared" si="22"/>
        <v>|empty|</v>
      </c>
      <c r="AG137" s="837" t="str">
        <f t="shared" si="23"/>
        <v>INT-332945</v>
      </c>
      <c r="AH137" s="837" t="e">
        <f t="shared" si="24"/>
        <v>#N/A</v>
      </c>
      <c r="AI137" s="837">
        <f>IF(COUNTIF($AH$125:AH188,"&lt;="&amp;AH137)=0,"",COUNTIF($AH$125:AH188,"&lt;="&amp;AH137))</f>
        <v>51</v>
      </c>
      <c r="AJ137" s="837">
        <f>RANK(AI137,AI$125:AI188,1)</f>
        <v>1</v>
      </c>
      <c r="AK137" s="837" t="e">
        <f>INDEX(E$125:E188,MATCH(ROWS(AJ$125:AJ137),AJ$125:AJ188,0))</f>
        <v>#N/A</v>
      </c>
      <c r="AL137" s="837" t="e">
        <f>INDEX(K$125:K188,MATCH(ROWS(AJ$125:AJ137),AJ$125:AJ188,0))</f>
        <v>#N/A</v>
      </c>
      <c r="AM137" s="837" t="e">
        <f>INDEX(V$125:V188,MATCH(ROWS(AJ$125:AJ137),AJ$125:AJ188,0))</f>
        <v>#N/A</v>
      </c>
      <c r="AN137" s="837" t="e">
        <f t="shared" si="25"/>
        <v>#N/A</v>
      </c>
      <c r="AO137" s="837" t="e">
        <f t="shared" si="26"/>
        <v>#N/A</v>
      </c>
      <c r="AP137" s="837"/>
      <c r="AQ137" s="850" t="s">
        <v>902</v>
      </c>
    </row>
    <row r="138" spans="1:43" ht="47.15" customHeight="1" x14ac:dyDescent="0.35">
      <c r="A138" s="149">
        <v>13</v>
      </c>
      <c r="B138" s="839"/>
      <c r="C138" s="839"/>
      <c r="D138" s="840"/>
      <c r="E138" s="841" t="str">
        <f>IFERROR(IF(AND(K138="",T138=""),"",(VLOOKUP(Q138,'Reference records(soft deleted)'!$B$60:$D$89,3,FALSE))),"")</f>
        <v/>
      </c>
      <c r="F138" s="842" t="str">
        <f t="shared" si="15"/>
        <v>INT-332946</v>
      </c>
      <c r="G138" s="843"/>
      <c r="H138" s="843"/>
      <c r="I138" s="843"/>
      <c r="J138" s="843"/>
      <c r="K138" s="841" t="str">
        <f>IFERROR(VLOOKUP(INDEX('Reference Records'!E$360:E628,MATCH(R138,'Reference Records'!F$360:F628,0),1),'Reference Records'!B$160:C285,2,0),"")</f>
        <v/>
      </c>
      <c r="L138" s="843" t="e">
        <f>VLOOKUP(U138&amp;K138,'Reference Records'!H$161:I286,2,0)</f>
        <v>#N/A</v>
      </c>
      <c r="M138" s="843" t="e">
        <f>MATCH($L138,'Reference Records'!$E$361:$E$557,0)+ROW(Population_by_intervention) -1</f>
        <v>#N/A</v>
      </c>
      <c r="N138" s="843" t="e">
        <f>MATCH($L138,'Reference Records'!$E$361:$E$557,1)+ROW(Population_by_intervention) -1</f>
        <v>#N/A</v>
      </c>
      <c r="O138" s="843" t="str">
        <f>IFERROR(VLOOKUP(AA138,'Reference Records'!B626:C628,2,0),"")</f>
        <v/>
      </c>
      <c r="P138" s="843"/>
      <c r="Q138" s="844"/>
      <c r="R138" s="845"/>
      <c r="S138" s="843"/>
      <c r="T138" s="846"/>
      <c r="U138" s="847" t="str">
        <f>IFERROR(IF(VLOOKUP(E138,'Reference Records'!$C$123:$D$159,2,FALSE)=0,"",VLOOKUP(E138,'Reference Records'!$C$123:$D$159,2,FALSE)),"")</f>
        <v/>
      </c>
      <c r="V138" s="846"/>
      <c r="W138" s="848" t="str">
        <f t="shared" si="16"/>
        <v/>
      </c>
      <c r="X138" s="849" t="str">
        <f t="shared" si="17"/>
        <v>a1P550000025ZNhEAM</v>
      </c>
      <c r="Y138" s="849" t="b">
        <f t="shared" si="18"/>
        <v>0</v>
      </c>
      <c r="Z138" s="849" t="b">
        <f t="shared" si="19"/>
        <v>1</v>
      </c>
      <c r="AA138" s="849" t="str">
        <f>IF(R138="",IFERROR(VLOOKUP(AC138,'Reference Records'!G$361:I627,3,0),""),IFERROR(VLOOKUP(AC138,'Reference Records'!H$361:I627,2,0),""))</f>
        <v/>
      </c>
      <c r="AB138" s="849" t="s">
        <v>903</v>
      </c>
      <c r="AC138" s="837" t="e">
        <f t="shared" si="20"/>
        <v>#N/A</v>
      </c>
      <c r="AD138" s="837" t="str">
        <f t="shared" si="21"/>
        <v/>
      </c>
      <c r="AE138" s="837" t="str">
        <f t="array" ref="AE138">IFERROR(IF(INDEX($W$125:$W$176, MATCH(0, IF(AD138=$E$125:$E$176, COUNTIF($AE$124:$AE137, $W$125:$W$176), ""), 0))=0,"",INDEX($W$125:$W$176, MATCH(0, IF(AD138=$E$125:$E$176, COUNTIF($AE$124:$AE137, $W$125:$W$176), ""), 0))),"")</f>
        <v/>
      </c>
      <c r="AF138" s="837" t="str">
        <f t="shared" si="22"/>
        <v>|empty|</v>
      </c>
      <c r="AG138" s="837" t="str">
        <f t="shared" si="23"/>
        <v>INT-332946</v>
      </c>
      <c r="AH138" s="837" t="e">
        <f t="shared" si="24"/>
        <v>#N/A</v>
      </c>
      <c r="AI138" s="837">
        <f>IF(COUNTIF($AH$125:AH189,"&lt;="&amp;AH138)=0,"",COUNTIF($AH$125:AH189,"&lt;="&amp;AH138))</f>
        <v>51</v>
      </c>
      <c r="AJ138" s="837">
        <f>RANK(AI138,AI$125:AI189,1)</f>
        <v>1</v>
      </c>
      <c r="AK138" s="837" t="e">
        <f>INDEX(E$125:E189,MATCH(ROWS(AJ$125:AJ138),AJ$125:AJ189,0))</f>
        <v>#N/A</v>
      </c>
      <c r="AL138" s="837" t="e">
        <f>INDEX(K$125:K189,MATCH(ROWS(AJ$125:AJ138),AJ$125:AJ189,0))</f>
        <v>#N/A</v>
      </c>
      <c r="AM138" s="837" t="e">
        <f>INDEX(V$125:V189,MATCH(ROWS(AJ$125:AJ138),AJ$125:AJ189,0))</f>
        <v>#N/A</v>
      </c>
      <c r="AN138" s="837" t="e">
        <f t="shared" si="25"/>
        <v>#N/A</v>
      </c>
      <c r="AO138" s="837" t="e">
        <f t="shared" si="26"/>
        <v>#N/A</v>
      </c>
      <c r="AP138" s="837"/>
      <c r="AQ138" s="850" t="s">
        <v>904</v>
      </c>
    </row>
    <row r="139" spans="1:43" ht="47.15" customHeight="1" x14ac:dyDescent="0.35">
      <c r="A139" s="149">
        <v>14</v>
      </c>
      <c r="B139" s="839"/>
      <c r="C139" s="839"/>
      <c r="D139" s="840"/>
      <c r="E139" s="841" t="str">
        <f>IFERROR(IF(AND(K139="",T139=""),"",(VLOOKUP(Q139,'Reference records(soft deleted)'!$B$60:$D$89,3,FALSE))),"")</f>
        <v/>
      </c>
      <c r="F139" s="842" t="str">
        <f t="shared" si="15"/>
        <v>INT-332947</v>
      </c>
      <c r="G139" s="843"/>
      <c r="H139" s="843"/>
      <c r="I139" s="843"/>
      <c r="J139" s="843"/>
      <c r="K139" s="841" t="str">
        <f>IFERROR(VLOOKUP(INDEX('Reference Records'!E$360:E629,MATCH(R139,'Reference Records'!F$360:F629,0),1),'Reference Records'!B$160:C286,2,0),"")</f>
        <v/>
      </c>
      <c r="L139" s="843" t="e">
        <f>VLOOKUP(U139&amp;K139,'Reference Records'!H$161:I287,2,0)</f>
        <v>#N/A</v>
      </c>
      <c r="M139" s="843" t="e">
        <f>MATCH($L139,'Reference Records'!$E$361:$E$557,0)+ROW(Population_by_intervention) -1</f>
        <v>#N/A</v>
      </c>
      <c r="N139" s="843" t="e">
        <f>MATCH($L139,'Reference Records'!$E$361:$E$557,1)+ROW(Population_by_intervention) -1</f>
        <v>#N/A</v>
      </c>
      <c r="O139" s="843" t="str">
        <f>IFERROR(VLOOKUP(AA139,'Reference Records'!B627:C629,2,0),"")</f>
        <v/>
      </c>
      <c r="P139" s="843"/>
      <c r="Q139" s="844"/>
      <c r="R139" s="845"/>
      <c r="S139" s="843"/>
      <c r="T139" s="846"/>
      <c r="U139" s="847" t="str">
        <f>IFERROR(IF(VLOOKUP(E139,'Reference Records'!$C$123:$D$159,2,FALSE)=0,"",VLOOKUP(E139,'Reference Records'!$C$123:$D$159,2,FALSE)),"")</f>
        <v/>
      </c>
      <c r="V139" s="846"/>
      <c r="W139" s="848" t="str">
        <f t="shared" si="16"/>
        <v/>
      </c>
      <c r="X139" s="849" t="str">
        <f t="shared" si="17"/>
        <v>a1P550000025ZNhEAM</v>
      </c>
      <c r="Y139" s="849" t="b">
        <f t="shared" si="18"/>
        <v>0</v>
      </c>
      <c r="Z139" s="849" t="b">
        <f t="shared" si="19"/>
        <v>1</v>
      </c>
      <c r="AA139" s="849" t="str">
        <f>IF(R139="",IFERROR(VLOOKUP(AC139,'Reference Records'!G$361:I628,3,0),""),IFERROR(VLOOKUP(AC139,'Reference Records'!H$361:I628,2,0),""))</f>
        <v/>
      </c>
      <c r="AB139" s="849" t="s">
        <v>905</v>
      </c>
      <c r="AC139" s="837" t="e">
        <f t="shared" si="20"/>
        <v>#N/A</v>
      </c>
      <c r="AD139" s="837" t="str">
        <f t="shared" si="21"/>
        <v/>
      </c>
      <c r="AE139" s="837" t="str">
        <f t="array" ref="AE139">IFERROR(IF(INDEX($W$125:$W$176, MATCH(0, IF(AD139=$E$125:$E$176, COUNTIF($AE$124:$AE138, $W$125:$W$176), ""), 0))=0,"",INDEX($W$125:$W$176, MATCH(0, IF(AD139=$E$125:$E$176, COUNTIF($AE$124:$AE138, $W$125:$W$176), ""), 0))),"")</f>
        <v/>
      </c>
      <c r="AF139" s="837" t="str">
        <f t="shared" si="22"/>
        <v>|empty|</v>
      </c>
      <c r="AG139" s="837" t="str">
        <f t="shared" si="23"/>
        <v>INT-332947</v>
      </c>
      <c r="AH139" s="837" t="e">
        <f t="shared" si="24"/>
        <v>#N/A</v>
      </c>
      <c r="AI139" s="837">
        <f>IF(COUNTIF($AH$125:AH190,"&lt;="&amp;AH139)=0,"",COUNTIF($AH$125:AH190,"&lt;="&amp;AH139))</f>
        <v>51</v>
      </c>
      <c r="AJ139" s="837">
        <f>RANK(AI139,AI$125:AI190,1)</f>
        <v>1</v>
      </c>
      <c r="AK139" s="837" t="e">
        <f>INDEX(E$125:E190,MATCH(ROWS(AJ$125:AJ139),AJ$125:AJ190,0))</f>
        <v>#N/A</v>
      </c>
      <c r="AL139" s="837" t="e">
        <f>INDEX(K$125:K190,MATCH(ROWS(AJ$125:AJ139),AJ$125:AJ190,0))</f>
        <v>#N/A</v>
      </c>
      <c r="AM139" s="837" t="e">
        <f>INDEX(V$125:V190,MATCH(ROWS(AJ$125:AJ139),AJ$125:AJ190,0))</f>
        <v>#N/A</v>
      </c>
      <c r="AN139" s="837" t="e">
        <f t="shared" si="25"/>
        <v>#N/A</v>
      </c>
      <c r="AO139" s="837" t="e">
        <f t="shared" si="26"/>
        <v>#N/A</v>
      </c>
      <c r="AP139" s="837"/>
      <c r="AQ139" s="850" t="s">
        <v>906</v>
      </c>
    </row>
    <row r="140" spans="1:43" ht="47.15" customHeight="1" x14ac:dyDescent="0.35">
      <c r="A140" s="149">
        <v>15</v>
      </c>
      <c r="B140" s="839"/>
      <c r="C140" s="839"/>
      <c r="D140" s="840"/>
      <c r="E140" s="841" t="str">
        <f>IFERROR(IF(AND(K140="",T140=""),"",(VLOOKUP(Q140,'Reference records(soft deleted)'!$B$60:$D$89,3,FALSE))),"")</f>
        <v/>
      </c>
      <c r="F140" s="842" t="str">
        <f t="shared" si="15"/>
        <v>INT-332948</v>
      </c>
      <c r="G140" s="843"/>
      <c r="H140" s="843"/>
      <c r="I140" s="843"/>
      <c r="J140" s="843"/>
      <c r="K140" s="841" t="str">
        <f>IFERROR(VLOOKUP(INDEX('Reference Records'!E$360:E630,MATCH(R140,'Reference Records'!F$360:F630,0),1),'Reference Records'!B$160:C287,2,0),"")</f>
        <v/>
      </c>
      <c r="L140" s="843" t="e">
        <f>VLOOKUP(U140&amp;K140,'Reference Records'!H$161:I288,2,0)</f>
        <v>#N/A</v>
      </c>
      <c r="M140" s="843" t="e">
        <f>MATCH($L140,'Reference Records'!$E$361:$E$557,0)+ROW(Population_by_intervention) -1</f>
        <v>#N/A</v>
      </c>
      <c r="N140" s="843" t="e">
        <f>MATCH($L140,'Reference Records'!$E$361:$E$557,1)+ROW(Population_by_intervention) -1</f>
        <v>#N/A</v>
      </c>
      <c r="O140" s="843" t="str">
        <f>IFERROR(VLOOKUP(AA140,'Reference Records'!B628:C630,2,0),"")</f>
        <v/>
      </c>
      <c r="P140" s="843"/>
      <c r="Q140" s="844"/>
      <c r="R140" s="845"/>
      <c r="S140" s="843"/>
      <c r="T140" s="846"/>
      <c r="U140" s="847" t="str">
        <f>IFERROR(IF(VLOOKUP(E140,'Reference Records'!$C$123:$D$159,2,FALSE)=0,"",VLOOKUP(E140,'Reference Records'!$C$123:$D$159,2,FALSE)),"")</f>
        <v/>
      </c>
      <c r="V140" s="846"/>
      <c r="W140" s="848" t="str">
        <f t="shared" si="16"/>
        <v/>
      </c>
      <c r="X140" s="849" t="str">
        <f t="shared" si="17"/>
        <v>a1P550000025ZNhEAM</v>
      </c>
      <c r="Y140" s="849" t="b">
        <f t="shared" si="18"/>
        <v>0</v>
      </c>
      <c r="Z140" s="849" t="b">
        <f t="shared" si="19"/>
        <v>1</v>
      </c>
      <c r="AA140" s="849" t="str">
        <f>IF(R140="",IFERROR(VLOOKUP(AC140,'Reference Records'!G$361:I629,3,0),""),IFERROR(VLOOKUP(AC140,'Reference Records'!H$361:I629,2,0),""))</f>
        <v/>
      </c>
      <c r="AB140" s="849" t="s">
        <v>907</v>
      </c>
      <c r="AC140" s="837" t="e">
        <f t="shared" si="20"/>
        <v>#N/A</v>
      </c>
      <c r="AD140" s="837" t="str">
        <f t="shared" si="21"/>
        <v/>
      </c>
      <c r="AE140" s="837" t="str">
        <f t="array" ref="AE140">IFERROR(IF(INDEX($W$125:$W$176, MATCH(0, IF(AD140=$E$125:$E$176, COUNTIF($AE$124:$AE139, $W$125:$W$176), ""), 0))=0,"",INDEX($W$125:$W$176, MATCH(0, IF(AD140=$E$125:$E$176, COUNTIF($AE$124:$AE139, $W$125:$W$176), ""), 0))),"")</f>
        <v/>
      </c>
      <c r="AF140" s="837" t="str">
        <f t="shared" si="22"/>
        <v>|empty|</v>
      </c>
      <c r="AG140" s="837" t="str">
        <f t="shared" si="23"/>
        <v>INT-332948</v>
      </c>
      <c r="AH140" s="837" t="e">
        <f t="shared" si="24"/>
        <v>#N/A</v>
      </c>
      <c r="AI140" s="837">
        <f>IF(COUNTIF($AH$125:AH191,"&lt;="&amp;AH140)=0,"",COUNTIF($AH$125:AH191,"&lt;="&amp;AH140))</f>
        <v>51</v>
      </c>
      <c r="AJ140" s="837">
        <f>RANK(AI140,AI$125:AI191,1)</f>
        <v>1</v>
      </c>
      <c r="AK140" s="837" t="e">
        <f>INDEX(E$125:E191,MATCH(ROWS(AJ$125:AJ140),AJ$125:AJ191,0))</f>
        <v>#N/A</v>
      </c>
      <c r="AL140" s="837" t="e">
        <f>INDEX(K$125:K191,MATCH(ROWS(AJ$125:AJ140),AJ$125:AJ191,0))</f>
        <v>#N/A</v>
      </c>
      <c r="AM140" s="837" t="e">
        <f>INDEX(V$125:V191,MATCH(ROWS(AJ$125:AJ140),AJ$125:AJ191,0))</f>
        <v>#N/A</v>
      </c>
      <c r="AN140" s="837" t="e">
        <f t="shared" si="25"/>
        <v>#N/A</v>
      </c>
      <c r="AO140" s="837" t="e">
        <f t="shared" si="26"/>
        <v>#N/A</v>
      </c>
      <c r="AP140" s="837"/>
      <c r="AQ140" s="850" t="s">
        <v>908</v>
      </c>
    </row>
    <row r="141" spans="1:43" ht="47.15" customHeight="1" x14ac:dyDescent="0.35">
      <c r="A141" s="149">
        <v>16</v>
      </c>
      <c r="B141" s="839"/>
      <c r="C141" s="839"/>
      <c r="D141" s="840"/>
      <c r="E141" s="841" t="str">
        <f>IFERROR(IF(AND(K141="",T141=""),"",(VLOOKUP(Q141,'Reference records(soft deleted)'!$B$60:$D$89,3,FALSE))),"")</f>
        <v/>
      </c>
      <c r="F141" s="842" t="str">
        <f t="shared" si="15"/>
        <v>INT-332949</v>
      </c>
      <c r="G141" s="843"/>
      <c r="H141" s="843"/>
      <c r="I141" s="843"/>
      <c r="J141" s="843"/>
      <c r="K141" s="841" t="str">
        <f>IFERROR(VLOOKUP(INDEX('Reference Records'!E$360:E631,MATCH(R141,'Reference Records'!F$360:F631,0),1),'Reference Records'!B$160:C288,2,0),"")</f>
        <v/>
      </c>
      <c r="L141" s="843" t="e">
        <f>VLOOKUP(U141&amp;K141,'Reference Records'!H$161:I289,2,0)</f>
        <v>#N/A</v>
      </c>
      <c r="M141" s="843" t="e">
        <f>MATCH($L141,'Reference Records'!$E$361:$E$557,0)+ROW(Population_by_intervention) -1</f>
        <v>#N/A</v>
      </c>
      <c r="N141" s="843" t="e">
        <f>MATCH($L141,'Reference Records'!$E$361:$E$557,1)+ROW(Population_by_intervention) -1</f>
        <v>#N/A</v>
      </c>
      <c r="O141" s="843" t="str">
        <f>IFERROR(VLOOKUP(AA141,'Reference Records'!B629:C631,2,0),"")</f>
        <v/>
      </c>
      <c r="P141" s="843"/>
      <c r="Q141" s="844"/>
      <c r="R141" s="845"/>
      <c r="S141" s="843"/>
      <c r="T141" s="846"/>
      <c r="U141" s="847" t="str">
        <f>IFERROR(IF(VLOOKUP(E141,'Reference Records'!$C$123:$D$159,2,FALSE)=0,"",VLOOKUP(E141,'Reference Records'!$C$123:$D$159,2,FALSE)),"")</f>
        <v/>
      </c>
      <c r="V141" s="846"/>
      <c r="W141" s="848" t="str">
        <f t="shared" si="16"/>
        <v/>
      </c>
      <c r="X141" s="849" t="str">
        <f t="shared" si="17"/>
        <v>a1P550000025ZNhEAM</v>
      </c>
      <c r="Y141" s="849" t="b">
        <f t="shared" si="18"/>
        <v>0</v>
      </c>
      <c r="Z141" s="849" t="b">
        <f t="shared" si="19"/>
        <v>1</v>
      </c>
      <c r="AA141" s="849" t="str">
        <f>IF(R141="",IFERROR(VLOOKUP(AC141,'Reference Records'!G$361:I630,3,0),""),IFERROR(VLOOKUP(AC141,'Reference Records'!H$361:I630,2,0),""))</f>
        <v/>
      </c>
      <c r="AB141" s="849" t="s">
        <v>909</v>
      </c>
      <c r="AC141" s="837" t="e">
        <f t="shared" si="20"/>
        <v>#N/A</v>
      </c>
      <c r="AD141" s="837" t="str">
        <f t="shared" si="21"/>
        <v/>
      </c>
      <c r="AE141" s="837" t="str">
        <f t="array" ref="AE141">IFERROR(IF(INDEX($W$125:$W$176, MATCH(0, IF(AD141=$E$125:$E$176, COUNTIF($AE$124:$AE140, $W$125:$W$176), ""), 0))=0,"",INDEX($W$125:$W$176, MATCH(0, IF(AD141=$E$125:$E$176, COUNTIF($AE$124:$AE140, $W$125:$W$176), ""), 0))),"")</f>
        <v/>
      </c>
      <c r="AF141" s="837" t="str">
        <f t="shared" si="22"/>
        <v>|empty|</v>
      </c>
      <c r="AG141" s="837" t="str">
        <f t="shared" si="23"/>
        <v>INT-332949</v>
      </c>
      <c r="AH141" s="837" t="e">
        <f t="shared" si="24"/>
        <v>#N/A</v>
      </c>
      <c r="AI141" s="837">
        <f>IF(COUNTIF($AH$125:AH192,"&lt;="&amp;AH141)=0,"",COUNTIF($AH$125:AH192,"&lt;="&amp;AH141))</f>
        <v>51</v>
      </c>
      <c r="AJ141" s="837">
        <f>RANK(AI141,AI$125:AI192,1)</f>
        <v>1</v>
      </c>
      <c r="AK141" s="837" t="e">
        <f>INDEX(E$125:E192,MATCH(ROWS(AJ$125:AJ141),AJ$125:AJ192,0))</f>
        <v>#N/A</v>
      </c>
      <c r="AL141" s="837" t="e">
        <f>INDEX(K$125:K192,MATCH(ROWS(AJ$125:AJ141),AJ$125:AJ192,0))</f>
        <v>#N/A</v>
      </c>
      <c r="AM141" s="837" t="e">
        <f>INDEX(V$125:V192,MATCH(ROWS(AJ$125:AJ141),AJ$125:AJ192,0))</f>
        <v>#N/A</v>
      </c>
      <c r="AN141" s="837" t="e">
        <f t="shared" si="25"/>
        <v>#N/A</v>
      </c>
      <c r="AO141" s="837" t="e">
        <f t="shared" si="26"/>
        <v>#N/A</v>
      </c>
      <c r="AP141" s="837"/>
      <c r="AQ141" s="850" t="s">
        <v>910</v>
      </c>
    </row>
    <row r="142" spans="1:43" ht="47.15" customHeight="1" x14ac:dyDescent="0.35">
      <c r="A142" s="149">
        <v>17</v>
      </c>
      <c r="B142" s="839"/>
      <c r="C142" s="839"/>
      <c r="D142" s="840"/>
      <c r="E142" s="841" t="str">
        <f>IFERROR(IF(AND(K142="",T142=""),"",(VLOOKUP(Q142,'Reference records(soft deleted)'!$B$60:$D$89,3,FALSE))),"")</f>
        <v/>
      </c>
      <c r="F142" s="842" t="str">
        <f t="shared" si="15"/>
        <v>INT-332950</v>
      </c>
      <c r="G142" s="843"/>
      <c r="H142" s="843"/>
      <c r="I142" s="843"/>
      <c r="J142" s="843"/>
      <c r="K142" s="841" t="str">
        <f>IFERROR(VLOOKUP(INDEX('Reference Records'!E$360:E632,MATCH(R142,'Reference Records'!F$360:F632,0),1),'Reference Records'!B$160:C289,2,0),"")</f>
        <v/>
      </c>
      <c r="L142" s="843" t="e">
        <f>VLOOKUP(U142&amp;K142,'Reference Records'!H$161:I290,2,0)</f>
        <v>#N/A</v>
      </c>
      <c r="M142" s="843" t="e">
        <f>MATCH($L142,'Reference Records'!$E$361:$E$557,0)+ROW(Population_by_intervention) -1</f>
        <v>#N/A</v>
      </c>
      <c r="N142" s="843" t="e">
        <f>MATCH($L142,'Reference Records'!$E$361:$E$557,1)+ROW(Population_by_intervention) -1</f>
        <v>#N/A</v>
      </c>
      <c r="O142" s="843" t="str">
        <f>IFERROR(VLOOKUP(AA142,'Reference Records'!B630:C632,2,0),"")</f>
        <v/>
      </c>
      <c r="P142" s="843"/>
      <c r="Q142" s="844"/>
      <c r="R142" s="845"/>
      <c r="S142" s="843"/>
      <c r="T142" s="846"/>
      <c r="U142" s="847" t="str">
        <f>IFERROR(IF(VLOOKUP(E142,'Reference Records'!$C$123:$D$159,2,FALSE)=0,"",VLOOKUP(E142,'Reference Records'!$C$123:$D$159,2,FALSE)),"")</f>
        <v/>
      </c>
      <c r="V142" s="846"/>
      <c r="W142" s="848" t="str">
        <f t="shared" si="16"/>
        <v/>
      </c>
      <c r="X142" s="849" t="str">
        <f t="shared" si="17"/>
        <v>a1P550000025ZNhEAM</v>
      </c>
      <c r="Y142" s="849" t="b">
        <f t="shared" si="18"/>
        <v>0</v>
      </c>
      <c r="Z142" s="849" t="b">
        <f t="shared" si="19"/>
        <v>1</v>
      </c>
      <c r="AA142" s="849" t="str">
        <f>IF(R142="",IFERROR(VLOOKUP(AC142,'Reference Records'!G$361:I631,3,0),""),IFERROR(VLOOKUP(AC142,'Reference Records'!H$361:I631,2,0),""))</f>
        <v/>
      </c>
      <c r="AB142" s="849" t="s">
        <v>911</v>
      </c>
      <c r="AC142" s="837" t="e">
        <f t="shared" si="20"/>
        <v>#N/A</v>
      </c>
      <c r="AD142" s="837" t="str">
        <f t="shared" si="21"/>
        <v/>
      </c>
      <c r="AE142" s="837" t="str">
        <f t="array" ref="AE142">IFERROR(IF(INDEX($W$125:$W$176, MATCH(0, IF(AD142=$E$125:$E$176, COUNTIF($AE$124:$AE141, $W$125:$W$176), ""), 0))=0,"",INDEX($W$125:$W$176, MATCH(0, IF(AD142=$E$125:$E$176, COUNTIF($AE$124:$AE141, $W$125:$W$176), ""), 0))),"")</f>
        <v/>
      </c>
      <c r="AF142" s="837" t="str">
        <f t="shared" si="22"/>
        <v>|empty|</v>
      </c>
      <c r="AG142" s="837" t="str">
        <f t="shared" si="23"/>
        <v>INT-332950</v>
      </c>
      <c r="AH142" s="837" t="e">
        <f t="shared" si="24"/>
        <v>#N/A</v>
      </c>
      <c r="AI142" s="837">
        <f>IF(COUNTIF($AH$125:AH193,"&lt;="&amp;AH142)=0,"",COUNTIF($AH$125:AH193,"&lt;="&amp;AH142))</f>
        <v>51</v>
      </c>
      <c r="AJ142" s="837">
        <f>RANK(AI142,AI$125:AI193,1)</f>
        <v>1</v>
      </c>
      <c r="AK142" s="837" t="e">
        <f>INDEX(E$125:E193,MATCH(ROWS(AJ$125:AJ142),AJ$125:AJ193,0))</f>
        <v>#N/A</v>
      </c>
      <c r="AL142" s="837" t="e">
        <f>INDEX(K$125:K193,MATCH(ROWS(AJ$125:AJ142),AJ$125:AJ193,0))</f>
        <v>#N/A</v>
      </c>
      <c r="AM142" s="837" t="e">
        <f>INDEX(V$125:V193,MATCH(ROWS(AJ$125:AJ142),AJ$125:AJ193,0))</f>
        <v>#N/A</v>
      </c>
      <c r="AN142" s="837" t="e">
        <f t="shared" si="25"/>
        <v>#N/A</v>
      </c>
      <c r="AO142" s="837" t="e">
        <f t="shared" si="26"/>
        <v>#N/A</v>
      </c>
      <c r="AP142" s="837"/>
      <c r="AQ142" s="850" t="s">
        <v>912</v>
      </c>
    </row>
    <row r="143" spans="1:43" ht="47.15" customHeight="1" x14ac:dyDescent="0.35">
      <c r="A143" s="149">
        <v>18</v>
      </c>
      <c r="B143" s="839"/>
      <c r="C143" s="839"/>
      <c r="D143" s="840"/>
      <c r="E143" s="841" t="str">
        <f>IFERROR(IF(AND(K143="",T143=""),"",(VLOOKUP(Q143,'Reference records(soft deleted)'!$B$60:$D$89,3,FALSE))),"")</f>
        <v/>
      </c>
      <c r="F143" s="842" t="str">
        <f t="shared" si="15"/>
        <v>INT-332951</v>
      </c>
      <c r="G143" s="843"/>
      <c r="H143" s="843"/>
      <c r="I143" s="843"/>
      <c r="J143" s="843"/>
      <c r="K143" s="841" t="str">
        <f>IFERROR(VLOOKUP(INDEX('Reference Records'!E$360:E633,MATCH(R143,'Reference Records'!F$360:F633,0),1),'Reference Records'!B$160:C290,2,0),"")</f>
        <v/>
      </c>
      <c r="L143" s="843" t="e">
        <f>VLOOKUP(U143&amp;K143,'Reference Records'!H$161:I291,2,0)</f>
        <v>#N/A</v>
      </c>
      <c r="M143" s="843" t="e">
        <f>MATCH($L143,'Reference Records'!$E$361:$E$557,0)+ROW(Population_by_intervention) -1</f>
        <v>#N/A</v>
      </c>
      <c r="N143" s="843" t="e">
        <f>MATCH($L143,'Reference Records'!$E$361:$E$557,1)+ROW(Population_by_intervention) -1</f>
        <v>#N/A</v>
      </c>
      <c r="O143" s="843" t="str">
        <f>IFERROR(VLOOKUP(AA143,'Reference Records'!B631:C633,2,0),"")</f>
        <v/>
      </c>
      <c r="P143" s="843"/>
      <c r="Q143" s="844"/>
      <c r="R143" s="845"/>
      <c r="S143" s="843"/>
      <c r="T143" s="846"/>
      <c r="U143" s="847" t="str">
        <f>IFERROR(IF(VLOOKUP(E143,'Reference Records'!$C$123:$D$159,2,FALSE)=0,"",VLOOKUP(E143,'Reference Records'!$C$123:$D$159,2,FALSE)),"")</f>
        <v/>
      </c>
      <c r="V143" s="846"/>
      <c r="W143" s="848" t="str">
        <f t="shared" si="16"/>
        <v/>
      </c>
      <c r="X143" s="849" t="str">
        <f t="shared" si="17"/>
        <v>a1P550000025ZNhEAM</v>
      </c>
      <c r="Y143" s="849" t="b">
        <f t="shared" si="18"/>
        <v>0</v>
      </c>
      <c r="Z143" s="849" t="b">
        <f t="shared" si="19"/>
        <v>1</v>
      </c>
      <c r="AA143" s="849" t="str">
        <f>IF(R143="",IFERROR(VLOOKUP(AC143,'Reference Records'!G$361:I632,3,0),""),IFERROR(VLOOKUP(AC143,'Reference Records'!H$361:I632,2,0),""))</f>
        <v/>
      </c>
      <c r="AB143" s="849" t="s">
        <v>913</v>
      </c>
      <c r="AC143" s="837" t="e">
        <f t="shared" si="20"/>
        <v>#N/A</v>
      </c>
      <c r="AD143" s="837" t="str">
        <f t="shared" si="21"/>
        <v/>
      </c>
      <c r="AE143" s="837" t="str">
        <f t="array" ref="AE143">IFERROR(IF(INDEX($W$125:$W$176, MATCH(0, IF(AD143=$E$125:$E$176, COUNTIF($AE$124:$AE142, $W$125:$W$176), ""), 0))=0,"",INDEX($W$125:$W$176, MATCH(0, IF(AD143=$E$125:$E$176, COUNTIF($AE$124:$AE142, $W$125:$W$176), ""), 0))),"")</f>
        <v/>
      </c>
      <c r="AF143" s="837" t="str">
        <f t="shared" si="22"/>
        <v>|empty|</v>
      </c>
      <c r="AG143" s="837" t="str">
        <f t="shared" si="23"/>
        <v>INT-332951</v>
      </c>
      <c r="AH143" s="837" t="e">
        <f t="shared" si="24"/>
        <v>#N/A</v>
      </c>
      <c r="AI143" s="837">
        <f>IF(COUNTIF($AH$125:AH194,"&lt;="&amp;AH143)=0,"",COUNTIF($AH$125:AH194,"&lt;="&amp;AH143))</f>
        <v>51</v>
      </c>
      <c r="AJ143" s="837">
        <f>RANK(AI143,AI$125:AI194,1)</f>
        <v>1</v>
      </c>
      <c r="AK143" s="837" t="e">
        <f>INDEX(E$125:E194,MATCH(ROWS(AJ$125:AJ143),AJ$125:AJ194,0))</f>
        <v>#N/A</v>
      </c>
      <c r="AL143" s="837" t="e">
        <f>INDEX(K$125:K194,MATCH(ROWS(AJ$125:AJ143),AJ$125:AJ194,0))</f>
        <v>#N/A</v>
      </c>
      <c r="AM143" s="837" t="e">
        <f>INDEX(V$125:V194,MATCH(ROWS(AJ$125:AJ143),AJ$125:AJ194,0))</f>
        <v>#N/A</v>
      </c>
      <c r="AN143" s="837" t="e">
        <f t="shared" si="25"/>
        <v>#N/A</v>
      </c>
      <c r="AO143" s="837" t="e">
        <f t="shared" si="26"/>
        <v>#N/A</v>
      </c>
      <c r="AP143" s="837"/>
      <c r="AQ143" s="850" t="s">
        <v>914</v>
      </c>
    </row>
    <row r="144" spans="1:43" ht="47.15" customHeight="1" x14ac:dyDescent="0.35">
      <c r="A144" s="149">
        <v>19</v>
      </c>
      <c r="B144" s="839"/>
      <c r="C144" s="839"/>
      <c r="D144" s="840"/>
      <c r="E144" s="841" t="str">
        <f>IFERROR(IF(AND(K144="",T144=""),"",(VLOOKUP(Q144,'Reference records(soft deleted)'!$B$60:$D$89,3,FALSE))),"")</f>
        <v/>
      </c>
      <c r="F144" s="842" t="str">
        <f t="shared" si="15"/>
        <v>INT-332952</v>
      </c>
      <c r="G144" s="843"/>
      <c r="H144" s="843"/>
      <c r="I144" s="843"/>
      <c r="J144" s="843"/>
      <c r="K144" s="841" t="str">
        <f>IFERROR(VLOOKUP(INDEX('Reference Records'!E$360:E634,MATCH(R144,'Reference Records'!F$360:F634,0),1),'Reference Records'!B$160:C291,2,0),"")</f>
        <v/>
      </c>
      <c r="L144" s="843" t="e">
        <f>VLOOKUP(U144&amp;K144,'Reference Records'!H$161:I292,2,0)</f>
        <v>#N/A</v>
      </c>
      <c r="M144" s="843" t="e">
        <f>MATCH($L144,'Reference Records'!$E$361:$E$557,0)+ROW(Population_by_intervention) -1</f>
        <v>#N/A</v>
      </c>
      <c r="N144" s="843" t="e">
        <f>MATCH($L144,'Reference Records'!$E$361:$E$557,1)+ROW(Population_by_intervention) -1</f>
        <v>#N/A</v>
      </c>
      <c r="O144" s="843" t="str">
        <f>IFERROR(VLOOKUP(AA144,'Reference Records'!B632:C634,2,0),"")</f>
        <v/>
      </c>
      <c r="P144" s="843"/>
      <c r="Q144" s="844"/>
      <c r="R144" s="845"/>
      <c r="S144" s="843"/>
      <c r="T144" s="846"/>
      <c r="U144" s="847" t="str">
        <f>IFERROR(IF(VLOOKUP(E144,'Reference Records'!$C$123:$D$159,2,FALSE)=0,"",VLOOKUP(E144,'Reference Records'!$C$123:$D$159,2,FALSE)),"")</f>
        <v/>
      </c>
      <c r="V144" s="846"/>
      <c r="W144" s="848" t="str">
        <f t="shared" si="16"/>
        <v/>
      </c>
      <c r="X144" s="849" t="str">
        <f t="shared" si="17"/>
        <v>a1P550000025ZNhEAM</v>
      </c>
      <c r="Y144" s="849" t="b">
        <f t="shared" si="18"/>
        <v>0</v>
      </c>
      <c r="Z144" s="849" t="b">
        <f t="shared" si="19"/>
        <v>1</v>
      </c>
      <c r="AA144" s="849" t="str">
        <f>IF(R144="",IFERROR(VLOOKUP(AC144,'Reference Records'!G$361:I633,3,0),""),IFERROR(VLOOKUP(AC144,'Reference Records'!H$361:I633,2,0),""))</f>
        <v/>
      </c>
      <c r="AB144" s="849" t="s">
        <v>915</v>
      </c>
      <c r="AC144" s="837" t="e">
        <f t="shared" si="20"/>
        <v>#N/A</v>
      </c>
      <c r="AD144" s="837" t="str">
        <f t="shared" si="21"/>
        <v/>
      </c>
      <c r="AE144" s="837" t="str">
        <f t="array" ref="AE144">IFERROR(IF(INDEX($W$125:$W$176, MATCH(0, IF(AD144=$E$125:$E$176, COUNTIF($AE$124:$AE143, $W$125:$W$176), ""), 0))=0,"",INDEX($W$125:$W$176, MATCH(0, IF(AD144=$E$125:$E$176, COUNTIF($AE$124:$AE143, $W$125:$W$176), ""), 0))),"")</f>
        <v/>
      </c>
      <c r="AF144" s="837" t="str">
        <f t="shared" si="22"/>
        <v>|empty|</v>
      </c>
      <c r="AG144" s="837" t="str">
        <f t="shared" si="23"/>
        <v>INT-332952</v>
      </c>
      <c r="AH144" s="837" t="e">
        <f t="shared" si="24"/>
        <v>#N/A</v>
      </c>
      <c r="AI144" s="837">
        <f>IF(COUNTIF($AH$125:AH195,"&lt;="&amp;AH144)=0,"",COUNTIF($AH$125:AH195,"&lt;="&amp;AH144))</f>
        <v>51</v>
      </c>
      <c r="AJ144" s="837">
        <f>RANK(AI144,AI$125:AI195,1)</f>
        <v>1</v>
      </c>
      <c r="AK144" s="837" t="e">
        <f>INDEX(E$125:E195,MATCH(ROWS(AJ$125:AJ144),AJ$125:AJ195,0))</f>
        <v>#N/A</v>
      </c>
      <c r="AL144" s="837" t="e">
        <f>INDEX(K$125:K195,MATCH(ROWS(AJ$125:AJ144),AJ$125:AJ195,0))</f>
        <v>#N/A</v>
      </c>
      <c r="AM144" s="837" t="e">
        <f>INDEX(V$125:V195,MATCH(ROWS(AJ$125:AJ144),AJ$125:AJ195,0))</f>
        <v>#N/A</v>
      </c>
      <c r="AN144" s="837" t="e">
        <f t="shared" si="25"/>
        <v>#N/A</v>
      </c>
      <c r="AO144" s="837" t="e">
        <f t="shared" si="26"/>
        <v>#N/A</v>
      </c>
      <c r="AP144" s="837"/>
      <c r="AQ144" s="850" t="s">
        <v>916</v>
      </c>
    </row>
    <row r="145" spans="1:43" ht="47.15" customHeight="1" x14ac:dyDescent="0.35">
      <c r="A145" s="149">
        <v>20</v>
      </c>
      <c r="B145" s="839"/>
      <c r="C145" s="839"/>
      <c r="D145" s="840"/>
      <c r="E145" s="841" t="str">
        <f>IFERROR(IF(AND(K145="",T145=""),"",(VLOOKUP(Q145,'Reference records(soft deleted)'!$B$60:$D$89,3,FALSE))),"")</f>
        <v/>
      </c>
      <c r="F145" s="842" t="str">
        <f t="shared" si="15"/>
        <v>INT-332953</v>
      </c>
      <c r="G145" s="843"/>
      <c r="H145" s="843"/>
      <c r="I145" s="843"/>
      <c r="J145" s="843"/>
      <c r="K145" s="841" t="str">
        <f>IFERROR(VLOOKUP(INDEX('Reference Records'!E$360:E635,MATCH(R145,'Reference Records'!F$360:F635,0),1),'Reference Records'!B$160:C292,2,0),"")</f>
        <v/>
      </c>
      <c r="L145" s="843" t="e">
        <f>VLOOKUP(U145&amp;K145,'Reference Records'!H$161:I293,2,0)</f>
        <v>#N/A</v>
      </c>
      <c r="M145" s="843" t="e">
        <f>MATCH($L145,'Reference Records'!$E$361:$E$557,0)+ROW(Population_by_intervention) -1</f>
        <v>#N/A</v>
      </c>
      <c r="N145" s="843" t="e">
        <f>MATCH($L145,'Reference Records'!$E$361:$E$557,1)+ROW(Population_by_intervention) -1</f>
        <v>#N/A</v>
      </c>
      <c r="O145" s="843" t="str">
        <f>IFERROR(VLOOKUP(AA145,'Reference Records'!B633:C635,2,0),"")</f>
        <v/>
      </c>
      <c r="P145" s="843"/>
      <c r="Q145" s="844"/>
      <c r="R145" s="845"/>
      <c r="S145" s="843"/>
      <c r="T145" s="846"/>
      <c r="U145" s="847" t="str">
        <f>IFERROR(IF(VLOOKUP(E145,'Reference Records'!$C$123:$D$159,2,FALSE)=0,"",VLOOKUP(E145,'Reference Records'!$C$123:$D$159,2,FALSE)),"")</f>
        <v/>
      </c>
      <c r="V145" s="846"/>
      <c r="W145" s="848" t="str">
        <f t="shared" si="16"/>
        <v/>
      </c>
      <c r="X145" s="849" t="str">
        <f t="shared" si="17"/>
        <v>a1P550000025ZNhEAM</v>
      </c>
      <c r="Y145" s="849" t="b">
        <f t="shared" si="18"/>
        <v>0</v>
      </c>
      <c r="Z145" s="849" t="b">
        <f t="shared" si="19"/>
        <v>1</v>
      </c>
      <c r="AA145" s="849" t="str">
        <f>IF(R145="",IFERROR(VLOOKUP(AC145,'Reference Records'!G$361:I634,3,0),""),IFERROR(VLOOKUP(AC145,'Reference Records'!H$361:I634,2,0),""))</f>
        <v/>
      </c>
      <c r="AB145" s="849" t="s">
        <v>917</v>
      </c>
      <c r="AC145" s="837" t="e">
        <f t="shared" si="20"/>
        <v>#N/A</v>
      </c>
      <c r="AD145" s="837" t="str">
        <f t="shared" si="21"/>
        <v/>
      </c>
      <c r="AE145" s="837" t="str">
        <f t="array" ref="AE145">IFERROR(IF(INDEX($W$125:$W$176, MATCH(0, IF(AD145=$E$125:$E$176, COUNTIF($AE$124:$AE144, $W$125:$W$176), ""), 0))=0,"",INDEX($W$125:$W$176, MATCH(0, IF(AD145=$E$125:$E$176, COUNTIF($AE$124:$AE144, $W$125:$W$176), ""), 0))),"")</f>
        <v/>
      </c>
      <c r="AF145" s="837" t="str">
        <f t="shared" si="22"/>
        <v>|empty|</v>
      </c>
      <c r="AG145" s="837" t="str">
        <f t="shared" si="23"/>
        <v>INT-332953</v>
      </c>
      <c r="AH145" s="837" t="e">
        <f t="shared" si="24"/>
        <v>#N/A</v>
      </c>
      <c r="AI145" s="837">
        <f>IF(COUNTIF($AH$125:AH196,"&lt;="&amp;AH145)=0,"",COUNTIF($AH$125:AH196,"&lt;="&amp;AH145))</f>
        <v>51</v>
      </c>
      <c r="AJ145" s="837">
        <f>RANK(AI145,AI$125:AI196,1)</f>
        <v>1</v>
      </c>
      <c r="AK145" s="837" t="e">
        <f>INDEX(E$125:E196,MATCH(ROWS(AJ$125:AJ145),AJ$125:AJ196,0))</f>
        <v>#N/A</v>
      </c>
      <c r="AL145" s="837" t="e">
        <f>INDEX(K$125:K196,MATCH(ROWS(AJ$125:AJ145),AJ$125:AJ196,0))</f>
        <v>#N/A</v>
      </c>
      <c r="AM145" s="837" t="e">
        <f>INDEX(V$125:V196,MATCH(ROWS(AJ$125:AJ145),AJ$125:AJ196,0))</f>
        <v>#N/A</v>
      </c>
      <c r="AN145" s="837" t="e">
        <f t="shared" si="25"/>
        <v>#N/A</v>
      </c>
      <c r="AO145" s="837" t="e">
        <f t="shared" si="26"/>
        <v>#N/A</v>
      </c>
      <c r="AP145" s="837"/>
      <c r="AQ145" s="850" t="s">
        <v>918</v>
      </c>
    </row>
    <row r="146" spans="1:43" ht="47.15" customHeight="1" x14ac:dyDescent="0.35">
      <c r="A146" s="149">
        <v>21</v>
      </c>
      <c r="B146" s="839"/>
      <c r="C146" s="839"/>
      <c r="D146" s="840"/>
      <c r="E146" s="841" t="str">
        <f>IFERROR(IF(AND(K146="",T146=""),"",(VLOOKUP(Q146,'Reference records(soft deleted)'!$B$60:$D$89,3,FALSE))),"")</f>
        <v/>
      </c>
      <c r="F146" s="842" t="str">
        <f t="shared" si="15"/>
        <v>INT-332954</v>
      </c>
      <c r="G146" s="843"/>
      <c r="H146" s="843"/>
      <c r="I146" s="843"/>
      <c r="J146" s="843"/>
      <c r="K146" s="841" t="str">
        <f>IFERROR(VLOOKUP(INDEX('Reference Records'!E$360:E636,MATCH(R146,'Reference Records'!F$360:F636,0),1),'Reference Records'!B$160:C293,2,0),"")</f>
        <v/>
      </c>
      <c r="L146" s="843" t="e">
        <f>VLOOKUP(U146&amp;K146,'Reference Records'!H$161:I294,2,0)</f>
        <v>#N/A</v>
      </c>
      <c r="M146" s="843" t="e">
        <f>MATCH($L146,'Reference Records'!$E$361:$E$557,0)+ROW(Population_by_intervention) -1</f>
        <v>#N/A</v>
      </c>
      <c r="N146" s="843" t="e">
        <f>MATCH($L146,'Reference Records'!$E$361:$E$557,1)+ROW(Population_by_intervention) -1</f>
        <v>#N/A</v>
      </c>
      <c r="O146" s="843" t="str">
        <f>IFERROR(VLOOKUP(AA146,'Reference Records'!B634:C636,2,0),"")</f>
        <v/>
      </c>
      <c r="P146" s="843"/>
      <c r="Q146" s="844"/>
      <c r="R146" s="845"/>
      <c r="S146" s="843"/>
      <c r="T146" s="846"/>
      <c r="U146" s="847" t="str">
        <f>IFERROR(IF(VLOOKUP(E146,'Reference Records'!$C$123:$D$159,2,FALSE)=0,"",VLOOKUP(E146,'Reference Records'!$C$123:$D$159,2,FALSE)),"")</f>
        <v/>
      </c>
      <c r="V146" s="846"/>
      <c r="W146" s="848" t="str">
        <f t="shared" si="16"/>
        <v/>
      </c>
      <c r="X146" s="849" t="str">
        <f t="shared" si="17"/>
        <v>a1P550000025ZNhEAM</v>
      </c>
      <c r="Y146" s="849" t="b">
        <f t="shared" si="18"/>
        <v>0</v>
      </c>
      <c r="Z146" s="849" t="b">
        <f t="shared" si="19"/>
        <v>1</v>
      </c>
      <c r="AA146" s="849" t="str">
        <f>IF(R146="",IFERROR(VLOOKUP(AC146,'Reference Records'!G$361:I635,3,0),""),IFERROR(VLOOKUP(AC146,'Reference Records'!H$361:I635,2,0),""))</f>
        <v/>
      </c>
      <c r="AB146" s="849" t="s">
        <v>919</v>
      </c>
      <c r="AC146" s="837" t="e">
        <f t="shared" si="20"/>
        <v>#N/A</v>
      </c>
      <c r="AD146" s="837" t="str">
        <f t="shared" si="21"/>
        <v/>
      </c>
      <c r="AE146" s="837" t="str">
        <f t="array" ref="AE146">IFERROR(IF(INDEX($W$125:$W$176, MATCH(0, IF(AD146=$E$125:$E$176, COUNTIF($AE$124:$AE145, $W$125:$W$176), ""), 0))=0,"",INDEX($W$125:$W$176, MATCH(0, IF(AD146=$E$125:$E$176, COUNTIF($AE$124:$AE145, $W$125:$W$176), ""), 0))),"")</f>
        <v/>
      </c>
      <c r="AF146" s="837" t="str">
        <f t="shared" si="22"/>
        <v>|empty|</v>
      </c>
      <c r="AG146" s="837" t="str">
        <f t="shared" si="23"/>
        <v>INT-332954</v>
      </c>
      <c r="AH146" s="837" t="e">
        <f t="shared" si="24"/>
        <v>#N/A</v>
      </c>
      <c r="AI146" s="837">
        <f>IF(COUNTIF($AH$125:AH197,"&lt;="&amp;AH146)=0,"",COUNTIF($AH$125:AH197,"&lt;="&amp;AH146))</f>
        <v>51</v>
      </c>
      <c r="AJ146" s="837">
        <f>RANK(AI146,AI$125:AI197,1)</f>
        <v>1</v>
      </c>
      <c r="AK146" s="837" t="e">
        <f>INDEX(E$125:E197,MATCH(ROWS(AJ$125:AJ146),AJ$125:AJ197,0))</f>
        <v>#N/A</v>
      </c>
      <c r="AL146" s="837" t="e">
        <f>INDEX(K$125:K197,MATCH(ROWS(AJ$125:AJ146),AJ$125:AJ197,0))</f>
        <v>#N/A</v>
      </c>
      <c r="AM146" s="837" t="e">
        <f>INDEX(V$125:V197,MATCH(ROWS(AJ$125:AJ146),AJ$125:AJ197,0))</f>
        <v>#N/A</v>
      </c>
      <c r="AN146" s="837" t="e">
        <f t="shared" si="25"/>
        <v>#N/A</v>
      </c>
      <c r="AO146" s="837" t="e">
        <f t="shared" si="26"/>
        <v>#N/A</v>
      </c>
      <c r="AP146" s="837"/>
      <c r="AQ146" s="850" t="s">
        <v>920</v>
      </c>
    </row>
    <row r="147" spans="1:43" ht="47.15" customHeight="1" x14ac:dyDescent="0.35">
      <c r="A147" s="149">
        <v>22</v>
      </c>
      <c r="B147" s="839"/>
      <c r="C147" s="839"/>
      <c r="D147" s="840"/>
      <c r="E147" s="841" t="str">
        <f>IFERROR(IF(AND(K147="",T147=""),"",(VLOOKUP(Q147,'Reference records(soft deleted)'!$B$60:$D$89,3,FALSE))),"")</f>
        <v/>
      </c>
      <c r="F147" s="842" t="str">
        <f t="shared" si="15"/>
        <v>INT-332955</v>
      </c>
      <c r="G147" s="843"/>
      <c r="H147" s="843"/>
      <c r="I147" s="843"/>
      <c r="J147" s="843"/>
      <c r="K147" s="841" t="str">
        <f>IFERROR(VLOOKUP(INDEX('Reference Records'!E$360:E637,MATCH(R147,'Reference Records'!F$360:F637,0),1),'Reference Records'!B$160:C294,2,0),"")</f>
        <v/>
      </c>
      <c r="L147" s="843" t="e">
        <f>VLOOKUP(U147&amp;K147,'Reference Records'!H$161:I349,2,0)</f>
        <v>#N/A</v>
      </c>
      <c r="M147" s="843" t="e">
        <f>MATCH($L147,'Reference Records'!$E$361:$E$557,0)+ROW(Population_by_intervention) -1</f>
        <v>#N/A</v>
      </c>
      <c r="N147" s="843" t="e">
        <f>MATCH($L147,'Reference Records'!$E$361:$E$557,1)+ROW(Population_by_intervention) -1</f>
        <v>#N/A</v>
      </c>
      <c r="O147" s="843" t="str">
        <f>IFERROR(VLOOKUP(AA147,'Reference Records'!B635:C637,2,0),"")</f>
        <v/>
      </c>
      <c r="P147" s="843"/>
      <c r="Q147" s="844"/>
      <c r="R147" s="845"/>
      <c r="S147" s="843"/>
      <c r="T147" s="846"/>
      <c r="U147" s="847" t="str">
        <f>IFERROR(IF(VLOOKUP(E147,'Reference Records'!$C$123:$D$159,2,FALSE)=0,"",VLOOKUP(E147,'Reference Records'!$C$123:$D$159,2,FALSE)),"")</f>
        <v/>
      </c>
      <c r="V147" s="846"/>
      <c r="W147" s="848" t="str">
        <f t="shared" si="16"/>
        <v/>
      </c>
      <c r="X147" s="849" t="str">
        <f t="shared" si="17"/>
        <v>a1P550000025ZNhEAM</v>
      </c>
      <c r="Y147" s="849" t="b">
        <f t="shared" si="18"/>
        <v>0</v>
      </c>
      <c r="Z147" s="849" t="b">
        <f t="shared" si="19"/>
        <v>1</v>
      </c>
      <c r="AA147" s="849" t="str">
        <f>IF(R147="",IFERROR(VLOOKUP(AC147,'Reference Records'!G$361:I636,3,0),""),IFERROR(VLOOKUP(AC147,'Reference Records'!H$361:I636,2,0),""))</f>
        <v/>
      </c>
      <c r="AB147" s="849" t="s">
        <v>921</v>
      </c>
      <c r="AC147" s="837" t="e">
        <f t="shared" si="20"/>
        <v>#N/A</v>
      </c>
      <c r="AD147" s="837" t="str">
        <f t="shared" si="21"/>
        <v/>
      </c>
      <c r="AE147" s="837" t="str">
        <f t="array" ref="AE147">IFERROR(IF(INDEX($W$125:$W$176, MATCH(0, IF(AD147=$E$125:$E$176, COUNTIF($AE$124:$AE146, $W$125:$W$176), ""), 0))=0,"",INDEX($W$125:$W$176, MATCH(0, IF(AD147=$E$125:$E$176, COUNTIF($AE$124:$AE146, $W$125:$W$176), ""), 0))),"")</f>
        <v/>
      </c>
      <c r="AF147" s="837" t="str">
        <f t="shared" si="22"/>
        <v>|empty|</v>
      </c>
      <c r="AG147" s="837" t="str">
        <f t="shared" si="23"/>
        <v>INT-332955</v>
      </c>
      <c r="AH147" s="837" t="e">
        <f t="shared" si="24"/>
        <v>#N/A</v>
      </c>
      <c r="AI147" s="837">
        <f>IF(COUNTIF($AH$125:AH198,"&lt;="&amp;AH147)=0,"",COUNTIF($AH$125:AH198,"&lt;="&amp;AH147))</f>
        <v>51</v>
      </c>
      <c r="AJ147" s="837">
        <f>RANK(AI147,AI$125:AI198,1)</f>
        <v>1</v>
      </c>
      <c r="AK147" s="837" t="e">
        <f>INDEX(E$125:E198,MATCH(ROWS(AJ$125:AJ147),AJ$125:AJ198,0))</f>
        <v>#N/A</v>
      </c>
      <c r="AL147" s="837" t="e">
        <f>INDEX(K$125:K198,MATCH(ROWS(AJ$125:AJ147),AJ$125:AJ198,0))</f>
        <v>#N/A</v>
      </c>
      <c r="AM147" s="837" t="e">
        <f>INDEX(V$125:V198,MATCH(ROWS(AJ$125:AJ147),AJ$125:AJ198,0))</f>
        <v>#N/A</v>
      </c>
      <c r="AN147" s="837" t="e">
        <f t="shared" si="25"/>
        <v>#N/A</v>
      </c>
      <c r="AO147" s="837" t="e">
        <f t="shared" si="26"/>
        <v>#N/A</v>
      </c>
      <c r="AP147" s="837"/>
      <c r="AQ147" s="850" t="s">
        <v>922</v>
      </c>
    </row>
    <row r="148" spans="1:43" ht="47.15" customHeight="1" x14ac:dyDescent="0.35">
      <c r="A148" s="149">
        <v>23</v>
      </c>
      <c r="B148" s="839"/>
      <c r="C148" s="839"/>
      <c r="D148" s="840"/>
      <c r="E148" s="841" t="str">
        <f>IFERROR(IF(AND(K148="",T148=""),"",(VLOOKUP(Q148,'Reference records(soft deleted)'!$B$60:$D$89,3,FALSE))),"")</f>
        <v/>
      </c>
      <c r="F148" s="842" t="str">
        <f t="shared" si="15"/>
        <v>INT-332956</v>
      </c>
      <c r="G148" s="843"/>
      <c r="H148" s="843"/>
      <c r="I148" s="843"/>
      <c r="J148" s="843"/>
      <c r="K148" s="841" t="str">
        <f>IFERROR(VLOOKUP(INDEX('Reference Records'!E$360:E638,MATCH(R148,'Reference Records'!F$360:F638,0),1),'Reference Records'!B$160:C349,2,0),"")</f>
        <v/>
      </c>
      <c r="L148" s="843" t="e">
        <f>VLOOKUP(U148&amp;K148,'Reference Records'!H$161:I350,2,0)</f>
        <v>#N/A</v>
      </c>
      <c r="M148" s="843" t="e">
        <f>MATCH($L148,'Reference Records'!$E$361:$E$557,0)+ROW(Population_by_intervention) -1</f>
        <v>#N/A</v>
      </c>
      <c r="N148" s="843" t="e">
        <f>MATCH($L148,'Reference Records'!$E$361:$E$557,1)+ROW(Population_by_intervention) -1</f>
        <v>#N/A</v>
      </c>
      <c r="O148" s="843" t="str">
        <f>IFERROR(VLOOKUP(AA148,'Reference Records'!B636:C638,2,0),"")</f>
        <v/>
      </c>
      <c r="P148" s="843"/>
      <c r="Q148" s="844"/>
      <c r="R148" s="845"/>
      <c r="S148" s="843"/>
      <c r="T148" s="846"/>
      <c r="U148" s="847" t="str">
        <f>IFERROR(IF(VLOOKUP(E148,'Reference Records'!$C$123:$D$159,2,FALSE)=0,"",VLOOKUP(E148,'Reference Records'!$C$123:$D$159,2,FALSE)),"")</f>
        <v/>
      </c>
      <c r="V148" s="846"/>
      <c r="W148" s="848" t="str">
        <f t="shared" si="16"/>
        <v/>
      </c>
      <c r="X148" s="849" t="str">
        <f t="shared" si="17"/>
        <v>a1P550000025ZNhEAM</v>
      </c>
      <c r="Y148" s="849" t="b">
        <f t="shared" si="18"/>
        <v>0</v>
      </c>
      <c r="Z148" s="849" t="b">
        <f t="shared" si="19"/>
        <v>1</v>
      </c>
      <c r="AA148" s="849" t="str">
        <f>IF(R148="",IFERROR(VLOOKUP(AC148,'Reference Records'!G$361:I637,3,0),""),IFERROR(VLOOKUP(AC148,'Reference Records'!H$361:I637,2,0),""))</f>
        <v/>
      </c>
      <c r="AB148" s="849" t="s">
        <v>923</v>
      </c>
      <c r="AC148" s="837" t="e">
        <f t="shared" si="20"/>
        <v>#N/A</v>
      </c>
      <c r="AD148" s="837" t="str">
        <f t="shared" si="21"/>
        <v/>
      </c>
      <c r="AE148" s="837" t="str">
        <f t="array" ref="AE148">IFERROR(IF(INDEX($W$125:$W$176, MATCH(0, IF(AD148=$E$125:$E$176, COUNTIF($AE$124:$AE147, $W$125:$W$176), ""), 0))=0,"",INDEX($W$125:$W$176, MATCH(0, IF(AD148=$E$125:$E$176, COUNTIF($AE$124:$AE147, $W$125:$W$176), ""), 0))),"")</f>
        <v/>
      </c>
      <c r="AF148" s="837" t="str">
        <f t="shared" si="22"/>
        <v>|empty|</v>
      </c>
      <c r="AG148" s="837" t="str">
        <f t="shared" si="23"/>
        <v>INT-332956</v>
      </c>
      <c r="AH148" s="837" t="e">
        <f t="shared" si="24"/>
        <v>#N/A</v>
      </c>
      <c r="AI148" s="837">
        <f>IF(COUNTIF($AH$125:AH199,"&lt;="&amp;AH148)=0,"",COUNTIF($AH$125:AH199,"&lt;="&amp;AH148))</f>
        <v>51</v>
      </c>
      <c r="AJ148" s="837">
        <f>RANK(AI148,AI$125:AI199,1)</f>
        <v>1</v>
      </c>
      <c r="AK148" s="837" t="e">
        <f>INDEX(E$125:E199,MATCH(ROWS(AJ$125:AJ148),AJ$125:AJ199,0))</f>
        <v>#N/A</v>
      </c>
      <c r="AL148" s="837" t="e">
        <f>INDEX(K$125:K199,MATCH(ROWS(AJ$125:AJ148),AJ$125:AJ199,0))</f>
        <v>#N/A</v>
      </c>
      <c r="AM148" s="837" t="e">
        <f>INDEX(V$125:V199,MATCH(ROWS(AJ$125:AJ148),AJ$125:AJ199,0))</f>
        <v>#N/A</v>
      </c>
      <c r="AN148" s="837" t="e">
        <f t="shared" si="25"/>
        <v>#N/A</v>
      </c>
      <c r="AO148" s="837" t="e">
        <f t="shared" si="26"/>
        <v>#N/A</v>
      </c>
      <c r="AP148" s="837"/>
      <c r="AQ148" s="850" t="s">
        <v>924</v>
      </c>
    </row>
    <row r="149" spans="1:43" ht="47.15" customHeight="1" x14ac:dyDescent="0.35">
      <c r="A149" s="149">
        <v>24</v>
      </c>
      <c r="B149" s="839"/>
      <c r="C149" s="839"/>
      <c r="D149" s="840"/>
      <c r="E149" s="841" t="str">
        <f>IFERROR(IF(AND(K149="",T149=""),"",(VLOOKUP(Q149,'Reference records(soft deleted)'!$B$60:$D$89,3,FALSE))),"")</f>
        <v/>
      </c>
      <c r="F149" s="842" t="str">
        <f t="shared" si="15"/>
        <v>INT-332957</v>
      </c>
      <c r="G149" s="843"/>
      <c r="H149" s="843"/>
      <c r="I149" s="843"/>
      <c r="J149" s="843"/>
      <c r="K149" s="841" t="str">
        <f>IFERROR(VLOOKUP(INDEX('Reference Records'!E$360:E639,MATCH(R149,'Reference Records'!F$360:F639,0),1),'Reference Records'!B$160:C350,2,0),"")</f>
        <v/>
      </c>
      <c r="L149" s="843" t="e">
        <f>VLOOKUP(U149&amp;K149,'Reference Records'!H$161:I351,2,0)</f>
        <v>#N/A</v>
      </c>
      <c r="M149" s="843" t="e">
        <f>MATCH($L149,'Reference Records'!$E$361:$E$557,0)+ROW(Population_by_intervention) -1</f>
        <v>#N/A</v>
      </c>
      <c r="N149" s="843" t="e">
        <f>MATCH($L149,'Reference Records'!$E$361:$E$557,1)+ROW(Population_by_intervention) -1</f>
        <v>#N/A</v>
      </c>
      <c r="O149" s="843" t="str">
        <f>IFERROR(VLOOKUP(AA149,'Reference Records'!B637:C639,2,0),"")</f>
        <v/>
      </c>
      <c r="P149" s="843"/>
      <c r="Q149" s="844"/>
      <c r="R149" s="845"/>
      <c r="S149" s="843"/>
      <c r="T149" s="846"/>
      <c r="U149" s="847" t="str">
        <f>IFERROR(IF(VLOOKUP(E149,'Reference Records'!$C$123:$D$159,2,FALSE)=0,"",VLOOKUP(E149,'Reference Records'!$C$123:$D$159,2,FALSE)),"")</f>
        <v/>
      </c>
      <c r="V149" s="846"/>
      <c r="W149" s="848" t="str">
        <f t="shared" si="16"/>
        <v/>
      </c>
      <c r="X149" s="849" t="str">
        <f t="shared" si="17"/>
        <v>a1P550000025ZNhEAM</v>
      </c>
      <c r="Y149" s="849" t="b">
        <f t="shared" si="18"/>
        <v>0</v>
      </c>
      <c r="Z149" s="849" t="b">
        <f t="shared" si="19"/>
        <v>1</v>
      </c>
      <c r="AA149" s="849" t="str">
        <f>IF(R149="",IFERROR(VLOOKUP(AC149,'Reference Records'!G$361:I638,3,0),""),IFERROR(VLOOKUP(AC149,'Reference Records'!H$361:I638,2,0),""))</f>
        <v/>
      </c>
      <c r="AB149" s="849" t="s">
        <v>925</v>
      </c>
      <c r="AC149" s="837" t="e">
        <f t="shared" si="20"/>
        <v>#N/A</v>
      </c>
      <c r="AD149" s="837" t="str">
        <f t="shared" si="21"/>
        <v/>
      </c>
      <c r="AE149" s="837" t="str">
        <f t="array" ref="AE149">IFERROR(IF(INDEX($W$125:$W$176, MATCH(0, IF(AD149=$E$125:$E$176, COUNTIF($AE$124:$AE148, $W$125:$W$176), ""), 0))=0,"",INDEX($W$125:$W$176, MATCH(0, IF(AD149=$E$125:$E$176, COUNTIF($AE$124:$AE148, $W$125:$W$176), ""), 0))),"")</f>
        <v/>
      </c>
      <c r="AF149" s="837" t="str">
        <f t="shared" si="22"/>
        <v>|empty|</v>
      </c>
      <c r="AG149" s="837" t="str">
        <f t="shared" si="23"/>
        <v>INT-332957</v>
      </c>
      <c r="AH149" s="837" t="e">
        <f t="shared" si="24"/>
        <v>#N/A</v>
      </c>
      <c r="AI149" s="837">
        <f>IF(COUNTIF($AH$125:AH200,"&lt;="&amp;AH149)=0,"",COUNTIF($AH$125:AH200,"&lt;="&amp;AH149))</f>
        <v>51</v>
      </c>
      <c r="AJ149" s="837">
        <f>RANK(AI149,AI$125:AI200,1)</f>
        <v>1</v>
      </c>
      <c r="AK149" s="837" t="e">
        <f>INDEX(E$125:E200,MATCH(ROWS(AJ$125:AJ149),AJ$125:AJ200,0))</f>
        <v>#N/A</v>
      </c>
      <c r="AL149" s="837" t="e">
        <f>INDEX(K$125:K200,MATCH(ROWS(AJ$125:AJ149),AJ$125:AJ200,0))</f>
        <v>#N/A</v>
      </c>
      <c r="AM149" s="837" t="e">
        <f>INDEX(V$125:V200,MATCH(ROWS(AJ$125:AJ149),AJ$125:AJ200,0))</f>
        <v>#N/A</v>
      </c>
      <c r="AN149" s="837" t="e">
        <f t="shared" si="25"/>
        <v>#N/A</v>
      </c>
      <c r="AO149" s="837" t="e">
        <f t="shared" si="26"/>
        <v>#N/A</v>
      </c>
      <c r="AP149" s="837"/>
      <c r="AQ149" s="850" t="s">
        <v>926</v>
      </c>
    </row>
    <row r="150" spans="1:43" ht="47.15" customHeight="1" x14ac:dyDescent="0.35">
      <c r="A150" s="149">
        <v>25</v>
      </c>
      <c r="B150" s="839"/>
      <c r="C150" s="839"/>
      <c r="D150" s="840"/>
      <c r="E150" s="841" t="str">
        <f>IFERROR(IF(AND(K150="",T150=""),"",(VLOOKUP(Q150,'Reference records(soft deleted)'!$B$60:$D$89,3,FALSE))),"")</f>
        <v/>
      </c>
      <c r="F150" s="842" t="str">
        <f t="shared" si="15"/>
        <v>INT-332958</v>
      </c>
      <c r="G150" s="843"/>
      <c r="H150" s="843"/>
      <c r="I150" s="843"/>
      <c r="J150" s="843"/>
      <c r="K150" s="841" t="str">
        <f>IFERROR(VLOOKUP(INDEX('Reference Records'!E$360:E640,MATCH(R150,'Reference Records'!F$360:F640,0),1),'Reference Records'!B$160:C351,2,0),"")</f>
        <v/>
      </c>
      <c r="L150" s="843" t="e">
        <f>VLOOKUP(U150&amp;K150,'Reference Records'!H$161:I352,2,0)</f>
        <v>#N/A</v>
      </c>
      <c r="M150" s="843" t="e">
        <f>MATCH($L150,'Reference Records'!$E$361:$E$557,0)+ROW(Population_by_intervention) -1</f>
        <v>#N/A</v>
      </c>
      <c r="N150" s="843" t="e">
        <f>MATCH($L150,'Reference Records'!$E$361:$E$557,1)+ROW(Population_by_intervention) -1</f>
        <v>#N/A</v>
      </c>
      <c r="O150" s="843" t="str">
        <f>IFERROR(VLOOKUP(AA150,'Reference Records'!B638:C640,2,0),"")</f>
        <v/>
      </c>
      <c r="P150" s="843"/>
      <c r="Q150" s="844"/>
      <c r="R150" s="845"/>
      <c r="S150" s="843"/>
      <c r="T150" s="846"/>
      <c r="U150" s="847" t="str">
        <f>IFERROR(IF(VLOOKUP(E150,'Reference Records'!$C$123:$D$159,2,FALSE)=0,"",VLOOKUP(E150,'Reference Records'!$C$123:$D$159,2,FALSE)),"")</f>
        <v/>
      </c>
      <c r="V150" s="846"/>
      <c r="W150" s="848" t="str">
        <f t="shared" si="16"/>
        <v/>
      </c>
      <c r="X150" s="849" t="str">
        <f t="shared" si="17"/>
        <v>a1P550000025ZNhEAM</v>
      </c>
      <c r="Y150" s="849" t="b">
        <f t="shared" si="18"/>
        <v>0</v>
      </c>
      <c r="Z150" s="849" t="b">
        <f t="shared" si="19"/>
        <v>1</v>
      </c>
      <c r="AA150" s="849" t="str">
        <f>IF(R150="",IFERROR(VLOOKUP(AC150,'Reference Records'!G$361:I639,3,0),""),IFERROR(VLOOKUP(AC150,'Reference Records'!H$361:I639,2,0),""))</f>
        <v/>
      </c>
      <c r="AB150" s="849" t="s">
        <v>927</v>
      </c>
      <c r="AC150" s="837" t="e">
        <f t="shared" si="20"/>
        <v>#N/A</v>
      </c>
      <c r="AD150" s="837" t="str">
        <f t="shared" si="21"/>
        <v/>
      </c>
      <c r="AE150" s="837" t="str">
        <f t="array" ref="AE150">IFERROR(IF(INDEX($W$125:$W$176, MATCH(0, IF(AD150=$E$125:$E$176, COUNTIF($AE$124:$AE149, $W$125:$W$176), ""), 0))=0,"",INDEX($W$125:$W$176, MATCH(0, IF(AD150=$E$125:$E$176, COUNTIF($AE$124:$AE149, $W$125:$W$176), ""), 0))),"")</f>
        <v/>
      </c>
      <c r="AF150" s="837" t="str">
        <f t="shared" si="22"/>
        <v>|empty|</v>
      </c>
      <c r="AG150" s="837" t="str">
        <f t="shared" si="23"/>
        <v>INT-332958</v>
      </c>
      <c r="AH150" s="837" t="e">
        <f t="shared" si="24"/>
        <v>#N/A</v>
      </c>
      <c r="AI150" s="837">
        <f>IF(COUNTIF($AH$125:AH201,"&lt;="&amp;AH150)=0,"",COUNTIF($AH$125:AH201,"&lt;="&amp;AH150))</f>
        <v>51</v>
      </c>
      <c r="AJ150" s="837">
        <f>RANK(AI150,AI$125:AI201,1)</f>
        <v>1</v>
      </c>
      <c r="AK150" s="837" t="e">
        <f>INDEX(E$125:E201,MATCH(ROWS(AJ$125:AJ150),AJ$125:AJ201,0))</f>
        <v>#N/A</v>
      </c>
      <c r="AL150" s="837" t="e">
        <f>INDEX(K$125:K201,MATCH(ROWS(AJ$125:AJ150),AJ$125:AJ201,0))</f>
        <v>#N/A</v>
      </c>
      <c r="AM150" s="837" t="e">
        <f>INDEX(V$125:V201,MATCH(ROWS(AJ$125:AJ150),AJ$125:AJ201,0))</f>
        <v>#N/A</v>
      </c>
      <c r="AN150" s="837" t="e">
        <f t="shared" si="25"/>
        <v>#N/A</v>
      </c>
      <c r="AO150" s="837" t="e">
        <f t="shared" si="26"/>
        <v>#N/A</v>
      </c>
      <c r="AP150" s="837"/>
      <c r="AQ150" s="850" t="s">
        <v>928</v>
      </c>
    </row>
    <row r="151" spans="1:43" ht="47.15" customHeight="1" x14ac:dyDescent="0.35">
      <c r="A151" s="149">
        <v>26</v>
      </c>
      <c r="B151" s="839"/>
      <c r="C151" s="839"/>
      <c r="D151" s="840"/>
      <c r="E151" s="841" t="str">
        <f>IFERROR(IF(AND(K151="",T151=""),"",(VLOOKUP(Q151,'Reference records(soft deleted)'!$B$60:$D$89,3,FALSE))),"")</f>
        <v/>
      </c>
      <c r="F151" s="842" t="str">
        <f t="shared" si="15"/>
        <v>INT-332959</v>
      </c>
      <c r="G151" s="843"/>
      <c r="H151" s="843"/>
      <c r="I151" s="843"/>
      <c r="J151" s="843"/>
      <c r="K151" s="841" t="str">
        <f>IFERROR(VLOOKUP(INDEX('Reference Records'!E$360:E641,MATCH(R151,'Reference Records'!F$360:F641,0),1),'Reference Records'!B$160:C352,2,0),"")</f>
        <v/>
      </c>
      <c r="L151" s="843" t="e">
        <f>VLOOKUP(U151&amp;K151,'Reference Records'!H$161:I353,2,0)</f>
        <v>#N/A</v>
      </c>
      <c r="M151" s="843" t="e">
        <f>MATCH($L151,'Reference Records'!$E$361:$E$557,0)+ROW(Population_by_intervention) -1</f>
        <v>#N/A</v>
      </c>
      <c r="N151" s="843" t="e">
        <f>MATCH($L151,'Reference Records'!$E$361:$E$557,1)+ROW(Population_by_intervention) -1</f>
        <v>#N/A</v>
      </c>
      <c r="O151" s="843" t="str">
        <f>IFERROR(VLOOKUP(AA151,'Reference Records'!B639:C641,2,0),"")</f>
        <v/>
      </c>
      <c r="P151" s="843"/>
      <c r="Q151" s="844"/>
      <c r="R151" s="845"/>
      <c r="S151" s="843"/>
      <c r="T151" s="846"/>
      <c r="U151" s="847" t="str">
        <f>IFERROR(IF(VLOOKUP(E151,'Reference Records'!$C$123:$D$159,2,FALSE)=0,"",VLOOKUP(E151,'Reference Records'!$C$123:$D$159,2,FALSE)),"")</f>
        <v/>
      </c>
      <c r="V151" s="846"/>
      <c r="W151" s="848" t="str">
        <f t="shared" si="16"/>
        <v/>
      </c>
      <c r="X151" s="849" t="str">
        <f t="shared" si="17"/>
        <v>a1P550000025ZNhEAM</v>
      </c>
      <c r="Y151" s="849" t="b">
        <f t="shared" si="18"/>
        <v>0</v>
      </c>
      <c r="Z151" s="849" t="b">
        <f t="shared" si="19"/>
        <v>1</v>
      </c>
      <c r="AA151" s="849" t="str">
        <f>IF(R151="",IFERROR(VLOOKUP(AC151,'Reference Records'!G$361:I640,3,0),""),IFERROR(VLOOKUP(AC151,'Reference Records'!H$361:I640,2,0),""))</f>
        <v/>
      </c>
      <c r="AB151" s="849" t="s">
        <v>929</v>
      </c>
      <c r="AC151" s="837" t="e">
        <f t="shared" si="20"/>
        <v>#N/A</v>
      </c>
      <c r="AD151" s="837" t="str">
        <f t="shared" si="21"/>
        <v/>
      </c>
      <c r="AE151" s="837" t="str">
        <f t="array" ref="AE151">IFERROR(IF(INDEX($W$125:$W$176, MATCH(0, IF(AD151=$E$125:$E$176, COUNTIF($AE$124:$AE150, $W$125:$W$176), ""), 0))=0,"",INDEX($W$125:$W$176, MATCH(0, IF(AD151=$E$125:$E$176, COUNTIF($AE$124:$AE150, $W$125:$W$176), ""), 0))),"")</f>
        <v/>
      </c>
      <c r="AF151" s="837" t="str">
        <f t="shared" si="22"/>
        <v>|empty|</v>
      </c>
      <c r="AG151" s="837" t="str">
        <f t="shared" si="23"/>
        <v>INT-332959</v>
      </c>
      <c r="AH151" s="837" t="e">
        <f t="shared" si="24"/>
        <v>#N/A</v>
      </c>
      <c r="AI151" s="837">
        <f>IF(COUNTIF($AH$125:AH202,"&lt;="&amp;AH151)=0,"",COUNTIF($AH$125:AH202,"&lt;="&amp;AH151))</f>
        <v>51</v>
      </c>
      <c r="AJ151" s="837">
        <f>RANK(AI151,AI$125:AI202,1)</f>
        <v>1</v>
      </c>
      <c r="AK151" s="837" t="e">
        <f>INDEX(E$125:E202,MATCH(ROWS(AJ$125:AJ151),AJ$125:AJ202,0))</f>
        <v>#N/A</v>
      </c>
      <c r="AL151" s="837" t="e">
        <f>INDEX(K$125:K202,MATCH(ROWS(AJ$125:AJ151),AJ$125:AJ202,0))</f>
        <v>#N/A</v>
      </c>
      <c r="AM151" s="837" t="e">
        <f>INDEX(V$125:V202,MATCH(ROWS(AJ$125:AJ151),AJ$125:AJ202,0))</f>
        <v>#N/A</v>
      </c>
      <c r="AN151" s="837" t="e">
        <f t="shared" si="25"/>
        <v>#N/A</v>
      </c>
      <c r="AO151" s="837" t="e">
        <f t="shared" si="26"/>
        <v>#N/A</v>
      </c>
      <c r="AP151" s="837"/>
      <c r="AQ151" s="850" t="s">
        <v>930</v>
      </c>
    </row>
    <row r="152" spans="1:43" ht="47.15" customHeight="1" x14ac:dyDescent="0.35">
      <c r="A152" s="149">
        <v>27</v>
      </c>
      <c r="B152" s="839"/>
      <c r="C152" s="839"/>
      <c r="D152" s="840"/>
      <c r="E152" s="841" t="str">
        <f>IFERROR(IF(AND(K152="",T152=""),"",(VLOOKUP(Q152,'Reference records(soft deleted)'!$B$60:$D$89,3,FALSE))),"")</f>
        <v/>
      </c>
      <c r="F152" s="842" t="str">
        <f t="shared" si="15"/>
        <v>INT-332960</v>
      </c>
      <c r="G152" s="843"/>
      <c r="H152" s="843"/>
      <c r="I152" s="843"/>
      <c r="J152" s="843"/>
      <c r="K152" s="841" t="str">
        <f>IFERROR(VLOOKUP(INDEX('Reference Records'!E$360:E642,MATCH(R152,'Reference Records'!F$360:F642,0),1),'Reference Records'!B$160:C353,2,0),"")</f>
        <v/>
      </c>
      <c r="L152" s="843" t="e">
        <f>VLOOKUP(U152&amp;K152,'Reference Records'!H$161:I354,2,0)</f>
        <v>#N/A</v>
      </c>
      <c r="M152" s="843" t="e">
        <f>MATCH($L152,'Reference Records'!$E$361:$E$557,0)+ROW(Population_by_intervention) -1</f>
        <v>#N/A</v>
      </c>
      <c r="N152" s="843" t="e">
        <f>MATCH($L152,'Reference Records'!$E$361:$E$557,1)+ROW(Population_by_intervention) -1</f>
        <v>#N/A</v>
      </c>
      <c r="O152" s="843" t="str">
        <f>IFERROR(VLOOKUP(AA152,'Reference Records'!B640:C642,2,0),"")</f>
        <v/>
      </c>
      <c r="P152" s="843"/>
      <c r="Q152" s="844"/>
      <c r="R152" s="845"/>
      <c r="S152" s="843"/>
      <c r="T152" s="846"/>
      <c r="U152" s="847" t="str">
        <f>IFERROR(IF(VLOOKUP(E152,'Reference Records'!$C$123:$D$159,2,FALSE)=0,"",VLOOKUP(E152,'Reference Records'!$C$123:$D$159,2,FALSE)),"")</f>
        <v/>
      </c>
      <c r="V152" s="846"/>
      <c r="W152" s="848" t="str">
        <f t="shared" si="16"/>
        <v/>
      </c>
      <c r="X152" s="849" t="str">
        <f t="shared" si="17"/>
        <v>a1P550000025ZNhEAM</v>
      </c>
      <c r="Y152" s="849" t="b">
        <f t="shared" si="18"/>
        <v>0</v>
      </c>
      <c r="Z152" s="849" t="b">
        <f t="shared" si="19"/>
        <v>1</v>
      </c>
      <c r="AA152" s="849" t="str">
        <f>IF(R152="",IFERROR(VLOOKUP(AC152,'Reference Records'!G$361:I641,3,0),""),IFERROR(VLOOKUP(AC152,'Reference Records'!H$361:I641,2,0),""))</f>
        <v/>
      </c>
      <c r="AB152" s="849" t="s">
        <v>931</v>
      </c>
      <c r="AC152" s="837" t="e">
        <f t="shared" si="20"/>
        <v>#N/A</v>
      </c>
      <c r="AD152" s="837" t="str">
        <f t="shared" si="21"/>
        <v/>
      </c>
      <c r="AE152" s="837" t="str">
        <f t="array" ref="AE152">IFERROR(IF(INDEX($W$125:$W$176, MATCH(0, IF(AD152=$E$125:$E$176, COUNTIF($AE$124:$AE151, $W$125:$W$176), ""), 0))=0,"",INDEX($W$125:$W$176, MATCH(0, IF(AD152=$E$125:$E$176, COUNTIF($AE$124:$AE151, $W$125:$W$176), ""), 0))),"")</f>
        <v/>
      </c>
      <c r="AF152" s="837" t="str">
        <f t="shared" si="22"/>
        <v>|empty|</v>
      </c>
      <c r="AG152" s="837" t="str">
        <f t="shared" si="23"/>
        <v>INT-332960</v>
      </c>
      <c r="AH152" s="837" t="e">
        <f t="shared" si="24"/>
        <v>#N/A</v>
      </c>
      <c r="AI152" s="837">
        <f>IF(COUNTIF($AH$125:AH203,"&lt;="&amp;AH152)=0,"",COUNTIF($AH$125:AH203,"&lt;="&amp;AH152))</f>
        <v>51</v>
      </c>
      <c r="AJ152" s="837">
        <f>RANK(AI152,AI$125:AI203,1)</f>
        <v>1</v>
      </c>
      <c r="AK152" s="837" t="e">
        <f>INDEX(E$125:E203,MATCH(ROWS(AJ$125:AJ152),AJ$125:AJ203,0))</f>
        <v>#N/A</v>
      </c>
      <c r="AL152" s="837" t="e">
        <f>INDEX(K$125:K203,MATCH(ROWS(AJ$125:AJ152),AJ$125:AJ203,0))</f>
        <v>#N/A</v>
      </c>
      <c r="AM152" s="837" t="e">
        <f>INDEX(V$125:V203,MATCH(ROWS(AJ$125:AJ152),AJ$125:AJ203,0))</f>
        <v>#N/A</v>
      </c>
      <c r="AN152" s="837" t="e">
        <f t="shared" si="25"/>
        <v>#N/A</v>
      </c>
      <c r="AO152" s="837" t="e">
        <f t="shared" si="26"/>
        <v>#N/A</v>
      </c>
      <c r="AP152" s="837"/>
      <c r="AQ152" s="850" t="s">
        <v>932</v>
      </c>
    </row>
    <row r="153" spans="1:43" ht="47.15" customHeight="1" x14ac:dyDescent="0.35">
      <c r="A153" s="149">
        <v>28</v>
      </c>
      <c r="B153" s="839"/>
      <c r="C153" s="839"/>
      <c r="D153" s="840"/>
      <c r="E153" s="841" t="str">
        <f>IFERROR(IF(AND(K153="",T153=""),"",(VLOOKUP(Q153,'Reference records(soft deleted)'!$B$60:$D$89,3,FALSE))),"")</f>
        <v/>
      </c>
      <c r="F153" s="842" t="str">
        <f t="shared" si="15"/>
        <v>INT-332961</v>
      </c>
      <c r="G153" s="843"/>
      <c r="H153" s="843"/>
      <c r="I153" s="843"/>
      <c r="J153" s="843"/>
      <c r="K153" s="841" t="str">
        <f>IFERROR(VLOOKUP(INDEX('Reference Records'!E$360:E643,MATCH(R153,'Reference Records'!F$360:F643,0),1),'Reference Records'!B$160:C354,2,0),"")</f>
        <v/>
      </c>
      <c r="L153" s="843" t="e">
        <f>VLOOKUP(U153&amp;K153,'Reference Records'!H$161:I355,2,0)</f>
        <v>#N/A</v>
      </c>
      <c r="M153" s="843" t="e">
        <f>MATCH($L153,'Reference Records'!$E$361:$E$557,0)+ROW(Population_by_intervention) -1</f>
        <v>#N/A</v>
      </c>
      <c r="N153" s="843" t="e">
        <f>MATCH($L153,'Reference Records'!$E$361:$E$557,1)+ROW(Population_by_intervention) -1</f>
        <v>#N/A</v>
      </c>
      <c r="O153" s="843" t="str">
        <f>IFERROR(VLOOKUP(AA153,'Reference Records'!B641:C643,2,0),"")</f>
        <v/>
      </c>
      <c r="P153" s="843"/>
      <c r="Q153" s="844"/>
      <c r="R153" s="845"/>
      <c r="S153" s="843"/>
      <c r="T153" s="846"/>
      <c r="U153" s="847" t="str">
        <f>IFERROR(IF(VLOOKUP(E153,'Reference Records'!$C$123:$D$159,2,FALSE)=0,"",VLOOKUP(E153,'Reference Records'!$C$123:$D$159,2,FALSE)),"")</f>
        <v/>
      </c>
      <c r="V153" s="846"/>
      <c r="W153" s="848" t="str">
        <f t="shared" si="16"/>
        <v/>
      </c>
      <c r="X153" s="849" t="str">
        <f t="shared" si="17"/>
        <v>a1P550000025ZNhEAM</v>
      </c>
      <c r="Y153" s="849" t="b">
        <f t="shared" si="18"/>
        <v>0</v>
      </c>
      <c r="Z153" s="849" t="b">
        <f t="shared" si="19"/>
        <v>1</v>
      </c>
      <c r="AA153" s="849" t="str">
        <f>IF(R153="",IFERROR(VLOOKUP(AC153,'Reference Records'!G$361:I642,3,0),""),IFERROR(VLOOKUP(AC153,'Reference Records'!H$361:I642,2,0),""))</f>
        <v/>
      </c>
      <c r="AB153" s="849" t="s">
        <v>933</v>
      </c>
      <c r="AC153" s="837" t="e">
        <f t="shared" si="20"/>
        <v>#N/A</v>
      </c>
      <c r="AD153" s="837" t="str">
        <f t="shared" si="21"/>
        <v/>
      </c>
      <c r="AE153" s="837" t="str">
        <f t="array" ref="AE153">IFERROR(IF(INDEX($W$125:$W$176, MATCH(0, IF(AD153=$E$125:$E$176, COUNTIF($AE$124:$AE152, $W$125:$W$176), ""), 0))=0,"",INDEX($W$125:$W$176, MATCH(0, IF(AD153=$E$125:$E$176, COUNTIF($AE$124:$AE152, $W$125:$W$176), ""), 0))),"")</f>
        <v/>
      </c>
      <c r="AF153" s="837" t="str">
        <f t="shared" si="22"/>
        <v>|empty|</v>
      </c>
      <c r="AG153" s="837" t="str">
        <f t="shared" si="23"/>
        <v>INT-332961</v>
      </c>
      <c r="AH153" s="837" t="e">
        <f t="shared" si="24"/>
        <v>#N/A</v>
      </c>
      <c r="AI153" s="837">
        <f>IF(COUNTIF($AH$125:AH204,"&lt;="&amp;AH153)=0,"",COUNTIF($AH$125:AH204,"&lt;="&amp;AH153))</f>
        <v>51</v>
      </c>
      <c r="AJ153" s="837">
        <f>RANK(AI153,AI$125:AI204,1)</f>
        <v>1</v>
      </c>
      <c r="AK153" s="837" t="e">
        <f>INDEX(E$125:E204,MATCH(ROWS(AJ$125:AJ153),AJ$125:AJ204,0))</f>
        <v>#N/A</v>
      </c>
      <c r="AL153" s="837" t="e">
        <f>INDEX(K$125:K204,MATCH(ROWS(AJ$125:AJ153),AJ$125:AJ204,0))</f>
        <v>#N/A</v>
      </c>
      <c r="AM153" s="837" t="e">
        <f>INDEX(V$125:V204,MATCH(ROWS(AJ$125:AJ153),AJ$125:AJ204,0))</f>
        <v>#N/A</v>
      </c>
      <c r="AN153" s="837" t="e">
        <f t="shared" si="25"/>
        <v>#N/A</v>
      </c>
      <c r="AO153" s="837" t="e">
        <f t="shared" si="26"/>
        <v>#N/A</v>
      </c>
      <c r="AP153" s="837"/>
      <c r="AQ153" s="850" t="s">
        <v>934</v>
      </c>
    </row>
    <row r="154" spans="1:43" ht="47.15" customHeight="1" x14ac:dyDescent="0.35">
      <c r="A154" s="149">
        <v>29</v>
      </c>
      <c r="B154" s="839"/>
      <c r="C154" s="839"/>
      <c r="D154" s="840"/>
      <c r="E154" s="841" t="str">
        <f>IFERROR(IF(AND(K154="",T154=""),"",(VLOOKUP(Q154,'Reference records(soft deleted)'!$B$60:$D$89,3,FALSE))),"")</f>
        <v/>
      </c>
      <c r="F154" s="842" t="str">
        <f t="shared" si="15"/>
        <v>INT-332962</v>
      </c>
      <c r="G154" s="843"/>
      <c r="H154" s="843"/>
      <c r="I154" s="843"/>
      <c r="J154" s="843"/>
      <c r="K154" s="841" t="str">
        <f>IFERROR(VLOOKUP(INDEX('Reference Records'!E$360:E644,MATCH(R154,'Reference Records'!F$360:F644,0),1),'Reference Records'!B$160:C355,2,0),"")</f>
        <v/>
      </c>
      <c r="L154" s="843" t="e">
        <f>VLOOKUP(U154&amp;K154,'Reference Records'!H$161:I356,2,0)</f>
        <v>#N/A</v>
      </c>
      <c r="M154" s="843" t="e">
        <f>MATCH($L154,'Reference Records'!$E$361:$E$557,0)+ROW(Population_by_intervention) -1</f>
        <v>#N/A</v>
      </c>
      <c r="N154" s="843" t="e">
        <f>MATCH($L154,'Reference Records'!$E$361:$E$557,1)+ROW(Population_by_intervention) -1</f>
        <v>#N/A</v>
      </c>
      <c r="O154" s="843" t="str">
        <f>IFERROR(VLOOKUP(AA154,'Reference Records'!B642:C644,2,0),"")</f>
        <v/>
      </c>
      <c r="P154" s="843"/>
      <c r="Q154" s="844"/>
      <c r="R154" s="845"/>
      <c r="S154" s="843"/>
      <c r="T154" s="846"/>
      <c r="U154" s="847" t="str">
        <f>IFERROR(IF(VLOOKUP(E154,'Reference Records'!$C$123:$D$159,2,FALSE)=0,"",VLOOKUP(E154,'Reference Records'!$C$123:$D$159,2,FALSE)),"")</f>
        <v/>
      </c>
      <c r="V154" s="846"/>
      <c r="W154" s="848" t="str">
        <f t="shared" si="16"/>
        <v/>
      </c>
      <c r="X154" s="849" t="str">
        <f t="shared" si="17"/>
        <v>a1P550000025ZNhEAM</v>
      </c>
      <c r="Y154" s="849" t="b">
        <f t="shared" si="18"/>
        <v>0</v>
      </c>
      <c r="Z154" s="849" t="b">
        <f t="shared" si="19"/>
        <v>1</v>
      </c>
      <c r="AA154" s="849" t="str">
        <f>IF(R154="",IFERROR(VLOOKUP(AC154,'Reference Records'!G$361:I643,3,0),""),IFERROR(VLOOKUP(AC154,'Reference Records'!H$361:I643,2,0),""))</f>
        <v/>
      </c>
      <c r="AB154" s="849" t="s">
        <v>935</v>
      </c>
      <c r="AC154" s="837" t="e">
        <f t="shared" si="20"/>
        <v>#N/A</v>
      </c>
      <c r="AD154" s="837" t="str">
        <f t="shared" si="21"/>
        <v/>
      </c>
      <c r="AE154" s="837" t="str">
        <f t="array" ref="AE154">IFERROR(IF(INDEX($W$125:$W$176, MATCH(0, IF(AD154=$E$125:$E$176, COUNTIF($AE$124:$AE153, $W$125:$W$176), ""), 0))=0,"",INDEX($W$125:$W$176, MATCH(0, IF(AD154=$E$125:$E$176, COUNTIF($AE$124:$AE153, $W$125:$W$176), ""), 0))),"")</f>
        <v/>
      </c>
      <c r="AF154" s="837" t="str">
        <f t="shared" si="22"/>
        <v>|empty|</v>
      </c>
      <c r="AG154" s="837" t="str">
        <f t="shared" si="23"/>
        <v>INT-332962</v>
      </c>
      <c r="AH154" s="837" t="e">
        <f t="shared" si="24"/>
        <v>#N/A</v>
      </c>
      <c r="AI154" s="837">
        <f>IF(COUNTIF($AH$125:AH205,"&lt;="&amp;AH154)=0,"",COUNTIF($AH$125:AH205,"&lt;="&amp;AH154))</f>
        <v>51</v>
      </c>
      <c r="AJ154" s="837">
        <f>RANK(AI154,AI$125:AI205,1)</f>
        <v>1</v>
      </c>
      <c r="AK154" s="837" t="e">
        <f>INDEX(E$125:E205,MATCH(ROWS(AJ$125:AJ154),AJ$125:AJ205,0))</f>
        <v>#N/A</v>
      </c>
      <c r="AL154" s="837" t="e">
        <f>INDEX(K$125:K205,MATCH(ROWS(AJ$125:AJ154),AJ$125:AJ205,0))</f>
        <v>#N/A</v>
      </c>
      <c r="AM154" s="837" t="e">
        <f>INDEX(V$125:V205,MATCH(ROWS(AJ$125:AJ154),AJ$125:AJ205,0))</f>
        <v>#N/A</v>
      </c>
      <c r="AN154" s="837" t="e">
        <f t="shared" si="25"/>
        <v>#N/A</v>
      </c>
      <c r="AO154" s="837" t="e">
        <f t="shared" si="26"/>
        <v>#N/A</v>
      </c>
      <c r="AP154" s="837"/>
      <c r="AQ154" s="850" t="s">
        <v>936</v>
      </c>
    </row>
    <row r="155" spans="1:43" ht="47.15" customHeight="1" x14ac:dyDescent="0.35">
      <c r="A155" s="149">
        <v>30</v>
      </c>
      <c r="B155" s="839"/>
      <c r="C155" s="839"/>
      <c r="D155" s="840"/>
      <c r="E155" s="841" t="str">
        <f>IFERROR(IF(AND(K155="",T155=""),"",(VLOOKUP(Q155,'Reference records(soft deleted)'!$B$60:$D$89,3,FALSE))),"")</f>
        <v/>
      </c>
      <c r="F155" s="842" t="str">
        <f t="shared" si="15"/>
        <v>INT-332963</v>
      </c>
      <c r="G155" s="843"/>
      <c r="H155" s="843"/>
      <c r="I155" s="843"/>
      <c r="J155" s="843"/>
      <c r="K155" s="841" t="str">
        <f>IFERROR(VLOOKUP(INDEX('Reference Records'!E$360:E645,MATCH(R155,'Reference Records'!F$360:F645,0),1),'Reference Records'!B$160:C356,2,0),"")</f>
        <v/>
      </c>
      <c r="L155" s="843" t="e">
        <f>VLOOKUP(U155&amp;K155,'Reference Records'!H$161:I357,2,0)</f>
        <v>#N/A</v>
      </c>
      <c r="M155" s="843" t="e">
        <f>MATCH($L155,'Reference Records'!$E$361:$E$557,0)+ROW(Population_by_intervention) -1</f>
        <v>#N/A</v>
      </c>
      <c r="N155" s="843" t="e">
        <f>MATCH($L155,'Reference Records'!$E$361:$E$557,1)+ROW(Population_by_intervention) -1</f>
        <v>#N/A</v>
      </c>
      <c r="O155" s="843" t="str">
        <f>IFERROR(VLOOKUP(AA155,'Reference Records'!B643:C645,2,0),"")</f>
        <v/>
      </c>
      <c r="P155" s="843"/>
      <c r="Q155" s="844"/>
      <c r="R155" s="845"/>
      <c r="S155" s="843"/>
      <c r="T155" s="846"/>
      <c r="U155" s="847" t="str">
        <f>IFERROR(IF(VLOOKUP(E155,'Reference Records'!$C$123:$D$159,2,FALSE)=0,"",VLOOKUP(E155,'Reference Records'!$C$123:$D$159,2,FALSE)),"")</f>
        <v/>
      </c>
      <c r="V155" s="846"/>
      <c r="W155" s="848" t="str">
        <f t="shared" si="16"/>
        <v/>
      </c>
      <c r="X155" s="849" t="str">
        <f t="shared" si="17"/>
        <v>a1P550000025ZNhEAM</v>
      </c>
      <c r="Y155" s="849" t="b">
        <f t="shared" si="18"/>
        <v>0</v>
      </c>
      <c r="Z155" s="849" t="b">
        <f t="shared" si="19"/>
        <v>1</v>
      </c>
      <c r="AA155" s="849" t="str">
        <f>IF(R155="",IFERROR(VLOOKUP(AC155,'Reference Records'!G$361:I644,3,0),""),IFERROR(VLOOKUP(AC155,'Reference Records'!H$361:I644,2,0),""))</f>
        <v/>
      </c>
      <c r="AB155" s="849" t="s">
        <v>937</v>
      </c>
      <c r="AC155" s="837" t="e">
        <f t="shared" si="20"/>
        <v>#N/A</v>
      </c>
      <c r="AD155" s="837" t="str">
        <f t="shared" si="21"/>
        <v/>
      </c>
      <c r="AE155" s="837" t="str">
        <f t="array" ref="AE155">IFERROR(IF(INDEX($W$125:$W$176, MATCH(0, IF(AD155=$E$125:$E$176, COUNTIF($AE$124:$AE154, $W$125:$W$176), ""), 0))=0,"",INDEX($W$125:$W$176, MATCH(0, IF(AD155=$E$125:$E$176, COUNTIF($AE$124:$AE154, $W$125:$W$176), ""), 0))),"")</f>
        <v/>
      </c>
      <c r="AF155" s="837" t="str">
        <f t="shared" si="22"/>
        <v>|empty|</v>
      </c>
      <c r="AG155" s="837" t="str">
        <f t="shared" si="23"/>
        <v>INT-332963</v>
      </c>
      <c r="AH155" s="837" t="e">
        <f t="shared" si="24"/>
        <v>#N/A</v>
      </c>
      <c r="AI155" s="837">
        <f>IF(COUNTIF($AH$125:AH206,"&lt;="&amp;AH155)=0,"",COUNTIF($AH$125:AH206,"&lt;="&amp;AH155))</f>
        <v>51</v>
      </c>
      <c r="AJ155" s="837">
        <f>RANK(AI155,AI$125:AI206,1)</f>
        <v>1</v>
      </c>
      <c r="AK155" s="837" t="e">
        <f>INDEX(E$125:E206,MATCH(ROWS(AJ$125:AJ155),AJ$125:AJ206,0))</f>
        <v>#N/A</v>
      </c>
      <c r="AL155" s="837" t="e">
        <f>INDEX(K$125:K206,MATCH(ROWS(AJ$125:AJ155),AJ$125:AJ206,0))</f>
        <v>#N/A</v>
      </c>
      <c r="AM155" s="837" t="e">
        <f>INDEX(V$125:V206,MATCH(ROWS(AJ$125:AJ155),AJ$125:AJ206,0))</f>
        <v>#N/A</v>
      </c>
      <c r="AN155" s="837" t="e">
        <f t="shared" si="25"/>
        <v>#N/A</v>
      </c>
      <c r="AO155" s="837" t="e">
        <f t="shared" si="26"/>
        <v>#N/A</v>
      </c>
      <c r="AP155" s="837"/>
      <c r="AQ155" s="850" t="s">
        <v>938</v>
      </c>
    </row>
    <row r="156" spans="1:43" ht="47.15" customHeight="1" x14ac:dyDescent="0.35">
      <c r="A156" s="149">
        <v>31</v>
      </c>
      <c r="B156" s="839"/>
      <c r="C156" s="839"/>
      <c r="D156" s="840"/>
      <c r="E156" s="841" t="str">
        <f>IFERROR(IF(AND(K156="",T156=""),"",(VLOOKUP(Q156,'Reference records(soft deleted)'!$B$60:$D$89,3,FALSE))),"")</f>
        <v/>
      </c>
      <c r="F156" s="842" t="str">
        <f t="shared" si="15"/>
        <v>INT-332964</v>
      </c>
      <c r="G156" s="843"/>
      <c r="H156" s="843"/>
      <c r="I156" s="843"/>
      <c r="J156" s="843"/>
      <c r="K156" s="841" t="str">
        <f>IFERROR(VLOOKUP(INDEX('Reference Records'!E$360:E646,MATCH(R156,'Reference Records'!F$360:F646,0),1),'Reference Records'!B$160:C357,2,0),"")</f>
        <v/>
      </c>
      <c r="L156" s="843" t="e">
        <f>VLOOKUP(U156&amp;K156,'Reference Records'!H$161:I358,2,0)</f>
        <v>#N/A</v>
      </c>
      <c r="M156" s="843" t="e">
        <f>MATCH($L156,'Reference Records'!$E$361:$E$557,0)+ROW(Population_by_intervention) -1</f>
        <v>#N/A</v>
      </c>
      <c r="N156" s="843" t="e">
        <f>MATCH($L156,'Reference Records'!$E$361:$E$557,1)+ROW(Population_by_intervention) -1</f>
        <v>#N/A</v>
      </c>
      <c r="O156" s="843" t="str">
        <f>IFERROR(VLOOKUP(AA156,'Reference Records'!B644:C646,2,0),"")</f>
        <v/>
      </c>
      <c r="P156" s="843"/>
      <c r="Q156" s="844"/>
      <c r="R156" s="845"/>
      <c r="S156" s="843"/>
      <c r="T156" s="846"/>
      <c r="U156" s="847" t="str">
        <f>IFERROR(IF(VLOOKUP(E156,'Reference Records'!$C$123:$D$159,2,FALSE)=0,"",VLOOKUP(E156,'Reference Records'!$C$123:$D$159,2,FALSE)),"")</f>
        <v/>
      </c>
      <c r="V156" s="846"/>
      <c r="W156" s="848" t="str">
        <f t="shared" si="16"/>
        <v/>
      </c>
      <c r="X156" s="849" t="str">
        <f t="shared" si="17"/>
        <v>a1P550000025ZNhEAM</v>
      </c>
      <c r="Y156" s="849" t="b">
        <f t="shared" si="18"/>
        <v>0</v>
      </c>
      <c r="Z156" s="849" t="b">
        <f t="shared" si="19"/>
        <v>1</v>
      </c>
      <c r="AA156" s="849" t="str">
        <f>IF(R156="",IFERROR(VLOOKUP(AC156,'Reference Records'!G$361:I645,3,0),""),IFERROR(VLOOKUP(AC156,'Reference Records'!H$361:I645,2,0),""))</f>
        <v/>
      </c>
      <c r="AB156" s="849" t="s">
        <v>939</v>
      </c>
      <c r="AC156" s="837" t="e">
        <f t="shared" si="20"/>
        <v>#N/A</v>
      </c>
      <c r="AD156" s="837" t="str">
        <f t="shared" si="21"/>
        <v/>
      </c>
      <c r="AE156" s="837" t="str">
        <f t="array" ref="AE156">IFERROR(IF(INDEX($W$125:$W$176, MATCH(0, IF(AD156=$E$125:$E$176, COUNTIF($AE$124:$AE155, $W$125:$W$176), ""), 0))=0,"",INDEX($W$125:$W$176, MATCH(0, IF(AD156=$E$125:$E$176, COUNTIF($AE$124:$AE155, $W$125:$W$176), ""), 0))),"")</f>
        <v/>
      </c>
      <c r="AF156" s="837" t="str">
        <f t="shared" si="22"/>
        <v>|empty|</v>
      </c>
      <c r="AG156" s="837" t="str">
        <f t="shared" si="23"/>
        <v>INT-332964</v>
      </c>
      <c r="AH156" s="837" t="e">
        <f t="shared" si="24"/>
        <v>#N/A</v>
      </c>
      <c r="AI156" s="837">
        <f>IF(COUNTIF($AH$125:AH207,"&lt;="&amp;AH156)=0,"",COUNTIF($AH$125:AH207,"&lt;="&amp;AH156))</f>
        <v>51</v>
      </c>
      <c r="AJ156" s="837">
        <f>RANK(AI156,AI$125:AI207,1)</f>
        <v>1</v>
      </c>
      <c r="AK156" s="837" t="e">
        <f>INDEX(E$125:E207,MATCH(ROWS(AJ$125:AJ156),AJ$125:AJ207,0))</f>
        <v>#N/A</v>
      </c>
      <c r="AL156" s="837" t="e">
        <f>INDEX(K$125:K207,MATCH(ROWS(AJ$125:AJ156),AJ$125:AJ207,0))</f>
        <v>#N/A</v>
      </c>
      <c r="AM156" s="837" t="e">
        <f>INDEX(V$125:V207,MATCH(ROWS(AJ$125:AJ156),AJ$125:AJ207,0))</f>
        <v>#N/A</v>
      </c>
      <c r="AN156" s="837" t="e">
        <f t="shared" si="25"/>
        <v>#N/A</v>
      </c>
      <c r="AO156" s="837" t="e">
        <f t="shared" si="26"/>
        <v>#N/A</v>
      </c>
      <c r="AP156" s="837"/>
      <c r="AQ156" s="850" t="s">
        <v>940</v>
      </c>
    </row>
    <row r="157" spans="1:43" ht="47.15" customHeight="1" x14ac:dyDescent="0.35">
      <c r="A157" s="149">
        <v>32</v>
      </c>
      <c r="B157" s="839"/>
      <c r="C157" s="839"/>
      <c r="D157" s="840"/>
      <c r="E157" s="841" t="str">
        <f>IFERROR(IF(AND(K157="",T157=""),"",(VLOOKUP(Q157,'Reference records(soft deleted)'!$B$60:$D$89,3,FALSE))),"")</f>
        <v/>
      </c>
      <c r="F157" s="842" t="str">
        <f t="shared" si="15"/>
        <v>INT-332965</v>
      </c>
      <c r="G157" s="843"/>
      <c r="H157" s="843"/>
      <c r="I157" s="843"/>
      <c r="J157" s="843"/>
      <c r="K157" s="841" t="str">
        <f>IFERROR(VLOOKUP(INDEX('Reference Records'!E$360:E647,MATCH(R157,'Reference Records'!F$360:F647,0),1),'Reference Records'!B$160:C358,2,0),"")</f>
        <v/>
      </c>
      <c r="L157" s="843" t="e">
        <f>VLOOKUP(U157&amp;K157,'Reference Records'!H$161:I359,2,0)</f>
        <v>#N/A</v>
      </c>
      <c r="M157" s="843" t="e">
        <f>MATCH($L157,'Reference Records'!$E$361:$E$557,0)+ROW(Population_by_intervention) -1</f>
        <v>#N/A</v>
      </c>
      <c r="N157" s="843" t="e">
        <f>MATCH($L157,'Reference Records'!$E$361:$E$557,1)+ROW(Population_by_intervention) -1</f>
        <v>#N/A</v>
      </c>
      <c r="O157" s="843" t="str">
        <f>IFERROR(VLOOKUP(AA157,'Reference Records'!B645:C647,2,0),"")</f>
        <v/>
      </c>
      <c r="P157" s="843"/>
      <c r="Q157" s="844"/>
      <c r="R157" s="845"/>
      <c r="S157" s="843"/>
      <c r="T157" s="846"/>
      <c r="U157" s="847" t="str">
        <f>IFERROR(IF(VLOOKUP(E157,'Reference Records'!$C$123:$D$159,2,FALSE)=0,"",VLOOKUP(E157,'Reference Records'!$C$123:$D$159,2,FALSE)),"")</f>
        <v/>
      </c>
      <c r="V157" s="846"/>
      <c r="W157" s="848" t="str">
        <f t="shared" si="16"/>
        <v/>
      </c>
      <c r="X157" s="849" t="str">
        <f t="shared" si="17"/>
        <v>a1P550000025ZNhEAM</v>
      </c>
      <c r="Y157" s="849" t="b">
        <f t="shared" si="18"/>
        <v>0</v>
      </c>
      <c r="Z157" s="849" t="b">
        <f t="shared" si="19"/>
        <v>1</v>
      </c>
      <c r="AA157" s="849" t="str">
        <f>IF(R157="",IFERROR(VLOOKUP(AC157,'Reference Records'!G$361:I646,3,0),""),IFERROR(VLOOKUP(AC157,'Reference Records'!H$361:I646,2,0),""))</f>
        <v/>
      </c>
      <c r="AB157" s="849" t="s">
        <v>941</v>
      </c>
      <c r="AC157" s="837" t="e">
        <f t="shared" si="20"/>
        <v>#N/A</v>
      </c>
      <c r="AD157" s="837" t="str">
        <f t="shared" si="21"/>
        <v/>
      </c>
      <c r="AE157" s="837" t="str">
        <f t="array" ref="AE157">IFERROR(IF(INDEX($W$125:$W$176, MATCH(0, IF(AD157=$E$125:$E$176, COUNTIF($AE$124:$AE156, $W$125:$W$176), ""), 0))=0,"",INDEX($W$125:$W$176, MATCH(0, IF(AD157=$E$125:$E$176, COUNTIF($AE$124:$AE156, $W$125:$W$176), ""), 0))),"")</f>
        <v/>
      </c>
      <c r="AF157" s="837" t="str">
        <f t="shared" si="22"/>
        <v>|empty|</v>
      </c>
      <c r="AG157" s="837" t="str">
        <f t="shared" si="23"/>
        <v>INT-332965</v>
      </c>
      <c r="AH157" s="837" t="e">
        <f t="shared" si="24"/>
        <v>#N/A</v>
      </c>
      <c r="AI157" s="837">
        <f>IF(COUNTIF($AH$125:AH208,"&lt;="&amp;AH157)=0,"",COUNTIF($AH$125:AH208,"&lt;="&amp;AH157))</f>
        <v>51</v>
      </c>
      <c r="AJ157" s="837">
        <f>RANK(AI157,AI$125:AI208,1)</f>
        <v>1</v>
      </c>
      <c r="AK157" s="837" t="e">
        <f>INDEX(E$125:E208,MATCH(ROWS(AJ$125:AJ157),AJ$125:AJ208,0))</f>
        <v>#N/A</v>
      </c>
      <c r="AL157" s="837" t="e">
        <f>INDEX(K$125:K208,MATCH(ROWS(AJ$125:AJ157),AJ$125:AJ208,0))</f>
        <v>#N/A</v>
      </c>
      <c r="AM157" s="837" t="e">
        <f>INDEX(V$125:V208,MATCH(ROWS(AJ$125:AJ157),AJ$125:AJ208,0))</f>
        <v>#N/A</v>
      </c>
      <c r="AN157" s="837" t="e">
        <f t="shared" si="25"/>
        <v>#N/A</v>
      </c>
      <c r="AO157" s="837" t="e">
        <f t="shared" si="26"/>
        <v>#N/A</v>
      </c>
      <c r="AP157" s="837"/>
      <c r="AQ157" s="850" t="s">
        <v>942</v>
      </c>
    </row>
    <row r="158" spans="1:43" ht="47.15" customHeight="1" x14ac:dyDescent="0.35">
      <c r="A158" s="149">
        <v>33</v>
      </c>
      <c r="B158" s="839"/>
      <c r="C158" s="839"/>
      <c r="D158" s="840"/>
      <c r="E158" s="841" t="str">
        <f>IFERROR(IF(AND(K158="",T158=""),"",(VLOOKUP(Q158,'Reference records(soft deleted)'!$B$60:$D$89,3,FALSE))),"")</f>
        <v/>
      </c>
      <c r="F158" s="842" t="str">
        <f t="shared" si="15"/>
        <v>INT-332966</v>
      </c>
      <c r="G158" s="843"/>
      <c r="H158" s="843"/>
      <c r="I158" s="843"/>
      <c r="J158" s="843"/>
      <c r="K158" s="841" t="str">
        <f>IFERROR(VLOOKUP(INDEX('Reference Records'!E$360:E648,MATCH(R158,'Reference Records'!F$360:F648,0),1),'Reference Records'!B$160:C359,2,0),"")</f>
        <v/>
      </c>
      <c r="L158" s="843" t="e">
        <f>VLOOKUP(U158&amp;K158,'Reference Records'!H$161:I360,2,0)</f>
        <v>#N/A</v>
      </c>
      <c r="M158" s="843" t="e">
        <f>MATCH($L158,'Reference Records'!$E$361:$E$557,0)+ROW(Population_by_intervention) -1</f>
        <v>#N/A</v>
      </c>
      <c r="N158" s="843" t="e">
        <f>MATCH($L158,'Reference Records'!$E$361:$E$557,1)+ROW(Population_by_intervention) -1</f>
        <v>#N/A</v>
      </c>
      <c r="O158" s="843" t="str">
        <f>IFERROR(VLOOKUP(AA158,'Reference Records'!B646:C648,2,0),"")</f>
        <v/>
      </c>
      <c r="P158" s="843"/>
      <c r="Q158" s="844"/>
      <c r="R158" s="845"/>
      <c r="S158" s="843"/>
      <c r="T158" s="846"/>
      <c r="U158" s="847" t="str">
        <f>IFERROR(IF(VLOOKUP(E158,'Reference Records'!$C$123:$D$159,2,FALSE)=0,"",VLOOKUP(E158,'Reference Records'!$C$123:$D$159,2,FALSE)),"")</f>
        <v/>
      </c>
      <c r="V158" s="846"/>
      <c r="W158" s="848" t="str">
        <f t="shared" si="16"/>
        <v/>
      </c>
      <c r="X158" s="849" t="str">
        <f t="shared" si="17"/>
        <v>a1P550000025ZNhEAM</v>
      </c>
      <c r="Y158" s="849" t="b">
        <f t="shared" si="18"/>
        <v>0</v>
      </c>
      <c r="Z158" s="849" t="b">
        <f t="shared" si="19"/>
        <v>1</v>
      </c>
      <c r="AA158" s="849" t="str">
        <f>IF(R158="",IFERROR(VLOOKUP(AC158,'Reference Records'!G$361:I647,3,0),""),IFERROR(VLOOKUP(AC158,'Reference Records'!H$361:I647,2,0),""))</f>
        <v/>
      </c>
      <c r="AB158" s="849" t="s">
        <v>943</v>
      </c>
      <c r="AC158" s="837" t="e">
        <f t="shared" si="20"/>
        <v>#N/A</v>
      </c>
      <c r="AD158" s="837" t="str">
        <f t="shared" si="21"/>
        <v/>
      </c>
      <c r="AE158" s="837" t="str">
        <f t="array" ref="AE158">IFERROR(IF(INDEX($W$125:$W$176, MATCH(0, IF(AD158=$E$125:$E$176, COUNTIF($AE$124:$AE157, $W$125:$W$176), ""), 0))=0,"",INDEX($W$125:$W$176, MATCH(0, IF(AD158=$E$125:$E$176, COUNTIF($AE$124:$AE157, $W$125:$W$176), ""), 0))),"")</f>
        <v/>
      </c>
      <c r="AF158" s="837" t="str">
        <f t="shared" si="22"/>
        <v>|empty|</v>
      </c>
      <c r="AG158" s="837" t="str">
        <f t="shared" si="23"/>
        <v>INT-332966</v>
      </c>
      <c r="AH158" s="837" t="e">
        <f t="shared" si="24"/>
        <v>#N/A</v>
      </c>
      <c r="AI158" s="837">
        <f>IF(COUNTIF($AH$125:AH209,"&lt;="&amp;AH158)=0,"",COUNTIF($AH$125:AH209,"&lt;="&amp;AH158))</f>
        <v>51</v>
      </c>
      <c r="AJ158" s="837">
        <f>RANK(AI158,AI$125:AI209,1)</f>
        <v>1</v>
      </c>
      <c r="AK158" s="837" t="e">
        <f>INDEX(E$125:E209,MATCH(ROWS(AJ$125:AJ158),AJ$125:AJ209,0))</f>
        <v>#N/A</v>
      </c>
      <c r="AL158" s="837" t="e">
        <f>INDEX(K$125:K209,MATCH(ROWS(AJ$125:AJ158),AJ$125:AJ209,0))</f>
        <v>#N/A</v>
      </c>
      <c r="AM158" s="837" t="e">
        <f>INDEX(V$125:V209,MATCH(ROWS(AJ$125:AJ158),AJ$125:AJ209,0))</f>
        <v>#N/A</v>
      </c>
      <c r="AN158" s="837" t="e">
        <f t="shared" si="25"/>
        <v>#N/A</v>
      </c>
      <c r="AO158" s="837" t="e">
        <f t="shared" si="26"/>
        <v>#N/A</v>
      </c>
      <c r="AP158" s="837"/>
      <c r="AQ158" s="850" t="s">
        <v>944</v>
      </c>
    </row>
    <row r="159" spans="1:43" ht="47.15" customHeight="1" x14ac:dyDescent="0.35">
      <c r="A159" s="149">
        <v>34</v>
      </c>
      <c r="B159" s="839"/>
      <c r="C159" s="839"/>
      <c r="D159" s="840"/>
      <c r="E159" s="841" t="str">
        <f>IFERROR(IF(AND(K159="",T159=""),"",(VLOOKUP(Q159,'Reference records(soft deleted)'!$B$60:$D$89,3,FALSE))),"")</f>
        <v/>
      </c>
      <c r="F159" s="842" t="str">
        <f t="shared" si="15"/>
        <v>INT-332967</v>
      </c>
      <c r="G159" s="843"/>
      <c r="H159" s="843"/>
      <c r="I159" s="843"/>
      <c r="J159" s="843"/>
      <c r="K159" s="841" t="str">
        <f>IFERROR(VLOOKUP(INDEX('Reference Records'!E$360:E649,MATCH(R159,'Reference Records'!F$360:F649,0),1),'Reference Records'!B$160:C360,2,0),"")</f>
        <v/>
      </c>
      <c r="L159" s="843" t="e">
        <f>VLOOKUP(U159&amp;K159,'Reference Records'!H$161:I361,2,0)</f>
        <v>#N/A</v>
      </c>
      <c r="M159" s="843" t="e">
        <f>MATCH($L159,'Reference Records'!$E$361:$E$557,0)+ROW(Population_by_intervention) -1</f>
        <v>#N/A</v>
      </c>
      <c r="N159" s="843" t="e">
        <f>MATCH($L159,'Reference Records'!$E$361:$E$557,1)+ROW(Population_by_intervention) -1</f>
        <v>#N/A</v>
      </c>
      <c r="O159" s="843" t="str">
        <f>IFERROR(VLOOKUP(AA159,'Reference Records'!B647:C649,2,0),"")</f>
        <v/>
      </c>
      <c r="P159" s="843"/>
      <c r="Q159" s="844"/>
      <c r="R159" s="845"/>
      <c r="S159" s="843"/>
      <c r="T159" s="846"/>
      <c r="U159" s="847" t="str">
        <f>IFERROR(IF(VLOOKUP(E159,'Reference Records'!$C$123:$D$159,2,FALSE)=0,"",VLOOKUP(E159,'Reference Records'!$C$123:$D$159,2,FALSE)),"")</f>
        <v/>
      </c>
      <c r="V159" s="846"/>
      <c r="W159" s="848" t="str">
        <f t="shared" si="16"/>
        <v/>
      </c>
      <c r="X159" s="849" t="str">
        <f t="shared" si="17"/>
        <v>a1P550000025ZNhEAM</v>
      </c>
      <c r="Y159" s="849" t="b">
        <f t="shared" si="18"/>
        <v>0</v>
      </c>
      <c r="Z159" s="849" t="b">
        <f t="shared" si="19"/>
        <v>1</v>
      </c>
      <c r="AA159" s="849" t="str">
        <f>IF(R159="",IFERROR(VLOOKUP(AC159,'Reference Records'!G$361:I648,3,0),""),IFERROR(VLOOKUP(AC159,'Reference Records'!H$361:I648,2,0),""))</f>
        <v/>
      </c>
      <c r="AB159" s="849" t="s">
        <v>945</v>
      </c>
      <c r="AC159" s="837" t="e">
        <f t="shared" si="20"/>
        <v>#N/A</v>
      </c>
      <c r="AD159" s="837" t="str">
        <f t="shared" si="21"/>
        <v/>
      </c>
      <c r="AE159" s="837" t="str">
        <f t="array" ref="AE159">IFERROR(IF(INDEX($W$125:$W$176, MATCH(0, IF(AD159=$E$125:$E$176, COUNTIF($AE$124:$AE158, $W$125:$W$176), ""), 0))=0,"",INDEX($W$125:$W$176, MATCH(0, IF(AD159=$E$125:$E$176, COUNTIF($AE$124:$AE158, $W$125:$W$176), ""), 0))),"")</f>
        <v/>
      </c>
      <c r="AF159" s="837" t="str">
        <f t="shared" si="22"/>
        <v>|empty|</v>
      </c>
      <c r="AG159" s="837" t="str">
        <f t="shared" si="23"/>
        <v>INT-332967</v>
      </c>
      <c r="AH159" s="837" t="e">
        <f t="shared" si="24"/>
        <v>#N/A</v>
      </c>
      <c r="AI159" s="837">
        <f>IF(COUNTIF($AH$125:AH210,"&lt;="&amp;AH159)=0,"",COUNTIF($AH$125:AH210,"&lt;="&amp;AH159))</f>
        <v>51</v>
      </c>
      <c r="AJ159" s="837">
        <f>RANK(AI159,AI$125:AI210,1)</f>
        <v>1</v>
      </c>
      <c r="AK159" s="837" t="e">
        <f>INDEX(E$125:E210,MATCH(ROWS(AJ$125:AJ159),AJ$125:AJ210,0))</f>
        <v>#N/A</v>
      </c>
      <c r="AL159" s="837" t="e">
        <f>INDEX(K$125:K210,MATCH(ROWS(AJ$125:AJ159),AJ$125:AJ210,0))</f>
        <v>#N/A</v>
      </c>
      <c r="AM159" s="837" t="e">
        <f>INDEX(V$125:V210,MATCH(ROWS(AJ$125:AJ159),AJ$125:AJ210,0))</f>
        <v>#N/A</v>
      </c>
      <c r="AN159" s="837" t="e">
        <f t="shared" si="25"/>
        <v>#N/A</v>
      </c>
      <c r="AO159" s="837" t="e">
        <f t="shared" si="26"/>
        <v>#N/A</v>
      </c>
      <c r="AP159" s="837"/>
      <c r="AQ159" s="850" t="s">
        <v>946</v>
      </c>
    </row>
    <row r="160" spans="1:43" ht="47.15" customHeight="1" x14ac:dyDescent="0.35">
      <c r="A160" s="149">
        <v>35</v>
      </c>
      <c r="B160" s="839"/>
      <c r="C160" s="839"/>
      <c r="D160" s="840"/>
      <c r="E160" s="841" t="str">
        <f>IFERROR(IF(AND(K160="",T160=""),"",(VLOOKUP(Q160,'Reference records(soft deleted)'!$B$60:$D$89,3,FALSE))),"")</f>
        <v/>
      </c>
      <c r="F160" s="842" t="str">
        <f t="shared" si="15"/>
        <v>INT-332968</v>
      </c>
      <c r="G160" s="843"/>
      <c r="H160" s="843"/>
      <c r="I160" s="843"/>
      <c r="J160" s="843"/>
      <c r="K160" s="841" t="str">
        <f>IFERROR(VLOOKUP(INDEX('Reference Records'!E$360:E650,MATCH(R160,'Reference Records'!F$360:F650,0),1),'Reference Records'!B$160:C361,2,0),"")</f>
        <v/>
      </c>
      <c r="L160" s="843" t="e">
        <f>VLOOKUP(U160&amp;K160,'Reference Records'!H$161:I362,2,0)</f>
        <v>#N/A</v>
      </c>
      <c r="M160" s="843" t="e">
        <f>MATCH($L160,'Reference Records'!$E$361:$E$557,0)+ROW(Population_by_intervention) -1</f>
        <v>#N/A</v>
      </c>
      <c r="N160" s="843" t="e">
        <f>MATCH($L160,'Reference Records'!$E$361:$E$557,1)+ROW(Population_by_intervention) -1</f>
        <v>#N/A</v>
      </c>
      <c r="O160" s="843" t="str">
        <f>IFERROR(VLOOKUP(AA160,'Reference Records'!B648:C650,2,0),"")</f>
        <v/>
      </c>
      <c r="P160" s="843"/>
      <c r="Q160" s="844"/>
      <c r="R160" s="845"/>
      <c r="S160" s="843"/>
      <c r="T160" s="846"/>
      <c r="U160" s="847" t="str">
        <f>IFERROR(IF(VLOOKUP(E160,'Reference Records'!$C$123:$D$159,2,FALSE)=0,"",VLOOKUP(E160,'Reference Records'!$C$123:$D$159,2,FALSE)),"")</f>
        <v/>
      </c>
      <c r="V160" s="846"/>
      <c r="W160" s="848" t="str">
        <f t="shared" si="16"/>
        <v/>
      </c>
      <c r="X160" s="849" t="str">
        <f t="shared" si="17"/>
        <v>a1P550000025ZNhEAM</v>
      </c>
      <c r="Y160" s="849" t="b">
        <f t="shared" si="18"/>
        <v>0</v>
      </c>
      <c r="Z160" s="849" t="b">
        <f t="shared" si="19"/>
        <v>1</v>
      </c>
      <c r="AA160" s="849" t="str">
        <f>IF(R160="",IFERROR(VLOOKUP(AC160,'Reference Records'!G$361:I649,3,0),""),IFERROR(VLOOKUP(AC160,'Reference Records'!H$361:I649,2,0),""))</f>
        <v/>
      </c>
      <c r="AB160" s="849" t="s">
        <v>947</v>
      </c>
      <c r="AC160" s="837" t="e">
        <f t="shared" si="20"/>
        <v>#N/A</v>
      </c>
      <c r="AD160" s="837" t="str">
        <f t="shared" si="21"/>
        <v/>
      </c>
      <c r="AE160" s="837" t="str">
        <f t="array" ref="AE160">IFERROR(IF(INDEX($W$125:$W$176, MATCH(0, IF(AD160=$E$125:$E$176, COUNTIF($AE$124:$AE159, $W$125:$W$176), ""), 0))=0,"",INDEX($W$125:$W$176, MATCH(0, IF(AD160=$E$125:$E$176, COUNTIF($AE$124:$AE159, $W$125:$W$176), ""), 0))),"")</f>
        <v/>
      </c>
      <c r="AF160" s="837" t="str">
        <f t="shared" si="22"/>
        <v>|empty|</v>
      </c>
      <c r="AG160" s="837" t="str">
        <f t="shared" si="23"/>
        <v>INT-332968</v>
      </c>
      <c r="AH160" s="837" t="e">
        <f t="shared" si="24"/>
        <v>#N/A</v>
      </c>
      <c r="AI160" s="837">
        <f>IF(COUNTIF($AH$125:AH211,"&lt;="&amp;AH160)=0,"",COUNTIF($AH$125:AH211,"&lt;="&amp;AH160))</f>
        <v>51</v>
      </c>
      <c r="AJ160" s="837">
        <f>RANK(AI160,AI$125:AI211,1)</f>
        <v>1</v>
      </c>
      <c r="AK160" s="837" t="e">
        <f>INDEX(E$125:E211,MATCH(ROWS(AJ$125:AJ160),AJ$125:AJ211,0))</f>
        <v>#N/A</v>
      </c>
      <c r="AL160" s="837" t="e">
        <f>INDEX(K$125:K211,MATCH(ROWS(AJ$125:AJ160),AJ$125:AJ211,0))</f>
        <v>#N/A</v>
      </c>
      <c r="AM160" s="837" t="e">
        <f>INDEX(V$125:V211,MATCH(ROWS(AJ$125:AJ160),AJ$125:AJ211,0))</f>
        <v>#N/A</v>
      </c>
      <c r="AN160" s="837" t="e">
        <f t="shared" si="25"/>
        <v>#N/A</v>
      </c>
      <c r="AO160" s="837" t="e">
        <f t="shared" si="26"/>
        <v>#N/A</v>
      </c>
      <c r="AP160" s="837"/>
      <c r="AQ160" s="850" t="s">
        <v>948</v>
      </c>
    </row>
    <row r="161" spans="1:43" ht="47.15" customHeight="1" x14ac:dyDescent="0.35">
      <c r="A161" s="149">
        <v>36</v>
      </c>
      <c r="B161" s="839"/>
      <c r="C161" s="839"/>
      <c r="D161" s="840"/>
      <c r="E161" s="841" t="str">
        <f>IFERROR(IF(AND(K161="",T161=""),"",(VLOOKUP(Q161,'Reference records(soft deleted)'!$B$60:$D$89,3,FALSE))),"")</f>
        <v/>
      </c>
      <c r="F161" s="842" t="str">
        <f t="shared" si="15"/>
        <v>INT-332969</v>
      </c>
      <c r="G161" s="843"/>
      <c r="H161" s="843"/>
      <c r="I161" s="843"/>
      <c r="J161" s="843"/>
      <c r="K161" s="841" t="str">
        <f>IFERROR(VLOOKUP(INDEX('Reference Records'!E$360:E651,MATCH(R161,'Reference Records'!F$360:F651,0),1),'Reference Records'!B$160:C362,2,0),"")</f>
        <v/>
      </c>
      <c r="L161" s="843" t="e">
        <f>VLOOKUP(U161&amp;K161,'Reference Records'!H$161:I557,2,0)</f>
        <v>#N/A</v>
      </c>
      <c r="M161" s="843" t="e">
        <f>MATCH($L161,'Reference Records'!$E$361:$E$557,0)+ROW(Population_by_intervention) -1</f>
        <v>#N/A</v>
      </c>
      <c r="N161" s="843" t="e">
        <f>MATCH($L161,'Reference Records'!$E$361:$E$557,1)+ROW(Population_by_intervention) -1</f>
        <v>#N/A</v>
      </c>
      <c r="O161" s="843" t="str">
        <f>IFERROR(VLOOKUP(AA161,'Reference Records'!B649:C651,2,0),"")</f>
        <v/>
      </c>
      <c r="P161" s="843"/>
      <c r="Q161" s="844"/>
      <c r="R161" s="845"/>
      <c r="S161" s="843"/>
      <c r="T161" s="846"/>
      <c r="U161" s="847" t="str">
        <f>IFERROR(IF(VLOOKUP(E161,'Reference Records'!$C$123:$D$159,2,FALSE)=0,"",VLOOKUP(E161,'Reference Records'!$C$123:$D$159,2,FALSE)),"")</f>
        <v/>
      </c>
      <c r="V161" s="846"/>
      <c r="W161" s="848" t="str">
        <f t="shared" si="16"/>
        <v/>
      </c>
      <c r="X161" s="849" t="str">
        <f t="shared" si="17"/>
        <v>a1P550000025ZNhEAM</v>
      </c>
      <c r="Y161" s="849" t="b">
        <f t="shared" si="18"/>
        <v>0</v>
      </c>
      <c r="Z161" s="849" t="b">
        <f t="shared" si="19"/>
        <v>1</v>
      </c>
      <c r="AA161" s="849" t="str">
        <f>IF(R161="",IFERROR(VLOOKUP(AC161,'Reference Records'!G$361:I650,3,0),""),IFERROR(VLOOKUP(AC161,'Reference Records'!H$361:I650,2,0),""))</f>
        <v/>
      </c>
      <c r="AB161" s="849" t="s">
        <v>949</v>
      </c>
      <c r="AC161" s="837" t="e">
        <f t="shared" si="20"/>
        <v>#N/A</v>
      </c>
      <c r="AD161" s="837" t="str">
        <f t="shared" si="21"/>
        <v/>
      </c>
      <c r="AE161" s="837" t="str">
        <f t="array" ref="AE161">IFERROR(IF(INDEX($W$125:$W$176, MATCH(0, IF(AD161=$E$125:$E$176, COUNTIF($AE$124:$AE160, $W$125:$W$176), ""), 0))=0,"",INDEX($W$125:$W$176, MATCH(0, IF(AD161=$E$125:$E$176, COUNTIF($AE$124:$AE160, $W$125:$W$176), ""), 0))),"")</f>
        <v/>
      </c>
      <c r="AF161" s="837" t="str">
        <f t="shared" si="22"/>
        <v>|empty|</v>
      </c>
      <c r="AG161" s="837" t="str">
        <f t="shared" si="23"/>
        <v>INT-332969</v>
      </c>
      <c r="AH161" s="837" t="e">
        <f t="shared" si="24"/>
        <v>#N/A</v>
      </c>
      <c r="AI161" s="837">
        <f>IF(COUNTIF($AH$125:AH212,"&lt;="&amp;AH161)=0,"",COUNTIF($AH$125:AH212,"&lt;="&amp;AH161))</f>
        <v>51</v>
      </c>
      <c r="AJ161" s="837">
        <f>RANK(AI161,AI$125:AI212,1)</f>
        <v>1</v>
      </c>
      <c r="AK161" s="837" t="e">
        <f>INDEX(E$125:E212,MATCH(ROWS(AJ$125:AJ161),AJ$125:AJ212,0))</f>
        <v>#N/A</v>
      </c>
      <c r="AL161" s="837" t="e">
        <f>INDEX(K$125:K212,MATCH(ROWS(AJ$125:AJ161),AJ$125:AJ212,0))</f>
        <v>#N/A</v>
      </c>
      <c r="AM161" s="837" t="e">
        <f>INDEX(V$125:V212,MATCH(ROWS(AJ$125:AJ161),AJ$125:AJ212,0))</f>
        <v>#N/A</v>
      </c>
      <c r="AN161" s="837" t="e">
        <f t="shared" si="25"/>
        <v>#N/A</v>
      </c>
      <c r="AO161" s="837" t="e">
        <f t="shared" si="26"/>
        <v>#N/A</v>
      </c>
      <c r="AP161" s="837"/>
      <c r="AQ161" s="850" t="s">
        <v>950</v>
      </c>
    </row>
    <row r="162" spans="1:43" ht="47.15" customHeight="1" x14ac:dyDescent="0.35">
      <c r="A162" s="149">
        <v>37</v>
      </c>
      <c r="B162" s="839"/>
      <c r="C162" s="839"/>
      <c r="D162" s="840"/>
      <c r="E162" s="841" t="str">
        <f>IFERROR(IF(AND(K162="",T162=""),"",(VLOOKUP(Q162,'Reference records(soft deleted)'!$B$60:$D$89,3,FALSE))),"")</f>
        <v/>
      </c>
      <c r="F162" s="842" t="str">
        <f t="shared" si="15"/>
        <v>INT-332970</v>
      </c>
      <c r="G162" s="843"/>
      <c r="H162" s="843"/>
      <c r="I162" s="843"/>
      <c r="J162" s="843"/>
      <c r="K162" s="841" t="str">
        <f>IFERROR(VLOOKUP(INDEX('Reference Records'!E$360:E652,MATCH(R162,'Reference Records'!F$360:F652,0),1),'Reference Records'!B$160:C557,2,0),"")</f>
        <v/>
      </c>
      <c r="L162" s="843" t="e">
        <f>VLOOKUP(U162&amp;K162,'Reference Records'!H$161:I558,2,0)</f>
        <v>#N/A</v>
      </c>
      <c r="M162" s="843" t="e">
        <f>MATCH($L162,'Reference Records'!$E$361:$E$557,0)+ROW(Population_by_intervention) -1</f>
        <v>#N/A</v>
      </c>
      <c r="N162" s="843" t="e">
        <f>MATCH($L162,'Reference Records'!$E$361:$E$557,1)+ROW(Population_by_intervention) -1</f>
        <v>#N/A</v>
      </c>
      <c r="O162" s="843" t="str">
        <f>IFERROR(VLOOKUP(AA162,'Reference Records'!B650:C652,2,0),"")</f>
        <v/>
      </c>
      <c r="P162" s="843"/>
      <c r="Q162" s="844"/>
      <c r="R162" s="845"/>
      <c r="S162" s="843"/>
      <c r="T162" s="846"/>
      <c r="U162" s="847" t="str">
        <f>IFERROR(IF(VLOOKUP(E162,'Reference Records'!$C$123:$D$159,2,FALSE)=0,"",VLOOKUP(E162,'Reference Records'!$C$123:$D$159,2,FALSE)),"")</f>
        <v/>
      </c>
      <c r="V162" s="846"/>
      <c r="W162" s="848" t="str">
        <f t="shared" si="16"/>
        <v/>
      </c>
      <c r="X162" s="849" t="str">
        <f t="shared" si="17"/>
        <v>a1P550000025ZNhEAM</v>
      </c>
      <c r="Y162" s="849" t="b">
        <f t="shared" si="18"/>
        <v>0</v>
      </c>
      <c r="Z162" s="849" t="b">
        <f t="shared" si="19"/>
        <v>1</v>
      </c>
      <c r="AA162" s="849" t="str">
        <f>IF(R162="",IFERROR(VLOOKUP(AC162,'Reference Records'!G$361:I651,3,0),""),IFERROR(VLOOKUP(AC162,'Reference Records'!H$361:I651,2,0),""))</f>
        <v/>
      </c>
      <c r="AB162" s="849" t="s">
        <v>951</v>
      </c>
      <c r="AC162" s="837" t="e">
        <f t="shared" si="20"/>
        <v>#N/A</v>
      </c>
      <c r="AD162" s="837" t="str">
        <f t="shared" si="21"/>
        <v/>
      </c>
      <c r="AE162" s="837" t="str">
        <f t="array" ref="AE162">IFERROR(IF(INDEX($W$125:$W$176, MATCH(0, IF(AD162=$E$125:$E$176, COUNTIF($AE$124:$AE161, $W$125:$W$176), ""), 0))=0,"",INDEX($W$125:$W$176, MATCH(0, IF(AD162=$E$125:$E$176, COUNTIF($AE$124:$AE161, $W$125:$W$176), ""), 0))),"")</f>
        <v/>
      </c>
      <c r="AF162" s="837" t="str">
        <f t="shared" si="22"/>
        <v>|empty|</v>
      </c>
      <c r="AG162" s="837" t="str">
        <f t="shared" si="23"/>
        <v>INT-332970</v>
      </c>
      <c r="AH162" s="837" t="e">
        <f t="shared" si="24"/>
        <v>#N/A</v>
      </c>
      <c r="AI162" s="837">
        <f>IF(COUNTIF($AH$125:AH213,"&lt;="&amp;AH162)=0,"",COUNTIF($AH$125:AH213,"&lt;="&amp;AH162))</f>
        <v>51</v>
      </c>
      <c r="AJ162" s="837">
        <f>RANK(AI162,AI$125:AI213,1)</f>
        <v>1</v>
      </c>
      <c r="AK162" s="837" t="e">
        <f>INDEX(E$125:E213,MATCH(ROWS(AJ$125:AJ162),AJ$125:AJ213,0))</f>
        <v>#N/A</v>
      </c>
      <c r="AL162" s="837" t="e">
        <f>INDEX(K$125:K213,MATCH(ROWS(AJ$125:AJ162),AJ$125:AJ213,0))</f>
        <v>#N/A</v>
      </c>
      <c r="AM162" s="837" t="e">
        <f>INDEX(V$125:V213,MATCH(ROWS(AJ$125:AJ162),AJ$125:AJ213,0))</f>
        <v>#N/A</v>
      </c>
      <c r="AN162" s="837" t="e">
        <f t="shared" si="25"/>
        <v>#N/A</v>
      </c>
      <c r="AO162" s="837" t="e">
        <f t="shared" si="26"/>
        <v>#N/A</v>
      </c>
      <c r="AP162" s="837"/>
      <c r="AQ162" s="850" t="s">
        <v>952</v>
      </c>
    </row>
    <row r="163" spans="1:43" ht="47.15" customHeight="1" x14ac:dyDescent="0.35">
      <c r="A163" s="149">
        <v>38</v>
      </c>
      <c r="B163" s="839"/>
      <c r="C163" s="839"/>
      <c r="D163" s="840"/>
      <c r="E163" s="841" t="str">
        <f>IFERROR(IF(AND(K163="",T163=""),"",(VLOOKUP(Q163,'Reference records(soft deleted)'!$B$60:$D$89,3,FALSE))),"")</f>
        <v/>
      </c>
      <c r="F163" s="842" t="str">
        <f t="shared" si="15"/>
        <v>INT-332971</v>
      </c>
      <c r="G163" s="843"/>
      <c r="H163" s="843"/>
      <c r="I163" s="843"/>
      <c r="J163" s="843"/>
      <c r="K163" s="841" t="str">
        <f>IFERROR(VLOOKUP(INDEX('Reference Records'!E$360:E653,MATCH(R163,'Reference Records'!F$360:F653,0),1),'Reference Records'!B$160:C558,2,0),"")</f>
        <v/>
      </c>
      <c r="L163" s="843" t="e">
        <f>VLOOKUP(U163&amp;K163,'Reference Records'!H$161:I559,2,0)</f>
        <v>#N/A</v>
      </c>
      <c r="M163" s="843" t="e">
        <f>MATCH($L163,'Reference Records'!$E$361:$E$557,0)+ROW(Population_by_intervention) -1</f>
        <v>#N/A</v>
      </c>
      <c r="N163" s="843" t="e">
        <f>MATCH($L163,'Reference Records'!$E$361:$E$557,1)+ROW(Population_by_intervention) -1</f>
        <v>#N/A</v>
      </c>
      <c r="O163" s="843" t="str">
        <f>IFERROR(VLOOKUP(AA163,'Reference Records'!B651:C653,2,0),"")</f>
        <v/>
      </c>
      <c r="P163" s="843"/>
      <c r="Q163" s="844"/>
      <c r="R163" s="845"/>
      <c r="S163" s="843"/>
      <c r="T163" s="846"/>
      <c r="U163" s="847" t="str">
        <f>IFERROR(IF(VLOOKUP(E163,'Reference Records'!$C$123:$D$159,2,FALSE)=0,"",VLOOKUP(E163,'Reference Records'!$C$123:$D$159,2,FALSE)),"")</f>
        <v/>
      </c>
      <c r="V163" s="846"/>
      <c r="W163" s="848" t="str">
        <f t="shared" si="16"/>
        <v/>
      </c>
      <c r="X163" s="849" t="str">
        <f t="shared" si="17"/>
        <v>a1P550000025ZNhEAM</v>
      </c>
      <c r="Y163" s="849" t="b">
        <f t="shared" si="18"/>
        <v>0</v>
      </c>
      <c r="Z163" s="849" t="b">
        <f t="shared" si="19"/>
        <v>1</v>
      </c>
      <c r="AA163" s="849" t="str">
        <f>IF(R163="",IFERROR(VLOOKUP(AC163,'Reference Records'!G$361:I652,3,0),""),IFERROR(VLOOKUP(AC163,'Reference Records'!H$361:I652,2,0),""))</f>
        <v/>
      </c>
      <c r="AB163" s="849" t="s">
        <v>953</v>
      </c>
      <c r="AC163" s="837" t="e">
        <f t="shared" si="20"/>
        <v>#N/A</v>
      </c>
      <c r="AD163" s="837" t="str">
        <f t="shared" si="21"/>
        <v/>
      </c>
      <c r="AE163" s="837" t="str">
        <f t="array" ref="AE163">IFERROR(IF(INDEX($W$125:$W$176, MATCH(0, IF(AD163=$E$125:$E$176, COUNTIF($AE$124:$AE162, $W$125:$W$176), ""), 0))=0,"",INDEX($W$125:$W$176, MATCH(0, IF(AD163=$E$125:$E$176, COUNTIF($AE$124:$AE162, $W$125:$W$176), ""), 0))),"")</f>
        <v/>
      </c>
      <c r="AF163" s="837" t="str">
        <f t="shared" si="22"/>
        <v>|empty|</v>
      </c>
      <c r="AG163" s="837" t="str">
        <f t="shared" si="23"/>
        <v>INT-332971</v>
      </c>
      <c r="AH163" s="837" t="e">
        <f t="shared" si="24"/>
        <v>#N/A</v>
      </c>
      <c r="AI163" s="837">
        <f>IF(COUNTIF($AH$125:AH214,"&lt;="&amp;AH163)=0,"",COUNTIF($AH$125:AH214,"&lt;="&amp;AH163))</f>
        <v>51</v>
      </c>
      <c r="AJ163" s="837">
        <f>RANK(AI163,AI$125:AI214,1)</f>
        <v>1</v>
      </c>
      <c r="AK163" s="837" t="e">
        <f>INDEX(E$125:E214,MATCH(ROWS(AJ$125:AJ163),AJ$125:AJ214,0))</f>
        <v>#N/A</v>
      </c>
      <c r="AL163" s="837" t="e">
        <f>INDEX(K$125:K214,MATCH(ROWS(AJ$125:AJ163),AJ$125:AJ214,0))</f>
        <v>#N/A</v>
      </c>
      <c r="AM163" s="837" t="e">
        <f>INDEX(V$125:V214,MATCH(ROWS(AJ$125:AJ163),AJ$125:AJ214,0))</f>
        <v>#N/A</v>
      </c>
      <c r="AN163" s="837" t="e">
        <f t="shared" si="25"/>
        <v>#N/A</v>
      </c>
      <c r="AO163" s="837" t="e">
        <f t="shared" si="26"/>
        <v>#N/A</v>
      </c>
      <c r="AP163" s="837"/>
      <c r="AQ163" s="850" t="s">
        <v>954</v>
      </c>
    </row>
    <row r="164" spans="1:43" ht="47.15" customHeight="1" x14ac:dyDescent="0.35">
      <c r="A164" s="149">
        <v>39</v>
      </c>
      <c r="B164" s="839"/>
      <c r="C164" s="839"/>
      <c r="D164" s="840"/>
      <c r="E164" s="841" t="str">
        <f>IFERROR(IF(AND(K164="",T164=""),"",(VLOOKUP(Q164,'Reference records(soft deleted)'!$B$60:$D$89,3,FALSE))),"")</f>
        <v/>
      </c>
      <c r="F164" s="842" t="str">
        <f t="shared" si="15"/>
        <v>INT-332972</v>
      </c>
      <c r="G164" s="843"/>
      <c r="H164" s="843"/>
      <c r="I164" s="843"/>
      <c r="J164" s="843"/>
      <c r="K164" s="841" t="str">
        <f>IFERROR(VLOOKUP(INDEX('Reference Records'!E$360:E654,MATCH(R164,'Reference Records'!F$360:F654,0),1),'Reference Records'!B$160:C559,2,0),"")</f>
        <v/>
      </c>
      <c r="L164" s="843" t="e">
        <f>VLOOKUP(U164&amp;K164,'Reference Records'!H$161:I560,2,0)</f>
        <v>#N/A</v>
      </c>
      <c r="M164" s="843" t="e">
        <f>MATCH($L164,'Reference Records'!$E$361:$E$557,0)+ROW(Population_by_intervention) -1</f>
        <v>#N/A</v>
      </c>
      <c r="N164" s="843" t="e">
        <f>MATCH($L164,'Reference Records'!$E$361:$E$557,1)+ROW(Population_by_intervention) -1</f>
        <v>#N/A</v>
      </c>
      <c r="O164" s="843" t="str">
        <f>IFERROR(VLOOKUP(AA164,'Reference Records'!B652:C654,2,0),"")</f>
        <v/>
      </c>
      <c r="P164" s="843"/>
      <c r="Q164" s="844"/>
      <c r="R164" s="845"/>
      <c r="S164" s="843"/>
      <c r="T164" s="846"/>
      <c r="U164" s="847" t="str">
        <f>IFERROR(IF(VLOOKUP(E164,'Reference Records'!$C$123:$D$159,2,FALSE)=0,"",VLOOKUP(E164,'Reference Records'!$C$123:$D$159,2,FALSE)),"")</f>
        <v/>
      </c>
      <c r="V164" s="846"/>
      <c r="W164" s="848" t="str">
        <f t="shared" si="16"/>
        <v/>
      </c>
      <c r="X164" s="849" t="str">
        <f t="shared" si="17"/>
        <v>a1P550000025ZNhEAM</v>
      </c>
      <c r="Y164" s="849" t="b">
        <f t="shared" si="18"/>
        <v>0</v>
      </c>
      <c r="Z164" s="849" t="b">
        <f t="shared" si="19"/>
        <v>1</v>
      </c>
      <c r="AA164" s="849" t="str">
        <f>IF(R164="",IFERROR(VLOOKUP(AC164,'Reference Records'!G$361:I653,3,0),""),IFERROR(VLOOKUP(AC164,'Reference Records'!H$361:I653,2,0),""))</f>
        <v/>
      </c>
      <c r="AB164" s="849" t="s">
        <v>955</v>
      </c>
      <c r="AC164" s="837" t="e">
        <f t="shared" si="20"/>
        <v>#N/A</v>
      </c>
      <c r="AD164" s="837" t="str">
        <f t="shared" si="21"/>
        <v/>
      </c>
      <c r="AE164" s="837" t="str">
        <f t="array" ref="AE164">IFERROR(IF(INDEX($W$125:$W$176, MATCH(0, IF(AD164=$E$125:$E$176, COUNTIF($AE$124:$AE163, $W$125:$W$176), ""), 0))=0,"",INDEX($W$125:$W$176, MATCH(0, IF(AD164=$E$125:$E$176, COUNTIF($AE$124:$AE163, $W$125:$W$176), ""), 0))),"")</f>
        <v/>
      </c>
      <c r="AF164" s="837" t="str">
        <f t="shared" si="22"/>
        <v>|empty|</v>
      </c>
      <c r="AG164" s="837" t="str">
        <f t="shared" si="23"/>
        <v>INT-332972</v>
      </c>
      <c r="AH164" s="837" t="e">
        <f t="shared" si="24"/>
        <v>#N/A</v>
      </c>
      <c r="AI164" s="837">
        <f>IF(COUNTIF($AH$125:AH215,"&lt;="&amp;AH164)=0,"",COUNTIF($AH$125:AH215,"&lt;="&amp;AH164))</f>
        <v>51</v>
      </c>
      <c r="AJ164" s="837">
        <f>RANK(AI164,AI$125:AI215,1)</f>
        <v>1</v>
      </c>
      <c r="AK164" s="837" t="e">
        <f>INDEX(E$125:E215,MATCH(ROWS(AJ$125:AJ164),AJ$125:AJ215,0))</f>
        <v>#N/A</v>
      </c>
      <c r="AL164" s="837" t="e">
        <f>INDEX(K$125:K215,MATCH(ROWS(AJ$125:AJ164),AJ$125:AJ215,0))</f>
        <v>#N/A</v>
      </c>
      <c r="AM164" s="837" t="e">
        <f>INDEX(V$125:V215,MATCH(ROWS(AJ$125:AJ164),AJ$125:AJ215,0))</f>
        <v>#N/A</v>
      </c>
      <c r="AN164" s="837" t="e">
        <f t="shared" si="25"/>
        <v>#N/A</v>
      </c>
      <c r="AO164" s="837" t="e">
        <f t="shared" si="26"/>
        <v>#N/A</v>
      </c>
      <c r="AP164" s="837"/>
      <c r="AQ164" s="850" t="s">
        <v>956</v>
      </c>
    </row>
    <row r="165" spans="1:43" ht="47.15" customHeight="1" x14ac:dyDescent="0.35">
      <c r="A165" s="149">
        <v>40</v>
      </c>
      <c r="B165" s="839"/>
      <c r="C165" s="839"/>
      <c r="D165" s="840"/>
      <c r="E165" s="841" t="str">
        <f>IFERROR(IF(AND(K165="",T165=""),"",(VLOOKUP(Q165,'Reference records(soft deleted)'!$B$60:$D$89,3,FALSE))),"")</f>
        <v/>
      </c>
      <c r="F165" s="842" t="str">
        <f t="shared" si="15"/>
        <v>INT-332973</v>
      </c>
      <c r="G165" s="843"/>
      <c r="H165" s="843"/>
      <c r="I165" s="843"/>
      <c r="J165" s="843"/>
      <c r="K165" s="841" t="str">
        <f>IFERROR(VLOOKUP(INDEX('Reference Records'!E$360:E655,MATCH(R165,'Reference Records'!F$360:F655,0),1),'Reference Records'!B$160:C560,2,0),"")</f>
        <v/>
      </c>
      <c r="L165" s="843" t="e">
        <f>VLOOKUP(U165&amp;K165,'Reference Records'!H$161:I561,2,0)</f>
        <v>#N/A</v>
      </c>
      <c r="M165" s="843" t="e">
        <f>MATCH($L165,'Reference Records'!$E$361:$E$557,0)+ROW(Population_by_intervention) -1</f>
        <v>#N/A</v>
      </c>
      <c r="N165" s="843" t="e">
        <f>MATCH($L165,'Reference Records'!$E$361:$E$557,1)+ROW(Population_by_intervention) -1</f>
        <v>#N/A</v>
      </c>
      <c r="O165" s="843" t="str">
        <f>IFERROR(VLOOKUP(AA165,'Reference Records'!B653:C655,2,0),"")</f>
        <v/>
      </c>
      <c r="P165" s="843"/>
      <c r="Q165" s="844"/>
      <c r="R165" s="845"/>
      <c r="S165" s="843"/>
      <c r="T165" s="846"/>
      <c r="U165" s="847" t="str">
        <f>IFERROR(IF(VLOOKUP(E165,'Reference Records'!$C$123:$D$159,2,FALSE)=0,"",VLOOKUP(E165,'Reference Records'!$C$123:$D$159,2,FALSE)),"")</f>
        <v/>
      </c>
      <c r="V165" s="846"/>
      <c r="W165" s="848" t="str">
        <f t="shared" si="16"/>
        <v/>
      </c>
      <c r="X165" s="849" t="str">
        <f t="shared" si="17"/>
        <v>a1P550000025ZNhEAM</v>
      </c>
      <c r="Y165" s="849" t="b">
        <f t="shared" si="18"/>
        <v>0</v>
      </c>
      <c r="Z165" s="849" t="b">
        <f t="shared" si="19"/>
        <v>1</v>
      </c>
      <c r="AA165" s="849" t="str">
        <f>IF(R165="",IFERROR(VLOOKUP(AC165,'Reference Records'!G$361:I654,3,0),""),IFERROR(VLOOKUP(AC165,'Reference Records'!H$361:I654,2,0),""))</f>
        <v/>
      </c>
      <c r="AB165" s="849" t="s">
        <v>957</v>
      </c>
      <c r="AC165" s="837" t="e">
        <f t="shared" si="20"/>
        <v>#N/A</v>
      </c>
      <c r="AD165" s="837" t="str">
        <f t="shared" si="21"/>
        <v/>
      </c>
      <c r="AE165" s="837" t="str">
        <f t="array" ref="AE165">IFERROR(IF(INDEX($W$125:$W$176, MATCH(0, IF(AD165=$E$125:$E$176, COUNTIF($AE$124:$AE164, $W$125:$W$176), ""), 0))=0,"",INDEX($W$125:$W$176, MATCH(0, IF(AD165=$E$125:$E$176, COUNTIF($AE$124:$AE164, $W$125:$W$176), ""), 0))),"")</f>
        <v/>
      </c>
      <c r="AF165" s="837" t="str">
        <f t="shared" si="22"/>
        <v>|empty|</v>
      </c>
      <c r="AG165" s="837" t="str">
        <f t="shared" si="23"/>
        <v>INT-332973</v>
      </c>
      <c r="AH165" s="837" t="e">
        <f t="shared" si="24"/>
        <v>#N/A</v>
      </c>
      <c r="AI165" s="837">
        <f>IF(COUNTIF($AH$125:AH216,"&lt;="&amp;AH165)=0,"",COUNTIF($AH$125:AH216,"&lt;="&amp;AH165))</f>
        <v>51</v>
      </c>
      <c r="AJ165" s="837">
        <f>RANK(AI165,AI$125:AI216,1)</f>
        <v>1</v>
      </c>
      <c r="AK165" s="837" t="e">
        <f>INDEX(E$125:E216,MATCH(ROWS(AJ$125:AJ165),AJ$125:AJ216,0))</f>
        <v>#N/A</v>
      </c>
      <c r="AL165" s="837" t="e">
        <f>INDEX(K$125:K216,MATCH(ROWS(AJ$125:AJ165),AJ$125:AJ216,0))</f>
        <v>#N/A</v>
      </c>
      <c r="AM165" s="837" t="e">
        <f>INDEX(V$125:V216,MATCH(ROWS(AJ$125:AJ165),AJ$125:AJ216,0))</f>
        <v>#N/A</v>
      </c>
      <c r="AN165" s="837" t="e">
        <f t="shared" si="25"/>
        <v>#N/A</v>
      </c>
      <c r="AO165" s="837" t="e">
        <f t="shared" si="26"/>
        <v>#N/A</v>
      </c>
      <c r="AP165" s="837"/>
      <c r="AQ165" s="850" t="s">
        <v>958</v>
      </c>
    </row>
    <row r="166" spans="1:43" ht="47.15" customHeight="1" x14ac:dyDescent="0.35">
      <c r="A166" s="149">
        <v>41</v>
      </c>
      <c r="B166" s="839"/>
      <c r="C166" s="839"/>
      <c r="D166" s="840"/>
      <c r="E166" s="841" t="str">
        <f>IFERROR(IF(AND(K166="",T166=""),"",(VLOOKUP(Q166,'Reference records(soft deleted)'!$B$60:$D$89,3,FALSE))),"")</f>
        <v/>
      </c>
      <c r="F166" s="842" t="str">
        <f t="shared" si="15"/>
        <v>INT-332974</v>
      </c>
      <c r="G166" s="843"/>
      <c r="H166" s="843"/>
      <c r="I166" s="843"/>
      <c r="J166" s="843"/>
      <c r="K166" s="841" t="str">
        <f>IFERROR(VLOOKUP(INDEX('Reference Records'!E$360:E656,MATCH(R166,'Reference Records'!F$360:F656,0),1),'Reference Records'!B$160:C561,2,0),"")</f>
        <v/>
      </c>
      <c r="L166" s="843" t="e">
        <f>VLOOKUP(U166&amp;K166,'Reference Records'!H$161:I620,2,0)</f>
        <v>#N/A</v>
      </c>
      <c r="M166" s="843" t="e">
        <f>MATCH($L166,'Reference Records'!$E$361:$E$557,0)+ROW(Population_by_intervention) -1</f>
        <v>#N/A</v>
      </c>
      <c r="N166" s="843" t="e">
        <f>MATCH($L166,'Reference Records'!$E$361:$E$557,1)+ROW(Population_by_intervention) -1</f>
        <v>#N/A</v>
      </c>
      <c r="O166" s="843" t="str">
        <f>IFERROR(VLOOKUP(AA166,'Reference Records'!B654:C656,2,0),"")</f>
        <v/>
      </c>
      <c r="P166" s="843"/>
      <c r="Q166" s="844"/>
      <c r="R166" s="845"/>
      <c r="S166" s="843"/>
      <c r="T166" s="846"/>
      <c r="U166" s="847" t="str">
        <f>IFERROR(IF(VLOOKUP(E166,'Reference Records'!$C$123:$D$159,2,FALSE)=0,"",VLOOKUP(E166,'Reference Records'!$C$123:$D$159,2,FALSE)),"")</f>
        <v/>
      </c>
      <c r="V166" s="846"/>
      <c r="W166" s="848" t="str">
        <f t="shared" si="16"/>
        <v/>
      </c>
      <c r="X166" s="849" t="str">
        <f t="shared" si="17"/>
        <v>a1P550000025ZNhEAM</v>
      </c>
      <c r="Y166" s="849" t="b">
        <f t="shared" si="18"/>
        <v>0</v>
      </c>
      <c r="Z166" s="849" t="b">
        <f t="shared" si="19"/>
        <v>1</v>
      </c>
      <c r="AA166" s="849" t="str">
        <f>IF(R166="",IFERROR(VLOOKUP(AC166,'Reference Records'!G$361:I655,3,0),""),IFERROR(VLOOKUP(AC166,'Reference Records'!H$361:I655,2,0),""))</f>
        <v/>
      </c>
      <c r="AB166" s="849" t="s">
        <v>959</v>
      </c>
      <c r="AC166" s="837" t="e">
        <f t="shared" si="20"/>
        <v>#N/A</v>
      </c>
      <c r="AD166" s="837" t="str">
        <f t="shared" si="21"/>
        <v/>
      </c>
      <c r="AE166" s="837" t="str">
        <f t="array" ref="AE166">IFERROR(IF(INDEX($W$125:$W$176, MATCH(0, IF(AD166=$E$125:$E$176, COUNTIF($AE$124:$AE165, $W$125:$W$176), ""), 0))=0,"",INDEX($W$125:$W$176, MATCH(0, IF(AD166=$E$125:$E$176, COUNTIF($AE$124:$AE165, $W$125:$W$176), ""), 0))),"")</f>
        <v/>
      </c>
      <c r="AF166" s="837" t="str">
        <f t="shared" si="22"/>
        <v>|empty|</v>
      </c>
      <c r="AG166" s="837" t="str">
        <f t="shared" si="23"/>
        <v>INT-332974</v>
      </c>
      <c r="AH166" s="837" t="e">
        <f t="shared" si="24"/>
        <v>#N/A</v>
      </c>
      <c r="AI166" s="837">
        <f>IF(COUNTIF($AH$125:AH217,"&lt;="&amp;AH166)=0,"",COUNTIF($AH$125:AH217,"&lt;="&amp;AH166))</f>
        <v>51</v>
      </c>
      <c r="AJ166" s="837">
        <f>RANK(AI166,AI$125:AI217,1)</f>
        <v>1</v>
      </c>
      <c r="AK166" s="837" t="e">
        <f>INDEX(E$125:E217,MATCH(ROWS(AJ$125:AJ166),AJ$125:AJ217,0))</f>
        <v>#N/A</v>
      </c>
      <c r="AL166" s="837" t="e">
        <f>INDEX(K$125:K217,MATCH(ROWS(AJ$125:AJ166),AJ$125:AJ217,0))</f>
        <v>#N/A</v>
      </c>
      <c r="AM166" s="837" t="e">
        <f>INDEX(V$125:V217,MATCH(ROWS(AJ$125:AJ166),AJ$125:AJ217,0))</f>
        <v>#N/A</v>
      </c>
      <c r="AN166" s="837" t="e">
        <f t="shared" si="25"/>
        <v>#N/A</v>
      </c>
      <c r="AO166" s="837" t="e">
        <f t="shared" si="26"/>
        <v>#N/A</v>
      </c>
      <c r="AP166" s="837"/>
      <c r="AQ166" s="850" t="s">
        <v>960</v>
      </c>
    </row>
    <row r="167" spans="1:43" ht="47.15" customHeight="1" x14ac:dyDescent="0.35">
      <c r="A167" s="149">
        <v>42</v>
      </c>
      <c r="B167" s="839"/>
      <c r="C167" s="839"/>
      <c r="D167" s="840"/>
      <c r="E167" s="841" t="str">
        <f>IFERROR(IF(AND(K167="",T167=""),"",(VLOOKUP(Q167,'Reference records(soft deleted)'!$B$60:$D$89,3,FALSE))),"")</f>
        <v/>
      </c>
      <c r="F167" s="842" t="str">
        <f t="shared" si="15"/>
        <v>INT-332975</v>
      </c>
      <c r="G167" s="843"/>
      <c r="H167" s="843"/>
      <c r="I167" s="843"/>
      <c r="J167" s="843"/>
      <c r="K167" s="841" t="str">
        <f>IFERROR(VLOOKUP(INDEX('Reference Records'!E$360:E657,MATCH(R167,'Reference Records'!F$360:F657,0),1),'Reference Records'!B$160:C620,2,0),"")</f>
        <v/>
      </c>
      <c r="L167" s="843" t="e">
        <f>VLOOKUP(U167&amp;K167,'Reference Records'!H$161:I621,2,0)</f>
        <v>#N/A</v>
      </c>
      <c r="M167" s="843" t="e">
        <f>MATCH($L167,'Reference Records'!$E$361:$E$557,0)+ROW(Population_by_intervention) -1</f>
        <v>#N/A</v>
      </c>
      <c r="N167" s="843" t="e">
        <f>MATCH($L167,'Reference Records'!$E$361:$E$557,1)+ROW(Population_by_intervention) -1</f>
        <v>#N/A</v>
      </c>
      <c r="O167" s="843" t="str">
        <f>IFERROR(VLOOKUP(AA167,'Reference Records'!B655:C657,2,0),"")</f>
        <v/>
      </c>
      <c r="P167" s="843"/>
      <c r="Q167" s="844"/>
      <c r="R167" s="845"/>
      <c r="S167" s="843"/>
      <c r="T167" s="846"/>
      <c r="U167" s="847" t="str">
        <f>IFERROR(IF(VLOOKUP(E167,'Reference Records'!$C$123:$D$159,2,FALSE)=0,"",VLOOKUP(E167,'Reference Records'!$C$123:$D$159,2,FALSE)),"")</f>
        <v/>
      </c>
      <c r="V167" s="846"/>
      <c r="W167" s="848" t="str">
        <f t="shared" si="16"/>
        <v/>
      </c>
      <c r="X167" s="849" t="str">
        <f t="shared" si="17"/>
        <v>a1P550000025ZNhEAM</v>
      </c>
      <c r="Y167" s="849" t="b">
        <f t="shared" si="18"/>
        <v>0</v>
      </c>
      <c r="Z167" s="849" t="b">
        <f t="shared" si="19"/>
        <v>1</v>
      </c>
      <c r="AA167" s="849" t="str">
        <f>IF(R167="",IFERROR(VLOOKUP(AC167,'Reference Records'!G$361:I656,3,0),""),IFERROR(VLOOKUP(AC167,'Reference Records'!H$361:I656,2,0),""))</f>
        <v/>
      </c>
      <c r="AB167" s="849" t="s">
        <v>961</v>
      </c>
      <c r="AC167" s="837" t="e">
        <f t="shared" si="20"/>
        <v>#N/A</v>
      </c>
      <c r="AD167" s="837" t="str">
        <f t="shared" si="21"/>
        <v/>
      </c>
      <c r="AE167" s="837" t="str">
        <f t="array" ref="AE167">IFERROR(IF(INDEX($W$125:$W$176, MATCH(0, IF(AD167=$E$125:$E$176, COUNTIF($AE$124:$AE166, $W$125:$W$176), ""), 0))=0,"",INDEX($W$125:$W$176, MATCH(0, IF(AD167=$E$125:$E$176, COUNTIF($AE$124:$AE166, $W$125:$W$176), ""), 0))),"")</f>
        <v/>
      </c>
      <c r="AF167" s="837" t="str">
        <f t="shared" si="22"/>
        <v>|empty|</v>
      </c>
      <c r="AG167" s="837" t="str">
        <f t="shared" si="23"/>
        <v>INT-332975</v>
      </c>
      <c r="AH167" s="837" t="e">
        <f t="shared" si="24"/>
        <v>#N/A</v>
      </c>
      <c r="AI167" s="837">
        <f>IF(COUNTIF($AH$125:AH218,"&lt;="&amp;AH167)=0,"",COUNTIF($AH$125:AH218,"&lt;="&amp;AH167))</f>
        <v>51</v>
      </c>
      <c r="AJ167" s="837">
        <f>RANK(AI167,AI$125:AI218,1)</f>
        <v>1</v>
      </c>
      <c r="AK167" s="837" t="e">
        <f>INDEX(E$125:E218,MATCH(ROWS(AJ$125:AJ167),AJ$125:AJ218,0))</f>
        <v>#N/A</v>
      </c>
      <c r="AL167" s="837" t="e">
        <f>INDEX(K$125:K218,MATCH(ROWS(AJ$125:AJ167),AJ$125:AJ218,0))</f>
        <v>#N/A</v>
      </c>
      <c r="AM167" s="837" t="e">
        <f>INDEX(V$125:V218,MATCH(ROWS(AJ$125:AJ167),AJ$125:AJ218,0))</f>
        <v>#N/A</v>
      </c>
      <c r="AN167" s="837" t="e">
        <f t="shared" si="25"/>
        <v>#N/A</v>
      </c>
      <c r="AO167" s="837" t="e">
        <f t="shared" si="26"/>
        <v>#N/A</v>
      </c>
      <c r="AP167" s="837"/>
      <c r="AQ167" s="850" t="s">
        <v>962</v>
      </c>
    </row>
    <row r="168" spans="1:43" ht="47.15" customHeight="1" x14ac:dyDescent="0.35">
      <c r="A168" s="149">
        <v>43</v>
      </c>
      <c r="B168" s="839"/>
      <c r="C168" s="839"/>
      <c r="D168" s="840"/>
      <c r="E168" s="841" t="str">
        <f>IFERROR(IF(AND(K168="",T168=""),"",(VLOOKUP(Q168,'Reference records(soft deleted)'!$B$60:$D$89,3,FALSE))),"")</f>
        <v/>
      </c>
      <c r="F168" s="842" t="str">
        <f t="shared" si="15"/>
        <v>INT-332976</v>
      </c>
      <c r="G168" s="843"/>
      <c r="H168" s="843"/>
      <c r="I168" s="843"/>
      <c r="J168" s="843"/>
      <c r="K168" s="841" t="str">
        <f>IFERROR(VLOOKUP(INDEX('Reference Records'!E$360:E658,MATCH(R168,'Reference Records'!F$360:F658,0),1),'Reference Records'!B$160:C621,2,0),"")</f>
        <v/>
      </c>
      <c r="L168" s="843" t="e">
        <f>VLOOKUP(U168&amp;K168,'Reference Records'!H$161:I622,2,0)</f>
        <v>#N/A</v>
      </c>
      <c r="M168" s="843" t="e">
        <f>MATCH($L168,'Reference Records'!$E$361:$E$557,0)+ROW(Population_by_intervention) -1</f>
        <v>#N/A</v>
      </c>
      <c r="N168" s="843" t="e">
        <f>MATCH($L168,'Reference Records'!$E$361:$E$557,1)+ROW(Population_by_intervention) -1</f>
        <v>#N/A</v>
      </c>
      <c r="O168" s="843" t="str">
        <f>IFERROR(VLOOKUP(AA168,'Reference Records'!B656:C658,2,0),"")</f>
        <v/>
      </c>
      <c r="P168" s="843"/>
      <c r="Q168" s="844"/>
      <c r="R168" s="845"/>
      <c r="S168" s="843"/>
      <c r="T168" s="846"/>
      <c r="U168" s="847" t="str">
        <f>IFERROR(IF(VLOOKUP(E168,'Reference Records'!$C$123:$D$159,2,FALSE)=0,"",VLOOKUP(E168,'Reference Records'!$C$123:$D$159,2,FALSE)),"")</f>
        <v/>
      </c>
      <c r="V168" s="846"/>
      <c r="W168" s="848" t="str">
        <f t="shared" si="16"/>
        <v/>
      </c>
      <c r="X168" s="849" t="str">
        <f t="shared" si="17"/>
        <v>a1P550000025ZNhEAM</v>
      </c>
      <c r="Y168" s="849" t="b">
        <f t="shared" si="18"/>
        <v>0</v>
      </c>
      <c r="Z168" s="849" t="b">
        <f t="shared" si="19"/>
        <v>1</v>
      </c>
      <c r="AA168" s="849" t="str">
        <f>IF(R168="",IFERROR(VLOOKUP(AC168,'Reference Records'!G$361:I657,3,0),""),IFERROR(VLOOKUP(AC168,'Reference Records'!H$361:I657,2,0),""))</f>
        <v/>
      </c>
      <c r="AB168" s="849" t="s">
        <v>963</v>
      </c>
      <c r="AC168" s="837" t="e">
        <f t="shared" si="20"/>
        <v>#N/A</v>
      </c>
      <c r="AD168" s="837" t="str">
        <f t="shared" si="21"/>
        <v/>
      </c>
      <c r="AE168" s="837" t="str">
        <f t="array" ref="AE168">IFERROR(IF(INDEX($W$125:$W$176, MATCH(0, IF(AD168=$E$125:$E$176, COUNTIF($AE$124:$AE167, $W$125:$W$176), ""), 0))=0,"",INDEX($W$125:$W$176, MATCH(0, IF(AD168=$E$125:$E$176, COUNTIF($AE$124:$AE167, $W$125:$W$176), ""), 0))),"")</f>
        <v/>
      </c>
      <c r="AF168" s="837" t="str">
        <f t="shared" si="22"/>
        <v>|empty|</v>
      </c>
      <c r="AG168" s="837" t="str">
        <f t="shared" si="23"/>
        <v>INT-332976</v>
      </c>
      <c r="AH168" s="837" t="e">
        <f t="shared" si="24"/>
        <v>#N/A</v>
      </c>
      <c r="AI168" s="837">
        <f>IF(COUNTIF($AH$125:AH219,"&lt;="&amp;AH168)=0,"",COUNTIF($AH$125:AH219,"&lt;="&amp;AH168))</f>
        <v>51</v>
      </c>
      <c r="AJ168" s="837">
        <f>RANK(AI168,AI$125:AI219,1)</f>
        <v>1</v>
      </c>
      <c r="AK168" s="837" t="e">
        <f>INDEX(E$125:E219,MATCH(ROWS(AJ$125:AJ168),AJ$125:AJ219,0))</f>
        <v>#N/A</v>
      </c>
      <c r="AL168" s="837" t="e">
        <f>INDEX(K$125:K219,MATCH(ROWS(AJ$125:AJ168),AJ$125:AJ219,0))</f>
        <v>#N/A</v>
      </c>
      <c r="AM168" s="837" t="e">
        <f>INDEX(V$125:V219,MATCH(ROWS(AJ$125:AJ168),AJ$125:AJ219,0))</f>
        <v>#N/A</v>
      </c>
      <c r="AN168" s="837" t="e">
        <f t="shared" si="25"/>
        <v>#N/A</v>
      </c>
      <c r="AO168" s="837" t="e">
        <f t="shared" si="26"/>
        <v>#N/A</v>
      </c>
      <c r="AP168" s="837"/>
      <c r="AQ168" s="850" t="s">
        <v>964</v>
      </c>
    </row>
    <row r="169" spans="1:43" ht="47.15" customHeight="1" x14ac:dyDescent="0.35">
      <c r="A169" s="149">
        <v>44</v>
      </c>
      <c r="B169" s="839"/>
      <c r="C169" s="839"/>
      <c r="D169" s="840"/>
      <c r="E169" s="841" t="str">
        <f>IFERROR(IF(AND(K169="",T169=""),"",(VLOOKUP(Q169,'Reference records(soft deleted)'!$B$60:$D$89,3,FALSE))),"")</f>
        <v/>
      </c>
      <c r="F169" s="842" t="str">
        <f t="shared" si="15"/>
        <v>INT-332977</v>
      </c>
      <c r="G169" s="843"/>
      <c r="H169" s="843"/>
      <c r="I169" s="843"/>
      <c r="J169" s="843"/>
      <c r="K169" s="841" t="str">
        <f>IFERROR(VLOOKUP(INDEX('Reference Records'!E$360:E659,MATCH(R169,'Reference Records'!F$360:F659,0),1),'Reference Records'!B$160:C622,2,0),"")</f>
        <v/>
      </c>
      <c r="L169" s="843" t="e">
        <f>VLOOKUP(U169&amp;K169,'Reference Records'!H$161:I623,2,0)</f>
        <v>#N/A</v>
      </c>
      <c r="M169" s="843" t="e">
        <f>MATCH($L169,'Reference Records'!$E$361:$E$557,0)+ROW(Population_by_intervention) -1</f>
        <v>#N/A</v>
      </c>
      <c r="N169" s="843" t="e">
        <f>MATCH($L169,'Reference Records'!$E$361:$E$557,1)+ROW(Population_by_intervention) -1</f>
        <v>#N/A</v>
      </c>
      <c r="O169" s="843" t="str">
        <f>IFERROR(VLOOKUP(AA169,'Reference Records'!B657:C659,2,0),"")</f>
        <v/>
      </c>
      <c r="P169" s="843"/>
      <c r="Q169" s="844"/>
      <c r="R169" s="845"/>
      <c r="S169" s="843"/>
      <c r="T169" s="846"/>
      <c r="U169" s="847" t="str">
        <f>IFERROR(IF(VLOOKUP(E169,'Reference Records'!$C$123:$D$159,2,FALSE)=0,"",VLOOKUP(E169,'Reference Records'!$C$123:$D$159,2,FALSE)),"")</f>
        <v/>
      </c>
      <c r="V169" s="846"/>
      <c r="W169" s="848" t="str">
        <f t="shared" si="16"/>
        <v/>
      </c>
      <c r="X169" s="849" t="str">
        <f t="shared" si="17"/>
        <v>a1P550000025ZNhEAM</v>
      </c>
      <c r="Y169" s="849" t="b">
        <f t="shared" si="18"/>
        <v>0</v>
      </c>
      <c r="Z169" s="849" t="b">
        <f t="shared" si="19"/>
        <v>1</v>
      </c>
      <c r="AA169" s="849" t="str">
        <f>IF(R169="",IFERROR(VLOOKUP(AC169,'Reference Records'!G$361:I658,3,0),""),IFERROR(VLOOKUP(AC169,'Reference Records'!H$361:I658,2,0),""))</f>
        <v/>
      </c>
      <c r="AB169" s="849" t="s">
        <v>965</v>
      </c>
      <c r="AC169" s="837" t="e">
        <f t="shared" si="20"/>
        <v>#N/A</v>
      </c>
      <c r="AD169" s="837" t="str">
        <f t="shared" si="21"/>
        <v/>
      </c>
      <c r="AE169" s="837" t="str">
        <f t="array" ref="AE169">IFERROR(IF(INDEX($W$125:$W$176, MATCH(0, IF(AD169=$E$125:$E$176, COUNTIF($AE$124:$AE168, $W$125:$W$176), ""), 0))=0,"",INDEX($W$125:$W$176, MATCH(0, IF(AD169=$E$125:$E$176, COUNTIF($AE$124:$AE168, $W$125:$W$176), ""), 0))),"")</f>
        <v/>
      </c>
      <c r="AF169" s="837" t="str">
        <f t="shared" si="22"/>
        <v>|empty|</v>
      </c>
      <c r="AG169" s="837" t="str">
        <f t="shared" si="23"/>
        <v>INT-332977</v>
      </c>
      <c r="AH169" s="837" t="e">
        <f t="shared" si="24"/>
        <v>#N/A</v>
      </c>
      <c r="AI169" s="837">
        <f>IF(COUNTIF($AH$125:AH220,"&lt;="&amp;AH169)=0,"",COUNTIF($AH$125:AH220,"&lt;="&amp;AH169))</f>
        <v>51</v>
      </c>
      <c r="AJ169" s="837">
        <f>RANK(AI169,AI$125:AI220,1)</f>
        <v>1</v>
      </c>
      <c r="AK169" s="837" t="e">
        <f>INDEX(E$125:E220,MATCH(ROWS(AJ$125:AJ169),AJ$125:AJ220,0))</f>
        <v>#N/A</v>
      </c>
      <c r="AL169" s="837" t="e">
        <f>INDEX(K$125:K220,MATCH(ROWS(AJ$125:AJ169),AJ$125:AJ220,0))</f>
        <v>#N/A</v>
      </c>
      <c r="AM169" s="837" t="e">
        <f>INDEX(V$125:V220,MATCH(ROWS(AJ$125:AJ169),AJ$125:AJ220,0))</f>
        <v>#N/A</v>
      </c>
      <c r="AN169" s="837" t="e">
        <f t="shared" si="25"/>
        <v>#N/A</v>
      </c>
      <c r="AO169" s="837" t="e">
        <f t="shared" si="26"/>
        <v>#N/A</v>
      </c>
      <c r="AP169" s="837"/>
      <c r="AQ169" s="850" t="s">
        <v>966</v>
      </c>
    </row>
    <row r="170" spans="1:43" ht="47.15" customHeight="1" x14ac:dyDescent="0.35">
      <c r="A170" s="149">
        <v>45</v>
      </c>
      <c r="B170" s="839"/>
      <c r="C170" s="839"/>
      <c r="D170" s="840"/>
      <c r="E170" s="841" t="str">
        <f>IFERROR(IF(AND(K170="",T170=""),"",(VLOOKUP(Q170,'Reference records(soft deleted)'!$B$60:$D$89,3,FALSE))),"")</f>
        <v/>
      </c>
      <c r="F170" s="842" t="str">
        <f t="shared" si="15"/>
        <v>INT-332978</v>
      </c>
      <c r="G170" s="843"/>
      <c r="H170" s="843"/>
      <c r="I170" s="843"/>
      <c r="J170" s="843"/>
      <c r="K170" s="841" t="str">
        <f>IFERROR(VLOOKUP(INDEX('Reference Records'!E$360:E660,MATCH(R170,'Reference Records'!F$360:F660,0),1),'Reference Records'!B$160:C623,2,0),"")</f>
        <v/>
      </c>
      <c r="L170" s="843" t="e">
        <f>VLOOKUP(U170&amp;K170,'Reference Records'!H$161:I624,2,0)</f>
        <v>#N/A</v>
      </c>
      <c r="M170" s="843" t="e">
        <f>MATCH($L170,'Reference Records'!$E$361:$E$557,0)+ROW(Population_by_intervention) -1</f>
        <v>#N/A</v>
      </c>
      <c r="N170" s="843" t="e">
        <f>MATCH($L170,'Reference Records'!$E$361:$E$557,1)+ROW(Population_by_intervention) -1</f>
        <v>#N/A</v>
      </c>
      <c r="O170" s="843" t="str">
        <f>IFERROR(VLOOKUP(AA170,'Reference Records'!B658:C660,2,0),"")</f>
        <v/>
      </c>
      <c r="P170" s="843"/>
      <c r="Q170" s="844"/>
      <c r="R170" s="845"/>
      <c r="S170" s="843"/>
      <c r="T170" s="846"/>
      <c r="U170" s="847" t="str">
        <f>IFERROR(IF(VLOOKUP(E170,'Reference Records'!$C$123:$D$159,2,FALSE)=0,"",VLOOKUP(E170,'Reference Records'!$C$123:$D$159,2,FALSE)),"")</f>
        <v/>
      </c>
      <c r="V170" s="846"/>
      <c r="W170" s="848" t="str">
        <f t="shared" si="16"/>
        <v/>
      </c>
      <c r="X170" s="849" t="str">
        <f t="shared" si="17"/>
        <v>a1P550000025ZNhEAM</v>
      </c>
      <c r="Y170" s="849" t="b">
        <f t="shared" si="18"/>
        <v>0</v>
      </c>
      <c r="Z170" s="849" t="b">
        <f t="shared" si="19"/>
        <v>1</v>
      </c>
      <c r="AA170" s="849" t="str">
        <f>IF(R170="",IFERROR(VLOOKUP(AC170,'Reference Records'!G$361:I659,3,0),""),IFERROR(VLOOKUP(AC170,'Reference Records'!H$361:I659,2,0),""))</f>
        <v/>
      </c>
      <c r="AB170" s="849" t="s">
        <v>967</v>
      </c>
      <c r="AC170" s="837" t="e">
        <f t="shared" si="20"/>
        <v>#N/A</v>
      </c>
      <c r="AD170" s="837" t="str">
        <f t="shared" si="21"/>
        <v/>
      </c>
      <c r="AE170" s="837" t="str">
        <f t="array" ref="AE170">IFERROR(IF(INDEX($W$125:$W$176, MATCH(0, IF(AD170=$E$125:$E$176, COUNTIF($AE$124:$AE169, $W$125:$W$176), ""), 0))=0,"",INDEX($W$125:$W$176, MATCH(0, IF(AD170=$E$125:$E$176, COUNTIF($AE$124:$AE169, $W$125:$W$176), ""), 0))),"")</f>
        <v/>
      </c>
      <c r="AF170" s="837" t="str">
        <f t="shared" si="22"/>
        <v>|empty|</v>
      </c>
      <c r="AG170" s="837" t="str">
        <f t="shared" si="23"/>
        <v>INT-332978</v>
      </c>
      <c r="AH170" s="837" t="e">
        <f t="shared" si="24"/>
        <v>#N/A</v>
      </c>
      <c r="AI170" s="837">
        <f>IF(COUNTIF($AH$125:AH221,"&lt;="&amp;AH170)=0,"",COUNTIF($AH$125:AH221,"&lt;="&amp;AH170))</f>
        <v>51</v>
      </c>
      <c r="AJ170" s="837">
        <f>RANK(AI170,AI$125:AI221,1)</f>
        <v>1</v>
      </c>
      <c r="AK170" s="837" t="e">
        <f>INDEX(E$125:E221,MATCH(ROWS(AJ$125:AJ170),AJ$125:AJ221,0))</f>
        <v>#N/A</v>
      </c>
      <c r="AL170" s="837" t="e">
        <f>INDEX(K$125:K221,MATCH(ROWS(AJ$125:AJ170),AJ$125:AJ221,0))</f>
        <v>#N/A</v>
      </c>
      <c r="AM170" s="837" t="e">
        <f>INDEX(V$125:V221,MATCH(ROWS(AJ$125:AJ170),AJ$125:AJ221,0))</f>
        <v>#N/A</v>
      </c>
      <c r="AN170" s="837" t="e">
        <f t="shared" si="25"/>
        <v>#N/A</v>
      </c>
      <c r="AO170" s="837" t="e">
        <f t="shared" si="26"/>
        <v>#N/A</v>
      </c>
      <c r="AP170" s="837"/>
      <c r="AQ170" s="850" t="s">
        <v>968</v>
      </c>
    </row>
    <row r="171" spans="1:43" ht="47.15" customHeight="1" x14ac:dyDescent="0.35">
      <c r="A171" s="149">
        <v>46</v>
      </c>
      <c r="B171" s="839"/>
      <c r="C171" s="839"/>
      <c r="D171" s="840"/>
      <c r="E171" s="841" t="str">
        <f>IFERROR(IF(AND(K171="",T171=""),"",(VLOOKUP(Q171,'Reference records(soft deleted)'!$B$60:$D$89,3,FALSE))),"")</f>
        <v/>
      </c>
      <c r="F171" s="842" t="str">
        <f t="shared" si="15"/>
        <v>INT-332979</v>
      </c>
      <c r="G171" s="843"/>
      <c r="H171" s="843"/>
      <c r="I171" s="843"/>
      <c r="J171" s="843"/>
      <c r="K171" s="841" t="str">
        <f>IFERROR(VLOOKUP(INDEX('Reference Records'!E$360:E661,MATCH(R171,'Reference Records'!F$360:F661,0),1),'Reference Records'!B$160:C624,2,0),"")</f>
        <v/>
      </c>
      <c r="L171" s="843" t="e">
        <f>VLOOKUP(U171&amp;K171,'Reference Records'!H$161:I625,2,0)</f>
        <v>#N/A</v>
      </c>
      <c r="M171" s="843" t="e">
        <f>MATCH($L171,'Reference Records'!$E$361:$E$557,0)+ROW(Population_by_intervention) -1</f>
        <v>#N/A</v>
      </c>
      <c r="N171" s="843" t="e">
        <f>MATCH($L171,'Reference Records'!$E$361:$E$557,1)+ROW(Population_by_intervention) -1</f>
        <v>#N/A</v>
      </c>
      <c r="O171" s="843" t="str">
        <f>IFERROR(VLOOKUP(AA171,'Reference Records'!B659:C661,2,0),"")</f>
        <v/>
      </c>
      <c r="P171" s="843"/>
      <c r="Q171" s="844"/>
      <c r="R171" s="845"/>
      <c r="S171" s="843"/>
      <c r="T171" s="846"/>
      <c r="U171" s="847" t="str">
        <f>IFERROR(IF(VLOOKUP(E171,'Reference Records'!$C$123:$D$159,2,FALSE)=0,"",VLOOKUP(E171,'Reference Records'!$C$123:$D$159,2,FALSE)),"")</f>
        <v/>
      </c>
      <c r="V171" s="846"/>
      <c r="W171" s="848" t="str">
        <f t="shared" si="16"/>
        <v/>
      </c>
      <c r="X171" s="849" t="str">
        <f t="shared" si="17"/>
        <v>a1P550000025ZNhEAM</v>
      </c>
      <c r="Y171" s="849" t="b">
        <f t="shared" si="18"/>
        <v>0</v>
      </c>
      <c r="Z171" s="849" t="b">
        <f t="shared" si="19"/>
        <v>1</v>
      </c>
      <c r="AA171" s="849" t="str">
        <f>IF(R171="",IFERROR(VLOOKUP(AC171,'Reference Records'!G$361:I660,3,0),""),IFERROR(VLOOKUP(AC171,'Reference Records'!H$361:I660,2,0),""))</f>
        <v/>
      </c>
      <c r="AB171" s="849" t="s">
        <v>969</v>
      </c>
      <c r="AC171" s="837" t="e">
        <f t="shared" si="20"/>
        <v>#N/A</v>
      </c>
      <c r="AD171" s="837" t="str">
        <f t="shared" si="21"/>
        <v/>
      </c>
      <c r="AE171" s="837" t="str">
        <f t="array" ref="AE171">IFERROR(IF(INDEX($W$125:$W$176, MATCH(0, IF(AD171=$E$125:$E$176, COUNTIF($AE$124:$AE170, $W$125:$W$176), ""), 0))=0,"",INDEX($W$125:$W$176, MATCH(0, IF(AD171=$E$125:$E$176, COUNTIF($AE$124:$AE170, $W$125:$W$176), ""), 0))),"")</f>
        <v/>
      </c>
      <c r="AF171" s="837" t="str">
        <f t="shared" si="22"/>
        <v>|empty|</v>
      </c>
      <c r="AG171" s="837" t="str">
        <f t="shared" si="23"/>
        <v>INT-332979</v>
      </c>
      <c r="AH171" s="837" t="e">
        <f t="shared" si="24"/>
        <v>#N/A</v>
      </c>
      <c r="AI171" s="837">
        <f>IF(COUNTIF($AH$125:AH222,"&lt;="&amp;AH171)=0,"",COUNTIF($AH$125:AH222,"&lt;="&amp;AH171))</f>
        <v>51</v>
      </c>
      <c r="AJ171" s="837">
        <f>RANK(AI171,AI$125:AI222,1)</f>
        <v>1</v>
      </c>
      <c r="AK171" s="837" t="e">
        <f>INDEX(E$125:E222,MATCH(ROWS(AJ$125:AJ171),AJ$125:AJ222,0))</f>
        <v>#N/A</v>
      </c>
      <c r="AL171" s="837" t="e">
        <f>INDEX(K$125:K222,MATCH(ROWS(AJ$125:AJ171),AJ$125:AJ222,0))</f>
        <v>#N/A</v>
      </c>
      <c r="AM171" s="837" t="e">
        <f>INDEX(V$125:V222,MATCH(ROWS(AJ$125:AJ171),AJ$125:AJ222,0))</f>
        <v>#N/A</v>
      </c>
      <c r="AN171" s="837" t="e">
        <f t="shared" si="25"/>
        <v>#N/A</v>
      </c>
      <c r="AO171" s="837" t="e">
        <f t="shared" si="26"/>
        <v>#N/A</v>
      </c>
      <c r="AP171" s="837"/>
      <c r="AQ171" s="850" t="s">
        <v>970</v>
      </c>
    </row>
    <row r="172" spans="1:43" ht="47.15" customHeight="1" x14ac:dyDescent="0.35">
      <c r="A172" s="149">
        <v>47</v>
      </c>
      <c r="B172" s="839"/>
      <c r="C172" s="839"/>
      <c r="D172" s="840"/>
      <c r="E172" s="841" t="str">
        <f>IFERROR(IF(AND(K172="",T172=""),"",(VLOOKUP(Q172,'Reference records(soft deleted)'!$B$60:$D$89,3,FALSE))),"")</f>
        <v/>
      </c>
      <c r="F172" s="842" t="str">
        <f t="shared" si="15"/>
        <v>INT-332980</v>
      </c>
      <c r="G172" s="843"/>
      <c r="H172" s="843"/>
      <c r="I172" s="843"/>
      <c r="J172" s="843"/>
      <c r="K172" s="841" t="str">
        <f>IFERROR(VLOOKUP(INDEX('Reference Records'!E$360:E662,MATCH(R172,'Reference Records'!F$360:F662,0),1),'Reference Records'!B$160:C625,2,0),"")</f>
        <v/>
      </c>
      <c r="L172" s="843" t="e">
        <f>VLOOKUP(U172&amp;K172,'Reference Records'!H$161:I626,2,0)</f>
        <v>#N/A</v>
      </c>
      <c r="M172" s="843" t="e">
        <f>MATCH($L172,'Reference Records'!$E$361:$E$557,0)+ROW(Population_by_intervention) -1</f>
        <v>#N/A</v>
      </c>
      <c r="N172" s="843" t="e">
        <f>MATCH($L172,'Reference Records'!$E$361:$E$557,1)+ROW(Population_by_intervention) -1</f>
        <v>#N/A</v>
      </c>
      <c r="O172" s="843" t="str">
        <f>IFERROR(VLOOKUP(AA172,'Reference Records'!B660:C662,2,0),"")</f>
        <v/>
      </c>
      <c r="P172" s="843"/>
      <c r="Q172" s="844"/>
      <c r="R172" s="845"/>
      <c r="S172" s="843"/>
      <c r="T172" s="846"/>
      <c r="U172" s="847" t="str">
        <f>IFERROR(IF(VLOOKUP(E172,'Reference Records'!$C$123:$D$159,2,FALSE)=0,"",VLOOKUP(E172,'Reference Records'!$C$123:$D$159,2,FALSE)),"")</f>
        <v/>
      </c>
      <c r="V172" s="846"/>
      <c r="W172" s="848" t="str">
        <f t="shared" si="16"/>
        <v/>
      </c>
      <c r="X172" s="849" t="str">
        <f t="shared" si="17"/>
        <v>a1P550000025ZNhEAM</v>
      </c>
      <c r="Y172" s="849" t="b">
        <f t="shared" si="18"/>
        <v>0</v>
      </c>
      <c r="Z172" s="849" t="b">
        <f t="shared" si="19"/>
        <v>1</v>
      </c>
      <c r="AA172" s="849" t="str">
        <f>IF(R172="",IFERROR(VLOOKUP(AC172,'Reference Records'!G$361:I661,3,0),""),IFERROR(VLOOKUP(AC172,'Reference Records'!H$361:I661,2,0),""))</f>
        <v/>
      </c>
      <c r="AB172" s="849" t="s">
        <v>971</v>
      </c>
      <c r="AC172" s="837" t="e">
        <f t="shared" si="20"/>
        <v>#N/A</v>
      </c>
      <c r="AD172" s="837" t="str">
        <f t="shared" si="21"/>
        <v/>
      </c>
      <c r="AE172" s="837" t="str">
        <f t="array" ref="AE172">IFERROR(IF(INDEX($W$125:$W$176, MATCH(0, IF(AD172=$E$125:$E$176, COUNTIF($AE$124:$AE171, $W$125:$W$176), ""), 0))=0,"",INDEX($W$125:$W$176, MATCH(0, IF(AD172=$E$125:$E$176, COUNTIF($AE$124:$AE171, $W$125:$W$176), ""), 0))),"")</f>
        <v/>
      </c>
      <c r="AF172" s="837" t="str">
        <f t="shared" si="22"/>
        <v>|empty|</v>
      </c>
      <c r="AG172" s="837" t="str">
        <f t="shared" si="23"/>
        <v>INT-332980</v>
      </c>
      <c r="AH172" s="837" t="e">
        <f t="shared" si="24"/>
        <v>#N/A</v>
      </c>
      <c r="AI172" s="837">
        <f>IF(COUNTIF($AH$125:AH223,"&lt;="&amp;AH172)=0,"",COUNTIF($AH$125:AH223,"&lt;="&amp;AH172))</f>
        <v>51</v>
      </c>
      <c r="AJ172" s="837">
        <f>RANK(AI172,AI$125:AI223,1)</f>
        <v>1</v>
      </c>
      <c r="AK172" s="837" t="e">
        <f>INDEX(E$125:E223,MATCH(ROWS(AJ$125:AJ172),AJ$125:AJ223,0))</f>
        <v>#N/A</v>
      </c>
      <c r="AL172" s="837" t="e">
        <f>INDEX(K$125:K223,MATCH(ROWS(AJ$125:AJ172),AJ$125:AJ223,0))</f>
        <v>#N/A</v>
      </c>
      <c r="AM172" s="837" t="e">
        <f>INDEX(V$125:V223,MATCH(ROWS(AJ$125:AJ172),AJ$125:AJ223,0))</f>
        <v>#N/A</v>
      </c>
      <c r="AN172" s="837" t="e">
        <f t="shared" si="25"/>
        <v>#N/A</v>
      </c>
      <c r="AO172" s="837" t="e">
        <f t="shared" si="26"/>
        <v>#N/A</v>
      </c>
      <c r="AP172" s="837"/>
      <c r="AQ172" s="850" t="s">
        <v>972</v>
      </c>
    </row>
    <row r="173" spans="1:43" ht="47.15" customHeight="1" x14ac:dyDescent="0.35">
      <c r="A173" s="149">
        <v>48</v>
      </c>
      <c r="B173" s="839"/>
      <c r="C173" s="839"/>
      <c r="D173" s="840"/>
      <c r="E173" s="841" t="str">
        <f>IFERROR(IF(AND(K173="",T173=""),"",(VLOOKUP(Q173,'Reference records(soft deleted)'!$B$60:$D$89,3,FALSE))),"")</f>
        <v/>
      </c>
      <c r="F173" s="842" t="str">
        <f t="shared" si="15"/>
        <v>INT-332981</v>
      </c>
      <c r="G173" s="843"/>
      <c r="H173" s="843"/>
      <c r="I173" s="843"/>
      <c r="J173" s="843"/>
      <c r="K173" s="841" t="str">
        <f>IFERROR(VLOOKUP(INDEX('Reference Records'!E$360:E663,MATCH(R173,'Reference Records'!F$360:F663,0),1),'Reference Records'!B$160:C626,2,0),"")</f>
        <v/>
      </c>
      <c r="L173" s="843" t="e">
        <f>VLOOKUP(U173&amp;K173,'Reference Records'!H$161:I627,2,0)</f>
        <v>#N/A</v>
      </c>
      <c r="M173" s="843" t="e">
        <f>MATCH($L173,'Reference Records'!$E$361:$E$557,0)+ROW(Population_by_intervention) -1</f>
        <v>#N/A</v>
      </c>
      <c r="N173" s="843" t="e">
        <f>MATCH($L173,'Reference Records'!$E$361:$E$557,1)+ROW(Population_by_intervention) -1</f>
        <v>#N/A</v>
      </c>
      <c r="O173" s="843" t="str">
        <f>IFERROR(VLOOKUP(AA173,'Reference Records'!B661:C663,2,0),"")</f>
        <v/>
      </c>
      <c r="P173" s="843"/>
      <c r="Q173" s="844"/>
      <c r="R173" s="845"/>
      <c r="S173" s="843"/>
      <c r="T173" s="846"/>
      <c r="U173" s="847" t="str">
        <f>IFERROR(IF(VLOOKUP(E173,'Reference Records'!$C$123:$D$159,2,FALSE)=0,"",VLOOKUP(E173,'Reference Records'!$C$123:$D$159,2,FALSE)),"")</f>
        <v/>
      </c>
      <c r="V173" s="846"/>
      <c r="W173" s="848" t="str">
        <f t="shared" si="16"/>
        <v/>
      </c>
      <c r="X173" s="849" t="str">
        <f t="shared" si="17"/>
        <v>a1P550000025ZNhEAM</v>
      </c>
      <c r="Y173" s="849" t="b">
        <f t="shared" si="18"/>
        <v>0</v>
      </c>
      <c r="Z173" s="849" t="b">
        <f t="shared" si="19"/>
        <v>1</v>
      </c>
      <c r="AA173" s="849" t="str">
        <f>IF(R173="",IFERROR(VLOOKUP(AC173,'Reference Records'!G$361:I662,3,0),""),IFERROR(VLOOKUP(AC173,'Reference Records'!H$361:I662,2,0),""))</f>
        <v/>
      </c>
      <c r="AB173" s="849" t="s">
        <v>973</v>
      </c>
      <c r="AC173" s="837" t="e">
        <f t="shared" si="20"/>
        <v>#N/A</v>
      </c>
      <c r="AD173" s="837" t="str">
        <f t="shared" si="21"/>
        <v/>
      </c>
      <c r="AE173" s="837" t="str">
        <f t="array" ref="AE173">IFERROR(IF(INDEX($W$125:$W$176, MATCH(0, IF(AD173=$E$125:$E$176, COUNTIF($AE$124:$AE172, $W$125:$W$176), ""), 0))=0,"",INDEX($W$125:$W$176, MATCH(0, IF(AD173=$E$125:$E$176, COUNTIF($AE$124:$AE172, $W$125:$W$176), ""), 0))),"")</f>
        <v/>
      </c>
      <c r="AF173" s="837" t="str">
        <f t="shared" si="22"/>
        <v>|empty|</v>
      </c>
      <c r="AG173" s="837" t="str">
        <f t="shared" si="23"/>
        <v>INT-332981</v>
      </c>
      <c r="AH173" s="837" t="e">
        <f t="shared" si="24"/>
        <v>#N/A</v>
      </c>
      <c r="AI173" s="837">
        <f>IF(COUNTIF($AH$125:AH224,"&lt;="&amp;AH173)=0,"",COUNTIF($AH$125:AH224,"&lt;="&amp;AH173))</f>
        <v>51</v>
      </c>
      <c r="AJ173" s="837">
        <f>RANK(AI173,AI$125:AI224,1)</f>
        <v>1</v>
      </c>
      <c r="AK173" s="837" t="e">
        <f>INDEX(E$125:E224,MATCH(ROWS(AJ$125:AJ173),AJ$125:AJ224,0))</f>
        <v>#N/A</v>
      </c>
      <c r="AL173" s="837" t="e">
        <f>INDEX(K$125:K224,MATCH(ROWS(AJ$125:AJ173),AJ$125:AJ224,0))</f>
        <v>#N/A</v>
      </c>
      <c r="AM173" s="837" t="e">
        <f>INDEX(V$125:V224,MATCH(ROWS(AJ$125:AJ173),AJ$125:AJ224,0))</f>
        <v>#N/A</v>
      </c>
      <c r="AN173" s="837" t="e">
        <f t="shared" si="25"/>
        <v>#N/A</v>
      </c>
      <c r="AO173" s="837" t="e">
        <f t="shared" si="26"/>
        <v>#N/A</v>
      </c>
      <c r="AP173" s="837"/>
      <c r="AQ173" s="850" t="s">
        <v>974</v>
      </c>
    </row>
    <row r="174" spans="1:43" ht="47.15" customHeight="1" x14ac:dyDescent="0.35">
      <c r="A174" s="149">
        <v>49</v>
      </c>
      <c r="B174" s="839"/>
      <c r="C174" s="839"/>
      <c r="D174" s="840"/>
      <c r="E174" s="841" t="str">
        <f>IFERROR(IF(AND(K174="",T174=""),"",(VLOOKUP(Q174,'Reference records(soft deleted)'!$B$60:$D$89,3,FALSE))),"")</f>
        <v/>
      </c>
      <c r="F174" s="842" t="str">
        <f t="shared" si="15"/>
        <v>INT-332982</v>
      </c>
      <c r="G174" s="843"/>
      <c r="H174" s="843"/>
      <c r="I174" s="843"/>
      <c r="J174" s="843"/>
      <c r="K174" s="841" t="str">
        <f>IFERROR(VLOOKUP(INDEX('Reference Records'!E$360:E664,MATCH(R174,'Reference Records'!F$360:F664,0),1),'Reference Records'!B$160:C627,2,0),"")</f>
        <v/>
      </c>
      <c r="L174" s="843" t="e">
        <f>VLOOKUP(U174&amp;K174,'Reference Records'!H$161:I628,2,0)</f>
        <v>#N/A</v>
      </c>
      <c r="M174" s="843" t="e">
        <f>MATCH($L174,'Reference Records'!$E$361:$E$557,0)+ROW(Population_by_intervention) -1</f>
        <v>#N/A</v>
      </c>
      <c r="N174" s="843" t="e">
        <f>MATCH($L174,'Reference Records'!$E$361:$E$557,1)+ROW(Population_by_intervention) -1</f>
        <v>#N/A</v>
      </c>
      <c r="O174" s="843" t="str">
        <f>IFERROR(VLOOKUP(AA174,'Reference Records'!B662:C664,2,0),"")</f>
        <v/>
      </c>
      <c r="P174" s="843"/>
      <c r="Q174" s="844"/>
      <c r="R174" s="845"/>
      <c r="S174" s="843"/>
      <c r="T174" s="846"/>
      <c r="U174" s="847" t="str">
        <f>IFERROR(IF(VLOOKUP(E174,'Reference Records'!$C$123:$D$159,2,FALSE)=0,"",VLOOKUP(E174,'Reference Records'!$C$123:$D$159,2,FALSE)),"")</f>
        <v/>
      </c>
      <c r="V174" s="846"/>
      <c r="W174" s="848" t="str">
        <f t="shared" si="16"/>
        <v/>
      </c>
      <c r="X174" s="849" t="str">
        <f t="shared" si="17"/>
        <v>a1P550000025ZNhEAM</v>
      </c>
      <c r="Y174" s="849" t="b">
        <f t="shared" si="18"/>
        <v>0</v>
      </c>
      <c r="Z174" s="849" t="b">
        <f t="shared" si="19"/>
        <v>1</v>
      </c>
      <c r="AA174" s="849" t="str">
        <f>IF(R174="",IFERROR(VLOOKUP(AC174,'Reference Records'!G$361:I663,3,0),""),IFERROR(VLOOKUP(AC174,'Reference Records'!H$361:I663,2,0),""))</f>
        <v/>
      </c>
      <c r="AB174" s="849" t="s">
        <v>975</v>
      </c>
      <c r="AC174" s="837" t="e">
        <f t="shared" si="20"/>
        <v>#N/A</v>
      </c>
      <c r="AD174" s="837" t="str">
        <f t="shared" si="21"/>
        <v/>
      </c>
      <c r="AE174" s="837" t="str">
        <f t="array" ref="AE174">IFERROR(IF(INDEX($W$125:$W$176, MATCH(0, IF(AD174=$E$125:$E$176, COUNTIF($AE$124:$AE173, $W$125:$W$176), ""), 0))=0,"",INDEX($W$125:$W$176, MATCH(0, IF(AD174=$E$125:$E$176, COUNTIF($AE$124:$AE173, $W$125:$W$176), ""), 0))),"")</f>
        <v/>
      </c>
      <c r="AF174" s="837" t="str">
        <f t="shared" si="22"/>
        <v>|empty|</v>
      </c>
      <c r="AG174" s="837" t="str">
        <f t="shared" si="23"/>
        <v>INT-332982</v>
      </c>
      <c r="AH174" s="837" t="e">
        <f t="shared" si="24"/>
        <v>#N/A</v>
      </c>
      <c r="AI174" s="837">
        <f>IF(COUNTIF($AH$125:AH225,"&lt;="&amp;AH174)=0,"",COUNTIF($AH$125:AH225,"&lt;="&amp;AH174))</f>
        <v>51</v>
      </c>
      <c r="AJ174" s="837">
        <f>RANK(AI174,AI$125:AI225,1)</f>
        <v>1</v>
      </c>
      <c r="AK174" s="837" t="e">
        <f>INDEX(E$125:E225,MATCH(ROWS(AJ$125:AJ174),AJ$125:AJ225,0))</f>
        <v>#N/A</v>
      </c>
      <c r="AL174" s="837" t="e">
        <f>INDEX(K$125:K225,MATCH(ROWS(AJ$125:AJ174),AJ$125:AJ225,0))</f>
        <v>#N/A</v>
      </c>
      <c r="AM174" s="837" t="e">
        <f>INDEX(V$125:V225,MATCH(ROWS(AJ$125:AJ174),AJ$125:AJ225,0))</f>
        <v>#N/A</v>
      </c>
      <c r="AN174" s="837" t="e">
        <f t="shared" si="25"/>
        <v>#N/A</v>
      </c>
      <c r="AO174" s="837" t="e">
        <f t="shared" si="26"/>
        <v>#N/A</v>
      </c>
      <c r="AP174" s="837"/>
      <c r="AQ174" s="850" t="s">
        <v>976</v>
      </c>
    </row>
    <row r="175" spans="1:43" ht="47.15" customHeight="1" x14ac:dyDescent="0.35">
      <c r="A175" s="149">
        <v>50</v>
      </c>
      <c r="B175" s="839"/>
      <c r="C175" s="839"/>
      <c r="D175" s="840"/>
      <c r="E175" s="841" t="str">
        <f>IFERROR(IF(AND(K175="",T175=""),"",(VLOOKUP(Q175,'Reference records(soft deleted)'!$B$60:$D$89,3,FALSE))),"")</f>
        <v/>
      </c>
      <c r="F175" s="842" t="str">
        <f t="shared" si="15"/>
        <v>INT-332983</v>
      </c>
      <c r="G175" s="843"/>
      <c r="H175" s="843"/>
      <c r="I175" s="843"/>
      <c r="J175" s="843"/>
      <c r="K175" s="841" t="str">
        <f>IFERROR(VLOOKUP(INDEX('Reference Records'!E$360:E665,MATCH(R175,'Reference Records'!F$360:F665,0),1),'Reference Records'!B$160:C628,2,0),"")</f>
        <v/>
      </c>
      <c r="L175" s="843" t="e">
        <f>VLOOKUP(U175&amp;K175,'Reference Records'!H$161:I629,2,0)</f>
        <v>#N/A</v>
      </c>
      <c r="M175" s="843" t="e">
        <f>MATCH($L175,'Reference Records'!$E$361:$E$557,0)+ROW(Population_by_intervention) -1</f>
        <v>#N/A</v>
      </c>
      <c r="N175" s="843" t="e">
        <f>MATCH($L175,'Reference Records'!$E$361:$E$557,1)+ROW(Population_by_intervention) -1</f>
        <v>#N/A</v>
      </c>
      <c r="O175" s="843" t="str">
        <f>IFERROR(VLOOKUP(AA175,'Reference Records'!B663:C665,2,0),"")</f>
        <v/>
      </c>
      <c r="P175" s="843"/>
      <c r="Q175" s="844"/>
      <c r="R175" s="845"/>
      <c r="S175" s="843"/>
      <c r="T175" s="846"/>
      <c r="U175" s="847" t="str">
        <f>IFERROR(IF(VLOOKUP(E175,'Reference Records'!$C$123:$D$159,2,FALSE)=0,"",VLOOKUP(E175,'Reference Records'!$C$123:$D$159,2,FALSE)),"")</f>
        <v/>
      </c>
      <c r="V175" s="846"/>
      <c r="W175" s="848" t="str">
        <f t="shared" si="16"/>
        <v/>
      </c>
      <c r="X175" s="849" t="str">
        <f t="shared" si="17"/>
        <v>a1P550000025ZNhEAM</v>
      </c>
      <c r="Y175" s="849" t="b">
        <f t="shared" si="18"/>
        <v>0</v>
      </c>
      <c r="Z175" s="849" t="b">
        <f t="shared" si="19"/>
        <v>1</v>
      </c>
      <c r="AA175" s="849" t="str">
        <f>IF(R175="",IFERROR(VLOOKUP(AC175,'Reference Records'!G$361:I664,3,0),""),IFERROR(VLOOKUP(AC175,'Reference Records'!H$361:I664,2,0),""))</f>
        <v/>
      </c>
      <c r="AB175" s="849" t="s">
        <v>977</v>
      </c>
      <c r="AC175" s="837" t="e">
        <f t="shared" si="20"/>
        <v>#N/A</v>
      </c>
      <c r="AD175" s="837" t="str">
        <f t="shared" si="21"/>
        <v/>
      </c>
      <c r="AE175" s="837" t="str">
        <f t="array" ref="AE175">IFERROR(IF(INDEX($W$125:$W$176, MATCH(0, IF(AD175=$E$125:$E$176, COUNTIF($AE$124:$AE174, $W$125:$W$176), ""), 0))=0,"",INDEX($W$125:$W$176, MATCH(0, IF(AD175=$E$125:$E$176, COUNTIF($AE$124:$AE174, $W$125:$W$176), ""), 0))),"")</f>
        <v/>
      </c>
      <c r="AF175" s="837" t="str">
        <f t="shared" si="22"/>
        <v>|empty|</v>
      </c>
      <c r="AG175" s="837" t="str">
        <f t="shared" si="23"/>
        <v>INT-332983</v>
      </c>
      <c r="AH175" s="837" t="e">
        <f t="shared" si="24"/>
        <v>#N/A</v>
      </c>
      <c r="AI175" s="837">
        <f>IF(COUNTIF($AH$125:AH226,"&lt;="&amp;AH175)=0,"",COUNTIF($AH$125:AH226,"&lt;="&amp;AH175))</f>
        <v>51</v>
      </c>
      <c r="AJ175" s="837">
        <f>RANK(AI175,AI$125:AI226,1)</f>
        <v>1</v>
      </c>
      <c r="AK175" s="837" t="e">
        <f>INDEX(E$125:E226,MATCH(ROWS(AJ$125:AJ175),AJ$125:AJ226,0))</f>
        <v>#N/A</v>
      </c>
      <c r="AL175" s="837" t="e">
        <f>INDEX(K$125:K226,MATCH(ROWS(AJ$125:AJ175),AJ$125:AJ226,0))</f>
        <v>#N/A</v>
      </c>
      <c r="AM175" s="837" t="e">
        <f>INDEX(V$125:V226,MATCH(ROWS(AJ$125:AJ175),AJ$125:AJ226,0))</f>
        <v>#N/A</v>
      </c>
      <c r="AN175" s="837" t="e">
        <f t="shared" si="25"/>
        <v>#N/A</v>
      </c>
      <c r="AO175" s="837" t="e">
        <f t="shared" si="26"/>
        <v>#N/A</v>
      </c>
      <c r="AP175" s="837"/>
      <c r="AQ175" s="850" t="s">
        <v>978</v>
      </c>
    </row>
    <row r="176" spans="1:43" ht="21.65" customHeight="1" thickBot="1" x14ac:dyDescent="0.4">
      <c r="A176" s="64"/>
      <c r="B176" s="65"/>
      <c r="C176" s="65"/>
      <c r="D176" s="65"/>
      <c r="E176" s="117"/>
      <c r="F176" s="65"/>
      <c r="G176" s="65"/>
      <c r="H176" s="65"/>
      <c r="I176" s="65"/>
      <c r="J176" s="65"/>
      <c r="K176" s="117"/>
      <c r="L176" s="65"/>
      <c r="M176" s="65"/>
      <c r="N176" s="65"/>
      <c r="O176" s="65"/>
      <c r="P176" s="65"/>
      <c r="Q176" s="65"/>
      <c r="R176" s="65"/>
      <c r="S176" s="65"/>
      <c r="T176" s="117"/>
      <c r="U176" s="26"/>
      <c r="V176" s="66"/>
      <c r="W176" s="66"/>
      <c r="X176" s="66"/>
      <c r="Y176" s="66"/>
      <c r="Z176" s="66"/>
      <c r="AA176" s="26"/>
      <c r="AB176" s="26"/>
      <c r="AC176" s="23"/>
      <c r="AE176" s="96"/>
      <c r="AF176" s="96"/>
      <c r="AG176" s="96"/>
      <c r="AH176" s="96"/>
    </row>
    <row r="177" spans="1:34 16384:16384" x14ac:dyDescent="0.35">
      <c r="E177" s="70"/>
      <c r="K177" s="70"/>
      <c r="T177" s="70"/>
      <c r="AE177" s="96"/>
      <c r="AF177" s="96"/>
      <c r="AG177" s="96"/>
      <c r="AH177" s="96"/>
    </row>
    <row r="178" spans="1:34 16384:16384" x14ac:dyDescent="0.35">
      <c r="E178" s="70"/>
      <c r="K178" s="70"/>
      <c r="T178" s="70"/>
      <c r="AE178" s="96"/>
      <c r="AF178" s="96"/>
      <c r="AG178" s="96"/>
      <c r="AH178" s="96"/>
    </row>
    <row r="179" spans="1:34 16384:16384" x14ac:dyDescent="0.35">
      <c r="E179" s="70"/>
      <c r="K179" s="70"/>
      <c r="T179" s="70"/>
    </row>
    <row r="184" spans="1:34 16384:16384" x14ac:dyDescent="0.35">
      <c r="A184" s="27"/>
      <c r="B184" s="27"/>
      <c r="C184" s="27"/>
      <c r="D184" s="27"/>
      <c r="XFD184" s="5" t="s">
        <v>425</v>
      </c>
    </row>
    <row r="188" spans="1:34 16384:16384" x14ac:dyDescent="0.35">
      <c r="AE188" s="96" t="s">
        <v>193</v>
      </c>
    </row>
    <row r="199" spans="44:45" x14ac:dyDescent="0.35">
      <c r="AS199" s="96"/>
    </row>
    <row r="200" spans="44:45" x14ac:dyDescent="0.35">
      <c r="AR200" s="96">
        <f>IF(C9="","",C9)</f>
        <v>12</v>
      </c>
      <c r="AS200" s="96">
        <v>3</v>
      </c>
    </row>
    <row r="201" spans="44:45" x14ac:dyDescent="0.35">
      <c r="AS201" s="96">
        <v>6</v>
      </c>
    </row>
    <row r="202" spans="44:45" x14ac:dyDescent="0.35">
      <c r="AS202" s="96">
        <v>12</v>
      </c>
    </row>
    <row r="203" spans="44:45" x14ac:dyDescent="0.35">
      <c r="AS203" s="96"/>
    </row>
  </sheetData>
  <sheetProtection algorithmName="SHA-512" hashValue="IAS6Kvh0+LC1hyB24u1AH47nX19B7q0DP8x6AV9h9j40PoTOSauD0cUYKfZ8lNUJ+musglQMUHS1YwC8ZNuDNQ==" saltValue="IqaAnnGCyWaf7N6Lr5WCXA==" spinCount="100000" sheet="1" objects="1" scenarios="1" formatCells="0" formatRows="0" sort="0" autoFilter="0"/>
  <autoFilter ref="A29:R39" xr:uid="{00000000-0001-0000-0100-000000000000}"/>
  <mergeCells count="12">
    <mergeCell ref="A1:T2"/>
    <mergeCell ref="A44:T44"/>
    <mergeCell ref="K10:K11"/>
    <mergeCell ref="A123:V123"/>
    <mergeCell ref="A122:V122"/>
    <mergeCell ref="A13:A14"/>
    <mergeCell ref="A42:L42"/>
    <mergeCell ref="Y60:Y61"/>
    <mergeCell ref="A59:E59"/>
    <mergeCell ref="A101:E101"/>
    <mergeCell ref="A77:E77"/>
    <mergeCell ref="Y78:Y93"/>
  </mergeCells>
  <conditionalFormatting sqref="E103:E119">
    <cfRule type="expression" dxfId="2129" priority="31">
      <formula>AND(COUNTIF($E$103:$E$119,$E103)&gt;1,E103&lt;&gt;"")</formula>
    </cfRule>
  </conditionalFormatting>
  <conditionalFormatting sqref="A29:I29 K29:K39 R29:R39 B30:I39">
    <cfRule type="expression" dxfId="2128" priority="30">
      <formula>OR($AN$5="Grant Making", $AN$5="Grant Revision")</formula>
    </cfRule>
  </conditionalFormatting>
  <conditionalFormatting sqref="B9:E9">
    <cfRule type="expression" dxfId="2127" priority="26">
      <formula>$AN$5="Funding Request_old"</formula>
    </cfRule>
  </conditionalFormatting>
  <conditionalFormatting sqref="A30:A39">
    <cfRule type="expression" dxfId="2126" priority="21">
      <formula>OR($AN$5="Grant Making", $AN$5="Grant Revision")</formula>
    </cfRule>
  </conditionalFormatting>
  <conditionalFormatting sqref="K8">
    <cfRule type="expression" dxfId="2125" priority="20">
      <formula>OR($AN$9="Additional Funding", $AN$9="Other Revison")</formula>
    </cfRule>
  </conditionalFormatting>
  <conditionalFormatting sqref="K30:K39 E30:E39">
    <cfRule type="expression" dxfId="2124" priority="37">
      <formula>AND($E30&lt;&gt;"",$K30&lt;&gt;"")</formula>
    </cfRule>
  </conditionalFormatting>
  <conditionalFormatting sqref="E11 E8">
    <cfRule type="expression" dxfId="2123" priority="19">
      <formula>$E$8&gt;$E$11</formula>
    </cfRule>
  </conditionalFormatting>
  <conditionalFormatting sqref="K30:K39 R30:R39 A30:I39">
    <cfRule type="expression" dxfId="2122" priority="18">
      <formula>$P30:$P40="[Record ID]"</formula>
    </cfRule>
  </conditionalFormatting>
  <conditionalFormatting sqref="A61:E66 A79:E90">
    <cfRule type="expression" dxfId="2121" priority="16">
      <formula>$H61:$H74="[Record ID]"</formula>
    </cfRule>
  </conditionalFormatting>
  <conditionalFormatting sqref="A103:E109">
    <cfRule type="expression" dxfId="2120" priority="11">
      <formula>$H103:$H119="[Record ID]"</formula>
    </cfRule>
  </conditionalFormatting>
  <conditionalFormatting sqref="A125:T175">
    <cfRule type="expression" dxfId="2119" priority="10">
      <formula>$AB125:$AB176="[Record ID]"</formula>
    </cfRule>
  </conditionalFormatting>
  <conditionalFormatting sqref="V125:V175">
    <cfRule type="expression" dxfId="2118" priority="1">
      <formula>AND(OR($K125&lt;&gt;"",$T125&lt;&gt;""),$V125="")</formula>
    </cfRule>
    <cfRule type="expression" dxfId="2117" priority="9">
      <formula>$AB125:$AB176="[Record ID]"</formula>
    </cfRule>
  </conditionalFormatting>
  <conditionalFormatting sqref="A46:T54">
    <cfRule type="expression" dxfId="2116" priority="8">
      <formula>$A46&gt;$E$8</formula>
    </cfRule>
  </conditionalFormatting>
  <conditionalFormatting sqref="E30:E40">
    <cfRule type="expression" dxfId="2115" priority="4">
      <formula>AND(COUNTIF($E$30:$E$40,$E30)&gt;1,E30&lt;&gt;"")</formula>
    </cfRule>
  </conditionalFormatting>
  <conditionalFormatting sqref="E7 E10">
    <cfRule type="expression" dxfId="2114" priority="3">
      <formula>$E$7&lt;$E$10</formula>
    </cfRule>
  </conditionalFormatting>
  <conditionalFormatting sqref="T125:T175">
    <cfRule type="expression" dxfId="2113" priority="2">
      <formula>AND(IFERROR(FIND("Other",K125)&lt;&gt;1,TRUE),T125&lt;&gt;"")</formula>
    </cfRule>
  </conditionalFormatting>
  <conditionalFormatting sqref="A67:E73">
    <cfRule type="expression" dxfId="2112" priority="2374">
      <formula>$H67:$H92="[Record ID]"</formula>
    </cfRule>
  </conditionalFormatting>
  <conditionalFormatting sqref="A91:E91">
    <cfRule type="expression" dxfId="2111" priority="2376">
      <formula>$H91:$H119="[Record ID]"</formula>
    </cfRule>
  </conditionalFormatting>
  <conditionalFormatting sqref="A110:E118">
    <cfRule type="expression" dxfId="2110" priority="2378">
      <formula>$H110:$H176="[Record ID]"</formula>
    </cfRule>
  </conditionalFormatting>
  <dataValidations count="21">
    <dataValidation type="list" allowBlank="1" showInputMessage="1" showErrorMessage="1" sqref="E125:E175" xr:uid="{00000000-0002-0000-0100-000000000000}">
      <formula1>Modules</formula1>
    </dataValidation>
    <dataValidation type="custom" allowBlank="1" showInputMessage="1" showErrorMessage="1" errorTitle="Implementation Period Start Date" error="The Implementation Period Start should be the first day of the month" sqref="E7" xr:uid="{00000000-0002-0000-0100-000001000000}">
      <formula1>DAY(E7)=1</formula1>
    </dataValidation>
    <dataValidation type="list" allowBlank="1" showInputMessage="1" showErrorMessage="1" sqref="K125:K175" xr:uid="{00000000-0002-0000-0100-000002000000}">
      <formula1>OFFSET(ModuleStart,MATCH(U125,ModuleColumn,0)-1,2,COUNTIF(ModuleColumn,U125),1)</formula1>
    </dataValidation>
    <dataValidation type="list" allowBlank="1" showInputMessage="1" showErrorMessage="1" sqref="E30:E39" xr:uid="{00000000-0002-0000-0100-000003000000}">
      <formula1>FundingRequestPR</formula1>
    </dataValidation>
    <dataValidation type="list" allowBlank="1" showInputMessage="1" showErrorMessage="1" sqref="E9" xr:uid="{00000000-0002-0000-0100-000004000000}">
      <formula1>$AS$201:$AS$202</formula1>
    </dataValidation>
    <dataValidation type="date" allowBlank="1" showInputMessage="1" showErrorMessage="1" sqref="E8" xr:uid="{00000000-0002-0000-0100-000005000000}">
      <formula1>1</formula1>
      <formula2>767376</formula2>
    </dataValidation>
    <dataValidation type="custom" allowBlank="1" showInputMessage="1" showErrorMessage="1" sqref="K30:K40" xr:uid="{00000000-0002-0000-0100-000006000000}">
      <formula1>E30=""</formula1>
    </dataValidation>
    <dataValidation type="list" allowBlank="1" showInputMessage="1" showErrorMessage="1" sqref="K46:K54" xr:uid="{00000000-0002-0000-0100-000007000000}">
      <formula1>"Yes,No"</formula1>
    </dataValidation>
    <dataValidation type="list" allowBlank="1" showInputMessage="1" showErrorMessage="1" sqref="E103:E118" xr:uid="{00000000-0002-0000-0100-000008000000}">
      <formula1>Module_List</formula1>
    </dataValidation>
    <dataValidation type="list" allowBlank="1" showInputMessage="1" showErrorMessage="1" errorTitle="X-Author for Excel" error="Please select either TRUE or FALSE from the dropdown." promptTitle="X-Author for Excel" sqref="Y125:Z175 G61:G73 G79:G91 G103:G118 M46:N54 L30:L39" xr:uid="{00000000-0002-0000-0100-000009000000}">
      <formula1>"TRUE,FALSE"</formula1>
    </dataValidation>
    <dataValidation type="date" allowBlank="1" showInputMessage="1" showErrorMessage="1" errorTitle="X-Author for Excel" error="Please enter a valid date." promptTitle="X-Author for Excel" sqref="O46:P54 E10:E11" xr:uid="{00000000-0002-0000-0100-00000A000000}">
      <formula1>1</formula1>
      <formula2>767376</formula2>
    </dataValidation>
    <dataValidation type="custom" allowBlank="1" showInputMessage="1" showErrorMessage="1" errorTitle="X-Author for Excel" error="Id and Lookup fields are not editable." promptTitle="X-Author for Excel" sqref="Q46:Q54 U46:U54 H61:H73 F61:F73 AN10 H79:H91 F79:F91 H103:J118 X125:X175 AA125:AB175 O30:P39" xr:uid="{00000000-0002-0000-0100-00000B000000}">
      <formula1>""</formula1>
    </dataValidation>
    <dataValidation type="custom" showInputMessage="1" showErrorMessage="1" sqref="T125:T175" xr:uid="{00000000-0002-0000-0100-00000C000000}">
      <formula1>FIND("Other",K125)=1</formula1>
    </dataValidation>
    <dataValidation type="list" allowBlank="1" showInputMessage="1" showErrorMessage="1" sqref="T3" xr:uid="{00000000-0002-0000-0100-00000D000000}">
      <formula1>#REF!</formula1>
    </dataValidation>
    <dataValidation type="list" allowBlank="1" showInputMessage="1" showErrorMessage="1" sqref="V125:V175" xr:uid="{00000000-0002-0000-0100-00000E000000}">
      <formula1>IF($T125&lt;&gt;"",$XFD$184,INDIRECT(CONCATENATE("'Reference Records'!C",M125,":C",N125)))</formula1>
    </dataValidation>
    <dataValidation type="decimal" allowBlank="1" showInputMessage="1" showErrorMessage="1" errorTitle="X-Author for Excel" error="Please enter a valid numeric value. Valid range for Programmatic Report Period Frequency is -1E+18 to 1E+18." promptTitle="X-Author for Excel" sqref="C9" xr:uid="{BD8A87CE-E84B-47A5-80D0-160DAAA59FC1}">
      <formula1>-1000000000000000000</formula1>
      <formula2>1000000000000000000</formula2>
    </dataValidation>
    <dataValidation type="decimal" allowBlank="1" showInputMessage="1" showErrorMessage="1" errorTitle="X-Author for Excel" error="Please enter a valid numeric value. Valid range for Goal Number is -1E+18 to 1E+18." promptTitle="X-Author for Excel" sqref="A61:A73" xr:uid="{C089154E-8B1B-4E60-B6A9-802A02615AF5}">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9:A91" xr:uid="{D826E916-5E6D-4C22-8A9D-1C67D4A9C8E3}">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3:A118" xr:uid="{C5D65A1E-704E-4DAE-93CC-82E75CE15508}">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5:A175" xr:uid="{A3E4E41F-C504-4987-B9AE-80D83B7A6CCE}">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30:A39" xr:uid="{017E9220-BD4B-4CF9-BCBB-9161669CDE76}">
      <formula1>-1000000000000000000</formula1>
      <formula2>1000000000000000000</formula2>
    </dataValidation>
  </dataValidations>
  <hyperlinks>
    <hyperlink ref="E14" location="_4f36af19_06bf_4c59_990d_586822b3d259" display="=Translations!A25" xr:uid="{00000000-0004-0000-0100-000000000000}"/>
    <hyperlink ref="T13" location="_0215c642_4079_4a66_b33f_02948e5b161c" display="=Translations!A22" xr:uid="{00000000-0004-0000-0100-000001000000}"/>
    <hyperlink ref="T14" location="_4ede0df7_bdae_485c_a6aa_cd381b32466f" display="Interventions" xr:uid="{00000000-0004-0000-0100-000002000000}"/>
    <hyperlink ref="E13" location="_8273a11c_a030_45ba_bf8f_2b577e1aa93b" display="=Translations!A14" xr:uid="{00000000-0004-0000-0100-000003000000}"/>
    <hyperlink ref="K13" location="_6a3dda26_b269_4afa_8b05_c602a881a167" display="=Translations!A17" xr:uid="{00000000-0004-0000-0100-000004000000}"/>
    <hyperlink ref="K14" location="_eabb6097_6646_49fe_9d42_cce1d696601b" display="Modules" xr:uid="{00000000-0004-0000-0100-000005000000}"/>
    <hyperlink ref="V13" location="Instructions!InstructionA" display="Instructions" xr:uid="{00000000-0004-0000-0100-000006000000}"/>
  </hyperlinks>
  <pageMargins left="0.7" right="0.7" top="0.75" bottom="0.75" header="0.3" footer="0.3"/>
  <pageSetup paperSize="8" scale="89" fitToHeight="0" orientation="landscape" r:id="rId1"/>
  <rowBreaks count="4" manualBreakCount="4">
    <brk id="17" max="33" man="1"/>
    <brk id="40" max="33" man="1"/>
    <brk id="59" max="33" man="1"/>
    <brk id="176" max="3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F000000}">
          <x14:formula1>
            <xm:f>'Account Role'!$C$2:$C$92</xm:f>
          </x14:formula1>
          <xm:sqref>J26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4"/>
  <dimension ref="A1:E14"/>
  <sheetViews>
    <sheetView topLeftCell="A5" zoomScale="70" zoomScaleNormal="70" workbookViewId="0">
      <selection activeCell="C7" sqref="C7"/>
    </sheetView>
  </sheetViews>
  <sheetFormatPr defaultRowHeight="15.5" x14ac:dyDescent="0.35"/>
  <cols>
    <col min="1" max="2" width="16.58203125" customWidth="1"/>
    <col min="3" max="3" width="36.58203125" customWidth="1"/>
    <col min="4" max="4" width="17.08203125" customWidth="1"/>
    <col min="5" max="5" width="26.08203125" bestFit="1" customWidth="1"/>
  </cols>
  <sheetData>
    <row r="1" spans="1:5" x14ac:dyDescent="0.35">
      <c r="A1" s="134" t="s">
        <v>236</v>
      </c>
      <c r="B1" s="134" t="s">
        <v>242</v>
      </c>
      <c r="C1" s="134" t="s">
        <v>237</v>
      </c>
      <c r="D1" s="134" t="s">
        <v>238</v>
      </c>
      <c r="E1" s="134" t="s">
        <v>239</v>
      </c>
    </row>
    <row r="2" spans="1:5" ht="118.5" customHeight="1" x14ac:dyDescent="0.35">
      <c r="A2" s="136">
        <v>6</v>
      </c>
      <c r="B2" s="137">
        <v>43308</v>
      </c>
      <c r="C2" s="135" t="s">
        <v>243</v>
      </c>
      <c r="D2" s="134" t="s">
        <v>240</v>
      </c>
      <c r="E2" s="134" t="s">
        <v>241</v>
      </c>
    </row>
    <row r="3" spans="1:5" ht="29" x14ac:dyDescent="0.35">
      <c r="A3" s="134">
        <v>7</v>
      </c>
      <c r="B3" s="138">
        <v>43328</v>
      </c>
      <c r="C3" s="139" t="s">
        <v>244</v>
      </c>
      <c r="D3" s="134"/>
      <c r="E3" s="134"/>
    </row>
    <row r="4" spans="1:5" ht="248" x14ac:dyDescent="0.35">
      <c r="A4" s="391" t="s">
        <v>740</v>
      </c>
      <c r="B4" s="138">
        <v>44140</v>
      </c>
      <c r="C4" s="177" t="s">
        <v>741</v>
      </c>
      <c r="D4" s="388" t="s">
        <v>737</v>
      </c>
      <c r="E4" s="388" t="s">
        <v>738</v>
      </c>
    </row>
    <row r="5" spans="1:5" ht="43.5" x14ac:dyDescent="0.35">
      <c r="A5" s="421" t="s">
        <v>740</v>
      </c>
      <c r="B5" s="138">
        <v>44012</v>
      </c>
      <c r="C5" s="135" t="s">
        <v>742</v>
      </c>
      <c r="D5" s="421" t="s">
        <v>743</v>
      </c>
      <c r="E5" s="421" t="s">
        <v>744</v>
      </c>
    </row>
    <row r="6" spans="1:5" ht="145" x14ac:dyDescent="0.35">
      <c r="A6" s="422" t="s">
        <v>746</v>
      </c>
      <c r="B6" s="138">
        <v>44214</v>
      </c>
      <c r="C6" s="423" t="s">
        <v>749</v>
      </c>
      <c r="D6" s="422" t="s">
        <v>748</v>
      </c>
      <c r="E6" s="422" t="s">
        <v>747</v>
      </c>
    </row>
    <row r="7" spans="1:5" x14ac:dyDescent="0.35">
      <c r="A7" s="134"/>
      <c r="B7" s="134"/>
      <c r="C7" s="134"/>
      <c r="D7" s="134"/>
      <c r="E7" s="134"/>
    </row>
    <row r="8" spans="1:5" x14ac:dyDescent="0.35">
      <c r="A8" s="134"/>
      <c r="B8" s="134"/>
      <c r="C8" s="134"/>
      <c r="D8" s="134"/>
      <c r="E8" s="134"/>
    </row>
    <row r="9" spans="1:5" x14ac:dyDescent="0.35">
      <c r="A9" s="134"/>
      <c r="B9" s="134"/>
      <c r="C9" s="134"/>
      <c r="D9" s="134"/>
      <c r="E9" s="134"/>
    </row>
    <row r="10" spans="1:5" x14ac:dyDescent="0.35">
      <c r="A10" s="134"/>
      <c r="B10" s="134"/>
      <c r="C10" s="134"/>
      <c r="D10" s="134"/>
      <c r="E10" s="134"/>
    </row>
    <row r="11" spans="1:5" x14ac:dyDescent="0.35">
      <c r="A11" s="134"/>
      <c r="B11" s="134"/>
      <c r="C11" s="134"/>
      <c r="D11" s="134"/>
      <c r="E11" s="134"/>
    </row>
    <row r="12" spans="1:5" x14ac:dyDescent="0.35">
      <c r="A12" s="134"/>
      <c r="B12" s="134"/>
      <c r="C12" s="134"/>
      <c r="D12" s="134"/>
      <c r="E12" s="134"/>
    </row>
    <row r="13" spans="1:5" x14ac:dyDescent="0.35">
      <c r="A13" s="134"/>
      <c r="B13" s="134"/>
      <c r="C13" s="134"/>
      <c r="D13" s="134"/>
      <c r="E13" s="134"/>
    </row>
    <row r="14" spans="1:5" x14ac:dyDescent="0.35">
      <c r="A14" s="134"/>
      <c r="B14" s="134"/>
      <c r="C14" s="134"/>
      <c r="D14" s="134"/>
      <c r="E14" s="13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AW323"/>
  <sheetViews>
    <sheetView showGridLines="0" zoomScale="70" zoomScaleNormal="70" workbookViewId="0">
      <selection activeCell="AP1" sqref="AP1:AV1048576"/>
    </sheetView>
  </sheetViews>
  <sheetFormatPr defaultRowHeight="15.5" x14ac:dyDescent="0.35"/>
  <cols>
    <col min="1" max="1" width="16.4140625" customWidth="1"/>
    <col min="2" max="2" width="30.58203125" customWidth="1"/>
    <col min="3" max="3" width="30.58203125" style="189" customWidth="1"/>
    <col min="4" max="4" width="16.58203125" customWidth="1"/>
    <col min="5" max="5" width="20.08203125" customWidth="1"/>
    <col min="6" max="6" width="16.08203125" customWidth="1"/>
    <col min="7" max="7" width="30.58203125" style="189" customWidth="1"/>
    <col min="8" max="8" width="40.58203125" customWidth="1"/>
    <col min="9" max="9" width="30.58203125" customWidth="1"/>
    <col min="10" max="10" width="20.58203125" customWidth="1"/>
    <col min="11" max="11" width="16.08203125" customWidth="1"/>
    <col min="12" max="12" width="20.08203125" customWidth="1"/>
    <col min="13" max="13" width="21.5" customWidth="1"/>
    <col min="14" max="14" width="16.08203125" customWidth="1"/>
    <col min="15" max="15" width="15.58203125" customWidth="1"/>
    <col min="16" max="16" width="19.58203125" customWidth="1"/>
    <col min="17" max="17" width="20.58203125" customWidth="1"/>
    <col min="18" max="18" width="15.08203125" customWidth="1"/>
    <col min="19" max="19" width="14.5" customWidth="1"/>
    <col min="20" max="20" width="13" customWidth="1"/>
    <col min="21" max="21" width="12.08203125" customWidth="1"/>
    <col min="22" max="22" width="16.08203125" customWidth="1"/>
    <col min="23" max="23" width="11.58203125" customWidth="1"/>
    <col min="24" max="25" width="13.08203125" customWidth="1"/>
    <col min="26" max="26" width="15.08203125" customWidth="1"/>
    <col min="27" max="27" width="58.08203125" customWidth="1"/>
    <col min="28" max="28" width="23.08203125" hidden="1" customWidth="1"/>
    <col min="29" max="29" width="21" hidden="1" customWidth="1"/>
    <col min="30" max="30" width="15" hidden="1" customWidth="1"/>
    <col min="31" max="31" width="11.58203125" hidden="1" customWidth="1"/>
    <col min="32" max="32" width="14" hidden="1" customWidth="1"/>
    <col min="33" max="33" width="29.08203125" hidden="1" customWidth="1"/>
    <col min="34" max="34" width="22.5" hidden="1" customWidth="1"/>
    <col min="35" max="40" width="0" style="216" hidden="1" customWidth="1"/>
    <col min="41" max="41" width="28.4140625" style="120" bestFit="1" customWidth="1"/>
    <col min="42" max="42" width="30.58203125" style="227" hidden="1" customWidth="1"/>
    <col min="43" max="43" width="28.4140625" style="227" hidden="1" customWidth="1"/>
    <col min="44" max="48" width="3.6640625" style="227" hidden="1" customWidth="1"/>
    <col min="49" max="49" width="8.6640625" style="104"/>
  </cols>
  <sheetData>
    <row r="1" spans="1:49" ht="15.65" customHeight="1" x14ac:dyDescent="0.35">
      <c r="A1" s="515" t="s">
        <v>36</v>
      </c>
      <c r="B1" s="515"/>
      <c r="C1" s="515"/>
      <c r="D1" s="515"/>
      <c r="E1" s="515"/>
      <c r="F1" s="515"/>
      <c r="G1" s="515"/>
      <c r="H1" s="297"/>
      <c r="I1" s="297"/>
      <c r="J1" s="516"/>
      <c r="K1" s="516"/>
      <c r="L1" s="516"/>
      <c r="M1" s="516"/>
      <c r="N1" s="516"/>
      <c r="O1" s="516"/>
      <c r="P1" s="516"/>
      <c r="Q1" s="516"/>
      <c r="R1" s="516"/>
      <c r="S1" s="516"/>
      <c r="T1" s="516"/>
      <c r="U1" s="516"/>
      <c r="V1" s="516"/>
      <c r="W1" s="516"/>
      <c r="X1" s="516"/>
      <c r="Y1" s="516"/>
      <c r="Z1" s="516"/>
      <c r="AA1" s="516"/>
    </row>
    <row r="2" spans="1:49" ht="15.65" customHeight="1" x14ac:dyDescent="0.35">
      <c r="A2" s="515"/>
      <c r="B2" s="515"/>
      <c r="C2" s="515"/>
      <c r="D2" s="515"/>
      <c r="E2" s="515"/>
      <c r="F2" s="515"/>
      <c r="G2" s="515"/>
      <c r="H2" s="298"/>
      <c r="I2" s="298"/>
      <c r="J2" s="517"/>
      <c r="K2" s="517"/>
      <c r="L2" s="517"/>
      <c r="M2" s="517"/>
      <c r="N2" s="517"/>
      <c r="O2" s="517"/>
      <c r="P2" s="517"/>
      <c r="Q2" s="517"/>
      <c r="R2" s="517"/>
      <c r="S2" s="517"/>
      <c r="T2" s="517"/>
      <c r="U2" s="517"/>
      <c r="V2" s="517"/>
      <c r="W2" s="517"/>
      <c r="X2" s="517"/>
      <c r="Y2" s="517"/>
      <c r="Z2" s="517"/>
      <c r="AA2" s="517"/>
    </row>
    <row r="3" spans="1:49" s="170" customFormat="1" x14ac:dyDescent="0.35">
      <c r="A3" s="302"/>
      <c r="B3" s="302"/>
      <c r="C3" s="302"/>
      <c r="D3" s="302"/>
      <c r="E3" s="302"/>
      <c r="F3" s="302"/>
      <c r="G3" s="302"/>
      <c r="H3" s="175"/>
      <c r="I3" s="173"/>
      <c r="J3" s="173"/>
      <c r="K3" s="173"/>
      <c r="L3" s="173"/>
      <c r="M3" s="173"/>
      <c r="N3" s="173"/>
      <c r="O3" s="173"/>
      <c r="P3" s="173"/>
      <c r="Q3" s="173"/>
      <c r="R3" s="173"/>
      <c r="S3" s="173"/>
      <c r="T3" s="173"/>
      <c r="U3" s="173"/>
      <c r="V3" s="173"/>
      <c r="W3" s="173"/>
      <c r="X3" s="173"/>
      <c r="Y3" s="173"/>
      <c r="Z3" s="173"/>
      <c r="AA3" s="176"/>
      <c r="AI3" s="428"/>
      <c r="AJ3" s="428"/>
      <c r="AK3" s="428"/>
      <c r="AL3" s="428"/>
      <c r="AM3" s="428"/>
      <c r="AN3" s="428"/>
      <c r="AO3" s="425"/>
      <c r="AP3" s="433"/>
      <c r="AQ3" s="433"/>
      <c r="AR3" s="433"/>
      <c r="AS3" s="433"/>
      <c r="AT3" s="433"/>
      <c r="AU3" s="433"/>
      <c r="AV3" s="433"/>
      <c r="AW3" s="436"/>
    </row>
    <row r="4" spans="1:49" s="171" customFormat="1" ht="16" thickBot="1" x14ac:dyDescent="0.4">
      <c r="A4" s="174"/>
      <c r="B4" s="174"/>
      <c r="C4" s="174"/>
      <c r="D4" s="174"/>
      <c r="E4" s="174"/>
      <c r="F4" s="174"/>
      <c r="G4" s="220" t="s">
        <v>253</v>
      </c>
      <c r="H4" s="175"/>
      <c r="I4" s="173"/>
      <c r="J4" s="173"/>
      <c r="K4" s="173"/>
      <c r="L4" s="173"/>
      <c r="M4" s="173"/>
      <c r="N4" s="173"/>
      <c r="O4" s="173"/>
      <c r="P4" s="173"/>
      <c r="Q4" s="173"/>
      <c r="R4" s="173"/>
      <c r="S4" s="173"/>
      <c r="T4" s="173"/>
      <c r="U4" s="173"/>
      <c r="V4" s="173"/>
      <c r="W4" s="173"/>
      <c r="X4" s="173"/>
      <c r="Y4" s="173"/>
      <c r="Z4" s="173"/>
      <c r="AA4" s="176"/>
      <c r="AI4" s="429"/>
      <c r="AJ4" s="429"/>
      <c r="AK4" s="429"/>
      <c r="AL4" s="429"/>
      <c r="AM4" s="429"/>
      <c r="AN4" s="429"/>
      <c r="AO4" s="426"/>
      <c r="AP4" s="434"/>
      <c r="AQ4" s="434"/>
      <c r="AR4" s="434"/>
      <c r="AS4" s="434"/>
      <c r="AT4" s="434"/>
      <c r="AU4" s="434"/>
      <c r="AV4" s="434"/>
      <c r="AW4" s="437"/>
    </row>
    <row r="5" spans="1:49" s="171" customFormat="1" ht="16" thickBot="1" x14ac:dyDescent="0.4">
      <c r="A5" s="248" t="s">
        <v>31</v>
      </c>
      <c r="B5" s="424" t="s">
        <v>362</v>
      </c>
      <c r="C5" s="174"/>
      <c r="D5" s="174"/>
      <c r="E5" s="174"/>
      <c r="F5" s="174"/>
      <c r="G5" s="174"/>
      <c r="H5" s="175"/>
      <c r="I5" s="173"/>
      <c r="J5" s="173"/>
      <c r="K5" s="173"/>
      <c r="L5" s="173"/>
      <c r="M5" s="173"/>
      <c r="N5" s="173"/>
      <c r="O5" s="173"/>
      <c r="P5" s="173"/>
      <c r="Q5" s="173"/>
      <c r="R5" s="173"/>
      <c r="S5" s="173"/>
      <c r="T5" s="173"/>
      <c r="U5" s="173"/>
      <c r="V5" s="173"/>
      <c r="W5" s="173"/>
      <c r="X5" s="173"/>
      <c r="Y5" s="173"/>
      <c r="Z5" s="173"/>
      <c r="AA5" s="176"/>
      <c r="AI5" s="429"/>
      <c r="AJ5" s="429"/>
      <c r="AK5" s="429"/>
      <c r="AL5" s="429"/>
      <c r="AM5" s="429"/>
      <c r="AN5" s="429"/>
      <c r="AO5" s="426"/>
      <c r="AP5" s="434"/>
      <c r="AQ5" s="434"/>
      <c r="AR5" s="434"/>
      <c r="AS5" s="434"/>
      <c r="AT5" s="434"/>
      <c r="AU5" s="434"/>
      <c r="AV5" s="434"/>
      <c r="AW5" s="437"/>
    </row>
    <row r="6" spans="1:49" s="172" customFormat="1" ht="16" thickBot="1" x14ac:dyDescent="0.4">
      <c r="A6" s="248" t="s">
        <v>750</v>
      </c>
      <c r="B6" s="439">
        <f>MAX(A9:A38) - COUNTIF(AO9:AO38,"No Error")</f>
        <v>0</v>
      </c>
      <c r="C6" s="174"/>
      <c r="D6" s="174"/>
      <c r="E6" s="174"/>
      <c r="F6" s="174"/>
      <c r="G6" s="174"/>
      <c r="H6" s="175"/>
      <c r="I6" s="173"/>
      <c r="J6" s="173"/>
      <c r="K6" s="214">
        <v>2</v>
      </c>
      <c r="L6" s="173"/>
      <c r="M6" s="173"/>
      <c r="N6" s="173"/>
      <c r="O6" s="214">
        <v>3</v>
      </c>
      <c r="P6" s="173"/>
      <c r="Q6" s="173"/>
      <c r="R6" s="173"/>
      <c r="S6" s="214">
        <v>4</v>
      </c>
      <c r="T6" s="173"/>
      <c r="U6" s="173"/>
      <c r="V6" s="173"/>
      <c r="W6" s="214">
        <v>5</v>
      </c>
      <c r="X6" s="173"/>
      <c r="Y6" s="173"/>
      <c r="Z6" s="173"/>
      <c r="AA6" s="176"/>
      <c r="AI6" s="430"/>
      <c r="AJ6" s="430"/>
      <c r="AK6" s="430"/>
      <c r="AL6" s="430"/>
      <c r="AM6" s="430"/>
      <c r="AN6" s="430"/>
      <c r="AO6" s="427"/>
      <c r="AP6" s="435"/>
      <c r="AQ6" s="435"/>
      <c r="AR6" s="435"/>
      <c r="AS6" s="435"/>
      <c r="AT6" s="435"/>
      <c r="AU6" s="435"/>
      <c r="AV6" s="435"/>
      <c r="AW6" s="438"/>
    </row>
    <row r="7" spans="1:49" x14ac:dyDescent="0.35">
      <c r="A7" s="525"/>
      <c r="B7" s="526"/>
      <c r="C7" s="526"/>
      <c r="D7" s="526"/>
      <c r="E7" s="526"/>
      <c r="F7" s="526"/>
      <c r="G7" s="526"/>
      <c r="H7" s="526"/>
      <c r="I7" s="526"/>
      <c r="J7" s="527"/>
      <c r="K7" s="525">
        <f ca="1">IFERROR(IF(YEAR(INDEX('Overview - Section A'!$A$46:$A$55,MATCH(K6,'Overview - Section A'!$B$46:$B$55,0)))&lt;=YEAR('Overview - Section A'!$E$11),YEAR(INDEX('Overview - Section A'!$A$46:$A$55,MATCH($K$6,'Overview - Section A'!$B$46:$B$55,0))),""),"")</f>
        <v>2021</v>
      </c>
      <c r="L7" s="526"/>
      <c r="M7" s="526"/>
      <c r="N7" s="527"/>
      <c r="O7" s="525">
        <f ca="1">IFERROR(IF(K7+1&lt;=YEAR('Overview - Section A'!$E$11),K7+1,""),"")</f>
        <v>2022</v>
      </c>
      <c r="P7" s="526"/>
      <c r="Q7" s="526"/>
      <c r="R7" s="527"/>
      <c r="S7" s="525">
        <f ca="1">IFERROR(IF(O7+1&lt;=YEAR('Overview - Section A'!$E$11),O7+1,""),"")</f>
        <v>2023</v>
      </c>
      <c r="T7" s="526"/>
      <c r="U7" s="526"/>
      <c r="V7" s="527"/>
      <c r="W7" s="525">
        <f ca="1">IFERROR(IF(S7+1&lt;=YEAR('Overview - Section A'!$E$11),S7+1,""),"")</f>
        <v>2024</v>
      </c>
      <c r="X7" s="526"/>
      <c r="Y7" s="526"/>
      <c r="Z7" s="527"/>
      <c r="AA7" s="169"/>
      <c r="AH7" s="216">
        <v>2020</v>
      </c>
      <c r="AI7" s="216">
        <v>2021</v>
      </c>
      <c r="AJ7" s="216">
        <v>2022</v>
      </c>
      <c r="AK7" s="216">
        <v>2023</v>
      </c>
      <c r="AL7" s="216">
        <v>2024</v>
      </c>
      <c r="AM7" s="216">
        <v>2025</v>
      </c>
      <c r="AN7" s="216">
        <v>2026</v>
      </c>
      <c r="AO7" s="169"/>
    </row>
    <row r="8" spans="1:49" ht="59.15" customHeight="1" x14ac:dyDescent="0.35">
      <c r="A8" s="246" t="s">
        <v>20</v>
      </c>
      <c r="B8" s="246" t="s">
        <v>61</v>
      </c>
      <c r="C8" s="246" t="s">
        <v>10</v>
      </c>
      <c r="D8" s="247" t="s">
        <v>440</v>
      </c>
      <c r="E8" s="246" t="s">
        <v>4</v>
      </c>
      <c r="F8" s="246" t="s">
        <v>29</v>
      </c>
      <c r="G8" s="246" t="s">
        <v>18</v>
      </c>
      <c r="H8" s="246" t="s">
        <v>19</v>
      </c>
      <c r="I8" s="246" t="s">
        <v>188</v>
      </c>
      <c r="J8" s="246" t="s">
        <v>11</v>
      </c>
      <c r="K8" s="141" t="s">
        <v>245</v>
      </c>
      <c r="L8" s="141" t="s">
        <v>8</v>
      </c>
      <c r="M8" s="141" t="s">
        <v>26</v>
      </c>
      <c r="N8" s="141" t="s">
        <v>417</v>
      </c>
      <c r="O8" s="251" t="s">
        <v>245</v>
      </c>
      <c r="P8" s="251" t="s">
        <v>8</v>
      </c>
      <c r="Q8" s="251" t="s">
        <v>26</v>
      </c>
      <c r="R8" s="251" t="s">
        <v>417</v>
      </c>
      <c r="S8" s="251" t="s">
        <v>245</v>
      </c>
      <c r="T8" s="251" t="s">
        <v>8</v>
      </c>
      <c r="U8" s="251" t="s">
        <v>26</v>
      </c>
      <c r="V8" s="251" t="s">
        <v>417</v>
      </c>
      <c r="W8" s="251" t="s">
        <v>245</v>
      </c>
      <c r="X8" s="251" t="s">
        <v>8</v>
      </c>
      <c r="Y8" s="251" t="s">
        <v>26</v>
      </c>
      <c r="Z8" s="251" t="s">
        <v>417</v>
      </c>
      <c r="AA8" s="254" t="s">
        <v>9</v>
      </c>
      <c r="AE8" t="s">
        <v>394</v>
      </c>
      <c r="AG8" t="s">
        <v>463</v>
      </c>
      <c r="AH8" t="s">
        <v>464</v>
      </c>
      <c r="AO8" s="431" t="s">
        <v>751</v>
      </c>
    </row>
    <row r="9" spans="1:49" ht="30" customHeight="1" x14ac:dyDescent="0.35">
      <c r="A9" s="511">
        <v>1</v>
      </c>
      <c r="B9" s="521"/>
      <c r="C9" s="521"/>
      <c r="D9" s="443"/>
      <c r="E9" s="523" t="str">
        <f ca="1">IF(OR(INDIRECT("'update Helper'!D"&amp;AH9)="",D9&lt;&gt;0,D10&lt;&gt;0),IF(IFERROR((D9/D10),"")="","",(D9/D10)),INDIRECT("'update Helper'!D"&amp;AH9)/100)</f>
        <v/>
      </c>
      <c r="F9" s="521"/>
      <c r="G9" s="521"/>
      <c r="H9" s="530" t="str">
        <f>AB9</f>
        <v/>
      </c>
      <c r="I9" s="528"/>
      <c r="J9" s="521"/>
      <c r="K9" s="443"/>
      <c r="L9" s="540" t="str">
        <f ca="1">IF(OR(INDIRECT("'update Helper'!K"&amp;AG9)="",K9&lt;&gt;0,K10&lt;&gt;0),IF(IFERROR((K9/K10),"")="","",(K9/K10)),INDIRECT("'update Helper'!K"&amp;AG9)/100)</f>
        <v/>
      </c>
      <c r="M9" s="542"/>
      <c r="N9" s="519"/>
      <c r="O9" s="443"/>
      <c r="P9" s="540" t="str">
        <f ca="1">IF(OR(INDIRECT("'update Helper'!K"&amp;AG9+1)="",O9&lt;&gt;0,O10&lt;&gt;0),IF(IFERROR((O9/O10),"")="","",(O9/O10)),INDIRECT("'update Helper'!K"&amp;AG9+1)/100)</f>
        <v/>
      </c>
      <c r="Q9" s="542"/>
      <c r="R9" s="519"/>
      <c r="S9" s="443"/>
      <c r="T9" s="540" t="str">
        <f ca="1">IF(OR(INDIRECT("'update Helper'!K"&amp;AG9+2)="",S9&lt;&gt;0,S10&lt;&gt;0),IF(IFERROR((S9/S10),"")="","",(S9/S10)),INDIRECT("'update Helper'!K"&amp;AG9+2)/100)</f>
        <v/>
      </c>
      <c r="U9" s="542"/>
      <c r="V9" s="519"/>
      <c r="W9" s="443"/>
      <c r="X9" s="540" t="str">
        <f ca="1">IF(OR(INDIRECT("'update Helper'!K"&amp;AG9+3)="",W9&lt;&gt;0,W10&lt;&gt;0),IF(IFERROR((W9/W10),"")="","",(W9/W10)),INDIRECT("'update Helper'!K"&amp;AG9+3)/100)</f>
        <v/>
      </c>
      <c r="Y9" s="542"/>
      <c r="Z9" s="519"/>
      <c r="AA9" s="521"/>
      <c r="AB9" t="str">
        <f t="array" ref="AB9">IFERROR(IF(INDEX('Reference Records'!$D$4:$D$18,MATCH(LEFT(B9,255),LEFT('Reference Records'!$C$4:$C$18,255),0))=0,"",INDEX('Reference Records'!$D$4:$D$18,MATCH(LEFT(B9,255),LEFT('Reference Records'!$C$4:$C$18,255),0))),"")</f>
        <v/>
      </c>
      <c r="AC9" s="518" t="str">
        <f>IF(H9&lt;&gt;"",B9&amp;C9,"")</f>
        <v/>
      </c>
      <c r="AD9" s="518" t="b">
        <f>IF(OR(B9&lt;&gt;"",C9&lt;&gt;""),TRUE,FALSE)</f>
        <v>0</v>
      </c>
      <c r="AE9" s="217" t="str">
        <f t="array" ref="AE9">IFERROR(IF(INDEX('Reference Records'!$G$4:$G$18,MATCH(LEFT(B9,255),LEFT('Reference Records'!$C$4:$C$18,255),0))=0,"",INDEX('Reference Records'!$G$4:$G$18,MATCH(LEFT(B9,255),LEFT('Reference Records'!$C$4:$C$18,255),0))),"")</f>
        <v/>
      </c>
      <c r="AG9">
        <f>ROW(Impact_indicator_targets___section_B)+3</f>
        <v>44</v>
      </c>
      <c r="AH9">
        <f>ROW(Impact_indicator___section_B)+3</f>
        <v>4</v>
      </c>
      <c r="AO9" s="510" t="str">
        <f>IF(AND(AP9="Continue",AQ9="Continue"),"No Error",IF(AND(AP9&lt;&gt;"Continue",AQ9="Continue"),AP9,IF(AND(AQ9&lt;&gt;"Continue",AP9="Continue"),AQ9,CONCATENATE(AP9,CHAR(10),AQ9))))</f>
        <v>No Error</v>
      </c>
      <c r="AP9" s="509" t="str" cm="1">
        <f t="array" ref="AP9">IF(ISBLANK(B9),"Continue",(IF(IFERROR(_xlfn.XMATCH(B9,LEFT('Reference Records'!$I$3:$I$15,32768),0),0)&lt;&gt;0,"Continue","Standard Indicator does not exists")))</f>
        <v>Continue</v>
      </c>
      <c r="AQ9" s="509" t="str">
        <f>IF(SUM(AR9:AV10)=0, "Continue", "Please Enter Valid Number Only")</f>
        <v>Continue</v>
      </c>
      <c r="AR9" s="441">
        <f>IF(NOT(ISBLANK(D9)),IF(D9&lt;&gt;"",(IF(NOT(ISNUMBER(D9)),1,0)),0),0)</f>
        <v>0</v>
      </c>
      <c r="AS9" s="441">
        <f>IF(NOT(ISBLANK(K9)),IF(K9&lt;&gt;"",(IF(NOT(ISNUMBER(K9)),1,0)),0),0)</f>
        <v>0</v>
      </c>
      <c r="AT9" s="441">
        <f>IF(NOT(ISBLANK(O9)),IF(O9&lt;&gt;"",(IF(NOT(ISNUMBER(O9)),1,0)),0),0)</f>
        <v>0</v>
      </c>
      <c r="AU9" s="441">
        <f>IF(NOT(ISBLANK(S9)),IF(S9&lt;&gt;"",(IF(NOT(ISNUMBER(S9)),1,0)),0),0)</f>
        <v>0</v>
      </c>
      <c r="AV9" s="441">
        <f>IF(NOT(ISBLANK(W9)),IF(W9&lt;&gt;"",(IF(NOT(ISNUMBER(W9)),1,0)),0),0)</f>
        <v>0</v>
      </c>
    </row>
    <row r="10" spans="1:49" ht="30" customHeight="1" x14ac:dyDescent="0.35">
      <c r="A10" s="512"/>
      <c r="B10" s="522"/>
      <c r="C10" s="522"/>
      <c r="D10" s="444"/>
      <c r="E10" s="524"/>
      <c r="F10" s="522"/>
      <c r="G10" s="522"/>
      <c r="H10" s="531"/>
      <c r="I10" s="529"/>
      <c r="J10" s="522"/>
      <c r="K10" s="444"/>
      <c r="L10" s="541"/>
      <c r="M10" s="543"/>
      <c r="N10" s="520"/>
      <c r="O10" s="444"/>
      <c r="P10" s="541"/>
      <c r="Q10" s="543"/>
      <c r="R10" s="520"/>
      <c r="S10" s="444"/>
      <c r="T10" s="541"/>
      <c r="U10" s="543"/>
      <c r="V10" s="520"/>
      <c r="W10" s="444"/>
      <c r="X10" s="541"/>
      <c r="Y10" s="543"/>
      <c r="Z10" s="520"/>
      <c r="AA10" s="522"/>
      <c r="AC10" s="518"/>
      <c r="AD10" s="518"/>
      <c r="AE10" s="217"/>
      <c r="AO10" s="510"/>
      <c r="AP10" s="509"/>
      <c r="AQ10" s="509"/>
      <c r="AR10" s="441">
        <f t="shared" ref="AR10:AR38" si="0">IF(NOT(ISBLANK(D10)),IF(D10&lt;&gt;"",(IF(NOT(ISNUMBER(D10)),1,0)),0),0)</f>
        <v>0</v>
      </c>
      <c r="AS10" s="441">
        <f t="shared" ref="AS10:AS38" si="1">IF(NOT(ISBLANK(K10)),IF(K10&lt;&gt;"",(IF(NOT(ISNUMBER(K10)),1,0)),0),0)</f>
        <v>0</v>
      </c>
      <c r="AT10" s="441">
        <f t="shared" ref="AT10:AT38" si="2">IF(NOT(ISBLANK(O10)),IF(O10&lt;&gt;"",(IF(NOT(ISNUMBER(O10)),1,0)),0),0)</f>
        <v>0</v>
      </c>
      <c r="AU10" s="441">
        <f t="shared" ref="AU10:AU38" si="3">IF(NOT(ISBLANK(S10)),IF(S10&lt;&gt;"",(IF(NOT(ISNUMBER(S10)),1,0)),0),0)</f>
        <v>0</v>
      </c>
      <c r="AV10" s="441">
        <f t="shared" ref="AV10:AV38" si="4">IF(NOT(ISBLANK(W10)),IF(W10&lt;&gt;"",(IF(NOT(ISNUMBER(W10)),1,0)),0),0)</f>
        <v>0</v>
      </c>
    </row>
    <row r="11" spans="1:49" s="253" customFormat="1" ht="30" customHeight="1" x14ac:dyDescent="0.35">
      <c r="A11" s="511">
        <v>2</v>
      </c>
      <c r="B11" s="513"/>
      <c r="C11" s="532"/>
      <c r="D11" s="394"/>
      <c r="E11" s="544" t="str">
        <f ca="1">IF(OR(INDIRECT("'update Helper'!D"&amp;AH11)="",D11&lt;&gt;0,D12&lt;&gt;0),IF(IFERROR((D11/D12),"")="","",(D11/D12)),INDIRECT("'update Helper'!D"&amp;AH11)/100)</f>
        <v/>
      </c>
      <c r="F11" s="532"/>
      <c r="G11" s="532"/>
      <c r="H11" s="530" t="str">
        <f>AB11</f>
        <v/>
      </c>
      <c r="I11" s="546"/>
      <c r="J11" s="532"/>
      <c r="K11" s="394"/>
      <c r="L11" s="534" t="str">
        <f ca="1">IF(OR(INDIRECT("'update Helper'!K"&amp;AG11)="",K11&lt;&gt;0,K12&lt;&gt;0),IF(IFERROR((K11/K12),"")="","",(K11/K12)),INDIRECT("'update Helper'!K"&amp;AG11)/100)</f>
        <v/>
      </c>
      <c r="M11" s="536"/>
      <c r="N11" s="538"/>
      <c r="O11" s="394"/>
      <c r="P11" s="534" t="str">
        <f ca="1">IF(OR(INDIRECT("'update Helper'!K"&amp;AG11+1)="",O11&lt;&gt;0,O12&lt;&gt;0),IF(IFERROR((O11/O12),"")="","",(O11/O12)),INDIRECT("'update Helper'!K"&amp;AG11+1)/100)</f>
        <v/>
      </c>
      <c r="Q11" s="536"/>
      <c r="R11" s="538"/>
      <c r="S11" s="394"/>
      <c r="T11" s="534" t="str">
        <f ca="1">IF(OR(INDIRECT("'update Helper'!K"&amp;AG11+2)="",S11&lt;&gt;0,S12&lt;&gt;0),IF(IFERROR((S11/S12),"")="","",(S11/S12)),INDIRECT("'update Helper'!K"&amp;AG11+2)/100)</f>
        <v/>
      </c>
      <c r="U11" s="536"/>
      <c r="V11" s="538"/>
      <c r="W11" s="394"/>
      <c r="X11" s="534" t="str">
        <f ca="1">IF(OR(INDIRECT("'update Helper'!K"&amp;AG11+3)="",W11&lt;&gt;0,W12&lt;&gt;0),IF(IFERROR((W11/W12),"")="","",(W11/W12)),INDIRECT("'update Helper'!K"&amp;AG11+3)/100)</f>
        <v/>
      </c>
      <c r="Y11" s="536"/>
      <c r="Z11" s="538"/>
      <c r="AA11" s="532"/>
      <c r="AB11" s="253" t="str">
        <f t="array" ref="AB11">IFERROR(IF(INDEX('Reference Records'!$D$4:$D$18,MATCH(LEFT(B11,255),LEFT('Reference Records'!$C$4:$C$18,255),0))=0,"",INDEX('Reference Records'!$D$4:$D$18,MATCH(LEFT(B11,255),LEFT('Reference Records'!$C$4:$C$18,255),0))),"")</f>
        <v/>
      </c>
      <c r="AC11" s="518" t="str">
        <f>IF(H11&lt;&gt;"",B11&amp;C11,"")</f>
        <v/>
      </c>
      <c r="AD11" s="518" t="b">
        <f>IF(OR(B11&lt;&gt;"",C11&lt;&gt;""),TRUE,FALSE)</f>
        <v>0</v>
      </c>
      <c r="AE11" s="217" t="str">
        <f t="array" ref="AE11">IFERROR(IF(INDEX('Reference Records'!$G$4:$G$18,MATCH(LEFT(B11,255),LEFT('Reference Records'!$C$4:$C$18,255),0))=0,"",INDEX('Reference Records'!$G$4:$G$18,MATCH(LEFT(B11,255),LEFT('Reference Records'!$C$4:$C$18,255),0))),"")</f>
        <v/>
      </c>
      <c r="AG11" s="253">
        <f>AG9+'update Helper'!$R$2</f>
        <v>52</v>
      </c>
      <c r="AH11" s="253">
        <f>AH9+1</f>
        <v>5</v>
      </c>
      <c r="AI11" s="216"/>
      <c r="AJ11" s="216"/>
      <c r="AK11" s="216"/>
      <c r="AL11" s="216"/>
      <c r="AM11" s="216"/>
      <c r="AN11" s="216"/>
      <c r="AO11" s="510" t="str">
        <f t="shared" ref="AO11" si="5">IF(AND(AP11="Continue",AQ11="Continue"),"No Error",IF(AND(AP11&lt;&gt;"Continue",AQ11="Continue"),AP11,IF(AND(AQ11&lt;&gt;"Continue",AP11="Continue"),AQ11,CONCATENATE(AP11,CHAR(10),AQ11))))</f>
        <v>No Error</v>
      </c>
      <c r="AP11" s="509" t="str" cm="1">
        <f t="array" ref="AP11">IF(ISBLANK(B11),"Continue",(IF(IFERROR(_xlfn.XMATCH(B11,LEFT('Reference Records'!$I$3:$I$15,32768),0),0)&lt;&gt;0,"Continue","Standard Indicator does not exists")))</f>
        <v>Continue</v>
      </c>
      <c r="AQ11" s="509" t="str">
        <f t="shared" ref="AQ11" si="6">IF(SUM(AR11:AV12)=0, "Continue", "Please Enter Valid Number Only")</f>
        <v>Continue</v>
      </c>
      <c r="AR11" s="441">
        <f t="shared" si="0"/>
        <v>0</v>
      </c>
      <c r="AS11" s="441">
        <f t="shared" si="1"/>
        <v>0</v>
      </c>
      <c r="AT11" s="441">
        <f t="shared" si="2"/>
        <v>0</v>
      </c>
      <c r="AU11" s="441">
        <f t="shared" si="3"/>
        <v>0</v>
      </c>
      <c r="AV11" s="441">
        <f t="shared" si="4"/>
        <v>0</v>
      </c>
      <c r="AW11" s="104"/>
    </row>
    <row r="12" spans="1:49" s="253" customFormat="1" ht="30" customHeight="1" x14ac:dyDescent="0.35">
      <c r="A12" s="512"/>
      <c r="B12" s="514"/>
      <c r="C12" s="533"/>
      <c r="D12" s="304"/>
      <c r="E12" s="545"/>
      <c r="F12" s="533"/>
      <c r="G12" s="533"/>
      <c r="H12" s="531"/>
      <c r="I12" s="547"/>
      <c r="J12" s="533"/>
      <c r="K12" s="304"/>
      <c r="L12" s="535"/>
      <c r="M12" s="537"/>
      <c r="N12" s="539"/>
      <c r="O12" s="304"/>
      <c r="P12" s="535"/>
      <c r="Q12" s="537"/>
      <c r="R12" s="539"/>
      <c r="S12" s="304"/>
      <c r="T12" s="535"/>
      <c r="U12" s="537"/>
      <c r="V12" s="539"/>
      <c r="W12" s="304"/>
      <c r="X12" s="535"/>
      <c r="Y12" s="537"/>
      <c r="Z12" s="539"/>
      <c r="AA12" s="533"/>
      <c r="AC12" s="518"/>
      <c r="AD12" s="518"/>
      <c r="AE12" s="217"/>
      <c r="AI12" s="216"/>
      <c r="AJ12" s="216"/>
      <c r="AK12" s="216"/>
      <c r="AL12" s="216"/>
      <c r="AM12" s="216"/>
      <c r="AN12" s="216"/>
      <c r="AO12" s="510"/>
      <c r="AP12" s="509"/>
      <c r="AQ12" s="509"/>
      <c r="AR12" s="441">
        <f t="shared" si="0"/>
        <v>0</v>
      </c>
      <c r="AS12" s="441">
        <f t="shared" si="1"/>
        <v>0</v>
      </c>
      <c r="AT12" s="441">
        <f t="shared" si="2"/>
        <v>0</v>
      </c>
      <c r="AU12" s="441">
        <f t="shared" si="3"/>
        <v>0</v>
      </c>
      <c r="AV12" s="441">
        <f t="shared" si="4"/>
        <v>0</v>
      </c>
      <c r="AW12" s="104"/>
    </row>
    <row r="13" spans="1:49" s="253" customFormat="1" ht="30" customHeight="1" x14ac:dyDescent="0.35">
      <c r="A13" s="511">
        <v>3</v>
      </c>
      <c r="B13" s="521"/>
      <c r="C13" s="521"/>
      <c r="D13" s="443"/>
      <c r="E13" s="523" t="str">
        <f ca="1">IF(OR(INDIRECT("'update Helper'!D"&amp;AH13)="",D13&lt;&gt;0,D14&lt;&gt;0),IF(IFERROR((D13/D14),"")="","",(D13/D14)),INDIRECT("'update Helper'!D"&amp;AH13)/100)</f>
        <v/>
      </c>
      <c r="F13" s="521"/>
      <c r="G13" s="521"/>
      <c r="H13" s="530" t="str">
        <f>AB13</f>
        <v/>
      </c>
      <c r="I13" s="528"/>
      <c r="J13" s="521"/>
      <c r="K13" s="443"/>
      <c r="L13" s="540" t="str">
        <f ca="1">IF(OR(INDIRECT("'update Helper'!K"&amp;AG13)="",K13&lt;&gt;0,K14&lt;&gt;0),IF(IFERROR((K13/K14),"")="","",(K13/K14)),INDIRECT("'update Helper'!K"&amp;AG13)/100)</f>
        <v/>
      </c>
      <c r="M13" s="542"/>
      <c r="N13" s="519"/>
      <c r="O13" s="443"/>
      <c r="P13" s="540" t="str">
        <f ca="1">IF(OR(INDIRECT("'update Helper'!K"&amp;AG13+1)="",O13&lt;&gt;0,O14&lt;&gt;0),IF(IFERROR((O13/O14),"")="","",(O13/O14)),INDIRECT("'update Helper'!K"&amp;AG13+1)/100)</f>
        <v/>
      </c>
      <c r="Q13" s="542"/>
      <c r="R13" s="519"/>
      <c r="S13" s="443"/>
      <c r="T13" s="540" t="str">
        <f ca="1">IF(OR(INDIRECT("'update Helper'!K"&amp;AG13+2)="",S13&lt;&gt;0,S14&lt;&gt;0),IF(IFERROR((S13/S14),"")="","",(S13/S14)),INDIRECT("'update Helper'!K"&amp;AG13+2)/100)</f>
        <v/>
      </c>
      <c r="U13" s="542"/>
      <c r="V13" s="519"/>
      <c r="W13" s="443"/>
      <c r="X13" s="540" t="str">
        <f ca="1">IF(OR(INDIRECT("'update Helper'!K"&amp;AG13+3)="",W13&lt;&gt;0,W14&lt;&gt;0),IF(IFERROR((W13/W14),"")="","",(W13/W14)),INDIRECT("'update Helper'!K"&amp;AG13+3)/100)</f>
        <v/>
      </c>
      <c r="Y13" s="542"/>
      <c r="Z13" s="519"/>
      <c r="AA13" s="521"/>
      <c r="AB13" s="253" t="str">
        <f t="array" ref="AB13">IFERROR(IF(INDEX('Reference Records'!$D$4:$D$18,MATCH(LEFT(B13,255),LEFT('Reference Records'!$C$4:$C$18,255),0))=0,"",INDEX('Reference Records'!$D$4:$D$18,MATCH(LEFT(B13,255),LEFT('Reference Records'!$C$4:$C$18,255),0))),"")</f>
        <v/>
      </c>
      <c r="AC13" s="518" t="str">
        <f>IF(H13&lt;&gt;"",B13&amp;C13,"")</f>
        <v/>
      </c>
      <c r="AD13" s="518" t="b">
        <f>IF(OR(B13&lt;&gt;"",C13&lt;&gt;""),TRUE,FALSE)</f>
        <v>0</v>
      </c>
      <c r="AE13" s="217" t="str">
        <f t="array" ref="AE13">IFERROR(IF(INDEX('Reference Records'!$G$4:$G$18,MATCH(LEFT(B13,255),LEFT('Reference Records'!$C$4:$C$18,255),0))=0,"",INDEX('Reference Records'!$G$4:$G$18,MATCH(LEFT(B13,255),LEFT('Reference Records'!$C$4:$C$18,255),0))),"")</f>
        <v/>
      </c>
      <c r="AG13" s="253">
        <f>AG11+'update Helper'!$R$2</f>
        <v>60</v>
      </c>
      <c r="AH13" s="253">
        <f t="shared" ref="AH13" si="7">AH11+1</f>
        <v>6</v>
      </c>
      <c r="AI13" s="216"/>
      <c r="AJ13" s="216"/>
      <c r="AK13" s="216"/>
      <c r="AL13" s="216"/>
      <c r="AM13" s="216"/>
      <c r="AN13" s="216"/>
      <c r="AO13" s="510" t="str">
        <f t="shared" ref="AO13" si="8">IF(AND(AP13="Continue",AQ13="Continue"),"No Error",IF(AND(AP13&lt;&gt;"Continue",AQ13="Continue"),AP13,IF(AND(AQ13&lt;&gt;"Continue",AP13="Continue"),AQ13,CONCATENATE(AP13,CHAR(10),AQ13))))</f>
        <v>No Error</v>
      </c>
      <c r="AP13" s="509" t="str" cm="1">
        <f t="array" ref="AP13">IF(ISBLANK(B13),"Continue",(IF(IFERROR(_xlfn.XMATCH(B13,LEFT('Reference Records'!$I$3:$I$15,32768),0),0)&lt;&gt;0,"Continue","Standard Indicator does not exists")))</f>
        <v>Continue</v>
      </c>
      <c r="AQ13" s="509" t="str">
        <f t="shared" ref="AQ13" si="9">IF(SUM(AR13:AV14)=0, "Continue", "Please Enter Valid Number Only")</f>
        <v>Continue</v>
      </c>
      <c r="AR13" s="441">
        <f t="shared" si="0"/>
        <v>0</v>
      </c>
      <c r="AS13" s="441">
        <f t="shared" si="1"/>
        <v>0</v>
      </c>
      <c r="AT13" s="441">
        <f t="shared" si="2"/>
        <v>0</v>
      </c>
      <c r="AU13" s="441">
        <f t="shared" si="3"/>
        <v>0</v>
      </c>
      <c r="AV13" s="441">
        <f t="shared" si="4"/>
        <v>0</v>
      </c>
      <c r="AW13" s="104"/>
    </row>
    <row r="14" spans="1:49" s="253" customFormat="1" ht="30" customHeight="1" x14ac:dyDescent="0.35">
      <c r="A14" s="512"/>
      <c r="B14" s="522"/>
      <c r="C14" s="522"/>
      <c r="D14" s="444"/>
      <c r="E14" s="524"/>
      <c r="F14" s="522"/>
      <c r="G14" s="522"/>
      <c r="H14" s="531"/>
      <c r="I14" s="529"/>
      <c r="J14" s="522"/>
      <c r="K14" s="444"/>
      <c r="L14" s="541"/>
      <c r="M14" s="543"/>
      <c r="N14" s="520"/>
      <c r="O14" s="444"/>
      <c r="P14" s="541"/>
      <c r="Q14" s="543"/>
      <c r="R14" s="520"/>
      <c r="S14" s="444"/>
      <c r="T14" s="541"/>
      <c r="U14" s="543"/>
      <c r="V14" s="520"/>
      <c r="W14" s="444"/>
      <c r="X14" s="541"/>
      <c r="Y14" s="543"/>
      <c r="Z14" s="520"/>
      <c r="AA14" s="522"/>
      <c r="AC14" s="518"/>
      <c r="AD14" s="518"/>
      <c r="AE14" s="217"/>
      <c r="AI14" s="216"/>
      <c r="AJ14" s="216"/>
      <c r="AK14" s="216"/>
      <c r="AL14" s="216"/>
      <c r="AM14" s="216"/>
      <c r="AN14" s="216"/>
      <c r="AO14" s="510"/>
      <c r="AP14" s="509"/>
      <c r="AQ14" s="509"/>
      <c r="AR14" s="441">
        <f t="shared" si="0"/>
        <v>0</v>
      </c>
      <c r="AS14" s="441">
        <f t="shared" si="1"/>
        <v>0</v>
      </c>
      <c r="AT14" s="441">
        <f t="shared" si="2"/>
        <v>0</v>
      </c>
      <c r="AU14" s="441">
        <f t="shared" si="3"/>
        <v>0</v>
      </c>
      <c r="AV14" s="441">
        <f t="shared" si="4"/>
        <v>0</v>
      </c>
      <c r="AW14" s="104"/>
    </row>
    <row r="15" spans="1:49" s="253" customFormat="1" ht="30" customHeight="1" x14ac:dyDescent="0.35">
      <c r="A15" s="511">
        <v>4</v>
      </c>
      <c r="B15" s="513"/>
      <c r="C15" s="532"/>
      <c r="D15" s="394"/>
      <c r="E15" s="544" t="str">
        <f ca="1">IF(OR(INDIRECT("'update Helper'!D"&amp;AH15)="",D15&lt;&gt;0,D16&lt;&gt;0),IF(IFERROR((D15/D16),"")="","",(D15/D16)),INDIRECT("'update Helper'!D"&amp;AH15)/100)</f>
        <v/>
      </c>
      <c r="F15" s="532"/>
      <c r="G15" s="532"/>
      <c r="H15" s="530" t="str">
        <f>AB15</f>
        <v/>
      </c>
      <c r="I15" s="546"/>
      <c r="J15" s="532"/>
      <c r="K15" s="394"/>
      <c r="L15" s="534" t="str">
        <f ca="1">IF(OR(INDIRECT("'update Helper'!K"&amp;AG15)="",K15&lt;&gt;0,K16&lt;&gt;0),IF(IFERROR((K15/K16),"")="","",(K15/K16)),INDIRECT("'update Helper'!K"&amp;AG15)/100)</f>
        <v/>
      </c>
      <c r="M15" s="536"/>
      <c r="N15" s="538"/>
      <c r="O15" s="394"/>
      <c r="P15" s="534" t="str">
        <f ca="1">IF(OR(INDIRECT("'update Helper'!K"&amp;AG15+1)="",O15&lt;&gt;0,O16&lt;&gt;0),IF(IFERROR((O15/O16),"")="","",(O15/O16)),INDIRECT("'update Helper'!K"&amp;AG15+1)/100)</f>
        <v/>
      </c>
      <c r="Q15" s="536"/>
      <c r="R15" s="538"/>
      <c r="S15" s="394"/>
      <c r="T15" s="534" t="str">
        <f ca="1">IF(OR(INDIRECT("'update Helper'!K"&amp;AG15+2)="",S15&lt;&gt;0,S16&lt;&gt;0),IF(IFERROR((S15/S16),"")="","",(S15/S16)),INDIRECT("'update Helper'!K"&amp;AG15+2)/100)</f>
        <v/>
      </c>
      <c r="U15" s="536"/>
      <c r="V15" s="538"/>
      <c r="W15" s="394"/>
      <c r="X15" s="534" t="str">
        <f ca="1">IF(OR(INDIRECT("'update Helper'!K"&amp;AG15+3)="",W15&lt;&gt;0,W16&lt;&gt;0),IF(IFERROR((W15/W16),"")="","",(W15/W16)),INDIRECT("'update Helper'!K"&amp;AG15+3)/100)</f>
        <v/>
      </c>
      <c r="Y15" s="536"/>
      <c r="Z15" s="538"/>
      <c r="AA15" s="532"/>
      <c r="AB15" s="253" t="str">
        <f t="array" ref="AB15">IFERROR(IF(INDEX('Reference Records'!$D$4:$D$18,MATCH(LEFT(B15,255),LEFT('Reference Records'!$C$4:$C$18,255),0))=0,"",INDEX('Reference Records'!$D$4:$D$18,MATCH(LEFT(B15,255),LEFT('Reference Records'!$C$4:$C$18,255),0))),"")</f>
        <v/>
      </c>
      <c r="AC15" s="518" t="str">
        <f>IF(H15&lt;&gt;"",B15&amp;C15,"")</f>
        <v/>
      </c>
      <c r="AD15" s="518" t="b">
        <f>IF(OR(B15&lt;&gt;"",C15&lt;&gt;""),TRUE,FALSE)</f>
        <v>0</v>
      </c>
      <c r="AE15" s="217" t="str">
        <f t="array" ref="AE15">IFERROR(IF(INDEX('Reference Records'!$G$4:$G$18,MATCH(LEFT(B15,255),LEFT('Reference Records'!$C$4:$C$18,255),0))=0,"",INDEX('Reference Records'!$G$4:$G$18,MATCH(LEFT(B15,255),LEFT('Reference Records'!$C$4:$C$18,255),0))),"")</f>
        <v/>
      </c>
      <c r="AG15" s="253">
        <f>AG13+'update Helper'!$R$2</f>
        <v>68</v>
      </c>
      <c r="AH15" s="253">
        <f t="shared" ref="AH15" si="10">AH13+1</f>
        <v>7</v>
      </c>
      <c r="AI15" s="216"/>
      <c r="AJ15" s="216"/>
      <c r="AK15" s="216"/>
      <c r="AL15" s="216"/>
      <c r="AM15" s="216"/>
      <c r="AN15" s="216"/>
      <c r="AO15" s="510" t="str">
        <f t="shared" ref="AO15" si="11">IF(AND(AP15="Continue",AQ15="Continue"),"No Error",IF(AND(AP15&lt;&gt;"Continue",AQ15="Continue"),AP15,IF(AND(AQ15&lt;&gt;"Continue",AP15="Continue"),AQ15,CONCATENATE(AP15,CHAR(10),AQ15))))</f>
        <v>No Error</v>
      </c>
      <c r="AP15" s="509" t="str" cm="1">
        <f t="array" ref="AP15">IF(ISBLANK(B15),"Continue",(IF(IFERROR(_xlfn.XMATCH(B15,LEFT('Reference Records'!$I$3:$I$15,32768),0),0)&lt;&gt;0,"Continue","Standard Indicator does not exists")))</f>
        <v>Continue</v>
      </c>
      <c r="AQ15" s="509" t="str">
        <f t="shared" ref="AQ15" si="12">IF(SUM(AR15:AV16)=0, "Continue", "Please Enter Valid Number Only")</f>
        <v>Continue</v>
      </c>
      <c r="AR15" s="441">
        <f t="shared" si="0"/>
        <v>0</v>
      </c>
      <c r="AS15" s="441">
        <f t="shared" si="1"/>
        <v>0</v>
      </c>
      <c r="AT15" s="441">
        <f t="shared" si="2"/>
        <v>0</v>
      </c>
      <c r="AU15" s="441">
        <f t="shared" si="3"/>
        <v>0</v>
      </c>
      <c r="AV15" s="441">
        <f t="shared" si="4"/>
        <v>0</v>
      </c>
      <c r="AW15" s="104"/>
    </row>
    <row r="16" spans="1:49" s="253" customFormat="1" ht="30" customHeight="1" x14ac:dyDescent="0.35">
      <c r="A16" s="512"/>
      <c r="B16" s="514"/>
      <c r="C16" s="533"/>
      <c r="D16" s="304"/>
      <c r="E16" s="545"/>
      <c r="F16" s="533"/>
      <c r="G16" s="533"/>
      <c r="H16" s="531"/>
      <c r="I16" s="547"/>
      <c r="J16" s="533"/>
      <c r="K16" s="304"/>
      <c r="L16" s="535"/>
      <c r="M16" s="537"/>
      <c r="N16" s="539"/>
      <c r="O16" s="304"/>
      <c r="P16" s="535"/>
      <c r="Q16" s="537"/>
      <c r="R16" s="539"/>
      <c r="S16" s="304"/>
      <c r="T16" s="535"/>
      <c r="U16" s="537"/>
      <c r="V16" s="539"/>
      <c r="W16" s="304"/>
      <c r="X16" s="535"/>
      <c r="Y16" s="537"/>
      <c r="Z16" s="539"/>
      <c r="AA16" s="533"/>
      <c r="AC16" s="518"/>
      <c r="AD16" s="518"/>
      <c r="AE16" s="217"/>
      <c r="AI16" s="216"/>
      <c r="AJ16" s="216"/>
      <c r="AK16" s="216"/>
      <c r="AL16" s="216"/>
      <c r="AM16" s="216"/>
      <c r="AN16" s="216"/>
      <c r="AO16" s="510"/>
      <c r="AP16" s="509"/>
      <c r="AQ16" s="509"/>
      <c r="AR16" s="441">
        <f t="shared" si="0"/>
        <v>0</v>
      </c>
      <c r="AS16" s="441">
        <f t="shared" si="1"/>
        <v>0</v>
      </c>
      <c r="AT16" s="441">
        <f t="shared" si="2"/>
        <v>0</v>
      </c>
      <c r="AU16" s="441">
        <f t="shared" si="3"/>
        <v>0</v>
      </c>
      <c r="AV16" s="441">
        <f t="shared" si="4"/>
        <v>0</v>
      </c>
      <c r="AW16" s="104"/>
    </row>
    <row r="17" spans="1:49" s="253" customFormat="1" ht="30" customHeight="1" x14ac:dyDescent="0.35">
      <c r="A17" s="511">
        <v>5</v>
      </c>
      <c r="B17" s="521"/>
      <c r="C17" s="521"/>
      <c r="D17" s="443"/>
      <c r="E17" s="523" t="str">
        <f ca="1">IF(OR(INDIRECT("'update Helper'!D"&amp;AH17)="",D17&lt;&gt;0,D18&lt;&gt;0),IF(IFERROR((D17/D18),"")="","",(D17/D18)),INDIRECT("'update Helper'!D"&amp;AH17)/100)</f>
        <v/>
      </c>
      <c r="F17" s="521"/>
      <c r="G17" s="521"/>
      <c r="H17" s="530" t="str">
        <f>AB17</f>
        <v/>
      </c>
      <c r="I17" s="528"/>
      <c r="J17" s="521"/>
      <c r="K17" s="443"/>
      <c r="L17" s="540" t="str">
        <f ca="1">IF(OR(INDIRECT("'update Helper'!K"&amp;AG17)="",K17&lt;&gt;0,K18&lt;&gt;0),IF(IFERROR((K17/K18),"")="","",(K17/K18)),INDIRECT("'update Helper'!K"&amp;AG17)/100)</f>
        <v/>
      </c>
      <c r="M17" s="542"/>
      <c r="N17" s="519"/>
      <c r="O17" s="443"/>
      <c r="P17" s="540" t="str">
        <f ca="1">IF(OR(INDIRECT("'update Helper'!K"&amp;AG17+1)="",O17&lt;&gt;0,O18&lt;&gt;0),IF(IFERROR((O17/O18),"")="","",(O17/O18)),INDIRECT("'update Helper'!K"&amp;AG17+1)/100)</f>
        <v/>
      </c>
      <c r="Q17" s="542"/>
      <c r="R17" s="519"/>
      <c r="S17" s="443"/>
      <c r="T17" s="540" t="str">
        <f ca="1">IF(OR(INDIRECT("'update Helper'!K"&amp;AG17+2)="",S17&lt;&gt;0,S18&lt;&gt;0),IF(IFERROR((S17/S18),"")="","",(S17/S18)),INDIRECT("'update Helper'!K"&amp;AG17+2)/100)</f>
        <v/>
      </c>
      <c r="U17" s="542"/>
      <c r="V17" s="519"/>
      <c r="W17" s="443"/>
      <c r="X17" s="540" t="str">
        <f ca="1">IF(OR(INDIRECT("'update Helper'!K"&amp;AG17+3)="",W17&lt;&gt;0,W18&lt;&gt;0),IF(IFERROR((W17/W18),"")="","",(W17/W18)),INDIRECT("'update Helper'!K"&amp;AG17+3)/100)</f>
        <v/>
      </c>
      <c r="Y17" s="542"/>
      <c r="Z17" s="519"/>
      <c r="AA17" s="521"/>
      <c r="AB17" s="253" t="str">
        <f t="array" ref="AB17">IFERROR(IF(INDEX('Reference Records'!$D$4:$D$18,MATCH(LEFT(B17,255),LEFT('Reference Records'!$C$4:$C$18,255),0))=0,"",INDEX('Reference Records'!$D$4:$D$18,MATCH(LEFT(B17,255),LEFT('Reference Records'!$C$4:$C$18,255),0))),"")</f>
        <v/>
      </c>
      <c r="AC17" s="518" t="str">
        <f>IF(H17&lt;&gt;"",B17&amp;C17,"")</f>
        <v/>
      </c>
      <c r="AD17" s="518" t="b">
        <f>IF(OR(B17&lt;&gt;"",C17&lt;&gt;""),TRUE,FALSE)</f>
        <v>0</v>
      </c>
      <c r="AE17" s="217" t="str">
        <f t="array" ref="AE17">IFERROR(IF(INDEX('Reference Records'!$G$4:$G$18,MATCH(LEFT(B17,255),LEFT('Reference Records'!$C$4:$C$18,255),0))=0,"",INDEX('Reference Records'!$G$4:$G$18,MATCH(LEFT(B17,255),LEFT('Reference Records'!$C$4:$C$18,255),0))),"")</f>
        <v/>
      </c>
      <c r="AG17" s="253">
        <f>AG15+'update Helper'!$R$2</f>
        <v>76</v>
      </c>
      <c r="AH17" s="253">
        <f t="shared" ref="AH17" si="13">AH15+1</f>
        <v>8</v>
      </c>
      <c r="AI17" s="216"/>
      <c r="AJ17" s="216"/>
      <c r="AK17" s="216"/>
      <c r="AL17" s="216"/>
      <c r="AM17" s="216"/>
      <c r="AN17" s="216"/>
      <c r="AO17" s="510" t="str">
        <f t="shared" ref="AO17" si="14">IF(AND(AP17="Continue",AQ17="Continue"),"No Error",IF(AND(AP17&lt;&gt;"Continue",AQ17="Continue"),AP17,IF(AND(AQ17&lt;&gt;"Continue",AP17="Continue"),AQ17,CONCATENATE(AP17,CHAR(10),AQ17))))</f>
        <v>No Error</v>
      </c>
      <c r="AP17" s="509" t="str" cm="1">
        <f t="array" ref="AP17">IF(ISBLANK(B17),"Continue",(IF(IFERROR(_xlfn.XMATCH(B17,LEFT('Reference Records'!$I$3:$I$15,32768),0),0)&lt;&gt;0,"Continue","Standard Indicator does not exists")))</f>
        <v>Continue</v>
      </c>
      <c r="AQ17" s="509" t="str">
        <f t="shared" ref="AQ17" si="15">IF(SUM(AR17:AV18)=0, "Continue", "Please Enter Valid Number Only")</f>
        <v>Continue</v>
      </c>
      <c r="AR17" s="441">
        <f t="shared" si="0"/>
        <v>0</v>
      </c>
      <c r="AS17" s="441">
        <f t="shared" si="1"/>
        <v>0</v>
      </c>
      <c r="AT17" s="441">
        <f t="shared" si="2"/>
        <v>0</v>
      </c>
      <c r="AU17" s="441">
        <f t="shared" si="3"/>
        <v>0</v>
      </c>
      <c r="AV17" s="441">
        <f t="shared" si="4"/>
        <v>0</v>
      </c>
      <c r="AW17" s="104"/>
    </row>
    <row r="18" spans="1:49" s="253" customFormat="1" ht="30" customHeight="1" x14ac:dyDescent="0.35">
      <c r="A18" s="512"/>
      <c r="B18" s="522"/>
      <c r="C18" s="522"/>
      <c r="D18" s="444"/>
      <c r="E18" s="524"/>
      <c r="F18" s="522"/>
      <c r="G18" s="522"/>
      <c r="H18" s="531"/>
      <c r="I18" s="529"/>
      <c r="J18" s="522"/>
      <c r="K18" s="444"/>
      <c r="L18" s="541"/>
      <c r="M18" s="543"/>
      <c r="N18" s="520"/>
      <c r="O18" s="444"/>
      <c r="P18" s="541"/>
      <c r="Q18" s="543"/>
      <c r="R18" s="520"/>
      <c r="S18" s="444"/>
      <c r="T18" s="541"/>
      <c r="U18" s="543"/>
      <c r="V18" s="520"/>
      <c r="W18" s="444"/>
      <c r="X18" s="541"/>
      <c r="Y18" s="543"/>
      <c r="Z18" s="520"/>
      <c r="AA18" s="522"/>
      <c r="AC18" s="518"/>
      <c r="AD18" s="518"/>
      <c r="AE18" s="217"/>
      <c r="AI18" s="216"/>
      <c r="AJ18" s="216"/>
      <c r="AK18" s="216"/>
      <c r="AL18" s="216"/>
      <c r="AM18" s="216"/>
      <c r="AN18" s="216"/>
      <c r="AO18" s="510"/>
      <c r="AP18" s="509"/>
      <c r="AQ18" s="509"/>
      <c r="AR18" s="441">
        <f t="shared" si="0"/>
        <v>0</v>
      </c>
      <c r="AS18" s="441">
        <f t="shared" si="1"/>
        <v>0</v>
      </c>
      <c r="AT18" s="441">
        <f t="shared" si="2"/>
        <v>0</v>
      </c>
      <c r="AU18" s="441">
        <f t="shared" si="3"/>
        <v>0</v>
      </c>
      <c r="AV18" s="441">
        <f t="shared" si="4"/>
        <v>0</v>
      </c>
      <c r="AW18" s="104"/>
    </row>
    <row r="19" spans="1:49" s="253" customFormat="1" ht="30" customHeight="1" x14ac:dyDescent="0.35">
      <c r="A19" s="511">
        <v>6</v>
      </c>
      <c r="B19" s="513"/>
      <c r="C19" s="532"/>
      <c r="D19" s="394"/>
      <c r="E19" s="544" t="str">
        <f ca="1">IF(OR(INDIRECT("'update Helper'!D"&amp;AH19)="",D19&lt;&gt;0,D20&lt;&gt;0),IF(IFERROR((D19/D20),"")="","",(D19/D20)),INDIRECT("'update Helper'!D"&amp;AH19)/100)</f>
        <v/>
      </c>
      <c r="F19" s="532"/>
      <c r="G19" s="532"/>
      <c r="H19" s="530" t="str">
        <f>AB19</f>
        <v/>
      </c>
      <c r="I19" s="546"/>
      <c r="J19" s="532"/>
      <c r="K19" s="394"/>
      <c r="L19" s="534" t="str">
        <f ca="1">IF(OR(INDIRECT("'update Helper'!K"&amp;AG19)="",K19&lt;&gt;0,K20&lt;&gt;0),IF(IFERROR((K19/K20),"")="","",(K19/K20)),INDIRECT("'update Helper'!K"&amp;AG19)/100)</f>
        <v/>
      </c>
      <c r="M19" s="536"/>
      <c r="N19" s="538"/>
      <c r="O19" s="394"/>
      <c r="P19" s="534" t="str">
        <f ca="1">IF(OR(INDIRECT("'update Helper'!K"&amp;AG19+1)="",O19&lt;&gt;0,O20&lt;&gt;0),IF(IFERROR((O19/O20),"")="","",(O19/O20)),INDIRECT("'update Helper'!K"&amp;AG19+1)/100)</f>
        <v/>
      </c>
      <c r="Q19" s="536"/>
      <c r="R19" s="538"/>
      <c r="S19" s="394"/>
      <c r="T19" s="534" t="str">
        <f ca="1">IF(OR(INDIRECT("'update Helper'!K"&amp;AG19+2)="",S19&lt;&gt;0,S20&lt;&gt;0),IF(IFERROR((S19/S20),"")="","",(S19/S20)),INDIRECT("'update Helper'!K"&amp;AG19+2)/100)</f>
        <v/>
      </c>
      <c r="U19" s="536"/>
      <c r="V19" s="538"/>
      <c r="W19" s="394"/>
      <c r="X19" s="534" t="str">
        <f ca="1">IF(OR(INDIRECT("'update Helper'!K"&amp;AG19+3)="",W19&lt;&gt;0,W20&lt;&gt;0),IF(IFERROR((W19/W20),"")="","",(W19/W20)),INDIRECT("'update Helper'!K"&amp;AG19+3)/100)</f>
        <v/>
      </c>
      <c r="Y19" s="536"/>
      <c r="Z19" s="538"/>
      <c r="AA19" s="532"/>
      <c r="AB19" s="253" t="str">
        <f t="array" ref="AB19">IFERROR(IF(INDEX('Reference Records'!$D$4:$D$18,MATCH(LEFT(B19,255),LEFT('Reference Records'!$C$4:$C$18,255),0))=0,"",INDEX('Reference Records'!$D$4:$D$18,MATCH(LEFT(B19,255),LEFT('Reference Records'!$C$4:$C$18,255),0))),"")</f>
        <v/>
      </c>
      <c r="AC19" s="518" t="str">
        <f>IF(H19&lt;&gt;"",B19&amp;C19,"")</f>
        <v/>
      </c>
      <c r="AD19" s="518" t="b">
        <f>IF(OR(B19&lt;&gt;"",C19&lt;&gt;""),TRUE,FALSE)</f>
        <v>0</v>
      </c>
      <c r="AE19" s="217" t="str">
        <f t="array" ref="AE19">IFERROR(IF(INDEX('Reference Records'!$G$4:$G$18,MATCH(LEFT(B19,255),LEFT('Reference Records'!$C$4:$C$18,255),0))=0,"",INDEX('Reference Records'!$G$4:$G$18,MATCH(LEFT(B19,255),LEFT('Reference Records'!$C$4:$C$18,255),0))),"")</f>
        <v/>
      </c>
      <c r="AG19" s="253">
        <f>AG17+'update Helper'!$R$2</f>
        <v>84</v>
      </c>
      <c r="AH19" s="253">
        <f t="shared" ref="AH19" si="16">AH17+1</f>
        <v>9</v>
      </c>
      <c r="AI19" s="216"/>
      <c r="AJ19" s="216"/>
      <c r="AK19" s="216"/>
      <c r="AL19" s="216"/>
      <c r="AM19" s="216"/>
      <c r="AN19" s="216"/>
      <c r="AO19" s="510" t="str">
        <f t="shared" ref="AO19" si="17">IF(AND(AP19="Continue",AQ19="Continue"),"No Error",IF(AND(AP19&lt;&gt;"Continue",AQ19="Continue"),AP19,IF(AND(AQ19&lt;&gt;"Continue",AP19="Continue"),AQ19,CONCATENATE(AP19,CHAR(10),AQ19))))</f>
        <v>No Error</v>
      </c>
      <c r="AP19" s="509" t="str" cm="1">
        <f t="array" ref="AP19">IF(ISBLANK(B19),"Continue",(IF(IFERROR(_xlfn.XMATCH(B19,LEFT('Reference Records'!$I$3:$I$15,32768),0),0)&lt;&gt;0,"Continue","Standard Indicator does not exists")))</f>
        <v>Continue</v>
      </c>
      <c r="AQ19" s="509" t="str">
        <f t="shared" ref="AQ19" si="18">IF(SUM(AR19:AV20)=0, "Continue", "Please Enter Valid Number Only")</f>
        <v>Continue</v>
      </c>
      <c r="AR19" s="441">
        <f t="shared" si="0"/>
        <v>0</v>
      </c>
      <c r="AS19" s="441">
        <f t="shared" si="1"/>
        <v>0</v>
      </c>
      <c r="AT19" s="441">
        <f t="shared" si="2"/>
        <v>0</v>
      </c>
      <c r="AU19" s="441">
        <f t="shared" si="3"/>
        <v>0</v>
      </c>
      <c r="AV19" s="441">
        <f t="shared" si="4"/>
        <v>0</v>
      </c>
      <c r="AW19" s="104"/>
    </row>
    <row r="20" spans="1:49" s="253" customFormat="1" ht="30" customHeight="1" x14ac:dyDescent="0.35">
      <c r="A20" s="512"/>
      <c r="B20" s="514"/>
      <c r="C20" s="533"/>
      <c r="D20" s="304"/>
      <c r="E20" s="545"/>
      <c r="F20" s="533"/>
      <c r="G20" s="533"/>
      <c r="H20" s="531"/>
      <c r="I20" s="547"/>
      <c r="J20" s="533"/>
      <c r="K20" s="304"/>
      <c r="L20" s="535"/>
      <c r="M20" s="537"/>
      <c r="N20" s="539"/>
      <c r="O20" s="304"/>
      <c r="P20" s="535"/>
      <c r="Q20" s="537"/>
      <c r="R20" s="539"/>
      <c r="S20" s="304"/>
      <c r="T20" s="535"/>
      <c r="U20" s="537"/>
      <c r="V20" s="539"/>
      <c r="W20" s="304"/>
      <c r="X20" s="535"/>
      <c r="Y20" s="537"/>
      <c r="Z20" s="539"/>
      <c r="AA20" s="533"/>
      <c r="AC20" s="518"/>
      <c r="AD20" s="518"/>
      <c r="AE20" s="217"/>
      <c r="AI20" s="216"/>
      <c r="AJ20" s="216"/>
      <c r="AK20" s="216"/>
      <c r="AL20" s="216"/>
      <c r="AM20" s="216"/>
      <c r="AN20" s="216"/>
      <c r="AO20" s="510"/>
      <c r="AP20" s="509"/>
      <c r="AQ20" s="509"/>
      <c r="AR20" s="441">
        <f t="shared" si="0"/>
        <v>0</v>
      </c>
      <c r="AS20" s="441">
        <f t="shared" si="1"/>
        <v>0</v>
      </c>
      <c r="AT20" s="441">
        <f t="shared" si="2"/>
        <v>0</v>
      </c>
      <c r="AU20" s="441">
        <f t="shared" si="3"/>
        <v>0</v>
      </c>
      <c r="AV20" s="441">
        <f t="shared" si="4"/>
        <v>0</v>
      </c>
      <c r="AW20" s="104"/>
    </row>
    <row r="21" spans="1:49" s="253" customFormat="1" ht="30" customHeight="1" x14ac:dyDescent="0.35">
      <c r="A21" s="511">
        <v>7</v>
      </c>
      <c r="B21" s="521"/>
      <c r="C21" s="521"/>
      <c r="D21" s="443"/>
      <c r="E21" s="523" t="str">
        <f ca="1">IF(OR(INDIRECT("'update Helper'!D"&amp;AH21)="",D21&lt;&gt;0,D22&lt;&gt;0),IF(IFERROR((D21/D22),"")="","",(D21/D22)),INDIRECT("'update Helper'!D"&amp;AH21)/100)</f>
        <v/>
      </c>
      <c r="F21" s="521"/>
      <c r="G21" s="521"/>
      <c r="H21" s="530" t="str">
        <f>AB21</f>
        <v/>
      </c>
      <c r="I21" s="528"/>
      <c r="J21" s="521"/>
      <c r="K21" s="443"/>
      <c r="L21" s="540" t="str">
        <f ca="1">IF(OR(INDIRECT("'update Helper'!K"&amp;AG21)="",K21&lt;&gt;0,K22&lt;&gt;0),IF(IFERROR((K21/K22),"")="","",(K21/K22)),INDIRECT("'update Helper'!K"&amp;AG21)/100)</f>
        <v/>
      </c>
      <c r="M21" s="542"/>
      <c r="N21" s="519"/>
      <c r="O21" s="443"/>
      <c r="P21" s="540" t="str">
        <f ca="1">IF(OR(INDIRECT("'update Helper'!K"&amp;AG21+1)="",O21&lt;&gt;0,O22&lt;&gt;0),IF(IFERROR((O21/O22),"")="","",(O21/O22)),INDIRECT("'update Helper'!K"&amp;AG21+1)/100)</f>
        <v/>
      </c>
      <c r="Q21" s="542"/>
      <c r="R21" s="519"/>
      <c r="S21" s="443"/>
      <c r="T21" s="540" t="str">
        <f ca="1">IF(OR(INDIRECT("'update Helper'!K"&amp;AG21+2)="",S21&lt;&gt;0,S22&lt;&gt;0),IF(IFERROR((S21/S22),"")="","",(S21/S22)),INDIRECT("'update Helper'!K"&amp;AG21+2)/100)</f>
        <v/>
      </c>
      <c r="U21" s="542"/>
      <c r="V21" s="519"/>
      <c r="W21" s="443"/>
      <c r="X21" s="540" t="str">
        <f ca="1">IF(OR(INDIRECT("'update Helper'!K"&amp;AG21+3)="",W21&lt;&gt;0,W22&lt;&gt;0),IF(IFERROR((W21/W22),"")="","",(W21/W22)),INDIRECT("'update Helper'!K"&amp;AG21+3)/100)</f>
        <v/>
      </c>
      <c r="Y21" s="542"/>
      <c r="Z21" s="519"/>
      <c r="AA21" s="521"/>
      <c r="AB21" s="253" t="str">
        <f t="array" ref="AB21">IFERROR(IF(INDEX('Reference Records'!$D$4:$D$18,MATCH(LEFT(B21,255),LEFT('Reference Records'!$C$4:$C$18,255),0))=0,"",INDEX('Reference Records'!$D$4:$D$18,MATCH(LEFT(B21,255),LEFT('Reference Records'!$C$4:$C$18,255),0))),"")</f>
        <v/>
      </c>
      <c r="AC21" s="518" t="str">
        <f>IF(H21&lt;&gt;"",B21&amp;C21,"")</f>
        <v/>
      </c>
      <c r="AD21" s="518" t="b">
        <f>IF(OR(B21&lt;&gt;"",C21&lt;&gt;""),TRUE,FALSE)</f>
        <v>0</v>
      </c>
      <c r="AE21" s="217" t="str">
        <f t="array" ref="AE21">IFERROR(IF(INDEX('Reference Records'!$G$4:$G$18,MATCH(LEFT(B21,255),LEFT('Reference Records'!$C$4:$C$18,255),0))=0,"",INDEX('Reference Records'!$G$4:$G$18,MATCH(LEFT(B21,255),LEFT('Reference Records'!$C$4:$C$18,255),0))),"")</f>
        <v/>
      </c>
      <c r="AG21" s="253">
        <f>AG19+'update Helper'!$R$2</f>
        <v>92</v>
      </c>
      <c r="AH21" s="253">
        <f t="shared" ref="AH21" si="19">AH19+1</f>
        <v>10</v>
      </c>
      <c r="AI21" s="216"/>
      <c r="AJ21" s="216"/>
      <c r="AK21" s="216"/>
      <c r="AL21" s="216"/>
      <c r="AM21" s="216"/>
      <c r="AN21" s="216"/>
      <c r="AO21" s="510" t="str">
        <f t="shared" ref="AO21" si="20">IF(AND(AP21="Continue",AQ21="Continue"),"No Error",IF(AND(AP21&lt;&gt;"Continue",AQ21="Continue"),AP21,IF(AND(AQ21&lt;&gt;"Continue",AP21="Continue"),AQ21,CONCATENATE(AP21,CHAR(10),AQ21))))</f>
        <v>No Error</v>
      </c>
      <c r="AP21" s="509" t="str" cm="1">
        <f t="array" ref="AP21">IF(ISBLANK(B21),"Continue",(IF(IFERROR(_xlfn.XMATCH(B21,LEFT('Reference Records'!$I$3:$I$15,32768),0),0)&lt;&gt;0,"Continue","Standard Indicator does not exists")))</f>
        <v>Continue</v>
      </c>
      <c r="AQ21" s="509" t="str">
        <f t="shared" ref="AQ21" si="21">IF(SUM(AR21:AV22)=0, "Continue", "Please Enter Valid Number Only")</f>
        <v>Continue</v>
      </c>
      <c r="AR21" s="441">
        <f t="shared" si="0"/>
        <v>0</v>
      </c>
      <c r="AS21" s="441">
        <f t="shared" si="1"/>
        <v>0</v>
      </c>
      <c r="AT21" s="441">
        <f t="shared" si="2"/>
        <v>0</v>
      </c>
      <c r="AU21" s="441">
        <f t="shared" si="3"/>
        <v>0</v>
      </c>
      <c r="AV21" s="441">
        <f t="shared" si="4"/>
        <v>0</v>
      </c>
      <c r="AW21" s="104"/>
    </row>
    <row r="22" spans="1:49" s="253" customFormat="1" ht="30" customHeight="1" x14ac:dyDescent="0.35">
      <c r="A22" s="512"/>
      <c r="B22" s="522"/>
      <c r="C22" s="522"/>
      <c r="D22" s="444"/>
      <c r="E22" s="524"/>
      <c r="F22" s="522"/>
      <c r="G22" s="522"/>
      <c r="H22" s="531"/>
      <c r="I22" s="529"/>
      <c r="J22" s="522"/>
      <c r="K22" s="444"/>
      <c r="L22" s="541"/>
      <c r="M22" s="543"/>
      <c r="N22" s="520"/>
      <c r="O22" s="444"/>
      <c r="P22" s="541"/>
      <c r="Q22" s="543"/>
      <c r="R22" s="520"/>
      <c r="S22" s="444"/>
      <c r="T22" s="541"/>
      <c r="U22" s="543"/>
      <c r="V22" s="520"/>
      <c r="W22" s="444"/>
      <c r="X22" s="541"/>
      <c r="Y22" s="543"/>
      <c r="Z22" s="520"/>
      <c r="AA22" s="522"/>
      <c r="AC22" s="518"/>
      <c r="AD22" s="518"/>
      <c r="AE22" s="217"/>
      <c r="AI22" s="216"/>
      <c r="AJ22" s="216"/>
      <c r="AK22" s="216"/>
      <c r="AL22" s="216"/>
      <c r="AM22" s="216"/>
      <c r="AN22" s="216"/>
      <c r="AO22" s="510"/>
      <c r="AP22" s="509"/>
      <c r="AQ22" s="509"/>
      <c r="AR22" s="441">
        <f t="shared" si="0"/>
        <v>0</v>
      </c>
      <c r="AS22" s="441">
        <f t="shared" si="1"/>
        <v>0</v>
      </c>
      <c r="AT22" s="441">
        <f t="shared" si="2"/>
        <v>0</v>
      </c>
      <c r="AU22" s="441">
        <f t="shared" si="3"/>
        <v>0</v>
      </c>
      <c r="AV22" s="441">
        <f t="shared" si="4"/>
        <v>0</v>
      </c>
      <c r="AW22" s="104"/>
    </row>
    <row r="23" spans="1:49" s="253" customFormat="1" ht="30" customHeight="1" x14ac:dyDescent="0.35">
      <c r="A23" s="511">
        <v>8</v>
      </c>
      <c r="B23" s="513"/>
      <c r="C23" s="532"/>
      <c r="D23" s="394"/>
      <c r="E23" s="544" t="str">
        <f ca="1">IF(OR(INDIRECT("'update Helper'!D"&amp;AH23)="",D23&lt;&gt;0,D24&lt;&gt;0),IF(IFERROR((D23/D24),"")="","",(D23/D24)),INDIRECT("'update Helper'!D"&amp;AH23)/100)</f>
        <v/>
      </c>
      <c r="F23" s="532"/>
      <c r="G23" s="532"/>
      <c r="H23" s="530" t="str">
        <f>AB23</f>
        <v/>
      </c>
      <c r="I23" s="546"/>
      <c r="J23" s="532"/>
      <c r="K23" s="394"/>
      <c r="L23" s="534" t="str">
        <f ca="1">IF(OR(INDIRECT("'update Helper'!K"&amp;AG23)="",K23&lt;&gt;0,K24&lt;&gt;0),IF(IFERROR((K23/K24),"")="","",(K23/K24)),INDIRECT("'update Helper'!K"&amp;AG23)/100)</f>
        <v/>
      </c>
      <c r="M23" s="536"/>
      <c r="N23" s="538"/>
      <c r="O23" s="394"/>
      <c r="P23" s="534" t="str">
        <f ca="1">IF(OR(INDIRECT("'update Helper'!K"&amp;AG23+1)="",O23&lt;&gt;0,O24&lt;&gt;0),IF(IFERROR((O23/O24),"")="","",(O23/O24)),INDIRECT("'update Helper'!K"&amp;AG23+1)/100)</f>
        <v/>
      </c>
      <c r="Q23" s="536"/>
      <c r="R23" s="538"/>
      <c r="S23" s="394"/>
      <c r="T23" s="534" t="str">
        <f ca="1">IF(OR(INDIRECT("'update Helper'!K"&amp;AG23+2)="",S23&lt;&gt;0,S24&lt;&gt;0),IF(IFERROR((S23/S24),"")="","",(S23/S24)),INDIRECT("'update Helper'!K"&amp;AG23+2)/100)</f>
        <v/>
      </c>
      <c r="U23" s="536"/>
      <c r="V23" s="538"/>
      <c r="W23" s="394"/>
      <c r="X23" s="534" t="str">
        <f ca="1">IF(OR(INDIRECT("'update Helper'!K"&amp;AG23+3)="",W23&lt;&gt;0,W24&lt;&gt;0),IF(IFERROR((W23/W24),"")="","",(W23/W24)),INDIRECT("'update Helper'!K"&amp;AG23+3)/100)</f>
        <v/>
      </c>
      <c r="Y23" s="536"/>
      <c r="Z23" s="538"/>
      <c r="AA23" s="532"/>
      <c r="AB23" s="253" t="str">
        <f t="array" ref="AB23">IFERROR(IF(INDEX('Reference Records'!$D$4:$D$18,MATCH(LEFT(B23,255),LEFT('Reference Records'!$C$4:$C$18,255),0))=0,"",INDEX('Reference Records'!$D$4:$D$18,MATCH(LEFT(B23,255),LEFT('Reference Records'!$C$4:$C$18,255),0))),"")</f>
        <v/>
      </c>
      <c r="AC23" s="518" t="str">
        <f>IF(H23&lt;&gt;"",B23&amp;C23,"")</f>
        <v/>
      </c>
      <c r="AD23" s="518" t="b">
        <f>IF(OR(B23&lt;&gt;"",C23&lt;&gt;""),TRUE,FALSE)</f>
        <v>0</v>
      </c>
      <c r="AE23" s="217" t="str">
        <f t="array" ref="AE23">IFERROR(IF(INDEX('Reference Records'!$G$4:$G$18,MATCH(LEFT(B23,255),LEFT('Reference Records'!$C$4:$C$18,255),0))=0,"",INDEX('Reference Records'!$G$4:$G$18,MATCH(LEFT(B23,255),LEFT('Reference Records'!$C$4:$C$18,255),0))),"")</f>
        <v/>
      </c>
      <c r="AG23" s="253">
        <f>AG21+'update Helper'!$R$2</f>
        <v>100</v>
      </c>
      <c r="AH23" s="253">
        <f t="shared" ref="AH23" si="22">AH21+1</f>
        <v>11</v>
      </c>
      <c r="AI23" s="216"/>
      <c r="AJ23" s="216"/>
      <c r="AK23" s="216"/>
      <c r="AL23" s="216"/>
      <c r="AM23" s="216"/>
      <c r="AN23" s="216"/>
      <c r="AO23" s="510" t="str">
        <f t="shared" ref="AO23" si="23">IF(AND(AP23="Continue",AQ23="Continue"),"No Error",IF(AND(AP23&lt;&gt;"Continue",AQ23="Continue"),AP23,IF(AND(AQ23&lt;&gt;"Continue",AP23="Continue"),AQ23,CONCATENATE(AP23,CHAR(10),AQ23))))</f>
        <v>No Error</v>
      </c>
      <c r="AP23" s="509" t="str" cm="1">
        <f t="array" ref="AP23">IF(ISBLANK(B23),"Continue",(IF(IFERROR(_xlfn.XMATCH(B23,LEFT('Reference Records'!$I$3:$I$15,32768),0),0)&lt;&gt;0,"Continue","Standard Indicator does not exists")))</f>
        <v>Continue</v>
      </c>
      <c r="AQ23" s="509" t="str">
        <f t="shared" ref="AQ23" si="24">IF(SUM(AR23:AV24)=0, "Continue", "Please Enter Valid Number Only")</f>
        <v>Continue</v>
      </c>
      <c r="AR23" s="441">
        <f t="shared" si="0"/>
        <v>0</v>
      </c>
      <c r="AS23" s="441">
        <f t="shared" si="1"/>
        <v>0</v>
      </c>
      <c r="AT23" s="441">
        <f t="shared" si="2"/>
        <v>0</v>
      </c>
      <c r="AU23" s="441">
        <f t="shared" si="3"/>
        <v>0</v>
      </c>
      <c r="AV23" s="441">
        <f t="shared" si="4"/>
        <v>0</v>
      </c>
      <c r="AW23" s="104"/>
    </row>
    <row r="24" spans="1:49" s="253" customFormat="1" ht="30" customHeight="1" x14ac:dyDescent="0.35">
      <c r="A24" s="512"/>
      <c r="B24" s="514"/>
      <c r="C24" s="533"/>
      <c r="D24" s="304"/>
      <c r="E24" s="545"/>
      <c r="F24" s="533"/>
      <c r="G24" s="533"/>
      <c r="H24" s="531"/>
      <c r="I24" s="547"/>
      <c r="J24" s="533"/>
      <c r="K24" s="304"/>
      <c r="L24" s="535"/>
      <c r="M24" s="537"/>
      <c r="N24" s="539"/>
      <c r="O24" s="304"/>
      <c r="P24" s="535"/>
      <c r="Q24" s="537"/>
      <c r="R24" s="539"/>
      <c r="S24" s="304"/>
      <c r="T24" s="535"/>
      <c r="U24" s="537"/>
      <c r="V24" s="539"/>
      <c r="W24" s="304"/>
      <c r="X24" s="535"/>
      <c r="Y24" s="537"/>
      <c r="Z24" s="539"/>
      <c r="AA24" s="533"/>
      <c r="AC24" s="518"/>
      <c r="AD24" s="518"/>
      <c r="AE24" s="217"/>
      <c r="AI24" s="216"/>
      <c r="AJ24" s="216"/>
      <c r="AK24" s="216"/>
      <c r="AL24" s="216"/>
      <c r="AM24" s="216"/>
      <c r="AN24" s="216"/>
      <c r="AO24" s="510"/>
      <c r="AP24" s="509"/>
      <c r="AQ24" s="509"/>
      <c r="AR24" s="441">
        <f t="shared" si="0"/>
        <v>0</v>
      </c>
      <c r="AS24" s="441">
        <f t="shared" si="1"/>
        <v>0</v>
      </c>
      <c r="AT24" s="441">
        <f t="shared" si="2"/>
        <v>0</v>
      </c>
      <c r="AU24" s="441">
        <f t="shared" si="3"/>
        <v>0</v>
      </c>
      <c r="AV24" s="441">
        <f t="shared" si="4"/>
        <v>0</v>
      </c>
      <c r="AW24" s="104"/>
    </row>
    <row r="25" spans="1:49" s="253" customFormat="1" ht="30" customHeight="1" x14ac:dyDescent="0.35">
      <c r="A25" s="511">
        <v>9</v>
      </c>
      <c r="B25" s="521"/>
      <c r="C25" s="521"/>
      <c r="D25" s="443"/>
      <c r="E25" s="523" t="str">
        <f ca="1">IF(OR(INDIRECT("'update Helper'!D"&amp;AH25)="",D25&lt;&gt;0,D26&lt;&gt;0),IF(IFERROR((D25/D26),"")="","",(D25/D26)),INDIRECT("'update Helper'!D"&amp;AH25)/100)</f>
        <v/>
      </c>
      <c r="F25" s="521"/>
      <c r="G25" s="521"/>
      <c r="H25" s="530" t="str">
        <f>AB25</f>
        <v/>
      </c>
      <c r="I25" s="528"/>
      <c r="J25" s="521"/>
      <c r="K25" s="443"/>
      <c r="L25" s="540" t="str">
        <f ca="1">IF(OR(INDIRECT("'update Helper'!K"&amp;AG25)="",K25&lt;&gt;0,K26&lt;&gt;0),IF(IFERROR((K25/K26),"")="","",(K25/K26)),INDIRECT("'update Helper'!K"&amp;AG25)/100)</f>
        <v/>
      </c>
      <c r="M25" s="542"/>
      <c r="N25" s="519"/>
      <c r="O25" s="443"/>
      <c r="P25" s="540" t="str">
        <f ca="1">IF(OR(INDIRECT("'update Helper'!K"&amp;AG25+1)="",O25&lt;&gt;0,O26&lt;&gt;0),IF(IFERROR((O25/O26),"")="","",(O25/O26)),INDIRECT("'update Helper'!K"&amp;AG25+1)/100)</f>
        <v/>
      </c>
      <c r="Q25" s="542"/>
      <c r="R25" s="519"/>
      <c r="S25" s="443"/>
      <c r="T25" s="540" t="str">
        <f ca="1">IF(OR(INDIRECT("'update Helper'!K"&amp;AG25+2)="",S25&lt;&gt;0,S26&lt;&gt;0),IF(IFERROR((S25/S26),"")="","",(S25/S26)),INDIRECT("'update Helper'!K"&amp;AG25+2)/100)</f>
        <v/>
      </c>
      <c r="U25" s="542"/>
      <c r="V25" s="519"/>
      <c r="W25" s="443"/>
      <c r="X25" s="540" t="str">
        <f ca="1">IF(OR(INDIRECT("'update Helper'!K"&amp;AG25+3)="",W25&lt;&gt;0,W26&lt;&gt;0),IF(IFERROR((W25/W26),"")="","",(W25/W26)),INDIRECT("'update Helper'!K"&amp;AG25+3)/100)</f>
        <v/>
      </c>
      <c r="Y25" s="542"/>
      <c r="Z25" s="519"/>
      <c r="AA25" s="521"/>
      <c r="AB25" s="253" t="str">
        <f t="array" ref="AB25">IFERROR(IF(INDEX('Reference Records'!$D$4:$D$18,MATCH(LEFT(B25,255),LEFT('Reference Records'!$C$4:$C$18,255),0))=0,"",INDEX('Reference Records'!$D$4:$D$18,MATCH(LEFT(B25,255),LEFT('Reference Records'!$C$4:$C$18,255),0))),"")</f>
        <v/>
      </c>
      <c r="AC25" s="518" t="str">
        <f>IF(H25&lt;&gt;"",B25&amp;C25,"")</f>
        <v/>
      </c>
      <c r="AD25" s="518" t="b">
        <f>IF(OR(B25&lt;&gt;"",C25&lt;&gt;""),TRUE,FALSE)</f>
        <v>0</v>
      </c>
      <c r="AE25" s="217" t="str">
        <f t="array" ref="AE25">IFERROR(IF(INDEX('Reference Records'!$G$4:$G$18,MATCH(LEFT(B25,255),LEFT('Reference Records'!$C$4:$C$18,255),0))=0,"",INDEX('Reference Records'!$G$4:$G$18,MATCH(LEFT(B25,255),LEFT('Reference Records'!$C$4:$C$18,255),0))),"")</f>
        <v/>
      </c>
      <c r="AG25" s="253">
        <f>AG23+'update Helper'!$R$2</f>
        <v>108</v>
      </c>
      <c r="AH25" s="253">
        <f t="shared" ref="AH25" si="25">AH23+1</f>
        <v>12</v>
      </c>
      <c r="AI25" s="216"/>
      <c r="AJ25" s="216"/>
      <c r="AK25" s="216"/>
      <c r="AL25" s="216"/>
      <c r="AM25" s="216"/>
      <c r="AN25" s="216"/>
      <c r="AO25" s="510" t="str">
        <f t="shared" ref="AO25" si="26">IF(AND(AP25="Continue",AQ25="Continue"),"No Error",IF(AND(AP25&lt;&gt;"Continue",AQ25="Continue"),AP25,IF(AND(AQ25&lt;&gt;"Continue",AP25="Continue"),AQ25,CONCATENATE(AP25,CHAR(10),AQ25))))</f>
        <v>No Error</v>
      </c>
      <c r="AP25" s="509" t="str" cm="1">
        <f t="array" ref="AP25">IF(ISBLANK(B25),"Continue",(IF(IFERROR(_xlfn.XMATCH(B25,LEFT('Reference Records'!$I$3:$I$15,32768),0),0)&lt;&gt;0,"Continue","Standard Indicator does not exists")))</f>
        <v>Continue</v>
      </c>
      <c r="AQ25" s="509" t="str">
        <f t="shared" ref="AQ25" si="27">IF(SUM(AR25:AV26)=0, "Continue", "Please Enter Valid Number Only")</f>
        <v>Continue</v>
      </c>
      <c r="AR25" s="441">
        <f t="shared" si="0"/>
        <v>0</v>
      </c>
      <c r="AS25" s="441">
        <f t="shared" si="1"/>
        <v>0</v>
      </c>
      <c r="AT25" s="441">
        <f t="shared" si="2"/>
        <v>0</v>
      </c>
      <c r="AU25" s="441">
        <f t="shared" si="3"/>
        <v>0</v>
      </c>
      <c r="AV25" s="441">
        <f t="shared" si="4"/>
        <v>0</v>
      </c>
      <c r="AW25" s="104"/>
    </row>
    <row r="26" spans="1:49" s="253" customFormat="1" ht="30" customHeight="1" x14ac:dyDescent="0.35">
      <c r="A26" s="512"/>
      <c r="B26" s="522"/>
      <c r="C26" s="522"/>
      <c r="D26" s="444"/>
      <c r="E26" s="524"/>
      <c r="F26" s="522"/>
      <c r="G26" s="522"/>
      <c r="H26" s="531"/>
      <c r="I26" s="529"/>
      <c r="J26" s="522"/>
      <c r="K26" s="444"/>
      <c r="L26" s="541"/>
      <c r="M26" s="543"/>
      <c r="N26" s="520"/>
      <c r="O26" s="444"/>
      <c r="P26" s="541"/>
      <c r="Q26" s="543"/>
      <c r="R26" s="520"/>
      <c r="S26" s="444"/>
      <c r="T26" s="541"/>
      <c r="U26" s="543"/>
      <c r="V26" s="520"/>
      <c r="W26" s="444"/>
      <c r="X26" s="541"/>
      <c r="Y26" s="543"/>
      <c r="Z26" s="520"/>
      <c r="AA26" s="522"/>
      <c r="AC26" s="518"/>
      <c r="AD26" s="518"/>
      <c r="AE26" s="217"/>
      <c r="AI26" s="216"/>
      <c r="AJ26" s="216"/>
      <c r="AK26" s="216"/>
      <c r="AL26" s="216"/>
      <c r="AM26" s="216"/>
      <c r="AN26" s="216"/>
      <c r="AO26" s="510"/>
      <c r="AP26" s="509"/>
      <c r="AQ26" s="509"/>
      <c r="AR26" s="441">
        <f t="shared" si="0"/>
        <v>0</v>
      </c>
      <c r="AS26" s="441">
        <f t="shared" si="1"/>
        <v>0</v>
      </c>
      <c r="AT26" s="441">
        <f t="shared" si="2"/>
        <v>0</v>
      </c>
      <c r="AU26" s="441">
        <f t="shared" si="3"/>
        <v>0</v>
      </c>
      <c r="AV26" s="441">
        <f t="shared" si="4"/>
        <v>0</v>
      </c>
      <c r="AW26" s="104"/>
    </row>
    <row r="27" spans="1:49" s="253" customFormat="1" ht="30" customHeight="1" x14ac:dyDescent="0.35">
      <c r="A27" s="511">
        <v>10</v>
      </c>
      <c r="B27" s="513"/>
      <c r="C27" s="532"/>
      <c r="D27" s="394"/>
      <c r="E27" s="544" t="str">
        <f ca="1">IF(OR(INDIRECT("'update Helper'!D"&amp;AH27)="",D27&lt;&gt;0,D28&lt;&gt;0),IF(IFERROR((D27/D28),"")="","",(D27/D28)),INDIRECT("'update Helper'!D"&amp;AH27)/100)</f>
        <v/>
      </c>
      <c r="F27" s="532"/>
      <c r="G27" s="532"/>
      <c r="H27" s="530" t="str">
        <f>AB27</f>
        <v/>
      </c>
      <c r="I27" s="546"/>
      <c r="J27" s="532"/>
      <c r="K27" s="394"/>
      <c r="L27" s="534" t="str">
        <f ca="1">IF(OR(INDIRECT("'update Helper'!K"&amp;AG27)="",K27&lt;&gt;0,K28&lt;&gt;0),IF(IFERROR((K27/K28),"")="","",(K27/K28)),INDIRECT("'update Helper'!K"&amp;AG27)/100)</f>
        <v/>
      </c>
      <c r="M27" s="536"/>
      <c r="N27" s="538"/>
      <c r="O27" s="394"/>
      <c r="P27" s="534" t="str">
        <f ca="1">IF(OR(INDIRECT("'update Helper'!K"&amp;AG27+1)="",O27&lt;&gt;0,O28&lt;&gt;0),IF(IFERROR((O27/O28),"")="","",(O27/O28)),INDIRECT("'update Helper'!K"&amp;AG27+1)/100)</f>
        <v/>
      </c>
      <c r="Q27" s="536"/>
      <c r="R27" s="538"/>
      <c r="S27" s="394"/>
      <c r="T27" s="534" t="str">
        <f ca="1">IF(OR(INDIRECT("'update Helper'!K"&amp;AG27+2)="",S27&lt;&gt;0,S28&lt;&gt;0),IF(IFERROR((S27/S28),"")="","",(S27/S28)),INDIRECT("'update Helper'!K"&amp;AG27+2)/100)</f>
        <v/>
      </c>
      <c r="U27" s="536"/>
      <c r="V27" s="538"/>
      <c r="W27" s="394"/>
      <c r="X27" s="534" t="str">
        <f ca="1">IF(OR(INDIRECT("'update Helper'!K"&amp;AG27+3)="",W27&lt;&gt;0,W28&lt;&gt;0),IF(IFERROR((W27/W28),"")="","",(W27/W28)),INDIRECT("'update Helper'!K"&amp;AG27+3)/100)</f>
        <v/>
      </c>
      <c r="Y27" s="536"/>
      <c r="Z27" s="538"/>
      <c r="AA27" s="532"/>
      <c r="AB27" s="253" t="str">
        <f t="array" ref="AB27">IFERROR(IF(INDEX('Reference Records'!$D$4:$D$18,MATCH(LEFT(B27,255),LEFT('Reference Records'!$C$4:$C$18,255),0))=0,"",INDEX('Reference Records'!$D$4:$D$18,MATCH(LEFT(B27,255),LEFT('Reference Records'!$C$4:$C$18,255),0))),"")</f>
        <v/>
      </c>
      <c r="AC27" s="518" t="str">
        <f>IF(H27&lt;&gt;"",B27&amp;C27,"")</f>
        <v/>
      </c>
      <c r="AD27" s="518" t="b">
        <f>IF(OR(B27&lt;&gt;"",C27&lt;&gt;""),TRUE,FALSE)</f>
        <v>0</v>
      </c>
      <c r="AE27" s="217" t="str">
        <f t="array" ref="AE27">IFERROR(IF(INDEX('Reference Records'!$G$4:$G$18,MATCH(LEFT(B27,255),LEFT('Reference Records'!$C$4:$C$18,255),0))=0,"",INDEX('Reference Records'!$G$4:$G$18,MATCH(LEFT(B27,255),LEFT('Reference Records'!$C$4:$C$18,255),0))),"")</f>
        <v/>
      </c>
      <c r="AG27" s="253">
        <f>AG25+'update Helper'!$R$2</f>
        <v>116</v>
      </c>
      <c r="AH27" s="253">
        <f t="shared" ref="AH27" si="28">AH25+1</f>
        <v>13</v>
      </c>
      <c r="AI27" s="216"/>
      <c r="AJ27" s="216"/>
      <c r="AK27" s="216"/>
      <c r="AL27" s="216"/>
      <c r="AM27" s="216"/>
      <c r="AN27" s="216"/>
      <c r="AO27" s="510" t="str">
        <f t="shared" ref="AO27" si="29">IF(AND(AP27="Continue",AQ27="Continue"),"No Error",IF(AND(AP27&lt;&gt;"Continue",AQ27="Continue"),AP27,IF(AND(AQ27&lt;&gt;"Continue",AP27="Continue"),AQ27,CONCATENATE(AP27,CHAR(10),AQ27))))</f>
        <v>No Error</v>
      </c>
      <c r="AP27" s="509" t="str" cm="1">
        <f t="array" ref="AP27">IF(ISBLANK(B27),"Continue",(IF(IFERROR(_xlfn.XMATCH(B27,LEFT('Reference Records'!$I$3:$I$15,32768),0),0)&lt;&gt;0,"Continue","Standard Indicator does not exists")))</f>
        <v>Continue</v>
      </c>
      <c r="AQ27" s="509" t="str">
        <f t="shared" ref="AQ27" si="30">IF(SUM(AR27:AV28)=0, "Continue", "Please Enter Valid Number Only")</f>
        <v>Continue</v>
      </c>
      <c r="AR27" s="441">
        <f t="shared" si="0"/>
        <v>0</v>
      </c>
      <c r="AS27" s="441">
        <f t="shared" si="1"/>
        <v>0</v>
      </c>
      <c r="AT27" s="441">
        <f t="shared" si="2"/>
        <v>0</v>
      </c>
      <c r="AU27" s="441">
        <f t="shared" si="3"/>
        <v>0</v>
      </c>
      <c r="AV27" s="441">
        <f t="shared" si="4"/>
        <v>0</v>
      </c>
      <c r="AW27" s="104"/>
    </row>
    <row r="28" spans="1:49" s="253" customFormat="1" ht="30" customHeight="1" x14ac:dyDescent="0.35">
      <c r="A28" s="512"/>
      <c r="B28" s="514"/>
      <c r="C28" s="533"/>
      <c r="D28" s="304"/>
      <c r="E28" s="545"/>
      <c r="F28" s="533"/>
      <c r="G28" s="533"/>
      <c r="H28" s="531"/>
      <c r="I28" s="547"/>
      <c r="J28" s="533"/>
      <c r="K28" s="304"/>
      <c r="L28" s="535"/>
      <c r="M28" s="537"/>
      <c r="N28" s="539"/>
      <c r="O28" s="304"/>
      <c r="P28" s="535"/>
      <c r="Q28" s="537"/>
      <c r="R28" s="539"/>
      <c r="S28" s="304"/>
      <c r="T28" s="535"/>
      <c r="U28" s="537"/>
      <c r="V28" s="539"/>
      <c r="W28" s="304"/>
      <c r="X28" s="535"/>
      <c r="Y28" s="537"/>
      <c r="Z28" s="539"/>
      <c r="AA28" s="533"/>
      <c r="AC28" s="518"/>
      <c r="AD28" s="518"/>
      <c r="AE28" s="217"/>
      <c r="AI28" s="216"/>
      <c r="AJ28" s="216"/>
      <c r="AK28" s="216"/>
      <c r="AL28" s="216"/>
      <c r="AM28" s="216"/>
      <c r="AN28" s="216"/>
      <c r="AO28" s="510"/>
      <c r="AP28" s="509"/>
      <c r="AQ28" s="509"/>
      <c r="AR28" s="441">
        <f t="shared" si="0"/>
        <v>0</v>
      </c>
      <c r="AS28" s="441">
        <f t="shared" si="1"/>
        <v>0</v>
      </c>
      <c r="AT28" s="441">
        <f t="shared" si="2"/>
        <v>0</v>
      </c>
      <c r="AU28" s="441">
        <f t="shared" si="3"/>
        <v>0</v>
      </c>
      <c r="AV28" s="441">
        <f t="shared" si="4"/>
        <v>0</v>
      </c>
      <c r="AW28" s="104"/>
    </row>
    <row r="29" spans="1:49" s="253" customFormat="1" ht="30" customHeight="1" x14ac:dyDescent="0.35">
      <c r="A29" s="511">
        <v>11</v>
      </c>
      <c r="B29" s="521"/>
      <c r="C29" s="521"/>
      <c r="D29" s="443"/>
      <c r="E29" s="523" t="str">
        <f ca="1">IF(OR(INDIRECT("'update Helper'!D"&amp;AH29)="",D29&lt;&gt;0,D30&lt;&gt;0),IF(IFERROR((D29/D30),"")="","",(D29/D30)),INDIRECT("'update Helper'!D"&amp;AH29)/100)</f>
        <v/>
      </c>
      <c r="F29" s="521"/>
      <c r="G29" s="521"/>
      <c r="H29" s="530" t="str">
        <f>AB29</f>
        <v/>
      </c>
      <c r="I29" s="528"/>
      <c r="J29" s="521"/>
      <c r="K29" s="443"/>
      <c r="L29" s="540" t="str">
        <f ca="1">IF(OR(INDIRECT("'update Helper'!K"&amp;AG29)="",K29&lt;&gt;0,K30&lt;&gt;0),IF(IFERROR((K29/K30),"")="","",(K29/K30)),INDIRECT("'update Helper'!K"&amp;AG29)/100)</f>
        <v/>
      </c>
      <c r="M29" s="542"/>
      <c r="N29" s="519"/>
      <c r="O29" s="443"/>
      <c r="P29" s="540" t="str">
        <f ca="1">IF(OR(INDIRECT("'update Helper'!K"&amp;AG29+1)="",O29&lt;&gt;0,O30&lt;&gt;0),IF(IFERROR((O29/O30),"")="","",(O29/O30)),INDIRECT("'update Helper'!K"&amp;AG29+1)/100)</f>
        <v/>
      </c>
      <c r="Q29" s="542"/>
      <c r="R29" s="519"/>
      <c r="S29" s="443"/>
      <c r="T29" s="540" t="str">
        <f ca="1">IF(OR(INDIRECT("'update Helper'!K"&amp;AG29+2)="",S29&lt;&gt;0,S30&lt;&gt;0),IF(IFERROR((S29/S30),"")="","",(S29/S30)),INDIRECT("'update Helper'!K"&amp;AG29+2)/100)</f>
        <v/>
      </c>
      <c r="U29" s="542"/>
      <c r="V29" s="519"/>
      <c r="W29" s="443"/>
      <c r="X29" s="540" t="str">
        <f ca="1">IF(OR(INDIRECT("'update Helper'!K"&amp;AG29+3)="",W29&lt;&gt;0,W30&lt;&gt;0),IF(IFERROR((W29/W30),"")="","",(W29/W30)),INDIRECT("'update Helper'!K"&amp;AG29+3)/100)</f>
        <v/>
      </c>
      <c r="Y29" s="542"/>
      <c r="Z29" s="519"/>
      <c r="AA29" s="521"/>
      <c r="AB29" s="253" t="str">
        <f t="array" ref="AB29">IFERROR(IF(INDEX('Reference Records'!$D$4:$D$18,MATCH(LEFT(B29,255),LEFT('Reference Records'!$C$4:$C$18,255),0))=0,"",INDEX('Reference Records'!$D$4:$D$18,MATCH(LEFT(B29,255),LEFT('Reference Records'!$C$4:$C$18,255),0))),"")</f>
        <v/>
      </c>
      <c r="AC29" s="518" t="str">
        <f>IF(H29&lt;&gt;"",B29&amp;C29,"")</f>
        <v/>
      </c>
      <c r="AD29" s="518" t="b">
        <f>IF(OR(B29&lt;&gt;"",C29&lt;&gt;""),TRUE,FALSE)</f>
        <v>0</v>
      </c>
      <c r="AE29" s="217" t="str">
        <f t="array" ref="AE29">IFERROR(IF(INDEX('Reference Records'!$G$4:$G$18,MATCH(LEFT(B29,255),LEFT('Reference Records'!$C$4:$C$18,255),0))=0,"",INDEX('Reference Records'!$G$4:$G$18,MATCH(LEFT(B29,255),LEFT('Reference Records'!$C$4:$C$18,255),0))),"")</f>
        <v/>
      </c>
      <c r="AG29" s="253">
        <f>AG27+'update Helper'!$R$2</f>
        <v>124</v>
      </c>
      <c r="AH29" s="253">
        <f t="shared" ref="AH29" si="31">AH27+1</f>
        <v>14</v>
      </c>
      <c r="AI29" s="216"/>
      <c r="AJ29" s="216"/>
      <c r="AK29" s="216"/>
      <c r="AL29" s="216"/>
      <c r="AM29" s="216"/>
      <c r="AN29" s="216"/>
      <c r="AO29" s="510" t="str">
        <f t="shared" ref="AO29" si="32">IF(AND(AP29="Continue",AQ29="Continue"),"No Error",IF(AND(AP29&lt;&gt;"Continue",AQ29="Continue"),AP29,IF(AND(AQ29&lt;&gt;"Continue",AP29="Continue"),AQ29,CONCATENATE(AP29,CHAR(10),AQ29))))</f>
        <v>No Error</v>
      </c>
      <c r="AP29" s="509" t="str" cm="1">
        <f t="array" ref="AP29">IF(ISBLANK(B29),"Continue",(IF(IFERROR(_xlfn.XMATCH(B29,LEFT('Reference Records'!$I$3:$I$15,32768),0),0)&lt;&gt;0,"Continue","Standard Indicator does not exists")))</f>
        <v>Continue</v>
      </c>
      <c r="AQ29" s="509" t="str">
        <f t="shared" ref="AQ29" si="33">IF(SUM(AR29:AV30)=0, "Continue", "Please Enter Valid Number Only")</f>
        <v>Continue</v>
      </c>
      <c r="AR29" s="441">
        <f t="shared" si="0"/>
        <v>0</v>
      </c>
      <c r="AS29" s="441">
        <f t="shared" si="1"/>
        <v>0</v>
      </c>
      <c r="AT29" s="441">
        <f t="shared" si="2"/>
        <v>0</v>
      </c>
      <c r="AU29" s="441">
        <f t="shared" si="3"/>
        <v>0</v>
      </c>
      <c r="AV29" s="441">
        <f t="shared" si="4"/>
        <v>0</v>
      </c>
      <c r="AW29" s="104"/>
    </row>
    <row r="30" spans="1:49" s="253" customFormat="1" ht="30" customHeight="1" x14ac:dyDescent="0.35">
      <c r="A30" s="512"/>
      <c r="B30" s="522"/>
      <c r="C30" s="522"/>
      <c r="D30" s="444"/>
      <c r="E30" s="524"/>
      <c r="F30" s="522"/>
      <c r="G30" s="522"/>
      <c r="H30" s="531"/>
      <c r="I30" s="529"/>
      <c r="J30" s="522"/>
      <c r="K30" s="444"/>
      <c r="L30" s="541"/>
      <c r="M30" s="543"/>
      <c r="N30" s="520"/>
      <c r="O30" s="444"/>
      <c r="P30" s="541"/>
      <c r="Q30" s="543"/>
      <c r="R30" s="520"/>
      <c r="S30" s="444"/>
      <c r="T30" s="541"/>
      <c r="U30" s="543"/>
      <c r="V30" s="520"/>
      <c r="W30" s="444"/>
      <c r="X30" s="541"/>
      <c r="Y30" s="543"/>
      <c r="Z30" s="520"/>
      <c r="AA30" s="522"/>
      <c r="AC30" s="518"/>
      <c r="AD30" s="518"/>
      <c r="AE30" s="217"/>
      <c r="AI30" s="216"/>
      <c r="AJ30" s="216"/>
      <c r="AK30" s="216"/>
      <c r="AL30" s="216"/>
      <c r="AM30" s="216"/>
      <c r="AN30" s="216"/>
      <c r="AO30" s="510"/>
      <c r="AP30" s="509"/>
      <c r="AQ30" s="509"/>
      <c r="AR30" s="441">
        <f t="shared" si="0"/>
        <v>0</v>
      </c>
      <c r="AS30" s="441">
        <f t="shared" si="1"/>
        <v>0</v>
      </c>
      <c r="AT30" s="441">
        <f t="shared" si="2"/>
        <v>0</v>
      </c>
      <c r="AU30" s="441">
        <f t="shared" si="3"/>
        <v>0</v>
      </c>
      <c r="AV30" s="441">
        <f t="shared" si="4"/>
        <v>0</v>
      </c>
      <c r="AW30" s="104"/>
    </row>
    <row r="31" spans="1:49" s="253" customFormat="1" ht="30" customHeight="1" x14ac:dyDescent="0.35">
      <c r="A31" s="511">
        <v>12</v>
      </c>
      <c r="B31" s="513"/>
      <c r="C31" s="532"/>
      <c r="D31" s="394"/>
      <c r="E31" s="544" t="str">
        <f ca="1">IF(OR(INDIRECT("'update Helper'!D"&amp;AH31)="",D31&lt;&gt;0,D32&lt;&gt;0),IF(IFERROR((D31/D32),"")="","",(D31/D32)),INDIRECT("'update Helper'!D"&amp;AH31)/100)</f>
        <v/>
      </c>
      <c r="F31" s="532"/>
      <c r="G31" s="532"/>
      <c r="H31" s="530" t="str">
        <f>AB31</f>
        <v/>
      </c>
      <c r="I31" s="546"/>
      <c r="J31" s="532"/>
      <c r="K31" s="394"/>
      <c r="L31" s="534" t="str">
        <f ca="1">IF(OR(INDIRECT("'update Helper'!K"&amp;AG31)="",K31&lt;&gt;0,K32&lt;&gt;0),IF(IFERROR((K31/K32),"")="","",(K31/K32)),INDIRECT("'update Helper'!K"&amp;AG31)/100)</f>
        <v/>
      </c>
      <c r="M31" s="536"/>
      <c r="N31" s="538"/>
      <c r="O31" s="394"/>
      <c r="P31" s="534" t="str">
        <f ca="1">IF(OR(INDIRECT("'update Helper'!K"&amp;AG31+1)="",O31&lt;&gt;0,O32&lt;&gt;0),IF(IFERROR((O31/O32),"")="","",(O31/O32)),INDIRECT("'update Helper'!K"&amp;AG31+1)/100)</f>
        <v/>
      </c>
      <c r="Q31" s="536"/>
      <c r="R31" s="538"/>
      <c r="S31" s="394"/>
      <c r="T31" s="534" t="str">
        <f ca="1">IF(OR(INDIRECT("'update Helper'!K"&amp;AG31+2)="",S31&lt;&gt;0,S32&lt;&gt;0),IF(IFERROR((S31/S32),"")="","",(S31/S32)),INDIRECT("'update Helper'!K"&amp;AG31+2)/100)</f>
        <v/>
      </c>
      <c r="U31" s="536"/>
      <c r="V31" s="538"/>
      <c r="W31" s="394"/>
      <c r="X31" s="534" t="str">
        <f ca="1">IF(OR(INDIRECT("'update Helper'!K"&amp;AG31+3)="",W31&lt;&gt;0,W32&lt;&gt;0),IF(IFERROR((W31/W32),"")="","",(W31/W32)),INDIRECT("'update Helper'!K"&amp;AG31+3)/100)</f>
        <v/>
      </c>
      <c r="Y31" s="536"/>
      <c r="Z31" s="538"/>
      <c r="AA31" s="532"/>
      <c r="AB31" s="253" t="str">
        <f t="array" ref="AB31">IFERROR(IF(INDEX('Reference Records'!$D$4:$D$18,MATCH(LEFT(B31,255),LEFT('Reference Records'!$C$4:$C$18,255),0))=0,"",INDEX('Reference Records'!$D$4:$D$18,MATCH(LEFT(B31,255),LEFT('Reference Records'!$C$4:$C$18,255),0))),"")</f>
        <v/>
      </c>
      <c r="AC31" s="518" t="str">
        <f>IF(H31&lt;&gt;"",B31&amp;C31,"")</f>
        <v/>
      </c>
      <c r="AD31" s="518" t="b">
        <f>IF(OR(B31&lt;&gt;"",C31&lt;&gt;""),TRUE,FALSE)</f>
        <v>0</v>
      </c>
      <c r="AE31" s="217" t="str">
        <f t="array" ref="AE31">IFERROR(IF(INDEX('Reference Records'!$G$4:$G$18,MATCH(LEFT(B31,255),LEFT('Reference Records'!$C$4:$C$18,255),0))=0,"",INDEX('Reference Records'!$G$4:$G$18,MATCH(LEFT(B31,255),LEFT('Reference Records'!$C$4:$C$18,255),0))),"")</f>
        <v/>
      </c>
      <c r="AG31" s="253">
        <f>AG29+'update Helper'!$R$2</f>
        <v>132</v>
      </c>
      <c r="AH31" s="253">
        <f t="shared" ref="AH31" si="34">AH29+1</f>
        <v>15</v>
      </c>
      <c r="AI31" s="216"/>
      <c r="AJ31" s="216"/>
      <c r="AK31" s="216"/>
      <c r="AL31" s="216"/>
      <c r="AM31" s="216"/>
      <c r="AN31" s="216"/>
      <c r="AO31" s="510" t="str">
        <f t="shared" ref="AO31" si="35">IF(AND(AP31="Continue",AQ31="Continue"),"No Error",IF(AND(AP31&lt;&gt;"Continue",AQ31="Continue"),AP31,IF(AND(AQ31&lt;&gt;"Continue",AP31="Continue"),AQ31,CONCATENATE(AP31,CHAR(10),AQ31))))</f>
        <v>No Error</v>
      </c>
      <c r="AP31" s="509" t="str" cm="1">
        <f t="array" ref="AP31">IF(ISBLANK(B31),"Continue",(IF(IFERROR(_xlfn.XMATCH(B31,LEFT('Reference Records'!$I$3:$I$15,32768),0),0)&lt;&gt;0,"Continue","Standard Indicator does not exists")))</f>
        <v>Continue</v>
      </c>
      <c r="AQ31" s="509" t="str">
        <f t="shared" ref="AQ31" si="36">IF(SUM(AR31:AV32)=0, "Continue", "Please Enter Valid Number Only")</f>
        <v>Continue</v>
      </c>
      <c r="AR31" s="441">
        <f t="shared" si="0"/>
        <v>0</v>
      </c>
      <c r="AS31" s="441">
        <f t="shared" si="1"/>
        <v>0</v>
      </c>
      <c r="AT31" s="441">
        <f t="shared" si="2"/>
        <v>0</v>
      </c>
      <c r="AU31" s="441">
        <f t="shared" si="3"/>
        <v>0</v>
      </c>
      <c r="AV31" s="441">
        <f t="shared" si="4"/>
        <v>0</v>
      </c>
      <c r="AW31" s="104"/>
    </row>
    <row r="32" spans="1:49" s="253" customFormat="1" ht="30" customHeight="1" x14ac:dyDescent="0.35">
      <c r="A32" s="512"/>
      <c r="B32" s="514"/>
      <c r="C32" s="533"/>
      <c r="D32" s="304"/>
      <c r="E32" s="545"/>
      <c r="F32" s="533"/>
      <c r="G32" s="533"/>
      <c r="H32" s="531"/>
      <c r="I32" s="547"/>
      <c r="J32" s="533"/>
      <c r="K32" s="304"/>
      <c r="L32" s="535"/>
      <c r="M32" s="537"/>
      <c r="N32" s="539"/>
      <c r="O32" s="304"/>
      <c r="P32" s="535"/>
      <c r="Q32" s="537"/>
      <c r="R32" s="539"/>
      <c r="S32" s="304"/>
      <c r="T32" s="535"/>
      <c r="U32" s="537"/>
      <c r="V32" s="539"/>
      <c r="W32" s="304"/>
      <c r="X32" s="535"/>
      <c r="Y32" s="537"/>
      <c r="Z32" s="539"/>
      <c r="AA32" s="533"/>
      <c r="AC32" s="518"/>
      <c r="AD32" s="518"/>
      <c r="AE32" s="217"/>
      <c r="AI32" s="216"/>
      <c r="AJ32" s="216"/>
      <c r="AK32" s="216"/>
      <c r="AL32" s="216"/>
      <c r="AM32" s="216"/>
      <c r="AN32" s="216"/>
      <c r="AO32" s="510"/>
      <c r="AP32" s="509"/>
      <c r="AQ32" s="509"/>
      <c r="AR32" s="441">
        <f t="shared" si="0"/>
        <v>0</v>
      </c>
      <c r="AS32" s="441">
        <f t="shared" si="1"/>
        <v>0</v>
      </c>
      <c r="AT32" s="441">
        <f t="shared" si="2"/>
        <v>0</v>
      </c>
      <c r="AU32" s="441">
        <f t="shared" si="3"/>
        <v>0</v>
      </c>
      <c r="AV32" s="441">
        <f t="shared" si="4"/>
        <v>0</v>
      </c>
      <c r="AW32" s="104"/>
    </row>
    <row r="33" spans="1:49" s="253" customFormat="1" ht="30" customHeight="1" x14ac:dyDescent="0.35">
      <c r="A33" s="511">
        <v>13</v>
      </c>
      <c r="B33" s="521"/>
      <c r="C33" s="521"/>
      <c r="D33" s="443"/>
      <c r="E33" s="523" t="str">
        <f ca="1">IF(OR(INDIRECT("'update Helper'!D"&amp;AH33)="",D33&lt;&gt;0,D34&lt;&gt;0),IF(IFERROR((D33/D34),"")="","",(D33/D34)),INDIRECT("'update Helper'!D"&amp;AH33)/100)</f>
        <v/>
      </c>
      <c r="F33" s="521"/>
      <c r="G33" s="521"/>
      <c r="H33" s="530" t="str">
        <f>AB33</f>
        <v/>
      </c>
      <c r="I33" s="528"/>
      <c r="J33" s="521"/>
      <c r="K33" s="443"/>
      <c r="L33" s="540" t="str">
        <f ca="1">IF(OR(INDIRECT("'update Helper'!K"&amp;AG33)="",K33&lt;&gt;0,K34&lt;&gt;0),IF(IFERROR((K33/K34),"")="","",(K33/K34)),INDIRECT("'update Helper'!K"&amp;AG33)/100)</f>
        <v/>
      </c>
      <c r="M33" s="542"/>
      <c r="N33" s="519"/>
      <c r="O33" s="443"/>
      <c r="P33" s="540" t="str">
        <f ca="1">IF(OR(INDIRECT("'update Helper'!K"&amp;AG33+1)="",O33&lt;&gt;0,O34&lt;&gt;0),IF(IFERROR((O33/O34),"")="","",(O33/O34)),INDIRECT("'update Helper'!K"&amp;AG33+1)/100)</f>
        <v/>
      </c>
      <c r="Q33" s="542"/>
      <c r="R33" s="519"/>
      <c r="S33" s="443"/>
      <c r="T33" s="540" t="str">
        <f ca="1">IF(OR(INDIRECT("'update Helper'!K"&amp;AG33+2)="",S33&lt;&gt;0,S34&lt;&gt;0),IF(IFERROR((S33/S34),"")="","",(S33/S34)),INDIRECT("'update Helper'!K"&amp;AG33+2)/100)</f>
        <v/>
      </c>
      <c r="U33" s="542"/>
      <c r="V33" s="519"/>
      <c r="W33" s="443"/>
      <c r="X33" s="540" t="str">
        <f ca="1">IF(OR(INDIRECT("'update Helper'!K"&amp;AG33+3)="",W33&lt;&gt;0,W34&lt;&gt;0),IF(IFERROR((W33/W34),"")="","",(W33/W34)),INDIRECT("'update Helper'!K"&amp;AG33+3)/100)</f>
        <v/>
      </c>
      <c r="Y33" s="542"/>
      <c r="Z33" s="519"/>
      <c r="AA33" s="521"/>
      <c r="AB33" s="253" t="str">
        <f t="array" ref="AB33">IFERROR(IF(INDEX('Reference Records'!$D$4:$D$18,MATCH(LEFT(B33,255),LEFT('Reference Records'!$C$4:$C$18,255),0))=0,"",INDEX('Reference Records'!$D$4:$D$18,MATCH(LEFT(B33,255),LEFT('Reference Records'!$C$4:$C$18,255),0))),"")</f>
        <v/>
      </c>
      <c r="AC33" s="518" t="str">
        <f>IF(H33&lt;&gt;"",B33&amp;C33,"")</f>
        <v/>
      </c>
      <c r="AD33" s="518" t="b">
        <f>IF(OR(B33&lt;&gt;"",C33&lt;&gt;""),TRUE,FALSE)</f>
        <v>0</v>
      </c>
      <c r="AE33" s="217" t="str">
        <f t="array" ref="AE33">IFERROR(IF(INDEX('Reference Records'!$G$4:$G$18,MATCH(LEFT(B33,255),LEFT('Reference Records'!$C$4:$C$18,255),0))=0,"",INDEX('Reference Records'!$G$4:$G$18,MATCH(LEFT(B33,255),LEFT('Reference Records'!$C$4:$C$18,255),0))),"")</f>
        <v/>
      </c>
      <c r="AG33" s="253">
        <f>AG31+'update Helper'!$R$2</f>
        <v>140</v>
      </c>
      <c r="AH33" s="253">
        <f t="shared" ref="AH33" si="37">AH31+1</f>
        <v>16</v>
      </c>
      <c r="AI33" s="216"/>
      <c r="AJ33" s="216"/>
      <c r="AK33" s="216"/>
      <c r="AL33" s="216"/>
      <c r="AM33" s="216"/>
      <c r="AN33" s="216"/>
      <c r="AO33" s="510" t="str">
        <f t="shared" ref="AO33" si="38">IF(AND(AP33="Continue",AQ33="Continue"),"No Error",IF(AND(AP33&lt;&gt;"Continue",AQ33="Continue"),AP33,IF(AND(AQ33&lt;&gt;"Continue",AP33="Continue"),AQ33,CONCATENATE(AP33,CHAR(10),AQ33))))</f>
        <v>No Error</v>
      </c>
      <c r="AP33" s="509" t="str" cm="1">
        <f t="array" ref="AP33">IF(ISBLANK(B33),"Continue",(IF(IFERROR(_xlfn.XMATCH(B33,LEFT('Reference Records'!$I$3:$I$15,32768),0),0)&lt;&gt;0,"Continue","Standard Indicator does not exists")))</f>
        <v>Continue</v>
      </c>
      <c r="AQ33" s="509" t="str">
        <f t="shared" ref="AQ33" si="39">IF(SUM(AR33:AV34)=0, "Continue", "Please Enter Valid Number Only")</f>
        <v>Continue</v>
      </c>
      <c r="AR33" s="441">
        <f t="shared" si="0"/>
        <v>0</v>
      </c>
      <c r="AS33" s="441">
        <f t="shared" si="1"/>
        <v>0</v>
      </c>
      <c r="AT33" s="441">
        <f t="shared" si="2"/>
        <v>0</v>
      </c>
      <c r="AU33" s="441">
        <f t="shared" si="3"/>
        <v>0</v>
      </c>
      <c r="AV33" s="441">
        <f t="shared" si="4"/>
        <v>0</v>
      </c>
      <c r="AW33" s="104"/>
    </row>
    <row r="34" spans="1:49" s="253" customFormat="1" ht="30" customHeight="1" x14ac:dyDescent="0.35">
      <c r="A34" s="512"/>
      <c r="B34" s="522"/>
      <c r="C34" s="522"/>
      <c r="D34" s="444"/>
      <c r="E34" s="524"/>
      <c r="F34" s="522"/>
      <c r="G34" s="522"/>
      <c r="H34" s="531"/>
      <c r="I34" s="529"/>
      <c r="J34" s="522"/>
      <c r="K34" s="444"/>
      <c r="L34" s="541"/>
      <c r="M34" s="543"/>
      <c r="N34" s="520"/>
      <c r="O34" s="444"/>
      <c r="P34" s="541"/>
      <c r="Q34" s="543"/>
      <c r="R34" s="520"/>
      <c r="S34" s="444"/>
      <c r="T34" s="541"/>
      <c r="U34" s="543"/>
      <c r="V34" s="520"/>
      <c r="W34" s="444"/>
      <c r="X34" s="541"/>
      <c r="Y34" s="543"/>
      <c r="Z34" s="520"/>
      <c r="AA34" s="522"/>
      <c r="AC34" s="518"/>
      <c r="AD34" s="518"/>
      <c r="AE34" s="217"/>
      <c r="AI34" s="216"/>
      <c r="AJ34" s="216"/>
      <c r="AK34" s="216"/>
      <c r="AL34" s="216"/>
      <c r="AM34" s="216"/>
      <c r="AN34" s="216"/>
      <c r="AO34" s="510"/>
      <c r="AP34" s="509"/>
      <c r="AQ34" s="509"/>
      <c r="AR34" s="441">
        <f t="shared" si="0"/>
        <v>0</v>
      </c>
      <c r="AS34" s="441">
        <f t="shared" si="1"/>
        <v>0</v>
      </c>
      <c r="AT34" s="441">
        <f t="shared" si="2"/>
        <v>0</v>
      </c>
      <c r="AU34" s="441">
        <f t="shared" si="3"/>
        <v>0</v>
      </c>
      <c r="AV34" s="441">
        <f t="shared" si="4"/>
        <v>0</v>
      </c>
      <c r="AW34" s="104"/>
    </row>
    <row r="35" spans="1:49" s="253" customFormat="1" ht="30" customHeight="1" x14ac:dyDescent="0.35">
      <c r="A35" s="511">
        <v>14</v>
      </c>
      <c r="B35" s="513"/>
      <c r="C35" s="532"/>
      <c r="D35" s="394"/>
      <c r="E35" s="544" t="str">
        <f ca="1">IF(OR(INDIRECT("'update Helper'!D"&amp;AH35)="",D35&lt;&gt;0,D36&lt;&gt;0),IF(IFERROR((D35/D36),"")="","",(D35/D36)),INDIRECT("'update Helper'!D"&amp;AH35)/100)</f>
        <v/>
      </c>
      <c r="F35" s="532"/>
      <c r="G35" s="532"/>
      <c r="H35" s="530" t="str">
        <f>AB35</f>
        <v/>
      </c>
      <c r="I35" s="546"/>
      <c r="J35" s="532"/>
      <c r="K35" s="394"/>
      <c r="L35" s="534" t="str">
        <f ca="1">IF(OR(INDIRECT("'update Helper'!K"&amp;AG35)="",K35&lt;&gt;0,K36&lt;&gt;0),IF(IFERROR((K35/K36),"")="","",(K35/K36)),INDIRECT("'update Helper'!K"&amp;AG35)/100)</f>
        <v/>
      </c>
      <c r="M35" s="536"/>
      <c r="N35" s="538"/>
      <c r="O35" s="394"/>
      <c r="P35" s="534" t="str">
        <f ca="1">IF(OR(INDIRECT("'update Helper'!K"&amp;AG35+1)="",O35&lt;&gt;0,O36&lt;&gt;0),IF(IFERROR((O35/O36),"")="","",(O35/O36)),INDIRECT("'update Helper'!K"&amp;AG35+1)/100)</f>
        <v/>
      </c>
      <c r="Q35" s="536"/>
      <c r="R35" s="538"/>
      <c r="S35" s="394"/>
      <c r="T35" s="534" t="str">
        <f ca="1">IF(OR(INDIRECT("'update Helper'!K"&amp;AG35+2)="",S35&lt;&gt;0,S36&lt;&gt;0),IF(IFERROR((S35/S36),"")="","",(S35/S36)),INDIRECT("'update Helper'!K"&amp;AG35+2)/100)</f>
        <v/>
      </c>
      <c r="U35" s="536"/>
      <c r="V35" s="538"/>
      <c r="W35" s="394"/>
      <c r="X35" s="534" t="str">
        <f ca="1">IF(OR(INDIRECT("'update Helper'!K"&amp;AG35+3)="",W35&lt;&gt;0,W36&lt;&gt;0),IF(IFERROR((W35/W36),"")="","",(W35/W36)),INDIRECT("'update Helper'!K"&amp;AG35+3)/100)</f>
        <v/>
      </c>
      <c r="Y35" s="536"/>
      <c r="Z35" s="538"/>
      <c r="AA35" s="532"/>
      <c r="AB35" s="253" t="str">
        <f t="array" ref="AB35">IFERROR(IF(INDEX('Reference Records'!$D$4:$D$18,MATCH(LEFT(B35,255),LEFT('Reference Records'!$C$4:$C$18,255),0))=0,"",INDEX('Reference Records'!$D$4:$D$18,MATCH(LEFT(B35,255),LEFT('Reference Records'!$C$4:$C$18,255),0))),"")</f>
        <v/>
      </c>
      <c r="AC35" s="518" t="str">
        <f>IF(H35&lt;&gt;"",B35&amp;C35,"")</f>
        <v/>
      </c>
      <c r="AD35" s="518" t="b">
        <f>IF(OR(B35&lt;&gt;"",C35&lt;&gt;""),TRUE,FALSE)</f>
        <v>0</v>
      </c>
      <c r="AE35" s="217" t="str">
        <f t="array" ref="AE35">IFERROR(IF(INDEX('Reference Records'!$G$4:$G$18,MATCH(LEFT(B35,255),LEFT('Reference Records'!$C$4:$C$18,255),0))=0,"",INDEX('Reference Records'!$G$4:$G$18,MATCH(LEFT(B35,255),LEFT('Reference Records'!$C$4:$C$18,255),0))),"")</f>
        <v/>
      </c>
      <c r="AG35" s="253">
        <f>AG33+'update Helper'!$R$2</f>
        <v>148</v>
      </c>
      <c r="AH35" s="253">
        <f t="shared" ref="AH35" si="40">AH33+1</f>
        <v>17</v>
      </c>
      <c r="AI35" s="216"/>
      <c r="AJ35" s="216"/>
      <c r="AK35" s="216"/>
      <c r="AL35" s="216"/>
      <c r="AM35" s="216"/>
      <c r="AN35" s="216"/>
      <c r="AO35" s="510" t="str">
        <f t="shared" ref="AO35" si="41">IF(AND(AP35="Continue",AQ35="Continue"),"No Error",IF(AND(AP35&lt;&gt;"Continue",AQ35="Continue"),AP35,IF(AND(AQ35&lt;&gt;"Continue",AP35="Continue"),AQ35,CONCATENATE(AP35,CHAR(10),AQ35))))</f>
        <v>No Error</v>
      </c>
      <c r="AP35" s="509" t="str" cm="1">
        <f t="array" ref="AP35">IF(ISBLANK(B35),"Continue",(IF(IFERROR(_xlfn.XMATCH(B35,LEFT('Reference Records'!$I$3:$I$15,32768),0),0)&lt;&gt;0,"Continue","Standard Indicator does not exists")))</f>
        <v>Continue</v>
      </c>
      <c r="AQ35" s="509" t="str">
        <f t="shared" ref="AQ35" si="42">IF(SUM(AR35:AV36)=0, "Continue", "Please Enter Valid Number Only")</f>
        <v>Continue</v>
      </c>
      <c r="AR35" s="441">
        <f t="shared" si="0"/>
        <v>0</v>
      </c>
      <c r="AS35" s="441">
        <f t="shared" si="1"/>
        <v>0</v>
      </c>
      <c r="AT35" s="441">
        <f t="shared" si="2"/>
        <v>0</v>
      </c>
      <c r="AU35" s="441">
        <f t="shared" si="3"/>
        <v>0</v>
      </c>
      <c r="AV35" s="441">
        <f t="shared" si="4"/>
        <v>0</v>
      </c>
      <c r="AW35" s="104"/>
    </row>
    <row r="36" spans="1:49" s="253" customFormat="1" ht="30" customHeight="1" x14ac:dyDescent="0.35">
      <c r="A36" s="512"/>
      <c r="B36" s="514"/>
      <c r="C36" s="533"/>
      <c r="D36" s="304"/>
      <c r="E36" s="545"/>
      <c r="F36" s="533"/>
      <c r="G36" s="533"/>
      <c r="H36" s="531"/>
      <c r="I36" s="547"/>
      <c r="J36" s="533"/>
      <c r="K36" s="304"/>
      <c r="L36" s="535"/>
      <c r="M36" s="537"/>
      <c r="N36" s="539"/>
      <c r="O36" s="304"/>
      <c r="P36" s="535"/>
      <c r="Q36" s="537"/>
      <c r="R36" s="539"/>
      <c r="S36" s="304"/>
      <c r="T36" s="535"/>
      <c r="U36" s="537"/>
      <c r="V36" s="539"/>
      <c r="W36" s="304"/>
      <c r="X36" s="535"/>
      <c r="Y36" s="537"/>
      <c r="Z36" s="539"/>
      <c r="AA36" s="533"/>
      <c r="AC36" s="518"/>
      <c r="AD36" s="518"/>
      <c r="AE36" s="217"/>
      <c r="AI36" s="216"/>
      <c r="AJ36" s="216"/>
      <c r="AK36" s="216"/>
      <c r="AL36" s="216"/>
      <c r="AM36" s="216"/>
      <c r="AN36" s="216"/>
      <c r="AO36" s="510"/>
      <c r="AP36" s="509"/>
      <c r="AQ36" s="509"/>
      <c r="AR36" s="441">
        <f t="shared" si="0"/>
        <v>0</v>
      </c>
      <c r="AS36" s="441">
        <f t="shared" si="1"/>
        <v>0</v>
      </c>
      <c r="AT36" s="441">
        <f t="shared" si="2"/>
        <v>0</v>
      </c>
      <c r="AU36" s="441">
        <f t="shared" si="3"/>
        <v>0</v>
      </c>
      <c r="AV36" s="441">
        <f t="shared" si="4"/>
        <v>0</v>
      </c>
      <c r="AW36" s="104"/>
    </row>
    <row r="37" spans="1:49" s="253" customFormat="1" ht="30" customHeight="1" x14ac:dyDescent="0.35">
      <c r="A37" s="511">
        <v>15</v>
      </c>
      <c r="B37" s="521"/>
      <c r="C37" s="521"/>
      <c r="D37" s="443"/>
      <c r="E37" s="523" t="str">
        <f ca="1">IF(OR(INDIRECT("'update Helper'!D"&amp;AH37)="",D37&lt;&gt;0,D38&lt;&gt;0),IF(IFERROR((D37/D38),"")="","",(D37/D38)),INDIRECT("'update Helper'!D"&amp;AH37)/100)</f>
        <v/>
      </c>
      <c r="F37" s="521"/>
      <c r="G37" s="521"/>
      <c r="H37" s="530" t="str">
        <f>AB37</f>
        <v/>
      </c>
      <c r="I37" s="528"/>
      <c r="J37" s="521"/>
      <c r="K37" s="443"/>
      <c r="L37" s="540" t="str">
        <f ca="1">IF(OR(INDIRECT("'update Helper'!K"&amp;AG37)="",K37&lt;&gt;0,K38&lt;&gt;0),IF(IFERROR((K37/K38),"")="","",(K37/K38)),INDIRECT("'update Helper'!K"&amp;AG37)/100)</f>
        <v/>
      </c>
      <c r="M37" s="542"/>
      <c r="N37" s="519"/>
      <c r="O37" s="443"/>
      <c r="P37" s="540" t="str">
        <f ca="1">IF(OR(INDIRECT("'update Helper'!K"&amp;AG37+1)="",O37&lt;&gt;0,O38&lt;&gt;0),IF(IFERROR((O37/O38),"")="","",(O37/O38)),INDIRECT("'update Helper'!K"&amp;AG37+1)/100)</f>
        <v/>
      </c>
      <c r="Q37" s="542"/>
      <c r="R37" s="519"/>
      <c r="S37" s="443"/>
      <c r="T37" s="540" t="str">
        <f ca="1">IF(OR(INDIRECT("'update Helper'!K"&amp;AG37+2)="",S37&lt;&gt;0,S38&lt;&gt;0),IF(IFERROR((S37/S38),"")="","",(S37/S38)),INDIRECT("'update Helper'!K"&amp;AG37+2)/100)</f>
        <v/>
      </c>
      <c r="U37" s="542"/>
      <c r="V37" s="519"/>
      <c r="W37" s="443"/>
      <c r="X37" s="540" t="str">
        <f ca="1">IF(OR(INDIRECT("'update Helper'!K"&amp;AG37+3)="",W37&lt;&gt;0,W38&lt;&gt;0),IF(IFERROR((W37/W38),"")="","",(W37/W38)),INDIRECT("'update Helper'!K"&amp;AG37+3)/100)</f>
        <v/>
      </c>
      <c r="Y37" s="542"/>
      <c r="Z37" s="519"/>
      <c r="AA37" s="521"/>
      <c r="AB37" s="253" t="str">
        <f t="array" ref="AB37">IFERROR(IF(INDEX('Reference Records'!$D$4:$D$18,MATCH(LEFT(B37,255),LEFT('Reference Records'!$C$4:$C$18,255),0))=0,"",INDEX('Reference Records'!$D$4:$D$18,MATCH(LEFT(B37,255),LEFT('Reference Records'!$C$4:$C$18,255),0))),"")</f>
        <v/>
      </c>
      <c r="AC37" s="518" t="str">
        <f>IF(H37&lt;&gt;"",B37&amp;C37,"")</f>
        <v/>
      </c>
      <c r="AD37" s="518" t="b">
        <f>IF(OR(B37&lt;&gt;"",C37&lt;&gt;""),TRUE,FALSE)</f>
        <v>0</v>
      </c>
      <c r="AE37" s="217" t="str">
        <f t="array" ref="AE37">IFERROR(IF(INDEX('Reference Records'!$G$4:$G$18,MATCH(LEFT(B37,255),LEFT('Reference Records'!$C$4:$C$18,255),0))=0,"",INDEX('Reference Records'!$G$4:$G$18,MATCH(LEFT(B37,255),LEFT('Reference Records'!$C$4:$C$18,255),0))),"")</f>
        <v/>
      </c>
      <c r="AG37" s="253">
        <f>AG35+'update Helper'!$R$2</f>
        <v>156</v>
      </c>
      <c r="AH37" s="253">
        <f t="shared" ref="AH37" si="43">AH35+1</f>
        <v>18</v>
      </c>
      <c r="AI37" s="216"/>
      <c r="AJ37" s="216"/>
      <c r="AK37" s="216"/>
      <c r="AL37" s="216"/>
      <c r="AM37" s="216"/>
      <c r="AN37" s="216"/>
      <c r="AO37" s="510" t="str">
        <f t="shared" ref="AO37" si="44">IF(AND(AP37="Continue",AQ37="Continue"),"No Error",IF(AND(AP37&lt;&gt;"Continue",AQ37="Continue"),AP37,IF(AND(AQ37&lt;&gt;"Continue",AP37="Continue"),AQ37,CONCATENATE(AP37,CHAR(10),AQ37))))</f>
        <v>No Error</v>
      </c>
      <c r="AP37" s="509" t="str" cm="1">
        <f t="array" ref="AP37">IF(ISBLANK(B37),"Continue",(IF(IFERROR(_xlfn.XMATCH(B37,LEFT('Reference Records'!$I$3:$I$15,32768),0),0)&lt;&gt;0,"Continue","Standard Indicator does not exists")))</f>
        <v>Continue</v>
      </c>
      <c r="AQ37" s="509" t="str">
        <f t="shared" ref="AQ37" si="45">IF(SUM(AR37:AV38)=0, "Continue", "Please Enter Valid Number Only")</f>
        <v>Continue</v>
      </c>
      <c r="AR37" s="441">
        <f t="shared" si="0"/>
        <v>0</v>
      </c>
      <c r="AS37" s="441">
        <f t="shared" si="1"/>
        <v>0</v>
      </c>
      <c r="AT37" s="441">
        <f t="shared" si="2"/>
        <v>0</v>
      </c>
      <c r="AU37" s="441">
        <f t="shared" si="3"/>
        <v>0</v>
      </c>
      <c r="AV37" s="441">
        <f t="shared" si="4"/>
        <v>0</v>
      </c>
      <c r="AW37" s="104"/>
    </row>
    <row r="38" spans="1:49" s="253" customFormat="1" ht="30" customHeight="1" x14ac:dyDescent="0.35">
      <c r="A38" s="512"/>
      <c r="B38" s="522"/>
      <c r="C38" s="522"/>
      <c r="D38" s="444"/>
      <c r="E38" s="524"/>
      <c r="F38" s="522"/>
      <c r="G38" s="522"/>
      <c r="H38" s="531"/>
      <c r="I38" s="529"/>
      <c r="J38" s="522"/>
      <c r="K38" s="444"/>
      <c r="L38" s="541"/>
      <c r="M38" s="543"/>
      <c r="N38" s="520"/>
      <c r="O38" s="444"/>
      <c r="P38" s="541"/>
      <c r="Q38" s="543"/>
      <c r="R38" s="520"/>
      <c r="S38" s="444"/>
      <c r="T38" s="541"/>
      <c r="U38" s="543"/>
      <c r="V38" s="520"/>
      <c r="W38" s="444"/>
      <c r="X38" s="541"/>
      <c r="Y38" s="543"/>
      <c r="Z38" s="520"/>
      <c r="AA38" s="522"/>
      <c r="AC38" s="518"/>
      <c r="AD38" s="518"/>
      <c r="AE38" s="217"/>
      <c r="AI38" s="216"/>
      <c r="AJ38" s="216"/>
      <c r="AK38" s="216"/>
      <c r="AL38" s="216"/>
      <c r="AM38" s="216"/>
      <c r="AN38" s="216"/>
      <c r="AO38" s="510"/>
      <c r="AP38" s="509"/>
      <c r="AQ38" s="509"/>
      <c r="AR38" s="441">
        <f t="shared" si="0"/>
        <v>0</v>
      </c>
      <c r="AS38" s="441">
        <f t="shared" si="1"/>
        <v>0</v>
      </c>
      <c r="AT38" s="441">
        <f t="shared" si="2"/>
        <v>0</v>
      </c>
      <c r="AU38" s="441">
        <f t="shared" si="3"/>
        <v>0</v>
      </c>
      <c r="AV38" s="441">
        <f t="shared" si="4"/>
        <v>0</v>
      </c>
      <c r="AW38" s="104"/>
    </row>
    <row r="39" spans="1:49" ht="30" customHeight="1" x14ac:dyDescent="0.35">
      <c r="D39" s="178"/>
    </row>
    <row r="40" spans="1:49" ht="30" customHeight="1" x14ac:dyDescent="0.35">
      <c r="D40" s="178"/>
      <c r="T40" s="201"/>
    </row>
    <row r="41" spans="1:49" ht="30" customHeight="1" x14ac:dyDescent="0.35">
      <c r="D41" s="178"/>
    </row>
    <row r="42" spans="1:49" ht="30" customHeight="1" x14ac:dyDescent="0.35">
      <c r="D42" s="178"/>
    </row>
    <row r="43" spans="1:49" ht="30" customHeight="1" x14ac:dyDescent="0.35">
      <c r="D43" s="178"/>
    </row>
    <row r="44" spans="1:49" ht="30" customHeight="1" x14ac:dyDescent="0.35">
      <c r="D44" s="178"/>
    </row>
    <row r="45" spans="1:49" ht="30" customHeight="1" x14ac:dyDescent="0.35">
      <c r="D45" s="178"/>
    </row>
    <row r="46" spans="1:49" ht="30" customHeight="1" x14ac:dyDescent="0.35">
      <c r="D46" s="178"/>
      <c r="L46" s="201"/>
    </row>
    <row r="47" spans="1:49" ht="30" customHeight="1" x14ac:dyDescent="0.35">
      <c r="D47" s="178"/>
    </row>
    <row r="48" spans="1:49" ht="30" customHeight="1" x14ac:dyDescent="0.35">
      <c r="D48" s="178"/>
    </row>
    <row r="49" spans="4:4" ht="30" customHeight="1" x14ac:dyDescent="0.35">
      <c r="D49" s="178"/>
    </row>
    <row r="50" spans="4:4" ht="30" customHeight="1" x14ac:dyDescent="0.35">
      <c r="D50" s="178"/>
    </row>
    <row r="51" spans="4:4" ht="30" customHeight="1" x14ac:dyDescent="0.35">
      <c r="D51" s="178"/>
    </row>
    <row r="52" spans="4:4" ht="30" customHeight="1" x14ac:dyDescent="0.35">
      <c r="D52" s="178"/>
    </row>
    <row r="53" spans="4:4" ht="30" customHeight="1" x14ac:dyDescent="0.35">
      <c r="D53" s="178"/>
    </row>
    <row r="54" spans="4:4" ht="30" customHeight="1" x14ac:dyDescent="0.35">
      <c r="D54" s="178"/>
    </row>
    <row r="55" spans="4:4" ht="30" customHeight="1" x14ac:dyDescent="0.35">
      <c r="D55" s="178"/>
    </row>
    <row r="56" spans="4:4" ht="30" customHeight="1" x14ac:dyDescent="0.35">
      <c r="D56" s="178"/>
    </row>
    <row r="57" spans="4:4" ht="30" customHeight="1" x14ac:dyDescent="0.35">
      <c r="D57" s="178"/>
    </row>
    <row r="58" spans="4:4" ht="30" customHeight="1" x14ac:dyDescent="0.35">
      <c r="D58" s="178"/>
    </row>
    <row r="59" spans="4:4" ht="30" customHeight="1" x14ac:dyDescent="0.35">
      <c r="D59" s="178"/>
    </row>
    <row r="60" spans="4:4" ht="30" customHeight="1" x14ac:dyDescent="0.35">
      <c r="D60" s="178"/>
    </row>
    <row r="61" spans="4:4" ht="30" customHeight="1" x14ac:dyDescent="0.35">
      <c r="D61" s="178"/>
    </row>
    <row r="62" spans="4:4" ht="30" customHeight="1" x14ac:dyDescent="0.35">
      <c r="D62" s="178"/>
    </row>
    <row r="63" spans="4:4" ht="30" customHeight="1" x14ac:dyDescent="0.35">
      <c r="D63" s="178"/>
    </row>
    <row r="64" spans="4:4" ht="30" customHeight="1" x14ac:dyDescent="0.35">
      <c r="D64" s="178"/>
    </row>
    <row r="65" spans="4:4" ht="30" customHeight="1" x14ac:dyDescent="0.35">
      <c r="D65" s="178"/>
    </row>
    <row r="66" spans="4:4" ht="30" customHeight="1" x14ac:dyDescent="0.35">
      <c r="D66" s="178"/>
    </row>
    <row r="67" spans="4:4" ht="30" customHeight="1" x14ac:dyDescent="0.35">
      <c r="D67" s="178"/>
    </row>
    <row r="68" spans="4:4" ht="30" customHeight="1" x14ac:dyDescent="0.35">
      <c r="D68" s="178"/>
    </row>
    <row r="69" spans="4:4" ht="30" customHeight="1" x14ac:dyDescent="0.35">
      <c r="D69" s="178"/>
    </row>
    <row r="70" spans="4:4" ht="30" customHeight="1" x14ac:dyDescent="0.35">
      <c r="D70" s="178"/>
    </row>
    <row r="71" spans="4:4" ht="30" customHeight="1" x14ac:dyDescent="0.35">
      <c r="D71" s="178"/>
    </row>
    <row r="72" spans="4:4" ht="30" customHeight="1" x14ac:dyDescent="0.35">
      <c r="D72" s="178"/>
    </row>
    <row r="73" spans="4:4" ht="30" customHeight="1" x14ac:dyDescent="0.35">
      <c r="D73" s="178"/>
    </row>
    <row r="74" spans="4:4" ht="30" customHeight="1" x14ac:dyDescent="0.35">
      <c r="D74" s="178"/>
    </row>
    <row r="75" spans="4:4" ht="30" customHeight="1" x14ac:dyDescent="0.35">
      <c r="D75" s="178"/>
    </row>
    <row r="76" spans="4:4" ht="30" customHeight="1" x14ac:dyDescent="0.35">
      <c r="D76" s="178"/>
    </row>
    <row r="77" spans="4:4" ht="30" customHeight="1" x14ac:dyDescent="0.35">
      <c r="D77" s="178"/>
    </row>
    <row r="78" spans="4:4" ht="30" customHeight="1" x14ac:dyDescent="0.35">
      <c r="D78" s="178"/>
    </row>
    <row r="79" spans="4:4" ht="30" customHeight="1" x14ac:dyDescent="0.35">
      <c r="D79" s="178"/>
    </row>
    <row r="80" spans="4:4" ht="30" customHeight="1" x14ac:dyDescent="0.35">
      <c r="D80" s="178"/>
    </row>
    <row r="81" spans="4:4" ht="30" customHeight="1" x14ac:dyDescent="0.35">
      <c r="D81" s="178"/>
    </row>
    <row r="82" spans="4:4" ht="30" customHeight="1" x14ac:dyDescent="0.35">
      <c r="D82" s="178"/>
    </row>
    <row r="83" spans="4:4" ht="30" customHeight="1" x14ac:dyDescent="0.35">
      <c r="D83" s="178"/>
    </row>
    <row r="84" spans="4:4" ht="30" customHeight="1" x14ac:dyDescent="0.35">
      <c r="D84" s="178"/>
    </row>
    <row r="85" spans="4:4" ht="30" customHeight="1" x14ac:dyDescent="0.35">
      <c r="D85" s="178"/>
    </row>
    <row r="86" spans="4:4" ht="30" customHeight="1" x14ac:dyDescent="0.35">
      <c r="D86" s="178"/>
    </row>
    <row r="87" spans="4:4" ht="30" customHeight="1" x14ac:dyDescent="0.35">
      <c r="D87" s="178"/>
    </row>
    <row r="88" spans="4:4" ht="30" customHeight="1" x14ac:dyDescent="0.35">
      <c r="D88" s="178"/>
    </row>
    <row r="89" spans="4:4" ht="30" customHeight="1" x14ac:dyDescent="0.35">
      <c r="D89" s="178"/>
    </row>
    <row r="90" spans="4:4" ht="30" customHeight="1" x14ac:dyDescent="0.35">
      <c r="D90" s="178"/>
    </row>
    <row r="91" spans="4:4" ht="30" customHeight="1" x14ac:dyDescent="0.35">
      <c r="D91" s="178"/>
    </row>
    <row r="92" spans="4:4" ht="30" customHeight="1" x14ac:dyDescent="0.35">
      <c r="D92" s="178"/>
    </row>
    <row r="93" spans="4:4" ht="30" customHeight="1" x14ac:dyDescent="0.35">
      <c r="D93" s="178"/>
    </row>
    <row r="94" spans="4:4" ht="30" customHeight="1" x14ac:dyDescent="0.35">
      <c r="D94" s="178"/>
    </row>
    <row r="95" spans="4:4" ht="30" customHeight="1" x14ac:dyDescent="0.35">
      <c r="D95" s="178"/>
    </row>
    <row r="96" spans="4:4" ht="30" customHeight="1" x14ac:dyDescent="0.35">
      <c r="D96" s="178"/>
    </row>
    <row r="97" spans="4:4" ht="30" customHeight="1" x14ac:dyDescent="0.35">
      <c r="D97" s="178"/>
    </row>
    <row r="98" spans="4:4" ht="30" customHeight="1" x14ac:dyDescent="0.35">
      <c r="D98" s="178"/>
    </row>
    <row r="99" spans="4:4" ht="30" customHeight="1" x14ac:dyDescent="0.35">
      <c r="D99" s="178"/>
    </row>
    <row r="100" spans="4:4" ht="30" customHeight="1" x14ac:dyDescent="0.35">
      <c r="D100" s="178"/>
    </row>
    <row r="101" spans="4:4" x14ac:dyDescent="0.35">
      <c r="D101" s="178"/>
    </row>
    <row r="102" spans="4:4" x14ac:dyDescent="0.35">
      <c r="D102" s="178"/>
    </row>
    <row r="103" spans="4:4" x14ac:dyDescent="0.35">
      <c r="D103" s="178"/>
    </row>
    <row r="104" spans="4:4" x14ac:dyDescent="0.35">
      <c r="D104" s="178"/>
    </row>
    <row r="105" spans="4:4" x14ac:dyDescent="0.35">
      <c r="D105" s="178"/>
    </row>
    <row r="106" spans="4:4" x14ac:dyDescent="0.35">
      <c r="D106" s="178"/>
    </row>
    <row r="107" spans="4:4" x14ac:dyDescent="0.35">
      <c r="D107" s="178"/>
    </row>
    <row r="108" spans="4:4" x14ac:dyDescent="0.35">
      <c r="D108" s="178"/>
    </row>
    <row r="109" spans="4:4" x14ac:dyDescent="0.35">
      <c r="D109" s="178"/>
    </row>
    <row r="110" spans="4:4" x14ac:dyDescent="0.35">
      <c r="D110" s="178"/>
    </row>
    <row r="111" spans="4:4" x14ac:dyDescent="0.35">
      <c r="D111" s="178"/>
    </row>
    <row r="112" spans="4:4" x14ac:dyDescent="0.35">
      <c r="D112" s="178"/>
    </row>
    <row r="113" spans="4:4" x14ac:dyDescent="0.35">
      <c r="D113" s="178"/>
    </row>
    <row r="114" spans="4:4" x14ac:dyDescent="0.35">
      <c r="D114" s="178"/>
    </row>
    <row r="115" spans="4:4" x14ac:dyDescent="0.35">
      <c r="D115" s="178"/>
    </row>
    <row r="116" spans="4:4" x14ac:dyDescent="0.35">
      <c r="D116" s="178"/>
    </row>
    <row r="117" spans="4:4" x14ac:dyDescent="0.35">
      <c r="D117" s="178"/>
    </row>
    <row r="118" spans="4:4" x14ac:dyDescent="0.35">
      <c r="D118" s="178"/>
    </row>
    <row r="119" spans="4:4" x14ac:dyDescent="0.35">
      <c r="D119" s="178"/>
    </row>
    <row r="120" spans="4:4" x14ac:dyDescent="0.35">
      <c r="D120" s="178"/>
    </row>
    <row r="121" spans="4:4" x14ac:dyDescent="0.35">
      <c r="D121" s="178"/>
    </row>
    <row r="122" spans="4:4" x14ac:dyDescent="0.35">
      <c r="D122" s="178"/>
    </row>
    <row r="123" spans="4:4" x14ac:dyDescent="0.35">
      <c r="D123" s="178"/>
    </row>
    <row r="124" spans="4:4" x14ac:dyDescent="0.35">
      <c r="D124" s="178"/>
    </row>
    <row r="125" spans="4:4" x14ac:dyDescent="0.35">
      <c r="D125" s="178"/>
    </row>
    <row r="126" spans="4:4" x14ac:dyDescent="0.35">
      <c r="D126" s="178"/>
    </row>
    <row r="127" spans="4:4" x14ac:dyDescent="0.35">
      <c r="D127" s="178"/>
    </row>
    <row r="128" spans="4:4" x14ac:dyDescent="0.35">
      <c r="D128" s="178"/>
    </row>
    <row r="129" spans="4:4" x14ac:dyDescent="0.35">
      <c r="D129" s="178"/>
    </row>
    <row r="130" spans="4:4" x14ac:dyDescent="0.35">
      <c r="D130" s="178"/>
    </row>
    <row r="131" spans="4:4" x14ac:dyDescent="0.35">
      <c r="D131" s="178"/>
    </row>
    <row r="132" spans="4:4" x14ac:dyDescent="0.35">
      <c r="D132" s="178"/>
    </row>
    <row r="133" spans="4:4" x14ac:dyDescent="0.35">
      <c r="D133" s="178"/>
    </row>
    <row r="134" spans="4:4" x14ac:dyDescent="0.35">
      <c r="D134" s="178"/>
    </row>
    <row r="135" spans="4:4" x14ac:dyDescent="0.35">
      <c r="D135" s="178"/>
    </row>
    <row r="136" spans="4:4" x14ac:dyDescent="0.35">
      <c r="D136" s="178"/>
    </row>
    <row r="137" spans="4:4" x14ac:dyDescent="0.35">
      <c r="D137" s="178"/>
    </row>
    <row r="138" spans="4:4" x14ac:dyDescent="0.35">
      <c r="D138" s="178"/>
    </row>
    <row r="139" spans="4:4" x14ac:dyDescent="0.35">
      <c r="D139" s="178"/>
    </row>
    <row r="140" spans="4:4" x14ac:dyDescent="0.35">
      <c r="D140" s="178"/>
    </row>
    <row r="141" spans="4:4" x14ac:dyDescent="0.35">
      <c r="D141" s="178"/>
    </row>
    <row r="142" spans="4:4" x14ac:dyDescent="0.35">
      <c r="D142" s="178"/>
    </row>
    <row r="143" spans="4:4" x14ac:dyDescent="0.35">
      <c r="D143" s="178"/>
    </row>
    <row r="144" spans="4:4" x14ac:dyDescent="0.35">
      <c r="D144" s="178"/>
    </row>
    <row r="145" spans="4:4" x14ac:dyDescent="0.35">
      <c r="D145" s="178"/>
    </row>
    <row r="146" spans="4:4" x14ac:dyDescent="0.35">
      <c r="D146" s="178"/>
    </row>
    <row r="147" spans="4:4" x14ac:dyDescent="0.35">
      <c r="D147" s="178"/>
    </row>
    <row r="148" spans="4:4" x14ac:dyDescent="0.35">
      <c r="D148" s="178"/>
    </row>
    <row r="149" spans="4:4" x14ac:dyDescent="0.35">
      <c r="D149" s="178"/>
    </row>
    <row r="150" spans="4:4" x14ac:dyDescent="0.35">
      <c r="D150" s="178"/>
    </row>
    <row r="151" spans="4:4" x14ac:dyDescent="0.35">
      <c r="D151" s="178"/>
    </row>
    <row r="152" spans="4:4" x14ac:dyDescent="0.35">
      <c r="D152" s="178"/>
    </row>
    <row r="153" spans="4:4" x14ac:dyDescent="0.35">
      <c r="D153" s="178"/>
    </row>
    <row r="154" spans="4:4" x14ac:dyDescent="0.35">
      <c r="D154" s="178"/>
    </row>
    <row r="155" spans="4:4" x14ac:dyDescent="0.35">
      <c r="D155" s="178"/>
    </row>
    <row r="156" spans="4:4" x14ac:dyDescent="0.35">
      <c r="D156" s="178"/>
    </row>
    <row r="157" spans="4:4" x14ac:dyDescent="0.35">
      <c r="D157" s="178"/>
    </row>
    <row r="158" spans="4:4" x14ac:dyDescent="0.35">
      <c r="D158" s="178"/>
    </row>
    <row r="159" spans="4:4" x14ac:dyDescent="0.35">
      <c r="D159" s="178"/>
    </row>
    <row r="160" spans="4:4" x14ac:dyDescent="0.35">
      <c r="D160" s="178"/>
    </row>
    <row r="161" spans="4:4" x14ac:dyDescent="0.35">
      <c r="D161" s="178"/>
    </row>
    <row r="162" spans="4:4" x14ac:dyDescent="0.35">
      <c r="D162" s="178"/>
    </row>
    <row r="163" spans="4:4" x14ac:dyDescent="0.35">
      <c r="D163" s="178"/>
    </row>
    <row r="164" spans="4:4" x14ac:dyDescent="0.35">
      <c r="D164" s="178"/>
    </row>
    <row r="165" spans="4:4" x14ac:dyDescent="0.35">
      <c r="D165" s="178"/>
    </row>
    <row r="166" spans="4:4" x14ac:dyDescent="0.35">
      <c r="D166" s="178"/>
    </row>
    <row r="167" spans="4:4" x14ac:dyDescent="0.35">
      <c r="D167" s="178"/>
    </row>
    <row r="168" spans="4:4" x14ac:dyDescent="0.35">
      <c r="D168" s="178"/>
    </row>
    <row r="169" spans="4:4" x14ac:dyDescent="0.35">
      <c r="D169" s="178"/>
    </row>
    <row r="170" spans="4:4" x14ac:dyDescent="0.35">
      <c r="D170" s="178"/>
    </row>
    <row r="171" spans="4:4" x14ac:dyDescent="0.35">
      <c r="D171" s="178"/>
    </row>
    <row r="172" spans="4:4" x14ac:dyDescent="0.35">
      <c r="D172" s="178"/>
    </row>
    <row r="173" spans="4:4" x14ac:dyDescent="0.35">
      <c r="D173" s="178"/>
    </row>
    <row r="174" spans="4:4" x14ac:dyDescent="0.35">
      <c r="D174" s="178"/>
    </row>
    <row r="175" spans="4:4" x14ac:dyDescent="0.35">
      <c r="D175" s="178"/>
    </row>
    <row r="176" spans="4:4" x14ac:dyDescent="0.35">
      <c r="D176" s="178"/>
    </row>
    <row r="177" spans="4:4" x14ac:dyDescent="0.35">
      <c r="D177" s="178"/>
    </row>
    <row r="178" spans="4:4" x14ac:dyDescent="0.35">
      <c r="D178" s="178"/>
    </row>
    <row r="179" spans="4:4" x14ac:dyDescent="0.35">
      <c r="D179" s="178"/>
    </row>
    <row r="180" spans="4:4" x14ac:dyDescent="0.35">
      <c r="D180" s="178"/>
    </row>
    <row r="181" spans="4:4" x14ac:dyDescent="0.35">
      <c r="D181" s="178"/>
    </row>
    <row r="182" spans="4:4" x14ac:dyDescent="0.35">
      <c r="D182" s="178"/>
    </row>
    <row r="183" spans="4:4" x14ac:dyDescent="0.35">
      <c r="D183" s="178"/>
    </row>
    <row r="184" spans="4:4" x14ac:dyDescent="0.35">
      <c r="D184" s="178"/>
    </row>
    <row r="185" spans="4:4" x14ac:dyDescent="0.35">
      <c r="D185" s="178"/>
    </row>
    <row r="186" spans="4:4" x14ac:dyDescent="0.35">
      <c r="D186" s="178"/>
    </row>
    <row r="187" spans="4:4" x14ac:dyDescent="0.35">
      <c r="D187" s="178"/>
    </row>
    <row r="188" spans="4:4" x14ac:dyDescent="0.35">
      <c r="D188" s="178"/>
    </row>
    <row r="189" spans="4:4" x14ac:dyDescent="0.35">
      <c r="D189" s="178"/>
    </row>
    <row r="190" spans="4:4" x14ac:dyDescent="0.35">
      <c r="D190" s="178"/>
    </row>
    <row r="191" spans="4:4" x14ac:dyDescent="0.35">
      <c r="D191" s="178"/>
    </row>
    <row r="192" spans="4:4" x14ac:dyDescent="0.35">
      <c r="D192" s="178"/>
    </row>
    <row r="193" spans="4:4" x14ac:dyDescent="0.35">
      <c r="D193" s="178"/>
    </row>
    <row r="194" spans="4:4" x14ac:dyDescent="0.35">
      <c r="D194" s="178"/>
    </row>
    <row r="195" spans="4:4" x14ac:dyDescent="0.35">
      <c r="D195" s="178"/>
    </row>
    <row r="196" spans="4:4" x14ac:dyDescent="0.35">
      <c r="D196" s="178"/>
    </row>
    <row r="197" spans="4:4" x14ac:dyDescent="0.35">
      <c r="D197" s="178"/>
    </row>
    <row r="198" spans="4:4" x14ac:dyDescent="0.35">
      <c r="D198" s="178"/>
    </row>
    <row r="199" spans="4:4" x14ac:dyDescent="0.35">
      <c r="D199" s="178"/>
    </row>
    <row r="200" spans="4:4" x14ac:dyDescent="0.35">
      <c r="D200" s="178"/>
    </row>
    <row r="201" spans="4:4" x14ac:dyDescent="0.35">
      <c r="D201" s="178"/>
    </row>
    <row r="202" spans="4:4" x14ac:dyDescent="0.35">
      <c r="D202" s="178"/>
    </row>
    <row r="203" spans="4:4" x14ac:dyDescent="0.35">
      <c r="D203" s="178"/>
    </row>
    <row r="204" spans="4:4" x14ac:dyDescent="0.35">
      <c r="D204" s="178"/>
    </row>
    <row r="205" spans="4:4" x14ac:dyDescent="0.35">
      <c r="D205" s="178"/>
    </row>
    <row r="206" spans="4:4" x14ac:dyDescent="0.35">
      <c r="D206" s="178"/>
    </row>
    <row r="207" spans="4:4" x14ac:dyDescent="0.35">
      <c r="D207" s="178"/>
    </row>
    <row r="208" spans="4:4" x14ac:dyDescent="0.35">
      <c r="D208" s="178"/>
    </row>
    <row r="209" spans="4:4" x14ac:dyDescent="0.35">
      <c r="D209" s="178"/>
    </row>
    <row r="210" spans="4:4" x14ac:dyDescent="0.35">
      <c r="D210" s="178"/>
    </row>
    <row r="211" spans="4:4" x14ac:dyDescent="0.35">
      <c r="D211" s="178"/>
    </row>
    <row r="212" spans="4:4" x14ac:dyDescent="0.35">
      <c r="D212" s="178"/>
    </row>
    <row r="213" spans="4:4" x14ac:dyDescent="0.35">
      <c r="D213" s="178"/>
    </row>
    <row r="214" spans="4:4" x14ac:dyDescent="0.35">
      <c r="D214" s="178"/>
    </row>
    <row r="215" spans="4:4" x14ac:dyDescent="0.35">
      <c r="D215" s="178"/>
    </row>
    <row r="216" spans="4:4" x14ac:dyDescent="0.35">
      <c r="D216" s="178"/>
    </row>
    <row r="217" spans="4:4" x14ac:dyDescent="0.35">
      <c r="D217" s="178"/>
    </row>
    <row r="218" spans="4:4" x14ac:dyDescent="0.35">
      <c r="D218" s="178"/>
    </row>
    <row r="219" spans="4:4" x14ac:dyDescent="0.35">
      <c r="D219" s="178"/>
    </row>
    <row r="220" spans="4:4" x14ac:dyDescent="0.35">
      <c r="D220" s="178"/>
    </row>
    <row r="221" spans="4:4" x14ac:dyDescent="0.35">
      <c r="D221" s="178"/>
    </row>
    <row r="222" spans="4:4" x14ac:dyDescent="0.35">
      <c r="D222" s="178"/>
    </row>
    <row r="223" spans="4:4" x14ac:dyDescent="0.35">
      <c r="D223" s="178"/>
    </row>
    <row r="224" spans="4:4" x14ac:dyDescent="0.35">
      <c r="D224" s="178"/>
    </row>
    <row r="225" spans="4:4" x14ac:dyDescent="0.35">
      <c r="D225" s="178"/>
    </row>
    <row r="226" spans="4:4" x14ac:dyDescent="0.35">
      <c r="D226" s="178"/>
    </row>
    <row r="227" spans="4:4" x14ac:dyDescent="0.35">
      <c r="D227" s="178"/>
    </row>
    <row r="228" spans="4:4" x14ac:dyDescent="0.35">
      <c r="D228" s="178"/>
    </row>
    <row r="229" spans="4:4" x14ac:dyDescent="0.35">
      <c r="D229" s="178"/>
    </row>
    <row r="230" spans="4:4" x14ac:dyDescent="0.35">
      <c r="D230" s="178"/>
    </row>
    <row r="231" spans="4:4" x14ac:dyDescent="0.35">
      <c r="D231" s="178"/>
    </row>
    <row r="232" spans="4:4" x14ac:dyDescent="0.35">
      <c r="D232" s="178"/>
    </row>
    <row r="233" spans="4:4" x14ac:dyDescent="0.35">
      <c r="D233" s="178"/>
    </row>
    <row r="234" spans="4:4" x14ac:dyDescent="0.35">
      <c r="D234" s="178"/>
    </row>
    <row r="235" spans="4:4" x14ac:dyDescent="0.35">
      <c r="D235" s="178"/>
    </row>
    <row r="236" spans="4:4" x14ac:dyDescent="0.35">
      <c r="D236" s="178"/>
    </row>
    <row r="237" spans="4:4" x14ac:dyDescent="0.35">
      <c r="D237" s="178"/>
    </row>
    <row r="238" spans="4:4" x14ac:dyDescent="0.35">
      <c r="D238" s="178"/>
    </row>
    <row r="239" spans="4:4" x14ac:dyDescent="0.35">
      <c r="D239" s="178"/>
    </row>
    <row r="240" spans="4:4" x14ac:dyDescent="0.35">
      <c r="D240" s="178"/>
    </row>
    <row r="241" spans="4:4" x14ac:dyDescent="0.35">
      <c r="D241" s="178"/>
    </row>
    <row r="242" spans="4:4" x14ac:dyDescent="0.35">
      <c r="D242" s="178"/>
    </row>
    <row r="243" spans="4:4" x14ac:dyDescent="0.35">
      <c r="D243" s="178"/>
    </row>
    <row r="244" spans="4:4" x14ac:dyDescent="0.35">
      <c r="D244" s="178"/>
    </row>
    <row r="245" spans="4:4" x14ac:dyDescent="0.35">
      <c r="D245" s="178"/>
    </row>
    <row r="246" spans="4:4" x14ac:dyDescent="0.35">
      <c r="D246" s="178"/>
    </row>
    <row r="247" spans="4:4" x14ac:dyDescent="0.35">
      <c r="D247" s="178"/>
    </row>
    <row r="248" spans="4:4" x14ac:dyDescent="0.35">
      <c r="D248" s="178"/>
    </row>
    <row r="249" spans="4:4" x14ac:dyDescent="0.35">
      <c r="D249" s="178"/>
    </row>
    <row r="250" spans="4:4" x14ac:dyDescent="0.35">
      <c r="D250" s="178"/>
    </row>
    <row r="251" spans="4:4" x14ac:dyDescent="0.35">
      <c r="D251" s="178"/>
    </row>
    <row r="252" spans="4:4" x14ac:dyDescent="0.35">
      <c r="D252" s="178"/>
    </row>
    <row r="253" spans="4:4" x14ac:dyDescent="0.35">
      <c r="D253" s="178"/>
    </row>
    <row r="254" spans="4:4" x14ac:dyDescent="0.35">
      <c r="D254" s="178"/>
    </row>
    <row r="255" spans="4:4" x14ac:dyDescent="0.35">
      <c r="D255" s="178"/>
    </row>
    <row r="256" spans="4:4" x14ac:dyDescent="0.35">
      <c r="D256" s="178"/>
    </row>
    <row r="257" spans="4:4" x14ac:dyDescent="0.35">
      <c r="D257" s="178"/>
    </row>
    <row r="258" spans="4:4" x14ac:dyDescent="0.35">
      <c r="D258" s="178"/>
    </row>
    <row r="259" spans="4:4" x14ac:dyDescent="0.35">
      <c r="D259" s="178"/>
    </row>
    <row r="260" spans="4:4" x14ac:dyDescent="0.35">
      <c r="D260" s="178"/>
    </row>
    <row r="261" spans="4:4" x14ac:dyDescent="0.35">
      <c r="D261" s="178"/>
    </row>
    <row r="262" spans="4:4" x14ac:dyDescent="0.35">
      <c r="D262" s="178"/>
    </row>
    <row r="263" spans="4:4" x14ac:dyDescent="0.35">
      <c r="D263" s="178"/>
    </row>
    <row r="264" spans="4:4" x14ac:dyDescent="0.35">
      <c r="D264" s="178"/>
    </row>
    <row r="265" spans="4:4" x14ac:dyDescent="0.35">
      <c r="D265" s="178"/>
    </row>
    <row r="266" spans="4:4" x14ac:dyDescent="0.35">
      <c r="D266" s="178"/>
    </row>
    <row r="267" spans="4:4" x14ac:dyDescent="0.35">
      <c r="D267" s="178"/>
    </row>
    <row r="268" spans="4:4" x14ac:dyDescent="0.35">
      <c r="D268" s="178"/>
    </row>
    <row r="269" spans="4:4" x14ac:dyDescent="0.35">
      <c r="D269" s="178"/>
    </row>
    <row r="270" spans="4:4" x14ac:dyDescent="0.35">
      <c r="D270" s="178"/>
    </row>
    <row r="271" spans="4:4" x14ac:dyDescent="0.35">
      <c r="D271" s="178"/>
    </row>
    <row r="272" spans="4:4" x14ac:dyDescent="0.35">
      <c r="D272" s="178"/>
    </row>
    <row r="273" spans="4:4" x14ac:dyDescent="0.35">
      <c r="D273" s="178"/>
    </row>
    <row r="274" spans="4:4" x14ac:dyDescent="0.35">
      <c r="D274" s="178"/>
    </row>
    <row r="275" spans="4:4" x14ac:dyDescent="0.35">
      <c r="D275" s="178"/>
    </row>
    <row r="276" spans="4:4" x14ac:dyDescent="0.35">
      <c r="D276" s="178"/>
    </row>
    <row r="277" spans="4:4" x14ac:dyDescent="0.35">
      <c r="D277" s="178"/>
    </row>
    <row r="278" spans="4:4" x14ac:dyDescent="0.35">
      <c r="D278" s="178"/>
    </row>
    <row r="279" spans="4:4" x14ac:dyDescent="0.35">
      <c r="D279" s="178"/>
    </row>
    <row r="280" spans="4:4" x14ac:dyDescent="0.35">
      <c r="D280" s="178"/>
    </row>
    <row r="281" spans="4:4" x14ac:dyDescent="0.35">
      <c r="D281" s="178"/>
    </row>
    <row r="282" spans="4:4" x14ac:dyDescent="0.35">
      <c r="D282" s="178"/>
    </row>
    <row r="283" spans="4:4" x14ac:dyDescent="0.35">
      <c r="D283" s="178"/>
    </row>
    <row r="284" spans="4:4" x14ac:dyDescent="0.35">
      <c r="D284" s="178"/>
    </row>
    <row r="285" spans="4:4" x14ac:dyDescent="0.35">
      <c r="D285" s="178"/>
    </row>
    <row r="286" spans="4:4" x14ac:dyDescent="0.35">
      <c r="D286" s="178"/>
    </row>
    <row r="287" spans="4:4" x14ac:dyDescent="0.35">
      <c r="D287" s="178"/>
    </row>
    <row r="288" spans="4:4" x14ac:dyDescent="0.35">
      <c r="D288" s="178"/>
    </row>
    <row r="289" spans="4:4" x14ac:dyDescent="0.35">
      <c r="D289" s="178"/>
    </row>
    <row r="290" spans="4:4" x14ac:dyDescent="0.35">
      <c r="D290" s="178"/>
    </row>
    <row r="291" spans="4:4" x14ac:dyDescent="0.35">
      <c r="D291" s="178"/>
    </row>
    <row r="292" spans="4:4" x14ac:dyDescent="0.35">
      <c r="D292" s="178"/>
    </row>
    <row r="293" spans="4:4" x14ac:dyDescent="0.35">
      <c r="D293" s="178"/>
    </row>
    <row r="294" spans="4:4" x14ac:dyDescent="0.35">
      <c r="D294" s="178"/>
    </row>
    <row r="295" spans="4:4" x14ac:dyDescent="0.35">
      <c r="D295" s="178"/>
    </row>
    <row r="296" spans="4:4" x14ac:dyDescent="0.35">
      <c r="D296" s="178"/>
    </row>
    <row r="297" spans="4:4" x14ac:dyDescent="0.35">
      <c r="D297" s="178"/>
    </row>
    <row r="298" spans="4:4" x14ac:dyDescent="0.35">
      <c r="D298" s="178"/>
    </row>
    <row r="299" spans="4:4" x14ac:dyDescent="0.35">
      <c r="D299" s="178"/>
    </row>
    <row r="300" spans="4:4" x14ac:dyDescent="0.35">
      <c r="D300" s="178"/>
    </row>
    <row r="301" spans="4:4" x14ac:dyDescent="0.35">
      <c r="D301" s="178"/>
    </row>
    <row r="302" spans="4:4" x14ac:dyDescent="0.35">
      <c r="D302" s="178"/>
    </row>
    <row r="303" spans="4:4" x14ac:dyDescent="0.35">
      <c r="D303" s="178"/>
    </row>
    <row r="304" spans="4:4" x14ac:dyDescent="0.35">
      <c r="D304" s="178"/>
    </row>
    <row r="305" spans="4:4" x14ac:dyDescent="0.35">
      <c r="D305" s="178"/>
    </row>
    <row r="306" spans="4:4" x14ac:dyDescent="0.35">
      <c r="D306" s="178"/>
    </row>
    <row r="307" spans="4:4" x14ac:dyDescent="0.35">
      <c r="D307" s="178"/>
    </row>
    <row r="308" spans="4:4" x14ac:dyDescent="0.35">
      <c r="D308" s="178"/>
    </row>
    <row r="309" spans="4:4" x14ac:dyDescent="0.35">
      <c r="D309" s="178"/>
    </row>
    <row r="310" spans="4:4" x14ac:dyDescent="0.35">
      <c r="D310" s="178"/>
    </row>
    <row r="311" spans="4:4" x14ac:dyDescent="0.35">
      <c r="D311" s="178"/>
    </row>
    <row r="312" spans="4:4" x14ac:dyDescent="0.35">
      <c r="D312" s="178"/>
    </row>
    <row r="313" spans="4:4" x14ac:dyDescent="0.35">
      <c r="D313" s="178"/>
    </row>
    <row r="314" spans="4:4" x14ac:dyDescent="0.35">
      <c r="D314" s="178"/>
    </row>
    <row r="315" spans="4:4" x14ac:dyDescent="0.35">
      <c r="D315" s="178"/>
    </row>
    <row r="316" spans="4:4" x14ac:dyDescent="0.35">
      <c r="D316" s="178"/>
    </row>
    <row r="317" spans="4:4" x14ac:dyDescent="0.35">
      <c r="D317" s="178"/>
    </row>
    <row r="318" spans="4:4" x14ac:dyDescent="0.35">
      <c r="D318" s="178"/>
    </row>
    <row r="319" spans="4:4" x14ac:dyDescent="0.35">
      <c r="D319" s="178"/>
    </row>
    <row r="320" spans="4:4" x14ac:dyDescent="0.35">
      <c r="D320" s="178"/>
    </row>
    <row r="321" spans="4:4" x14ac:dyDescent="0.35">
      <c r="D321" s="178"/>
    </row>
    <row r="322" spans="4:4" x14ac:dyDescent="0.35">
      <c r="D322" s="178"/>
    </row>
    <row r="323" spans="4:4" x14ac:dyDescent="0.35">
      <c r="D323" s="178"/>
    </row>
  </sheetData>
  <sheetProtection algorithmName="SHA-512" hashValue="sh7uvXRC6FLAyfdALi/OgXsFM6va3ToktItFfdP44TO0nvTZ8DguzB3Y8PujM/3e+GvDqgVCrIt1HjnZfmQv4A==" saltValue="T22n1zE44mwv0cM0n8wxsQ==" spinCount="100000" sheet="1" objects="1" scenarios="1" formatCells="0" formatColumns="0" formatRows="0"/>
  <mergeCells count="412">
    <mergeCell ref="AA37:AA38"/>
    <mergeCell ref="AC37:AC38"/>
    <mergeCell ref="AD37:AD38"/>
    <mergeCell ref="T37:T38"/>
    <mergeCell ref="U37:U38"/>
    <mergeCell ref="V37:V38"/>
    <mergeCell ref="X37:X38"/>
    <mergeCell ref="Y37:Y38"/>
    <mergeCell ref="Z37:Z38"/>
    <mergeCell ref="J37:J38"/>
    <mergeCell ref="L37:L38"/>
    <mergeCell ref="M37:M38"/>
    <mergeCell ref="N37:N38"/>
    <mergeCell ref="P37:P38"/>
    <mergeCell ref="Q37:Q38"/>
    <mergeCell ref="R37:R38"/>
    <mergeCell ref="A37:A38"/>
    <mergeCell ref="B37:B38"/>
    <mergeCell ref="C37:C38"/>
    <mergeCell ref="E37:E38"/>
    <mergeCell ref="F37:F38"/>
    <mergeCell ref="G37:G38"/>
    <mergeCell ref="H37:H38"/>
    <mergeCell ref="I37:I38"/>
    <mergeCell ref="AC35:AC36"/>
    <mergeCell ref="AD35:AD36"/>
    <mergeCell ref="T35:T36"/>
    <mergeCell ref="U35:U36"/>
    <mergeCell ref="V35:V36"/>
    <mergeCell ref="X35:X36"/>
    <mergeCell ref="Y35:Y36"/>
    <mergeCell ref="Z35:Z36"/>
    <mergeCell ref="AC33:AC34"/>
    <mergeCell ref="AD33:AD34"/>
    <mergeCell ref="AA35:AA36"/>
    <mergeCell ref="AA33:AA34"/>
    <mergeCell ref="A35:A36"/>
    <mergeCell ref="B35:B36"/>
    <mergeCell ref="C35:C36"/>
    <mergeCell ref="E35:E36"/>
    <mergeCell ref="F35:F36"/>
    <mergeCell ref="G35:G36"/>
    <mergeCell ref="H35:H36"/>
    <mergeCell ref="I35:I36"/>
    <mergeCell ref="J35:J36"/>
    <mergeCell ref="L35:L36"/>
    <mergeCell ref="M35:M36"/>
    <mergeCell ref="N35:N36"/>
    <mergeCell ref="P35:P36"/>
    <mergeCell ref="Q35:Q36"/>
    <mergeCell ref="R35:R36"/>
    <mergeCell ref="X33:X34"/>
    <mergeCell ref="Y33:Y34"/>
    <mergeCell ref="Z33:Z34"/>
    <mergeCell ref="L33:L34"/>
    <mergeCell ref="M33:M34"/>
    <mergeCell ref="N33:N34"/>
    <mergeCell ref="P33:P34"/>
    <mergeCell ref="Q33:Q34"/>
    <mergeCell ref="R33:R34"/>
    <mergeCell ref="T33:T34"/>
    <mergeCell ref="U33:U34"/>
    <mergeCell ref="V33:V34"/>
    <mergeCell ref="A33:A34"/>
    <mergeCell ref="B33:B34"/>
    <mergeCell ref="C33:C34"/>
    <mergeCell ref="E33:E34"/>
    <mergeCell ref="F33:F34"/>
    <mergeCell ref="G33:G34"/>
    <mergeCell ref="H33:H34"/>
    <mergeCell ref="I33:I34"/>
    <mergeCell ref="J33:J34"/>
    <mergeCell ref="AA31:AA32"/>
    <mergeCell ref="AC31:AC32"/>
    <mergeCell ref="AD31:AD32"/>
    <mergeCell ref="T31:T32"/>
    <mergeCell ref="U31:U32"/>
    <mergeCell ref="V31:V32"/>
    <mergeCell ref="X31:X32"/>
    <mergeCell ref="Y31:Y32"/>
    <mergeCell ref="Z31:Z32"/>
    <mergeCell ref="J31:J32"/>
    <mergeCell ref="L31:L32"/>
    <mergeCell ref="M31:M32"/>
    <mergeCell ref="N31:N32"/>
    <mergeCell ref="P31:P32"/>
    <mergeCell ref="Q31:Q32"/>
    <mergeCell ref="R31:R32"/>
    <mergeCell ref="A31:A32"/>
    <mergeCell ref="B31:B32"/>
    <mergeCell ref="C31:C32"/>
    <mergeCell ref="E31:E32"/>
    <mergeCell ref="F31:F32"/>
    <mergeCell ref="G31:G32"/>
    <mergeCell ref="H31:H32"/>
    <mergeCell ref="I31:I32"/>
    <mergeCell ref="AC29:AC30"/>
    <mergeCell ref="AD29:AD30"/>
    <mergeCell ref="T29:T30"/>
    <mergeCell ref="U29:U30"/>
    <mergeCell ref="V29:V30"/>
    <mergeCell ref="X29:X30"/>
    <mergeCell ref="Y29:Y30"/>
    <mergeCell ref="Z29:Z30"/>
    <mergeCell ref="AC27:AC28"/>
    <mergeCell ref="AD27:AD28"/>
    <mergeCell ref="AA29:AA30"/>
    <mergeCell ref="AA27:AA28"/>
    <mergeCell ref="A29:A30"/>
    <mergeCell ref="B29:B30"/>
    <mergeCell ref="C29:C30"/>
    <mergeCell ref="E29:E30"/>
    <mergeCell ref="F29:F30"/>
    <mergeCell ref="G29:G30"/>
    <mergeCell ref="H29:H30"/>
    <mergeCell ref="I29:I30"/>
    <mergeCell ref="J29:J30"/>
    <mergeCell ref="L29:L30"/>
    <mergeCell ref="M29:M30"/>
    <mergeCell ref="N29:N30"/>
    <mergeCell ref="P29:P30"/>
    <mergeCell ref="Q29:Q30"/>
    <mergeCell ref="R29:R30"/>
    <mergeCell ref="X27:X28"/>
    <mergeCell ref="Y27:Y28"/>
    <mergeCell ref="Z27:Z28"/>
    <mergeCell ref="L27:L28"/>
    <mergeCell ref="M27:M28"/>
    <mergeCell ref="N27:N28"/>
    <mergeCell ref="P27:P28"/>
    <mergeCell ref="Q27:Q28"/>
    <mergeCell ref="R27:R28"/>
    <mergeCell ref="T27:T28"/>
    <mergeCell ref="U27:U28"/>
    <mergeCell ref="V27:V28"/>
    <mergeCell ref="A27:A28"/>
    <mergeCell ref="B27:B28"/>
    <mergeCell ref="C27:C28"/>
    <mergeCell ref="E27:E28"/>
    <mergeCell ref="F27:F28"/>
    <mergeCell ref="G27:G28"/>
    <mergeCell ref="H27:H28"/>
    <mergeCell ref="I27:I28"/>
    <mergeCell ref="J27:J28"/>
    <mergeCell ref="AA25:AA26"/>
    <mergeCell ref="AC25:AC26"/>
    <mergeCell ref="AD25:AD26"/>
    <mergeCell ref="T25:T26"/>
    <mergeCell ref="U25:U26"/>
    <mergeCell ref="V25:V26"/>
    <mergeCell ref="X25:X26"/>
    <mergeCell ref="Y25:Y26"/>
    <mergeCell ref="Z25:Z26"/>
    <mergeCell ref="J25:J26"/>
    <mergeCell ref="L25:L26"/>
    <mergeCell ref="M25:M26"/>
    <mergeCell ref="N25:N26"/>
    <mergeCell ref="P25:P26"/>
    <mergeCell ref="Q25:Q26"/>
    <mergeCell ref="R25:R26"/>
    <mergeCell ref="A25:A26"/>
    <mergeCell ref="B25:B26"/>
    <mergeCell ref="C25:C26"/>
    <mergeCell ref="E25:E26"/>
    <mergeCell ref="F25:F26"/>
    <mergeCell ref="G25:G26"/>
    <mergeCell ref="H25:H26"/>
    <mergeCell ref="I25:I26"/>
    <mergeCell ref="AC23:AC24"/>
    <mergeCell ref="AD23:AD24"/>
    <mergeCell ref="T23:T24"/>
    <mergeCell ref="U23:U24"/>
    <mergeCell ref="V23:V24"/>
    <mergeCell ref="X23:X24"/>
    <mergeCell ref="Y23:Y24"/>
    <mergeCell ref="Z23:Z24"/>
    <mergeCell ref="AC21:AC22"/>
    <mergeCell ref="AD21:AD22"/>
    <mergeCell ref="AA23:AA24"/>
    <mergeCell ref="AA21:AA22"/>
    <mergeCell ref="A23:A24"/>
    <mergeCell ref="B23:B24"/>
    <mergeCell ref="C23:C24"/>
    <mergeCell ref="E23:E24"/>
    <mergeCell ref="F23:F24"/>
    <mergeCell ref="G23:G24"/>
    <mergeCell ref="H23:H24"/>
    <mergeCell ref="I23:I24"/>
    <mergeCell ref="J23:J24"/>
    <mergeCell ref="L23:L24"/>
    <mergeCell ref="M23:M24"/>
    <mergeCell ref="N23:N24"/>
    <mergeCell ref="P23:P24"/>
    <mergeCell ref="Q23:Q24"/>
    <mergeCell ref="R23:R24"/>
    <mergeCell ref="X21:X22"/>
    <mergeCell ref="Y21:Y22"/>
    <mergeCell ref="Z21:Z22"/>
    <mergeCell ref="L21:L22"/>
    <mergeCell ref="M21:M22"/>
    <mergeCell ref="N21:N22"/>
    <mergeCell ref="P21:P22"/>
    <mergeCell ref="Q21:Q22"/>
    <mergeCell ref="R21:R22"/>
    <mergeCell ref="T21:T22"/>
    <mergeCell ref="U21:U22"/>
    <mergeCell ref="V21:V22"/>
    <mergeCell ref="A21:A22"/>
    <mergeCell ref="B21:B22"/>
    <mergeCell ref="C21:C22"/>
    <mergeCell ref="E21:E22"/>
    <mergeCell ref="F21:F22"/>
    <mergeCell ref="G21:G22"/>
    <mergeCell ref="H21:H22"/>
    <mergeCell ref="I21:I22"/>
    <mergeCell ref="J21:J22"/>
    <mergeCell ref="AA19:AA20"/>
    <mergeCell ref="AC19:AC20"/>
    <mergeCell ref="AD19:AD20"/>
    <mergeCell ref="T19:T20"/>
    <mergeCell ref="U19:U20"/>
    <mergeCell ref="V19:V20"/>
    <mergeCell ref="X19:X20"/>
    <mergeCell ref="Y19:Y20"/>
    <mergeCell ref="Z19:Z20"/>
    <mergeCell ref="J19:J20"/>
    <mergeCell ref="L19:L20"/>
    <mergeCell ref="M19:M20"/>
    <mergeCell ref="N19:N20"/>
    <mergeCell ref="P19:P20"/>
    <mergeCell ref="Q19:Q20"/>
    <mergeCell ref="R19:R20"/>
    <mergeCell ref="A19:A20"/>
    <mergeCell ref="B19:B20"/>
    <mergeCell ref="C19:C20"/>
    <mergeCell ref="E19:E20"/>
    <mergeCell ref="F19:F20"/>
    <mergeCell ref="G19:G20"/>
    <mergeCell ref="H19:H20"/>
    <mergeCell ref="I19:I20"/>
    <mergeCell ref="AC17:AC18"/>
    <mergeCell ref="AD17:AD18"/>
    <mergeCell ref="T17:T18"/>
    <mergeCell ref="U17:U18"/>
    <mergeCell ref="V17:V18"/>
    <mergeCell ref="X17:X18"/>
    <mergeCell ref="Y17:Y18"/>
    <mergeCell ref="Z17:Z18"/>
    <mergeCell ref="AD15:AD16"/>
    <mergeCell ref="AA17:AA18"/>
    <mergeCell ref="V15:V16"/>
    <mergeCell ref="X15:X16"/>
    <mergeCell ref="Y15:Y16"/>
    <mergeCell ref="Z15:Z16"/>
    <mergeCell ref="AC15:AC16"/>
    <mergeCell ref="L17:L18"/>
    <mergeCell ref="M17:M18"/>
    <mergeCell ref="N17:N18"/>
    <mergeCell ref="P17:P18"/>
    <mergeCell ref="Q17:Q18"/>
    <mergeCell ref="R17:R18"/>
    <mergeCell ref="T15:T16"/>
    <mergeCell ref="U15:U16"/>
    <mergeCell ref="A17:A18"/>
    <mergeCell ref="B17:B18"/>
    <mergeCell ref="C17:C18"/>
    <mergeCell ref="E17:E18"/>
    <mergeCell ref="F17:F18"/>
    <mergeCell ref="G17:G18"/>
    <mergeCell ref="H17:H18"/>
    <mergeCell ref="I17:I18"/>
    <mergeCell ref="J17:J18"/>
    <mergeCell ref="AD13:AD14"/>
    <mergeCell ref="A15:A16"/>
    <mergeCell ref="B15:B16"/>
    <mergeCell ref="E15:E16"/>
    <mergeCell ref="F15:F16"/>
    <mergeCell ref="G15:G16"/>
    <mergeCell ref="H15:H16"/>
    <mergeCell ref="I15:I16"/>
    <mergeCell ref="J15:J16"/>
    <mergeCell ref="L15:L16"/>
    <mergeCell ref="M15:M16"/>
    <mergeCell ref="N15:N16"/>
    <mergeCell ref="P15:P16"/>
    <mergeCell ref="Q15:Q16"/>
    <mergeCell ref="R15:R16"/>
    <mergeCell ref="T13:T14"/>
    <mergeCell ref="U13:U14"/>
    <mergeCell ref="V13:V14"/>
    <mergeCell ref="X13:X14"/>
    <mergeCell ref="Y13:Y14"/>
    <mergeCell ref="C15:C16"/>
    <mergeCell ref="C13:C14"/>
    <mergeCell ref="AC11:AC12"/>
    <mergeCell ref="AD11:AD12"/>
    <mergeCell ref="A13:A14"/>
    <mergeCell ref="B13:B14"/>
    <mergeCell ref="E13:E14"/>
    <mergeCell ref="F13:F14"/>
    <mergeCell ref="G13:G14"/>
    <mergeCell ref="H13:H14"/>
    <mergeCell ref="I13:I14"/>
    <mergeCell ref="J13:J14"/>
    <mergeCell ref="L13:L14"/>
    <mergeCell ref="M13:M14"/>
    <mergeCell ref="N13:N14"/>
    <mergeCell ref="P13:P14"/>
    <mergeCell ref="Q13:Q14"/>
    <mergeCell ref="R13:R14"/>
    <mergeCell ref="T11:T12"/>
    <mergeCell ref="U11:U12"/>
    <mergeCell ref="V11:V12"/>
    <mergeCell ref="X11:X12"/>
    <mergeCell ref="Y11:Y12"/>
    <mergeCell ref="Z11:Z12"/>
    <mergeCell ref="J11:J12"/>
    <mergeCell ref="AC13:AC14"/>
    <mergeCell ref="C11:C12"/>
    <mergeCell ref="C9:C10"/>
    <mergeCell ref="P11:P12"/>
    <mergeCell ref="Q11:Q12"/>
    <mergeCell ref="R11:R12"/>
    <mergeCell ref="Q9:Q10"/>
    <mergeCell ref="P9:P10"/>
    <mergeCell ref="N9:N10"/>
    <mergeCell ref="M9:M10"/>
    <mergeCell ref="L9:L10"/>
    <mergeCell ref="R9:R10"/>
    <mergeCell ref="E11:E12"/>
    <mergeCell ref="H11:H12"/>
    <mergeCell ref="I11:I12"/>
    <mergeCell ref="AA11:AA12"/>
    <mergeCell ref="K7:N7"/>
    <mergeCell ref="O7:R7"/>
    <mergeCell ref="S7:V7"/>
    <mergeCell ref="F11:F12"/>
    <mergeCell ref="G11:G12"/>
    <mergeCell ref="AA13:AA14"/>
    <mergeCell ref="AA15:AA16"/>
    <mergeCell ref="L11:L12"/>
    <mergeCell ref="M11:M12"/>
    <mergeCell ref="N11:N12"/>
    <mergeCell ref="X9:X10"/>
    <mergeCell ref="Y9:Y10"/>
    <mergeCell ref="V9:V10"/>
    <mergeCell ref="U9:U10"/>
    <mergeCell ref="T9:T10"/>
    <mergeCell ref="Z13:Z14"/>
    <mergeCell ref="AO15:AO16"/>
    <mergeCell ref="AO17:AO18"/>
    <mergeCell ref="AO19:AO20"/>
    <mergeCell ref="AO21:AO22"/>
    <mergeCell ref="AO23:AO24"/>
    <mergeCell ref="AO25:AO26"/>
    <mergeCell ref="A11:A12"/>
    <mergeCell ref="B11:B12"/>
    <mergeCell ref="A1:G2"/>
    <mergeCell ref="J1:AA2"/>
    <mergeCell ref="AD9:AD10"/>
    <mergeCell ref="Z9:Z10"/>
    <mergeCell ref="J9:J10"/>
    <mergeCell ref="G9:G10"/>
    <mergeCell ref="F9:F10"/>
    <mergeCell ref="AC9:AC10"/>
    <mergeCell ref="E9:E10"/>
    <mergeCell ref="A7:J7"/>
    <mergeCell ref="A9:A10"/>
    <mergeCell ref="B9:B10"/>
    <mergeCell ref="I9:I10"/>
    <mergeCell ref="H9:H10"/>
    <mergeCell ref="W7:Z7"/>
    <mergeCell ref="AA9:AA10"/>
    <mergeCell ref="AO27:AO28"/>
    <mergeCell ref="AO29:AO30"/>
    <mergeCell ref="AO31:AO32"/>
    <mergeCell ref="AO33:AO34"/>
    <mergeCell ref="AO35:AO36"/>
    <mergeCell ref="AO37:AO38"/>
    <mergeCell ref="AP9:AP10"/>
    <mergeCell ref="AP11:AP12"/>
    <mergeCell ref="AP13:AP14"/>
    <mergeCell ref="AP15:AP16"/>
    <mergeCell ref="AP17:AP18"/>
    <mergeCell ref="AP19:AP20"/>
    <mergeCell ref="AP21:AP22"/>
    <mergeCell ref="AP23:AP24"/>
    <mergeCell ref="AP25:AP26"/>
    <mergeCell ref="AP27:AP28"/>
    <mergeCell ref="AP29:AP30"/>
    <mergeCell ref="AP31:AP32"/>
    <mergeCell ref="AP33:AP34"/>
    <mergeCell ref="AP35:AP36"/>
    <mergeCell ref="AP37:AP38"/>
    <mergeCell ref="AO9:AO10"/>
    <mergeCell ref="AO11:AO12"/>
    <mergeCell ref="AO13:AO14"/>
    <mergeCell ref="AQ27:AQ28"/>
    <mergeCell ref="AQ29:AQ30"/>
    <mergeCell ref="AQ31:AQ32"/>
    <mergeCell ref="AQ33:AQ34"/>
    <mergeCell ref="AQ35:AQ36"/>
    <mergeCell ref="AQ37:AQ38"/>
    <mergeCell ref="AQ9:AQ10"/>
    <mergeCell ref="AQ11:AQ12"/>
    <mergeCell ref="AQ13:AQ14"/>
    <mergeCell ref="AQ15:AQ16"/>
    <mergeCell ref="AQ17:AQ18"/>
    <mergeCell ref="AQ19:AQ20"/>
    <mergeCell ref="AQ21:AQ22"/>
    <mergeCell ref="AQ23:AQ24"/>
    <mergeCell ref="AQ25:AQ26"/>
  </mergeCells>
  <conditionalFormatting sqref="B9:C9 B11:C11 B13:C13 B15:C15 B17:C17 B19:C19 B21:C21 B23:C23 B25:C25 B27:C27 B29:C29 B31:C31 B33:C33 B35:C35 B37:C37">
    <cfRule type="expression" dxfId="2109" priority="236">
      <formula>AND($B9&lt;&gt;"",$C9&lt;&gt;"")</formula>
    </cfRule>
  </conditionalFormatting>
  <conditionalFormatting sqref="K9:N38">
    <cfRule type="expression" dxfId="2108" priority="231">
      <formula>AND(OR($K9&lt;&gt;"",$K10&lt;&gt;"",$L9&lt;&gt;""),$N9="TBD")</formula>
    </cfRule>
  </conditionalFormatting>
  <conditionalFormatting sqref="K10 K12 K14 K16 K18 K20 K22 K24 K26 K28 K30 K32 K34 K36 K38">
    <cfRule type="expression" dxfId="2107" priority="230">
      <formula>AND(OR($K9&lt;&gt;"",$K10&lt;&gt;"",$L9&lt;&gt;""),$N9="TBD")</formula>
    </cfRule>
  </conditionalFormatting>
  <conditionalFormatting sqref="O9:O38 Q9:R38">
    <cfRule type="expression" dxfId="2106" priority="201">
      <formula>AND(OR($O9&lt;&gt;"",$O10&lt;&gt;"",$P9&lt;&gt;""),$R9="TBD")</formula>
    </cfRule>
  </conditionalFormatting>
  <conditionalFormatting sqref="O10 O12 O14 O16 O18 O20 O22 O24 O26 O28 O30 O32 O34 O36 O38">
    <cfRule type="expression" dxfId="2105" priority="200">
      <formula>AND(OR($O9&lt;&gt;"",$O10&lt;&gt;"",$P9&lt;&gt;""),$R9="TBD")</formula>
    </cfRule>
  </conditionalFormatting>
  <conditionalFormatting sqref="S9:S38 U9:V38">
    <cfRule type="expression" dxfId="2104" priority="171">
      <formula>AND(OR($S9&lt;&gt;"",$S10&lt;&gt;"",$T9&lt;&gt;""),$V9="TBD")</formula>
    </cfRule>
  </conditionalFormatting>
  <conditionalFormatting sqref="S10 S12 S14 S16 S18 S20 S22 S24 S26 S28 S30 S32 S34 S36 S38">
    <cfRule type="expression" dxfId="2103" priority="170">
      <formula>AND(OR($S9&lt;&gt;"",$S10&lt;&gt;"",$T9&lt;&gt;""),$V9="TBD")</formula>
    </cfRule>
  </conditionalFormatting>
  <conditionalFormatting sqref="W9:Z38">
    <cfRule type="expression" dxfId="2102" priority="141">
      <formula>AND(OR($W9&lt;&gt;"",$W10&lt;&gt;"",$X9&lt;&gt;""),$Z9="TBD")</formula>
    </cfRule>
  </conditionalFormatting>
  <conditionalFormatting sqref="W10 W12 W14 W16 W18 W20 W22 W24 W26 W28 W30 W32 W34 W36 W38">
    <cfRule type="expression" dxfId="2101" priority="140">
      <formula>AND(OR($W9&lt;&gt;"",$W10&lt;&gt;"",$X9&lt;&gt;""),$Z9="TBD")</formula>
    </cfRule>
  </conditionalFormatting>
  <conditionalFormatting sqref="P9:P38">
    <cfRule type="expression" dxfId="2100" priority="5">
      <formula>AND(OR($K9&lt;&gt;"",$K10&lt;&gt;"",$L9&lt;&gt;""),$N9="TBD")</formula>
    </cfRule>
  </conditionalFormatting>
  <conditionalFormatting sqref="T9:T38">
    <cfRule type="expression" dxfId="2099" priority="4">
      <formula>AND(OR($K9&lt;&gt;"",$K10&lt;&gt;"",$L9&lt;&gt;""),$N9="TBD")</formula>
    </cfRule>
  </conditionalFormatting>
  <conditionalFormatting sqref="AO9:AO38">
    <cfRule type="expression" dxfId="2098" priority="3">
      <formula>AO9&lt;&gt;"No Error"</formula>
    </cfRule>
  </conditionalFormatting>
  <conditionalFormatting sqref="B6">
    <cfRule type="expression" dxfId="2097" priority="2">
      <formula>B6&gt;0</formula>
    </cfRule>
  </conditionalFormatting>
  <conditionalFormatting sqref="A6">
    <cfRule type="expression" dxfId="2096" priority="1">
      <formula>B6&gt;0</formula>
    </cfRule>
  </conditionalFormatting>
  <dataValidations count="8">
    <dataValidation type="decimal" operator="greaterThanOrEqual" allowBlank="1" showInputMessage="1" showErrorMessage="1" sqref="K9:L38 T9:T38 P9:P38 D39:D323 X9:X38" xr:uid="{00000000-0002-0000-0300-000000000000}">
      <formula1>0</formula1>
    </dataValidation>
    <dataValidation type="custom" allowBlank="1" showErrorMessage="1" errorTitle="Indicator" error="Cannot enter both Standard and Custom indicators on the same line" sqref="C9:C38" xr:uid="{00000000-0002-0000-0300-000001000000}">
      <formula1>B9=""</formula1>
    </dataValidation>
    <dataValidation type="list" allowBlank="1" showErrorMessage="1" errorTitle="Indicator" error="Cannot enter both Standard and Custom indicators on the same line" sqref="J9:J38" xr:uid="{00000000-0002-0000-0300-000003000000}">
      <formula1>Country</formula1>
    </dataValidation>
    <dataValidation type="list" allowBlank="1" showErrorMessage="1" errorTitle="Indicator" error="Cannot enter both Standard and Custom indicators on the same line" sqref="I9:I38" xr:uid="{00000000-0002-0000-0300-000004000000}">
      <formula1>MergedAndDistinctPR</formula1>
    </dataValidation>
    <dataValidation type="list" allowBlank="1" showInputMessage="1" showErrorMessage="1" sqref="F9:F38" xr:uid="{00000000-0002-0000-0300-000005000000}">
      <formula1>baseline_validation</formula1>
    </dataValidation>
    <dataValidation type="date" operator="greaterThan" allowBlank="1" showInputMessage="1" showErrorMessage="1" sqref="M9:M38 Y9:Y38 U9:U38 Q9:Q38" xr:uid="{00000000-0002-0000-0300-000006000000}">
      <formula1>36892</formula1>
    </dataValidation>
    <dataValidation type="decimal" operator="greaterThanOrEqual" allowBlank="1" showInputMessage="1" showErrorMessage="1" errorTitle="Error" error="Please Enter Valid Number Only" sqref="D9:D38 O9:O38 S9:S38 W9:W38" xr:uid="{CF1B284E-B3E7-4F26-970C-7CF7280DD614}">
      <formula1>0</formula1>
    </dataValidation>
    <dataValidation type="list" allowBlank="1" showErrorMessage="1" errorTitle="Indicator" sqref="B9:B38" xr:uid="{3D7E58F4-C6C9-4CF2-ACD8-5A97381FDAAD}">
      <formula1>ImpactIndicator</formula1>
    </dataValidation>
  </dataValidations>
  <hyperlinks>
    <hyperlink ref="B5" location="Instructions!InstructionB" display="Instructions" xr:uid="{00000000-0004-0000-0300-00000000000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7000000}">
          <x14:formula1>
            <xm:f>IF(OR($K9&lt;&gt;"",$K10&lt;&gt;"",$L9&lt;&gt;""),INDIRECT("FakeRange"),Setup!A$29)</xm:f>
          </x14:formula1>
          <xm:sqref>N9:N38</xm:sqref>
        </x14:dataValidation>
        <x14:dataValidation type="list" allowBlank="1" showInputMessage="1" showErrorMessage="1" xr:uid="{00000000-0002-0000-0300-000008000000}">
          <x14:formula1>
            <xm:f>IF(OR($O9&lt;&gt;"",$O10&lt;&gt;"",$P9&lt;&gt;""),INDIRECT("FakeRange"),Setup!A$29)</xm:f>
          </x14:formula1>
          <xm:sqref>R9:R38</xm:sqref>
        </x14:dataValidation>
        <x14:dataValidation type="list" allowBlank="1" showInputMessage="1" showErrorMessage="1" xr:uid="{00000000-0002-0000-0300-000009000000}">
          <x14:formula1>
            <xm:f>IF(OR($S9&lt;&gt;"",$S10&lt;&gt;"",$T9&lt;&gt;""),INDIRECT("FakeRange"),Setup!A$29)</xm:f>
          </x14:formula1>
          <xm:sqref>V9:V38</xm:sqref>
        </x14:dataValidation>
        <x14:dataValidation type="list" allowBlank="1" showInputMessage="1" showErrorMessage="1" xr:uid="{00000000-0002-0000-0300-00000A000000}">
          <x14:formula1>
            <xm:f>IF(OR($W9&lt;&gt;"",$W10&lt;&gt;"",$X9&lt;&gt;""),INDIRECT("FakeRange"),Setup!A$29)</xm:f>
          </x14:formula1>
          <xm:sqref>Z9:Z38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1:AB4785"/>
  <sheetViews>
    <sheetView topLeftCell="J18" zoomScale="98" zoomScaleNormal="98" workbookViewId="0">
      <selection activeCell="A3715" sqref="A3715"/>
    </sheetView>
  </sheetViews>
  <sheetFormatPr defaultRowHeight="15.5" x14ac:dyDescent="0.35"/>
  <cols>
    <col min="1" max="1" width="33.4140625" style="263" customWidth="1"/>
    <col min="2" max="2" width="14.5" style="263" customWidth="1"/>
    <col min="3" max="3" width="27" style="263" customWidth="1"/>
    <col min="4" max="4" width="42" style="263" customWidth="1"/>
    <col min="5" max="5" width="27.9140625" style="263" customWidth="1"/>
    <col min="6" max="6" width="23.58203125" style="263" customWidth="1"/>
    <col min="7" max="7" width="27.58203125" style="263" customWidth="1"/>
    <col min="8" max="8" width="24.5" style="263" customWidth="1"/>
    <col min="9" max="9" width="26.5" style="263" customWidth="1"/>
    <col min="10" max="10" width="46.58203125" style="263" customWidth="1"/>
    <col min="11" max="11" width="31.08203125" style="263" customWidth="1"/>
    <col min="12" max="12" width="26.58203125" style="263" customWidth="1"/>
    <col min="13" max="13" width="67.5" style="263" customWidth="1"/>
    <col min="14" max="14" width="35" style="263" customWidth="1"/>
    <col min="15" max="15" width="21.08203125" style="263" customWidth="1"/>
    <col min="16" max="16" width="20.58203125" style="263" customWidth="1"/>
    <col min="17" max="17" width="20.9140625" style="263" customWidth="1"/>
    <col min="18" max="18" width="29.08203125" style="263" customWidth="1"/>
    <col min="19" max="19" width="31.9140625" style="263" customWidth="1"/>
    <col min="20" max="20" width="34.08203125" style="263" customWidth="1"/>
    <col min="21" max="21" width="28.08203125" style="263" customWidth="1"/>
    <col min="22" max="22" width="28.9140625" style="263" customWidth="1"/>
    <col min="23" max="23" width="25.4140625" style="263" customWidth="1"/>
    <col min="24" max="24" width="29.9140625" style="263" customWidth="1"/>
    <col min="25" max="25" width="32.9140625" style="263" customWidth="1"/>
    <col min="26" max="26" width="29.4140625" style="263" customWidth="1"/>
    <col min="27" max="27" width="29.58203125" style="263" customWidth="1"/>
    <col min="28" max="28" width="28.9140625" style="263" customWidth="1"/>
    <col min="29" max="16384" width="8.6640625" style="263"/>
  </cols>
  <sheetData>
    <row r="1" spans="1:28" x14ac:dyDescent="0.35">
      <c r="A1" s="872" t="s">
        <v>384</v>
      </c>
      <c r="B1" s="263" t="s">
        <v>409</v>
      </c>
      <c r="I1" s="263" t="s">
        <v>478</v>
      </c>
      <c r="R1" s="263" t="s">
        <v>470</v>
      </c>
      <c r="S1" s="263" t="s">
        <v>471</v>
      </c>
      <c r="T1" s="263" t="s">
        <v>480</v>
      </c>
      <c r="U1" s="263" t="s">
        <v>472</v>
      </c>
      <c r="V1" s="263" t="s">
        <v>479</v>
      </c>
      <c r="W1" s="263" t="s">
        <v>481</v>
      </c>
      <c r="X1" s="263" t="s">
        <v>485</v>
      </c>
      <c r="Y1" s="263" t="s">
        <v>486</v>
      </c>
      <c r="Z1" s="263" t="s">
        <v>488</v>
      </c>
      <c r="AA1" s="263" t="s">
        <v>490</v>
      </c>
      <c r="AB1" s="263" t="s">
        <v>491</v>
      </c>
    </row>
    <row r="2" spans="1:28" x14ac:dyDescent="0.35">
      <c r="A2" s="873"/>
      <c r="B2" s="873">
        <v>5</v>
      </c>
      <c r="C2" s="873" t="s">
        <v>48</v>
      </c>
      <c r="D2" s="873" t="s">
        <v>4</v>
      </c>
      <c r="E2" s="873" t="s">
        <v>3</v>
      </c>
      <c r="F2" s="873" t="s">
        <v>2</v>
      </c>
      <c r="G2" s="873" t="s">
        <v>18</v>
      </c>
      <c r="H2" s="873" t="s">
        <v>29</v>
      </c>
      <c r="I2" s="873">
        <v>1</v>
      </c>
      <c r="J2" s="874" t="s">
        <v>385</v>
      </c>
      <c r="K2" s="873" t="s">
        <v>11</v>
      </c>
      <c r="L2" s="873" t="s">
        <v>10</v>
      </c>
      <c r="M2" s="873" t="s">
        <v>142</v>
      </c>
      <c r="N2" s="873" t="s">
        <v>188</v>
      </c>
      <c r="O2" s="873" t="s">
        <v>406</v>
      </c>
      <c r="P2" s="873" t="s">
        <v>95</v>
      </c>
      <c r="Q2" s="873" t="s">
        <v>20</v>
      </c>
      <c r="R2" s="263">
        <f>MAX('Overview - Section A'!B$46:B56)-1</f>
        <v>8</v>
      </c>
      <c r="S2" s="263">
        <f>MAX('Overview - Section A'!B$46:B56)-1</f>
        <v>8</v>
      </c>
      <c r="T2" s="263">
        <f>IFERROR((MAX(O$608:O1090))/V2,0)</f>
        <v>8</v>
      </c>
      <c r="U2" s="263">
        <f ca="1">MAX(E$3074:E3075)</f>
        <v>9</v>
      </c>
      <c r="V2" s="263">
        <f>(COUNTA(C542:C604)-2)/2</f>
        <v>30</v>
      </c>
      <c r="W2" s="263">
        <f>IFERROR((MAX(O$608:O1090))/V2,0)</f>
        <v>8</v>
      </c>
      <c r="X2" s="263">
        <f>MAX(O$608:O1090)</f>
        <v>240</v>
      </c>
      <c r="Z2" s="263">
        <f>COUNTA(O$1703:O2905)-1</f>
        <v>600</v>
      </c>
      <c r="AA2" s="263">
        <f>COUNTA(O$1399:O1701)-1</f>
        <v>150</v>
      </c>
      <c r="AB2" s="263">
        <f>COUNTA(O$1095:O1397)-1</f>
        <v>150</v>
      </c>
    </row>
    <row r="3" spans="1:28" hidden="1" x14ac:dyDescent="0.35">
      <c r="A3" s="873" t="b">
        <f ca="1">IF(OR(L3&lt;&gt;"",M3&lt;&gt;""),TRUE,FALSE)</f>
        <v>0</v>
      </c>
      <c r="B3" s="873">
        <f>IF(_xlfn.ISFORMULA(J3),B2+2,B2)</f>
        <v>7</v>
      </c>
      <c r="C3" s="873" t="str">
        <f>IFERROR(IF(AND(I3=2,B3=7),"blank",INDEX(C$2:C3,I3,1)),"")</f>
        <v>blank</v>
      </c>
      <c r="D3" s="875" t="str">
        <f ca="1">IFERROR(IF(INDIRECT("'Impact Indicators - Section B '!E"&amp;$B3)="","",INDIRECT("'Impact Indicators - Section B '!E"&amp;$B3)*100),"")</f>
        <v/>
      </c>
      <c r="E3" s="876" t="str">
        <f ca="1">IFERROR(IF(INDIRECT("'Impact Indicators - Section B '!D"&amp;$B3+1)="","",INDIRECT("'Impact Indicators - Section B '!D"&amp;$B3+1)),"")</f>
        <v>Baseline #N Baseline #D</v>
      </c>
      <c r="F3" s="876" t="str">
        <f ca="1">IFERROR(IF(INDIRECT("'Impact Indicators - Section B '!D"&amp;$B3)="","",INDIRECT("'Impact Indicators - Section B '!D"&amp;$B3)),"")</f>
        <v/>
      </c>
      <c r="G3" s="877" t="str">
        <f ca="1">IFERROR(IF(INDIRECT("'Impact Indicators - Section B '!G"&amp;$B3)="","",INDIRECT("'Impact Indicators - Section B '!G"&amp;$B3)),"")</f>
        <v/>
      </c>
      <c r="H3" s="877" t="str">
        <f ca="1">IFERROR(IF(INDIRECT("'Impact Indicators - Section B '!F"&amp;$B3)=0,"",INDIRECT("'Impact Indicators - Section B '!F"&amp;$B3)),"")</f>
        <v/>
      </c>
      <c r="I3" s="873">
        <f>IF(_xlfn.ISFORMULA(J3),I2+1,I2)</f>
        <v>2</v>
      </c>
      <c r="J3" s="877" t="str">
        <f ca="1">IFERROR(IF(INDIRECT("'Impact Indicators - Section B '!AA"&amp;$B3)="","",INDIRECT("'Impact Indicators - Section B '!AA"&amp;$B3)),"")</f>
        <v/>
      </c>
      <c r="K3" s="873" t="str">
        <f ca="1">IFERROR(IF(INDIRECT("'Impact Indicators - Section B '!J"&amp;$B3)=0,"",INDIRECT("'Impact Indicators - Section B '!J"&amp;$B3)),"")</f>
        <v/>
      </c>
      <c r="L3" s="877" t="str">
        <f ca="1">IFERROR(IF(INDIRECT("'Impact Indicators - Section B '!C"&amp;$B3)=0,"",INDIRECT("'Impact Indicators - Section B '!C"&amp;$B3)),"")</f>
        <v/>
      </c>
      <c r="M3" s="873" t="str">
        <f t="array" aca="1" ref="M3" ca="1">IFERROR(VLOOKUP(LEFT(INDIRECT("'Impact Indicators - Section B '!AE"&amp;$B3),255),LEFT('Reference Records'!$G$4:$H$16,255),2,0),"")</f>
        <v/>
      </c>
      <c r="N3" s="873" t="str">
        <f ca="1">IFERROR(VLOOKUP(INDIRECT("'Impact Indicators - Section B '!I"&amp;$B3),'Overview - Section A'!M$29:P40,4,0),IFERROR(VLOOKUP(INDIRECT("'Impact Indicators - Section B '!I"&amp;$B3),'Overview - Section A'!E$26:I28,5,0),""))</f>
        <v/>
      </c>
      <c r="O3" s="873" t="s">
        <v>459</v>
      </c>
      <c r="P3" s="877" t="s">
        <v>154</v>
      </c>
      <c r="Q3" s="878" t="s">
        <v>484</v>
      </c>
      <c r="R3" s="879"/>
    </row>
    <row r="4" spans="1:28" x14ac:dyDescent="0.35">
      <c r="A4" s="873" t="b">
        <v>0</v>
      </c>
      <c r="B4" s="873">
        <f t="shared" ref="B4:B33" si="0">IF(_xlfn.ISFORMULA(J4),B3+2,B3)</f>
        <v>7</v>
      </c>
      <c r="C4" s="873" t="s">
        <v>5756</v>
      </c>
      <c r="D4" s="875"/>
      <c r="E4" s="876"/>
      <c r="F4" s="876"/>
      <c r="G4" s="877"/>
      <c r="H4" s="877"/>
      <c r="I4" s="873">
        <f t="shared" ref="I4:I33" si="1">IF(_xlfn.ISFORMULA(J4),I3+1,I3)</f>
        <v>2</v>
      </c>
      <c r="J4" s="877"/>
      <c r="K4" s="873"/>
      <c r="L4" s="877"/>
      <c r="M4" s="873"/>
      <c r="N4" s="873"/>
      <c r="O4" s="873"/>
      <c r="P4" s="877"/>
      <c r="Q4" s="878">
        <v>1</v>
      </c>
      <c r="R4" s="879"/>
    </row>
    <row r="5" spans="1:28" x14ac:dyDescent="0.35">
      <c r="A5" s="873" t="b">
        <v>0</v>
      </c>
      <c r="B5" s="873">
        <f t="shared" si="0"/>
        <v>7</v>
      </c>
      <c r="C5" s="873" t="s">
        <v>5757</v>
      </c>
      <c r="D5" s="875"/>
      <c r="E5" s="876"/>
      <c r="F5" s="876"/>
      <c r="G5" s="877"/>
      <c r="H5" s="877"/>
      <c r="I5" s="873">
        <f t="shared" si="1"/>
        <v>2</v>
      </c>
      <c r="J5" s="877"/>
      <c r="K5" s="873"/>
      <c r="L5" s="877"/>
      <c r="M5" s="873"/>
      <c r="N5" s="873"/>
      <c r="O5" s="873"/>
      <c r="P5" s="877"/>
      <c r="Q5" s="878">
        <v>2</v>
      </c>
      <c r="R5" s="879"/>
    </row>
    <row r="6" spans="1:28" x14ac:dyDescent="0.35">
      <c r="A6" s="873" t="b">
        <v>0</v>
      </c>
      <c r="B6" s="873">
        <f t="shared" si="0"/>
        <v>7</v>
      </c>
      <c r="C6" s="873" t="s">
        <v>5758</v>
      </c>
      <c r="D6" s="875"/>
      <c r="E6" s="876"/>
      <c r="F6" s="876"/>
      <c r="G6" s="877"/>
      <c r="H6" s="877"/>
      <c r="I6" s="873">
        <f t="shared" si="1"/>
        <v>2</v>
      </c>
      <c r="J6" s="877"/>
      <c r="K6" s="873"/>
      <c r="L6" s="877"/>
      <c r="M6" s="873"/>
      <c r="N6" s="873"/>
      <c r="O6" s="873"/>
      <c r="P6" s="877"/>
      <c r="Q6" s="878">
        <v>3</v>
      </c>
      <c r="R6" s="879"/>
    </row>
    <row r="7" spans="1:28" x14ac:dyDescent="0.35">
      <c r="A7" s="873" t="b">
        <v>0</v>
      </c>
      <c r="B7" s="873">
        <f t="shared" si="0"/>
        <v>7</v>
      </c>
      <c r="C7" s="873" t="s">
        <v>5759</v>
      </c>
      <c r="D7" s="875"/>
      <c r="E7" s="876"/>
      <c r="F7" s="876"/>
      <c r="G7" s="877"/>
      <c r="H7" s="877"/>
      <c r="I7" s="873">
        <f t="shared" si="1"/>
        <v>2</v>
      </c>
      <c r="J7" s="877"/>
      <c r="K7" s="873"/>
      <c r="L7" s="877"/>
      <c r="M7" s="873"/>
      <c r="N7" s="873"/>
      <c r="O7" s="873"/>
      <c r="P7" s="877"/>
      <c r="Q7" s="878">
        <v>4</v>
      </c>
      <c r="R7" s="879"/>
    </row>
    <row r="8" spans="1:28" x14ac:dyDescent="0.35">
      <c r="A8" s="873" t="b">
        <v>0</v>
      </c>
      <c r="B8" s="873">
        <f t="shared" si="0"/>
        <v>7</v>
      </c>
      <c r="C8" s="873" t="s">
        <v>5760</v>
      </c>
      <c r="D8" s="875"/>
      <c r="E8" s="876"/>
      <c r="F8" s="876"/>
      <c r="G8" s="877"/>
      <c r="H8" s="877"/>
      <c r="I8" s="873">
        <f t="shared" si="1"/>
        <v>2</v>
      </c>
      <c r="J8" s="877"/>
      <c r="K8" s="873"/>
      <c r="L8" s="877"/>
      <c r="M8" s="873"/>
      <c r="N8" s="873"/>
      <c r="O8" s="873"/>
      <c r="P8" s="877"/>
      <c r="Q8" s="878">
        <v>5</v>
      </c>
      <c r="R8" s="879"/>
    </row>
    <row r="9" spans="1:28" x14ac:dyDescent="0.35">
      <c r="A9" s="873" t="b">
        <v>0</v>
      </c>
      <c r="B9" s="873">
        <f t="shared" si="0"/>
        <v>7</v>
      </c>
      <c r="C9" s="873" t="s">
        <v>5761</v>
      </c>
      <c r="D9" s="875"/>
      <c r="E9" s="876"/>
      <c r="F9" s="876"/>
      <c r="G9" s="877"/>
      <c r="H9" s="877"/>
      <c r="I9" s="873">
        <f t="shared" si="1"/>
        <v>2</v>
      </c>
      <c r="J9" s="877"/>
      <c r="K9" s="873"/>
      <c r="L9" s="877"/>
      <c r="M9" s="873"/>
      <c r="N9" s="873"/>
      <c r="O9" s="873"/>
      <c r="P9" s="877"/>
      <c r="Q9" s="878">
        <v>6</v>
      </c>
      <c r="R9" s="879"/>
    </row>
    <row r="10" spans="1:28" x14ac:dyDescent="0.35">
      <c r="A10" s="873" t="b">
        <v>0</v>
      </c>
      <c r="B10" s="873">
        <f t="shared" si="0"/>
        <v>7</v>
      </c>
      <c r="C10" s="873" t="s">
        <v>5762</v>
      </c>
      <c r="D10" s="875"/>
      <c r="E10" s="876"/>
      <c r="F10" s="876"/>
      <c r="G10" s="877"/>
      <c r="H10" s="877"/>
      <c r="I10" s="873">
        <f t="shared" si="1"/>
        <v>2</v>
      </c>
      <c r="J10" s="877"/>
      <c r="K10" s="873"/>
      <c r="L10" s="877"/>
      <c r="M10" s="873"/>
      <c r="N10" s="873"/>
      <c r="O10" s="873"/>
      <c r="P10" s="877"/>
      <c r="Q10" s="878">
        <v>7</v>
      </c>
      <c r="R10" s="879"/>
    </row>
    <row r="11" spans="1:28" x14ac:dyDescent="0.35">
      <c r="A11" s="873" t="b">
        <v>0</v>
      </c>
      <c r="B11" s="873">
        <f t="shared" si="0"/>
        <v>7</v>
      </c>
      <c r="C11" s="873" t="s">
        <v>5763</v>
      </c>
      <c r="D11" s="875"/>
      <c r="E11" s="876"/>
      <c r="F11" s="876"/>
      <c r="G11" s="877"/>
      <c r="H11" s="877"/>
      <c r="I11" s="873">
        <f t="shared" si="1"/>
        <v>2</v>
      </c>
      <c r="J11" s="877"/>
      <c r="K11" s="873"/>
      <c r="L11" s="877"/>
      <c r="M11" s="873"/>
      <c r="N11" s="873"/>
      <c r="O11" s="873"/>
      <c r="P11" s="877"/>
      <c r="Q11" s="878">
        <v>8</v>
      </c>
      <c r="R11" s="879"/>
    </row>
    <row r="12" spans="1:28" x14ac:dyDescent="0.35">
      <c r="A12" s="873" t="b">
        <v>0</v>
      </c>
      <c r="B12" s="873">
        <f t="shared" si="0"/>
        <v>7</v>
      </c>
      <c r="C12" s="873" t="s">
        <v>5764</v>
      </c>
      <c r="D12" s="875"/>
      <c r="E12" s="876"/>
      <c r="F12" s="876"/>
      <c r="G12" s="877"/>
      <c r="H12" s="877"/>
      <c r="I12" s="873">
        <f t="shared" si="1"/>
        <v>2</v>
      </c>
      <c r="J12" s="877"/>
      <c r="K12" s="873"/>
      <c r="L12" s="877"/>
      <c r="M12" s="873"/>
      <c r="N12" s="873"/>
      <c r="O12" s="873"/>
      <c r="P12" s="877"/>
      <c r="Q12" s="878">
        <v>9</v>
      </c>
      <c r="R12" s="879"/>
    </row>
    <row r="13" spans="1:28" x14ac:dyDescent="0.35">
      <c r="A13" s="873" t="b">
        <v>0</v>
      </c>
      <c r="B13" s="873">
        <f t="shared" si="0"/>
        <v>7</v>
      </c>
      <c r="C13" s="873" t="s">
        <v>5765</v>
      </c>
      <c r="D13" s="875"/>
      <c r="E13" s="876"/>
      <c r="F13" s="876"/>
      <c r="G13" s="877"/>
      <c r="H13" s="877"/>
      <c r="I13" s="873">
        <f t="shared" si="1"/>
        <v>2</v>
      </c>
      <c r="J13" s="877"/>
      <c r="K13" s="873"/>
      <c r="L13" s="877"/>
      <c r="M13" s="873"/>
      <c r="N13" s="873"/>
      <c r="O13" s="873"/>
      <c r="P13" s="877"/>
      <c r="Q13" s="878">
        <v>10</v>
      </c>
      <c r="R13" s="879"/>
    </row>
    <row r="14" spans="1:28" x14ac:dyDescent="0.35">
      <c r="A14" s="873" t="b">
        <v>0</v>
      </c>
      <c r="B14" s="873">
        <f t="shared" si="0"/>
        <v>7</v>
      </c>
      <c r="C14" s="873" t="s">
        <v>5766</v>
      </c>
      <c r="D14" s="875"/>
      <c r="E14" s="876"/>
      <c r="F14" s="876"/>
      <c r="G14" s="877"/>
      <c r="H14" s="877"/>
      <c r="I14" s="873">
        <f t="shared" si="1"/>
        <v>2</v>
      </c>
      <c r="J14" s="877"/>
      <c r="K14" s="873"/>
      <c r="L14" s="877"/>
      <c r="M14" s="873"/>
      <c r="N14" s="873"/>
      <c r="O14" s="873"/>
      <c r="P14" s="877"/>
      <c r="Q14" s="878">
        <v>11</v>
      </c>
      <c r="R14" s="879"/>
    </row>
    <row r="15" spans="1:28" x14ac:dyDescent="0.35">
      <c r="A15" s="873" t="b">
        <v>0</v>
      </c>
      <c r="B15" s="873">
        <f t="shared" si="0"/>
        <v>7</v>
      </c>
      <c r="C15" s="873" t="s">
        <v>5767</v>
      </c>
      <c r="D15" s="875"/>
      <c r="E15" s="876"/>
      <c r="F15" s="876"/>
      <c r="G15" s="877"/>
      <c r="H15" s="877"/>
      <c r="I15" s="873">
        <f t="shared" si="1"/>
        <v>2</v>
      </c>
      <c r="J15" s="877"/>
      <c r="K15" s="873"/>
      <c r="L15" s="877"/>
      <c r="M15" s="873"/>
      <c r="N15" s="873"/>
      <c r="O15" s="873"/>
      <c r="P15" s="877"/>
      <c r="Q15" s="878">
        <v>12</v>
      </c>
      <c r="R15" s="879"/>
    </row>
    <row r="16" spans="1:28" x14ac:dyDescent="0.35">
      <c r="A16" s="873" t="b">
        <v>0</v>
      </c>
      <c r="B16" s="873">
        <f t="shared" si="0"/>
        <v>7</v>
      </c>
      <c r="C16" s="873" t="s">
        <v>5768</v>
      </c>
      <c r="D16" s="875"/>
      <c r="E16" s="876"/>
      <c r="F16" s="876"/>
      <c r="G16" s="877"/>
      <c r="H16" s="877"/>
      <c r="I16" s="873">
        <f t="shared" si="1"/>
        <v>2</v>
      </c>
      <c r="J16" s="877"/>
      <c r="K16" s="873"/>
      <c r="L16" s="877"/>
      <c r="M16" s="873"/>
      <c r="N16" s="873"/>
      <c r="O16" s="873"/>
      <c r="P16" s="877"/>
      <c r="Q16" s="878">
        <v>13</v>
      </c>
      <c r="R16" s="879"/>
    </row>
    <row r="17" spans="1:18" x14ac:dyDescent="0.35">
      <c r="A17" s="873" t="b">
        <v>0</v>
      </c>
      <c r="B17" s="873">
        <f t="shared" si="0"/>
        <v>7</v>
      </c>
      <c r="C17" s="873" t="s">
        <v>5769</v>
      </c>
      <c r="D17" s="875"/>
      <c r="E17" s="876"/>
      <c r="F17" s="876"/>
      <c r="G17" s="877"/>
      <c r="H17" s="877"/>
      <c r="I17" s="873">
        <f t="shared" si="1"/>
        <v>2</v>
      </c>
      <c r="J17" s="877"/>
      <c r="K17" s="873"/>
      <c r="L17" s="877"/>
      <c r="M17" s="873"/>
      <c r="N17" s="873"/>
      <c r="O17" s="873"/>
      <c r="P17" s="877"/>
      <c r="Q17" s="878">
        <v>14</v>
      </c>
      <c r="R17" s="879"/>
    </row>
    <row r="18" spans="1:18" x14ac:dyDescent="0.35">
      <c r="A18" s="873" t="b">
        <v>0</v>
      </c>
      <c r="B18" s="873">
        <f t="shared" si="0"/>
        <v>7</v>
      </c>
      <c r="C18" s="873" t="s">
        <v>5770</v>
      </c>
      <c r="D18" s="875"/>
      <c r="E18" s="876"/>
      <c r="F18" s="876"/>
      <c r="G18" s="877"/>
      <c r="H18" s="877"/>
      <c r="I18" s="873">
        <f t="shared" si="1"/>
        <v>2</v>
      </c>
      <c r="J18" s="877"/>
      <c r="K18" s="873"/>
      <c r="L18" s="877"/>
      <c r="M18" s="873"/>
      <c r="N18" s="873"/>
      <c r="O18" s="873"/>
      <c r="P18" s="877"/>
      <c r="Q18" s="878">
        <v>15</v>
      </c>
      <c r="R18" s="879"/>
    </row>
    <row r="19" spans="1:18" x14ac:dyDescent="0.35">
      <c r="A19" s="873" t="b">
        <f t="shared" ref="A19:A33" ca="1" si="2">IF(OR(L19&lt;&gt;"",M19&lt;&gt;""),TRUE,FALSE)</f>
        <v>0</v>
      </c>
      <c r="B19" s="873">
        <f t="shared" si="0"/>
        <v>9</v>
      </c>
      <c r="C19" s="884" t="str">
        <f>IFERROR(IF(AND(I19=2,B19=7),"blank",INDEX(C$2:C19,I19,1)),"")</f>
        <v>a1I55000006VlyCEAS</v>
      </c>
      <c r="D19" s="875" t="str">
        <f t="shared" ref="D19:D33" ca="1" si="3">IFERROR(IF(INDIRECT("'Impact Indicators - Section B '!E"&amp;$B19)="","",INDIRECT("'Impact Indicators - Section B '!E"&amp;$B19)*100),"")</f>
        <v/>
      </c>
      <c r="E19" s="876" t="str">
        <f t="shared" ref="E19:E33" ca="1" si="4">IFERROR(IF(INDIRECT("'Impact Indicators - Section B '!D"&amp;$B19+1)="","",INDIRECT("'Impact Indicators - Section B '!D"&amp;$B19+1)),"")</f>
        <v/>
      </c>
      <c r="F19" s="876" t="str">
        <f t="shared" ref="F19:F33" ca="1" si="5">IFERROR(IF(INDIRECT("'Impact Indicators - Section B '!D"&amp;$B19)="","",INDIRECT("'Impact Indicators - Section B '!D"&amp;$B19)),"")</f>
        <v/>
      </c>
      <c r="G19" s="877" t="str">
        <f t="shared" ref="G19:G33" ca="1" si="6">IFERROR(IF(INDIRECT("'Impact Indicators - Section B '!G"&amp;$B19)="","",INDIRECT("'Impact Indicators - Section B '!G"&amp;$B19)),"")</f>
        <v/>
      </c>
      <c r="H19" s="877" t="str">
        <f t="shared" ref="H19:H33" ca="1" si="7">IFERROR(IF(INDIRECT("'Impact Indicators - Section B '!F"&amp;$B19)=0,"",INDIRECT("'Impact Indicators - Section B '!F"&amp;$B19)),"")</f>
        <v/>
      </c>
      <c r="I19" s="873">
        <f t="shared" si="1"/>
        <v>3</v>
      </c>
      <c r="J19" s="877" t="str">
        <f t="shared" ref="J19:J33" ca="1" si="8">IFERROR(IF(INDIRECT("'Impact Indicators - Section B '!AA"&amp;$B19)="","",INDIRECT("'Impact Indicators - Section B '!AA"&amp;$B19)),"")</f>
        <v/>
      </c>
      <c r="K19" s="873" t="str">
        <f t="shared" ref="K19:K33" ca="1" si="9">IFERROR(IF(INDIRECT("'Impact Indicators - Section B '!J"&amp;$B19)=0,"",INDIRECT("'Impact Indicators - Section B '!J"&amp;$B19)),"")</f>
        <v/>
      </c>
      <c r="L19" s="877" t="str">
        <f t="shared" ref="L19:L33" ca="1" si="10">IFERROR(IF(INDIRECT("'Impact Indicators - Section B '!C"&amp;$B19)=0,"",INDIRECT("'Impact Indicators - Section B '!C"&amp;$B19)),"")</f>
        <v/>
      </c>
      <c r="M19" s="873" t="str">
        <f t="array" aca="1" ref="M19" ca="1">IFERROR(VLOOKUP(LEFT(INDIRECT("'Impact Indicators - Section B '!AE"&amp;$B19),255),LEFT('Reference Records'!$G$4:$H$16,255),2,0),"")</f>
        <v/>
      </c>
      <c r="N19" s="873" t="str">
        <f ca="1">IFERROR(VLOOKUP(INDIRECT("'Impact Indicators - Section B '!I"&amp;$B19),'Overview - Section A'!M$29:P56,4,0),IFERROR(VLOOKUP(INDIRECT("'Impact Indicators - Section B '!I"&amp;$B19),'Overview - Section A'!E$26:I44,5,0),""))</f>
        <v/>
      </c>
      <c r="O19" s="873"/>
      <c r="P19" s="877"/>
      <c r="Q19" s="878"/>
      <c r="R19" s="879"/>
    </row>
    <row r="20" spans="1:18" x14ac:dyDescent="0.35">
      <c r="A20" s="873" t="b">
        <f t="shared" ca="1" si="2"/>
        <v>0</v>
      </c>
      <c r="B20" s="873">
        <f t="shared" si="0"/>
        <v>11</v>
      </c>
      <c r="C20" s="884" t="str">
        <f>IFERROR(IF(AND(I20=2,B20=7),"blank",INDEX(C$2:C20,I20,1)),"")</f>
        <v>a1I55000006VlyDEAS</v>
      </c>
      <c r="D20" s="875" t="str">
        <f t="shared" ca="1" si="3"/>
        <v/>
      </c>
      <c r="E20" s="876" t="str">
        <f t="shared" ca="1" si="4"/>
        <v/>
      </c>
      <c r="F20" s="876" t="str">
        <f t="shared" ca="1" si="5"/>
        <v/>
      </c>
      <c r="G20" s="877" t="str">
        <f t="shared" ca="1" si="6"/>
        <v/>
      </c>
      <c r="H20" s="877" t="str">
        <f t="shared" ca="1" si="7"/>
        <v/>
      </c>
      <c r="I20" s="873">
        <f t="shared" si="1"/>
        <v>4</v>
      </c>
      <c r="J20" s="877" t="str">
        <f t="shared" ca="1" si="8"/>
        <v/>
      </c>
      <c r="K20" s="873" t="str">
        <f t="shared" ca="1" si="9"/>
        <v/>
      </c>
      <c r="L20" s="877" t="str">
        <f t="shared" ca="1" si="10"/>
        <v/>
      </c>
      <c r="M20" s="873" t="str">
        <f t="array" aca="1" ref="M20" ca="1">IFERROR(VLOOKUP(LEFT(INDIRECT("'Impact Indicators - Section B '!AE"&amp;$B20),255),LEFT('Reference Records'!$G$4:$H$16,255),2,0),"")</f>
        <v/>
      </c>
      <c r="N20" s="873" t="str">
        <f ca="1">IFERROR(VLOOKUP(INDIRECT("'Impact Indicators - Section B '!I"&amp;$B20),'Overview - Section A'!M$29:P57,4,0),IFERROR(VLOOKUP(INDIRECT("'Impact Indicators - Section B '!I"&amp;$B20),'Overview - Section A'!E$26:I45,5,0),""))</f>
        <v/>
      </c>
      <c r="O20" s="873"/>
      <c r="P20" s="877"/>
      <c r="Q20" s="878"/>
      <c r="R20" s="879"/>
    </row>
    <row r="21" spans="1:18" x14ac:dyDescent="0.35">
      <c r="A21" s="873" t="b">
        <f t="shared" ca="1" si="2"/>
        <v>0</v>
      </c>
      <c r="B21" s="873">
        <f t="shared" si="0"/>
        <v>13</v>
      </c>
      <c r="C21" s="884" t="str">
        <f>IFERROR(IF(AND(I21=2,B21=7),"blank",INDEX(C$2:C21,I21,1)),"")</f>
        <v>a1I55000006VlyEEAS</v>
      </c>
      <c r="D21" s="875" t="str">
        <f t="shared" ca="1" si="3"/>
        <v/>
      </c>
      <c r="E21" s="876" t="str">
        <f t="shared" ca="1" si="4"/>
        <v/>
      </c>
      <c r="F21" s="876" t="str">
        <f t="shared" ca="1" si="5"/>
        <v/>
      </c>
      <c r="G21" s="877" t="str">
        <f t="shared" ca="1" si="6"/>
        <v/>
      </c>
      <c r="H21" s="877" t="str">
        <f t="shared" ca="1" si="7"/>
        <v/>
      </c>
      <c r="I21" s="873">
        <f t="shared" si="1"/>
        <v>5</v>
      </c>
      <c r="J21" s="877" t="str">
        <f t="shared" ca="1" si="8"/>
        <v/>
      </c>
      <c r="K21" s="873" t="str">
        <f t="shared" ca="1" si="9"/>
        <v/>
      </c>
      <c r="L21" s="877" t="str">
        <f t="shared" ca="1" si="10"/>
        <v/>
      </c>
      <c r="M21" s="873" t="str">
        <f t="array" aca="1" ref="M21" ca="1">IFERROR(VLOOKUP(LEFT(INDIRECT("'Impact Indicators - Section B '!AE"&amp;$B21),255),LEFT('Reference Records'!$G$4:$H$16,255),2,0),"")</f>
        <v/>
      </c>
      <c r="N21" s="873" t="str">
        <f ca="1">IFERROR(VLOOKUP(INDIRECT("'Impact Indicators - Section B '!I"&amp;$B21),'Overview - Section A'!M$29:P58,4,0),IFERROR(VLOOKUP(INDIRECT("'Impact Indicators - Section B '!I"&amp;$B21),'Overview - Section A'!E$26:I46,5,0),""))</f>
        <v/>
      </c>
      <c r="O21" s="873"/>
      <c r="P21" s="877"/>
      <c r="Q21" s="878"/>
      <c r="R21" s="879"/>
    </row>
    <row r="22" spans="1:18" x14ac:dyDescent="0.35">
      <c r="A22" s="873" t="b">
        <f t="shared" ca="1" si="2"/>
        <v>0</v>
      </c>
      <c r="B22" s="873">
        <f t="shared" si="0"/>
        <v>15</v>
      </c>
      <c r="C22" s="884" t="str">
        <f>IFERROR(IF(AND(I22=2,B22=7),"blank",INDEX(C$2:C22,I22,1)),"")</f>
        <v>a1I55000006VlyFEAS</v>
      </c>
      <c r="D22" s="875" t="str">
        <f t="shared" ca="1" si="3"/>
        <v/>
      </c>
      <c r="E22" s="876" t="str">
        <f t="shared" ca="1" si="4"/>
        <v/>
      </c>
      <c r="F22" s="876" t="str">
        <f t="shared" ca="1" si="5"/>
        <v/>
      </c>
      <c r="G22" s="877" t="str">
        <f t="shared" ca="1" si="6"/>
        <v/>
      </c>
      <c r="H22" s="877" t="str">
        <f t="shared" ca="1" si="7"/>
        <v/>
      </c>
      <c r="I22" s="873">
        <f t="shared" si="1"/>
        <v>6</v>
      </c>
      <c r="J22" s="877" t="str">
        <f t="shared" ca="1" si="8"/>
        <v/>
      </c>
      <c r="K22" s="873" t="str">
        <f t="shared" ca="1" si="9"/>
        <v/>
      </c>
      <c r="L22" s="877" t="str">
        <f t="shared" ca="1" si="10"/>
        <v/>
      </c>
      <c r="M22" s="873" t="str">
        <f t="array" aca="1" ref="M22" ca="1">IFERROR(VLOOKUP(LEFT(INDIRECT("'Impact Indicators - Section B '!AE"&amp;$B22),255),LEFT('Reference Records'!$G$4:$H$16,255),2,0),"")</f>
        <v/>
      </c>
      <c r="N22" s="873" t="str">
        <f ca="1">IFERROR(VLOOKUP(INDIRECT("'Impact Indicators - Section B '!I"&amp;$B22),'Overview - Section A'!M$29:P59,4,0),IFERROR(VLOOKUP(INDIRECT("'Impact Indicators - Section B '!I"&amp;$B22),'Overview - Section A'!E$26:I47,5,0),""))</f>
        <v/>
      </c>
      <c r="O22" s="873"/>
      <c r="P22" s="877"/>
      <c r="Q22" s="878"/>
      <c r="R22" s="879"/>
    </row>
    <row r="23" spans="1:18" x14ac:dyDescent="0.35">
      <c r="A23" s="873" t="b">
        <f t="shared" ca="1" si="2"/>
        <v>0</v>
      </c>
      <c r="B23" s="873">
        <f t="shared" si="0"/>
        <v>17</v>
      </c>
      <c r="C23" s="884" t="str">
        <f>IFERROR(IF(AND(I23=2,B23=7),"blank",INDEX(C$2:C23,I23,1)),"")</f>
        <v>a1I55000006VlyGEAS</v>
      </c>
      <c r="D23" s="875" t="str">
        <f t="shared" ca="1" si="3"/>
        <v/>
      </c>
      <c r="E23" s="876" t="str">
        <f t="shared" ca="1" si="4"/>
        <v/>
      </c>
      <c r="F23" s="876" t="str">
        <f t="shared" ca="1" si="5"/>
        <v/>
      </c>
      <c r="G23" s="877" t="str">
        <f t="shared" ca="1" si="6"/>
        <v/>
      </c>
      <c r="H23" s="877" t="str">
        <f t="shared" ca="1" si="7"/>
        <v/>
      </c>
      <c r="I23" s="873">
        <f t="shared" si="1"/>
        <v>7</v>
      </c>
      <c r="J23" s="877" t="str">
        <f t="shared" ca="1" si="8"/>
        <v/>
      </c>
      <c r="K23" s="873" t="str">
        <f t="shared" ca="1" si="9"/>
        <v/>
      </c>
      <c r="L23" s="877" t="str">
        <f t="shared" ca="1" si="10"/>
        <v/>
      </c>
      <c r="M23" s="873" t="str">
        <f t="array" aca="1" ref="M23" ca="1">IFERROR(VLOOKUP(LEFT(INDIRECT("'Impact Indicators - Section B '!AE"&amp;$B23),255),LEFT('Reference Records'!$G$4:$H$16,255),2,0),"")</f>
        <v/>
      </c>
      <c r="N23" s="873" t="str">
        <f ca="1">IFERROR(VLOOKUP(INDIRECT("'Impact Indicators - Section B '!I"&amp;$B23),'Overview - Section A'!M$29:P60,4,0),IFERROR(VLOOKUP(INDIRECT("'Impact Indicators - Section B '!I"&amp;$B23),'Overview - Section A'!E$26:I48,5,0),""))</f>
        <v/>
      </c>
      <c r="O23" s="873"/>
      <c r="P23" s="877"/>
      <c r="Q23" s="878"/>
      <c r="R23" s="879"/>
    </row>
    <row r="24" spans="1:18" x14ac:dyDescent="0.35">
      <c r="A24" s="873" t="b">
        <f t="shared" ca="1" si="2"/>
        <v>0</v>
      </c>
      <c r="B24" s="873">
        <f t="shared" si="0"/>
        <v>19</v>
      </c>
      <c r="C24" s="884" t="str">
        <f>IFERROR(IF(AND(I24=2,B24=7),"blank",INDEX(C$2:C24,I24,1)),"")</f>
        <v>a1I55000006VlyHEAS</v>
      </c>
      <c r="D24" s="875" t="str">
        <f t="shared" ca="1" si="3"/>
        <v/>
      </c>
      <c r="E24" s="876" t="str">
        <f t="shared" ca="1" si="4"/>
        <v/>
      </c>
      <c r="F24" s="876" t="str">
        <f t="shared" ca="1" si="5"/>
        <v/>
      </c>
      <c r="G24" s="877" t="str">
        <f t="shared" ca="1" si="6"/>
        <v/>
      </c>
      <c r="H24" s="877" t="str">
        <f t="shared" ca="1" si="7"/>
        <v/>
      </c>
      <c r="I24" s="873">
        <f t="shared" si="1"/>
        <v>8</v>
      </c>
      <c r="J24" s="877" t="str">
        <f t="shared" ca="1" si="8"/>
        <v/>
      </c>
      <c r="K24" s="873" t="str">
        <f t="shared" ca="1" si="9"/>
        <v/>
      </c>
      <c r="L24" s="877" t="str">
        <f t="shared" ca="1" si="10"/>
        <v/>
      </c>
      <c r="M24" s="873" t="str">
        <f t="array" aca="1" ref="M24" ca="1">IFERROR(VLOOKUP(LEFT(INDIRECT("'Impact Indicators - Section B '!AE"&amp;$B24),255),LEFT('Reference Records'!$G$4:$H$16,255),2,0),"")</f>
        <v/>
      </c>
      <c r="N24" s="873" t="str">
        <f ca="1">IFERROR(VLOOKUP(INDIRECT("'Impact Indicators - Section B '!I"&amp;$B24),'Overview - Section A'!M$29:P61,4,0),IFERROR(VLOOKUP(INDIRECT("'Impact Indicators - Section B '!I"&amp;$B24),'Overview - Section A'!E$26:I49,5,0),""))</f>
        <v/>
      </c>
      <c r="O24" s="873"/>
      <c r="P24" s="877"/>
      <c r="Q24" s="878"/>
      <c r="R24" s="879"/>
    </row>
    <row r="25" spans="1:18" x14ac:dyDescent="0.35">
      <c r="A25" s="873" t="b">
        <f t="shared" ca="1" si="2"/>
        <v>0</v>
      </c>
      <c r="B25" s="873">
        <f t="shared" si="0"/>
        <v>21</v>
      </c>
      <c r="C25" s="884" t="str">
        <f>IFERROR(IF(AND(I25=2,B25=7),"blank",INDEX(C$2:C25,I25,1)),"")</f>
        <v>a1I55000006VlyIEAS</v>
      </c>
      <c r="D25" s="875" t="str">
        <f t="shared" ca="1" si="3"/>
        <v/>
      </c>
      <c r="E25" s="876" t="str">
        <f t="shared" ca="1" si="4"/>
        <v/>
      </c>
      <c r="F25" s="876" t="str">
        <f t="shared" ca="1" si="5"/>
        <v/>
      </c>
      <c r="G25" s="877" t="str">
        <f t="shared" ca="1" si="6"/>
        <v/>
      </c>
      <c r="H25" s="877" t="str">
        <f t="shared" ca="1" si="7"/>
        <v/>
      </c>
      <c r="I25" s="873">
        <f t="shared" si="1"/>
        <v>9</v>
      </c>
      <c r="J25" s="877" t="str">
        <f t="shared" ca="1" si="8"/>
        <v/>
      </c>
      <c r="K25" s="873" t="str">
        <f t="shared" ca="1" si="9"/>
        <v/>
      </c>
      <c r="L25" s="877" t="str">
        <f t="shared" ca="1" si="10"/>
        <v/>
      </c>
      <c r="M25" s="873" t="str">
        <f t="array" aca="1" ref="M25" ca="1">IFERROR(VLOOKUP(LEFT(INDIRECT("'Impact Indicators - Section B '!AE"&amp;$B25),255),LEFT('Reference Records'!$G$4:$H$16,255),2,0),"")</f>
        <v/>
      </c>
      <c r="N25" s="873" t="str">
        <f ca="1">IFERROR(VLOOKUP(INDIRECT("'Impact Indicators - Section B '!I"&amp;$B25),'Overview - Section A'!M$29:P62,4,0),IFERROR(VLOOKUP(INDIRECT("'Impact Indicators - Section B '!I"&amp;$B25),'Overview - Section A'!E$26:I50,5,0),""))</f>
        <v/>
      </c>
      <c r="O25" s="873"/>
      <c r="P25" s="877"/>
      <c r="Q25" s="878"/>
      <c r="R25" s="879"/>
    </row>
    <row r="26" spans="1:18" x14ac:dyDescent="0.35">
      <c r="A26" s="873" t="b">
        <f t="shared" ca="1" si="2"/>
        <v>0</v>
      </c>
      <c r="B26" s="873">
        <f t="shared" si="0"/>
        <v>23</v>
      </c>
      <c r="C26" s="884" t="str">
        <f>IFERROR(IF(AND(I26=2,B26=7),"blank",INDEX(C$2:C26,I26,1)),"")</f>
        <v>a1I55000006VlyJEAS</v>
      </c>
      <c r="D26" s="875" t="str">
        <f t="shared" ca="1" si="3"/>
        <v/>
      </c>
      <c r="E26" s="876" t="str">
        <f t="shared" ca="1" si="4"/>
        <v/>
      </c>
      <c r="F26" s="876" t="str">
        <f t="shared" ca="1" si="5"/>
        <v/>
      </c>
      <c r="G26" s="877" t="str">
        <f t="shared" ca="1" si="6"/>
        <v/>
      </c>
      <c r="H26" s="877" t="str">
        <f t="shared" ca="1" si="7"/>
        <v/>
      </c>
      <c r="I26" s="873">
        <f t="shared" si="1"/>
        <v>10</v>
      </c>
      <c r="J26" s="877" t="str">
        <f t="shared" ca="1" si="8"/>
        <v/>
      </c>
      <c r="K26" s="873" t="str">
        <f t="shared" ca="1" si="9"/>
        <v/>
      </c>
      <c r="L26" s="877" t="str">
        <f t="shared" ca="1" si="10"/>
        <v/>
      </c>
      <c r="M26" s="873" t="str">
        <f t="array" aca="1" ref="M26" ca="1">IFERROR(VLOOKUP(LEFT(INDIRECT("'Impact Indicators - Section B '!AE"&amp;$B26),255),LEFT('Reference Records'!$G$4:$H$16,255),2,0),"")</f>
        <v/>
      </c>
      <c r="N26" s="873" t="str">
        <f ca="1">IFERROR(VLOOKUP(INDIRECT("'Impact Indicators - Section B '!I"&amp;$B26),'Overview - Section A'!M$29:P63,4,0),IFERROR(VLOOKUP(INDIRECT("'Impact Indicators - Section B '!I"&amp;$B26),'Overview - Section A'!E$26:I51,5,0),""))</f>
        <v/>
      </c>
      <c r="O26" s="873"/>
      <c r="P26" s="877"/>
      <c r="Q26" s="878"/>
      <c r="R26" s="879"/>
    </row>
    <row r="27" spans="1:18" x14ac:dyDescent="0.35">
      <c r="A27" s="873" t="b">
        <f t="shared" ca="1" si="2"/>
        <v>0</v>
      </c>
      <c r="B27" s="873">
        <f t="shared" si="0"/>
        <v>25</v>
      </c>
      <c r="C27" s="884" t="str">
        <f>IFERROR(IF(AND(I27=2,B27=7),"blank",INDEX(C$2:C27,I27,1)),"")</f>
        <v>a1I55000006VlyKEAS</v>
      </c>
      <c r="D27" s="875" t="str">
        <f t="shared" ca="1" si="3"/>
        <v/>
      </c>
      <c r="E27" s="876" t="str">
        <f t="shared" ca="1" si="4"/>
        <v/>
      </c>
      <c r="F27" s="876" t="str">
        <f t="shared" ca="1" si="5"/>
        <v/>
      </c>
      <c r="G27" s="877" t="str">
        <f t="shared" ca="1" si="6"/>
        <v/>
      </c>
      <c r="H27" s="877" t="str">
        <f t="shared" ca="1" si="7"/>
        <v/>
      </c>
      <c r="I27" s="873">
        <f t="shared" si="1"/>
        <v>11</v>
      </c>
      <c r="J27" s="877" t="str">
        <f t="shared" ca="1" si="8"/>
        <v/>
      </c>
      <c r="K27" s="873" t="str">
        <f t="shared" ca="1" si="9"/>
        <v/>
      </c>
      <c r="L27" s="877" t="str">
        <f t="shared" ca="1" si="10"/>
        <v/>
      </c>
      <c r="M27" s="873" t="str">
        <f t="array" aca="1" ref="M27" ca="1">IFERROR(VLOOKUP(LEFT(INDIRECT("'Impact Indicators - Section B '!AE"&amp;$B27),255),LEFT('Reference Records'!$G$4:$H$16,255),2,0),"")</f>
        <v/>
      </c>
      <c r="N27" s="873" t="str">
        <f ca="1">IFERROR(VLOOKUP(INDIRECT("'Impact Indicators - Section B '!I"&amp;$B27),'Overview - Section A'!M$29:P64,4,0),IFERROR(VLOOKUP(INDIRECT("'Impact Indicators - Section B '!I"&amp;$B27),'Overview - Section A'!E$26:I52,5,0),""))</f>
        <v/>
      </c>
      <c r="O27" s="873"/>
      <c r="P27" s="877"/>
      <c r="Q27" s="878"/>
      <c r="R27" s="879"/>
    </row>
    <row r="28" spans="1:18" x14ac:dyDescent="0.35">
      <c r="A28" s="873" t="b">
        <f t="shared" ca="1" si="2"/>
        <v>0</v>
      </c>
      <c r="B28" s="873">
        <f t="shared" si="0"/>
        <v>27</v>
      </c>
      <c r="C28" s="884" t="str">
        <f>IFERROR(IF(AND(I28=2,B28=7),"blank",INDEX(C$2:C28,I28,1)),"")</f>
        <v>a1I55000006VlyLEAS</v>
      </c>
      <c r="D28" s="875" t="str">
        <f t="shared" ca="1" si="3"/>
        <v/>
      </c>
      <c r="E28" s="876" t="str">
        <f t="shared" ca="1" si="4"/>
        <v/>
      </c>
      <c r="F28" s="876" t="str">
        <f t="shared" ca="1" si="5"/>
        <v/>
      </c>
      <c r="G28" s="877" t="str">
        <f t="shared" ca="1" si="6"/>
        <v/>
      </c>
      <c r="H28" s="877" t="str">
        <f t="shared" ca="1" si="7"/>
        <v/>
      </c>
      <c r="I28" s="873">
        <f t="shared" si="1"/>
        <v>12</v>
      </c>
      <c r="J28" s="877" t="str">
        <f t="shared" ca="1" si="8"/>
        <v/>
      </c>
      <c r="K28" s="873" t="str">
        <f t="shared" ca="1" si="9"/>
        <v/>
      </c>
      <c r="L28" s="877" t="str">
        <f t="shared" ca="1" si="10"/>
        <v/>
      </c>
      <c r="M28" s="873" t="str">
        <f t="array" aca="1" ref="M28" ca="1">IFERROR(VLOOKUP(LEFT(INDIRECT("'Impact Indicators - Section B '!AE"&amp;$B28),255),LEFT('Reference Records'!$G$4:$H$16,255),2,0),"")</f>
        <v/>
      </c>
      <c r="N28" s="873" t="str">
        <f ca="1">IFERROR(VLOOKUP(INDIRECT("'Impact Indicators - Section B '!I"&amp;$B28),'Overview - Section A'!M$29:P65,4,0),IFERROR(VLOOKUP(INDIRECT("'Impact Indicators - Section B '!I"&amp;$B28),'Overview - Section A'!E$26:I53,5,0),""))</f>
        <v/>
      </c>
      <c r="O28" s="873"/>
      <c r="P28" s="877"/>
      <c r="Q28" s="878"/>
      <c r="R28" s="879"/>
    </row>
    <row r="29" spans="1:18" x14ac:dyDescent="0.35">
      <c r="A29" s="873" t="b">
        <f t="shared" ca="1" si="2"/>
        <v>0</v>
      </c>
      <c r="B29" s="873">
        <f t="shared" si="0"/>
        <v>29</v>
      </c>
      <c r="C29" s="884" t="str">
        <f>IFERROR(IF(AND(I29=2,B29=7),"blank",INDEX(C$2:C29,I29,1)),"")</f>
        <v>a1I55000006VlyMEAS</v>
      </c>
      <c r="D29" s="875" t="str">
        <f t="shared" ca="1" si="3"/>
        <v/>
      </c>
      <c r="E29" s="876" t="str">
        <f t="shared" ca="1" si="4"/>
        <v/>
      </c>
      <c r="F29" s="876" t="str">
        <f t="shared" ca="1" si="5"/>
        <v/>
      </c>
      <c r="G29" s="877" t="str">
        <f t="shared" ca="1" si="6"/>
        <v/>
      </c>
      <c r="H29" s="877" t="str">
        <f t="shared" ca="1" si="7"/>
        <v/>
      </c>
      <c r="I29" s="873">
        <f t="shared" si="1"/>
        <v>13</v>
      </c>
      <c r="J29" s="877" t="str">
        <f t="shared" ca="1" si="8"/>
        <v/>
      </c>
      <c r="K29" s="873" t="str">
        <f t="shared" ca="1" si="9"/>
        <v/>
      </c>
      <c r="L29" s="877" t="str">
        <f t="shared" ca="1" si="10"/>
        <v/>
      </c>
      <c r="M29" s="873" t="str">
        <f t="array" aca="1" ref="M29" ca="1">IFERROR(VLOOKUP(LEFT(INDIRECT("'Impact Indicators - Section B '!AE"&amp;$B29),255),LEFT('Reference Records'!$G$4:$H$16,255),2,0),"")</f>
        <v/>
      </c>
      <c r="N29" s="873" t="str">
        <f ca="1">IFERROR(VLOOKUP(INDIRECT("'Impact Indicators - Section B '!I"&amp;$B29),'Overview - Section A'!M$29:P66,4,0),IFERROR(VLOOKUP(INDIRECT("'Impact Indicators - Section B '!I"&amp;$B29),'Overview - Section A'!E$26:I54,5,0),""))</f>
        <v/>
      </c>
      <c r="O29" s="873"/>
      <c r="P29" s="877"/>
      <c r="Q29" s="878"/>
      <c r="R29" s="879"/>
    </row>
    <row r="30" spans="1:18" x14ac:dyDescent="0.35">
      <c r="A30" s="873" t="b">
        <f t="shared" ca="1" si="2"/>
        <v>0</v>
      </c>
      <c r="B30" s="873">
        <f t="shared" si="0"/>
        <v>31</v>
      </c>
      <c r="C30" s="884" t="str">
        <f>IFERROR(IF(AND(I30=2,B30=7),"blank",INDEX(C$2:C30,I30,1)),"")</f>
        <v>a1I55000006VlyNEAS</v>
      </c>
      <c r="D30" s="875" t="str">
        <f t="shared" ca="1" si="3"/>
        <v/>
      </c>
      <c r="E30" s="876" t="str">
        <f t="shared" ca="1" si="4"/>
        <v/>
      </c>
      <c r="F30" s="876" t="str">
        <f t="shared" ca="1" si="5"/>
        <v/>
      </c>
      <c r="G30" s="877" t="str">
        <f t="shared" ca="1" si="6"/>
        <v/>
      </c>
      <c r="H30" s="877" t="str">
        <f t="shared" ca="1" si="7"/>
        <v/>
      </c>
      <c r="I30" s="873">
        <f t="shared" si="1"/>
        <v>14</v>
      </c>
      <c r="J30" s="877" t="str">
        <f t="shared" ca="1" si="8"/>
        <v/>
      </c>
      <c r="K30" s="873" t="str">
        <f t="shared" ca="1" si="9"/>
        <v/>
      </c>
      <c r="L30" s="877" t="str">
        <f t="shared" ca="1" si="10"/>
        <v/>
      </c>
      <c r="M30" s="873" t="str">
        <f t="array" aca="1" ref="M30" ca="1">IFERROR(VLOOKUP(LEFT(INDIRECT("'Impact Indicators - Section B '!AE"&amp;$B30),255),LEFT('Reference Records'!$G$4:$H$16,255),2,0),"")</f>
        <v/>
      </c>
      <c r="N30" s="873" t="str">
        <f ca="1">IFERROR(VLOOKUP(INDIRECT("'Impact Indicators - Section B '!I"&amp;$B30),'Overview - Section A'!M$29:P67,4,0),IFERROR(VLOOKUP(INDIRECT("'Impact Indicators - Section B '!I"&amp;$B30),'Overview - Section A'!E$26:I55,5,0),""))</f>
        <v/>
      </c>
      <c r="O30" s="873"/>
      <c r="P30" s="877"/>
      <c r="Q30" s="878"/>
      <c r="R30" s="879"/>
    </row>
    <row r="31" spans="1:18" x14ac:dyDescent="0.35">
      <c r="A31" s="873" t="b">
        <f t="shared" ca="1" si="2"/>
        <v>0</v>
      </c>
      <c r="B31" s="873">
        <f t="shared" si="0"/>
        <v>33</v>
      </c>
      <c r="C31" s="884" t="str">
        <f>IFERROR(IF(AND(I31=2,B31=7),"blank",INDEX(C$2:C31,I31,1)),"")</f>
        <v>a1I55000006VlyOEAS</v>
      </c>
      <c r="D31" s="875" t="str">
        <f t="shared" ca="1" si="3"/>
        <v/>
      </c>
      <c r="E31" s="876" t="str">
        <f t="shared" ca="1" si="4"/>
        <v/>
      </c>
      <c r="F31" s="876" t="str">
        <f t="shared" ca="1" si="5"/>
        <v/>
      </c>
      <c r="G31" s="877" t="str">
        <f t="shared" ca="1" si="6"/>
        <v/>
      </c>
      <c r="H31" s="877" t="str">
        <f t="shared" ca="1" si="7"/>
        <v/>
      </c>
      <c r="I31" s="873">
        <f t="shared" si="1"/>
        <v>15</v>
      </c>
      <c r="J31" s="877" t="str">
        <f t="shared" ca="1" si="8"/>
        <v/>
      </c>
      <c r="K31" s="873" t="str">
        <f t="shared" ca="1" si="9"/>
        <v/>
      </c>
      <c r="L31" s="877" t="str">
        <f t="shared" ca="1" si="10"/>
        <v/>
      </c>
      <c r="M31" s="873" t="str">
        <f t="array" aca="1" ref="M31" ca="1">IFERROR(VLOOKUP(LEFT(INDIRECT("'Impact Indicators - Section B '!AE"&amp;$B31),255),LEFT('Reference Records'!$G$4:$H$16,255),2,0),"")</f>
        <v/>
      </c>
      <c r="N31" s="873" t="str">
        <f ca="1">IFERROR(VLOOKUP(INDIRECT("'Impact Indicators - Section B '!I"&amp;$B31),'Overview - Section A'!M$29:P68,4,0),IFERROR(VLOOKUP(INDIRECT("'Impact Indicators - Section B '!I"&amp;$B31),'Overview - Section A'!E$26:I56,5,0),""))</f>
        <v/>
      </c>
      <c r="O31" s="873"/>
      <c r="P31" s="877"/>
      <c r="Q31" s="878"/>
      <c r="R31" s="879"/>
    </row>
    <row r="32" spans="1:18" x14ac:dyDescent="0.35">
      <c r="A32" s="873" t="b">
        <f t="shared" ca="1" si="2"/>
        <v>0</v>
      </c>
      <c r="B32" s="873">
        <f t="shared" si="0"/>
        <v>35</v>
      </c>
      <c r="C32" s="884" t="str">
        <f>IFERROR(IF(AND(I32=2,B32=7),"blank",INDEX(C$2:C32,I32,1)),"")</f>
        <v>a1I55000006VlyPEAS</v>
      </c>
      <c r="D32" s="875" t="str">
        <f t="shared" ca="1" si="3"/>
        <v/>
      </c>
      <c r="E32" s="876" t="str">
        <f t="shared" ca="1" si="4"/>
        <v/>
      </c>
      <c r="F32" s="876" t="str">
        <f t="shared" ca="1" si="5"/>
        <v/>
      </c>
      <c r="G32" s="877" t="str">
        <f t="shared" ca="1" si="6"/>
        <v/>
      </c>
      <c r="H32" s="877" t="str">
        <f t="shared" ca="1" si="7"/>
        <v/>
      </c>
      <c r="I32" s="873">
        <f t="shared" si="1"/>
        <v>16</v>
      </c>
      <c r="J32" s="877" t="str">
        <f t="shared" ca="1" si="8"/>
        <v/>
      </c>
      <c r="K32" s="873" t="str">
        <f t="shared" ca="1" si="9"/>
        <v/>
      </c>
      <c r="L32" s="877" t="str">
        <f t="shared" ca="1" si="10"/>
        <v/>
      </c>
      <c r="M32" s="873" t="str">
        <f t="array" aca="1" ref="M32" ca="1">IFERROR(VLOOKUP(LEFT(INDIRECT("'Impact Indicators - Section B '!AE"&amp;$B32),255),LEFT('Reference Records'!$G$4:$H$16,255),2,0),"")</f>
        <v/>
      </c>
      <c r="N32" s="873" t="str">
        <f ca="1">IFERROR(VLOOKUP(INDIRECT("'Impact Indicators - Section B '!I"&amp;$B32),'Overview - Section A'!M$29:P69,4,0),IFERROR(VLOOKUP(INDIRECT("'Impact Indicators - Section B '!I"&amp;$B32),'Overview - Section A'!E$26:I57,5,0),""))</f>
        <v/>
      </c>
      <c r="O32" s="873"/>
      <c r="P32" s="877"/>
      <c r="Q32" s="878"/>
      <c r="R32" s="879"/>
    </row>
    <row r="33" spans="1:20" x14ac:dyDescent="0.35">
      <c r="A33" s="873" t="b">
        <f t="shared" ca="1" si="2"/>
        <v>0</v>
      </c>
      <c r="B33" s="873">
        <f t="shared" si="0"/>
        <v>37</v>
      </c>
      <c r="C33" s="884" t="str">
        <f>IFERROR(IF(AND(I33=2,B33=7),"blank",INDEX(C$2:C33,I33,1)),"")</f>
        <v>a1I55000006VlyQEAS</v>
      </c>
      <c r="D33" s="875" t="str">
        <f t="shared" ca="1" si="3"/>
        <v/>
      </c>
      <c r="E33" s="876" t="str">
        <f t="shared" ca="1" si="4"/>
        <v/>
      </c>
      <c r="F33" s="876" t="str">
        <f t="shared" ca="1" si="5"/>
        <v/>
      </c>
      <c r="G33" s="877" t="str">
        <f t="shared" ca="1" si="6"/>
        <v/>
      </c>
      <c r="H33" s="877" t="str">
        <f t="shared" ca="1" si="7"/>
        <v/>
      </c>
      <c r="I33" s="873">
        <f t="shared" si="1"/>
        <v>17</v>
      </c>
      <c r="J33" s="877" t="str">
        <f t="shared" ca="1" si="8"/>
        <v/>
      </c>
      <c r="K33" s="873" t="str">
        <f t="shared" ca="1" si="9"/>
        <v/>
      </c>
      <c r="L33" s="877" t="str">
        <f t="shared" ca="1" si="10"/>
        <v/>
      </c>
      <c r="M33" s="873" t="str">
        <f t="array" aca="1" ref="M33" ca="1">IFERROR(VLOOKUP(LEFT(INDIRECT("'Impact Indicators - Section B '!AE"&amp;$B33),255),LEFT('Reference Records'!$G$4:$H$16,255),2,0),"")</f>
        <v/>
      </c>
      <c r="N33" s="873" t="str">
        <f ca="1">IFERROR(VLOOKUP(INDIRECT("'Impact Indicators - Section B '!I"&amp;$B33),'Overview - Section A'!M$29:P70,4,0),IFERROR(VLOOKUP(INDIRECT("'Impact Indicators - Section B '!I"&amp;$B33),'Overview - Section A'!E$26:I58,5,0),""))</f>
        <v/>
      </c>
      <c r="O33" s="873"/>
      <c r="P33" s="877"/>
      <c r="Q33" s="878"/>
      <c r="R33" s="879"/>
    </row>
    <row r="34" spans="1:20" x14ac:dyDescent="0.35">
      <c r="A34" s="880"/>
      <c r="B34" s="879"/>
      <c r="C34" s="881"/>
      <c r="D34" s="881"/>
      <c r="E34" s="881"/>
      <c r="R34" s="880"/>
    </row>
    <row r="41" spans="1:20" x14ac:dyDescent="0.35">
      <c r="A41" s="882" t="s">
        <v>383</v>
      </c>
      <c r="D41" s="883"/>
      <c r="J41" s="263" t="str">
        <f ca="1">IF(ROW()&gt;'Impact Indicator Target Update'!A4,"",INDIRECT("'Impact Indicators - Section B'!A"&amp;'Impact Indicator Target Update'!#REF!))</f>
        <v/>
      </c>
    </row>
    <row r="42" spans="1:20" x14ac:dyDescent="0.35">
      <c r="A42" s="873" t="s">
        <v>46</v>
      </c>
      <c r="B42" s="885"/>
      <c r="C42" s="873" t="s">
        <v>48</v>
      </c>
      <c r="D42" s="873" t="s">
        <v>397</v>
      </c>
      <c r="E42" s="873" t="s">
        <v>398</v>
      </c>
      <c r="F42" s="873" t="s">
        <v>20</v>
      </c>
      <c r="G42" s="873"/>
      <c r="H42" s="873" t="s">
        <v>248</v>
      </c>
      <c r="I42" s="873" t="s">
        <v>7</v>
      </c>
      <c r="J42" s="873" t="s">
        <v>6</v>
      </c>
      <c r="K42" s="873" t="s">
        <v>8</v>
      </c>
      <c r="L42" s="873" t="s">
        <v>149</v>
      </c>
      <c r="M42" s="873" t="s">
        <v>26</v>
      </c>
      <c r="N42" s="873" t="s">
        <v>109</v>
      </c>
      <c r="O42" s="873" t="s">
        <v>438</v>
      </c>
      <c r="P42" s="873">
        <v>-1</v>
      </c>
      <c r="Q42" s="873"/>
      <c r="R42" s="873"/>
      <c r="S42" s="873"/>
      <c r="T42" s="873" t="s">
        <v>71</v>
      </c>
    </row>
    <row r="43" spans="1:20" hidden="1" x14ac:dyDescent="0.35">
      <c r="A43" s="873" t="b">
        <f ca="1">IF(OR(I43&lt;&gt;"",J43&lt;&gt;"",K43&lt;&gt;"",M43&lt;&gt;"",N43&lt;&gt;""),TRUE,FALSE)</f>
        <v>0</v>
      </c>
      <c r="B43" s="885"/>
      <c r="C43" s="873" t="str">
        <f ca="1">O43</f>
        <v/>
      </c>
      <c r="D43" s="873"/>
      <c r="E43" s="873">
        <f ca="1">COUNTIF(F34:F43,F43)</f>
        <v>9</v>
      </c>
      <c r="F43" s="878" t="str">
        <f ca="1">IFERROR(IF(COUNTA($D$41:$D43)=1,"",OFFSET($F41,-COUNTA($D$41:$D43)+3,0)),"")</f>
        <v/>
      </c>
      <c r="G43" s="873"/>
      <c r="H43" s="873" t="str">
        <f ca="1">IF(F43=1,9,IF(E42=MAX(E41:E43),H41+2,H42))</f>
        <v>row number</v>
      </c>
      <c r="I43" s="886" t="str">
        <f ca="1">IFERROR(CHOOSE(E43,IFERROR(IF(INDIRECT("'Impact Indicators - Section B '!K"&amp;H43+1)="","",INDIRECT("'Impact Indicators - Section B '!K"&amp;H43+1)),""),IFERROR(IF(INDIRECT("'Impact Indicators - Section B '!O"&amp;H43+1)="","",INDIRECT("'Impact Indicators - Section B '!O"&amp;H43+1)),""),IFERROR(IF(INDIRECT("'Impact Indicators - Section B '!S"&amp;H43+1)="","",INDIRECT("'Impact Indicators - Section B '!S"&amp;H43+1)),""),IFERROR(IF(INDIRECT("'Impact Indicators - Section B '!W"&amp;H43+1)="","",INDIRECT("'Impact Indicators - Section B '!W"&amp;H43+1)),"")),"")</f>
        <v/>
      </c>
      <c r="J43" s="886" t="str">
        <f ca="1">IFERROR(CHOOSE(E43,IFERROR(IF(INDIRECT("'Impact Indicators - Section B '!K"&amp;H43)="","",INDIRECT("'Impact Indicators - Section B '!K"&amp;H43)),""),IFERROR(IF(INDIRECT("'Impact Indicators - Section B '!O"&amp;H43)="","",INDIRECT("'Impact Indicators - Section B '!O"&amp;H43)),""),IFERROR(IF(INDIRECT("'Impact Indicators - Section B '!S"&amp;H43)="","",INDIRECT("'Impact Indicators - Section B '!S"&amp;H43)),""),IFERROR(IF(INDIRECT("'Impact Indicators - Section B '!W"&amp;H43)="","",INDIRECT("'Impact Indicators - Section B '!W"&amp;H43)),"")),"")</f>
        <v/>
      </c>
      <c r="K43" s="875" t="str">
        <f ca="1">IFERROR(CHOOSE(E43,IFERROR(IF(INDIRECT("'Impact Indicators - Section B '!L"&amp;H43)="","",INDIRECT("'Impact Indicators - Section B '!L"&amp;H43)*100),""),IFERROR(IF(INDIRECT("'Impact Indicators - Section B '!P"&amp;H43)="","",INDIRECT("'Impact Indicators - Section B '!P"&amp;H43)*100),""),IFERROR(IF(INDIRECT("'Impact Indicators - Section B '!T"&amp;H43)="","",INDIRECT("'Impact Indicators - Section B '!T"&amp;H43)*100),""),IFERROR(IF(INDIRECT("'Impact Indicators - Section B '!X"&amp;H43)="","",INDIRECT("'Impact Indicators - Section B '!X"&amp;H43)*100),"")),"")</f>
        <v/>
      </c>
      <c r="L43" s="877" t="str">
        <f ca="1">IFERROR(CHOOSE(E43,'Impact Indicators - Section B '!$K$7,'Impact Indicators - Section B '!$O$7,'Impact Indicators - Section B '!$S$7,'Impact Indicators - Section B '!$W$7,'Impact Indicators - Section B '!#REF!),"")</f>
        <v/>
      </c>
      <c r="M43" s="887" t="str">
        <f ca="1">IFERROR(CHOOSE(E43,IFERROR(IF(INDIRECT("'Impact Indicators - Section B '!M"&amp;H43)="","",INDIRECT("'Impact Indicators - Section B '!M"&amp;H43)),""),IFERROR(IF(INDIRECT("'Impact Indicators - Section B '!Q"&amp;H43)=0,"",INDIRECT("'Impact Indicators - Section B '!Q"&amp;H43)),""),IFERROR(IF(INDIRECT("'Impact Indicators - Section B '!U"&amp;H43)=0,"",INDIRECT("'Impact Indicators - Section B '!U"&amp;H43)),""),IFERROR(IF(INDIRECT("'Impact Indicators - Section B '!Y"&amp;H43)=0,"",INDIRECT("'Impact Indicators - Section B '!Y"&amp;H43)),"")),"")</f>
        <v/>
      </c>
      <c r="N43" s="877" t="str">
        <f ca="1">IFERROR(CHOOSE(E43,IFERROR(IF(INDIRECT("'Impact Indicators - Section B '!N"&amp;H43)=0,"",INDIRECT("'Impact Indicators - Section B '!N"&amp;H43)),""),IFERROR(IF(INDIRECT("'Impact Indicators - Section B '!R"&amp;H43)=0,"",INDIRECT("'Impact Indicators - Section B '!R"&amp;H43)),""),IFERROR(IF(INDIRECT("'Impact Indicators - Section B '!V"&amp;H43)=0,"",INDIRECT("'Impact Indicators - Section B '!V"&amp;H43)),""),IFERROR(IF(INDIRECT("'Impact Indicators - Section B '!Z"&amp;H43)=0,"",INDIRECT("'Impact Indicators - Section B '!Z"&amp;H43)),"")),"")</f>
        <v/>
      </c>
      <c r="O43" s="873" t="str">
        <f ca="1">IFERROR(IF(COUNTA($D$41:$D43)=1,"",OFFSET($C41,-COUNTA($D$41:$D43)+3,0)),"")</f>
        <v/>
      </c>
      <c r="P43" s="873">
        <f>IF(NOT(_xlfn.ISFORMULA(I43)),P42+1,0)</f>
        <v>0</v>
      </c>
      <c r="Q43" s="873"/>
      <c r="R43" s="873"/>
      <c r="S43" s="873"/>
      <c r="T43" s="873" t="b">
        <f ca="1">IF(A43=TRUE,TRUE,FALSE)</f>
        <v>0</v>
      </c>
    </row>
    <row r="44" spans="1:20" x14ac:dyDescent="0.35">
      <c r="A44" s="873" t="b">
        <v>0</v>
      </c>
      <c r="B44" s="885"/>
      <c r="C44" s="873" t="s">
        <v>5771</v>
      </c>
      <c r="D44" s="873" t="s">
        <v>2857</v>
      </c>
      <c r="E44" s="873">
        <f t="shared" ref="E44:E107" ca="1" si="11">COUNTIF(F35:F44,F44)</f>
        <v>1</v>
      </c>
      <c r="F44" s="878">
        <v>1</v>
      </c>
      <c r="G44" s="873"/>
      <c r="H44" s="873">
        <f t="shared" ref="H44:H107" si="12">IF(F44=1,9,IF(E43=MAX(E42:E44),H42+2,H43))</f>
        <v>9</v>
      </c>
      <c r="I44" s="886"/>
      <c r="J44" s="886"/>
      <c r="K44" s="875"/>
      <c r="L44" s="877"/>
      <c r="M44" s="887"/>
      <c r="N44" s="877"/>
      <c r="O44" s="873" t="str">
        <f ca="1">IFERROR(IF(COUNTA($D$41:$D44)=1,"",OFFSET($C42,-COUNTA($D$41:$D44)+3,0)),"")</f>
        <v/>
      </c>
      <c r="P44" s="873">
        <f t="shared" ref="P44:P107" si="13">IF(NOT(_xlfn.ISFORMULA(I44)),P43+1,0)</f>
        <v>1</v>
      </c>
      <c r="Q44" s="873"/>
      <c r="R44" s="873"/>
      <c r="S44" s="873"/>
      <c r="T44" s="873" t="b">
        <v>0</v>
      </c>
    </row>
    <row r="45" spans="1:20" x14ac:dyDescent="0.35">
      <c r="A45" s="873" t="b">
        <v>0</v>
      </c>
      <c r="B45" s="885"/>
      <c r="C45" s="873" t="s">
        <v>5772</v>
      </c>
      <c r="D45" s="873" t="s">
        <v>2857</v>
      </c>
      <c r="E45" s="873">
        <f t="shared" ca="1" si="11"/>
        <v>2</v>
      </c>
      <c r="F45" s="878">
        <v>1</v>
      </c>
      <c r="G45" s="873"/>
      <c r="H45" s="873">
        <f t="shared" si="12"/>
        <v>9</v>
      </c>
      <c r="I45" s="886"/>
      <c r="J45" s="886"/>
      <c r="K45" s="875"/>
      <c r="L45" s="877"/>
      <c r="M45" s="887"/>
      <c r="N45" s="877"/>
      <c r="O45" s="873" t="str">
        <f ca="1">IFERROR(IF(COUNTA($D$41:$D45)=1,"",OFFSET($C43,-COUNTA($D$41:$D45)+3,0)),"")</f>
        <v/>
      </c>
      <c r="P45" s="873">
        <f t="shared" si="13"/>
        <v>2</v>
      </c>
      <c r="Q45" s="873"/>
      <c r="R45" s="873"/>
      <c r="S45" s="873"/>
      <c r="T45" s="873" t="b">
        <v>0</v>
      </c>
    </row>
    <row r="46" spans="1:20" x14ac:dyDescent="0.35">
      <c r="A46" s="873" t="b">
        <v>0</v>
      </c>
      <c r="B46" s="885"/>
      <c r="C46" s="873" t="s">
        <v>5773</v>
      </c>
      <c r="D46" s="873" t="s">
        <v>2857</v>
      </c>
      <c r="E46" s="873">
        <f t="shared" ca="1" si="11"/>
        <v>3</v>
      </c>
      <c r="F46" s="878">
        <v>1</v>
      </c>
      <c r="G46" s="873"/>
      <c r="H46" s="873">
        <f t="shared" si="12"/>
        <v>9</v>
      </c>
      <c r="I46" s="886"/>
      <c r="J46" s="886"/>
      <c r="K46" s="875"/>
      <c r="L46" s="877"/>
      <c r="M46" s="887"/>
      <c r="N46" s="877"/>
      <c r="O46" s="873" t="str">
        <f ca="1">IFERROR(IF(COUNTA($D$41:$D46)=1,"",OFFSET($C44,-COUNTA($D$41:$D46)+3,0)),"")</f>
        <v/>
      </c>
      <c r="P46" s="873">
        <f t="shared" si="13"/>
        <v>3</v>
      </c>
      <c r="Q46" s="873"/>
      <c r="R46" s="873"/>
      <c r="S46" s="873"/>
      <c r="T46" s="873" t="b">
        <v>0</v>
      </c>
    </row>
    <row r="47" spans="1:20" x14ac:dyDescent="0.35">
      <c r="A47" s="873" t="b">
        <v>0</v>
      </c>
      <c r="B47" s="885"/>
      <c r="C47" s="873" t="s">
        <v>5774</v>
      </c>
      <c r="D47" s="873" t="s">
        <v>2857</v>
      </c>
      <c r="E47" s="873">
        <f t="shared" ca="1" si="11"/>
        <v>4</v>
      </c>
      <c r="F47" s="878">
        <v>1</v>
      </c>
      <c r="G47" s="873"/>
      <c r="H47" s="873">
        <f t="shared" si="12"/>
        <v>9</v>
      </c>
      <c r="I47" s="886"/>
      <c r="J47" s="886"/>
      <c r="K47" s="875"/>
      <c r="L47" s="877"/>
      <c r="M47" s="887"/>
      <c r="N47" s="877"/>
      <c r="O47" s="873" t="str">
        <f ca="1">IFERROR(IF(COUNTA($D$41:$D47)=1,"",OFFSET($C45,-COUNTA($D$41:$D47)+3,0)),"")</f>
        <v/>
      </c>
      <c r="P47" s="873">
        <f t="shared" si="13"/>
        <v>4</v>
      </c>
      <c r="Q47" s="873"/>
      <c r="R47" s="873"/>
      <c r="S47" s="873"/>
      <c r="T47" s="873" t="b">
        <v>0</v>
      </c>
    </row>
    <row r="48" spans="1:20" x14ac:dyDescent="0.35">
      <c r="A48" s="873" t="b">
        <v>0</v>
      </c>
      <c r="B48" s="885"/>
      <c r="C48" s="873" t="s">
        <v>5775</v>
      </c>
      <c r="D48" s="873" t="s">
        <v>2857</v>
      </c>
      <c r="E48" s="873">
        <f t="shared" ca="1" si="11"/>
        <v>5</v>
      </c>
      <c r="F48" s="878">
        <v>1</v>
      </c>
      <c r="G48" s="873"/>
      <c r="H48" s="873">
        <f t="shared" si="12"/>
        <v>9</v>
      </c>
      <c r="I48" s="886"/>
      <c r="J48" s="886"/>
      <c r="K48" s="875"/>
      <c r="L48" s="877"/>
      <c r="M48" s="887"/>
      <c r="N48" s="877"/>
      <c r="O48" s="873" t="str">
        <f ca="1">IFERROR(IF(COUNTA($D$41:$D48)=1,"",OFFSET($C46,-COUNTA($D$41:$D48)+3,0)),"")</f>
        <v/>
      </c>
      <c r="P48" s="873">
        <f t="shared" si="13"/>
        <v>5</v>
      </c>
      <c r="Q48" s="873"/>
      <c r="R48" s="873"/>
      <c r="S48" s="873"/>
      <c r="T48" s="873" t="b">
        <v>0</v>
      </c>
    </row>
    <row r="49" spans="1:20" x14ac:dyDescent="0.35">
      <c r="A49" s="873" t="b">
        <v>0</v>
      </c>
      <c r="B49" s="885"/>
      <c r="C49" s="873" t="s">
        <v>5776</v>
      </c>
      <c r="D49" s="873" t="s">
        <v>2857</v>
      </c>
      <c r="E49" s="873">
        <f t="shared" ca="1" si="11"/>
        <v>6</v>
      </c>
      <c r="F49" s="878">
        <v>1</v>
      </c>
      <c r="G49" s="873"/>
      <c r="H49" s="873">
        <f t="shared" si="12"/>
        <v>9</v>
      </c>
      <c r="I49" s="886"/>
      <c r="J49" s="886"/>
      <c r="K49" s="875"/>
      <c r="L49" s="877"/>
      <c r="M49" s="887"/>
      <c r="N49" s="877"/>
      <c r="O49" s="873" t="str">
        <f ca="1">IFERROR(IF(COUNTA($D$41:$D49)=1,"",OFFSET($C47,-COUNTA($D$41:$D49)+3,0)),"")</f>
        <v/>
      </c>
      <c r="P49" s="873">
        <f t="shared" si="13"/>
        <v>6</v>
      </c>
      <c r="Q49" s="873"/>
      <c r="R49" s="873"/>
      <c r="S49" s="873"/>
      <c r="T49" s="873" t="b">
        <v>0</v>
      </c>
    </row>
    <row r="50" spans="1:20" x14ac:dyDescent="0.35">
      <c r="A50" s="873" t="b">
        <v>0</v>
      </c>
      <c r="B50" s="885"/>
      <c r="C50" s="873" t="s">
        <v>5777</v>
      </c>
      <c r="D50" s="873" t="s">
        <v>2857</v>
      </c>
      <c r="E50" s="873">
        <f t="shared" ca="1" si="11"/>
        <v>7</v>
      </c>
      <c r="F50" s="878">
        <v>1</v>
      </c>
      <c r="G50" s="873"/>
      <c r="H50" s="873">
        <f t="shared" si="12"/>
        <v>9</v>
      </c>
      <c r="I50" s="886"/>
      <c r="J50" s="886"/>
      <c r="K50" s="875"/>
      <c r="L50" s="877"/>
      <c r="M50" s="887"/>
      <c r="N50" s="877"/>
      <c r="O50" s="873" t="str">
        <f ca="1">IFERROR(IF(COUNTA($D$41:$D50)=1,"",OFFSET($C48,-COUNTA($D$41:$D50)+3,0)),"")</f>
        <v/>
      </c>
      <c r="P50" s="873">
        <f t="shared" si="13"/>
        <v>7</v>
      </c>
      <c r="Q50" s="873"/>
      <c r="R50" s="873"/>
      <c r="S50" s="873"/>
      <c r="T50" s="873" t="b">
        <v>0</v>
      </c>
    </row>
    <row r="51" spans="1:20" x14ac:dyDescent="0.35">
      <c r="A51" s="873" t="b">
        <v>0</v>
      </c>
      <c r="B51" s="885"/>
      <c r="C51" s="873" t="s">
        <v>5778</v>
      </c>
      <c r="D51" s="873" t="s">
        <v>2857</v>
      </c>
      <c r="E51" s="873">
        <f t="shared" ca="1" si="11"/>
        <v>8</v>
      </c>
      <c r="F51" s="878">
        <v>1</v>
      </c>
      <c r="G51" s="873"/>
      <c r="H51" s="873">
        <f t="shared" si="12"/>
        <v>9</v>
      </c>
      <c r="I51" s="886"/>
      <c r="J51" s="886"/>
      <c r="K51" s="875"/>
      <c r="L51" s="877"/>
      <c r="M51" s="887"/>
      <c r="N51" s="877"/>
      <c r="O51" s="873" t="str">
        <f ca="1">IFERROR(IF(COUNTA($D$41:$D51)=1,"",OFFSET($C49,-COUNTA($D$41:$D51)+3,0)),"")</f>
        <v/>
      </c>
      <c r="P51" s="873">
        <f t="shared" si="13"/>
        <v>8</v>
      </c>
      <c r="Q51" s="873"/>
      <c r="R51" s="873"/>
      <c r="S51" s="873"/>
      <c r="T51" s="873" t="b">
        <v>0</v>
      </c>
    </row>
    <row r="52" spans="1:20" x14ac:dyDescent="0.35">
      <c r="A52" s="873" t="b">
        <v>0</v>
      </c>
      <c r="B52" s="885"/>
      <c r="C52" s="873" t="s">
        <v>5779</v>
      </c>
      <c r="D52" s="873" t="s">
        <v>2878</v>
      </c>
      <c r="E52" s="873">
        <f t="shared" ca="1" si="11"/>
        <v>1</v>
      </c>
      <c r="F52" s="878">
        <v>2</v>
      </c>
      <c r="G52" s="873"/>
      <c r="H52" s="873">
        <f t="shared" ca="1" si="12"/>
        <v>11</v>
      </c>
      <c r="I52" s="886"/>
      <c r="J52" s="886"/>
      <c r="K52" s="875"/>
      <c r="L52" s="877"/>
      <c r="M52" s="887"/>
      <c r="N52" s="877"/>
      <c r="O52" s="873" t="str">
        <f ca="1">IFERROR(IF(COUNTA($D$41:$D52)=1,"",OFFSET($C50,-COUNTA($D$41:$D52)+3,0)),"")</f>
        <v/>
      </c>
      <c r="P52" s="873">
        <f t="shared" si="13"/>
        <v>9</v>
      </c>
      <c r="Q52" s="873"/>
      <c r="R52" s="873"/>
      <c r="S52" s="873"/>
      <c r="T52" s="873" t="b">
        <v>0</v>
      </c>
    </row>
    <row r="53" spans="1:20" x14ac:dyDescent="0.35">
      <c r="A53" s="873" t="b">
        <v>0</v>
      </c>
      <c r="B53" s="885"/>
      <c r="C53" s="873" t="s">
        <v>5780</v>
      </c>
      <c r="D53" s="873" t="s">
        <v>2878</v>
      </c>
      <c r="E53" s="873">
        <f t="shared" si="11"/>
        <v>2</v>
      </c>
      <c r="F53" s="878">
        <v>2</v>
      </c>
      <c r="G53" s="873"/>
      <c r="H53" s="873">
        <f t="shared" ca="1" si="12"/>
        <v>11</v>
      </c>
      <c r="I53" s="886"/>
      <c r="J53" s="886"/>
      <c r="K53" s="875"/>
      <c r="L53" s="877"/>
      <c r="M53" s="887"/>
      <c r="N53" s="877"/>
      <c r="O53" s="873" t="str">
        <f ca="1">IFERROR(IF(COUNTA($D$41:$D53)=1,"",OFFSET($C51,-COUNTA($D$41:$D53)+3,0)),"")</f>
        <v/>
      </c>
      <c r="P53" s="873">
        <f t="shared" si="13"/>
        <v>10</v>
      </c>
      <c r="Q53" s="873"/>
      <c r="R53" s="873"/>
      <c r="S53" s="873"/>
      <c r="T53" s="873" t="b">
        <v>0</v>
      </c>
    </row>
    <row r="54" spans="1:20" x14ac:dyDescent="0.35">
      <c r="A54" s="873" t="b">
        <v>0</v>
      </c>
      <c r="B54" s="885"/>
      <c r="C54" s="873" t="s">
        <v>5781</v>
      </c>
      <c r="D54" s="873" t="s">
        <v>2878</v>
      </c>
      <c r="E54" s="873">
        <f t="shared" si="11"/>
        <v>3</v>
      </c>
      <c r="F54" s="878">
        <v>2</v>
      </c>
      <c r="G54" s="873"/>
      <c r="H54" s="873">
        <f t="shared" ca="1" si="12"/>
        <v>11</v>
      </c>
      <c r="I54" s="886"/>
      <c r="J54" s="886"/>
      <c r="K54" s="875"/>
      <c r="L54" s="877"/>
      <c r="M54" s="887"/>
      <c r="N54" s="877"/>
      <c r="O54" s="873" t="str">
        <f ca="1">IFERROR(IF(COUNTA($D$41:$D54)=1,"",OFFSET($C52,-COUNTA($D$41:$D54)+3,0)),"")</f>
        <v/>
      </c>
      <c r="P54" s="873">
        <f t="shared" si="13"/>
        <v>11</v>
      </c>
      <c r="Q54" s="873"/>
      <c r="R54" s="873"/>
      <c r="S54" s="873"/>
      <c r="T54" s="873" t="b">
        <v>0</v>
      </c>
    </row>
    <row r="55" spans="1:20" x14ac:dyDescent="0.35">
      <c r="A55" s="873" t="b">
        <v>0</v>
      </c>
      <c r="B55" s="885"/>
      <c r="C55" s="873" t="s">
        <v>5782</v>
      </c>
      <c r="D55" s="873" t="s">
        <v>2878</v>
      </c>
      <c r="E55" s="873">
        <f t="shared" si="11"/>
        <v>4</v>
      </c>
      <c r="F55" s="878">
        <v>2</v>
      </c>
      <c r="G55" s="873"/>
      <c r="H55" s="873">
        <f t="shared" ca="1" si="12"/>
        <v>11</v>
      </c>
      <c r="I55" s="886"/>
      <c r="J55" s="886"/>
      <c r="K55" s="875"/>
      <c r="L55" s="877"/>
      <c r="M55" s="887"/>
      <c r="N55" s="877"/>
      <c r="O55" s="873" t="str">
        <f ca="1">IFERROR(IF(COUNTA($D$41:$D55)=1,"",OFFSET($C53,-COUNTA($D$41:$D55)+3,0)),"")</f>
        <v/>
      </c>
      <c r="P55" s="873">
        <f t="shared" si="13"/>
        <v>12</v>
      </c>
      <c r="Q55" s="873"/>
      <c r="R55" s="873"/>
      <c r="S55" s="873"/>
      <c r="T55" s="873" t="b">
        <v>0</v>
      </c>
    </row>
    <row r="56" spans="1:20" x14ac:dyDescent="0.35">
      <c r="A56" s="873" t="b">
        <v>0</v>
      </c>
      <c r="B56" s="885"/>
      <c r="C56" s="873" t="s">
        <v>5783</v>
      </c>
      <c r="D56" s="873" t="s">
        <v>2878</v>
      </c>
      <c r="E56" s="873">
        <f t="shared" si="11"/>
        <v>5</v>
      </c>
      <c r="F56" s="878">
        <v>2</v>
      </c>
      <c r="G56" s="873"/>
      <c r="H56" s="873">
        <f t="shared" ca="1" si="12"/>
        <v>11</v>
      </c>
      <c r="I56" s="886"/>
      <c r="J56" s="886"/>
      <c r="K56" s="875"/>
      <c r="L56" s="877"/>
      <c r="M56" s="887"/>
      <c r="N56" s="877"/>
      <c r="O56" s="873" t="str">
        <f ca="1">IFERROR(IF(COUNTA($D$41:$D56)=1,"",OFFSET($C54,-COUNTA($D$41:$D56)+3,0)),"")</f>
        <v/>
      </c>
      <c r="P56" s="873">
        <f t="shared" si="13"/>
        <v>13</v>
      </c>
      <c r="Q56" s="873"/>
      <c r="R56" s="873"/>
      <c r="S56" s="873"/>
      <c r="T56" s="873" t="b">
        <v>0</v>
      </c>
    </row>
    <row r="57" spans="1:20" x14ac:dyDescent="0.35">
      <c r="A57" s="873" t="b">
        <v>0</v>
      </c>
      <c r="B57" s="885"/>
      <c r="C57" s="873" t="s">
        <v>5784</v>
      </c>
      <c r="D57" s="873" t="s">
        <v>2878</v>
      </c>
      <c r="E57" s="873">
        <f t="shared" si="11"/>
        <v>6</v>
      </c>
      <c r="F57" s="878">
        <v>2</v>
      </c>
      <c r="G57" s="873"/>
      <c r="H57" s="873">
        <f t="shared" ca="1" si="12"/>
        <v>11</v>
      </c>
      <c r="I57" s="886"/>
      <c r="J57" s="886"/>
      <c r="K57" s="875"/>
      <c r="L57" s="877"/>
      <c r="M57" s="887"/>
      <c r="N57" s="877"/>
      <c r="O57" s="873" t="str">
        <f ca="1">IFERROR(IF(COUNTA($D$41:$D57)=1,"",OFFSET($C55,-COUNTA($D$41:$D57)+3,0)),"")</f>
        <v/>
      </c>
      <c r="P57" s="873">
        <f t="shared" si="13"/>
        <v>14</v>
      </c>
      <c r="Q57" s="873"/>
      <c r="R57" s="873"/>
      <c r="S57" s="873"/>
      <c r="T57" s="873" t="b">
        <v>0</v>
      </c>
    </row>
    <row r="58" spans="1:20" x14ac:dyDescent="0.35">
      <c r="A58" s="873" t="b">
        <v>0</v>
      </c>
      <c r="B58" s="885"/>
      <c r="C58" s="873" t="s">
        <v>5785</v>
      </c>
      <c r="D58" s="873" t="s">
        <v>2878</v>
      </c>
      <c r="E58" s="873">
        <f t="shared" si="11"/>
        <v>7</v>
      </c>
      <c r="F58" s="878">
        <v>2</v>
      </c>
      <c r="G58" s="873"/>
      <c r="H58" s="873">
        <f t="shared" ca="1" si="12"/>
        <v>11</v>
      </c>
      <c r="I58" s="886"/>
      <c r="J58" s="886"/>
      <c r="K58" s="875"/>
      <c r="L58" s="877"/>
      <c r="M58" s="887"/>
      <c r="N58" s="877"/>
      <c r="O58" s="873" t="str">
        <f ca="1">IFERROR(IF(COUNTA($D$41:$D58)=1,"",OFFSET($C56,-COUNTA($D$41:$D58)+3,0)),"")</f>
        <v/>
      </c>
      <c r="P58" s="873">
        <f t="shared" si="13"/>
        <v>15</v>
      </c>
      <c r="Q58" s="873"/>
      <c r="R58" s="873"/>
      <c r="S58" s="873"/>
      <c r="T58" s="873" t="b">
        <v>0</v>
      </c>
    </row>
    <row r="59" spans="1:20" x14ac:dyDescent="0.35">
      <c r="A59" s="873" t="b">
        <v>0</v>
      </c>
      <c r="B59" s="885"/>
      <c r="C59" s="873" t="s">
        <v>5786</v>
      </c>
      <c r="D59" s="873" t="s">
        <v>2878</v>
      </c>
      <c r="E59" s="873">
        <f t="shared" si="11"/>
        <v>8</v>
      </c>
      <c r="F59" s="878">
        <v>2</v>
      </c>
      <c r="G59" s="873"/>
      <c r="H59" s="873">
        <f t="shared" ca="1" si="12"/>
        <v>11</v>
      </c>
      <c r="I59" s="886"/>
      <c r="J59" s="886"/>
      <c r="K59" s="875"/>
      <c r="L59" s="877"/>
      <c r="M59" s="887"/>
      <c r="N59" s="877"/>
      <c r="O59" s="873" t="str">
        <f ca="1">IFERROR(IF(COUNTA($D$41:$D59)=1,"",OFFSET($C57,-COUNTA($D$41:$D59)+3,0)),"")</f>
        <v/>
      </c>
      <c r="P59" s="873">
        <f t="shared" si="13"/>
        <v>16</v>
      </c>
      <c r="Q59" s="873"/>
      <c r="R59" s="873"/>
      <c r="S59" s="873"/>
      <c r="T59" s="873" t="b">
        <v>0</v>
      </c>
    </row>
    <row r="60" spans="1:20" x14ac:dyDescent="0.35">
      <c r="A60" s="873" t="b">
        <v>0</v>
      </c>
      <c r="B60" s="885"/>
      <c r="C60" s="873" t="s">
        <v>5787</v>
      </c>
      <c r="D60" s="873" t="s">
        <v>2899</v>
      </c>
      <c r="E60" s="873">
        <f t="shared" si="11"/>
        <v>1</v>
      </c>
      <c r="F60" s="878">
        <v>3</v>
      </c>
      <c r="G60" s="873"/>
      <c r="H60" s="873">
        <f t="shared" ca="1" si="12"/>
        <v>13</v>
      </c>
      <c r="I60" s="886"/>
      <c r="J60" s="886"/>
      <c r="K60" s="875"/>
      <c r="L60" s="877"/>
      <c r="M60" s="887"/>
      <c r="N60" s="877"/>
      <c r="O60" s="873" t="str">
        <f ca="1">IFERROR(IF(COUNTA($D$41:$D60)=1,"",OFFSET($C58,-COUNTA($D$41:$D60)+3,0)),"")</f>
        <v/>
      </c>
      <c r="P60" s="873">
        <f t="shared" si="13"/>
        <v>17</v>
      </c>
      <c r="Q60" s="873"/>
      <c r="R60" s="873"/>
      <c r="S60" s="873"/>
      <c r="T60" s="873" t="b">
        <v>0</v>
      </c>
    </row>
    <row r="61" spans="1:20" x14ac:dyDescent="0.35">
      <c r="A61" s="873" t="b">
        <v>0</v>
      </c>
      <c r="B61" s="885"/>
      <c r="C61" s="873" t="s">
        <v>5788</v>
      </c>
      <c r="D61" s="873" t="s">
        <v>2899</v>
      </c>
      <c r="E61" s="873">
        <f t="shared" si="11"/>
        <v>2</v>
      </c>
      <c r="F61" s="878">
        <v>3</v>
      </c>
      <c r="G61" s="873"/>
      <c r="H61" s="873">
        <f t="shared" ca="1" si="12"/>
        <v>13</v>
      </c>
      <c r="I61" s="886"/>
      <c r="J61" s="886"/>
      <c r="K61" s="875"/>
      <c r="L61" s="877"/>
      <c r="M61" s="887"/>
      <c r="N61" s="877"/>
      <c r="O61" s="873" t="str">
        <f ca="1">IFERROR(IF(COUNTA($D$41:$D61)=1,"",OFFSET($C59,-COUNTA($D$41:$D61)+3,0)),"")</f>
        <v/>
      </c>
      <c r="P61" s="873">
        <f t="shared" si="13"/>
        <v>18</v>
      </c>
      <c r="Q61" s="873"/>
      <c r="R61" s="873"/>
      <c r="S61" s="873"/>
      <c r="T61" s="873" t="b">
        <v>0</v>
      </c>
    </row>
    <row r="62" spans="1:20" x14ac:dyDescent="0.35">
      <c r="A62" s="873" t="b">
        <v>0</v>
      </c>
      <c r="B62" s="885"/>
      <c r="C62" s="873" t="s">
        <v>5789</v>
      </c>
      <c r="D62" s="873" t="s">
        <v>2899</v>
      </c>
      <c r="E62" s="873">
        <f t="shared" si="11"/>
        <v>3</v>
      </c>
      <c r="F62" s="878">
        <v>3</v>
      </c>
      <c r="G62" s="873"/>
      <c r="H62" s="873">
        <f t="shared" ca="1" si="12"/>
        <v>13</v>
      </c>
      <c r="I62" s="886"/>
      <c r="J62" s="886"/>
      <c r="K62" s="875"/>
      <c r="L62" s="877"/>
      <c r="M62" s="887"/>
      <c r="N62" s="877"/>
      <c r="O62" s="873" t="str">
        <f ca="1">IFERROR(IF(COUNTA($D$41:$D62)=1,"",OFFSET($C60,-COUNTA($D$41:$D62)+3,0)),"")</f>
        <v/>
      </c>
      <c r="P62" s="873">
        <f t="shared" si="13"/>
        <v>19</v>
      </c>
      <c r="Q62" s="873"/>
      <c r="R62" s="873"/>
      <c r="S62" s="873"/>
      <c r="T62" s="873" t="b">
        <v>0</v>
      </c>
    </row>
    <row r="63" spans="1:20" x14ac:dyDescent="0.35">
      <c r="A63" s="873" t="b">
        <v>0</v>
      </c>
      <c r="B63" s="885"/>
      <c r="C63" s="873" t="s">
        <v>5790</v>
      </c>
      <c r="D63" s="873" t="s">
        <v>2899</v>
      </c>
      <c r="E63" s="873">
        <f t="shared" si="11"/>
        <v>4</v>
      </c>
      <c r="F63" s="878">
        <v>3</v>
      </c>
      <c r="G63" s="873"/>
      <c r="H63" s="873">
        <f t="shared" ca="1" si="12"/>
        <v>13</v>
      </c>
      <c r="I63" s="886"/>
      <c r="J63" s="886"/>
      <c r="K63" s="875"/>
      <c r="L63" s="877"/>
      <c r="M63" s="887"/>
      <c r="N63" s="877"/>
      <c r="O63" s="873" t="str">
        <f ca="1">IFERROR(IF(COUNTA($D$41:$D63)=1,"",OFFSET($C61,-COUNTA($D$41:$D63)+3,0)),"")</f>
        <v/>
      </c>
      <c r="P63" s="873">
        <f t="shared" si="13"/>
        <v>20</v>
      </c>
      <c r="Q63" s="873"/>
      <c r="R63" s="873"/>
      <c r="S63" s="873"/>
      <c r="T63" s="873" t="b">
        <v>0</v>
      </c>
    </row>
    <row r="64" spans="1:20" x14ac:dyDescent="0.35">
      <c r="A64" s="873" t="b">
        <v>0</v>
      </c>
      <c r="B64" s="885"/>
      <c r="C64" s="873" t="s">
        <v>5791</v>
      </c>
      <c r="D64" s="873" t="s">
        <v>2899</v>
      </c>
      <c r="E64" s="873">
        <f t="shared" si="11"/>
        <v>5</v>
      </c>
      <c r="F64" s="878">
        <v>3</v>
      </c>
      <c r="G64" s="873"/>
      <c r="H64" s="873">
        <f t="shared" ca="1" si="12"/>
        <v>13</v>
      </c>
      <c r="I64" s="886"/>
      <c r="J64" s="886"/>
      <c r="K64" s="875"/>
      <c r="L64" s="877"/>
      <c r="M64" s="887"/>
      <c r="N64" s="877"/>
      <c r="O64" s="873" t="str">
        <f ca="1">IFERROR(IF(COUNTA($D$41:$D64)=1,"",OFFSET($C62,-COUNTA($D$41:$D64)+3,0)),"")</f>
        <v/>
      </c>
      <c r="P64" s="873">
        <f t="shared" si="13"/>
        <v>21</v>
      </c>
      <c r="Q64" s="873"/>
      <c r="R64" s="873"/>
      <c r="S64" s="873"/>
      <c r="T64" s="873" t="b">
        <v>0</v>
      </c>
    </row>
    <row r="65" spans="1:20" x14ac:dyDescent="0.35">
      <c r="A65" s="873" t="b">
        <v>0</v>
      </c>
      <c r="B65" s="885"/>
      <c r="C65" s="873" t="s">
        <v>5792</v>
      </c>
      <c r="D65" s="873" t="s">
        <v>2899</v>
      </c>
      <c r="E65" s="873">
        <f t="shared" si="11"/>
        <v>6</v>
      </c>
      <c r="F65" s="878">
        <v>3</v>
      </c>
      <c r="G65" s="873"/>
      <c r="H65" s="873">
        <f t="shared" ca="1" si="12"/>
        <v>13</v>
      </c>
      <c r="I65" s="886"/>
      <c r="J65" s="886"/>
      <c r="K65" s="875"/>
      <c r="L65" s="877"/>
      <c r="M65" s="887"/>
      <c r="N65" s="877"/>
      <c r="O65" s="873" t="str">
        <f ca="1">IFERROR(IF(COUNTA($D$41:$D65)=1,"",OFFSET($C63,-COUNTA($D$41:$D65)+3,0)),"")</f>
        <v/>
      </c>
      <c r="P65" s="873">
        <f t="shared" si="13"/>
        <v>22</v>
      </c>
      <c r="Q65" s="873"/>
      <c r="R65" s="873"/>
      <c r="S65" s="873"/>
      <c r="T65" s="873" t="b">
        <v>0</v>
      </c>
    </row>
    <row r="66" spans="1:20" x14ac:dyDescent="0.35">
      <c r="A66" s="873" t="b">
        <v>0</v>
      </c>
      <c r="B66" s="885"/>
      <c r="C66" s="873" t="s">
        <v>5793</v>
      </c>
      <c r="D66" s="873" t="s">
        <v>2899</v>
      </c>
      <c r="E66" s="873">
        <f t="shared" si="11"/>
        <v>7</v>
      </c>
      <c r="F66" s="878">
        <v>3</v>
      </c>
      <c r="G66" s="873"/>
      <c r="H66" s="873">
        <f t="shared" ca="1" si="12"/>
        <v>13</v>
      </c>
      <c r="I66" s="886"/>
      <c r="J66" s="886"/>
      <c r="K66" s="875"/>
      <c r="L66" s="877"/>
      <c r="M66" s="887"/>
      <c r="N66" s="877"/>
      <c r="O66" s="873" t="str">
        <f ca="1">IFERROR(IF(COUNTA($D$41:$D66)=1,"",OFFSET($C64,-COUNTA($D$41:$D66)+3,0)),"")</f>
        <v/>
      </c>
      <c r="P66" s="873">
        <f t="shared" si="13"/>
        <v>23</v>
      </c>
      <c r="Q66" s="873"/>
      <c r="R66" s="873"/>
      <c r="S66" s="873"/>
      <c r="T66" s="873" t="b">
        <v>0</v>
      </c>
    </row>
    <row r="67" spans="1:20" x14ac:dyDescent="0.35">
      <c r="A67" s="873" t="b">
        <v>0</v>
      </c>
      <c r="B67" s="885"/>
      <c r="C67" s="873" t="s">
        <v>5794</v>
      </c>
      <c r="D67" s="873" t="s">
        <v>2899</v>
      </c>
      <c r="E67" s="873">
        <f t="shared" si="11"/>
        <v>8</v>
      </c>
      <c r="F67" s="878">
        <v>3</v>
      </c>
      <c r="G67" s="873"/>
      <c r="H67" s="873">
        <f t="shared" ca="1" si="12"/>
        <v>13</v>
      </c>
      <c r="I67" s="886"/>
      <c r="J67" s="886"/>
      <c r="K67" s="875"/>
      <c r="L67" s="877"/>
      <c r="M67" s="887"/>
      <c r="N67" s="877"/>
      <c r="O67" s="873" t="str">
        <f ca="1">IFERROR(IF(COUNTA($D$41:$D67)=1,"",OFFSET($C65,-COUNTA($D$41:$D67)+3,0)),"")</f>
        <v/>
      </c>
      <c r="P67" s="873">
        <f t="shared" si="13"/>
        <v>24</v>
      </c>
      <c r="Q67" s="873"/>
      <c r="R67" s="873"/>
      <c r="S67" s="873"/>
      <c r="T67" s="873" t="b">
        <v>0</v>
      </c>
    </row>
    <row r="68" spans="1:20" x14ac:dyDescent="0.35">
      <c r="A68" s="873" t="b">
        <v>0</v>
      </c>
      <c r="B68" s="885"/>
      <c r="C68" s="873" t="s">
        <v>5795</v>
      </c>
      <c r="D68" s="873" t="s">
        <v>2920</v>
      </c>
      <c r="E68" s="873">
        <f t="shared" si="11"/>
        <v>1</v>
      </c>
      <c r="F68" s="878">
        <v>4</v>
      </c>
      <c r="G68" s="873"/>
      <c r="H68" s="873">
        <f t="shared" ca="1" si="12"/>
        <v>15</v>
      </c>
      <c r="I68" s="886"/>
      <c r="J68" s="886"/>
      <c r="K68" s="875"/>
      <c r="L68" s="877"/>
      <c r="M68" s="887"/>
      <c r="N68" s="877"/>
      <c r="O68" s="873" t="str">
        <f ca="1">IFERROR(IF(COUNTA($D$41:$D68)=1,"",OFFSET($C66,-COUNTA($D$41:$D68)+3,0)),"")</f>
        <v/>
      </c>
      <c r="P68" s="873">
        <f t="shared" si="13"/>
        <v>25</v>
      </c>
      <c r="Q68" s="873"/>
      <c r="R68" s="873"/>
      <c r="S68" s="873"/>
      <c r="T68" s="873" t="b">
        <v>0</v>
      </c>
    </row>
    <row r="69" spans="1:20" x14ac:dyDescent="0.35">
      <c r="A69" s="873" t="b">
        <v>0</v>
      </c>
      <c r="B69" s="885"/>
      <c r="C69" s="873" t="s">
        <v>5796</v>
      </c>
      <c r="D69" s="873" t="s">
        <v>2920</v>
      </c>
      <c r="E69" s="873">
        <f t="shared" si="11"/>
        <v>2</v>
      </c>
      <c r="F69" s="878">
        <v>4</v>
      </c>
      <c r="G69" s="873"/>
      <c r="H69" s="873">
        <f t="shared" ca="1" si="12"/>
        <v>15</v>
      </c>
      <c r="I69" s="886"/>
      <c r="J69" s="886"/>
      <c r="K69" s="875"/>
      <c r="L69" s="877"/>
      <c r="M69" s="887"/>
      <c r="N69" s="877"/>
      <c r="O69" s="873" t="str">
        <f ca="1">IFERROR(IF(COUNTA($D$41:$D69)=1,"",OFFSET($C67,-COUNTA($D$41:$D69)+3,0)),"")</f>
        <v/>
      </c>
      <c r="P69" s="873">
        <f t="shared" si="13"/>
        <v>26</v>
      </c>
      <c r="Q69" s="873"/>
      <c r="R69" s="873"/>
      <c r="S69" s="873"/>
      <c r="T69" s="873" t="b">
        <v>0</v>
      </c>
    </row>
    <row r="70" spans="1:20" x14ac:dyDescent="0.35">
      <c r="A70" s="873" t="b">
        <v>0</v>
      </c>
      <c r="B70" s="885"/>
      <c r="C70" s="873" t="s">
        <v>5797</v>
      </c>
      <c r="D70" s="873" t="s">
        <v>2920</v>
      </c>
      <c r="E70" s="873">
        <f t="shared" si="11"/>
        <v>3</v>
      </c>
      <c r="F70" s="878">
        <v>4</v>
      </c>
      <c r="G70" s="873"/>
      <c r="H70" s="873">
        <f t="shared" ca="1" si="12"/>
        <v>15</v>
      </c>
      <c r="I70" s="886"/>
      <c r="J70" s="886"/>
      <c r="K70" s="875"/>
      <c r="L70" s="877"/>
      <c r="M70" s="887"/>
      <c r="N70" s="877"/>
      <c r="O70" s="873" t="str">
        <f ca="1">IFERROR(IF(COUNTA($D$41:$D70)=1,"",OFFSET($C68,-COUNTA($D$41:$D70)+3,0)),"")</f>
        <v/>
      </c>
      <c r="P70" s="873">
        <f t="shared" si="13"/>
        <v>27</v>
      </c>
      <c r="Q70" s="873"/>
      <c r="R70" s="873"/>
      <c r="S70" s="873"/>
      <c r="T70" s="873" t="b">
        <v>0</v>
      </c>
    </row>
    <row r="71" spans="1:20" x14ac:dyDescent="0.35">
      <c r="A71" s="873" t="b">
        <v>0</v>
      </c>
      <c r="B71" s="885"/>
      <c r="C71" s="873" t="s">
        <v>5798</v>
      </c>
      <c r="D71" s="873" t="s">
        <v>2920</v>
      </c>
      <c r="E71" s="873">
        <f t="shared" si="11"/>
        <v>4</v>
      </c>
      <c r="F71" s="878">
        <v>4</v>
      </c>
      <c r="G71" s="873"/>
      <c r="H71" s="873">
        <f t="shared" ca="1" si="12"/>
        <v>15</v>
      </c>
      <c r="I71" s="886"/>
      <c r="J71" s="886"/>
      <c r="K71" s="875"/>
      <c r="L71" s="877"/>
      <c r="M71" s="887"/>
      <c r="N71" s="877"/>
      <c r="O71" s="873" t="str">
        <f ca="1">IFERROR(IF(COUNTA($D$41:$D71)=1,"",OFFSET($C69,-COUNTA($D$41:$D71)+3,0)),"")</f>
        <v/>
      </c>
      <c r="P71" s="873">
        <f t="shared" si="13"/>
        <v>28</v>
      </c>
      <c r="Q71" s="873"/>
      <c r="R71" s="873"/>
      <c r="S71" s="873"/>
      <c r="T71" s="873" t="b">
        <v>0</v>
      </c>
    </row>
    <row r="72" spans="1:20" x14ac:dyDescent="0.35">
      <c r="A72" s="873" t="b">
        <v>0</v>
      </c>
      <c r="B72" s="885"/>
      <c r="C72" s="873" t="s">
        <v>5799</v>
      </c>
      <c r="D72" s="873" t="s">
        <v>2920</v>
      </c>
      <c r="E72" s="873">
        <f t="shared" si="11"/>
        <v>5</v>
      </c>
      <c r="F72" s="878">
        <v>4</v>
      </c>
      <c r="G72" s="873"/>
      <c r="H72" s="873">
        <f t="shared" ca="1" si="12"/>
        <v>15</v>
      </c>
      <c r="I72" s="886"/>
      <c r="J72" s="886"/>
      <c r="K72" s="875"/>
      <c r="L72" s="877"/>
      <c r="M72" s="887"/>
      <c r="N72" s="877"/>
      <c r="O72" s="873" t="str">
        <f ca="1">IFERROR(IF(COUNTA($D$41:$D72)=1,"",OFFSET($C70,-COUNTA($D$41:$D72)+3,0)),"")</f>
        <v/>
      </c>
      <c r="P72" s="873">
        <f t="shared" si="13"/>
        <v>29</v>
      </c>
      <c r="Q72" s="873"/>
      <c r="R72" s="873"/>
      <c r="S72" s="873"/>
      <c r="T72" s="873" t="b">
        <v>0</v>
      </c>
    </row>
    <row r="73" spans="1:20" x14ac:dyDescent="0.35">
      <c r="A73" s="873" t="b">
        <v>0</v>
      </c>
      <c r="B73" s="885"/>
      <c r="C73" s="873" t="s">
        <v>5800</v>
      </c>
      <c r="D73" s="873" t="s">
        <v>2920</v>
      </c>
      <c r="E73" s="873">
        <f t="shared" si="11"/>
        <v>6</v>
      </c>
      <c r="F73" s="878">
        <v>4</v>
      </c>
      <c r="G73" s="873"/>
      <c r="H73" s="873">
        <f t="shared" ca="1" si="12"/>
        <v>15</v>
      </c>
      <c r="I73" s="886"/>
      <c r="J73" s="886"/>
      <c r="K73" s="875"/>
      <c r="L73" s="877"/>
      <c r="M73" s="887"/>
      <c r="N73" s="877"/>
      <c r="O73" s="873" t="str">
        <f ca="1">IFERROR(IF(COUNTA($D$41:$D73)=1,"",OFFSET($C71,-COUNTA($D$41:$D73)+3,0)),"")</f>
        <v/>
      </c>
      <c r="P73" s="873">
        <f t="shared" si="13"/>
        <v>30</v>
      </c>
      <c r="Q73" s="873"/>
      <c r="R73" s="873"/>
      <c r="S73" s="873"/>
      <c r="T73" s="873" t="b">
        <v>0</v>
      </c>
    </row>
    <row r="74" spans="1:20" x14ac:dyDescent="0.35">
      <c r="A74" s="873" t="b">
        <v>0</v>
      </c>
      <c r="B74" s="885"/>
      <c r="C74" s="873" t="s">
        <v>5801</v>
      </c>
      <c r="D74" s="873" t="s">
        <v>2920</v>
      </c>
      <c r="E74" s="873">
        <f t="shared" si="11"/>
        <v>7</v>
      </c>
      <c r="F74" s="878">
        <v>4</v>
      </c>
      <c r="G74" s="873"/>
      <c r="H74" s="873">
        <f t="shared" ca="1" si="12"/>
        <v>15</v>
      </c>
      <c r="I74" s="886"/>
      <c r="J74" s="886"/>
      <c r="K74" s="875"/>
      <c r="L74" s="877"/>
      <c r="M74" s="887"/>
      <c r="N74" s="877"/>
      <c r="O74" s="873" t="str">
        <f ca="1">IFERROR(IF(COUNTA($D$41:$D74)=1,"",OFFSET($C72,-COUNTA($D$41:$D74)+3,0)),"")</f>
        <v/>
      </c>
      <c r="P74" s="873">
        <f t="shared" si="13"/>
        <v>31</v>
      </c>
      <c r="Q74" s="873"/>
      <c r="R74" s="873"/>
      <c r="S74" s="873"/>
      <c r="T74" s="873" t="b">
        <v>0</v>
      </c>
    </row>
    <row r="75" spans="1:20" x14ac:dyDescent="0.35">
      <c r="A75" s="873" t="b">
        <v>0</v>
      </c>
      <c r="B75" s="885"/>
      <c r="C75" s="873" t="s">
        <v>5802</v>
      </c>
      <c r="D75" s="873" t="s">
        <v>2920</v>
      </c>
      <c r="E75" s="873">
        <f t="shared" si="11"/>
        <v>8</v>
      </c>
      <c r="F75" s="878">
        <v>4</v>
      </c>
      <c r="G75" s="873"/>
      <c r="H75" s="873">
        <f t="shared" ca="1" si="12"/>
        <v>15</v>
      </c>
      <c r="I75" s="886"/>
      <c r="J75" s="886"/>
      <c r="K75" s="875"/>
      <c r="L75" s="877"/>
      <c r="M75" s="887"/>
      <c r="N75" s="877"/>
      <c r="O75" s="873" t="str">
        <f ca="1">IFERROR(IF(COUNTA($D$41:$D75)=1,"",OFFSET($C73,-COUNTA($D$41:$D75)+3,0)),"")</f>
        <v/>
      </c>
      <c r="P75" s="873">
        <f t="shared" si="13"/>
        <v>32</v>
      </c>
      <c r="Q75" s="873"/>
      <c r="R75" s="873"/>
      <c r="S75" s="873"/>
      <c r="T75" s="873" t="b">
        <v>0</v>
      </c>
    </row>
    <row r="76" spans="1:20" x14ac:dyDescent="0.35">
      <c r="A76" s="873" t="b">
        <v>0</v>
      </c>
      <c r="B76" s="885"/>
      <c r="C76" s="873" t="s">
        <v>5803</v>
      </c>
      <c r="D76" s="873" t="s">
        <v>2941</v>
      </c>
      <c r="E76" s="873">
        <f t="shared" si="11"/>
        <v>1</v>
      </c>
      <c r="F76" s="878">
        <v>5</v>
      </c>
      <c r="G76" s="873"/>
      <c r="H76" s="873">
        <f t="shared" ca="1" si="12"/>
        <v>17</v>
      </c>
      <c r="I76" s="886"/>
      <c r="J76" s="886"/>
      <c r="K76" s="875"/>
      <c r="L76" s="877"/>
      <c r="M76" s="887"/>
      <c r="N76" s="877"/>
      <c r="O76" s="873" t="str">
        <f ca="1">IFERROR(IF(COUNTA($D$41:$D76)=1,"",OFFSET($C74,-COUNTA($D$41:$D76)+3,0)),"")</f>
        <v/>
      </c>
      <c r="P76" s="873">
        <f t="shared" si="13"/>
        <v>33</v>
      </c>
      <c r="Q76" s="873"/>
      <c r="R76" s="873"/>
      <c r="S76" s="873"/>
      <c r="T76" s="873" t="b">
        <v>0</v>
      </c>
    </row>
    <row r="77" spans="1:20" x14ac:dyDescent="0.35">
      <c r="A77" s="873" t="b">
        <v>0</v>
      </c>
      <c r="B77" s="885"/>
      <c r="C77" s="873" t="s">
        <v>5804</v>
      </c>
      <c r="D77" s="873" t="s">
        <v>2941</v>
      </c>
      <c r="E77" s="873">
        <f t="shared" si="11"/>
        <v>2</v>
      </c>
      <c r="F77" s="878">
        <v>5</v>
      </c>
      <c r="G77" s="873"/>
      <c r="H77" s="873">
        <f t="shared" ca="1" si="12"/>
        <v>17</v>
      </c>
      <c r="I77" s="886"/>
      <c r="J77" s="886"/>
      <c r="K77" s="875"/>
      <c r="L77" s="877"/>
      <c r="M77" s="887"/>
      <c r="N77" s="877"/>
      <c r="O77" s="873" t="str">
        <f ca="1">IFERROR(IF(COUNTA($D$41:$D77)=1,"",OFFSET($C75,-COUNTA($D$41:$D77)+3,0)),"")</f>
        <v/>
      </c>
      <c r="P77" s="873">
        <f t="shared" si="13"/>
        <v>34</v>
      </c>
      <c r="Q77" s="873"/>
      <c r="R77" s="873"/>
      <c r="S77" s="873"/>
      <c r="T77" s="873" t="b">
        <v>0</v>
      </c>
    </row>
    <row r="78" spans="1:20" x14ac:dyDescent="0.35">
      <c r="A78" s="873" t="b">
        <v>0</v>
      </c>
      <c r="B78" s="885"/>
      <c r="C78" s="873" t="s">
        <v>5805</v>
      </c>
      <c r="D78" s="873" t="s">
        <v>2941</v>
      </c>
      <c r="E78" s="873">
        <f t="shared" si="11"/>
        <v>3</v>
      </c>
      <c r="F78" s="878">
        <v>5</v>
      </c>
      <c r="G78" s="873"/>
      <c r="H78" s="873">
        <f t="shared" ca="1" si="12"/>
        <v>17</v>
      </c>
      <c r="I78" s="886"/>
      <c r="J78" s="886"/>
      <c r="K78" s="875"/>
      <c r="L78" s="877"/>
      <c r="M78" s="887"/>
      <c r="N78" s="877"/>
      <c r="O78" s="873" t="str">
        <f ca="1">IFERROR(IF(COUNTA($D$41:$D78)=1,"",OFFSET($C76,-COUNTA($D$41:$D78)+3,0)),"")</f>
        <v/>
      </c>
      <c r="P78" s="873">
        <f t="shared" si="13"/>
        <v>35</v>
      </c>
      <c r="Q78" s="873"/>
      <c r="R78" s="873"/>
      <c r="S78" s="873"/>
      <c r="T78" s="873" t="b">
        <v>0</v>
      </c>
    </row>
    <row r="79" spans="1:20" x14ac:dyDescent="0.35">
      <c r="A79" s="873" t="b">
        <v>0</v>
      </c>
      <c r="B79" s="885"/>
      <c r="C79" s="873" t="s">
        <v>5806</v>
      </c>
      <c r="D79" s="873" t="s">
        <v>2941</v>
      </c>
      <c r="E79" s="873">
        <f t="shared" si="11"/>
        <v>4</v>
      </c>
      <c r="F79" s="878">
        <v>5</v>
      </c>
      <c r="G79" s="873"/>
      <c r="H79" s="873">
        <f t="shared" ca="1" si="12"/>
        <v>17</v>
      </c>
      <c r="I79" s="886"/>
      <c r="J79" s="886"/>
      <c r="K79" s="875"/>
      <c r="L79" s="877"/>
      <c r="M79" s="887"/>
      <c r="N79" s="877"/>
      <c r="O79" s="873" t="str">
        <f ca="1">IFERROR(IF(COUNTA($D$41:$D79)=1,"",OFFSET($C77,-COUNTA($D$41:$D79)+3,0)),"")</f>
        <v/>
      </c>
      <c r="P79" s="873">
        <f t="shared" si="13"/>
        <v>36</v>
      </c>
      <c r="Q79" s="873"/>
      <c r="R79" s="873"/>
      <c r="S79" s="873"/>
      <c r="T79" s="873" t="b">
        <v>0</v>
      </c>
    </row>
    <row r="80" spans="1:20" x14ac:dyDescent="0.35">
      <c r="A80" s="873" t="b">
        <v>0</v>
      </c>
      <c r="B80" s="885"/>
      <c r="C80" s="873" t="s">
        <v>5807</v>
      </c>
      <c r="D80" s="873" t="s">
        <v>2941</v>
      </c>
      <c r="E80" s="873">
        <f t="shared" si="11"/>
        <v>5</v>
      </c>
      <c r="F80" s="878">
        <v>5</v>
      </c>
      <c r="G80" s="873"/>
      <c r="H80" s="873">
        <f t="shared" ca="1" si="12"/>
        <v>17</v>
      </c>
      <c r="I80" s="886"/>
      <c r="J80" s="886"/>
      <c r="K80" s="875"/>
      <c r="L80" s="877"/>
      <c r="M80" s="887"/>
      <c r="N80" s="877"/>
      <c r="O80" s="873" t="str">
        <f ca="1">IFERROR(IF(COUNTA($D$41:$D80)=1,"",OFFSET($C78,-COUNTA($D$41:$D80)+3,0)),"")</f>
        <v/>
      </c>
      <c r="P80" s="873">
        <f t="shared" si="13"/>
        <v>37</v>
      </c>
      <c r="Q80" s="873"/>
      <c r="R80" s="873"/>
      <c r="S80" s="873"/>
      <c r="T80" s="873" t="b">
        <v>0</v>
      </c>
    </row>
    <row r="81" spans="1:20" x14ac:dyDescent="0.35">
      <c r="A81" s="873" t="b">
        <v>0</v>
      </c>
      <c r="B81" s="885"/>
      <c r="C81" s="873" t="s">
        <v>5808</v>
      </c>
      <c r="D81" s="873" t="s">
        <v>2941</v>
      </c>
      <c r="E81" s="873">
        <f t="shared" si="11"/>
        <v>6</v>
      </c>
      <c r="F81" s="878">
        <v>5</v>
      </c>
      <c r="G81" s="873"/>
      <c r="H81" s="873">
        <f t="shared" ca="1" si="12"/>
        <v>17</v>
      </c>
      <c r="I81" s="886"/>
      <c r="J81" s="886"/>
      <c r="K81" s="875"/>
      <c r="L81" s="877"/>
      <c r="M81" s="887"/>
      <c r="N81" s="877"/>
      <c r="O81" s="873" t="str">
        <f ca="1">IFERROR(IF(COUNTA($D$41:$D81)=1,"",OFFSET($C79,-COUNTA($D$41:$D81)+3,0)),"")</f>
        <v/>
      </c>
      <c r="P81" s="873">
        <f t="shared" si="13"/>
        <v>38</v>
      </c>
      <c r="Q81" s="873"/>
      <c r="R81" s="873"/>
      <c r="S81" s="873"/>
      <c r="T81" s="873" t="b">
        <v>0</v>
      </c>
    </row>
    <row r="82" spans="1:20" x14ac:dyDescent="0.35">
      <c r="A82" s="873" t="b">
        <v>0</v>
      </c>
      <c r="B82" s="885"/>
      <c r="C82" s="873" t="s">
        <v>5809</v>
      </c>
      <c r="D82" s="873" t="s">
        <v>2941</v>
      </c>
      <c r="E82" s="873">
        <f t="shared" si="11"/>
        <v>7</v>
      </c>
      <c r="F82" s="878">
        <v>5</v>
      </c>
      <c r="G82" s="873"/>
      <c r="H82" s="873">
        <f t="shared" ca="1" si="12"/>
        <v>17</v>
      </c>
      <c r="I82" s="886"/>
      <c r="J82" s="886"/>
      <c r="K82" s="875"/>
      <c r="L82" s="877"/>
      <c r="M82" s="887"/>
      <c r="N82" s="877"/>
      <c r="O82" s="873" t="str">
        <f ca="1">IFERROR(IF(COUNTA($D$41:$D82)=1,"",OFFSET($C80,-COUNTA($D$41:$D82)+3,0)),"")</f>
        <v/>
      </c>
      <c r="P82" s="873">
        <f t="shared" si="13"/>
        <v>39</v>
      </c>
      <c r="Q82" s="873"/>
      <c r="R82" s="873"/>
      <c r="S82" s="873"/>
      <c r="T82" s="873" t="b">
        <v>0</v>
      </c>
    </row>
    <row r="83" spans="1:20" x14ac:dyDescent="0.35">
      <c r="A83" s="873" t="b">
        <v>0</v>
      </c>
      <c r="B83" s="885"/>
      <c r="C83" s="873" t="s">
        <v>5810</v>
      </c>
      <c r="D83" s="873" t="s">
        <v>2941</v>
      </c>
      <c r="E83" s="873">
        <f t="shared" si="11"/>
        <v>8</v>
      </c>
      <c r="F83" s="878">
        <v>5</v>
      </c>
      <c r="G83" s="873"/>
      <c r="H83" s="873">
        <f t="shared" ca="1" si="12"/>
        <v>17</v>
      </c>
      <c r="I83" s="886"/>
      <c r="J83" s="886"/>
      <c r="K83" s="875"/>
      <c r="L83" s="877"/>
      <c r="M83" s="887"/>
      <c r="N83" s="877"/>
      <c r="O83" s="873" t="str">
        <f ca="1">IFERROR(IF(COUNTA($D$41:$D83)=1,"",OFFSET($C81,-COUNTA($D$41:$D83)+3,0)),"")</f>
        <v/>
      </c>
      <c r="P83" s="873">
        <f t="shared" si="13"/>
        <v>40</v>
      </c>
      <c r="Q83" s="873"/>
      <c r="R83" s="873"/>
      <c r="S83" s="873"/>
      <c r="T83" s="873" t="b">
        <v>0</v>
      </c>
    </row>
    <row r="84" spans="1:20" x14ac:dyDescent="0.35">
      <c r="A84" s="873" t="b">
        <v>0</v>
      </c>
      <c r="B84" s="885"/>
      <c r="C84" s="873" t="s">
        <v>5811</v>
      </c>
      <c r="D84" s="873" t="s">
        <v>2962</v>
      </c>
      <c r="E84" s="873">
        <f t="shared" si="11"/>
        <v>1</v>
      </c>
      <c r="F84" s="878">
        <v>6</v>
      </c>
      <c r="G84" s="873"/>
      <c r="H84" s="873">
        <f t="shared" ca="1" si="12"/>
        <v>19</v>
      </c>
      <c r="I84" s="886"/>
      <c r="J84" s="886"/>
      <c r="K84" s="875"/>
      <c r="L84" s="877"/>
      <c r="M84" s="887"/>
      <c r="N84" s="877"/>
      <c r="O84" s="873" t="str">
        <f ca="1">IFERROR(IF(COUNTA($D$41:$D84)=1,"",OFFSET($C82,-COUNTA($D$41:$D84)+3,0)),"")</f>
        <v/>
      </c>
      <c r="P84" s="873">
        <f t="shared" si="13"/>
        <v>41</v>
      </c>
      <c r="Q84" s="873"/>
      <c r="R84" s="873"/>
      <c r="S84" s="873"/>
      <c r="T84" s="873" t="b">
        <v>0</v>
      </c>
    </row>
    <row r="85" spans="1:20" x14ac:dyDescent="0.35">
      <c r="A85" s="873" t="b">
        <v>0</v>
      </c>
      <c r="B85" s="885"/>
      <c r="C85" s="873" t="s">
        <v>5812</v>
      </c>
      <c r="D85" s="873" t="s">
        <v>2962</v>
      </c>
      <c r="E85" s="873">
        <f t="shared" si="11"/>
        <v>2</v>
      </c>
      <c r="F85" s="878">
        <v>6</v>
      </c>
      <c r="G85" s="873"/>
      <c r="H85" s="873">
        <f t="shared" ca="1" si="12"/>
        <v>19</v>
      </c>
      <c r="I85" s="886"/>
      <c r="J85" s="886"/>
      <c r="K85" s="875"/>
      <c r="L85" s="877"/>
      <c r="M85" s="887"/>
      <c r="N85" s="877"/>
      <c r="O85" s="873" t="str">
        <f ca="1">IFERROR(IF(COUNTA($D$41:$D85)=1,"",OFFSET($C83,-COUNTA($D$41:$D85)+3,0)),"")</f>
        <v/>
      </c>
      <c r="P85" s="873">
        <f t="shared" si="13"/>
        <v>42</v>
      </c>
      <c r="Q85" s="873"/>
      <c r="R85" s="873"/>
      <c r="S85" s="873"/>
      <c r="T85" s="873" t="b">
        <v>0</v>
      </c>
    </row>
    <row r="86" spans="1:20" x14ac:dyDescent="0.35">
      <c r="A86" s="873" t="b">
        <v>0</v>
      </c>
      <c r="B86" s="885"/>
      <c r="C86" s="873" t="s">
        <v>5813</v>
      </c>
      <c r="D86" s="873" t="s">
        <v>2962</v>
      </c>
      <c r="E86" s="873">
        <f t="shared" si="11"/>
        <v>3</v>
      </c>
      <c r="F86" s="878">
        <v>6</v>
      </c>
      <c r="G86" s="873"/>
      <c r="H86" s="873">
        <f t="shared" ca="1" si="12"/>
        <v>19</v>
      </c>
      <c r="I86" s="886"/>
      <c r="J86" s="886"/>
      <c r="K86" s="875"/>
      <c r="L86" s="877"/>
      <c r="M86" s="887"/>
      <c r="N86" s="877"/>
      <c r="O86" s="873" t="str">
        <f ca="1">IFERROR(IF(COUNTA($D$41:$D86)=1,"",OFFSET($C84,-COUNTA($D$41:$D86)+3,0)),"")</f>
        <v/>
      </c>
      <c r="P86" s="873">
        <f t="shared" si="13"/>
        <v>43</v>
      </c>
      <c r="Q86" s="873"/>
      <c r="R86" s="873"/>
      <c r="S86" s="873"/>
      <c r="T86" s="873" t="b">
        <v>0</v>
      </c>
    </row>
    <row r="87" spans="1:20" x14ac:dyDescent="0.35">
      <c r="A87" s="873" t="b">
        <v>0</v>
      </c>
      <c r="B87" s="885"/>
      <c r="C87" s="873" t="s">
        <v>5814</v>
      </c>
      <c r="D87" s="873" t="s">
        <v>2962</v>
      </c>
      <c r="E87" s="873">
        <f t="shared" si="11"/>
        <v>4</v>
      </c>
      <c r="F87" s="878">
        <v>6</v>
      </c>
      <c r="G87" s="873"/>
      <c r="H87" s="873">
        <f t="shared" ca="1" si="12"/>
        <v>19</v>
      </c>
      <c r="I87" s="886"/>
      <c r="J87" s="886"/>
      <c r="K87" s="875"/>
      <c r="L87" s="877"/>
      <c r="M87" s="887"/>
      <c r="N87" s="877"/>
      <c r="O87" s="873" t="str">
        <f ca="1">IFERROR(IF(COUNTA($D$41:$D87)=1,"",OFFSET($C85,-COUNTA($D$41:$D87)+3,0)),"")</f>
        <v/>
      </c>
      <c r="P87" s="873">
        <f t="shared" si="13"/>
        <v>44</v>
      </c>
      <c r="Q87" s="873"/>
      <c r="R87" s="873"/>
      <c r="S87" s="873"/>
      <c r="T87" s="873" t="b">
        <v>0</v>
      </c>
    </row>
    <row r="88" spans="1:20" x14ac:dyDescent="0.35">
      <c r="A88" s="873" t="b">
        <v>0</v>
      </c>
      <c r="B88" s="885"/>
      <c r="C88" s="873" t="s">
        <v>5815</v>
      </c>
      <c r="D88" s="873" t="s">
        <v>2962</v>
      </c>
      <c r="E88" s="873">
        <f t="shared" si="11"/>
        <v>5</v>
      </c>
      <c r="F88" s="878">
        <v>6</v>
      </c>
      <c r="G88" s="873"/>
      <c r="H88" s="873">
        <f t="shared" ca="1" si="12"/>
        <v>19</v>
      </c>
      <c r="I88" s="886"/>
      <c r="J88" s="886"/>
      <c r="K88" s="875"/>
      <c r="L88" s="877"/>
      <c r="M88" s="887"/>
      <c r="N88" s="877"/>
      <c r="O88" s="873" t="str">
        <f ca="1">IFERROR(IF(COUNTA($D$41:$D88)=1,"",OFFSET($C86,-COUNTA($D$41:$D88)+3,0)),"")</f>
        <v/>
      </c>
      <c r="P88" s="873">
        <f t="shared" si="13"/>
        <v>45</v>
      </c>
      <c r="Q88" s="873"/>
      <c r="R88" s="873"/>
      <c r="S88" s="873"/>
      <c r="T88" s="873" t="b">
        <v>0</v>
      </c>
    </row>
    <row r="89" spans="1:20" x14ac:dyDescent="0.35">
      <c r="A89" s="873" t="b">
        <v>0</v>
      </c>
      <c r="B89" s="885"/>
      <c r="C89" s="873" t="s">
        <v>5816</v>
      </c>
      <c r="D89" s="873" t="s">
        <v>2962</v>
      </c>
      <c r="E89" s="873">
        <f t="shared" si="11"/>
        <v>6</v>
      </c>
      <c r="F89" s="878">
        <v>6</v>
      </c>
      <c r="G89" s="873"/>
      <c r="H89" s="873">
        <f t="shared" ca="1" si="12"/>
        <v>19</v>
      </c>
      <c r="I89" s="886"/>
      <c r="J89" s="886"/>
      <c r="K89" s="875"/>
      <c r="L89" s="877"/>
      <c r="M89" s="887"/>
      <c r="N89" s="877"/>
      <c r="O89" s="873" t="str">
        <f ca="1">IFERROR(IF(COUNTA($D$41:$D89)=1,"",OFFSET($C87,-COUNTA($D$41:$D89)+3,0)),"")</f>
        <v/>
      </c>
      <c r="P89" s="873">
        <f t="shared" si="13"/>
        <v>46</v>
      </c>
      <c r="Q89" s="873"/>
      <c r="R89" s="873"/>
      <c r="S89" s="873"/>
      <c r="T89" s="873" t="b">
        <v>0</v>
      </c>
    </row>
    <row r="90" spans="1:20" x14ac:dyDescent="0.35">
      <c r="A90" s="873" t="b">
        <v>0</v>
      </c>
      <c r="B90" s="885"/>
      <c r="C90" s="873" t="s">
        <v>5817</v>
      </c>
      <c r="D90" s="873" t="s">
        <v>2962</v>
      </c>
      <c r="E90" s="873">
        <f t="shared" si="11"/>
        <v>7</v>
      </c>
      <c r="F90" s="878">
        <v>6</v>
      </c>
      <c r="G90" s="873"/>
      <c r="H90" s="873">
        <f t="shared" ca="1" si="12"/>
        <v>19</v>
      </c>
      <c r="I90" s="886"/>
      <c r="J90" s="886"/>
      <c r="K90" s="875"/>
      <c r="L90" s="877"/>
      <c r="M90" s="887"/>
      <c r="N90" s="877"/>
      <c r="O90" s="873" t="str">
        <f ca="1">IFERROR(IF(COUNTA($D$41:$D90)=1,"",OFFSET($C88,-COUNTA($D$41:$D90)+3,0)),"")</f>
        <v/>
      </c>
      <c r="P90" s="873">
        <f t="shared" si="13"/>
        <v>47</v>
      </c>
      <c r="Q90" s="873"/>
      <c r="R90" s="873"/>
      <c r="S90" s="873"/>
      <c r="T90" s="873" t="b">
        <v>0</v>
      </c>
    </row>
    <row r="91" spans="1:20" x14ac:dyDescent="0.35">
      <c r="A91" s="873" t="b">
        <v>0</v>
      </c>
      <c r="B91" s="885"/>
      <c r="C91" s="873" t="s">
        <v>5818</v>
      </c>
      <c r="D91" s="873" t="s">
        <v>2962</v>
      </c>
      <c r="E91" s="873">
        <f t="shared" si="11"/>
        <v>8</v>
      </c>
      <c r="F91" s="878">
        <v>6</v>
      </c>
      <c r="G91" s="873"/>
      <c r="H91" s="873">
        <f t="shared" ca="1" si="12"/>
        <v>19</v>
      </c>
      <c r="I91" s="886"/>
      <c r="J91" s="886"/>
      <c r="K91" s="875"/>
      <c r="L91" s="877"/>
      <c r="M91" s="887"/>
      <c r="N91" s="877"/>
      <c r="O91" s="873" t="str">
        <f ca="1">IFERROR(IF(COUNTA($D$41:$D91)=1,"",OFFSET($C89,-COUNTA($D$41:$D91)+3,0)),"")</f>
        <v/>
      </c>
      <c r="P91" s="873">
        <f t="shared" si="13"/>
        <v>48</v>
      </c>
      <c r="Q91" s="873"/>
      <c r="R91" s="873"/>
      <c r="S91" s="873"/>
      <c r="T91" s="873" t="b">
        <v>0</v>
      </c>
    </row>
    <row r="92" spans="1:20" x14ac:dyDescent="0.35">
      <c r="A92" s="873" t="b">
        <v>0</v>
      </c>
      <c r="B92" s="885"/>
      <c r="C92" s="873" t="s">
        <v>5819</v>
      </c>
      <c r="D92" s="873" t="s">
        <v>2983</v>
      </c>
      <c r="E92" s="873">
        <f t="shared" si="11"/>
        <v>1</v>
      </c>
      <c r="F92" s="878">
        <v>7</v>
      </c>
      <c r="G92" s="873"/>
      <c r="H92" s="873">
        <f t="shared" ca="1" si="12"/>
        <v>21</v>
      </c>
      <c r="I92" s="886"/>
      <c r="J92" s="886"/>
      <c r="K92" s="875"/>
      <c r="L92" s="877"/>
      <c r="M92" s="887"/>
      <c r="N92" s="877"/>
      <c r="O92" s="873" t="str">
        <f ca="1">IFERROR(IF(COUNTA($D$41:$D92)=1,"",OFFSET($C90,-COUNTA($D$41:$D92)+3,0)),"")</f>
        <v/>
      </c>
      <c r="P92" s="873">
        <f t="shared" si="13"/>
        <v>49</v>
      </c>
      <c r="Q92" s="873"/>
      <c r="R92" s="873"/>
      <c r="S92" s="873"/>
      <c r="T92" s="873" t="b">
        <v>0</v>
      </c>
    </row>
    <row r="93" spans="1:20" x14ac:dyDescent="0.35">
      <c r="A93" s="873" t="b">
        <v>0</v>
      </c>
      <c r="B93" s="885"/>
      <c r="C93" s="873" t="s">
        <v>5820</v>
      </c>
      <c r="D93" s="873" t="s">
        <v>2983</v>
      </c>
      <c r="E93" s="873">
        <f t="shared" si="11"/>
        <v>2</v>
      </c>
      <c r="F93" s="878">
        <v>7</v>
      </c>
      <c r="G93" s="873"/>
      <c r="H93" s="873">
        <f t="shared" ca="1" si="12"/>
        <v>21</v>
      </c>
      <c r="I93" s="886"/>
      <c r="J93" s="886"/>
      <c r="K93" s="875"/>
      <c r="L93" s="877"/>
      <c r="M93" s="887"/>
      <c r="N93" s="877"/>
      <c r="O93" s="873" t="str">
        <f ca="1">IFERROR(IF(COUNTA($D$41:$D93)=1,"",OFFSET($C91,-COUNTA($D$41:$D93)+3,0)),"")</f>
        <v/>
      </c>
      <c r="P93" s="873">
        <f t="shared" si="13"/>
        <v>50</v>
      </c>
      <c r="Q93" s="873"/>
      <c r="R93" s="873"/>
      <c r="S93" s="873"/>
      <c r="T93" s="873" t="b">
        <v>0</v>
      </c>
    </row>
    <row r="94" spans="1:20" x14ac:dyDescent="0.35">
      <c r="A94" s="873" t="b">
        <v>0</v>
      </c>
      <c r="B94" s="885"/>
      <c r="C94" s="873" t="s">
        <v>5821</v>
      </c>
      <c r="D94" s="873" t="s">
        <v>2983</v>
      </c>
      <c r="E94" s="873">
        <f t="shared" si="11"/>
        <v>3</v>
      </c>
      <c r="F94" s="878">
        <v>7</v>
      </c>
      <c r="G94" s="873"/>
      <c r="H94" s="873">
        <f t="shared" ca="1" si="12"/>
        <v>21</v>
      </c>
      <c r="I94" s="886"/>
      <c r="J94" s="886"/>
      <c r="K94" s="875"/>
      <c r="L94" s="877"/>
      <c r="M94" s="887"/>
      <c r="N94" s="877"/>
      <c r="O94" s="873" t="str">
        <f ca="1">IFERROR(IF(COUNTA($D$41:$D94)=1,"",OFFSET($C92,-COUNTA($D$41:$D94)+3,0)),"")</f>
        <v/>
      </c>
      <c r="P94" s="873">
        <f t="shared" si="13"/>
        <v>51</v>
      </c>
      <c r="Q94" s="873"/>
      <c r="R94" s="873"/>
      <c r="S94" s="873"/>
      <c r="T94" s="873" t="b">
        <v>0</v>
      </c>
    </row>
    <row r="95" spans="1:20" x14ac:dyDescent="0.35">
      <c r="A95" s="873" t="b">
        <v>0</v>
      </c>
      <c r="B95" s="885"/>
      <c r="C95" s="873" t="s">
        <v>5822</v>
      </c>
      <c r="D95" s="873" t="s">
        <v>2983</v>
      </c>
      <c r="E95" s="873">
        <f t="shared" si="11"/>
        <v>4</v>
      </c>
      <c r="F95" s="878">
        <v>7</v>
      </c>
      <c r="G95" s="873"/>
      <c r="H95" s="873">
        <f t="shared" ca="1" si="12"/>
        <v>21</v>
      </c>
      <c r="I95" s="886"/>
      <c r="J95" s="886"/>
      <c r="K95" s="875"/>
      <c r="L95" s="877"/>
      <c r="M95" s="887"/>
      <c r="N95" s="877"/>
      <c r="O95" s="873" t="str">
        <f ca="1">IFERROR(IF(COUNTA($D$41:$D95)=1,"",OFFSET($C93,-COUNTA($D$41:$D95)+3,0)),"")</f>
        <v/>
      </c>
      <c r="P95" s="873">
        <f t="shared" si="13"/>
        <v>52</v>
      </c>
      <c r="Q95" s="873"/>
      <c r="R95" s="873"/>
      <c r="S95" s="873"/>
      <c r="T95" s="873" t="b">
        <v>0</v>
      </c>
    </row>
    <row r="96" spans="1:20" x14ac:dyDescent="0.35">
      <c r="A96" s="873" t="b">
        <v>0</v>
      </c>
      <c r="B96" s="885"/>
      <c r="C96" s="873" t="s">
        <v>5823</v>
      </c>
      <c r="D96" s="873" t="s">
        <v>2983</v>
      </c>
      <c r="E96" s="873">
        <f t="shared" si="11"/>
        <v>5</v>
      </c>
      <c r="F96" s="878">
        <v>7</v>
      </c>
      <c r="G96" s="873"/>
      <c r="H96" s="873">
        <f t="shared" ca="1" si="12"/>
        <v>21</v>
      </c>
      <c r="I96" s="886"/>
      <c r="J96" s="886"/>
      <c r="K96" s="875"/>
      <c r="L96" s="877"/>
      <c r="M96" s="887"/>
      <c r="N96" s="877"/>
      <c r="O96" s="873" t="str">
        <f ca="1">IFERROR(IF(COUNTA($D$41:$D96)=1,"",OFFSET($C94,-COUNTA($D$41:$D96)+3,0)),"")</f>
        <v/>
      </c>
      <c r="P96" s="873">
        <f t="shared" si="13"/>
        <v>53</v>
      </c>
      <c r="Q96" s="873"/>
      <c r="R96" s="873"/>
      <c r="S96" s="873"/>
      <c r="T96" s="873" t="b">
        <v>0</v>
      </c>
    </row>
    <row r="97" spans="1:20" x14ac:dyDescent="0.35">
      <c r="A97" s="873" t="b">
        <v>0</v>
      </c>
      <c r="B97" s="885"/>
      <c r="C97" s="873" t="s">
        <v>5824</v>
      </c>
      <c r="D97" s="873" t="s">
        <v>2983</v>
      </c>
      <c r="E97" s="873">
        <f t="shared" si="11"/>
        <v>6</v>
      </c>
      <c r="F97" s="878">
        <v>7</v>
      </c>
      <c r="G97" s="873"/>
      <c r="H97" s="873">
        <f t="shared" ca="1" si="12"/>
        <v>21</v>
      </c>
      <c r="I97" s="886"/>
      <c r="J97" s="886"/>
      <c r="K97" s="875"/>
      <c r="L97" s="877"/>
      <c r="M97" s="887"/>
      <c r="N97" s="877"/>
      <c r="O97" s="873" t="str">
        <f ca="1">IFERROR(IF(COUNTA($D$41:$D97)=1,"",OFFSET($C95,-COUNTA($D$41:$D97)+3,0)),"")</f>
        <v/>
      </c>
      <c r="P97" s="873">
        <f t="shared" si="13"/>
        <v>54</v>
      </c>
      <c r="Q97" s="873"/>
      <c r="R97" s="873"/>
      <c r="S97" s="873"/>
      <c r="T97" s="873" t="b">
        <v>0</v>
      </c>
    </row>
    <row r="98" spans="1:20" x14ac:dyDescent="0.35">
      <c r="A98" s="873" t="b">
        <v>0</v>
      </c>
      <c r="B98" s="885"/>
      <c r="C98" s="873" t="s">
        <v>5825</v>
      </c>
      <c r="D98" s="873" t="s">
        <v>2983</v>
      </c>
      <c r="E98" s="873">
        <f t="shared" si="11"/>
        <v>7</v>
      </c>
      <c r="F98" s="878">
        <v>7</v>
      </c>
      <c r="G98" s="873"/>
      <c r="H98" s="873">
        <f t="shared" ca="1" si="12"/>
        <v>21</v>
      </c>
      <c r="I98" s="886"/>
      <c r="J98" s="886"/>
      <c r="K98" s="875"/>
      <c r="L98" s="877"/>
      <c r="M98" s="887"/>
      <c r="N98" s="877"/>
      <c r="O98" s="873" t="str">
        <f ca="1">IFERROR(IF(COUNTA($D$41:$D98)=1,"",OFFSET($C96,-COUNTA($D$41:$D98)+3,0)),"")</f>
        <v/>
      </c>
      <c r="P98" s="873">
        <f t="shared" si="13"/>
        <v>55</v>
      </c>
      <c r="Q98" s="873"/>
      <c r="R98" s="873"/>
      <c r="S98" s="873"/>
      <c r="T98" s="873" t="b">
        <v>0</v>
      </c>
    </row>
    <row r="99" spans="1:20" x14ac:dyDescent="0.35">
      <c r="A99" s="873" t="b">
        <v>0</v>
      </c>
      <c r="B99" s="885"/>
      <c r="C99" s="873" t="s">
        <v>5826</v>
      </c>
      <c r="D99" s="873" t="s">
        <v>2983</v>
      </c>
      <c r="E99" s="873">
        <f t="shared" si="11"/>
        <v>8</v>
      </c>
      <c r="F99" s="878">
        <v>7</v>
      </c>
      <c r="G99" s="873"/>
      <c r="H99" s="873">
        <f t="shared" ca="1" si="12"/>
        <v>21</v>
      </c>
      <c r="I99" s="886"/>
      <c r="J99" s="886"/>
      <c r="K99" s="875"/>
      <c r="L99" s="877"/>
      <c r="M99" s="887"/>
      <c r="N99" s="877"/>
      <c r="O99" s="873" t="str">
        <f ca="1">IFERROR(IF(COUNTA($D$41:$D99)=1,"",OFFSET($C97,-COUNTA($D$41:$D99)+3,0)),"")</f>
        <v/>
      </c>
      <c r="P99" s="873">
        <f t="shared" si="13"/>
        <v>56</v>
      </c>
      <c r="Q99" s="873"/>
      <c r="R99" s="873"/>
      <c r="S99" s="873"/>
      <c r="T99" s="873" t="b">
        <v>0</v>
      </c>
    </row>
    <row r="100" spans="1:20" x14ac:dyDescent="0.35">
      <c r="A100" s="873" t="b">
        <v>0</v>
      </c>
      <c r="B100" s="885"/>
      <c r="C100" s="873" t="s">
        <v>5827</v>
      </c>
      <c r="D100" s="873" t="s">
        <v>3004</v>
      </c>
      <c r="E100" s="873">
        <f t="shared" si="11"/>
        <v>1</v>
      </c>
      <c r="F100" s="878">
        <v>8</v>
      </c>
      <c r="G100" s="873"/>
      <c r="H100" s="873">
        <f t="shared" ca="1" si="12"/>
        <v>23</v>
      </c>
      <c r="I100" s="886"/>
      <c r="J100" s="886"/>
      <c r="K100" s="875"/>
      <c r="L100" s="877"/>
      <c r="M100" s="887"/>
      <c r="N100" s="877"/>
      <c r="O100" s="873" t="str">
        <f ca="1">IFERROR(IF(COUNTA($D$41:$D100)=1,"",OFFSET($C98,-COUNTA($D$41:$D100)+3,0)),"")</f>
        <v/>
      </c>
      <c r="P100" s="873">
        <f t="shared" si="13"/>
        <v>57</v>
      </c>
      <c r="Q100" s="873"/>
      <c r="R100" s="873"/>
      <c r="S100" s="873"/>
      <c r="T100" s="873" t="b">
        <v>0</v>
      </c>
    </row>
    <row r="101" spans="1:20" x14ac:dyDescent="0.35">
      <c r="A101" s="873" t="b">
        <v>0</v>
      </c>
      <c r="B101" s="885"/>
      <c r="C101" s="873" t="s">
        <v>5828</v>
      </c>
      <c r="D101" s="873" t="s">
        <v>3004</v>
      </c>
      <c r="E101" s="873">
        <f t="shared" si="11"/>
        <v>2</v>
      </c>
      <c r="F101" s="878">
        <v>8</v>
      </c>
      <c r="G101" s="873"/>
      <c r="H101" s="873">
        <f t="shared" ca="1" si="12"/>
        <v>23</v>
      </c>
      <c r="I101" s="886"/>
      <c r="J101" s="886"/>
      <c r="K101" s="875"/>
      <c r="L101" s="877"/>
      <c r="M101" s="887"/>
      <c r="N101" s="877"/>
      <c r="O101" s="873" t="str">
        <f ca="1">IFERROR(IF(COUNTA($D$41:$D101)=1,"",OFFSET($C99,-COUNTA($D$41:$D101)+3,0)),"")</f>
        <v/>
      </c>
      <c r="P101" s="873">
        <f t="shared" si="13"/>
        <v>58</v>
      </c>
      <c r="Q101" s="873"/>
      <c r="R101" s="873"/>
      <c r="S101" s="873"/>
      <c r="T101" s="873" t="b">
        <v>0</v>
      </c>
    </row>
    <row r="102" spans="1:20" x14ac:dyDescent="0.35">
      <c r="A102" s="873" t="b">
        <v>0</v>
      </c>
      <c r="B102" s="885"/>
      <c r="C102" s="873" t="s">
        <v>5829</v>
      </c>
      <c r="D102" s="873" t="s">
        <v>3004</v>
      </c>
      <c r="E102" s="873">
        <f t="shared" si="11"/>
        <v>3</v>
      </c>
      <c r="F102" s="878">
        <v>8</v>
      </c>
      <c r="G102" s="873"/>
      <c r="H102" s="873">
        <f t="shared" ca="1" si="12"/>
        <v>23</v>
      </c>
      <c r="I102" s="886"/>
      <c r="J102" s="886"/>
      <c r="K102" s="875"/>
      <c r="L102" s="877"/>
      <c r="M102" s="887"/>
      <c r="N102" s="877"/>
      <c r="O102" s="873" t="str">
        <f ca="1">IFERROR(IF(COUNTA($D$41:$D102)=1,"",OFFSET($C100,-COUNTA($D$41:$D102)+3,0)),"")</f>
        <v/>
      </c>
      <c r="P102" s="873">
        <f t="shared" si="13"/>
        <v>59</v>
      </c>
      <c r="Q102" s="873"/>
      <c r="R102" s="873"/>
      <c r="S102" s="873"/>
      <c r="T102" s="873" t="b">
        <v>0</v>
      </c>
    </row>
    <row r="103" spans="1:20" x14ac:dyDescent="0.35">
      <c r="A103" s="873" t="b">
        <v>0</v>
      </c>
      <c r="B103" s="885"/>
      <c r="C103" s="873" t="s">
        <v>5830</v>
      </c>
      <c r="D103" s="873" t="s">
        <v>3004</v>
      </c>
      <c r="E103" s="873">
        <f t="shared" si="11"/>
        <v>4</v>
      </c>
      <c r="F103" s="878">
        <v>8</v>
      </c>
      <c r="G103" s="873"/>
      <c r="H103" s="873">
        <f t="shared" ca="1" si="12"/>
        <v>23</v>
      </c>
      <c r="I103" s="886"/>
      <c r="J103" s="886"/>
      <c r="K103" s="875"/>
      <c r="L103" s="877"/>
      <c r="M103" s="887"/>
      <c r="N103" s="877"/>
      <c r="O103" s="873" t="str">
        <f ca="1">IFERROR(IF(COUNTA($D$41:$D103)=1,"",OFFSET($C101,-COUNTA($D$41:$D103)+3,0)),"")</f>
        <v/>
      </c>
      <c r="P103" s="873">
        <f t="shared" si="13"/>
        <v>60</v>
      </c>
      <c r="Q103" s="873"/>
      <c r="R103" s="873"/>
      <c r="S103" s="873"/>
      <c r="T103" s="873" t="b">
        <v>0</v>
      </c>
    </row>
    <row r="104" spans="1:20" x14ac:dyDescent="0.35">
      <c r="A104" s="873" t="b">
        <v>0</v>
      </c>
      <c r="B104" s="885"/>
      <c r="C104" s="873" t="s">
        <v>5831</v>
      </c>
      <c r="D104" s="873" t="s">
        <v>3004</v>
      </c>
      <c r="E104" s="873">
        <f t="shared" si="11"/>
        <v>5</v>
      </c>
      <c r="F104" s="878">
        <v>8</v>
      </c>
      <c r="G104" s="873"/>
      <c r="H104" s="873">
        <f t="shared" ca="1" si="12"/>
        <v>23</v>
      </c>
      <c r="I104" s="886"/>
      <c r="J104" s="886"/>
      <c r="K104" s="875"/>
      <c r="L104" s="877"/>
      <c r="M104" s="887"/>
      <c r="N104" s="877"/>
      <c r="O104" s="873" t="str">
        <f ca="1">IFERROR(IF(COUNTA($D$41:$D104)=1,"",OFFSET($C102,-COUNTA($D$41:$D104)+3,0)),"")</f>
        <v/>
      </c>
      <c r="P104" s="873">
        <f t="shared" si="13"/>
        <v>61</v>
      </c>
      <c r="Q104" s="873"/>
      <c r="R104" s="873"/>
      <c r="S104" s="873"/>
      <c r="T104" s="873" t="b">
        <v>0</v>
      </c>
    </row>
    <row r="105" spans="1:20" x14ac:dyDescent="0.35">
      <c r="A105" s="873" t="b">
        <v>0</v>
      </c>
      <c r="B105" s="885"/>
      <c r="C105" s="873" t="s">
        <v>5832</v>
      </c>
      <c r="D105" s="873" t="s">
        <v>3004</v>
      </c>
      <c r="E105" s="873">
        <f t="shared" si="11"/>
        <v>6</v>
      </c>
      <c r="F105" s="878">
        <v>8</v>
      </c>
      <c r="G105" s="873"/>
      <c r="H105" s="873">
        <f t="shared" ca="1" si="12"/>
        <v>23</v>
      </c>
      <c r="I105" s="886"/>
      <c r="J105" s="886"/>
      <c r="K105" s="875"/>
      <c r="L105" s="877"/>
      <c r="M105" s="887"/>
      <c r="N105" s="877"/>
      <c r="O105" s="873" t="str">
        <f ca="1">IFERROR(IF(COUNTA($D$41:$D105)=1,"",OFFSET($C103,-COUNTA($D$41:$D105)+3,0)),"")</f>
        <v/>
      </c>
      <c r="P105" s="873">
        <f t="shared" si="13"/>
        <v>62</v>
      </c>
      <c r="Q105" s="873"/>
      <c r="R105" s="873"/>
      <c r="S105" s="873"/>
      <c r="T105" s="873" t="b">
        <v>0</v>
      </c>
    </row>
    <row r="106" spans="1:20" x14ac:dyDescent="0.35">
      <c r="A106" s="873" t="b">
        <v>0</v>
      </c>
      <c r="B106" s="885"/>
      <c r="C106" s="873" t="s">
        <v>5833</v>
      </c>
      <c r="D106" s="873" t="s">
        <v>3004</v>
      </c>
      <c r="E106" s="873">
        <f t="shared" si="11"/>
        <v>7</v>
      </c>
      <c r="F106" s="878">
        <v>8</v>
      </c>
      <c r="G106" s="873"/>
      <c r="H106" s="873">
        <f t="shared" ca="1" si="12"/>
        <v>23</v>
      </c>
      <c r="I106" s="886"/>
      <c r="J106" s="886"/>
      <c r="K106" s="875"/>
      <c r="L106" s="877"/>
      <c r="M106" s="887"/>
      <c r="N106" s="877"/>
      <c r="O106" s="873" t="str">
        <f ca="1">IFERROR(IF(COUNTA($D$41:$D106)=1,"",OFFSET($C104,-COUNTA($D$41:$D106)+3,0)),"")</f>
        <v/>
      </c>
      <c r="P106" s="873">
        <f t="shared" si="13"/>
        <v>63</v>
      </c>
      <c r="Q106" s="873"/>
      <c r="R106" s="873"/>
      <c r="S106" s="873"/>
      <c r="T106" s="873" t="b">
        <v>0</v>
      </c>
    </row>
    <row r="107" spans="1:20" x14ac:dyDescent="0.35">
      <c r="A107" s="873" t="b">
        <v>0</v>
      </c>
      <c r="B107" s="885"/>
      <c r="C107" s="873" t="s">
        <v>5834</v>
      </c>
      <c r="D107" s="873" t="s">
        <v>3004</v>
      </c>
      <c r="E107" s="873">
        <f t="shared" si="11"/>
        <v>8</v>
      </c>
      <c r="F107" s="878">
        <v>8</v>
      </c>
      <c r="G107" s="873"/>
      <c r="H107" s="873">
        <f t="shared" ca="1" si="12"/>
        <v>23</v>
      </c>
      <c r="I107" s="886"/>
      <c r="J107" s="886"/>
      <c r="K107" s="875"/>
      <c r="L107" s="877"/>
      <c r="M107" s="887"/>
      <c r="N107" s="877"/>
      <c r="O107" s="873" t="str">
        <f ca="1">IFERROR(IF(COUNTA($D$41:$D107)=1,"",OFFSET($C105,-COUNTA($D$41:$D107)+3,0)),"")</f>
        <v/>
      </c>
      <c r="P107" s="873">
        <f t="shared" si="13"/>
        <v>64</v>
      </c>
      <c r="Q107" s="873"/>
      <c r="R107" s="873"/>
      <c r="S107" s="873"/>
      <c r="T107" s="873" t="b">
        <v>0</v>
      </c>
    </row>
    <row r="108" spans="1:20" x14ac:dyDescent="0.35">
      <c r="A108" s="873" t="b">
        <v>0</v>
      </c>
      <c r="B108" s="885"/>
      <c r="C108" s="873" t="s">
        <v>5835</v>
      </c>
      <c r="D108" s="873" t="s">
        <v>3025</v>
      </c>
      <c r="E108" s="873">
        <f t="shared" ref="E108:E171" si="14">COUNTIF(F99:F108,F108)</f>
        <v>1</v>
      </c>
      <c r="F108" s="878">
        <v>9</v>
      </c>
      <c r="G108" s="873"/>
      <c r="H108" s="873">
        <f t="shared" ref="H108:H171" ca="1" si="15">IF(F108=1,9,IF(E107=MAX(E106:E108),H106+2,H107))</f>
        <v>25</v>
      </c>
      <c r="I108" s="886"/>
      <c r="J108" s="886"/>
      <c r="K108" s="875"/>
      <c r="L108" s="877"/>
      <c r="M108" s="887"/>
      <c r="N108" s="877"/>
      <c r="O108" s="873" t="str">
        <f ca="1">IFERROR(IF(COUNTA($D$41:$D108)=1,"",OFFSET($C106,-COUNTA($D$41:$D108)+3,0)),"")</f>
        <v/>
      </c>
      <c r="P108" s="873">
        <f t="shared" ref="P108:P171" si="16">IF(NOT(_xlfn.ISFORMULA(I108)),P107+1,0)</f>
        <v>65</v>
      </c>
      <c r="Q108" s="873"/>
      <c r="R108" s="873"/>
      <c r="S108" s="873"/>
      <c r="T108" s="873" t="b">
        <v>0</v>
      </c>
    </row>
    <row r="109" spans="1:20" x14ac:dyDescent="0.35">
      <c r="A109" s="873" t="b">
        <v>0</v>
      </c>
      <c r="B109" s="885"/>
      <c r="C109" s="873" t="s">
        <v>5836</v>
      </c>
      <c r="D109" s="873" t="s">
        <v>3025</v>
      </c>
      <c r="E109" s="873">
        <f t="shared" si="14"/>
        <v>2</v>
      </c>
      <c r="F109" s="878">
        <v>9</v>
      </c>
      <c r="G109" s="873"/>
      <c r="H109" s="873">
        <f t="shared" ca="1" si="15"/>
        <v>25</v>
      </c>
      <c r="I109" s="886"/>
      <c r="J109" s="886"/>
      <c r="K109" s="875"/>
      <c r="L109" s="877"/>
      <c r="M109" s="887"/>
      <c r="N109" s="877"/>
      <c r="O109" s="873" t="str">
        <f ca="1">IFERROR(IF(COUNTA($D$41:$D109)=1,"",OFFSET($C107,-COUNTA($D$41:$D109)+3,0)),"")</f>
        <v/>
      </c>
      <c r="P109" s="873">
        <f t="shared" si="16"/>
        <v>66</v>
      </c>
      <c r="Q109" s="873"/>
      <c r="R109" s="873"/>
      <c r="S109" s="873"/>
      <c r="T109" s="873" t="b">
        <v>0</v>
      </c>
    </row>
    <row r="110" spans="1:20" x14ac:dyDescent="0.35">
      <c r="A110" s="873" t="b">
        <v>0</v>
      </c>
      <c r="B110" s="885"/>
      <c r="C110" s="873" t="s">
        <v>5837</v>
      </c>
      <c r="D110" s="873" t="s">
        <v>3025</v>
      </c>
      <c r="E110" s="873">
        <f t="shared" si="14"/>
        <v>3</v>
      </c>
      <c r="F110" s="878">
        <v>9</v>
      </c>
      <c r="G110" s="873"/>
      <c r="H110" s="873">
        <f t="shared" ca="1" si="15"/>
        <v>25</v>
      </c>
      <c r="I110" s="886"/>
      <c r="J110" s="886"/>
      <c r="K110" s="875"/>
      <c r="L110" s="877"/>
      <c r="M110" s="887"/>
      <c r="N110" s="877"/>
      <c r="O110" s="873" t="str">
        <f ca="1">IFERROR(IF(COUNTA($D$41:$D110)=1,"",OFFSET($C108,-COUNTA($D$41:$D110)+3,0)),"")</f>
        <v/>
      </c>
      <c r="P110" s="873">
        <f t="shared" si="16"/>
        <v>67</v>
      </c>
      <c r="Q110" s="873"/>
      <c r="R110" s="873"/>
      <c r="S110" s="873"/>
      <c r="T110" s="873" t="b">
        <v>0</v>
      </c>
    </row>
    <row r="111" spans="1:20" x14ac:dyDescent="0.35">
      <c r="A111" s="873" t="b">
        <v>0</v>
      </c>
      <c r="B111" s="885"/>
      <c r="C111" s="873" t="s">
        <v>5838</v>
      </c>
      <c r="D111" s="873" t="s">
        <v>3025</v>
      </c>
      <c r="E111" s="873">
        <f t="shared" si="14"/>
        <v>4</v>
      </c>
      <c r="F111" s="878">
        <v>9</v>
      </c>
      <c r="G111" s="873"/>
      <c r="H111" s="873">
        <f t="shared" ca="1" si="15"/>
        <v>25</v>
      </c>
      <c r="I111" s="886"/>
      <c r="J111" s="886"/>
      <c r="K111" s="875"/>
      <c r="L111" s="877"/>
      <c r="M111" s="887"/>
      <c r="N111" s="877"/>
      <c r="O111" s="873" t="str">
        <f ca="1">IFERROR(IF(COUNTA($D$41:$D111)=1,"",OFFSET($C109,-COUNTA($D$41:$D111)+3,0)),"")</f>
        <v/>
      </c>
      <c r="P111" s="873">
        <f t="shared" si="16"/>
        <v>68</v>
      </c>
      <c r="Q111" s="873"/>
      <c r="R111" s="873"/>
      <c r="S111" s="873"/>
      <c r="T111" s="873" t="b">
        <v>0</v>
      </c>
    </row>
    <row r="112" spans="1:20" x14ac:dyDescent="0.35">
      <c r="A112" s="873" t="b">
        <v>0</v>
      </c>
      <c r="B112" s="885"/>
      <c r="C112" s="873" t="s">
        <v>5839</v>
      </c>
      <c r="D112" s="873" t="s">
        <v>3025</v>
      </c>
      <c r="E112" s="873">
        <f t="shared" si="14"/>
        <v>5</v>
      </c>
      <c r="F112" s="878">
        <v>9</v>
      </c>
      <c r="G112" s="873"/>
      <c r="H112" s="873">
        <f t="shared" ca="1" si="15"/>
        <v>25</v>
      </c>
      <c r="I112" s="886"/>
      <c r="J112" s="886"/>
      <c r="K112" s="875"/>
      <c r="L112" s="877"/>
      <c r="M112" s="887"/>
      <c r="N112" s="877"/>
      <c r="O112" s="873" t="str">
        <f ca="1">IFERROR(IF(COUNTA($D$41:$D112)=1,"",OFFSET($C110,-COUNTA($D$41:$D112)+3,0)),"")</f>
        <v/>
      </c>
      <c r="P112" s="873">
        <f t="shared" si="16"/>
        <v>69</v>
      </c>
      <c r="Q112" s="873"/>
      <c r="R112" s="873"/>
      <c r="S112" s="873"/>
      <c r="T112" s="873" t="b">
        <v>0</v>
      </c>
    </row>
    <row r="113" spans="1:20" x14ac:dyDescent="0.35">
      <c r="A113" s="873" t="b">
        <v>0</v>
      </c>
      <c r="B113" s="885"/>
      <c r="C113" s="873" t="s">
        <v>5840</v>
      </c>
      <c r="D113" s="873" t="s">
        <v>3025</v>
      </c>
      <c r="E113" s="873">
        <f t="shared" si="14"/>
        <v>6</v>
      </c>
      <c r="F113" s="878">
        <v>9</v>
      </c>
      <c r="G113" s="873"/>
      <c r="H113" s="873">
        <f t="shared" ca="1" si="15"/>
        <v>25</v>
      </c>
      <c r="I113" s="886"/>
      <c r="J113" s="886"/>
      <c r="K113" s="875"/>
      <c r="L113" s="877"/>
      <c r="M113" s="887"/>
      <c r="N113" s="877"/>
      <c r="O113" s="873" t="str">
        <f ca="1">IFERROR(IF(COUNTA($D$41:$D113)=1,"",OFFSET($C111,-COUNTA($D$41:$D113)+3,0)),"")</f>
        <v/>
      </c>
      <c r="P113" s="873">
        <f t="shared" si="16"/>
        <v>70</v>
      </c>
      <c r="Q113" s="873"/>
      <c r="R113" s="873"/>
      <c r="S113" s="873"/>
      <c r="T113" s="873" t="b">
        <v>0</v>
      </c>
    </row>
    <row r="114" spans="1:20" x14ac:dyDescent="0.35">
      <c r="A114" s="873" t="b">
        <v>0</v>
      </c>
      <c r="B114" s="885"/>
      <c r="C114" s="873" t="s">
        <v>5841</v>
      </c>
      <c r="D114" s="873" t="s">
        <v>3025</v>
      </c>
      <c r="E114" s="873">
        <f t="shared" si="14"/>
        <v>7</v>
      </c>
      <c r="F114" s="878">
        <v>9</v>
      </c>
      <c r="G114" s="873"/>
      <c r="H114" s="873">
        <f t="shared" ca="1" si="15"/>
        <v>25</v>
      </c>
      <c r="I114" s="886"/>
      <c r="J114" s="886"/>
      <c r="K114" s="875"/>
      <c r="L114" s="877"/>
      <c r="M114" s="887"/>
      <c r="N114" s="877"/>
      <c r="O114" s="873" t="str">
        <f ca="1">IFERROR(IF(COUNTA($D$41:$D114)=1,"",OFFSET($C112,-COUNTA($D$41:$D114)+3,0)),"")</f>
        <v/>
      </c>
      <c r="P114" s="873">
        <f t="shared" si="16"/>
        <v>71</v>
      </c>
      <c r="Q114" s="873"/>
      <c r="R114" s="873"/>
      <c r="S114" s="873"/>
      <c r="T114" s="873" t="b">
        <v>0</v>
      </c>
    </row>
    <row r="115" spans="1:20" x14ac:dyDescent="0.35">
      <c r="A115" s="873" t="b">
        <v>0</v>
      </c>
      <c r="B115" s="885"/>
      <c r="C115" s="873" t="s">
        <v>5842</v>
      </c>
      <c r="D115" s="873" t="s">
        <v>3025</v>
      </c>
      <c r="E115" s="873">
        <f t="shared" si="14"/>
        <v>8</v>
      </c>
      <c r="F115" s="878">
        <v>9</v>
      </c>
      <c r="G115" s="873"/>
      <c r="H115" s="873">
        <f t="shared" ca="1" si="15"/>
        <v>25</v>
      </c>
      <c r="I115" s="886"/>
      <c r="J115" s="886"/>
      <c r="K115" s="875"/>
      <c r="L115" s="877"/>
      <c r="M115" s="887"/>
      <c r="N115" s="877"/>
      <c r="O115" s="873" t="str">
        <f ca="1">IFERROR(IF(COUNTA($D$41:$D115)=1,"",OFFSET($C113,-COUNTA($D$41:$D115)+3,0)),"")</f>
        <v/>
      </c>
      <c r="P115" s="873">
        <f t="shared" si="16"/>
        <v>72</v>
      </c>
      <c r="Q115" s="873"/>
      <c r="R115" s="873"/>
      <c r="S115" s="873"/>
      <c r="T115" s="873" t="b">
        <v>0</v>
      </c>
    </row>
    <row r="116" spans="1:20" x14ac:dyDescent="0.35">
      <c r="A116" s="873" t="b">
        <v>0</v>
      </c>
      <c r="B116" s="885"/>
      <c r="C116" s="873" t="s">
        <v>5843</v>
      </c>
      <c r="D116" s="873" t="s">
        <v>3046</v>
      </c>
      <c r="E116" s="873">
        <f t="shared" si="14"/>
        <v>1</v>
      </c>
      <c r="F116" s="878">
        <v>10</v>
      </c>
      <c r="G116" s="873"/>
      <c r="H116" s="873">
        <f t="shared" ca="1" si="15"/>
        <v>27</v>
      </c>
      <c r="I116" s="886"/>
      <c r="J116" s="886"/>
      <c r="K116" s="875"/>
      <c r="L116" s="877"/>
      <c r="M116" s="887"/>
      <c r="N116" s="877"/>
      <c r="O116" s="873" t="str">
        <f ca="1">IFERROR(IF(COUNTA($D$41:$D116)=1,"",OFFSET($C114,-COUNTA($D$41:$D116)+3,0)),"")</f>
        <v/>
      </c>
      <c r="P116" s="873">
        <f t="shared" si="16"/>
        <v>73</v>
      </c>
      <c r="Q116" s="873"/>
      <c r="R116" s="873"/>
      <c r="S116" s="873"/>
      <c r="T116" s="873" t="b">
        <v>0</v>
      </c>
    </row>
    <row r="117" spans="1:20" x14ac:dyDescent="0.35">
      <c r="A117" s="873" t="b">
        <v>0</v>
      </c>
      <c r="B117" s="885"/>
      <c r="C117" s="873" t="s">
        <v>5844</v>
      </c>
      <c r="D117" s="873" t="s">
        <v>3046</v>
      </c>
      <c r="E117" s="873">
        <f t="shared" si="14"/>
        <v>2</v>
      </c>
      <c r="F117" s="878">
        <v>10</v>
      </c>
      <c r="G117" s="873"/>
      <c r="H117" s="873">
        <f t="shared" ca="1" si="15"/>
        <v>27</v>
      </c>
      <c r="I117" s="886"/>
      <c r="J117" s="886"/>
      <c r="K117" s="875"/>
      <c r="L117" s="877"/>
      <c r="M117" s="887"/>
      <c r="N117" s="877"/>
      <c r="O117" s="873" t="str">
        <f ca="1">IFERROR(IF(COUNTA($D$41:$D117)=1,"",OFFSET($C115,-COUNTA($D$41:$D117)+3,0)),"")</f>
        <v/>
      </c>
      <c r="P117" s="873">
        <f t="shared" si="16"/>
        <v>74</v>
      </c>
      <c r="Q117" s="873"/>
      <c r="R117" s="873"/>
      <c r="S117" s="873"/>
      <c r="T117" s="873" t="b">
        <v>0</v>
      </c>
    </row>
    <row r="118" spans="1:20" x14ac:dyDescent="0.35">
      <c r="A118" s="873" t="b">
        <v>0</v>
      </c>
      <c r="B118" s="885"/>
      <c r="C118" s="873" t="s">
        <v>5845</v>
      </c>
      <c r="D118" s="873" t="s">
        <v>3046</v>
      </c>
      <c r="E118" s="873">
        <f t="shared" si="14"/>
        <v>3</v>
      </c>
      <c r="F118" s="878">
        <v>10</v>
      </c>
      <c r="G118" s="873"/>
      <c r="H118" s="873">
        <f t="shared" ca="1" si="15"/>
        <v>27</v>
      </c>
      <c r="I118" s="886"/>
      <c r="J118" s="886"/>
      <c r="K118" s="875"/>
      <c r="L118" s="877"/>
      <c r="M118" s="887"/>
      <c r="N118" s="877"/>
      <c r="O118" s="873" t="str">
        <f ca="1">IFERROR(IF(COUNTA($D$41:$D118)=1,"",OFFSET($C116,-COUNTA($D$41:$D118)+3,0)),"")</f>
        <v/>
      </c>
      <c r="P118" s="873">
        <f t="shared" si="16"/>
        <v>75</v>
      </c>
      <c r="Q118" s="873"/>
      <c r="R118" s="873"/>
      <c r="S118" s="873"/>
      <c r="T118" s="873" t="b">
        <v>0</v>
      </c>
    </row>
    <row r="119" spans="1:20" x14ac:dyDescent="0.35">
      <c r="A119" s="873" t="b">
        <v>0</v>
      </c>
      <c r="B119" s="885"/>
      <c r="C119" s="873" t="s">
        <v>5846</v>
      </c>
      <c r="D119" s="873" t="s">
        <v>3046</v>
      </c>
      <c r="E119" s="873">
        <f t="shared" si="14"/>
        <v>4</v>
      </c>
      <c r="F119" s="878">
        <v>10</v>
      </c>
      <c r="G119" s="873"/>
      <c r="H119" s="873">
        <f t="shared" ca="1" si="15"/>
        <v>27</v>
      </c>
      <c r="I119" s="886"/>
      <c r="J119" s="886"/>
      <c r="K119" s="875"/>
      <c r="L119" s="877"/>
      <c r="M119" s="887"/>
      <c r="N119" s="877"/>
      <c r="O119" s="873" t="str">
        <f ca="1">IFERROR(IF(COUNTA($D$41:$D119)=1,"",OFFSET($C117,-COUNTA($D$41:$D119)+3,0)),"")</f>
        <v/>
      </c>
      <c r="P119" s="873">
        <f t="shared" si="16"/>
        <v>76</v>
      </c>
      <c r="Q119" s="873"/>
      <c r="R119" s="873"/>
      <c r="S119" s="873"/>
      <c r="T119" s="873" t="b">
        <v>0</v>
      </c>
    </row>
    <row r="120" spans="1:20" x14ac:dyDescent="0.35">
      <c r="A120" s="873" t="b">
        <v>0</v>
      </c>
      <c r="B120" s="885"/>
      <c r="C120" s="873" t="s">
        <v>5847</v>
      </c>
      <c r="D120" s="873" t="s">
        <v>3046</v>
      </c>
      <c r="E120" s="873">
        <f t="shared" si="14"/>
        <v>5</v>
      </c>
      <c r="F120" s="878">
        <v>10</v>
      </c>
      <c r="G120" s="873"/>
      <c r="H120" s="873">
        <f t="shared" ca="1" si="15"/>
        <v>27</v>
      </c>
      <c r="I120" s="886"/>
      <c r="J120" s="886"/>
      <c r="K120" s="875"/>
      <c r="L120" s="877"/>
      <c r="M120" s="887"/>
      <c r="N120" s="877"/>
      <c r="O120" s="873" t="str">
        <f ca="1">IFERROR(IF(COUNTA($D$41:$D120)=1,"",OFFSET($C118,-COUNTA($D$41:$D120)+3,0)),"")</f>
        <v/>
      </c>
      <c r="P120" s="873">
        <f t="shared" si="16"/>
        <v>77</v>
      </c>
      <c r="Q120" s="873"/>
      <c r="R120" s="873"/>
      <c r="S120" s="873"/>
      <c r="T120" s="873" t="b">
        <v>0</v>
      </c>
    </row>
    <row r="121" spans="1:20" x14ac:dyDescent="0.35">
      <c r="A121" s="873" t="b">
        <v>0</v>
      </c>
      <c r="B121" s="885"/>
      <c r="C121" s="873" t="s">
        <v>5848</v>
      </c>
      <c r="D121" s="873" t="s">
        <v>3046</v>
      </c>
      <c r="E121" s="873">
        <f t="shared" si="14"/>
        <v>6</v>
      </c>
      <c r="F121" s="878">
        <v>10</v>
      </c>
      <c r="G121" s="873"/>
      <c r="H121" s="873">
        <f t="shared" ca="1" si="15"/>
        <v>27</v>
      </c>
      <c r="I121" s="886"/>
      <c r="J121" s="886"/>
      <c r="K121" s="875"/>
      <c r="L121" s="877"/>
      <c r="M121" s="887"/>
      <c r="N121" s="877"/>
      <c r="O121" s="873" t="str">
        <f ca="1">IFERROR(IF(COUNTA($D$41:$D121)=1,"",OFFSET($C119,-COUNTA($D$41:$D121)+3,0)),"")</f>
        <v/>
      </c>
      <c r="P121" s="873">
        <f t="shared" si="16"/>
        <v>78</v>
      </c>
      <c r="Q121" s="873"/>
      <c r="R121" s="873"/>
      <c r="S121" s="873"/>
      <c r="T121" s="873" t="b">
        <v>0</v>
      </c>
    </row>
    <row r="122" spans="1:20" x14ac:dyDescent="0.35">
      <c r="A122" s="873" t="b">
        <v>0</v>
      </c>
      <c r="B122" s="885"/>
      <c r="C122" s="873" t="s">
        <v>5849</v>
      </c>
      <c r="D122" s="873" t="s">
        <v>3046</v>
      </c>
      <c r="E122" s="873">
        <f t="shared" si="14"/>
        <v>7</v>
      </c>
      <c r="F122" s="878">
        <v>10</v>
      </c>
      <c r="G122" s="873"/>
      <c r="H122" s="873">
        <f t="shared" ca="1" si="15"/>
        <v>27</v>
      </c>
      <c r="I122" s="886"/>
      <c r="J122" s="886"/>
      <c r="K122" s="875"/>
      <c r="L122" s="877"/>
      <c r="M122" s="887"/>
      <c r="N122" s="877"/>
      <c r="O122" s="873" t="str">
        <f ca="1">IFERROR(IF(COUNTA($D$41:$D122)=1,"",OFFSET($C120,-COUNTA($D$41:$D122)+3,0)),"")</f>
        <v/>
      </c>
      <c r="P122" s="873">
        <f t="shared" si="16"/>
        <v>79</v>
      </c>
      <c r="Q122" s="873"/>
      <c r="R122" s="873"/>
      <c r="S122" s="873"/>
      <c r="T122" s="873" t="b">
        <v>0</v>
      </c>
    </row>
    <row r="123" spans="1:20" x14ac:dyDescent="0.35">
      <c r="A123" s="873" t="b">
        <v>0</v>
      </c>
      <c r="B123" s="885"/>
      <c r="C123" s="873" t="s">
        <v>5850</v>
      </c>
      <c r="D123" s="873" t="s">
        <v>3046</v>
      </c>
      <c r="E123" s="873">
        <f t="shared" si="14"/>
        <v>8</v>
      </c>
      <c r="F123" s="878">
        <v>10</v>
      </c>
      <c r="G123" s="873"/>
      <c r="H123" s="873">
        <f t="shared" ca="1" si="15"/>
        <v>27</v>
      </c>
      <c r="I123" s="886"/>
      <c r="J123" s="886"/>
      <c r="K123" s="875"/>
      <c r="L123" s="877"/>
      <c r="M123" s="887"/>
      <c r="N123" s="877"/>
      <c r="O123" s="873" t="str">
        <f ca="1">IFERROR(IF(COUNTA($D$41:$D123)=1,"",OFFSET($C121,-COUNTA($D$41:$D123)+3,0)),"")</f>
        <v/>
      </c>
      <c r="P123" s="873">
        <f t="shared" si="16"/>
        <v>80</v>
      </c>
      <c r="Q123" s="873"/>
      <c r="R123" s="873"/>
      <c r="S123" s="873"/>
      <c r="T123" s="873" t="b">
        <v>0</v>
      </c>
    </row>
    <row r="124" spans="1:20" x14ac:dyDescent="0.35">
      <c r="A124" s="873" t="b">
        <v>0</v>
      </c>
      <c r="B124" s="885"/>
      <c r="C124" s="873" t="s">
        <v>5851</v>
      </c>
      <c r="D124" s="873" t="s">
        <v>3067</v>
      </c>
      <c r="E124" s="873">
        <f t="shared" si="14"/>
        <v>1</v>
      </c>
      <c r="F124" s="878">
        <v>11</v>
      </c>
      <c r="G124" s="873"/>
      <c r="H124" s="873">
        <f t="shared" ca="1" si="15"/>
        <v>29</v>
      </c>
      <c r="I124" s="886"/>
      <c r="J124" s="886"/>
      <c r="K124" s="875"/>
      <c r="L124" s="877"/>
      <c r="M124" s="887"/>
      <c r="N124" s="877"/>
      <c r="O124" s="873" t="str">
        <f ca="1">IFERROR(IF(COUNTA($D$41:$D124)=1,"",OFFSET($C122,-COUNTA($D$41:$D124)+3,0)),"")</f>
        <v/>
      </c>
      <c r="P124" s="873">
        <f t="shared" si="16"/>
        <v>81</v>
      </c>
      <c r="Q124" s="873"/>
      <c r="R124" s="873"/>
      <c r="S124" s="873"/>
      <c r="T124" s="873" t="b">
        <v>0</v>
      </c>
    </row>
    <row r="125" spans="1:20" x14ac:dyDescent="0.35">
      <c r="A125" s="873" t="b">
        <v>0</v>
      </c>
      <c r="B125" s="885"/>
      <c r="C125" s="873" t="s">
        <v>5852</v>
      </c>
      <c r="D125" s="873" t="s">
        <v>3067</v>
      </c>
      <c r="E125" s="873">
        <f t="shared" si="14"/>
        <v>2</v>
      </c>
      <c r="F125" s="878">
        <v>11</v>
      </c>
      <c r="G125" s="873"/>
      <c r="H125" s="873">
        <f t="shared" ca="1" si="15"/>
        <v>29</v>
      </c>
      <c r="I125" s="886"/>
      <c r="J125" s="886"/>
      <c r="K125" s="875"/>
      <c r="L125" s="877"/>
      <c r="M125" s="887"/>
      <c r="N125" s="877"/>
      <c r="O125" s="873" t="str">
        <f ca="1">IFERROR(IF(COUNTA($D$41:$D125)=1,"",OFFSET($C123,-COUNTA($D$41:$D125)+3,0)),"")</f>
        <v/>
      </c>
      <c r="P125" s="873">
        <f t="shared" si="16"/>
        <v>82</v>
      </c>
      <c r="Q125" s="873"/>
      <c r="R125" s="873"/>
      <c r="S125" s="873"/>
      <c r="T125" s="873" t="b">
        <v>0</v>
      </c>
    </row>
    <row r="126" spans="1:20" x14ac:dyDescent="0.35">
      <c r="A126" s="873" t="b">
        <v>0</v>
      </c>
      <c r="B126" s="885"/>
      <c r="C126" s="873" t="s">
        <v>5853</v>
      </c>
      <c r="D126" s="873" t="s">
        <v>3067</v>
      </c>
      <c r="E126" s="873">
        <f t="shared" si="14"/>
        <v>3</v>
      </c>
      <c r="F126" s="878">
        <v>11</v>
      </c>
      <c r="G126" s="873"/>
      <c r="H126" s="873">
        <f t="shared" ca="1" si="15"/>
        <v>29</v>
      </c>
      <c r="I126" s="886"/>
      <c r="J126" s="886"/>
      <c r="K126" s="875"/>
      <c r="L126" s="877"/>
      <c r="M126" s="887"/>
      <c r="N126" s="877"/>
      <c r="O126" s="873" t="str">
        <f ca="1">IFERROR(IF(COUNTA($D$41:$D126)=1,"",OFFSET($C124,-COUNTA($D$41:$D126)+3,0)),"")</f>
        <v/>
      </c>
      <c r="P126" s="873">
        <f t="shared" si="16"/>
        <v>83</v>
      </c>
      <c r="Q126" s="873"/>
      <c r="R126" s="873"/>
      <c r="S126" s="873"/>
      <c r="T126" s="873" t="b">
        <v>0</v>
      </c>
    </row>
    <row r="127" spans="1:20" x14ac:dyDescent="0.35">
      <c r="A127" s="873" t="b">
        <v>0</v>
      </c>
      <c r="B127" s="885"/>
      <c r="C127" s="873" t="s">
        <v>5854</v>
      </c>
      <c r="D127" s="873" t="s">
        <v>3067</v>
      </c>
      <c r="E127" s="873">
        <f t="shared" si="14"/>
        <v>4</v>
      </c>
      <c r="F127" s="878">
        <v>11</v>
      </c>
      <c r="G127" s="873"/>
      <c r="H127" s="873">
        <f t="shared" ca="1" si="15"/>
        <v>29</v>
      </c>
      <c r="I127" s="886"/>
      <c r="J127" s="886"/>
      <c r="K127" s="875"/>
      <c r="L127" s="877"/>
      <c r="M127" s="887"/>
      <c r="N127" s="877"/>
      <c r="O127" s="873" t="str">
        <f ca="1">IFERROR(IF(COUNTA($D$41:$D127)=1,"",OFFSET($C125,-COUNTA($D$41:$D127)+3,0)),"")</f>
        <v/>
      </c>
      <c r="P127" s="873">
        <f t="shared" si="16"/>
        <v>84</v>
      </c>
      <c r="Q127" s="873"/>
      <c r="R127" s="873"/>
      <c r="S127" s="873"/>
      <c r="T127" s="873" t="b">
        <v>0</v>
      </c>
    </row>
    <row r="128" spans="1:20" x14ac:dyDescent="0.35">
      <c r="A128" s="873" t="b">
        <v>0</v>
      </c>
      <c r="B128" s="885"/>
      <c r="C128" s="873" t="s">
        <v>5855</v>
      </c>
      <c r="D128" s="873" t="s">
        <v>3067</v>
      </c>
      <c r="E128" s="873">
        <f t="shared" si="14"/>
        <v>5</v>
      </c>
      <c r="F128" s="878">
        <v>11</v>
      </c>
      <c r="G128" s="873"/>
      <c r="H128" s="873">
        <f t="shared" ca="1" si="15"/>
        <v>29</v>
      </c>
      <c r="I128" s="886"/>
      <c r="J128" s="886"/>
      <c r="K128" s="875"/>
      <c r="L128" s="877"/>
      <c r="M128" s="887"/>
      <c r="N128" s="877"/>
      <c r="O128" s="873" t="str">
        <f ca="1">IFERROR(IF(COUNTA($D$41:$D128)=1,"",OFFSET($C126,-COUNTA($D$41:$D128)+3,0)),"")</f>
        <v/>
      </c>
      <c r="P128" s="873">
        <f t="shared" si="16"/>
        <v>85</v>
      </c>
      <c r="Q128" s="873"/>
      <c r="R128" s="873"/>
      <c r="S128" s="873"/>
      <c r="T128" s="873" t="b">
        <v>0</v>
      </c>
    </row>
    <row r="129" spans="1:20" x14ac:dyDescent="0.35">
      <c r="A129" s="873" t="b">
        <v>0</v>
      </c>
      <c r="B129" s="885"/>
      <c r="C129" s="873" t="s">
        <v>5856</v>
      </c>
      <c r="D129" s="873" t="s">
        <v>3067</v>
      </c>
      <c r="E129" s="873">
        <f t="shared" si="14"/>
        <v>6</v>
      </c>
      <c r="F129" s="878">
        <v>11</v>
      </c>
      <c r="G129" s="873"/>
      <c r="H129" s="873">
        <f t="shared" ca="1" si="15"/>
        <v>29</v>
      </c>
      <c r="I129" s="886"/>
      <c r="J129" s="886"/>
      <c r="K129" s="875"/>
      <c r="L129" s="877"/>
      <c r="M129" s="887"/>
      <c r="N129" s="877"/>
      <c r="O129" s="873" t="str">
        <f ca="1">IFERROR(IF(COUNTA($D$41:$D129)=1,"",OFFSET($C127,-COUNTA($D$41:$D129)+3,0)),"")</f>
        <v/>
      </c>
      <c r="P129" s="873">
        <f t="shared" si="16"/>
        <v>86</v>
      </c>
      <c r="Q129" s="873"/>
      <c r="R129" s="873"/>
      <c r="S129" s="873"/>
      <c r="T129" s="873" t="b">
        <v>0</v>
      </c>
    </row>
    <row r="130" spans="1:20" x14ac:dyDescent="0.35">
      <c r="A130" s="873" t="b">
        <v>0</v>
      </c>
      <c r="B130" s="885"/>
      <c r="C130" s="873" t="s">
        <v>5857</v>
      </c>
      <c r="D130" s="873" t="s">
        <v>3067</v>
      </c>
      <c r="E130" s="873">
        <f t="shared" si="14"/>
        <v>7</v>
      </c>
      <c r="F130" s="878">
        <v>11</v>
      </c>
      <c r="G130" s="873"/>
      <c r="H130" s="873">
        <f t="shared" ca="1" si="15"/>
        <v>29</v>
      </c>
      <c r="I130" s="886"/>
      <c r="J130" s="886"/>
      <c r="K130" s="875"/>
      <c r="L130" s="877"/>
      <c r="M130" s="887"/>
      <c r="N130" s="877"/>
      <c r="O130" s="873" t="str">
        <f ca="1">IFERROR(IF(COUNTA($D$41:$D130)=1,"",OFFSET($C128,-COUNTA($D$41:$D130)+3,0)),"")</f>
        <v/>
      </c>
      <c r="P130" s="873">
        <f t="shared" si="16"/>
        <v>87</v>
      </c>
      <c r="Q130" s="873"/>
      <c r="R130" s="873"/>
      <c r="S130" s="873"/>
      <c r="T130" s="873" t="b">
        <v>0</v>
      </c>
    </row>
    <row r="131" spans="1:20" x14ac:dyDescent="0.35">
      <c r="A131" s="873" t="b">
        <v>0</v>
      </c>
      <c r="B131" s="885"/>
      <c r="C131" s="873" t="s">
        <v>5858</v>
      </c>
      <c r="D131" s="873" t="s">
        <v>3067</v>
      </c>
      <c r="E131" s="873">
        <f t="shared" si="14"/>
        <v>8</v>
      </c>
      <c r="F131" s="878">
        <v>11</v>
      </c>
      <c r="G131" s="873"/>
      <c r="H131" s="873">
        <f t="shared" ca="1" si="15"/>
        <v>29</v>
      </c>
      <c r="I131" s="886"/>
      <c r="J131" s="886"/>
      <c r="K131" s="875"/>
      <c r="L131" s="877"/>
      <c r="M131" s="887"/>
      <c r="N131" s="877"/>
      <c r="O131" s="873" t="str">
        <f ca="1">IFERROR(IF(COUNTA($D$41:$D131)=1,"",OFFSET($C129,-COUNTA($D$41:$D131)+3,0)),"")</f>
        <v/>
      </c>
      <c r="P131" s="873">
        <f t="shared" si="16"/>
        <v>88</v>
      </c>
      <c r="Q131" s="873"/>
      <c r="R131" s="873"/>
      <c r="S131" s="873"/>
      <c r="T131" s="873" t="b">
        <v>0</v>
      </c>
    </row>
    <row r="132" spans="1:20" x14ac:dyDescent="0.35">
      <c r="A132" s="873" t="b">
        <v>0</v>
      </c>
      <c r="B132" s="885"/>
      <c r="C132" s="873" t="s">
        <v>5859</v>
      </c>
      <c r="D132" s="873" t="s">
        <v>3088</v>
      </c>
      <c r="E132" s="873">
        <f t="shared" si="14"/>
        <v>1</v>
      </c>
      <c r="F132" s="878">
        <v>12</v>
      </c>
      <c r="G132" s="873"/>
      <c r="H132" s="873">
        <f t="shared" ca="1" si="15"/>
        <v>31</v>
      </c>
      <c r="I132" s="886"/>
      <c r="J132" s="886"/>
      <c r="K132" s="875"/>
      <c r="L132" s="877"/>
      <c r="M132" s="887"/>
      <c r="N132" s="877"/>
      <c r="O132" s="873" t="str">
        <f ca="1">IFERROR(IF(COUNTA($D$41:$D132)=1,"",OFFSET($C130,-COUNTA($D$41:$D132)+3,0)),"")</f>
        <v/>
      </c>
      <c r="P132" s="873">
        <f t="shared" si="16"/>
        <v>89</v>
      </c>
      <c r="Q132" s="873"/>
      <c r="R132" s="873"/>
      <c r="S132" s="873"/>
      <c r="T132" s="873" t="b">
        <v>0</v>
      </c>
    </row>
    <row r="133" spans="1:20" x14ac:dyDescent="0.35">
      <c r="A133" s="873" t="b">
        <v>0</v>
      </c>
      <c r="B133" s="885"/>
      <c r="C133" s="873" t="s">
        <v>5860</v>
      </c>
      <c r="D133" s="873" t="s">
        <v>3088</v>
      </c>
      <c r="E133" s="873">
        <f t="shared" si="14"/>
        <v>2</v>
      </c>
      <c r="F133" s="878">
        <v>12</v>
      </c>
      <c r="G133" s="873"/>
      <c r="H133" s="873">
        <f t="shared" ca="1" si="15"/>
        <v>31</v>
      </c>
      <c r="I133" s="886"/>
      <c r="J133" s="886"/>
      <c r="K133" s="875"/>
      <c r="L133" s="877"/>
      <c r="M133" s="887"/>
      <c r="N133" s="877"/>
      <c r="O133" s="873" t="str">
        <f ca="1">IFERROR(IF(COUNTA($D$41:$D133)=1,"",OFFSET($C131,-COUNTA($D$41:$D133)+3,0)),"")</f>
        <v/>
      </c>
      <c r="P133" s="873">
        <f t="shared" si="16"/>
        <v>90</v>
      </c>
      <c r="Q133" s="873"/>
      <c r="R133" s="873"/>
      <c r="S133" s="873"/>
      <c r="T133" s="873" t="b">
        <v>0</v>
      </c>
    </row>
    <row r="134" spans="1:20" x14ac:dyDescent="0.35">
      <c r="A134" s="873" t="b">
        <v>0</v>
      </c>
      <c r="B134" s="885"/>
      <c r="C134" s="873" t="s">
        <v>5861</v>
      </c>
      <c r="D134" s="873" t="s">
        <v>3088</v>
      </c>
      <c r="E134" s="873">
        <f t="shared" si="14"/>
        <v>3</v>
      </c>
      <c r="F134" s="878">
        <v>12</v>
      </c>
      <c r="G134" s="873"/>
      <c r="H134" s="873">
        <f t="shared" ca="1" si="15"/>
        <v>31</v>
      </c>
      <c r="I134" s="886"/>
      <c r="J134" s="886"/>
      <c r="K134" s="875"/>
      <c r="L134" s="877"/>
      <c r="M134" s="887"/>
      <c r="N134" s="877"/>
      <c r="O134" s="873" t="str">
        <f ca="1">IFERROR(IF(COUNTA($D$41:$D134)=1,"",OFFSET($C132,-COUNTA($D$41:$D134)+3,0)),"")</f>
        <v/>
      </c>
      <c r="P134" s="873">
        <f t="shared" si="16"/>
        <v>91</v>
      </c>
      <c r="Q134" s="873"/>
      <c r="R134" s="873"/>
      <c r="S134" s="873"/>
      <c r="T134" s="873" t="b">
        <v>0</v>
      </c>
    </row>
    <row r="135" spans="1:20" x14ac:dyDescent="0.35">
      <c r="A135" s="873" t="b">
        <v>0</v>
      </c>
      <c r="B135" s="885"/>
      <c r="C135" s="873" t="s">
        <v>5862</v>
      </c>
      <c r="D135" s="873" t="s">
        <v>3088</v>
      </c>
      <c r="E135" s="873">
        <f t="shared" si="14"/>
        <v>4</v>
      </c>
      <c r="F135" s="878">
        <v>12</v>
      </c>
      <c r="G135" s="873"/>
      <c r="H135" s="873">
        <f t="shared" ca="1" si="15"/>
        <v>31</v>
      </c>
      <c r="I135" s="886"/>
      <c r="J135" s="886"/>
      <c r="K135" s="875"/>
      <c r="L135" s="877"/>
      <c r="M135" s="887"/>
      <c r="N135" s="877"/>
      <c r="O135" s="873" t="str">
        <f ca="1">IFERROR(IF(COUNTA($D$41:$D135)=1,"",OFFSET($C133,-COUNTA($D$41:$D135)+3,0)),"")</f>
        <v/>
      </c>
      <c r="P135" s="873">
        <f t="shared" si="16"/>
        <v>92</v>
      </c>
      <c r="Q135" s="873"/>
      <c r="R135" s="873"/>
      <c r="S135" s="873"/>
      <c r="T135" s="873" t="b">
        <v>0</v>
      </c>
    </row>
    <row r="136" spans="1:20" x14ac:dyDescent="0.35">
      <c r="A136" s="873" t="b">
        <v>0</v>
      </c>
      <c r="B136" s="885"/>
      <c r="C136" s="873" t="s">
        <v>5863</v>
      </c>
      <c r="D136" s="873" t="s">
        <v>3088</v>
      </c>
      <c r="E136" s="873">
        <f t="shared" si="14"/>
        <v>5</v>
      </c>
      <c r="F136" s="878">
        <v>12</v>
      </c>
      <c r="G136" s="873"/>
      <c r="H136" s="873">
        <f t="shared" ca="1" si="15"/>
        <v>31</v>
      </c>
      <c r="I136" s="886"/>
      <c r="J136" s="886"/>
      <c r="K136" s="875"/>
      <c r="L136" s="877"/>
      <c r="M136" s="887"/>
      <c r="N136" s="877"/>
      <c r="O136" s="873" t="str">
        <f ca="1">IFERROR(IF(COUNTA($D$41:$D136)=1,"",OFFSET($C134,-COUNTA($D$41:$D136)+3,0)),"")</f>
        <v/>
      </c>
      <c r="P136" s="873">
        <f t="shared" si="16"/>
        <v>93</v>
      </c>
      <c r="Q136" s="873"/>
      <c r="R136" s="873"/>
      <c r="S136" s="873"/>
      <c r="T136" s="873" t="b">
        <v>0</v>
      </c>
    </row>
    <row r="137" spans="1:20" x14ac:dyDescent="0.35">
      <c r="A137" s="873" t="b">
        <v>0</v>
      </c>
      <c r="B137" s="885"/>
      <c r="C137" s="873" t="s">
        <v>5864</v>
      </c>
      <c r="D137" s="873" t="s">
        <v>3088</v>
      </c>
      <c r="E137" s="873">
        <f t="shared" si="14"/>
        <v>6</v>
      </c>
      <c r="F137" s="878">
        <v>12</v>
      </c>
      <c r="G137" s="873"/>
      <c r="H137" s="873">
        <f t="shared" ca="1" si="15"/>
        <v>31</v>
      </c>
      <c r="I137" s="886"/>
      <c r="J137" s="886"/>
      <c r="K137" s="875"/>
      <c r="L137" s="877"/>
      <c r="M137" s="887"/>
      <c r="N137" s="877"/>
      <c r="O137" s="873" t="str">
        <f ca="1">IFERROR(IF(COUNTA($D$41:$D137)=1,"",OFFSET($C135,-COUNTA($D$41:$D137)+3,0)),"")</f>
        <v/>
      </c>
      <c r="P137" s="873">
        <f t="shared" si="16"/>
        <v>94</v>
      </c>
      <c r="Q137" s="873"/>
      <c r="R137" s="873"/>
      <c r="S137" s="873"/>
      <c r="T137" s="873" t="b">
        <v>0</v>
      </c>
    </row>
    <row r="138" spans="1:20" x14ac:dyDescent="0.35">
      <c r="A138" s="873" t="b">
        <v>0</v>
      </c>
      <c r="B138" s="885"/>
      <c r="C138" s="873" t="s">
        <v>5865</v>
      </c>
      <c r="D138" s="873" t="s">
        <v>3088</v>
      </c>
      <c r="E138" s="873">
        <f t="shared" si="14"/>
        <v>7</v>
      </c>
      <c r="F138" s="878">
        <v>12</v>
      </c>
      <c r="G138" s="873"/>
      <c r="H138" s="873">
        <f t="shared" ca="1" si="15"/>
        <v>31</v>
      </c>
      <c r="I138" s="886"/>
      <c r="J138" s="886"/>
      <c r="K138" s="875"/>
      <c r="L138" s="877"/>
      <c r="M138" s="887"/>
      <c r="N138" s="877"/>
      <c r="O138" s="873" t="str">
        <f ca="1">IFERROR(IF(COUNTA($D$41:$D138)=1,"",OFFSET($C136,-COUNTA($D$41:$D138)+3,0)),"")</f>
        <v/>
      </c>
      <c r="P138" s="873">
        <f t="shared" si="16"/>
        <v>95</v>
      </c>
      <c r="Q138" s="873"/>
      <c r="R138" s="873"/>
      <c r="S138" s="873"/>
      <c r="T138" s="873" t="b">
        <v>0</v>
      </c>
    </row>
    <row r="139" spans="1:20" x14ac:dyDescent="0.35">
      <c r="A139" s="873" t="b">
        <v>0</v>
      </c>
      <c r="B139" s="885"/>
      <c r="C139" s="873" t="s">
        <v>5866</v>
      </c>
      <c r="D139" s="873" t="s">
        <v>3088</v>
      </c>
      <c r="E139" s="873">
        <f t="shared" si="14"/>
        <v>8</v>
      </c>
      <c r="F139" s="878">
        <v>12</v>
      </c>
      <c r="G139" s="873"/>
      <c r="H139" s="873">
        <f t="shared" ca="1" si="15"/>
        <v>31</v>
      </c>
      <c r="I139" s="886"/>
      <c r="J139" s="886"/>
      <c r="K139" s="875"/>
      <c r="L139" s="877"/>
      <c r="M139" s="887"/>
      <c r="N139" s="877"/>
      <c r="O139" s="873" t="str">
        <f ca="1">IFERROR(IF(COUNTA($D$41:$D139)=1,"",OFFSET($C137,-COUNTA($D$41:$D139)+3,0)),"")</f>
        <v/>
      </c>
      <c r="P139" s="873">
        <f t="shared" si="16"/>
        <v>96</v>
      </c>
      <c r="Q139" s="873"/>
      <c r="R139" s="873"/>
      <c r="S139" s="873"/>
      <c r="T139" s="873" t="b">
        <v>0</v>
      </c>
    </row>
    <row r="140" spans="1:20" x14ac:dyDescent="0.35">
      <c r="A140" s="873" t="b">
        <v>0</v>
      </c>
      <c r="B140" s="885"/>
      <c r="C140" s="873" t="s">
        <v>5867</v>
      </c>
      <c r="D140" s="873" t="s">
        <v>3109</v>
      </c>
      <c r="E140" s="873">
        <f t="shared" si="14"/>
        <v>1</v>
      </c>
      <c r="F140" s="878">
        <v>13</v>
      </c>
      <c r="G140" s="873"/>
      <c r="H140" s="873">
        <f t="shared" ca="1" si="15"/>
        <v>33</v>
      </c>
      <c r="I140" s="886"/>
      <c r="J140" s="886"/>
      <c r="K140" s="875"/>
      <c r="L140" s="877"/>
      <c r="M140" s="887"/>
      <c r="N140" s="877"/>
      <c r="O140" s="873" t="str">
        <f ca="1">IFERROR(IF(COUNTA($D$41:$D140)=1,"",OFFSET($C138,-COUNTA($D$41:$D140)+3,0)),"")</f>
        <v/>
      </c>
      <c r="P140" s="873">
        <f t="shared" si="16"/>
        <v>97</v>
      </c>
      <c r="Q140" s="873"/>
      <c r="R140" s="873"/>
      <c r="S140" s="873"/>
      <c r="T140" s="873" t="b">
        <v>0</v>
      </c>
    </row>
    <row r="141" spans="1:20" x14ac:dyDescent="0.35">
      <c r="A141" s="873" t="b">
        <v>0</v>
      </c>
      <c r="B141" s="885"/>
      <c r="C141" s="873" t="s">
        <v>5868</v>
      </c>
      <c r="D141" s="873" t="s">
        <v>3109</v>
      </c>
      <c r="E141" s="873">
        <f t="shared" si="14"/>
        <v>2</v>
      </c>
      <c r="F141" s="878">
        <v>13</v>
      </c>
      <c r="G141" s="873"/>
      <c r="H141" s="873">
        <f t="shared" ca="1" si="15"/>
        <v>33</v>
      </c>
      <c r="I141" s="886"/>
      <c r="J141" s="886"/>
      <c r="K141" s="875"/>
      <c r="L141" s="877"/>
      <c r="M141" s="887"/>
      <c r="N141" s="877"/>
      <c r="O141" s="873" t="str">
        <f ca="1">IFERROR(IF(COUNTA($D$41:$D141)=1,"",OFFSET($C139,-COUNTA($D$41:$D141)+3,0)),"")</f>
        <v/>
      </c>
      <c r="P141" s="873">
        <f t="shared" si="16"/>
        <v>98</v>
      </c>
      <c r="Q141" s="873"/>
      <c r="R141" s="873"/>
      <c r="S141" s="873"/>
      <c r="T141" s="873" t="b">
        <v>0</v>
      </c>
    </row>
    <row r="142" spans="1:20" x14ac:dyDescent="0.35">
      <c r="A142" s="873" t="b">
        <v>0</v>
      </c>
      <c r="B142" s="885"/>
      <c r="C142" s="873" t="s">
        <v>5869</v>
      </c>
      <c r="D142" s="873" t="s">
        <v>3109</v>
      </c>
      <c r="E142" s="873">
        <f t="shared" si="14"/>
        <v>3</v>
      </c>
      <c r="F142" s="878">
        <v>13</v>
      </c>
      <c r="G142" s="873"/>
      <c r="H142" s="873">
        <f t="shared" ca="1" si="15"/>
        <v>33</v>
      </c>
      <c r="I142" s="886"/>
      <c r="J142" s="886"/>
      <c r="K142" s="875"/>
      <c r="L142" s="877"/>
      <c r="M142" s="887"/>
      <c r="N142" s="877"/>
      <c r="O142" s="873" t="str">
        <f ca="1">IFERROR(IF(COUNTA($D$41:$D142)=1,"",OFFSET($C140,-COUNTA($D$41:$D142)+3,0)),"")</f>
        <v/>
      </c>
      <c r="P142" s="873">
        <f t="shared" si="16"/>
        <v>99</v>
      </c>
      <c r="Q142" s="873"/>
      <c r="R142" s="873"/>
      <c r="S142" s="873"/>
      <c r="T142" s="873" t="b">
        <v>0</v>
      </c>
    </row>
    <row r="143" spans="1:20" x14ac:dyDescent="0.35">
      <c r="A143" s="873" t="b">
        <v>0</v>
      </c>
      <c r="B143" s="885"/>
      <c r="C143" s="873" t="s">
        <v>5870</v>
      </c>
      <c r="D143" s="873" t="s">
        <v>3109</v>
      </c>
      <c r="E143" s="873">
        <f t="shared" si="14"/>
        <v>4</v>
      </c>
      <c r="F143" s="878">
        <v>13</v>
      </c>
      <c r="G143" s="873"/>
      <c r="H143" s="873">
        <f t="shared" ca="1" si="15"/>
        <v>33</v>
      </c>
      <c r="I143" s="886"/>
      <c r="J143" s="886"/>
      <c r="K143" s="875"/>
      <c r="L143" s="877"/>
      <c r="M143" s="887"/>
      <c r="N143" s="877"/>
      <c r="O143" s="873" t="str">
        <f ca="1">IFERROR(IF(COUNTA($D$41:$D143)=1,"",OFFSET($C141,-COUNTA($D$41:$D143)+3,0)),"")</f>
        <v/>
      </c>
      <c r="P143" s="873">
        <f t="shared" si="16"/>
        <v>100</v>
      </c>
      <c r="Q143" s="873"/>
      <c r="R143" s="873"/>
      <c r="S143" s="873"/>
      <c r="T143" s="873" t="b">
        <v>0</v>
      </c>
    </row>
    <row r="144" spans="1:20" x14ac:dyDescent="0.35">
      <c r="A144" s="873" t="b">
        <v>0</v>
      </c>
      <c r="B144" s="885"/>
      <c r="C144" s="873" t="s">
        <v>5871</v>
      </c>
      <c r="D144" s="873" t="s">
        <v>3109</v>
      </c>
      <c r="E144" s="873">
        <f t="shared" si="14"/>
        <v>5</v>
      </c>
      <c r="F144" s="878">
        <v>13</v>
      </c>
      <c r="G144" s="873"/>
      <c r="H144" s="873">
        <f t="shared" ca="1" si="15"/>
        <v>33</v>
      </c>
      <c r="I144" s="886"/>
      <c r="J144" s="886"/>
      <c r="K144" s="875"/>
      <c r="L144" s="877"/>
      <c r="M144" s="887"/>
      <c r="N144" s="877"/>
      <c r="O144" s="873" t="str">
        <f ca="1">IFERROR(IF(COUNTA($D$41:$D144)=1,"",OFFSET($C142,-COUNTA($D$41:$D144)+3,0)),"")</f>
        <v/>
      </c>
      <c r="P144" s="873">
        <f t="shared" si="16"/>
        <v>101</v>
      </c>
      <c r="Q144" s="873"/>
      <c r="R144" s="873"/>
      <c r="S144" s="873"/>
      <c r="T144" s="873" t="b">
        <v>0</v>
      </c>
    </row>
    <row r="145" spans="1:20" x14ac:dyDescent="0.35">
      <c r="A145" s="873" t="b">
        <v>0</v>
      </c>
      <c r="B145" s="885"/>
      <c r="C145" s="873" t="s">
        <v>5872</v>
      </c>
      <c r="D145" s="873" t="s">
        <v>3109</v>
      </c>
      <c r="E145" s="873">
        <f t="shared" si="14"/>
        <v>6</v>
      </c>
      <c r="F145" s="878">
        <v>13</v>
      </c>
      <c r="G145" s="873"/>
      <c r="H145" s="873">
        <f t="shared" ca="1" si="15"/>
        <v>33</v>
      </c>
      <c r="I145" s="886"/>
      <c r="J145" s="886"/>
      <c r="K145" s="875"/>
      <c r="L145" s="877"/>
      <c r="M145" s="887"/>
      <c r="N145" s="877"/>
      <c r="O145" s="873" t="str">
        <f ca="1">IFERROR(IF(COUNTA($D$41:$D145)=1,"",OFFSET($C143,-COUNTA($D$41:$D145)+3,0)),"")</f>
        <v/>
      </c>
      <c r="P145" s="873">
        <f t="shared" si="16"/>
        <v>102</v>
      </c>
      <c r="Q145" s="873"/>
      <c r="R145" s="873"/>
      <c r="S145" s="873"/>
      <c r="T145" s="873" t="b">
        <v>0</v>
      </c>
    </row>
    <row r="146" spans="1:20" x14ac:dyDescent="0.35">
      <c r="A146" s="873" t="b">
        <v>0</v>
      </c>
      <c r="B146" s="885"/>
      <c r="C146" s="873" t="s">
        <v>5873</v>
      </c>
      <c r="D146" s="873" t="s">
        <v>3109</v>
      </c>
      <c r="E146" s="873">
        <f t="shared" si="14"/>
        <v>7</v>
      </c>
      <c r="F146" s="878">
        <v>13</v>
      </c>
      <c r="G146" s="873"/>
      <c r="H146" s="873">
        <f t="shared" ca="1" si="15"/>
        <v>33</v>
      </c>
      <c r="I146" s="886"/>
      <c r="J146" s="886"/>
      <c r="K146" s="875"/>
      <c r="L146" s="877"/>
      <c r="M146" s="887"/>
      <c r="N146" s="877"/>
      <c r="O146" s="873" t="str">
        <f ca="1">IFERROR(IF(COUNTA($D$41:$D146)=1,"",OFFSET($C144,-COUNTA($D$41:$D146)+3,0)),"")</f>
        <v/>
      </c>
      <c r="P146" s="873">
        <f t="shared" si="16"/>
        <v>103</v>
      </c>
      <c r="Q146" s="873"/>
      <c r="R146" s="873"/>
      <c r="S146" s="873"/>
      <c r="T146" s="873" t="b">
        <v>0</v>
      </c>
    </row>
    <row r="147" spans="1:20" x14ac:dyDescent="0.35">
      <c r="A147" s="873" t="b">
        <v>0</v>
      </c>
      <c r="B147" s="885"/>
      <c r="C147" s="873" t="s">
        <v>5874</v>
      </c>
      <c r="D147" s="873" t="s">
        <v>3109</v>
      </c>
      <c r="E147" s="873">
        <f t="shared" si="14"/>
        <v>8</v>
      </c>
      <c r="F147" s="878">
        <v>13</v>
      </c>
      <c r="G147" s="873"/>
      <c r="H147" s="873">
        <f t="shared" ca="1" si="15"/>
        <v>33</v>
      </c>
      <c r="I147" s="886"/>
      <c r="J147" s="886"/>
      <c r="K147" s="875"/>
      <c r="L147" s="877"/>
      <c r="M147" s="887"/>
      <c r="N147" s="877"/>
      <c r="O147" s="873" t="str">
        <f ca="1">IFERROR(IF(COUNTA($D$41:$D147)=1,"",OFFSET($C145,-COUNTA($D$41:$D147)+3,0)),"")</f>
        <v/>
      </c>
      <c r="P147" s="873">
        <f t="shared" si="16"/>
        <v>104</v>
      </c>
      <c r="Q147" s="873"/>
      <c r="R147" s="873"/>
      <c r="S147" s="873"/>
      <c r="T147" s="873" t="b">
        <v>0</v>
      </c>
    </row>
    <row r="148" spans="1:20" x14ac:dyDescent="0.35">
      <c r="A148" s="873" t="b">
        <v>0</v>
      </c>
      <c r="B148" s="885"/>
      <c r="C148" s="873" t="s">
        <v>5875</v>
      </c>
      <c r="D148" s="873" t="s">
        <v>3130</v>
      </c>
      <c r="E148" s="873">
        <f t="shared" si="14"/>
        <v>1</v>
      </c>
      <c r="F148" s="878">
        <v>14</v>
      </c>
      <c r="G148" s="873"/>
      <c r="H148" s="873">
        <f t="shared" ca="1" si="15"/>
        <v>35</v>
      </c>
      <c r="I148" s="886"/>
      <c r="J148" s="886"/>
      <c r="K148" s="875"/>
      <c r="L148" s="877"/>
      <c r="M148" s="887"/>
      <c r="N148" s="877"/>
      <c r="O148" s="873" t="str">
        <f ca="1">IFERROR(IF(COUNTA($D$41:$D148)=1,"",OFFSET($C146,-COUNTA($D$41:$D148)+3,0)),"")</f>
        <v/>
      </c>
      <c r="P148" s="873">
        <f t="shared" si="16"/>
        <v>105</v>
      </c>
      <c r="Q148" s="873"/>
      <c r="R148" s="873"/>
      <c r="S148" s="873"/>
      <c r="T148" s="873" t="b">
        <v>0</v>
      </c>
    </row>
    <row r="149" spans="1:20" x14ac:dyDescent="0.35">
      <c r="A149" s="873" t="b">
        <v>0</v>
      </c>
      <c r="B149" s="885"/>
      <c r="C149" s="873" t="s">
        <v>5876</v>
      </c>
      <c r="D149" s="873" t="s">
        <v>3130</v>
      </c>
      <c r="E149" s="873">
        <f t="shared" si="14"/>
        <v>2</v>
      </c>
      <c r="F149" s="878">
        <v>14</v>
      </c>
      <c r="G149" s="873"/>
      <c r="H149" s="873">
        <f t="shared" ca="1" si="15"/>
        <v>35</v>
      </c>
      <c r="I149" s="886"/>
      <c r="J149" s="886"/>
      <c r="K149" s="875"/>
      <c r="L149" s="877"/>
      <c r="M149" s="887"/>
      <c r="N149" s="877"/>
      <c r="O149" s="873" t="str">
        <f ca="1">IFERROR(IF(COUNTA($D$41:$D149)=1,"",OFFSET($C147,-COUNTA($D$41:$D149)+3,0)),"")</f>
        <v/>
      </c>
      <c r="P149" s="873">
        <f t="shared" si="16"/>
        <v>106</v>
      </c>
      <c r="Q149" s="873"/>
      <c r="R149" s="873"/>
      <c r="S149" s="873"/>
      <c r="T149" s="873" t="b">
        <v>0</v>
      </c>
    </row>
    <row r="150" spans="1:20" x14ac:dyDescent="0.35">
      <c r="A150" s="873" t="b">
        <v>0</v>
      </c>
      <c r="B150" s="885"/>
      <c r="C150" s="873" t="s">
        <v>5877</v>
      </c>
      <c r="D150" s="873" t="s">
        <v>3130</v>
      </c>
      <c r="E150" s="873">
        <f t="shared" si="14"/>
        <v>3</v>
      </c>
      <c r="F150" s="878">
        <v>14</v>
      </c>
      <c r="G150" s="873"/>
      <c r="H150" s="873">
        <f t="shared" ca="1" si="15"/>
        <v>35</v>
      </c>
      <c r="I150" s="886"/>
      <c r="J150" s="886"/>
      <c r="K150" s="875"/>
      <c r="L150" s="877"/>
      <c r="M150" s="887"/>
      <c r="N150" s="877"/>
      <c r="O150" s="873" t="str">
        <f ca="1">IFERROR(IF(COUNTA($D$41:$D150)=1,"",OFFSET($C148,-COUNTA($D$41:$D150)+3,0)),"")</f>
        <v/>
      </c>
      <c r="P150" s="873">
        <f t="shared" si="16"/>
        <v>107</v>
      </c>
      <c r="Q150" s="873"/>
      <c r="R150" s="873"/>
      <c r="S150" s="873"/>
      <c r="T150" s="873" t="b">
        <v>0</v>
      </c>
    </row>
    <row r="151" spans="1:20" x14ac:dyDescent="0.35">
      <c r="A151" s="873" t="b">
        <v>0</v>
      </c>
      <c r="B151" s="885"/>
      <c r="C151" s="873" t="s">
        <v>5878</v>
      </c>
      <c r="D151" s="873" t="s">
        <v>3130</v>
      </c>
      <c r="E151" s="873">
        <f t="shared" si="14"/>
        <v>4</v>
      </c>
      <c r="F151" s="878">
        <v>14</v>
      </c>
      <c r="G151" s="873"/>
      <c r="H151" s="873">
        <f t="shared" ca="1" si="15"/>
        <v>35</v>
      </c>
      <c r="I151" s="886"/>
      <c r="J151" s="886"/>
      <c r="K151" s="875"/>
      <c r="L151" s="877"/>
      <c r="M151" s="887"/>
      <c r="N151" s="877"/>
      <c r="O151" s="873" t="str">
        <f ca="1">IFERROR(IF(COUNTA($D$41:$D151)=1,"",OFFSET($C149,-COUNTA($D$41:$D151)+3,0)),"")</f>
        <v/>
      </c>
      <c r="P151" s="873">
        <f t="shared" si="16"/>
        <v>108</v>
      </c>
      <c r="Q151" s="873"/>
      <c r="R151" s="873"/>
      <c r="S151" s="873"/>
      <c r="T151" s="873" t="b">
        <v>0</v>
      </c>
    </row>
    <row r="152" spans="1:20" x14ac:dyDescent="0.35">
      <c r="A152" s="873" t="b">
        <v>0</v>
      </c>
      <c r="B152" s="885"/>
      <c r="C152" s="873" t="s">
        <v>5879</v>
      </c>
      <c r="D152" s="873" t="s">
        <v>3130</v>
      </c>
      <c r="E152" s="873">
        <f t="shared" si="14"/>
        <v>5</v>
      </c>
      <c r="F152" s="878">
        <v>14</v>
      </c>
      <c r="G152" s="873"/>
      <c r="H152" s="873">
        <f t="shared" ca="1" si="15"/>
        <v>35</v>
      </c>
      <c r="I152" s="886"/>
      <c r="J152" s="886"/>
      <c r="K152" s="875"/>
      <c r="L152" s="877"/>
      <c r="M152" s="887"/>
      <c r="N152" s="877"/>
      <c r="O152" s="873" t="str">
        <f ca="1">IFERROR(IF(COUNTA($D$41:$D152)=1,"",OFFSET($C150,-COUNTA($D$41:$D152)+3,0)),"")</f>
        <v/>
      </c>
      <c r="P152" s="873">
        <f t="shared" si="16"/>
        <v>109</v>
      </c>
      <c r="Q152" s="873"/>
      <c r="R152" s="873"/>
      <c r="S152" s="873"/>
      <c r="T152" s="873" t="b">
        <v>0</v>
      </c>
    </row>
    <row r="153" spans="1:20" x14ac:dyDescent="0.35">
      <c r="A153" s="873" t="b">
        <v>0</v>
      </c>
      <c r="B153" s="885"/>
      <c r="C153" s="873" t="s">
        <v>5880</v>
      </c>
      <c r="D153" s="873" t="s">
        <v>3130</v>
      </c>
      <c r="E153" s="873">
        <f t="shared" si="14"/>
        <v>6</v>
      </c>
      <c r="F153" s="878">
        <v>14</v>
      </c>
      <c r="G153" s="873"/>
      <c r="H153" s="873">
        <f t="shared" ca="1" si="15"/>
        <v>35</v>
      </c>
      <c r="I153" s="886"/>
      <c r="J153" s="886"/>
      <c r="K153" s="875"/>
      <c r="L153" s="877"/>
      <c r="M153" s="887"/>
      <c r="N153" s="877"/>
      <c r="O153" s="873" t="str">
        <f ca="1">IFERROR(IF(COUNTA($D$41:$D153)=1,"",OFFSET($C151,-COUNTA($D$41:$D153)+3,0)),"")</f>
        <v/>
      </c>
      <c r="P153" s="873">
        <f t="shared" si="16"/>
        <v>110</v>
      </c>
      <c r="Q153" s="873"/>
      <c r="R153" s="873"/>
      <c r="S153" s="873"/>
      <c r="T153" s="873" t="b">
        <v>0</v>
      </c>
    </row>
    <row r="154" spans="1:20" x14ac:dyDescent="0.35">
      <c r="A154" s="873" t="b">
        <v>0</v>
      </c>
      <c r="B154" s="885"/>
      <c r="C154" s="873" t="s">
        <v>5881</v>
      </c>
      <c r="D154" s="873" t="s">
        <v>3130</v>
      </c>
      <c r="E154" s="873">
        <f t="shared" si="14"/>
        <v>7</v>
      </c>
      <c r="F154" s="878">
        <v>14</v>
      </c>
      <c r="G154" s="873"/>
      <c r="H154" s="873">
        <f t="shared" ca="1" si="15"/>
        <v>35</v>
      </c>
      <c r="I154" s="886"/>
      <c r="J154" s="886"/>
      <c r="K154" s="875"/>
      <c r="L154" s="877"/>
      <c r="M154" s="887"/>
      <c r="N154" s="877"/>
      <c r="O154" s="873" t="str">
        <f ca="1">IFERROR(IF(COUNTA($D$41:$D154)=1,"",OFFSET($C152,-COUNTA($D$41:$D154)+3,0)),"")</f>
        <v/>
      </c>
      <c r="P154" s="873">
        <f t="shared" si="16"/>
        <v>111</v>
      </c>
      <c r="Q154" s="873"/>
      <c r="R154" s="873"/>
      <c r="S154" s="873"/>
      <c r="T154" s="873" t="b">
        <v>0</v>
      </c>
    </row>
    <row r="155" spans="1:20" x14ac:dyDescent="0.35">
      <c r="A155" s="873" t="b">
        <v>0</v>
      </c>
      <c r="B155" s="885"/>
      <c r="C155" s="873" t="s">
        <v>5882</v>
      </c>
      <c r="D155" s="873" t="s">
        <v>3130</v>
      </c>
      <c r="E155" s="873">
        <f t="shared" si="14"/>
        <v>8</v>
      </c>
      <c r="F155" s="878">
        <v>14</v>
      </c>
      <c r="G155" s="873"/>
      <c r="H155" s="873">
        <f t="shared" ca="1" si="15"/>
        <v>35</v>
      </c>
      <c r="I155" s="886"/>
      <c r="J155" s="886"/>
      <c r="K155" s="875"/>
      <c r="L155" s="877"/>
      <c r="M155" s="887"/>
      <c r="N155" s="877"/>
      <c r="O155" s="873" t="str">
        <f ca="1">IFERROR(IF(COUNTA($D$41:$D155)=1,"",OFFSET($C153,-COUNTA($D$41:$D155)+3,0)),"")</f>
        <v/>
      </c>
      <c r="P155" s="873">
        <f t="shared" si="16"/>
        <v>112</v>
      </c>
      <c r="Q155" s="873"/>
      <c r="R155" s="873"/>
      <c r="S155" s="873"/>
      <c r="T155" s="873" t="b">
        <v>0</v>
      </c>
    </row>
    <row r="156" spans="1:20" x14ac:dyDescent="0.35">
      <c r="A156" s="873" t="b">
        <v>0</v>
      </c>
      <c r="B156" s="885"/>
      <c r="C156" s="873" t="s">
        <v>5883</v>
      </c>
      <c r="D156" s="873" t="s">
        <v>3151</v>
      </c>
      <c r="E156" s="873">
        <f t="shared" si="14"/>
        <v>1</v>
      </c>
      <c r="F156" s="878">
        <v>15</v>
      </c>
      <c r="G156" s="873"/>
      <c r="H156" s="873">
        <f t="shared" ca="1" si="15"/>
        <v>37</v>
      </c>
      <c r="I156" s="886"/>
      <c r="J156" s="886"/>
      <c r="K156" s="875"/>
      <c r="L156" s="877"/>
      <c r="M156" s="887"/>
      <c r="N156" s="877"/>
      <c r="O156" s="873" t="str">
        <f ca="1">IFERROR(IF(COUNTA($D$41:$D156)=1,"",OFFSET($C154,-COUNTA($D$41:$D156)+3,0)),"")</f>
        <v/>
      </c>
      <c r="P156" s="873">
        <f t="shared" si="16"/>
        <v>113</v>
      </c>
      <c r="Q156" s="873"/>
      <c r="R156" s="873"/>
      <c r="S156" s="873"/>
      <c r="T156" s="873" t="b">
        <v>0</v>
      </c>
    </row>
    <row r="157" spans="1:20" x14ac:dyDescent="0.35">
      <c r="A157" s="873" t="b">
        <v>0</v>
      </c>
      <c r="B157" s="885"/>
      <c r="C157" s="873" t="s">
        <v>5884</v>
      </c>
      <c r="D157" s="873" t="s">
        <v>3151</v>
      </c>
      <c r="E157" s="873">
        <f t="shared" si="14"/>
        <v>2</v>
      </c>
      <c r="F157" s="878">
        <v>15</v>
      </c>
      <c r="G157" s="873"/>
      <c r="H157" s="873">
        <f t="shared" ca="1" si="15"/>
        <v>37</v>
      </c>
      <c r="I157" s="886"/>
      <c r="J157" s="886"/>
      <c r="K157" s="875"/>
      <c r="L157" s="877"/>
      <c r="M157" s="887"/>
      <c r="N157" s="877"/>
      <c r="O157" s="873" t="str">
        <f ca="1">IFERROR(IF(COUNTA($D$41:$D157)=1,"",OFFSET($C155,-COUNTA($D$41:$D157)+3,0)),"")</f>
        <v/>
      </c>
      <c r="P157" s="873">
        <f t="shared" si="16"/>
        <v>114</v>
      </c>
      <c r="Q157" s="873"/>
      <c r="R157" s="873"/>
      <c r="S157" s="873"/>
      <c r="T157" s="873" t="b">
        <v>0</v>
      </c>
    </row>
    <row r="158" spans="1:20" x14ac:dyDescent="0.35">
      <c r="A158" s="873" t="b">
        <v>0</v>
      </c>
      <c r="B158" s="885"/>
      <c r="C158" s="873" t="s">
        <v>5885</v>
      </c>
      <c r="D158" s="873" t="s">
        <v>3151</v>
      </c>
      <c r="E158" s="873">
        <f t="shared" si="14"/>
        <v>3</v>
      </c>
      <c r="F158" s="878">
        <v>15</v>
      </c>
      <c r="G158" s="873"/>
      <c r="H158" s="873">
        <f t="shared" ca="1" si="15"/>
        <v>37</v>
      </c>
      <c r="I158" s="886"/>
      <c r="J158" s="886"/>
      <c r="K158" s="875"/>
      <c r="L158" s="877"/>
      <c r="M158" s="887"/>
      <c r="N158" s="877"/>
      <c r="O158" s="873" t="str">
        <f ca="1">IFERROR(IF(COUNTA($D$41:$D158)=1,"",OFFSET($C156,-COUNTA($D$41:$D158)+3,0)),"")</f>
        <v/>
      </c>
      <c r="P158" s="873">
        <f t="shared" si="16"/>
        <v>115</v>
      </c>
      <c r="Q158" s="873"/>
      <c r="R158" s="873"/>
      <c r="S158" s="873"/>
      <c r="T158" s="873" t="b">
        <v>0</v>
      </c>
    </row>
    <row r="159" spans="1:20" x14ac:dyDescent="0.35">
      <c r="A159" s="873" t="b">
        <v>0</v>
      </c>
      <c r="B159" s="885"/>
      <c r="C159" s="873" t="s">
        <v>5886</v>
      </c>
      <c r="D159" s="873" t="s">
        <v>3151</v>
      </c>
      <c r="E159" s="873">
        <f t="shared" si="14"/>
        <v>4</v>
      </c>
      <c r="F159" s="878">
        <v>15</v>
      </c>
      <c r="G159" s="873"/>
      <c r="H159" s="873">
        <f t="shared" ca="1" si="15"/>
        <v>37</v>
      </c>
      <c r="I159" s="886"/>
      <c r="J159" s="886"/>
      <c r="K159" s="875"/>
      <c r="L159" s="877"/>
      <c r="M159" s="887"/>
      <c r="N159" s="877"/>
      <c r="O159" s="873" t="str">
        <f ca="1">IFERROR(IF(COUNTA($D$41:$D159)=1,"",OFFSET($C157,-COUNTA($D$41:$D159)+3,0)),"")</f>
        <v/>
      </c>
      <c r="P159" s="873">
        <f t="shared" si="16"/>
        <v>116</v>
      </c>
      <c r="Q159" s="873"/>
      <c r="R159" s="873"/>
      <c r="S159" s="873"/>
      <c r="T159" s="873" t="b">
        <v>0</v>
      </c>
    </row>
    <row r="160" spans="1:20" x14ac:dyDescent="0.35">
      <c r="A160" s="873" t="b">
        <v>0</v>
      </c>
      <c r="B160" s="885"/>
      <c r="C160" s="873" t="s">
        <v>5887</v>
      </c>
      <c r="D160" s="873" t="s">
        <v>3151</v>
      </c>
      <c r="E160" s="873">
        <f t="shared" si="14"/>
        <v>5</v>
      </c>
      <c r="F160" s="878">
        <v>15</v>
      </c>
      <c r="G160" s="873"/>
      <c r="H160" s="873">
        <f t="shared" ca="1" si="15"/>
        <v>37</v>
      </c>
      <c r="I160" s="886"/>
      <c r="J160" s="886"/>
      <c r="K160" s="875"/>
      <c r="L160" s="877"/>
      <c r="M160" s="887"/>
      <c r="N160" s="877"/>
      <c r="O160" s="873" t="str">
        <f ca="1">IFERROR(IF(COUNTA($D$41:$D160)=1,"",OFFSET($C158,-COUNTA($D$41:$D160)+3,0)),"")</f>
        <v/>
      </c>
      <c r="P160" s="873">
        <f t="shared" si="16"/>
        <v>117</v>
      </c>
      <c r="Q160" s="873"/>
      <c r="R160" s="873"/>
      <c r="S160" s="873"/>
      <c r="T160" s="873" t="b">
        <v>0</v>
      </c>
    </row>
    <row r="161" spans="1:20" x14ac:dyDescent="0.35">
      <c r="A161" s="873" t="b">
        <v>0</v>
      </c>
      <c r="B161" s="885"/>
      <c r="C161" s="873" t="s">
        <v>5888</v>
      </c>
      <c r="D161" s="873" t="s">
        <v>3151</v>
      </c>
      <c r="E161" s="873">
        <f t="shared" si="14"/>
        <v>6</v>
      </c>
      <c r="F161" s="878">
        <v>15</v>
      </c>
      <c r="G161" s="873"/>
      <c r="H161" s="873">
        <f t="shared" ca="1" si="15"/>
        <v>37</v>
      </c>
      <c r="I161" s="886"/>
      <c r="J161" s="886"/>
      <c r="K161" s="875"/>
      <c r="L161" s="877"/>
      <c r="M161" s="887"/>
      <c r="N161" s="877"/>
      <c r="O161" s="873" t="str">
        <f ca="1">IFERROR(IF(COUNTA($D$41:$D161)=1,"",OFFSET($C159,-COUNTA($D$41:$D161)+3,0)),"")</f>
        <v/>
      </c>
      <c r="P161" s="873">
        <f t="shared" si="16"/>
        <v>118</v>
      </c>
      <c r="Q161" s="873"/>
      <c r="R161" s="873"/>
      <c r="S161" s="873"/>
      <c r="T161" s="873" t="b">
        <v>0</v>
      </c>
    </row>
    <row r="162" spans="1:20" x14ac:dyDescent="0.35">
      <c r="A162" s="873" t="b">
        <v>0</v>
      </c>
      <c r="B162" s="885"/>
      <c r="C162" s="873" t="s">
        <v>5889</v>
      </c>
      <c r="D162" s="873" t="s">
        <v>3151</v>
      </c>
      <c r="E162" s="873">
        <f t="shared" si="14"/>
        <v>7</v>
      </c>
      <c r="F162" s="878">
        <v>15</v>
      </c>
      <c r="G162" s="873"/>
      <c r="H162" s="873">
        <f t="shared" ca="1" si="15"/>
        <v>37</v>
      </c>
      <c r="I162" s="886"/>
      <c r="J162" s="886"/>
      <c r="K162" s="875"/>
      <c r="L162" s="877"/>
      <c r="M162" s="887"/>
      <c r="N162" s="877"/>
      <c r="O162" s="873" t="str">
        <f ca="1">IFERROR(IF(COUNTA($D$41:$D162)=1,"",OFFSET($C160,-COUNTA($D$41:$D162)+3,0)),"")</f>
        <v/>
      </c>
      <c r="P162" s="873">
        <f t="shared" si="16"/>
        <v>119</v>
      </c>
      <c r="Q162" s="873"/>
      <c r="R162" s="873"/>
      <c r="S162" s="873"/>
      <c r="T162" s="873" t="b">
        <v>0</v>
      </c>
    </row>
    <row r="163" spans="1:20" x14ac:dyDescent="0.35">
      <c r="A163" s="873" t="b">
        <v>0</v>
      </c>
      <c r="B163" s="885"/>
      <c r="C163" s="873" t="s">
        <v>5890</v>
      </c>
      <c r="D163" s="873" t="s">
        <v>3151</v>
      </c>
      <c r="E163" s="873">
        <f t="shared" si="14"/>
        <v>8</v>
      </c>
      <c r="F163" s="878">
        <v>15</v>
      </c>
      <c r="G163" s="873"/>
      <c r="H163" s="873">
        <f t="shared" ca="1" si="15"/>
        <v>37</v>
      </c>
      <c r="I163" s="886"/>
      <c r="J163" s="886"/>
      <c r="K163" s="875"/>
      <c r="L163" s="877"/>
      <c r="M163" s="887"/>
      <c r="N163" s="877"/>
      <c r="O163" s="873" t="str">
        <f ca="1">IFERROR(IF(COUNTA($D$41:$D163)=1,"",OFFSET($C161,-COUNTA($D$41:$D163)+3,0)),"")</f>
        <v/>
      </c>
      <c r="P163" s="873">
        <f t="shared" si="16"/>
        <v>120</v>
      </c>
      <c r="Q163" s="873"/>
      <c r="R163" s="873"/>
      <c r="S163" s="873"/>
      <c r="T163" s="873" t="b">
        <v>0</v>
      </c>
    </row>
    <row r="164" spans="1:20" x14ac:dyDescent="0.35">
      <c r="A164" s="873" t="b">
        <f t="shared" ref="A164:A227" ca="1" si="17">IF(OR(I164&lt;&gt;"",J164&lt;&gt;"",K164&lt;&gt;"",M164&lt;&gt;"",N164&lt;&gt;""),TRUE,FALSE)</f>
        <v>0</v>
      </c>
      <c r="B164" s="885"/>
      <c r="C164" s="884" t="str">
        <f t="shared" ref="C164:C227" ca="1" si="18">O164</f>
        <v>a1H55000007cpLJEAY</v>
      </c>
      <c r="D164" s="873"/>
      <c r="E164" s="873">
        <f t="shared" ca="1" si="14"/>
        <v>1</v>
      </c>
      <c r="F164" s="878">
        <f ca="1">IFERROR(IF(COUNTA($D$41:$D164)=1,"",OFFSET($F162,-COUNTA($D$41:$D164)+3,0)),"")</f>
        <v>1</v>
      </c>
      <c r="G164" s="873"/>
      <c r="H164" s="873">
        <f t="shared" ca="1" si="15"/>
        <v>9</v>
      </c>
      <c r="I164" s="886" t="str">
        <f t="shared" ref="I164:I227" ca="1" si="19">IFERROR(CHOOSE(E164,IFERROR(IF(INDIRECT("'Impact Indicators - Section B '!K"&amp;H164+1)="","",INDIRECT("'Impact Indicators - Section B '!K"&amp;H164+1)),""),IFERROR(IF(INDIRECT("'Impact Indicators - Section B '!O"&amp;H164+1)="","",INDIRECT("'Impact Indicators - Section B '!O"&amp;H164+1)),""),IFERROR(IF(INDIRECT("'Impact Indicators - Section B '!S"&amp;H164+1)="","",INDIRECT("'Impact Indicators - Section B '!S"&amp;H164+1)),""),IFERROR(IF(INDIRECT("'Impact Indicators - Section B '!W"&amp;H164+1)="","",INDIRECT("'Impact Indicators - Section B '!W"&amp;H164+1)),"")),"")</f>
        <v/>
      </c>
      <c r="J164" s="886" t="str">
        <f t="shared" ref="J164:J227" ca="1" si="20">IFERROR(CHOOSE(E164,IFERROR(IF(INDIRECT("'Impact Indicators - Section B '!K"&amp;H164)="","",INDIRECT("'Impact Indicators - Section B '!K"&amp;H164)),""),IFERROR(IF(INDIRECT("'Impact Indicators - Section B '!O"&amp;H164)="","",INDIRECT("'Impact Indicators - Section B '!O"&amp;H164)),""),IFERROR(IF(INDIRECT("'Impact Indicators - Section B '!S"&amp;H164)="","",INDIRECT("'Impact Indicators - Section B '!S"&amp;H164)),""),IFERROR(IF(INDIRECT("'Impact Indicators - Section B '!W"&amp;H164)="","",INDIRECT("'Impact Indicators - Section B '!W"&amp;H164)),"")),"")</f>
        <v/>
      </c>
      <c r="K164" s="875" t="str">
        <f t="shared" ref="K164:K227" ca="1" si="21">IFERROR(CHOOSE(E164,IFERROR(IF(INDIRECT("'Impact Indicators - Section B '!L"&amp;H164)="","",INDIRECT("'Impact Indicators - Section B '!L"&amp;H164)*100),""),IFERROR(IF(INDIRECT("'Impact Indicators - Section B '!P"&amp;H164)="","",INDIRECT("'Impact Indicators - Section B '!P"&amp;H164)*100),""),IFERROR(IF(INDIRECT("'Impact Indicators - Section B '!T"&amp;H164)="","",INDIRECT("'Impact Indicators - Section B '!T"&amp;H164)*100),""),IFERROR(IF(INDIRECT("'Impact Indicators - Section B '!X"&amp;H164)="","",INDIRECT("'Impact Indicators - Section B '!X"&amp;H164)*100),"")),"")</f>
        <v/>
      </c>
      <c r="L164" s="877">
        <f ca="1">IFERROR(CHOOSE(E164,'Impact Indicators - Section B '!$K$7,'Impact Indicators - Section B '!$O$7,'Impact Indicators - Section B '!$S$7,'Impact Indicators - Section B '!$W$7,'Impact Indicators - Section B '!#REF!),"")</f>
        <v>2021</v>
      </c>
      <c r="M164" s="887" t="str">
        <f t="shared" ref="M164:M227" ca="1" si="22">IFERROR(CHOOSE(E164,IFERROR(IF(INDIRECT("'Impact Indicators - Section B '!M"&amp;H164)="","",INDIRECT("'Impact Indicators - Section B '!M"&amp;H164)),""),IFERROR(IF(INDIRECT("'Impact Indicators - Section B '!Q"&amp;H164)=0,"",INDIRECT("'Impact Indicators - Section B '!Q"&amp;H164)),""),IFERROR(IF(INDIRECT("'Impact Indicators - Section B '!U"&amp;H164)=0,"",INDIRECT("'Impact Indicators - Section B '!U"&amp;H164)),""),IFERROR(IF(INDIRECT("'Impact Indicators - Section B '!Y"&amp;H164)=0,"",INDIRECT("'Impact Indicators - Section B '!Y"&amp;H164)),"")),"")</f>
        <v/>
      </c>
      <c r="N164" s="877" t="str">
        <f t="shared" ref="N164:N227" ca="1" si="23">IFERROR(CHOOSE(E164,IFERROR(IF(INDIRECT("'Impact Indicators - Section B '!N"&amp;H164)=0,"",INDIRECT("'Impact Indicators - Section B '!N"&amp;H164)),""),IFERROR(IF(INDIRECT("'Impact Indicators - Section B '!R"&amp;H164)=0,"",INDIRECT("'Impact Indicators - Section B '!R"&amp;H164)),""),IFERROR(IF(INDIRECT("'Impact Indicators - Section B '!V"&amp;H164)=0,"",INDIRECT("'Impact Indicators - Section B '!V"&amp;H164)),""),IFERROR(IF(INDIRECT("'Impact Indicators - Section B '!Z"&amp;H164)=0,"",INDIRECT("'Impact Indicators - Section B '!Z"&amp;H164)),"")),"")</f>
        <v/>
      </c>
      <c r="O164" s="873" t="str">
        <f ca="1">IFERROR(IF(COUNTA($D$41:$D164)=1,"",OFFSET($C162,-COUNTA($D$41:$D164)+3,0)),"")</f>
        <v>a1H55000007cpLJEAY</v>
      </c>
      <c r="P164" s="873">
        <f t="shared" si="16"/>
        <v>0</v>
      </c>
      <c r="Q164" s="873"/>
      <c r="R164" s="873"/>
      <c r="S164" s="873"/>
      <c r="T164" s="873" t="b">
        <f t="shared" ref="T164:T227" ca="1" si="24">IF(A164=TRUE,TRUE,FALSE)</f>
        <v>0</v>
      </c>
    </row>
    <row r="165" spans="1:20" x14ac:dyDescent="0.35">
      <c r="A165" s="873" t="b">
        <f t="shared" ca="1" si="17"/>
        <v>0</v>
      </c>
      <c r="B165" s="885"/>
      <c r="C165" s="884" t="str">
        <f t="shared" ca="1" si="18"/>
        <v>a1H55000007cpLYEAY</v>
      </c>
      <c r="D165" s="873"/>
      <c r="E165" s="873">
        <f t="shared" ca="1" si="14"/>
        <v>2</v>
      </c>
      <c r="F165" s="878">
        <f ca="1">IFERROR(IF(COUNTA($D$41:$D165)=1,"",OFFSET($F163,-COUNTA($D$41:$D165)+3,0)),"")</f>
        <v>1</v>
      </c>
      <c r="G165" s="873"/>
      <c r="H165" s="873">
        <f t="shared" ca="1" si="15"/>
        <v>9</v>
      </c>
      <c r="I165" s="886" t="str">
        <f t="shared" ca="1" si="19"/>
        <v/>
      </c>
      <c r="J165" s="886" t="str">
        <f t="shared" ca="1" si="20"/>
        <v/>
      </c>
      <c r="K165" s="875" t="str">
        <f t="shared" ca="1" si="21"/>
        <v/>
      </c>
      <c r="L165" s="877">
        <f ca="1">IFERROR(CHOOSE(E165,'Impact Indicators - Section B '!$K$7,'Impact Indicators - Section B '!$O$7,'Impact Indicators - Section B '!$S$7,'Impact Indicators - Section B '!$W$7,'Impact Indicators - Section B '!#REF!),"")</f>
        <v>2022</v>
      </c>
      <c r="M165" s="887" t="str">
        <f t="shared" ca="1" si="22"/>
        <v/>
      </c>
      <c r="N165" s="877" t="str">
        <f t="shared" ca="1" si="23"/>
        <v/>
      </c>
      <c r="O165" s="873" t="str">
        <f ca="1">IFERROR(IF(COUNTA($D$41:$D165)=1,"",OFFSET($C163,-COUNTA($D$41:$D165)+3,0)),"")</f>
        <v>a1H55000007cpLYEAY</v>
      </c>
      <c r="P165" s="873">
        <f t="shared" si="16"/>
        <v>0</v>
      </c>
      <c r="Q165" s="873"/>
      <c r="R165" s="873"/>
      <c r="S165" s="873"/>
      <c r="T165" s="873" t="b">
        <f t="shared" ca="1" si="24"/>
        <v>0</v>
      </c>
    </row>
    <row r="166" spans="1:20" x14ac:dyDescent="0.35">
      <c r="A166" s="873" t="b">
        <f t="shared" ca="1" si="17"/>
        <v>0</v>
      </c>
      <c r="B166" s="885"/>
      <c r="C166" s="884" t="str">
        <f t="shared" ca="1" si="18"/>
        <v>a1H55000007cpLnEAI</v>
      </c>
      <c r="D166" s="873"/>
      <c r="E166" s="873">
        <f t="shared" ca="1" si="14"/>
        <v>3</v>
      </c>
      <c r="F166" s="878">
        <f ca="1">IFERROR(IF(COUNTA($D$41:$D166)=1,"",OFFSET($F164,-COUNTA($D$41:$D166)+3,0)),"")</f>
        <v>1</v>
      </c>
      <c r="G166" s="873"/>
      <c r="H166" s="873">
        <f t="shared" ca="1" si="15"/>
        <v>9</v>
      </c>
      <c r="I166" s="886" t="str">
        <f t="shared" ca="1" si="19"/>
        <v/>
      </c>
      <c r="J166" s="886" t="str">
        <f t="shared" ca="1" si="20"/>
        <v/>
      </c>
      <c r="K166" s="875" t="str">
        <f t="shared" ca="1" si="21"/>
        <v/>
      </c>
      <c r="L166" s="877">
        <f ca="1">IFERROR(CHOOSE(E166,'Impact Indicators - Section B '!$K$7,'Impact Indicators - Section B '!$O$7,'Impact Indicators - Section B '!$S$7,'Impact Indicators - Section B '!$W$7,'Impact Indicators - Section B '!#REF!),"")</f>
        <v>2023</v>
      </c>
      <c r="M166" s="887" t="str">
        <f t="shared" ca="1" si="22"/>
        <v/>
      </c>
      <c r="N166" s="877" t="str">
        <f t="shared" ca="1" si="23"/>
        <v/>
      </c>
      <c r="O166" s="873" t="str">
        <f ca="1">IFERROR(IF(COUNTA($D$41:$D166)=1,"",OFFSET($C164,-COUNTA($D$41:$D166)+3,0)),"")</f>
        <v>a1H55000007cpLnEAI</v>
      </c>
      <c r="P166" s="873">
        <f t="shared" si="16"/>
        <v>0</v>
      </c>
      <c r="Q166" s="873"/>
      <c r="R166" s="873"/>
      <c r="S166" s="873"/>
      <c r="T166" s="873" t="b">
        <f t="shared" ca="1" si="24"/>
        <v>0</v>
      </c>
    </row>
    <row r="167" spans="1:20" x14ac:dyDescent="0.35">
      <c r="A167" s="873" t="b">
        <f t="shared" ca="1" si="17"/>
        <v>0</v>
      </c>
      <c r="B167" s="885"/>
      <c r="C167" s="884" t="str">
        <f t="shared" ca="1" si="18"/>
        <v>a1H55000007cpM2EAI</v>
      </c>
      <c r="D167" s="873"/>
      <c r="E167" s="873">
        <f t="shared" ca="1" si="14"/>
        <v>4</v>
      </c>
      <c r="F167" s="878">
        <f ca="1">IFERROR(IF(COUNTA($D$41:$D167)=1,"",OFFSET($F165,-COUNTA($D$41:$D167)+3,0)),"")</f>
        <v>1</v>
      </c>
      <c r="G167" s="873"/>
      <c r="H167" s="873">
        <f t="shared" ca="1" si="15"/>
        <v>9</v>
      </c>
      <c r="I167" s="886" t="str">
        <f t="shared" ca="1" si="19"/>
        <v/>
      </c>
      <c r="J167" s="886" t="str">
        <f t="shared" ca="1" si="20"/>
        <v/>
      </c>
      <c r="K167" s="875" t="str">
        <f t="shared" ca="1" si="21"/>
        <v/>
      </c>
      <c r="L167" s="877">
        <f ca="1">IFERROR(CHOOSE(E167,'Impact Indicators - Section B '!$K$7,'Impact Indicators - Section B '!$O$7,'Impact Indicators - Section B '!$S$7,'Impact Indicators - Section B '!$W$7,'Impact Indicators - Section B '!#REF!),"")</f>
        <v>2024</v>
      </c>
      <c r="M167" s="887" t="str">
        <f t="shared" ca="1" si="22"/>
        <v/>
      </c>
      <c r="N167" s="877" t="str">
        <f t="shared" ca="1" si="23"/>
        <v/>
      </c>
      <c r="O167" s="873" t="str">
        <f ca="1">IFERROR(IF(COUNTA($D$41:$D167)=1,"",OFFSET($C165,-COUNTA($D$41:$D167)+3,0)),"")</f>
        <v>a1H55000007cpM2EAI</v>
      </c>
      <c r="P167" s="873">
        <f t="shared" si="16"/>
        <v>0</v>
      </c>
      <c r="Q167" s="873"/>
      <c r="R167" s="873"/>
      <c r="S167" s="873"/>
      <c r="T167" s="873" t="b">
        <f t="shared" ca="1" si="24"/>
        <v>0</v>
      </c>
    </row>
    <row r="168" spans="1:20" x14ac:dyDescent="0.35">
      <c r="A168" s="873" t="b">
        <f t="shared" ca="1" si="17"/>
        <v>0</v>
      </c>
      <c r="B168" s="885"/>
      <c r="C168" s="884" t="str">
        <f t="shared" ca="1" si="18"/>
        <v>a1H55000007cpMHEAY</v>
      </c>
      <c r="D168" s="873"/>
      <c r="E168" s="873">
        <f t="shared" ca="1" si="14"/>
        <v>5</v>
      </c>
      <c r="F168" s="878">
        <f ca="1">IFERROR(IF(COUNTA($D$41:$D168)=1,"",OFFSET($F166,-COUNTA($D$41:$D168)+3,0)),"")</f>
        <v>1</v>
      </c>
      <c r="G168" s="873"/>
      <c r="H168" s="873">
        <f t="shared" ca="1" si="15"/>
        <v>9</v>
      </c>
      <c r="I168" s="886" t="str">
        <f t="shared" ca="1" si="19"/>
        <v/>
      </c>
      <c r="J168" s="886" t="str">
        <f t="shared" ca="1" si="20"/>
        <v/>
      </c>
      <c r="K168" s="875" t="str">
        <f t="shared" ca="1" si="21"/>
        <v/>
      </c>
      <c r="L168" s="877" t="str">
        <f ca="1">IFERROR(CHOOSE(E168,'Impact Indicators - Section B '!$K$7,'Impact Indicators - Section B '!$O$7,'Impact Indicators - Section B '!$S$7,'Impact Indicators - Section B '!$W$7,'Impact Indicators - Section B '!#REF!),"")</f>
        <v/>
      </c>
      <c r="M168" s="887" t="str">
        <f t="shared" ca="1" si="22"/>
        <v/>
      </c>
      <c r="N168" s="877" t="str">
        <f t="shared" ca="1" si="23"/>
        <v/>
      </c>
      <c r="O168" s="873" t="str">
        <f ca="1">IFERROR(IF(COUNTA($D$41:$D168)=1,"",OFFSET($C166,-COUNTA($D$41:$D168)+3,0)),"")</f>
        <v>a1H55000007cpMHEAY</v>
      </c>
      <c r="P168" s="873">
        <f t="shared" si="16"/>
        <v>0</v>
      </c>
      <c r="Q168" s="873"/>
      <c r="R168" s="873"/>
      <c r="S168" s="873"/>
      <c r="T168" s="873" t="b">
        <f t="shared" ca="1" si="24"/>
        <v>0</v>
      </c>
    </row>
    <row r="169" spans="1:20" x14ac:dyDescent="0.35">
      <c r="A169" s="873" t="b">
        <f t="shared" ca="1" si="17"/>
        <v>0</v>
      </c>
      <c r="B169" s="885"/>
      <c r="C169" s="884" t="str">
        <f t="shared" ca="1" si="18"/>
        <v>a1H55000007cpMWEAY</v>
      </c>
      <c r="D169" s="873"/>
      <c r="E169" s="873">
        <f t="shared" ca="1" si="14"/>
        <v>6</v>
      </c>
      <c r="F169" s="878">
        <f ca="1">IFERROR(IF(COUNTA($D$41:$D169)=1,"",OFFSET($F167,-COUNTA($D$41:$D169)+3,0)),"")</f>
        <v>1</v>
      </c>
      <c r="G169" s="873"/>
      <c r="H169" s="873">
        <f t="shared" ca="1" si="15"/>
        <v>9</v>
      </c>
      <c r="I169" s="886" t="str">
        <f t="shared" ca="1" si="19"/>
        <v/>
      </c>
      <c r="J169" s="886" t="str">
        <f t="shared" ca="1" si="20"/>
        <v/>
      </c>
      <c r="K169" s="875" t="str">
        <f t="shared" ca="1" si="21"/>
        <v/>
      </c>
      <c r="L169" s="877" t="str">
        <f ca="1">IFERROR(CHOOSE(E169,'Impact Indicators - Section B '!$K$7,'Impact Indicators - Section B '!$O$7,'Impact Indicators - Section B '!$S$7,'Impact Indicators - Section B '!$W$7,'Impact Indicators - Section B '!#REF!),"")</f>
        <v/>
      </c>
      <c r="M169" s="887" t="str">
        <f t="shared" ca="1" si="22"/>
        <v/>
      </c>
      <c r="N169" s="877" t="str">
        <f t="shared" ca="1" si="23"/>
        <v/>
      </c>
      <c r="O169" s="873" t="str">
        <f ca="1">IFERROR(IF(COUNTA($D$41:$D169)=1,"",OFFSET($C167,-COUNTA($D$41:$D169)+3,0)),"")</f>
        <v>a1H55000007cpMWEAY</v>
      </c>
      <c r="P169" s="873">
        <f t="shared" si="16"/>
        <v>0</v>
      </c>
      <c r="Q169" s="873"/>
      <c r="R169" s="873"/>
      <c r="S169" s="873"/>
      <c r="T169" s="873" t="b">
        <f t="shared" ca="1" si="24"/>
        <v>0</v>
      </c>
    </row>
    <row r="170" spans="1:20" x14ac:dyDescent="0.35">
      <c r="A170" s="873" t="b">
        <f t="shared" ca="1" si="17"/>
        <v>0</v>
      </c>
      <c r="B170" s="885"/>
      <c r="C170" s="884" t="str">
        <f t="shared" ca="1" si="18"/>
        <v>a1H55000007cpMlEAI</v>
      </c>
      <c r="D170" s="873"/>
      <c r="E170" s="873">
        <f t="shared" ca="1" si="14"/>
        <v>7</v>
      </c>
      <c r="F170" s="878">
        <f ca="1">IFERROR(IF(COUNTA($D$41:$D170)=1,"",OFFSET($F168,-COUNTA($D$41:$D170)+3,0)),"")</f>
        <v>1</v>
      </c>
      <c r="G170" s="873"/>
      <c r="H170" s="873">
        <f t="shared" ca="1" si="15"/>
        <v>9</v>
      </c>
      <c r="I170" s="886" t="str">
        <f t="shared" ca="1" si="19"/>
        <v/>
      </c>
      <c r="J170" s="886" t="str">
        <f t="shared" ca="1" si="20"/>
        <v/>
      </c>
      <c r="K170" s="875" t="str">
        <f t="shared" ca="1" si="21"/>
        <v/>
      </c>
      <c r="L170" s="877" t="str">
        <f ca="1">IFERROR(CHOOSE(E170,'Impact Indicators - Section B '!$K$7,'Impact Indicators - Section B '!$O$7,'Impact Indicators - Section B '!$S$7,'Impact Indicators - Section B '!$W$7,'Impact Indicators - Section B '!#REF!),"")</f>
        <v/>
      </c>
      <c r="M170" s="887" t="str">
        <f t="shared" ca="1" si="22"/>
        <v/>
      </c>
      <c r="N170" s="877" t="str">
        <f t="shared" ca="1" si="23"/>
        <v/>
      </c>
      <c r="O170" s="873" t="str">
        <f ca="1">IFERROR(IF(COUNTA($D$41:$D170)=1,"",OFFSET($C168,-COUNTA($D$41:$D170)+3,0)),"")</f>
        <v>a1H55000007cpMlEAI</v>
      </c>
      <c r="P170" s="873">
        <f t="shared" si="16"/>
        <v>0</v>
      </c>
      <c r="Q170" s="873"/>
      <c r="R170" s="873"/>
      <c r="S170" s="873"/>
      <c r="T170" s="873" t="b">
        <f t="shared" ca="1" si="24"/>
        <v>0</v>
      </c>
    </row>
    <row r="171" spans="1:20" x14ac:dyDescent="0.35">
      <c r="A171" s="873" t="b">
        <f t="shared" ca="1" si="17"/>
        <v>0</v>
      </c>
      <c r="B171" s="885"/>
      <c r="C171" s="884" t="str">
        <f t="shared" ca="1" si="18"/>
        <v>a1H55000007cpN0EAI</v>
      </c>
      <c r="D171" s="873"/>
      <c r="E171" s="873">
        <f t="shared" ca="1" si="14"/>
        <v>8</v>
      </c>
      <c r="F171" s="878">
        <f ca="1">IFERROR(IF(COUNTA($D$41:$D171)=1,"",OFFSET($F169,-COUNTA($D$41:$D171)+3,0)),"")</f>
        <v>1</v>
      </c>
      <c r="G171" s="873"/>
      <c r="H171" s="873">
        <f t="shared" ca="1" si="15"/>
        <v>9</v>
      </c>
      <c r="I171" s="886" t="str">
        <f t="shared" ca="1" si="19"/>
        <v/>
      </c>
      <c r="J171" s="886" t="str">
        <f t="shared" ca="1" si="20"/>
        <v/>
      </c>
      <c r="K171" s="875" t="str">
        <f t="shared" ca="1" si="21"/>
        <v/>
      </c>
      <c r="L171" s="877" t="str">
        <f ca="1">IFERROR(CHOOSE(E171,'Impact Indicators - Section B '!$K$7,'Impact Indicators - Section B '!$O$7,'Impact Indicators - Section B '!$S$7,'Impact Indicators - Section B '!$W$7,'Impact Indicators - Section B '!#REF!),"")</f>
        <v/>
      </c>
      <c r="M171" s="887" t="str">
        <f t="shared" ca="1" si="22"/>
        <v/>
      </c>
      <c r="N171" s="877" t="str">
        <f t="shared" ca="1" si="23"/>
        <v/>
      </c>
      <c r="O171" s="873" t="str">
        <f ca="1">IFERROR(IF(COUNTA($D$41:$D171)=1,"",OFFSET($C169,-COUNTA($D$41:$D171)+3,0)),"")</f>
        <v>a1H55000007cpN0EAI</v>
      </c>
      <c r="P171" s="873">
        <f t="shared" si="16"/>
        <v>0</v>
      </c>
      <c r="Q171" s="873"/>
      <c r="R171" s="873"/>
      <c r="S171" s="873"/>
      <c r="T171" s="873" t="b">
        <f t="shared" ca="1" si="24"/>
        <v>0</v>
      </c>
    </row>
    <row r="172" spans="1:20" x14ac:dyDescent="0.35">
      <c r="A172" s="873" t="b">
        <f t="shared" ca="1" si="17"/>
        <v>0</v>
      </c>
      <c r="B172" s="885"/>
      <c r="C172" s="884" t="str">
        <f t="shared" ca="1" si="18"/>
        <v>a1H55000007cpLKEAY</v>
      </c>
      <c r="D172" s="873"/>
      <c r="E172" s="873">
        <f t="shared" ref="E172:E235" ca="1" si="25">COUNTIF(F163:F172,F172)</f>
        <v>1</v>
      </c>
      <c r="F172" s="878">
        <f ca="1">IFERROR(IF(COUNTA($D$41:$D172)=1,"",OFFSET($F170,-COUNTA($D$41:$D172)+3,0)),"")</f>
        <v>2</v>
      </c>
      <c r="G172" s="873"/>
      <c r="H172" s="873">
        <f t="shared" ref="H172:H235" ca="1" si="26">IF(F172=1,9,IF(E171=MAX(E170:E172),H170+2,H171))</f>
        <v>11</v>
      </c>
      <c r="I172" s="886" t="str">
        <f t="shared" ca="1" si="19"/>
        <v/>
      </c>
      <c r="J172" s="886" t="str">
        <f t="shared" ca="1" si="20"/>
        <v/>
      </c>
      <c r="K172" s="875" t="str">
        <f t="shared" ca="1" si="21"/>
        <v/>
      </c>
      <c r="L172" s="877">
        <f ca="1">IFERROR(CHOOSE(E172,'Impact Indicators - Section B '!$K$7,'Impact Indicators - Section B '!$O$7,'Impact Indicators - Section B '!$S$7,'Impact Indicators - Section B '!$W$7,'Impact Indicators - Section B '!#REF!),"")</f>
        <v>2021</v>
      </c>
      <c r="M172" s="887" t="str">
        <f t="shared" ca="1" si="22"/>
        <v/>
      </c>
      <c r="N172" s="877" t="str">
        <f t="shared" ca="1" si="23"/>
        <v/>
      </c>
      <c r="O172" s="873" t="str">
        <f ca="1">IFERROR(IF(COUNTA($D$41:$D172)=1,"",OFFSET($C170,-COUNTA($D$41:$D172)+3,0)),"")</f>
        <v>a1H55000007cpLKEAY</v>
      </c>
      <c r="P172" s="873">
        <f t="shared" ref="P172:P235" si="27">IF(NOT(_xlfn.ISFORMULA(I172)),P171+1,0)</f>
        <v>0</v>
      </c>
      <c r="Q172" s="873"/>
      <c r="R172" s="873"/>
      <c r="S172" s="873"/>
      <c r="T172" s="873" t="b">
        <f t="shared" ca="1" si="24"/>
        <v>0</v>
      </c>
    </row>
    <row r="173" spans="1:20" x14ac:dyDescent="0.35">
      <c r="A173" s="873" t="b">
        <f t="shared" ca="1" si="17"/>
        <v>0</v>
      </c>
      <c r="B173" s="885"/>
      <c r="C173" s="884" t="str">
        <f t="shared" ca="1" si="18"/>
        <v>a1H55000007cpLZEAY</v>
      </c>
      <c r="D173" s="873"/>
      <c r="E173" s="873">
        <f t="shared" ca="1" si="25"/>
        <v>2</v>
      </c>
      <c r="F173" s="878">
        <f ca="1">IFERROR(IF(COUNTA($D$41:$D173)=1,"",OFFSET($F171,-COUNTA($D$41:$D173)+3,0)),"")</f>
        <v>2</v>
      </c>
      <c r="G173" s="873"/>
      <c r="H173" s="873">
        <f t="shared" ca="1" si="26"/>
        <v>11</v>
      </c>
      <c r="I173" s="886" t="str">
        <f t="shared" ca="1" si="19"/>
        <v/>
      </c>
      <c r="J173" s="886" t="str">
        <f t="shared" ca="1" si="20"/>
        <v/>
      </c>
      <c r="K173" s="875" t="str">
        <f t="shared" ca="1" si="21"/>
        <v/>
      </c>
      <c r="L173" s="877">
        <f ca="1">IFERROR(CHOOSE(E173,'Impact Indicators - Section B '!$K$7,'Impact Indicators - Section B '!$O$7,'Impact Indicators - Section B '!$S$7,'Impact Indicators - Section B '!$W$7,'Impact Indicators - Section B '!#REF!),"")</f>
        <v>2022</v>
      </c>
      <c r="M173" s="887" t="str">
        <f t="shared" ca="1" si="22"/>
        <v/>
      </c>
      <c r="N173" s="877" t="str">
        <f t="shared" ca="1" si="23"/>
        <v/>
      </c>
      <c r="O173" s="873" t="str">
        <f ca="1">IFERROR(IF(COUNTA($D$41:$D173)=1,"",OFFSET($C171,-COUNTA($D$41:$D173)+3,0)),"")</f>
        <v>a1H55000007cpLZEAY</v>
      </c>
      <c r="P173" s="873">
        <f t="shared" si="27"/>
        <v>0</v>
      </c>
      <c r="Q173" s="873"/>
      <c r="R173" s="873"/>
      <c r="S173" s="873"/>
      <c r="T173" s="873" t="b">
        <f t="shared" ca="1" si="24"/>
        <v>0</v>
      </c>
    </row>
    <row r="174" spans="1:20" x14ac:dyDescent="0.35">
      <c r="A174" s="873" t="b">
        <f t="shared" ca="1" si="17"/>
        <v>0</v>
      </c>
      <c r="B174" s="885"/>
      <c r="C174" s="884" t="str">
        <f t="shared" ca="1" si="18"/>
        <v>a1H55000007cpLoEAI</v>
      </c>
      <c r="D174" s="873"/>
      <c r="E174" s="873">
        <f t="shared" ca="1" si="25"/>
        <v>3</v>
      </c>
      <c r="F174" s="878">
        <f ca="1">IFERROR(IF(COUNTA($D$41:$D174)=1,"",OFFSET($F172,-COUNTA($D$41:$D174)+3,0)),"")</f>
        <v>2</v>
      </c>
      <c r="G174" s="873"/>
      <c r="H174" s="873">
        <f t="shared" ca="1" si="26"/>
        <v>11</v>
      </c>
      <c r="I174" s="886" t="str">
        <f t="shared" ca="1" si="19"/>
        <v/>
      </c>
      <c r="J174" s="886" t="str">
        <f t="shared" ca="1" si="20"/>
        <v/>
      </c>
      <c r="K174" s="875" t="str">
        <f t="shared" ca="1" si="21"/>
        <v/>
      </c>
      <c r="L174" s="877">
        <f ca="1">IFERROR(CHOOSE(E174,'Impact Indicators - Section B '!$K$7,'Impact Indicators - Section B '!$O$7,'Impact Indicators - Section B '!$S$7,'Impact Indicators - Section B '!$W$7,'Impact Indicators - Section B '!#REF!),"")</f>
        <v>2023</v>
      </c>
      <c r="M174" s="887" t="str">
        <f t="shared" ca="1" si="22"/>
        <v/>
      </c>
      <c r="N174" s="877" t="str">
        <f t="shared" ca="1" si="23"/>
        <v/>
      </c>
      <c r="O174" s="873" t="str">
        <f ca="1">IFERROR(IF(COUNTA($D$41:$D174)=1,"",OFFSET($C172,-COUNTA($D$41:$D174)+3,0)),"")</f>
        <v>a1H55000007cpLoEAI</v>
      </c>
      <c r="P174" s="873">
        <f t="shared" si="27"/>
        <v>0</v>
      </c>
      <c r="Q174" s="873"/>
      <c r="R174" s="873"/>
      <c r="S174" s="873"/>
      <c r="T174" s="873" t="b">
        <f t="shared" ca="1" si="24"/>
        <v>0</v>
      </c>
    </row>
    <row r="175" spans="1:20" x14ac:dyDescent="0.35">
      <c r="A175" s="873" t="b">
        <f t="shared" ca="1" si="17"/>
        <v>0</v>
      </c>
      <c r="B175" s="885"/>
      <c r="C175" s="884" t="str">
        <f t="shared" ca="1" si="18"/>
        <v>a1H55000007cpM3EAI</v>
      </c>
      <c r="D175" s="873"/>
      <c r="E175" s="873">
        <f t="shared" ca="1" si="25"/>
        <v>4</v>
      </c>
      <c r="F175" s="878">
        <f ca="1">IFERROR(IF(COUNTA($D$41:$D175)=1,"",OFFSET($F173,-COUNTA($D$41:$D175)+3,0)),"")</f>
        <v>2</v>
      </c>
      <c r="G175" s="873"/>
      <c r="H175" s="873">
        <f t="shared" ca="1" si="26"/>
        <v>11</v>
      </c>
      <c r="I175" s="886" t="str">
        <f t="shared" ca="1" si="19"/>
        <v/>
      </c>
      <c r="J175" s="886" t="str">
        <f t="shared" ca="1" si="20"/>
        <v/>
      </c>
      <c r="K175" s="875" t="str">
        <f t="shared" ca="1" si="21"/>
        <v/>
      </c>
      <c r="L175" s="877">
        <f ca="1">IFERROR(CHOOSE(E175,'Impact Indicators - Section B '!$K$7,'Impact Indicators - Section B '!$O$7,'Impact Indicators - Section B '!$S$7,'Impact Indicators - Section B '!$W$7,'Impact Indicators - Section B '!#REF!),"")</f>
        <v>2024</v>
      </c>
      <c r="M175" s="887" t="str">
        <f t="shared" ca="1" si="22"/>
        <v/>
      </c>
      <c r="N175" s="877" t="str">
        <f t="shared" ca="1" si="23"/>
        <v/>
      </c>
      <c r="O175" s="873" t="str">
        <f ca="1">IFERROR(IF(COUNTA($D$41:$D175)=1,"",OFFSET($C173,-COUNTA($D$41:$D175)+3,0)),"")</f>
        <v>a1H55000007cpM3EAI</v>
      </c>
      <c r="P175" s="873">
        <f t="shared" si="27"/>
        <v>0</v>
      </c>
      <c r="Q175" s="873"/>
      <c r="R175" s="873"/>
      <c r="S175" s="873"/>
      <c r="T175" s="873" t="b">
        <f t="shared" ca="1" si="24"/>
        <v>0</v>
      </c>
    </row>
    <row r="176" spans="1:20" x14ac:dyDescent="0.35">
      <c r="A176" s="873" t="b">
        <f t="shared" ca="1" si="17"/>
        <v>0</v>
      </c>
      <c r="B176" s="885"/>
      <c r="C176" s="884" t="str">
        <f t="shared" ca="1" si="18"/>
        <v>a1H55000007cpMIEAY</v>
      </c>
      <c r="D176" s="873"/>
      <c r="E176" s="873">
        <f t="shared" ca="1" si="25"/>
        <v>5</v>
      </c>
      <c r="F176" s="878">
        <f ca="1">IFERROR(IF(COUNTA($D$41:$D176)=1,"",OFFSET($F174,-COUNTA($D$41:$D176)+3,0)),"")</f>
        <v>2</v>
      </c>
      <c r="G176" s="873"/>
      <c r="H176" s="873">
        <f t="shared" ca="1" si="26"/>
        <v>11</v>
      </c>
      <c r="I176" s="886" t="str">
        <f t="shared" ca="1" si="19"/>
        <v/>
      </c>
      <c r="J176" s="886" t="str">
        <f t="shared" ca="1" si="20"/>
        <v/>
      </c>
      <c r="K176" s="875" t="str">
        <f t="shared" ca="1" si="21"/>
        <v/>
      </c>
      <c r="L176" s="877" t="str">
        <f ca="1">IFERROR(CHOOSE(E176,'Impact Indicators - Section B '!$K$7,'Impact Indicators - Section B '!$O$7,'Impact Indicators - Section B '!$S$7,'Impact Indicators - Section B '!$W$7,'Impact Indicators - Section B '!#REF!),"")</f>
        <v/>
      </c>
      <c r="M176" s="887" t="str">
        <f t="shared" ca="1" si="22"/>
        <v/>
      </c>
      <c r="N176" s="877" t="str">
        <f t="shared" ca="1" si="23"/>
        <v/>
      </c>
      <c r="O176" s="873" t="str">
        <f ca="1">IFERROR(IF(COUNTA($D$41:$D176)=1,"",OFFSET($C174,-COUNTA($D$41:$D176)+3,0)),"")</f>
        <v>a1H55000007cpMIEAY</v>
      </c>
      <c r="P176" s="873">
        <f t="shared" si="27"/>
        <v>0</v>
      </c>
      <c r="Q176" s="873"/>
      <c r="R176" s="873"/>
      <c r="S176" s="873"/>
      <c r="T176" s="873" t="b">
        <f t="shared" ca="1" si="24"/>
        <v>0</v>
      </c>
    </row>
    <row r="177" spans="1:20" x14ac:dyDescent="0.35">
      <c r="A177" s="873" t="b">
        <f t="shared" ca="1" si="17"/>
        <v>0</v>
      </c>
      <c r="B177" s="885"/>
      <c r="C177" s="884" t="str">
        <f t="shared" ca="1" si="18"/>
        <v>a1H55000007cpMXEAY</v>
      </c>
      <c r="D177" s="873"/>
      <c r="E177" s="873">
        <f t="shared" ca="1" si="25"/>
        <v>6</v>
      </c>
      <c r="F177" s="878">
        <f ca="1">IFERROR(IF(COUNTA($D$41:$D177)=1,"",OFFSET($F175,-COUNTA($D$41:$D177)+3,0)),"")</f>
        <v>2</v>
      </c>
      <c r="G177" s="873"/>
      <c r="H177" s="873">
        <f t="shared" ca="1" si="26"/>
        <v>11</v>
      </c>
      <c r="I177" s="886" t="str">
        <f t="shared" ca="1" si="19"/>
        <v/>
      </c>
      <c r="J177" s="886" t="str">
        <f t="shared" ca="1" si="20"/>
        <v/>
      </c>
      <c r="K177" s="875" t="str">
        <f t="shared" ca="1" si="21"/>
        <v/>
      </c>
      <c r="L177" s="877" t="str">
        <f ca="1">IFERROR(CHOOSE(E177,'Impact Indicators - Section B '!$K$7,'Impact Indicators - Section B '!$O$7,'Impact Indicators - Section B '!$S$7,'Impact Indicators - Section B '!$W$7,'Impact Indicators - Section B '!#REF!),"")</f>
        <v/>
      </c>
      <c r="M177" s="887" t="str">
        <f t="shared" ca="1" si="22"/>
        <v/>
      </c>
      <c r="N177" s="877" t="str">
        <f t="shared" ca="1" si="23"/>
        <v/>
      </c>
      <c r="O177" s="873" t="str">
        <f ca="1">IFERROR(IF(COUNTA($D$41:$D177)=1,"",OFFSET($C175,-COUNTA($D$41:$D177)+3,0)),"")</f>
        <v>a1H55000007cpMXEAY</v>
      </c>
      <c r="P177" s="873">
        <f t="shared" si="27"/>
        <v>0</v>
      </c>
      <c r="Q177" s="873"/>
      <c r="R177" s="873"/>
      <c r="S177" s="873"/>
      <c r="T177" s="873" t="b">
        <f t="shared" ca="1" si="24"/>
        <v>0</v>
      </c>
    </row>
    <row r="178" spans="1:20" x14ac:dyDescent="0.35">
      <c r="A178" s="873" t="b">
        <f t="shared" ca="1" si="17"/>
        <v>0</v>
      </c>
      <c r="B178" s="885"/>
      <c r="C178" s="884" t="str">
        <f t="shared" ca="1" si="18"/>
        <v>a1H55000007cpMmEAI</v>
      </c>
      <c r="D178" s="873"/>
      <c r="E178" s="873">
        <f t="shared" ca="1" si="25"/>
        <v>7</v>
      </c>
      <c r="F178" s="878">
        <f ca="1">IFERROR(IF(COUNTA($D$41:$D178)=1,"",OFFSET($F176,-COUNTA($D$41:$D178)+3,0)),"")</f>
        <v>2</v>
      </c>
      <c r="G178" s="873"/>
      <c r="H178" s="873">
        <f t="shared" ca="1" si="26"/>
        <v>11</v>
      </c>
      <c r="I178" s="886" t="str">
        <f t="shared" ca="1" si="19"/>
        <v/>
      </c>
      <c r="J178" s="886" t="str">
        <f t="shared" ca="1" si="20"/>
        <v/>
      </c>
      <c r="K178" s="875" t="str">
        <f t="shared" ca="1" si="21"/>
        <v/>
      </c>
      <c r="L178" s="877" t="str">
        <f ca="1">IFERROR(CHOOSE(E178,'Impact Indicators - Section B '!$K$7,'Impact Indicators - Section B '!$O$7,'Impact Indicators - Section B '!$S$7,'Impact Indicators - Section B '!$W$7,'Impact Indicators - Section B '!#REF!),"")</f>
        <v/>
      </c>
      <c r="M178" s="887" t="str">
        <f t="shared" ca="1" si="22"/>
        <v/>
      </c>
      <c r="N178" s="877" t="str">
        <f t="shared" ca="1" si="23"/>
        <v/>
      </c>
      <c r="O178" s="873" t="str">
        <f ca="1">IFERROR(IF(COUNTA($D$41:$D178)=1,"",OFFSET($C176,-COUNTA($D$41:$D178)+3,0)),"")</f>
        <v>a1H55000007cpMmEAI</v>
      </c>
      <c r="P178" s="873">
        <f t="shared" si="27"/>
        <v>0</v>
      </c>
      <c r="Q178" s="873"/>
      <c r="R178" s="873"/>
      <c r="S178" s="873"/>
      <c r="T178" s="873" t="b">
        <f t="shared" ca="1" si="24"/>
        <v>0</v>
      </c>
    </row>
    <row r="179" spans="1:20" x14ac:dyDescent="0.35">
      <c r="A179" s="873" t="b">
        <f t="shared" ca="1" si="17"/>
        <v>0</v>
      </c>
      <c r="B179" s="885"/>
      <c r="C179" s="884" t="str">
        <f t="shared" ca="1" si="18"/>
        <v>a1H55000007cpN1EAI</v>
      </c>
      <c r="D179" s="873"/>
      <c r="E179" s="873">
        <f t="shared" ca="1" si="25"/>
        <v>8</v>
      </c>
      <c r="F179" s="878">
        <f ca="1">IFERROR(IF(COUNTA($D$41:$D179)=1,"",OFFSET($F177,-COUNTA($D$41:$D179)+3,0)),"")</f>
        <v>2</v>
      </c>
      <c r="G179" s="873"/>
      <c r="H179" s="873">
        <f t="shared" ca="1" si="26"/>
        <v>11</v>
      </c>
      <c r="I179" s="886" t="str">
        <f t="shared" ca="1" si="19"/>
        <v/>
      </c>
      <c r="J179" s="886" t="str">
        <f t="shared" ca="1" si="20"/>
        <v/>
      </c>
      <c r="K179" s="875" t="str">
        <f t="shared" ca="1" si="21"/>
        <v/>
      </c>
      <c r="L179" s="877" t="str">
        <f ca="1">IFERROR(CHOOSE(E179,'Impact Indicators - Section B '!$K$7,'Impact Indicators - Section B '!$O$7,'Impact Indicators - Section B '!$S$7,'Impact Indicators - Section B '!$W$7,'Impact Indicators - Section B '!#REF!),"")</f>
        <v/>
      </c>
      <c r="M179" s="887" t="str">
        <f t="shared" ca="1" si="22"/>
        <v/>
      </c>
      <c r="N179" s="877" t="str">
        <f t="shared" ca="1" si="23"/>
        <v/>
      </c>
      <c r="O179" s="873" t="str">
        <f ca="1">IFERROR(IF(COUNTA($D$41:$D179)=1,"",OFFSET($C177,-COUNTA($D$41:$D179)+3,0)),"")</f>
        <v>a1H55000007cpN1EAI</v>
      </c>
      <c r="P179" s="873">
        <f t="shared" si="27"/>
        <v>0</v>
      </c>
      <c r="Q179" s="873"/>
      <c r="R179" s="873"/>
      <c r="S179" s="873"/>
      <c r="T179" s="873" t="b">
        <f t="shared" ca="1" si="24"/>
        <v>0</v>
      </c>
    </row>
    <row r="180" spans="1:20" x14ac:dyDescent="0.35">
      <c r="A180" s="873" t="b">
        <f t="shared" ca="1" si="17"/>
        <v>0</v>
      </c>
      <c r="B180" s="885"/>
      <c r="C180" s="884" t="str">
        <f t="shared" ca="1" si="18"/>
        <v>a1H55000007cpLLEAY</v>
      </c>
      <c r="D180" s="873"/>
      <c r="E180" s="873">
        <f t="shared" ca="1" si="25"/>
        <v>1</v>
      </c>
      <c r="F180" s="878">
        <f ca="1">IFERROR(IF(COUNTA($D$41:$D180)=1,"",OFFSET($F178,-COUNTA($D$41:$D180)+3,0)),"")</f>
        <v>3</v>
      </c>
      <c r="G180" s="873"/>
      <c r="H180" s="873">
        <f t="shared" ca="1" si="26"/>
        <v>13</v>
      </c>
      <c r="I180" s="886" t="str">
        <f t="shared" ca="1" si="19"/>
        <v/>
      </c>
      <c r="J180" s="886" t="str">
        <f t="shared" ca="1" si="20"/>
        <v/>
      </c>
      <c r="K180" s="875" t="str">
        <f t="shared" ca="1" si="21"/>
        <v/>
      </c>
      <c r="L180" s="877">
        <f ca="1">IFERROR(CHOOSE(E180,'Impact Indicators - Section B '!$K$7,'Impact Indicators - Section B '!$O$7,'Impact Indicators - Section B '!$S$7,'Impact Indicators - Section B '!$W$7,'Impact Indicators - Section B '!#REF!),"")</f>
        <v>2021</v>
      </c>
      <c r="M180" s="887" t="str">
        <f t="shared" ca="1" si="22"/>
        <v/>
      </c>
      <c r="N180" s="877" t="str">
        <f t="shared" ca="1" si="23"/>
        <v/>
      </c>
      <c r="O180" s="873" t="str">
        <f ca="1">IFERROR(IF(COUNTA($D$41:$D180)=1,"",OFFSET($C178,-COUNTA($D$41:$D180)+3,0)),"")</f>
        <v>a1H55000007cpLLEAY</v>
      </c>
      <c r="P180" s="873">
        <f t="shared" si="27"/>
        <v>0</v>
      </c>
      <c r="Q180" s="873"/>
      <c r="R180" s="873"/>
      <c r="S180" s="873"/>
      <c r="T180" s="873" t="b">
        <f t="shared" ca="1" si="24"/>
        <v>0</v>
      </c>
    </row>
    <row r="181" spans="1:20" x14ac:dyDescent="0.35">
      <c r="A181" s="873" t="b">
        <f t="shared" ca="1" si="17"/>
        <v>0</v>
      </c>
      <c r="B181" s="885"/>
      <c r="C181" s="884" t="str">
        <f t="shared" ca="1" si="18"/>
        <v>a1H55000007cpLaEAI</v>
      </c>
      <c r="D181" s="873"/>
      <c r="E181" s="873">
        <f t="shared" ca="1" si="25"/>
        <v>2</v>
      </c>
      <c r="F181" s="878">
        <f ca="1">IFERROR(IF(COUNTA($D$41:$D181)=1,"",OFFSET($F179,-COUNTA($D$41:$D181)+3,0)),"")</f>
        <v>3</v>
      </c>
      <c r="G181" s="873"/>
      <c r="H181" s="873">
        <f t="shared" ca="1" si="26"/>
        <v>13</v>
      </c>
      <c r="I181" s="886" t="str">
        <f t="shared" ca="1" si="19"/>
        <v/>
      </c>
      <c r="J181" s="886" t="str">
        <f t="shared" ca="1" si="20"/>
        <v/>
      </c>
      <c r="K181" s="875" t="str">
        <f t="shared" ca="1" si="21"/>
        <v/>
      </c>
      <c r="L181" s="877">
        <f ca="1">IFERROR(CHOOSE(E181,'Impact Indicators - Section B '!$K$7,'Impact Indicators - Section B '!$O$7,'Impact Indicators - Section B '!$S$7,'Impact Indicators - Section B '!$W$7,'Impact Indicators - Section B '!#REF!),"")</f>
        <v>2022</v>
      </c>
      <c r="M181" s="887" t="str">
        <f t="shared" ca="1" si="22"/>
        <v/>
      </c>
      <c r="N181" s="877" t="str">
        <f t="shared" ca="1" si="23"/>
        <v/>
      </c>
      <c r="O181" s="873" t="str">
        <f ca="1">IFERROR(IF(COUNTA($D$41:$D181)=1,"",OFFSET($C179,-COUNTA($D$41:$D181)+3,0)),"")</f>
        <v>a1H55000007cpLaEAI</v>
      </c>
      <c r="P181" s="873">
        <f t="shared" si="27"/>
        <v>0</v>
      </c>
      <c r="Q181" s="873"/>
      <c r="R181" s="873"/>
      <c r="S181" s="873"/>
      <c r="T181" s="873" t="b">
        <f t="shared" ca="1" si="24"/>
        <v>0</v>
      </c>
    </row>
    <row r="182" spans="1:20" x14ac:dyDescent="0.35">
      <c r="A182" s="873" t="b">
        <f t="shared" ca="1" si="17"/>
        <v>0</v>
      </c>
      <c r="B182" s="885"/>
      <c r="C182" s="884" t="str">
        <f t="shared" ca="1" si="18"/>
        <v>a1H55000007cpLpEAI</v>
      </c>
      <c r="D182" s="873"/>
      <c r="E182" s="873">
        <f t="shared" ca="1" si="25"/>
        <v>3</v>
      </c>
      <c r="F182" s="878">
        <f ca="1">IFERROR(IF(COUNTA($D$41:$D182)=1,"",OFFSET($F180,-COUNTA($D$41:$D182)+3,0)),"")</f>
        <v>3</v>
      </c>
      <c r="G182" s="873"/>
      <c r="H182" s="873">
        <f t="shared" ca="1" si="26"/>
        <v>13</v>
      </c>
      <c r="I182" s="886" t="str">
        <f t="shared" ca="1" si="19"/>
        <v/>
      </c>
      <c r="J182" s="886" t="str">
        <f t="shared" ca="1" si="20"/>
        <v/>
      </c>
      <c r="K182" s="875" t="str">
        <f t="shared" ca="1" si="21"/>
        <v/>
      </c>
      <c r="L182" s="877">
        <f ca="1">IFERROR(CHOOSE(E182,'Impact Indicators - Section B '!$K$7,'Impact Indicators - Section B '!$O$7,'Impact Indicators - Section B '!$S$7,'Impact Indicators - Section B '!$W$7,'Impact Indicators - Section B '!#REF!),"")</f>
        <v>2023</v>
      </c>
      <c r="M182" s="887" t="str">
        <f t="shared" ca="1" si="22"/>
        <v/>
      </c>
      <c r="N182" s="877" t="str">
        <f t="shared" ca="1" si="23"/>
        <v/>
      </c>
      <c r="O182" s="873" t="str">
        <f ca="1">IFERROR(IF(COUNTA($D$41:$D182)=1,"",OFFSET($C180,-COUNTA($D$41:$D182)+3,0)),"")</f>
        <v>a1H55000007cpLpEAI</v>
      </c>
      <c r="P182" s="873">
        <f t="shared" si="27"/>
        <v>0</v>
      </c>
      <c r="Q182" s="873"/>
      <c r="R182" s="873"/>
      <c r="S182" s="873"/>
      <c r="T182" s="873" t="b">
        <f t="shared" ca="1" si="24"/>
        <v>0</v>
      </c>
    </row>
    <row r="183" spans="1:20" x14ac:dyDescent="0.35">
      <c r="A183" s="873" t="b">
        <f t="shared" ca="1" si="17"/>
        <v>0</v>
      </c>
      <c r="B183" s="885"/>
      <c r="C183" s="884" t="str">
        <f t="shared" ca="1" si="18"/>
        <v>a1H55000007cpM4EAI</v>
      </c>
      <c r="D183" s="873"/>
      <c r="E183" s="873">
        <f t="shared" ca="1" si="25"/>
        <v>4</v>
      </c>
      <c r="F183" s="878">
        <f ca="1">IFERROR(IF(COUNTA($D$41:$D183)=1,"",OFFSET($F181,-COUNTA($D$41:$D183)+3,0)),"")</f>
        <v>3</v>
      </c>
      <c r="G183" s="873"/>
      <c r="H183" s="873">
        <f t="shared" ca="1" si="26"/>
        <v>13</v>
      </c>
      <c r="I183" s="886" t="str">
        <f t="shared" ca="1" si="19"/>
        <v/>
      </c>
      <c r="J183" s="886" t="str">
        <f t="shared" ca="1" si="20"/>
        <v/>
      </c>
      <c r="K183" s="875" t="str">
        <f t="shared" ca="1" si="21"/>
        <v/>
      </c>
      <c r="L183" s="877">
        <f ca="1">IFERROR(CHOOSE(E183,'Impact Indicators - Section B '!$K$7,'Impact Indicators - Section B '!$O$7,'Impact Indicators - Section B '!$S$7,'Impact Indicators - Section B '!$W$7,'Impact Indicators - Section B '!#REF!),"")</f>
        <v>2024</v>
      </c>
      <c r="M183" s="887" t="str">
        <f t="shared" ca="1" si="22"/>
        <v/>
      </c>
      <c r="N183" s="877" t="str">
        <f t="shared" ca="1" si="23"/>
        <v/>
      </c>
      <c r="O183" s="873" t="str">
        <f ca="1">IFERROR(IF(COUNTA($D$41:$D183)=1,"",OFFSET($C181,-COUNTA($D$41:$D183)+3,0)),"")</f>
        <v>a1H55000007cpM4EAI</v>
      </c>
      <c r="P183" s="873">
        <f t="shared" si="27"/>
        <v>0</v>
      </c>
      <c r="Q183" s="873"/>
      <c r="R183" s="873"/>
      <c r="S183" s="873"/>
      <c r="T183" s="873" t="b">
        <f t="shared" ca="1" si="24"/>
        <v>0</v>
      </c>
    </row>
    <row r="184" spans="1:20" x14ac:dyDescent="0.35">
      <c r="A184" s="873" t="b">
        <f t="shared" ca="1" si="17"/>
        <v>0</v>
      </c>
      <c r="B184" s="885"/>
      <c r="C184" s="884" t="str">
        <f t="shared" ca="1" si="18"/>
        <v>a1H55000007cpMJEAY</v>
      </c>
      <c r="D184" s="873"/>
      <c r="E184" s="873">
        <f t="shared" ca="1" si="25"/>
        <v>5</v>
      </c>
      <c r="F184" s="878">
        <f ca="1">IFERROR(IF(COUNTA($D$41:$D184)=1,"",OFFSET($F182,-COUNTA($D$41:$D184)+3,0)),"")</f>
        <v>3</v>
      </c>
      <c r="G184" s="873"/>
      <c r="H184" s="873">
        <f t="shared" ca="1" si="26"/>
        <v>13</v>
      </c>
      <c r="I184" s="886" t="str">
        <f t="shared" ca="1" si="19"/>
        <v/>
      </c>
      <c r="J184" s="886" t="str">
        <f t="shared" ca="1" si="20"/>
        <v/>
      </c>
      <c r="K184" s="875" t="str">
        <f t="shared" ca="1" si="21"/>
        <v/>
      </c>
      <c r="L184" s="877" t="str">
        <f ca="1">IFERROR(CHOOSE(E184,'Impact Indicators - Section B '!$K$7,'Impact Indicators - Section B '!$O$7,'Impact Indicators - Section B '!$S$7,'Impact Indicators - Section B '!$W$7,'Impact Indicators - Section B '!#REF!),"")</f>
        <v/>
      </c>
      <c r="M184" s="887" t="str">
        <f t="shared" ca="1" si="22"/>
        <v/>
      </c>
      <c r="N184" s="877" t="str">
        <f t="shared" ca="1" si="23"/>
        <v/>
      </c>
      <c r="O184" s="873" t="str">
        <f ca="1">IFERROR(IF(COUNTA($D$41:$D184)=1,"",OFFSET($C182,-COUNTA($D$41:$D184)+3,0)),"")</f>
        <v>a1H55000007cpMJEAY</v>
      </c>
      <c r="P184" s="873">
        <f t="shared" si="27"/>
        <v>0</v>
      </c>
      <c r="Q184" s="873"/>
      <c r="R184" s="873"/>
      <c r="S184" s="873"/>
      <c r="T184" s="873" t="b">
        <f t="shared" ca="1" si="24"/>
        <v>0</v>
      </c>
    </row>
    <row r="185" spans="1:20" x14ac:dyDescent="0.35">
      <c r="A185" s="873" t="b">
        <f t="shared" ca="1" si="17"/>
        <v>0</v>
      </c>
      <c r="B185" s="885"/>
      <c r="C185" s="884" t="str">
        <f t="shared" ca="1" si="18"/>
        <v>a1H55000007cpMYEAY</v>
      </c>
      <c r="D185" s="873"/>
      <c r="E185" s="873">
        <f t="shared" ca="1" si="25"/>
        <v>6</v>
      </c>
      <c r="F185" s="878">
        <f ca="1">IFERROR(IF(COUNTA($D$41:$D185)=1,"",OFFSET($F183,-COUNTA($D$41:$D185)+3,0)),"")</f>
        <v>3</v>
      </c>
      <c r="G185" s="873"/>
      <c r="H185" s="873">
        <f t="shared" ca="1" si="26"/>
        <v>13</v>
      </c>
      <c r="I185" s="886" t="str">
        <f t="shared" ca="1" si="19"/>
        <v/>
      </c>
      <c r="J185" s="886" t="str">
        <f t="shared" ca="1" si="20"/>
        <v/>
      </c>
      <c r="K185" s="875" t="str">
        <f t="shared" ca="1" si="21"/>
        <v/>
      </c>
      <c r="L185" s="877" t="str">
        <f ca="1">IFERROR(CHOOSE(E185,'Impact Indicators - Section B '!$K$7,'Impact Indicators - Section B '!$O$7,'Impact Indicators - Section B '!$S$7,'Impact Indicators - Section B '!$W$7,'Impact Indicators - Section B '!#REF!),"")</f>
        <v/>
      </c>
      <c r="M185" s="887" t="str">
        <f t="shared" ca="1" si="22"/>
        <v/>
      </c>
      <c r="N185" s="877" t="str">
        <f t="shared" ca="1" si="23"/>
        <v/>
      </c>
      <c r="O185" s="873" t="str">
        <f ca="1">IFERROR(IF(COUNTA($D$41:$D185)=1,"",OFFSET($C183,-COUNTA($D$41:$D185)+3,0)),"")</f>
        <v>a1H55000007cpMYEAY</v>
      </c>
      <c r="P185" s="873">
        <f t="shared" si="27"/>
        <v>0</v>
      </c>
      <c r="Q185" s="873"/>
      <c r="R185" s="873"/>
      <c r="S185" s="873"/>
      <c r="T185" s="873" t="b">
        <f t="shared" ca="1" si="24"/>
        <v>0</v>
      </c>
    </row>
    <row r="186" spans="1:20" x14ac:dyDescent="0.35">
      <c r="A186" s="873" t="b">
        <f t="shared" ca="1" si="17"/>
        <v>0</v>
      </c>
      <c r="B186" s="885"/>
      <c r="C186" s="884" t="str">
        <f t="shared" ca="1" si="18"/>
        <v>a1H55000007cpMnEAI</v>
      </c>
      <c r="D186" s="873"/>
      <c r="E186" s="873">
        <f t="shared" ca="1" si="25"/>
        <v>7</v>
      </c>
      <c r="F186" s="878">
        <f ca="1">IFERROR(IF(COUNTA($D$41:$D186)=1,"",OFFSET($F184,-COUNTA($D$41:$D186)+3,0)),"")</f>
        <v>3</v>
      </c>
      <c r="G186" s="873"/>
      <c r="H186" s="873">
        <f t="shared" ca="1" si="26"/>
        <v>13</v>
      </c>
      <c r="I186" s="886" t="str">
        <f t="shared" ca="1" si="19"/>
        <v/>
      </c>
      <c r="J186" s="886" t="str">
        <f t="shared" ca="1" si="20"/>
        <v/>
      </c>
      <c r="K186" s="875" t="str">
        <f t="shared" ca="1" si="21"/>
        <v/>
      </c>
      <c r="L186" s="877" t="str">
        <f ca="1">IFERROR(CHOOSE(E186,'Impact Indicators - Section B '!$K$7,'Impact Indicators - Section B '!$O$7,'Impact Indicators - Section B '!$S$7,'Impact Indicators - Section B '!$W$7,'Impact Indicators - Section B '!#REF!),"")</f>
        <v/>
      </c>
      <c r="M186" s="887" t="str">
        <f t="shared" ca="1" si="22"/>
        <v/>
      </c>
      <c r="N186" s="877" t="str">
        <f t="shared" ca="1" si="23"/>
        <v/>
      </c>
      <c r="O186" s="873" t="str">
        <f ca="1">IFERROR(IF(COUNTA($D$41:$D186)=1,"",OFFSET($C184,-COUNTA($D$41:$D186)+3,0)),"")</f>
        <v>a1H55000007cpMnEAI</v>
      </c>
      <c r="P186" s="873">
        <f t="shared" si="27"/>
        <v>0</v>
      </c>
      <c r="Q186" s="873"/>
      <c r="R186" s="873"/>
      <c r="S186" s="873"/>
      <c r="T186" s="873" t="b">
        <f t="shared" ca="1" si="24"/>
        <v>0</v>
      </c>
    </row>
    <row r="187" spans="1:20" x14ac:dyDescent="0.35">
      <c r="A187" s="873" t="b">
        <f t="shared" ca="1" si="17"/>
        <v>0</v>
      </c>
      <c r="B187" s="885"/>
      <c r="C187" s="884" t="str">
        <f t="shared" ca="1" si="18"/>
        <v>a1H55000007cpN2EAI</v>
      </c>
      <c r="D187" s="873"/>
      <c r="E187" s="873">
        <f t="shared" ca="1" si="25"/>
        <v>8</v>
      </c>
      <c r="F187" s="878">
        <f ca="1">IFERROR(IF(COUNTA($D$41:$D187)=1,"",OFFSET($F185,-COUNTA($D$41:$D187)+3,0)),"")</f>
        <v>3</v>
      </c>
      <c r="G187" s="873"/>
      <c r="H187" s="873">
        <f t="shared" ca="1" si="26"/>
        <v>13</v>
      </c>
      <c r="I187" s="886" t="str">
        <f t="shared" ca="1" si="19"/>
        <v/>
      </c>
      <c r="J187" s="886" t="str">
        <f t="shared" ca="1" si="20"/>
        <v/>
      </c>
      <c r="K187" s="875" t="str">
        <f t="shared" ca="1" si="21"/>
        <v/>
      </c>
      <c r="L187" s="877" t="str">
        <f ca="1">IFERROR(CHOOSE(E187,'Impact Indicators - Section B '!$K$7,'Impact Indicators - Section B '!$O$7,'Impact Indicators - Section B '!$S$7,'Impact Indicators - Section B '!$W$7,'Impact Indicators - Section B '!#REF!),"")</f>
        <v/>
      </c>
      <c r="M187" s="887" t="str">
        <f t="shared" ca="1" si="22"/>
        <v/>
      </c>
      <c r="N187" s="877" t="str">
        <f t="shared" ca="1" si="23"/>
        <v/>
      </c>
      <c r="O187" s="873" t="str">
        <f ca="1">IFERROR(IF(COUNTA($D$41:$D187)=1,"",OFFSET($C185,-COUNTA($D$41:$D187)+3,0)),"")</f>
        <v>a1H55000007cpN2EAI</v>
      </c>
      <c r="P187" s="873">
        <f t="shared" si="27"/>
        <v>0</v>
      </c>
      <c r="Q187" s="873"/>
      <c r="R187" s="873"/>
      <c r="S187" s="873"/>
      <c r="T187" s="873" t="b">
        <f t="shared" ca="1" si="24"/>
        <v>0</v>
      </c>
    </row>
    <row r="188" spans="1:20" x14ac:dyDescent="0.35">
      <c r="A188" s="873" t="b">
        <f t="shared" ca="1" si="17"/>
        <v>0</v>
      </c>
      <c r="B188" s="885"/>
      <c r="C188" s="884" t="str">
        <f t="shared" ca="1" si="18"/>
        <v>a1H55000007cpLMEAY</v>
      </c>
      <c r="D188" s="873"/>
      <c r="E188" s="873">
        <f t="shared" ca="1" si="25"/>
        <v>1</v>
      </c>
      <c r="F188" s="878">
        <f ca="1">IFERROR(IF(COUNTA($D$41:$D188)=1,"",OFFSET($F186,-COUNTA($D$41:$D188)+3,0)),"")</f>
        <v>4</v>
      </c>
      <c r="G188" s="873"/>
      <c r="H188" s="873">
        <f t="shared" ca="1" si="26"/>
        <v>15</v>
      </c>
      <c r="I188" s="886" t="str">
        <f t="shared" ca="1" si="19"/>
        <v/>
      </c>
      <c r="J188" s="886" t="str">
        <f t="shared" ca="1" si="20"/>
        <v/>
      </c>
      <c r="K188" s="875" t="str">
        <f t="shared" ca="1" si="21"/>
        <v/>
      </c>
      <c r="L188" s="877">
        <f ca="1">IFERROR(CHOOSE(E188,'Impact Indicators - Section B '!$K$7,'Impact Indicators - Section B '!$O$7,'Impact Indicators - Section B '!$S$7,'Impact Indicators - Section B '!$W$7,'Impact Indicators - Section B '!#REF!),"")</f>
        <v>2021</v>
      </c>
      <c r="M188" s="887" t="str">
        <f t="shared" ca="1" si="22"/>
        <v/>
      </c>
      <c r="N188" s="877" t="str">
        <f t="shared" ca="1" si="23"/>
        <v/>
      </c>
      <c r="O188" s="873" t="str">
        <f ca="1">IFERROR(IF(COUNTA($D$41:$D188)=1,"",OFFSET($C186,-COUNTA($D$41:$D188)+3,0)),"")</f>
        <v>a1H55000007cpLMEAY</v>
      </c>
      <c r="P188" s="873">
        <f t="shared" si="27"/>
        <v>0</v>
      </c>
      <c r="Q188" s="873"/>
      <c r="R188" s="873"/>
      <c r="S188" s="873"/>
      <c r="T188" s="873" t="b">
        <f t="shared" ca="1" si="24"/>
        <v>0</v>
      </c>
    </row>
    <row r="189" spans="1:20" x14ac:dyDescent="0.35">
      <c r="A189" s="873" t="b">
        <f t="shared" ca="1" si="17"/>
        <v>0</v>
      </c>
      <c r="B189" s="885"/>
      <c r="C189" s="884" t="str">
        <f t="shared" ca="1" si="18"/>
        <v>a1H55000007cpLbEAI</v>
      </c>
      <c r="D189" s="873"/>
      <c r="E189" s="873">
        <f t="shared" ca="1" si="25"/>
        <v>2</v>
      </c>
      <c r="F189" s="878">
        <f ca="1">IFERROR(IF(COUNTA($D$41:$D189)=1,"",OFFSET($F187,-COUNTA($D$41:$D189)+3,0)),"")</f>
        <v>4</v>
      </c>
      <c r="G189" s="873"/>
      <c r="H189" s="873">
        <f t="shared" ca="1" si="26"/>
        <v>15</v>
      </c>
      <c r="I189" s="886" t="str">
        <f t="shared" ca="1" si="19"/>
        <v/>
      </c>
      <c r="J189" s="886" t="str">
        <f t="shared" ca="1" si="20"/>
        <v/>
      </c>
      <c r="K189" s="875" t="str">
        <f t="shared" ca="1" si="21"/>
        <v/>
      </c>
      <c r="L189" s="877">
        <f ca="1">IFERROR(CHOOSE(E189,'Impact Indicators - Section B '!$K$7,'Impact Indicators - Section B '!$O$7,'Impact Indicators - Section B '!$S$7,'Impact Indicators - Section B '!$W$7,'Impact Indicators - Section B '!#REF!),"")</f>
        <v>2022</v>
      </c>
      <c r="M189" s="887" t="str">
        <f t="shared" ca="1" si="22"/>
        <v/>
      </c>
      <c r="N189" s="877" t="str">
        <f t="shared" ca="1" si="23"/>
        <v/>
      </c>
      <c r="O189" s="873" t="str">
        <f ca="1">IFERROR(IF(COUNTA($D$41:$D189)=1,"",OFFSET($C187,-COUNTA($D$41:$D189)+3,0)),"")</f>
        <v>a1H55000007cpLbEAI</v>
      </c>
      <c r="P189" s="873">
        <f t="shared" si="27"/>
        <v>0</v>
      </c>
      <c r="Q189" s="873"/>
      <c r="R189" s="873"/>
      <c r="S189" s="873"/>
      <c r="T189" s="873" t="b">
        <f t="shared" ca="1" si="24"/>
        <v>0</v>
      </c>
    </row>
    <row r="190" spans="1:20" x14ac:dyDescent="0.35">
      <c r="A190" s="873" t="b">
        <f t="shared" ca="1" si="17"/>
        <v>0</v>
      </c>
      <c r="B190" s="885"/>
      <c r="C190" s="884" t="str">
        <f t="shared" ca="1" si="18"/>
        <v>a1H55000007cpLqEAI</v>
      </c>
      <c r="D190" s="873"/>
      <c r="E190" s="873">
        <f t="shared" ca="1" si="25"/>
        <v>3</v>
      </c>
      <c r="F190" s="878">
        <f ca="1">IFERROR(IF(COUNTA($D$41:$D190)=1,"",OFFSET($F188,-COUNTA($D$41:$D190)+3,0)),"")</f>
        <v>4</v>
      </c>
      <c r="G190" s="873"/>
      <c r="H190" s="873">
        <f t="shared" ca="1" si="26"/>
        <v>15</v>
      </c>
      <c r="I190" s="886" t="str">
        <f t="shared" ca="1" si="19"/>
        <v/>
      </c>
      <c r="J190" s="886" t="str">
        <f t="shared" ca="1" si="20"/>
        <v/>
      </c>
      <c r="K190" s="875" t="str">
        <f t="shared" ca="1" si="21"/>
        <v/>
      </c>
      <c r="L190" s="877">
        <f ca="1">IFERROR(CHOOSE(E190,'Impact Indicators - Section B '!$K$7,'Impact Indicators - Section B '!$O$7,'Impact Indicators - Section B '!$S$7,'Impact Indicators - Section B '!$W$7,'Impact Indicators - Section B '!#REF!),"")</f>
        <v>2023</v>
      </c>
      <c r="M190" s="887" t="str">
        <f t="shared" ca="1" si="22"/>
        <v/>
      </c>
      <c r="N190" s="877" t="str">
        <f t="shared" ca="1" si="23"/>
        <v/>
      </c>
      <c r="O190" s="873" t="str">
        <f ca="1">IFERROR(IF(COUNTA($D$41:$D190)=1,"",OFFSET($C188,-COUNTA($D$41:$D190)+3,0)),"")</f>
        <v>a1H55000007cpLqEAI</v>
      </c>
      <c r="P190" s="873">
        <f t="shared" si="27"/>
        <v>0</v>
      </c>
      <c r="Q190" s="873"/>
      <c r="R190" s="873"/>
      <c r="S190" s="873"/>
      <c r="T190" s="873" t="b">
        <f t="shared" ca="1" si="24"/>
        <v>0</v>
      </c>
    </row>
    <row r="191" spans="1:20" x14ac:dyDescent="0.35">
      <c r="A191" s="873" t="b">
        <f t="shared" ca="1" si="17"/>
        <v>0</v>
      </c>
      <c r="B191" s="885"/>
      <c r="C191" s="884" t="str">
        <f t="shared" ca="1" si="18"/>
        <v>a1H55000007cpM5EAI</v>
      </c>
      <c r="D191" s="873"/>
      <c r="E191" s="873">
        <f t="shared" ca="1" si="25"/>
        <v>4</v>
      </c>
      <c r="F191" s="878">
        <f ca="1">IFERROR(IF(COUNTA($D$41:$D191)=1,"",OFFSET($F189,-COUNTA($D$41:$D191)+3,0)),"")</f>
        <v>4</v>
      </c>
      <c r="G191" s="873"/>
      <c r="H191" s="873">
        <f t="shared" ca="1" si="26"/>
        <v>15</v>
      </c>
      <c r="I191" s="886" t="str">
        <f t="shared" ca="1" si="19"/>
        <v/>
      </c>
      <c r="J191" s="886" t="str">
        <f t="shared" ca="1" si="20"/>
        <v/>
      </c>
      <c r="K191" s="875" t="str">
        <f t="shared" ca="1" si="21"/>
        <v/>
      </c>
      <c r="L191" s="877">
        <f ca="1">IFERROR(CHOOSE(E191,'Impact Indicators - Section B '!$K$7,'Impact Indicators - Section B '!$O$7,'Impact Indicators - Section B '!$S$7,'Impact Indicators - Section B '!$W$7,'Impact Indicators - Section B '!#REF!),"")</f>
        <v>2024</v>
      </c>
      <c r="M191" s="887" t="str">
        <f t="shared" ca="1" si="22"/>
        <v/>
      </c>
      <c r="N191" s="877" t="str">
        <f t="shared" ca="1" si="23"/>
        <v/>
      </c>
      <c r="O191" s="873" t="str">
        <f ca="1">IFERROR(IF(COUNTA($D$41:$D191)=1,"",OFFSET($C189,-COUNTA($D$41:$D191)+3,0)),"")</f>
        <v>a1H55000007cpM5EAI</v>
      </c>
      <c r="P191" s="873">
        <f t="shared" si="27"/>
        <v>0</v>
      </c>
      <c r="Q191" s="873"/>
      <c r="R191" s="873"/>
      <c r="S191" s="873"/>
      <c r="T191" s="873" t="b">
        <f t="shared" ca="1" si="24"/>
        <v>0</v>
      </c>
    </row>
    <row r="192" spans="1:20" x14ac:dyDescent="0.35">
      <c r="A192" s="873" t="b">
        <f t="shared" ca="1" si="17"/>
        <v>0</v>
      </c>
      <c r="B192" s="885"/>
      <c r="C192" s="884" t="str">
        <f t="shared" ca="1" si="18"/>
        <v>a1H55000007cpMKEAY</v>
      </c>
      <c r="D192" s="873"/>
      <c r="E192" s="873">
        <f t="shared" ca="1" si="25"/>
        <v>5</v>
      </c>
      <c r="F192" s="878">
        <f ca="1">IFERROR(IF(COUNTA($D$41:$D192)=1,"",OFFSET($F190,-COUNTA($D$41:$D192)+3,0)),"")</f>
        <v>4</v>
      </c>
      <c r="G192" s="873"/>
      <c r="H192" s="873">
        <f t="shared" ca="1" si="26"/>
        <v>15</v>
      </c>
      <c r="I192" s="886" t="str">
        <f t="shared" ca="1" si="19"/>
        <v/>
      </c>
      <c r="J192" s="886" t="str">
        <f t="shared" ca="1" si="20"/>
        <v/>
      </c>
      <c r="K192" s="875" t="str">
        <f t="shared" ca="1" si="21"/>
        <v/>
      </c>
      <c r="L192" s="877" t="str">
        <f ca="1">IFERROR(CHOOSE(E192,'Impact Indicators - Section B '!$K$7,'Impact Indicators - Section B '!$O$7,'Impact Indicators - Section B '!$S$7,'Impact Indicators - Section B '!$W$7,'Impact Indicators - Section B '!#REF!),"")</f>
        <v/>
      </c>
      <c r="M192" s="887" t="str">
        <f t="shared" ca="1" si="22"/>
        <v/>
      </c>
      <c r="N192" s="877" t="str">
        <f t="shared" ca="1" si="23"/>
        <v/>
      </c>
      <c r="O192" s="873" t="str">
        <f ca="1">IFERROR(IF(COUNTA($D$41:$D192)=1,"",OFFSET($C190,-COUNTA($D$41:$D192)+3,0)),"")</f>
        <v>a1H55000007cpMKEAY</v>
      </c>
      <c r="P192" s="873">
        <f t="shared" si="27"/>
        <v>0</v>
      </c>
      <c r="Q192" s="873"/>
      <c r="R192" s="873"/>
      <c r="S192" s="873"/>
      <c r="T192" s="873" t="b">
        <f t="shared" ca="1" si="24"/>
        <v>0</v>
      </c>
    </row>
    <row r="193" spans="1:20" x14ac:dyDescent="0.35">
      <c r="A193" s="873" t="b">
        <f t="shared" ca="1" si="17"/>
        <v>0</v>
      </c>
      <c r="B193" s="885"/>
      <c r="C193" s="884" t="str">
        <f t="shared" ca="1" si="18"/>
        <v>a1H55000007cpMZEAY</v>
      </c>
      <c r="D193" s="873"/>
      <c r="E193" s="873">
        <f t="shared" ca="1" si="25"/>
        <v>6</v>
      </c>
      <c r="F193" s="878">
        <f ca="1">IFERROR(IF(COUNTA($D$41:$D193)=1,"",OFFSET($F191,-COUNTA($D$41:$D193)+3,0)),"")</f>
        <v>4</v>
      </c>
      <c r="G193" s="873"/>
      <c r="H193" s="873">
        <f t="shared" ca="1" si="26"/>
        <v>15</v>
      </c>
      <c r="I193" s="886" t="str">
        <f t="shared" ca="1" si="19"/>
        <v/>
      </c>
      <c r="J193" s="886" t="str">
        <f t="shared" ca="1" si="20"/>
        <v/>
      </c>
      <c r="K193" s="875" t="str">
        <f t="shared" ca="1" si="21"/>
        <v/>
      </c>
      <c r="L193" s="877" t="str">
        <f ca="1">IFERROR(CHOOSE(E193,'Impact Indicators - Section B '!$K$7,'Impact Indicators - Section B '!$O$7,'Impact Indicators - Section B '!$S$7,'Impact Indicators - Section B '!$W$7,'Impact Indicators - Section B '!#REF!),"")</f>
        <v/>
      </c>
      <c r="M193" s="887" t="str">
        <f t="shared" ca="1" si="22"/>
        <v/>
      </c>
      <c r="N193" s="877" t="str">
        <f t="shared" ca="1" si="23"/>
        <v/>
      </c>
      <c r="O193" s="873" t="str">
        <f ca="1">IFERROR(IF(COUNTA($D$41:$D193)=1,"",OFFSET($C191,-COUNTA($D$41:$D193)+3,0)),"")</f>
        <v>a1H55000007cpMZEAY</v>
      </c>
      <c r="P193" s="873">
        <f t="shared" si="27"/>
        <v>0</v>
      </c>
      <c r="Q193" s="873"/>
      <c r="R193" s="873"/>
      <c r="S193" s="873"/>
      <c r="T193" s="873" t="b">
        <f t="shared" ca="1" si="24"/>
        <v>0</v>
      </c>
    </row>
    <row r="194" spans="1:20" x14ac:dyDescent="0.35">
      <c r="A194" s="873" t="b">
        <f t="shared" ca="1" si="17"/>
        <v>0</v>
      </c>
      <c r="B194" s="885"/>
      <c r="C194" s="884" t="str">
        <f t="shared" ca="1" si="18"/>
        <v>a1H55000007cpMoEAI</v>
      </c>
      <c r="D194" s="873"/>
      <c r="E194" s="873">
        <f t="shared" ca="1" si="25"/>
        <v>7</v>
      </c>
      <c r="F194" s="878">
        <f ca="1">IFERROR(IF(COUNTA($D$41:$D194)=1,"",OFFSET($F192,-COUNTA($D$41:$D194)+3,0)),"")</f>
        <v>4</v>
      </c>
      <c r="G194" s="873"/>
      <c r="H194" s="873">
        <f t="shared" ca="1" si="26"/>
        <v>15</v>
      </c>
      <c r="I194" s="886" t="str">
        <f t="shared" ca="1" si="19"/>
        <v/>
      </c>
      <c r="J194" s="886" t="str">
        <f t="shared" ca="1" si="20"/>
        <v/>
      </c>
      <c r="K194" s="875" t="str">
        <f t="shared" ca="1" si="21"/>
        <v/>
      </c>
      <c r="L194" s="877" t="str">
        <f ca="1">IFERROR(CHOOSE(E194,'Impact Indicators - Section B '!$K$7,'Impact Indicators - Section B '!$O$7,'Impact Indicators - Section B '!$S$7,'Impact Indicators - Section B '!$W$7,'Impact Indicators - Section B '!#REF!),"")</f>
        <v/>
      </c>
      <c r="M194" s="887" t="str">
        <f t="shared" ca="1" si="22"/>
        <v/>
      </c>
      <c r="N194" s="877" t="str">
        <f t="shared" ca="1" si="23"/>
        <v/>
      </c>
      <c r="O194" s="873" t="str">
        <f ca="1">IFERROR(IF(COUNTA($D$41:$D194)=1,"",OFFSET($C192,-COUNTA($D$41:$D194)+3,0)),"")</f>
        <v>a1H55000007cpMoEAI</v>
      </c>
      <c r="P194" s="873">
        <f t="shared" si="27"/>
        <v>0</v>
      </c>
      <c r="Q194" s="873"/>
      <c r="R194" s="873"/>
      <c r="S194" s="873"/>
      <c r="T194" s="873" t="b">
        <f t="shared" ca="1" si="24"/>
        <v>0</v>
      </c>
    </row>
    <row r="195" spans="1:20" x14ac:dyDescent="0.35">
      <c r="A195" s="873" t="b">
        <f t="shared" ca="1" si="17"/>
        <v>0</v>
      </c>
      <c r="B195" s="885"/>
      <c r="C195" s="884" t="str">
        <f t="shared" ca="1" si="18"/>
        <v>a1H55000007cpN3EAI</v>
      </c>
      <c r="D195" s="873"/>
      <c r="E195" s="873">
        <f t="shared" ca="1" si="25"/>
        <v>8</v>
      </c>
      <c r="F195" s="878">
        <f ca="1">IFERROR(IF(COUNTA($D$41:$D195)=1,"",OFFSET($F193,-COUNTA($D$41:$D195)+3,0)),"")</f>
        <v>4</v>
      </c>
      <c r="G195" s="873"/>
      <c r="H195" s="873">
        <f t="shared" ca="1" si="26"/>
        <v>15</v>
      </c>
      <c r="I195" s="886" t="str">
        <f t="shared" ca="1" si="19"/>
        <v/>
      </c>
      <c r="J195" s="886" t="str">
        <f t="shared" ca="1" si="20"/>
        <v/>
      </c>
      <c r="K195" s="875" t="str">
        <f t="shared" ca="1" si="21"/>
        <v/>
      </c>
      <c r="L195" s="877" t="str">
        <f ca="1">IFERROR(CHOOSE(E195,'Impact Indicators - Section B '!$K$7,'Impact Indicators - Section B '!$O$7,'Impact Indicators - Section B '!$S$7,'Impact Indicators - Section B '!$W$7,'Impact Indicators - Section B '!#REF!),"")</f>
        <v/>
      </c>
      <c r="M195" s="887" t="str">
        <f t="shared" ca="1" si="22"/>
        <v/>
      </c>
      <c r="N195" s="877" t="str">
        <f t="shared" ca="1" si="23"/>
        <v/>
      </c>
      <c r="O195" s="873" t="str">
        <f ca="1">IFERROR(IF(COUNTA($D$41:$D195)=1,"",OFFSET($C193,-COUNTA($D$41:$D195)+3,0)),"")</f>
        <v>a1H55000007cpN3EAI</v>
      </c>
      <c r="P195" s="873">
        <f t="shared" si="27"/>
        <v>0</v>
      </c>
      <c r="Q195" s="873"/>
      <c r="R195" s="873"/>
      <c r="S195" s="873"/>
      <c r="T195" s="873" t="b">
        <f t="shared" ca="1" si="24"/>
        <v>0</v>
      </c>
    </row>
    <row r="196" spans="1:20" x14ac:dyDescent="0.35">
      <c r="A196" s="873" t="b">
        <f t="shared" ca="1" si="17"/>
        <v>0</v>
      </c>
      <c r="B196" s="885"/>
      <c r="C196" s="884" t="str">
        <f t="shared" ca="1" si="18"/>
        <v>a1H55000007cpLNEAY</v>
      </c>
      <c r="D196" s="873"/>
      <c r="E196" s="873">
        <f t="shared" ca="1" si="25"/>
        <v>1</v>
      </c>
      <c r="F196" s="878">
        <f ca="1">IFERROR(IF(COUNTA($D$41:$D196)=1,"",OFFSET($F194,-COUNTA($D$41:$D196)+3,0)),"")</f>
        <v>5</v>
      </c>
      <c r="G196" s="873"/>
      <c r="H196" s="873">
        <f t="shared" ca="1" si="26"/>
        <v>17</v>
      </c>
      <c r="I196" s="886" t="str">
        <f t="shared" ca="1" si="19"/>
        <v/>
      </c>
      <c r="J196" s="886" t="str">
        <f t="shared" ca="1" si="20"/>
        <v/>
      </c>
      <c r="K196" s="875" t="str">
        <f t="shared" ca="1" si="21"/>
        <v/>
      </c>
      <c r="L196" s="877">
        <f ca="1">IFERROR(CHOOSE(E196,'Impact Indicators - Section B '!$K$7,'Impact Indicators - Section B '!$O$7,'Impact Indicators - Section B '!$S$7,'Impact Indicators - Section B '!$W$7,'Impact Indicators - Section B '!#REF!),"")</f>
        <v>2021</v>
      </c>
      <c r="M196" s="887" t="str">
        <f t="shared" ca="1" si="22"/>
        <v/>
      </c>
      <c r="N196" s="877" t="str">
        <f t="shared" ca="1" si="23"/>
        <v/>
      </c>
      <c r="O196" s="873" t="str">
        <f ca="1">IFERROR(IF(COUNTA($D$41:$D196)=1,"",OFFSET($C194,-COUNTA($D$41:$D196)+3,0)),"")</f>
        <v>a1H55000007cpLNEAY</v>
      </c>
      <c r="P196" s="873">
        <f t="shared" si="27"/>
        <v>0</v>
      </c>
      <c r="Q196" s="873"/>
      <c r="R196" s="873"/>
      <c r="S196" s="873"/>
      <c r="T196" s="873" t="b">
        <f t="shared" ca="1" si="24"/>
        <v>0</v>
      </c>
    </row>
    <row r="197" spans="1:20" x14ac:dyDescent="0.35">
      <c r="A197" s="873" t="b">
        <f t="shared" ca="1" si="17"/>
        <v>0</v>
      </c>
      <c r="B197" s="885"/>
      <c r="C197" s="884" t="str">
        <f t="shared" ca="1" si="18"/>
        <v>a1H55000007cpLcEAI</v>
      </c>
      <c r="D197" s="873"/>
      <c r="E197" s="873">
        <f t="shared" ca="1" si="25"/>
        <v>2</v>
      </c>
      <c r="F197" s="878">
        <f ca="1">IFERROR(IF(COUNTA($D$41:$D197)=1,"",OFFSET($F195,-COUNTA($D$41:$D197)+3,0)),"")</f>
        <v>5</v>
      </c>
      <c r="G197" s="873"/>
      <c r="H197" s="873">
        <f t="shared" ca="1" si="26"/>
        <v>17</v>
      </c>
      <c r="I197" s="886" t="str">
        <f t="shared" ca="1" si="19"/>
        <v/>
      </c>
      <c r="J197" s="886" t="str">
        <f t="shared" ca="1" si="20"/>
        <v/>
      </c>
      <c r="K197" s="875" t="str">
        <f t="shared" ca="1" si="21"/>
        <v/>
      </c>
      <c r="L197" s="877">
        <f ca="1">IFERROR(CHOOSE(E197,'Impact Indicators - Section B '!$K$7,'Impact Indicators - Section B '!$O$7,'Impact Indicators - Section B '!$S$7,'Impact Indicators - Section B '!$W$7,'Impact Indicators - Section B '!#REF!),"")</f>
        <v>2022</v>
      </c>
      <c r="M197" s="887" t="str">
        <f t="shared" ca="1" si="22"/>
        <v/>
      </c>
      <c r="N197" s="877" t="str">
        <f t="shared" ca="1" si="23"/>
        <v/>
      </c>
      <c r="O197" s="873" t="str">
        <f ca="1">IFERROR(IF(COUNTA($D$41:$D197)=1,"",OFFSET($C195,-COUNTA($D$41:$D197)+3,0)),"")</f>
        <v>a1H55000007cpLcEAI</v>
      </c>
      <c r="P197" s="873">
        <f t="shared" si="27"/>
        <v>0</v>
      </c>
      <c r="Q197" s="873"/>
      <c r="R197" s="873"/>
      <c r="S197" s="873"/>
      <c r="T197" s="873" t="b">
        <f t="shared" ca="1" si="24"/>
        <v>0</v>
      </c>
    </row>
    <row r="198" spans="1:20" x14ac:dyDescent="0.35">
      <c r="A198" s="873" t="b">
        <f t="shared" ca="1" si="17"/>
        <v>0</v>
      </c>
      <c r="B198" s="885"/>
      <c r="C198" s="884" t="str">
        <f t="shared" ca="1" si="18"/>
        <v>a1H55000007cpLrEAI</v>
      </c>
      <c r="D198" s="873"/>
      <c r="E198" s="873">
        <f t="shared" ca="1" si="25"/>
        <v>3</v>
      </c>
      <c r="F198" s="878">
        <f ca="1">IFERROR(IF(COUNTA($D$41:$D198)=1,"",OFFSET($F196,-COUNTA($D$41:$D198)+3,0)),"")</f>
        <v>5</v>
      </c>
      <c r="G198" s="873"/>
      <c r="H198" s="873">
        <f t="shared" ca="1" si="26"/>
        <v>17</v>
      </c>
      <c r="I198" s="886" t="str">
        <f t="shared" ca="1" si="19"/>
        <v/>
      </c>
      <c r="J198" s="886" t="str">
        <f t="shared" ca="1" si="20"/>
        <v/>
      </c>
      <c r="K198" s="875" t="str">
        <f t="shared" ca="1" si="21"/>
        <v/>
      </c>
      <c r="L198" s="877">
        <f ca="1">IFERROR(CHOOSE(E198,'Impact Indicators - Section B '!$K$7,'Impact Indicators - Section B '!$O$7,'Impact Indicators - Section B '!$S$7,'Impact Indicators - Section B '!$W$7,'Impact Indicators - Section B '!#REF!),"")</f>
        <v>2023</v>
      </c>
      <c r="M198" s="887" t="str">
        <f t="shared" ca="1" si="22"/>
        <v/>
      </c>
      <c r="N198" s="877" t="str">
        <f t="shared" ca="1" si="23"/>
        <v/>
      </c>
      <c r="O198" s="873" t="str">
        <f ca="1">IFERROR(IF(COUNTA($D$41:$D198)=1,"",OFFSET($C196,-COUNTA($D$41:$D198)+3,0)),"")</f>
        <v>a1H55000007cpLrEAI</v>
      </c>
      <c r="P198" s="873">
        <f t="shared" si="27"/>
        <v>0</v>
      </c>
      <c r="Q198" s="873"/>
      <c r="R198" s="873"/>
      <c r="S198" s="873"/>
      <c r="T198" s="873" t="b">
        <f t="shared" ca="1" si="24"/>
        <v>0</v>
      </c>
    </row>
    <row r="199" spans="1:20" x14ac:dyDescent="0.35">
      <c r="A199" s="873" t="b">
        <f t="shared" ca="1" si="17"/>
        <v>0</v>
      </c>
      <c r="B199" s="885"/>
      <c r="C199" s="884" t="str">
        <f t="shared" ca="1" si="18"/>
        <v>a1H55000007cpM6EAI</v>
      </c>
      <c r="D199" s="873"/>
      <c r="E199" s="873">
        <f t="shared" ca="1" si="25"/>
        <v>4</v>
      </c>
      <c r="F199" s="878">
        <f ca="1">IFERROR(IF(COUNTA($D$41:$D199)=1,"",OFFSET($F197,-COUNTA($D$41:$D199)+3,0)),"")</f>
        <v>5</v>
      </c>
      <c r="G199" s="873"/>
      <c r="H199" s="873">
        <f t="shared" ca="1" si="26"/>
        <v>17</v>
      </c>
      <c r="I199" s="886" t="str">
        <f t="shared" ca="1" si="19"/>
        <v/>
      </c>
      <c r="J199" s="886" t="str">
        <f t="shared" ca="1" si="20"/>
        <v/>
      </c>
      <c r="K199" s="875" t="str">
        <f t="shared" ca="1" si="21"/>
        <v/>
      </c>
      <c r="L199" s="877">
        <f ca="1">IFERROR(CHOOSE(E199,'Impact Indicators - Section B '!$K$7,'Impact Indicators - Section B '!$O$7,'Impact Indicators - Section B '!$S$7,'Impact Indicators - Section B '!$W$7,'Impact Indicators - Section B '!#REF!),"")</f>
        <v>2024</v>
      </c>
      <c r="M199" s="887" t="str">
        <f t="shared" ca="1" si="22"/>
        <v/>
      </c>
      <c r="N199" s="877" t="str">
        <f t="shared" ca="1" si="23"/>
        <v/>
      </c>
      <c r="O199" s="873" t="str">
        <f ca="1">IFERROR(IF(COUNTA($D$41:$D199)=1,"",OFFSET($C197,-COUNTA($D$41:$D199)+3,0)),"")</f>
        <v>a1H55000007cpM6EAI</v>
      </c>
      <c r="P199" s="873">
        <f t="shared" si="27"/>
        <v>0</v>
      </c>
      <c r="Q199" s="873"/>
      <c r="R199" s="873"/>
      <c r="S199" s="873"/>
      <c r="T199" s="873" t="b">
        <f t="shared" ca="1" si="24"/>
        <v>0</v>
      </c>
    </row>
    <row r="200" spans="1:20" x14ac:dyDescent="0.35">
      <c r="A200" s="873" t="b">
        <f t="shared" ca="1" si="17"/>
        <v>0</v>
      </c>
      <c r="B200" s="885"/>
      <c r="C200" s="884" t="str">
        <f t="shared" ca="1" si="18"/>
        <v>a1H55000007cpMLEAY</v>
      </c>
      <c r="D200" s="873"/>
      <c r="E200" s="873">
        <f t="shared" ca="1" si="25"/>
        <v>5</v>
      </c>
      <c r="F200" s="878">
        <f ca="1">IFERROR(IF(COUNTA($D$41:$D200)=1,"",OFFSET($F198,-COUNTA($D$41:$D200)+3,0)),"")</f>
        <v>5</v>
      </c>
      <c r="G200" s="873"/>
      <c r="H200" s="873">
        <f t="shared" ca="1" si="26"/>
        <v>17</v>
      </c>
      <c r="I200" s="886" t="str">
        <f t="shared" ca="1" si="19"/>
        <v/>
      </c>
      <c r="J200" s="886" t="str">
        <f t="shared" ca="1" si="20"/>
        <v/>
      </c>
      <c r="K200" s="875" t="str">
        <f t="shared" ca="1" si="21"/>
        <v/>
      </c>
      <c r="L200" s="877" t="str">
        <f ca="1">IFERROR(CHOOSE(E200,'Impact Indicators - Section B '!$K$7,'Impact Indicators - Section B '!$O$7,'Impact Indicators - Section B '!$S$7,'Impact Indicators - Section B '!$W$7,'Impact Indicators - Section B '!#REF!),"")</f>
        <v/>
      </c>
      <c r="M200" s="887" t="str">
        <f t="shared" ca="1" si="22"/>
        <v/>
      </c>
      <c r="N200" s="877" t="str">
        <f t="shared" ca="1" si="23"/>
        <v/>
      </c>
      <c r="O200" s="873" t="str">
        <f ca="1">IFERROR(IF(COUNTA($D$41:$D200)=1,"",OFFSET($C198,-COUNTA($D$41:$D200)+3,0)),"")</f>
        <v>a1H55000007cpMLEAY</v>
      </c>
      <c r="P200" s="873">
        <f t="shared" si="27"/>
        <v>0</v>
      </c>
      <c r="Q200" s="873"/>
      <c r="R200" s="873"/>
      <c r="S200" s="873"/>
      <c r="T200" s="873" t="b">
        <f t="shared" ca="1" si="24"/>
        <v>0</v>
      </c>
    </row>
    <row r="201" spans="1:20" x14ac:dyDescent="0.35">
      <c r="A201" s="873" t="b">
        <f t="shared" ca="1" si="17"/>
        <v>0</v>
      </c>
      <c r="B201" s="885"/>
      <c r="C201" s="884" t="str">
        <f t="shared" ca="1" si="18"/>
        <v>a1H55000007cpMaEAI</v>
      </c>
      <c r="D201" s="873"/>
      <c r="E201" s="873">
        <f t="shared" ca="1" si="25"/>
        <v>6</v>
      </c>
      <c r="F201" s="878">
        <f ca="1">IFERROR(IF(COUNTA($D$41:$D201)=1,"",OFFSET($F199,-COUNTA($D$41:$D201)+3,0)),"")</f>
        <v>5</v>
      </c>
      <c r="G201" s="873"/>
      <c r="H201" s="873">
        <f t="shared" ca="1" si="26"/>
        <v>17</v>
      </c>
      <c r="I201" s="886" t="str">
        <f t="shared" ca="1" si="19"/>
        <v/>
      </c>
      <c r="J201" s="886" t="str">
        <f t="shared" ca="1" si="20"/>
        <v/>
      </c>
      <c r="K201" s="875" t="str">
        <f t="shared" ca="1" si="21"/>
        <v/>
      </c>
      <c r="L201" s="877" t="str">
        <f ca="1">IFERROR(CHOOSE(E201,'Impact Indicators - Section B '!$K$7,'Impact Indicators - Section B '!$O$7,'Impact Indicators - Section B '!$S$7,'Impact Indicators - Section B '!$W$7,'Impact Indicators - Section B '!#REF!),"")</f>
        <v/>
      </c>
      <c r="M201" s="887" t="str">
        <f t="shared" ca="1" si="22"/>
        <v/>
      </c>
      <c r="N201" s="877" t="str">
        <f t="shared" ca="1" si="23"/>
        <v/>
      </c>
      <c r="O201" s="873" t="str">
        <f ca="1">IFERROR(IF(COUNTA($D$41:$D201)=1,"",OFFSET($C199,-COUNTA($D$41:$D201)+3,0)),"")</f>
        <v>a1H55000007cpMaEAI</v>
      </c>
      <c r="P201" s="873">
        <f t="shared" si="27"/>
        <v>0</v>
      </c>
      <c r="Q201" s="873"/>
      <c r="R201" s="873"/>
      <c r="S201" s="873"/>
      <c r="T201" s="873" t="b">
        <f t="shared" ca="1" si="24"/>
        <v>0</v>
      </c>
    </row>
    <row r="202" spans="1:20" x14ac:dyDescent="0.35">
      <c r="A202" s="873" t="b">
        <f t="shared" ca="1" si="17"/>
        <v>0</v>
      </c>
      <c r="B202" s="885"/>
      <c r="C202" s="884" t="str">
        <f t="shared" ca="1" si="18"/>
        <v>a1H55000007cpMpEAI</v>
      </c>
      <c r="D202" s="873"/>
      <c r="E202" s="873">
        <f t="shared" ca="1" si="25"/>
        <v>7</v>
      </c>
      <c r="F202" s="878">
        <f ca="1">IFERROR(IF(COUNTA($D$41:$D202)=1,"",OFFSET($F200,-COUNTA($D$41:$D202)+3,0)),"")</f>
        <v>5</v>
      </c>
      <c r="G202" s="873"/>
      <c r="H202" s="873">
        <f t="shared" ca="1" si="26"/>
        <v>17</v>
      </c>
      <c r="I202" s="886" t="str">
        <f t="shared" ca="1" si="19"/>
        <v/>
      </c>
      <c r="J202" s="886" t="str">
        <f t="shared" ca="1" si="20"/>
        <v/>
      </c>
      <c r="K202" s="875" t="str">
        <f t="shared" ca="1" si="21"/>
        <v/>
      </c>
      <c r="L202" s="877" t="str">
        <f ca="1">IFERROR(CHOOSE(E202,'Impact Indicators - Section B '!$K$7,'Impact Indicators - Section B '!$O$7,'Impact Indicators - Section B '!$S$7,'Impact Indicators - Section B '!$W$7,'Impact Indicators - Section B '!#REF!),"")</f>
        <v/>
      </c>
      <c r="M202" s="887" t="str">
        <f t="shared" ca="1" si="22"/>
        <v/>
      </c>
      <c r="N202" s="877" t="str">
        <f t="shared" ca="1" si="23"/>
        <v/>
      </c>
      <c r="O202" s="873" t="str">
        <f ca="1">IFERROR(IF(COUNTA($D$41:$D202)=1,"",OFFSET($C200,-COUNTA($D$41:$D202)+3,0)),"")</f>
        <v>a1H55000007cpMpEAI</v>
      </c>
      <c r="P202" s="873">
        <f t="shared" si="27"/>
        <v>0</v>
      </c>
      <c r="Q202" s="873"/>
      <c r="R202" s="873"/>
      <c r="S202" s="873"/>
      <c r="T202" s="873" t="b">
        <f t="shared" ca="1" si="24"/>
        <v>0</v>
      </c>
    </row>
    <row r="203" spans="1:20" x14ac:dyDescent="0.35">
      <c r="A203" s="873" t="b">
        <f t="shared" ca="1" si="17"/>
        <v>0</v>
      </c>
      <c r="B203" s="885"/>
      <c r="C203" s="884" t="str">
        <f t="shared" ca="1" si="18"/>
        <v>a1H55000007cpN4EAI</v>
      </c>
      <c r="D203" s="873"/>
      <c r="E203" s="873">
        <f t="shared" ca="1" si="25"/>
        <v>8</v>
      </c>
      <c r="F203" s="878">
        <f ca="1">IFERROR(IF(COUNTA($D$41:$D203)=1,"",OFFSET($F201,-COUNTA($D$41:$D203)+3,0)),"")</f>
        <v>5</v>
      </c>
      <c r="G203" s="873"/>
      <c r="H203" s="873">
        <f t="shared" ca="1" si="26"/>
        <v>17</v>
      </c>
      <c r="I203" s="886" t="str">
        <f t="shared" ca="1" si="19"/>
        <v/>
      </c>
      <c r="J203" s="886" t="str">
        <f t="shared" ca="1" si="20"/>
        <v/>
      </c>
      <c r="K203" s="875" t="str">
        <f t="shared" ca="1" si="21"/>
        <v/>
      </c>
      <c r="L203" s="877" t="str">
        <f ca="1">IFERROR(CHOOSE(E203,'Impact Indicators - Section B '!$K$7,'Impact Indicators - Section B '!$O$7,'Impact Indicators - Section B '!$S$7,'Impact Indicators - Section B '!$W$7,'Impact Indicators - Section B '!#REF!),"")</f>
        <v/>
      </c>
      <c r="M203" s="887" t="str">
        <f t="shared" ca="1" si="22"/>
        <v/>
      </c>
      <c r="N203" s="877" t="str">
        <f t="shared" ca="1" si="23"/>
        <v/>
      </c>
      <c r="O203" s="873" t="str">
        <f ca="1">IFERROR(IF(COUNTA($D$41:$D203)=1,"",OFFSET($C201,-COUNTA($D$41:$D203)+3,0)),"")</f>
        <v>a1H55000007cpN4EAI</v>
      </c>
      <c r="P203" s="873">
        <f t="shared" si="27"/>
        <v>0</v>
      </c>
      <c r="Q203" s="873"/>
      <c r="R203" s="873"/>
      <c r="S203" s="873"/>
      <c r="T203" s="873" t="b">
        <f t="shared" ca="1" si="24"/>
        <v>0</v>
      </c>
    </row>
    <row r="204" spans="1:20" x14ac:dyDescent="0.35">
      <c r="A204" s="873" t="b">
        <f t="shared" ca="1" si="17"/>
        <v>0</v>
      </c>
      <c r="B204" s="885"/>
      <c r="C204" s="884" t="str">
        <f t="shared" ca="1" si="18"/>
        <v>a1H55000007cpLOEAY</v>
      </c>
      <c r="D204" s="873"/>
      <c r="E204" s="873">
        <f t="shared" ca="1" si="25"/>
        <v>1</v>
      </c>
      <c r="F204" s="878">
        <f ca="1">IFERROR(IF(COUNTA($D$41:$D204)=1,"",OFFSET($F202,-COUNTA($D$41:$D204)+3,0)),"")</f>
        <v>6</v>
      </c>
      <c r="G204" s="873"/>
      <c r="H204" s="873">
        <f t="shared" ca="1" si="26"/>
        <v>19</v>
      </c>
      <c r="I204" s="886" t="str">
        <f t="shared" ca="1" si="19"/>
        <v/>
      </c>
      <c r="J204" s="886" t="str">
        <f t="shared" ca="1" si="20"/>
        <v/>
      </c>
      <c r="K204" s="875" t="str">
        <f t="shared" ca="1" si="21"/>
        <v/>
      </c>
      <c r="L204" s="877">
        <f ca="1">IFERROR(CHOOSE(E204,'Impact Indicators - Section B '!$K$7,'Impact Indicators - Section B '!$O$7,'Impact Indicators - Section B '!$S$7,'Impact Indicators - Section B '!$W$7,'Impact Indicators - Section B '!#REF!),"")</f>
        <v>2021</v>
      </c>
      <c r="M204" s="887" t="str">
        <f t="shared" ca="1" si="22"/>
        <v/>
      </c>
      <c r="N204" s="877" t="str">
        <f t="shared" ca="1" si="23"/>
        <v/>
      </c>
      <c r="O204" s="873" t="str">
        <f ca="1">IFERROR(IF(COUNTA($D$41:$D204)=1,"",OFFSET($C202,-COUNTA($D$41:$D204)+3,0)),"")</f>
        <v>a1H55000007cpLOEAY</v>
      </c>
      <c r="P204" s="873">
        <f t="shared" si="27"/>
        <v>0</v>
      </c>
      <c r="Q204" s="873"/>
      <c r="R204" s="873"/>
      <c r="S204" s="873"/>
      <c r="T204" s="873" t="b">
        <f t="shared" ca="1" si="24"/>
        <v>0</v>
      </c>
    </row>
    <row r="205" spans="1:20" x14ac:dyDescent="0.35">
      <c r="A205" s="873" t="b">
        <f t="shared" ca="1" si="17"/>
        <v>0</v>
      </c>
      <c r="B205" s="885"/>
      <c r="C205" s="884" t="str">
        <f t="shared" ca="1" si="18"/>
        <v>a1H55000007cpLdEAI</v>
      </c>
      <c r="D205" s="873"/>
      <c r="E205" s="873">
        <f t="shared" ca="1" si="25"/>
        <v>2</v>
      </c>
      <c r="F205" s="878">
        <f ca="1">IFERROR(IF(COUNTA($D$41:$D205)=1,"",OFFSET($F203,-COUNTA($D$41:$D205)+3,0)),"")</f>
        <v>6</v>
      </c>
      <c r="G205" s="873"/>
      <c r="H205" s="873">
        <f t="shared" ca="1" si="26"/>
        <v>19</v>
      </c>
      <c r="I205" s="886" t="str">
        <f t="shared" ca="1" si="19"/>
        <v/>
      </c>
      <c r="J205" s="886" t="str">
        <f t="shared" ca="1" si="20"/>
        <v/>
      </c>
      <c r="K205" s="875" t="str">
        <f t="shared" ca="1" si="21"/>
        <v/>
      </c>
      <c r="L205" s="877">
        <f ca="1">IFERROR(CHOOSE(E205,'Impact Indicators - Section B '!$K$7,'Impact Indicators - Section B '!$O$7,'Impact Indicators - Section B '!$S$7,'Impact Indicators - Section B '!$W$7,'Impact Indicators - Section B '!#REF!),"")</f>
        <v>2022</v>
      </c>
      <c r="M205" s="887" t="str">
        <f t="shared" ca="1" si="22"/>
        <v/>
      </c>
      <c r="N205" s="877" t="str">
        <f t="shared" ca="1" si="23"/>
        <v/>
      </c>
      <c r="O205" s="873" t="str">
        <f ca="1">IFERROR(IF(COUNTA($D$41:$D205)=1,"",OFFSET($C203,-COUNTA($D$41:$D205)+3,0)),"")</f>
        <v>a1H55000007cpLdEAI</v>
      </c>
      <c r="P205" s="873">
        <f t="shared" si="27"/>
        <v>0</v>
      </c>
      <c r="Q205" s="873"/>
      <c r="R205" s="873"/>
      <c r="S205" s="873"/>
      <c r="T205" s="873" t="b">
        <f t="shared" ca="1" si="24"/>
        <v>0</v>
      </c>
    </row>
    <row r="206" spans="1:20" x14ac:dyDescent="0.35">
      <c r="A206" s="873" t="b">
        <f t="shared" ca="1" si="17"/>
        <v>0</v>
      </c>
      <c r="B206" s="885"/>
      <c r="C206" s="884" t="str">
        <f t="shared" ca="1" si="18"/>
        <v>a1H55000007cpLsEAI</v>
      </c>
      <c r="D206" s="873"/>
      <c r="E206" s="873">
        <f t="shared" ca="1" si="25"/>
        <v>3</v>
      </c>
      <c r="F206" s="878">
        <f ca="1">IFERROR(IF(COUNTA($D$41:$D206)=1,"",OFFSET($F204,-COUNTA($D$41:$D206)+3,0)),"")</f>
        <v>6</v>
      </c>
      <c r="G206" s="873"/>
      <c r="H206" s="873">
        <f t="shared" ca="1" si="26"/>
        <v>19</v>
      </c>
      <c r="I206" s="886" t="str">
        <f t="shared" ca="1" si="19"/>
        <v/>
      </c>
      <c r="J206" s="886" t="str">
        <f t="shared" ca="1" si="20"/>
        <v/>
      </c>
      <c r="K206" s="875" t="str">
        <f t="shared" ca="1" si="21"/>
        <v/>
      </c>
      <c r="L206" s="877">
        <f ca="1">IFERROR(CHOOSE(E206,'Impact Indicators - Section B '!$K$7,'Impact Indicators - Section B '!$O$7,'Impact Indicators - Section B '!$S$7,'Impact Indicators - Section B '!$W$7,'Impact Indicators - Section B '!#REF!),"")</f>
        <v>2023</v>
      </c>
      <c r="M206" s="887" t="str">
        <f t="shared" ca="1" si="22"/>
        <v/>
      </c>
      <c r="N206" s="877" t="str">
        <f t="shared" ca="1" si="23"/>
        <v/>
      </c>
      <c r="O206" s="873" t="str">
        <f ca="1">IFERROR(IF(COUNTA($D$41:$D206)=1,"",OFFSET($C204,-COUNTA($D$41:$D206)+3,0)),"")</f>
        <v>a1H55000007cpLsEAI</v>
      </c>
      <c r="P206" s="873">
        <f t="shared" si="27"/>
        <v>0</v>
      </c>
      <c r="Q206" s="873"/>
      <c r="R206" s="873"/>
      <c r="S206" s="873"/>
      <c r="T206" s="873" t="b">
        <f t="shared" ca="1" si="24"/>
        <v>0</v>
      </c>
    </row>
    <row r="207" spans="1:20" x14ac:dyDescent="0.35">
      <c r="A207" s="873" t="b">
        <f t="shared" ca="1" si="17"/>
        <v>0</v>
      </c>
      <c r="B207" s="885"/>
      <c r="C207" s="884" t="str">
        <f t="shared" ca="1" si="18"/>
        <v>a1H55000007cpM7EAI</v>
      </c>
      <c r="D207" s="873"/>
      <c r="E207" s="873">
        <f t="shared" ca="1" si="25"/>
        <v>4</v>
      </c>
      <c r="F207" s="878">
        <f ca="1">IFERROR(IF(COUNTA($D$41:$D207)=1,"",OFFSET($F205,-COUNTA($D$41:$D207)+3,0)),"")</f>
        <v>6</v>
      </c>
      <c r="G207" s="873"/>
      <c r="H207" s="873">
        <f t="shared" ca="1" si="26"/>
        <v>19</v>
      </c>
      <c r="I207" s="886" t="str">
        <f t="shared" ca="1" si="19"/>
        <v/>
      </c>
      <c r="J207" s="886" t="str">
        <f t="shared" ca="1" si="20"/>
        <v/>
      </c>
      <c r="K207" s="875" t="str">
        <f t="shared" ca="1" si="21"/>
        <v/>
      </c>
      <c r="L207" s="877">
        <f ca="1">IFERROR(CHOOSE(E207,'Impact Indicators - Section B '!$K$7,'Impact Indicators - Section B '!$O$7,'Impact Indicators - Section B '!$S$7,'Impact Indicators - Section B '!$W$7,'Impact Indicators - Section B '!#REF!),"")</f>
        <v>2024</v>
      </c>
      <c r="M207" s="887" t="str">
        <f t="shared" ca="1" si="22"/>
        <v/>
      </c>
      <c r="N207" s="877" t="str">
        <f t="shared" ca="1" si="23"/>
        <v/>
      </c>
      <c r="O207" s="873" t="str">
        <f ca="1">IFERROR(IF(COUNTA($D$41:$D207)=1,"",OFFSET($C205,-COUNTA($D$41:$D207)+3,0)),"")</f>
        <v>a1H55000007cpM7EAI</v>
      </c>
      <c r="P207" s="873">
        <f t="shared" si="27"/>
        <v>0</v>
      </c>
      <c r="Q207" s="873"/>
      <c r="R207" s="873"/>
      <c r="S207" s="873"/>
      <c r="T207" s="873" t="b">
        <f t="shared" ca="1" si="24"/>
        <v>0</v>
      </c>
    </row>
    <row r="208" spans="1:20" x14ac:dyDescent="0.35">
      <c r="A208" s="873" t="b">
        <f t="shared" ca="1" si="17"/>
        <v>0</v>
      </c>
      <c r="B208" s="885"/>
      <c r="C208" s="884" t="str">
        <f t="shared" ca="1" si="18"/>
        <v>a1H55000007cpMMEAY</v>
      </c>
      <c r="D208" s="873"/>
      <c r="E208" s="873">
        <f t="shared" ca="1" si="25"/>
        <v>5</v>
      </c>
      <c r="F208" s="878">
        <f ca="1">IFERROR(IF(COUNTA($D$41:$D208)=1,"",OFFSET($F206,-COUNTA($D$41:$D208)+3,0)),"")</f>
        <v>6</v>
      </c>
      <c r="G208" s="873"/>
      <c r="H208" s="873">
        <f t="shared" ca="1" si="26"/>
        <v>19</v>
      </c>
      <c r="I208" s="886" t="str">
        <f t="shared" ca="1" si="19"/>
        <v/>
      </c>
      <c r="J208" s="886" t="str">
        <f t="shared" ca="1" si="20"/>
        <v/>
      </c>
      <c r="K208" s="875" t="str">
        <f t="shared" ca="1" si="21"/>
        <v/>
      </c>
      <c r="L208" s="877" t="str">
        <f ca="1">IFERROR(CHOOSE(E208,'Impact Indicators - Section B '!$K$7,'Impact Indicators - Section B '!$O$7,'Impact Indicators - Section B '!$S$7,'Impact Indicators - Section B '!$W$7,'Impact Indicators - Section B '!#REF!),"")</f>
        <v/>
      </c>
      <c r="M208" s="887" t="str">
        <f t="shared" ca="1" si="22"/>
        <v/>
      </c>
      <c r="N208" s="877" t="str">
        <f t="shared" ca="1" si="23"/>
        <v/>
      </c>
      <c r="O208" s="873" t="str">
        <f ca="1">IFERROR(IF(COUNTA($D$41:$D208)=1,"",OFFSET($C206,-COUNTA($D$41:$D208)+3,0)),"")</f>
        <v>a1H55000007cpMMEAY</v>
      </c>
      <c r="P208" s="873">
        <f t="shared" si="27"/>
        <v>0</v>
      </c>
      <c r="Q208" s="873"/>
      <c r="R208" s="873"/>
      <c r="S208" s="873"/>
      <c r="T208" s="873" t="b">
        <f t="shared" ca="1" si="24"/>
        <v>0</v>
      </c>
    </row>
    <row r="209" spans="1:20" x14ac:dyDescent="0.35">
      <c r="A209" s="873" t="b">
        <f t="shared" ca="1" si="17"/>
        <v>0</v>
      </c>
      <c r="B209" s="885"/>
      <c r="C209" s="884" t="str">
        <f t="shared" ca="1" si="18"/>
        <v>a1H55000007cpMbEAI</v>
      </c>
      <c r="D209" s="873"/>
      <c r="E209" s="873">
        <f t="shared" ca="1" si="25"/>
        <v>6</v>
      </c>
      <c r="F209" s="878">
        <f ca="1">IFERROR(IF(COUNTA($D$41:$D209)=1,"",OFFSET($F207,-COUNTA($D$41:$D209)+3,0)),"")</f>
        <v>6</v>
      </c>
      <c r="G209" s="873"/>
      <c r="H209" s="873">
        <f t="shared" ca="1" si="26"/>
        <v>19</v>
      </c>
      <c r="I209" s="886" t="str">
        <f t="shared" ca="1" si="19"/>
        <v/>
      </c>
      <c r="J209" s="886" t="str">
        <f t="shared" ca="1" si="20"/>
        <v/>
      </c>
      <c r="K209" s="875" t="str">
        <f t="shared" ca="1" si="21"/>
        <v/>
      </c>
      <c r="L209" s="877" t="str">
        <f ca="1">IFERROR(CHOOSE(E209,'Impact Indicators - Section B '!$K$7,'Impact Indicators - Section B '!$O$7,'Impact Indicators - Section B '!$S$7,'Impact Indicators - Section B '!$W$7,'Impact Indicators - Section B '!#REF!),"")</f>
        <v/>
      </c>
      <c r="M209" s="887" t="str">
        <f t="shared" ca="1" si="22"/>
        <v/>
      </c>
      <c r="N209" s="877" t="str">
        <f t="shared" ca="1" si="23"/>
        <v/>
      </c>
      <c r="O209" s="873" t="str">
        <f ca="1">IFERROR(IF(COUNTA($D$41:$D209)=1,"",OFFSET($C207,-COUNTA($D$41:$D209)+3,0)),"")</f>
        <v>a1H55000007cpMbEAI</v>
      </c>
      <c r="P209" s="873">
        <f t="shared" si="27"/>
        <v>0</v>
      </c>
      <c r="Q209" s="873"/>
      <c r="R209" s="873"/>
      <c r="S209" s="873"/>
      <c r="T209" s="873" t="b">
        <f t="shared" ca="1" si="24"/>
        <v>0</v>
      </c>
    </row>
    <row r="210" spans="1:20" x14ac:dyDescent="0.35">
      <c r="A210" s="873" t="b">
        <f t="shared" ca="1" si="17"/>
        <v>0</v>
      </c>
      <c r="B210" s="885"/>
      <c r="C210" s="884" t="str">
        <f t="shared" ca="1" si="18"/>
        <v>a1H55000007cpMqEAI</v>
      </c>
      <c r="D210" s="873"/>
      <c r="E210" s="873">
        <f t="shared" ca="1" si="25"/>
        <v>7</v>
      </c>
      <c r="F210" s="878">
        <f ca="1">IFERROR(IF(COUNTA($D$41:$D210)=1,"",OFFSET($F208,-COUNTA($D$41:$D210)+3,0)),"")</f>
        <v>6</v>
      </c>
      <c r="G210" s="873"/>
      <c r="H210" s="873">
        <f t="shared" ca="1" si="26"/>
        <v>19</v>
      </c>
      <c r="I210" s="886" t="str">
        <f t="shared" ca="1" si="19"/>
        <v/>
      </c>
      <c r="J210" s="886" t="str">
        <f t="shared" ca="1" si="20"/>
        <v/>
      </c>
      <c r="K210" s="875" t="str">
        <f t="shared" ca="1" si="21"/>
        <v/>
      </c>
      <c r="L210" s="877" t="str">
        <f ca="1">IFERROR(CHOOSE(E210,'Impact Indicators - Section B '!$K$7,'Impact Indicators - Section B '!$O$7,'Impact Indicators - Section B '!$S$7,'Impact Indicators - Section B '!$W$7,'Impact Indicators - Section B '!#REF!),"")</f>
        <v/>
      </c>
      <c r="M210" s="887" t="str">
        <f t="shared" ca="1" si="22"/>
        <v/>
      </c>
      <c r="N210" s="877" t="str">
        <f t="shared" ca="1" si="23"/>
        <v/>
      </c>
      <c r="O210" s="873" t="str">
        <f ca="1">IFERROR(IF(COUNTA($D$41:$D210)=1,"",OFFSET($C208,-COUNTA($D$41:$D210)+3,0)),"")</f>
        <v>a1H55000007cpMqEAI</v>
      </c>
      <c r="P210" s="873">
        <f t="shared" si="27"/>
        <v>0</v>
      </c>
      <c r="Q210" s="873"/>
      <c r="R210" s="873"/>
      <c r="S210" s="873"/>
      <c r="T210" s="873" t="b">
        <f t="shared" ca="1" si="24"/>
        <v>0</v>
      </c>
    </row>
    <row r="211" spans="1:20" x14ac:dyDescent="0.35">
      <c r="A211" s="873" t="b">
        <f t="shared" ca="1" si="17"/>
        <v>0</v>
      </c>
      <c r="B211" s="885"/>
      <c r="C211" s="884" t="str">
        <f t="shared" ca="1" si="18"/>
        <v>a1H55000007cpN5EAI</v>
      </c>
      <c r="D211" s="873"/>
      <c r="E211" s="873">
        <f t="shared" ca="1" si="25"/>
        <v>8</v>
      </c>
      <c r="F211" s="878">
        <f ca="1">IFERROR(IF(COUNTA($D$41:$D211)=1,"",OFFSET($F209,-COUNTA($D$41:$D211)+3,0)),"")</f>
        <v>6</v>
      </c>
      <c r="G211" s="873"/>
      <c r="H211" s="873">
        <f t="shared" ca="1" si="26"/>
        <v>19</v>
      </c>
      <c r="I211" s="886" t="str">
        <f t="shared" ca="1" si="19"/>
        <v/>
      </c>
      <c r="J211" s="886" t="str">
        <f t="shared" ca="1" si="20"/>
        <v/>
      </c>
      <c r="K211" s="875" t="str">
        <f t="shared" ca="1" si="21"/>
        <v/>
      </c>
      <c r="L211" s="877" t="str">
        <f ca="1">IFERROR(CHOOSE(E211,'Impact Indicators - Section B '!$K$7,'Impact Indicators - Section B '!$O$7,'Impact Indicators - Section B '!$S$7,'Impact Indicators - Section B '!$W$7,'Impact Indicators - Section B '!#REF!),"")</f>
        <v/>
      </c>
      <c r="M211" s="887" t="str">
        <f t="shared" ca="1" si="22"/>
        <v/>
      </c>
      <c r="N211" s="877" t="str">
        <f t="shared" ca="1" si="23"/>
        <v/>
      </c>
      <c r="O211" s="873" t="str">
        <f ca="1">IFERROR(IF(COUNTA($D$41:$D211)=1,"",OFFSET($C209,-COUNTA($D$41:$D211)+3,0)),"")</f>
        <v>a1H55000007cpN5EAI</v>
      </c>
      <c r="P211" s="873">
        <f t="shared" si="27"/>
        <v>0</v>
      </c>
      <c r="Q211" s="873"/>
      <c r="R211" s="873"/>
      <c r="S211" s="873"/>
      <c r="T211" s="873" t="b">
        <f t="shared" ca="1" si="24"/>
        <v>0</v>
      </c>
    </row>
    <row r="212" spans="1:20" x14ac:dyDescent="0.35">
      <c r="A212" s="873" t="b">
        <f t="shared" ca="1" si="17"/>
        <v>0</v>
      </c>
      <c r="B212" s="885"/>
      <c r="C212" s="884" t="str">
        <f t="shared" ca="1" si="18"/>
        <v>a1H55000007cpLPEAY</v>
      </c>
      <c r="D212" s="873"/>
      <c r="E212" s="873">
        <f t="shared" ca="1" si="25"/>
        <v>1</v>
      </c>
      <c r="F212" s="878">
        <f ca="1">IFERROR(IF(COUNTA($D$41:$D212)=1,"",OFFSET($F210,-COUNTA($D$41:$D212)+3,0)),"")</f>
        <v>7</v>
      </c>
      <c r="G212" s="873"/>
      <c r="H212" s="873">
        <f t="shared" ca="1" si="26"/>
        <v>21</v>
      </c>
      <c r="I212" s="886" t="str">
        <f t="shared" ca="1" si="19"/>
        <v/>
      </c>
      <c r="J212" s="886" t="str">
        <f t="shared" ca="1" si="20"/>
        <v/>
      </c>
      <c r="K212" s="875" t="str">
        <f t="shared" ca="1" si="21"/>
        <v/>
      </c>
      <c r="L212" s="877">
        <f ca="1">IFERROR(CHOOSE(E212,'Impact Indicators - Section B '!$K$7,'Impact Indicators - Section B '!$O$7,'Impact Indicators - Section B '!$S$7,'Impact Indicators - Section B '!$W$7,'Impact Indicators - Section B '!#REF!),"")</f>
        <v>2021</v>
      </c>
      <c r="M212" s="887" t="str">
        <f t="shared" ca="1" si="22"/>
        <v/>
      </c>
      <c r="N212" s="877" t="str">
        <f t="shared" ca="1" si="23"/>
        <v/>
      </c>
      <c r="O212" s="873" t="str">
        <f ca="1">IFERROR(IF(COUNTA($D$41:$D212)=1,"",OFFSET($C210,-COUNTA($D$41:$D212)+3,0)),"")</f>
        <v>a1H55000007cpLPEAY</v>
      </c>
      <c r="P212" s="873">
        <f t="shared" si="27"/>
        <v>0</v>
      </c>
      <c r="Q212" s="873"/>
      <c r="R212" s="873"/>
      <c r="S212" s="873"/>
      <c r="T212" s="873" t="b">
        <f t="shared" ca="1" si="24"/>
        <v>0</v>
      </c>
    </row>
    <row r="213" spans="1:20" x14ac:dyDescent="0.35">
      <c r="A213" s="873" t="b">
        <f t="shared" ca="1" si="17"/>
        <v>0</v>
      </c>
      <c r="B213" s="885"/>
      <c r="C213" s="884" t="str">
        <f t="shared" ca="1" si="18"/>
        <v>a1H55000007cpLeEAI</v>
      </c>
      <c r="D213" s="873"/>
      <c r="E213" s="873">
        <f t="shared" ca="1" si="25"/>
        <v>2</v>
      </c>
      <c r="F213" s="878">
        <f ca="1">IFERROR(IF(COUNTA($D$41:$D213)=1,"",OFFSET($F211,-COUNTA($D$41:$D213)+3,0)),"")</f>
        <v>7</v>
      </c>
      <c r="G213" s="873"/>
      <c r="H213" s="873">
        <f t="shared" ca="1" si="26"/>
        <v>21</v>
      </c>
      <c r="I213" s="886" t="str">
        <f t="shared" ca="1" si="19"/>
        <v/>
      </c>
      <c r="J213" s="886" t="str">
        <f t="shared" ca="1" si="20"/>
        <v/>
      </c>
      <c r="K213" s="875" t="str">
        <f t="shared" ca="1" si="21"/>
        <v/>
      </c>
      <c r="L213" s="877">
        <f ca="1">IFERROR(CHOOSE(E213,'Impact Indicators - Section B '!$K$7,'Impact Indicators - Section B '!$O$7,'Impact Indicators - Section B '!$S$7,'Impact Indicators - Section B '!$W$7,'Impact Indicators - Section B '!#REF!),"")</f>
        <v>2022</v>
      </c>
      <c r="M213" s="887" t="str">
        <f t="shared" ca="1" si="22"/>
        <v/>
      </c>
      <c r="N213" s="877" t="str">
        <f t="shared" ca="1" si="23"/>
        <v/>
      </c>
      <c r="O213" s="873" t="str">
        <f ca="1">IFERROR(IF(COUNTA($D$41:$D213)=1,"",OFFSET($C211,-COUNTA($D$41:$D213)+3,0)),"")</f>
        <v>a1H55000007cpLeEAI</v>
      </c>
      <c r="P213" s="873">
        <f t="shared" si="27"/>
        <v>0</v>
      </c>
      <c r="Q213" s="873"/>
      <c r="R213" s="873"/>
      <c r="S213" s="873"/>
      <c r="T213" s="873" t="b">
        <f t="shared" ca="1" si="24"/>
        <v>0</v>
      </c>
    </row>
    <row r="214" spans="1:20" x14ac:dyDescent="0.35">
      <c r="A214" s="873" t="b">
        <f t="shared" ca="1" si="17"/>
        <v>0</v>
      </c>
      <c r="B214" s="885"/>
      <c r="C214" s="884" t="str">
        <f t="shared" ca="1" si="18"/>
        <v>a1H55000007cpLtEAI</v>
      </c>
      <c r="D214" s="873"/>
      <c r="E214" s="873">
        <f t="shared" ca="1" si="25"/>
        <v>3</v>
      </c>
      <c r="F214" s="878">
        <f ca="1">IFERROR(IF(COUNTA($D$41:$D214)=1,"",OFFSET($F212,-COUNTA($D$41:$D214)+3,0)),"")</f>
        <v>7</v>
      </c>
      <c r="G214" s="873"/>
      <c r="H214" s="873">
        <f t="shared" ca="1" si="26"/>
        <v>21</v>
      </c>
      <c r="I214" s="886" t="str">
        <f t="shared" ca="1" si="19"/>
        <v/>
      </c>
      <c r="J214" s="886" t="str">
        <f t="shared" ca="1" si="20"/>
        <v/>
      </c>
      <c r="K214" s="875" t="str">
        <f t="shared" ca="1" si="21"/>
        <v/>
      </c>
      <c r="L214" s="877">
        <f ca="1">IFERROR(CHOOSE(E214,'Impact Indicators - Section B '!$K$7,'Impact Indicators - Section B '!$O$7,'Impact Indicators - Section B '!$S$7,'Impact Indicators - Section B '!$W$7,'Impact Indicators - Section B '!#REF!),"")</f>
        <v>2023</v>
      </c>
      <c r="M214" s="887" t="str">
        <f t="shared" ca="1" si="22"/>
        <v/>
      </c>
      <c r="N214" s="877" t="str">
        <f t="shared" ca="1" si="23"/>
        <v/>
      </c>
      <c r="O214" s="873" t="str">
        <f ca="1">IFERROR(IF(COUNTA($D$41:$D214)=1,"",OFFSET($C212,-COUNTA($D$41:$D214)+3,0)),"")</f>
        <v>a1H55000007cpLtEAI</v>
      </c>
      <c r="P214" s="873">
        <f t="shared" si="27"/>
        <v>0</v>
      </c>
      <c r="Q214" s="873"/>
      <c r="R214" s="873"/>
      <c r="S214" s="873"/>
      <c r="T214" s="873" t="b">
        <f t="shared" ca="1" si="24"/>
        <v>0</v>
      </c>
    </row>
    <row r="215" spans="1:20" x14ac:dyDescent="0.35">
      <c r="A215" s="873" t="b">
        <f t="shared" ca="1" si="17"/>
        <v>0</v>
      </c>
      <c r="B215" s="885"/>
      <c r="C215" s="884" t="str">
        <f t="shared" ca="1" si="18"/>
        <v>a1H55000007cpM8EAI</v>
      </c>
      <c r="D215" s="873"/>
      <c r="E215" s="873">
        <f t="shared" ca="1" si="25"/>
        <v>4</v>
      </c>
      <c r="F215" s="878">
        <f ca="1">IFERROR(IF(COUNTA($D$41:$D215)=1,"",OFFSET($F213,-COUNTA($D$41:$D215)+3,0)),"")</f>
        <v>7</v>
      </c>
      <c r="G215" s="873"/>
      <c r="H215" s="873">
        <f t="shared" ca="1" si="26"/>
        <v>21</v>
      </c>
      <c r="I215" s="886" t="str">
        <f t="shared" ca="1" si="19"/>
        <v/>
      </c>
      <c r="J215" s="886" t="str">
        <f t="shared" ca="1" si="20"/>
        <v/>
      </c>
      <c r="K215" s="875" t="str">
        <f t="shared" ca="1" si="21"/>
        <v/>
      </c>
      <c r="L215" s="877">
        <f ca="1">IFERROR(CHOOSE(E215,'Impact Indicators - Section B '!$K$7,'Impact Indicators - Section B '!$O$7,'Impact Indicators - Section B '!$S$7,'Impact Indicators - Section B '!$W$7,'Impact Indicators - Section B '!#REF!),"")</f>
        <v>2024</v>
      </c>
      <c r="M215" s="887" t="str">
        <f t="shared" ca="1" si="22"/>
        <v/>
      </c>
      <c r="N215" s="877" t="str">
        <f t="shared" ca="1" si="23"/>
        <v/>
      </c>
      <c r="O215" s="873" t="str">
        <f ca="1">IFERROR(IF(COUNTA($D$41:$D215)=1,"",OFFSET($C213,-COUNTA($D$41:$D215)+3,0)),"")</f>
        <v>a1H55000007cpM8EAI</v>
      </c>
      <c r="P215" s="873">
        <f t="shared" si="27"/>
        <v>0</v>
      </c>
      <c r="Q215" s="873"/>
      <c r="R215" s="873"/>
      <c r="S215" s="873"/>
      <c r="T215" s="873" t="b">
        <f t="shared" ca="1" si="24"/>
        <v>0</v>
      </c>
    </row>
    <row r="216" spans="1:20" x14ac:dyDescent="0.35">
      <c r="A216" s="873" t="b">
        <f t="shared" ca="1" si="17"/>
        <v>0</v>
      </c>
      <c r="B216" s="885"/>
      <c r="C216" s="884" t="str">
        <f t="shared" ca="1" si="18"/>
        <v>a1H55000007cpMNEAY</v>
      </c>
      <c r="D216" s="873"/>
      <c r="E216" s="873">
        <f t="shared" ca="1" si="25"/>
        <v>5</v>
      </c>
      <c r="F216" s="878">
        <f ca="1">IFERROR(IF(COUNTA($D$41:$D216)=1,"",OFFSET($F214,-COUNTA($D$41:$D216)+3,0)),"")</f>
        <v>7</v>
      </c>
      <c r="G216" s="873"/>
      <c r="H216" s="873">
        <f t="shared" ca="1" si="26"/>
        <v>21</v>
      </c>
      <c r="I216" s="886" t="str">
        <f t="shared" ca="1" si="19"/>
        <v/>
      </c>
      <c r="J216" s="886" t="str">
        <f t="shared" ca="1" si="20"/>
        <v/>
      </c>
      <c r="K216" s="875" t="str">
        <f t="shared" ca="1" si="21"/>
        <v/>
      </c>
      <c r="L216" s="877" t="str">
        <f ca="1">IFERROR(CHOOSE(E216,'Impact Indicators - Section B '!$K$7,'Impact Indicators - Section B '!$O$7,'Impact Indicators - Section B '!$S$7,'Impact Indicators - Section B '!$W$7,'Impact Indicators - Section B '!#REF!),"")</f>
        <v/>
      </c>
      <c r="M216" s="887" t="str">
        <f t="shared" ca="1" si="22"/>
        <v/>
      </c>
      <c r="N216" s="877" t="str">
        <f t="shared" ca="1" si="23"/>
        <v/>
      </c>
      <c r="O216" s="873" t="str">
        <f ca="1">IFERROR(IF(COUNTA($D$41:$D216)=1,"",OFFSET($C214,-COUNTA($D$41:$D216)+3,0)),"")</f>
        <v>a1H55000007cpMNEAY</v>
      </c>
      <c r="P216" s="873">
        <f t="shared" si="27"/>
        <v>0</v>
      </c>
      <c r="Q216" s="873"/>
      <c r="R216" s="873"/>
      <c r="S216" s="873"/>
      <c r="T216" s="873" t="b">
        <f t="shared" ca="1" si="24"/>
        <v>0</v>
      </c>
    </row>
    <row r="217" spans="1:20" x14ac:dyDescent="0.35">
      <c r="A217" s="873" t="b">
        <f t="shared" ca="1" si="17"/>
        <v>0</v>
      </c>
      <c r="B217" s="885"/>
      <c r="C217" s="884" t="str">
        <f t="shared" ca="1" si="18"/>
        <v>a1H55000007cpMcEAI</v>
      </c>
      <c r="D217" s="873"/>
      <c r="E217" s="873">
        <f t="shared" ca="1" si="25"/>
        <v>6</v>
      </c>
      <c r="F217" s="878">
        <f ca="1">IFERROR(IF(COUNTA($D$41:$D217)=1,"",OFFSET($F215,-COUNTA($D$41:$D217)+3,0)),"")</f>
        <v>7</v>
      </c>
      <c r="G217" s="873"/>
      <c r="H217" s="873">
        <f t="shared" ca="1" si="26"/>
        <v>21</v>
      </c>
      <c r="I217" s="886" t="str">
        <f t="shared" ca="1" si="19"/>
        <v/>
      </c>
      <c r="J217" s="886" t="str">
        <f t="shared" ca="1" si="20"/>
        <v/>
      </c>
      <c r="K217" s="875" t="str">
        <f t="shared" ca="1" si="21"/>
        <v/>
      </c>
      <c r="L217" s="877" t="str">
        <f ca="1">IFERROR(CHOOSE(E217,'Impact Indicators - Section B '!$K$7,'Impact Indicators - Section B '!$O$7,'Impact Indicators - Section B '!$S$7,'Impact Indicators - Section B '!$W$7,'Impact Indicators - Section B '!#REF!),"")</f>
        <v/>
      </c>
      <c r="M217" s="887" t="str">
        <f t="shared" ca="1" si="22"/>
        <v/>
      </c>
      <c r="N217" s="877" t="str">
        <f t="shared" ca="1" si="23"/>
        <v/>
      </c>
      <c r="O217" s="873" t="str">
        <f ca="1">IFERROR(IF(COUNTA($D$41:$D217)=1,"",OFFSET($C215,-COUNTA($D$41:$D217)+3,0)),"")</f>
        <v>a1H55000007cpMcEAI</v>
      </c>
      <c r="P217" s="873">
        <f t="shared" si="27"/>
        <v>0</v>
      </c>
      <c r="Q217" s="873"/>
      <c r="R217" s="873"/>
      <c r="S217" s="873"/>
      <c r="T217" s="873" t="b">
        <f t="shared" ca="1" si="24"/>
        <v>0</v>
      </c>
    </row>
    <row r="218" spans="1:20" x14ac:dyDescent="0.35">
      <c r="A218" s="873" t="b">
        <f t="shared" ca="1" si="17"/>
        <v>0</v>
      </c>
      <c r="B218" s="885"/>
      <c r="C218" s="884" t="str">
        <f t="shared" ca="1" si="18"/>
        <v>a1H55000007cpMrEAI</v>
      </c>
      <c r="D218" s="873"/>
      <c r="E218" s="873">
        <f t="shared" ca="1" si="25"/>
        <v>7</v>
      </c>
      <c r="F218" s="878">
        <f ca="1">IFERROR(IF(COUNTA($D$41:$D218)=1,"",OFFSET($F216,-COUNTA($D$41:$D218)+3,0)),"")</f>
        <v>7</v>
      </c>
      <c r="G218" s="873"/>
      <c r="H218" s="873">
        <f t="shared" ca="1" si="26"/>
        <v>21</v>
      </c>
      <c r="I218" s="886" t="str">
        <f t="shared" ca="1" si="19"/>
        <v/>
      </c>
      <c r="J218" s="886" t="str">
        <f t="shared" ca="1" si="20"/>
        <v/>
      </c>
      <c r="K218" s="875" t="str">
        <f t="shared" ca="1" si="21"/>
        <v/>
      </c>
      <c r="L218" s="877" t="str">
        <f ca="1">IFERROR(CHOOSE(E218,'Impact Indicators - Section B '!$K$7,'Impact Indicators - Section B '!$O$7,'Impact Indicators - Section B '!$S$7,'Impact Indicators - Section B '!$W$7,'Impact Indicators - Section B '!#REF!),"")</f>
        <v/>
      </c>
      <c r="M218" s="887" t="str">
        <f t="shared" ca="1" si="22"/>
        <v/>
      </c>
      <c r="N218" s="877" t="str">
        <f t="shared" ca="1" si="23"/>
        <v/>
      </c>
      <c r="O218" s="873" t="str">
        <f ca="1">IFERROR(IF(COUNTA($D$41:$D218)=1,"",OFFSET($C216,-COUNTA($D$41:$D218)+3,0)),"")</f>
        <v>a1H55000007cpMrEAI</v>
      </c>
      <c r="P218" s="873">
        <f t="shared" si="27"/>
        <v>0</v>
      </c>
      <c r="Q218" s="873"/>
      <c r="R218" s="873"/>
      <c r="S218" s="873"/>
      <c r="T218" s="873" t="b">
        <f t="shared" ca="1" si="24"/>
        <v>0</v>
      </c>
    </row>
    <row r="219" spans="1:20" x14ac:dyDescent="0.35">
      <c r="A219" s="873" t="b">
        <f t="shared" ca="1" si="17"/>
        <v>0</v>
      </c>
      <c r="B219" s="885"/>
      <c r="C219" s="884" t="str">
        <f t="shared" ca="1" si="18"/>
        <v>a1H55000007cpN6EAI</v>
      </c>
      <c r="D219" s="873"/>
      <c r="E219" s="873">
        <f t="shared" ca="1" si="25"/>
        <v>8</v>
      </c>
      <c r="F219" s="878">
        <f ca="1">IFERROR(IF(COUNTA($D$41:$D219)=1,"",OFFSET($F217,-COUNTA($D$41:$D219)+3,0)),"")</f>
        <v>7</v>
      </c>
      <c r="G219" s="873"/>
      <c r="H219" s="873">
        <f t="shared" ca="1" si="26"/>
        <v>21</v>
      </c>
      <c r="I219" s="886" t="str">
        <f t="shared" ca="1" si="19"/>
        <v/>
      </c>
      <c r="J219" s="886" t="str">
        <f t="shared" ca="1" si="20"/>
        <v/>
      </c>
      <c r="K219" s="875" t="str">
        <f t="shared" ca="1" si="21"/>
        <v/>
      </c>
      <c r="L219" s="877" t="str">
        <f ca="1">IFERROR(CHOOSE(E219,'Impact Indicators - Section B '!$K$7,'Impact Indicators - Section B '!$O$7,'Impact Indicators - Section B '!$S$7,'Impact Indicators - Section B '!$W$7,'Impact Indicators - Section B '!#REF!),"")</f>
        <v/>
      </c>
      <c r="M219" s="887" t="str">
        <f t="shared" ca="1" si="22"/>
        <v/>
      </c>
      <c r="N219" s="877" t="str">
        <f t="shared" ca="1" si="23"/>
        <v/>
      </c>
      <c r="O219" s="873" t="str">
        <f ca="1">IFERROR(IF(COUNTA($D$41:$D219)=1,"",OFFSET($C217,-COUNTA($D$41:$D219)+3,0)),"")</f>
        <v>a1H55000007cpN6EAI</v>
      </c>
      <c r="P219" s="873">
        <f t="shared" si="27"/>
        <v>0</v>
      </c>
      <c r="Q219" s="873"/>
      <c r="R219" s="873"/>
      <c r="S219" s="873"/>
      <c r="T219" s="873" t="b">
        <f t="shared" ca="1" si="24"/>
        <v>0</v>
      </c>
    </row>
    <row r="220" spans="1:20" x14ac:dyDescent="0.35">
      <c r="A220" s="873" t="b">
        <f t="shared" ca="1" si="17"/>
        <v>0</v>
      </c>
      <c r="B220" s="885"/>
      <c r="C220" s="884" t="str">
        <f t="shared" ca="1" si="18"/>
        <v>a1H55000007cpLQEAY</v>
      </c>
      <c r="D220" s="873"/>
      <c r="E220" s="873">
        <f t="shared" ca="1" si="25"/>
        <v>1</v>
      </c>
      <c r="F220" s="878">
        <f ca="1">IFERROR(IF(COUNTA($D$41:$D220)=1,"",OFFSET($F218,-COUNTA($D$41:$D220)+3,0)),"")</f>
        <v>8</v>
      </c>
      <c r="G220" s="873"/>
      <c r="H220" s="873">
        <f t="shared" ca="1" si="26"/>
        <v>23</v>
      </c>
      <c r="I220" s="886" t="str">
        <f t="shared" ca="1" si="19"/>
        <v/>
      </c>
      <c r="J220" s="886" t="str">
        <f t="shared" ca="1" si="20"/>
        <v/>
      </c>
      <c r="K220" s="875" t="str">
        <f t="shared" ca="1" si="21"/>
        <v/>
      </c>
      <c r="L220" s="877">
        <f ca="1">IFERROR(CHOOSE(E220,'Impact Indicators - Section B '!$K$7,'Impact Indicators - Section B '!$O$7,'Impact Indicators - Section B '!$S$7,'Impact Indicators - Section B '!$W$7,'Impact Indicators - Section B '!#REF!),"")</f>
        <v>2021</v>
      </c>
      <c r="M220" s="887" t="str">
        <f t="shared" ca="1" si="22"/>
        <v/>
      </c>
      <c r="N220" s="877" t="str">
        <f t="shared" ca="1" si="23"/>
        <v/>
      </c>
      <c r="O220" s="873" t="str">
        <f ca="1">IFERROR(IF(COUNTA($D$41:$D220)=1,"",OFFSET($C218,-COUNTA($D$41:$D220)+3,0)),"")</f>
        <v>a1H55000007cpLQEAY</v>
      </c>
      <c r="P220" s="873">
        <f t="shared" si="27"/>
        <v>0</v>
      </c>
      <c r="Q220" s="873"/>
      <c r="R220" s="873"/>
      <c r="S220" s="873"/>
      <c r="T220" s="873" t="b">
        <f t="shared" ca="1" si="24"/>
        <v>0</v>
      </c>
    </row>
    <row r="221" spans="1:20" x14ac:dyDescent="0.35">
      <c r="A221" s="873" t="b">
        <f t="shared" ca="1" si="17"/>
        <v>0</v>
      </c>
      <c r="B221" s="885"/>
      <c r="C221" s="884" t="str">
        <f t="shared" ca="1" si="18"/>
        <v>a1H55000007cpLfEAI</v>
      </c>
      <c r="D221" s="873"/>
      <c r="E221" s="873">
        <f t="shared" ca="1" si="25"/>
        <v>2</v>
      </c>
      <c r="F221" s="878">
        <f ca="1">IFERROR(IF(COUNTA($D$41:$D221)=1,"",OFFSET($F219,-COUNTA($D$41:$D221)+3,0)),"")</f>
        <v>8</v>
      </c>
      <c r="G221" s="873"/>
      <c r="H221" s="873">
        <f t="shared" ca="1" si="26"/>
        <v>23</v>
      </c>
      <c r="I221" s="886" t="str">
        <f t="shared" ca="1" si="19"/>
        <v/>
      </c>
      <c r="J221" s="886" t="str">
        <f t="shared" ca="1" si="20"/>
        <v/>
      </c>
      <c r="K221" s="875" t="str">
        <f t="shared" ca="1" si="21"/>
        <v/>
      </c>
      <c r="L221" s="877">
        <f ca="1">IFERROR(CHOOSE(E221,'Impact Indicators - Section B '!$K$7,'Impact Indicators - Section B '!$O$7,'Impact Indicators - Section B '!$S$7,'Impact Indicators - Section B '!$W$7,'Impact Indicators - Section B '!#REF!),"")</f>
        <v>2022</v>
      </c>
      <c r="M221" s="887" t="str">
        <f t="shared" ca="1" si="22"/>
        <v/>
      </c>
      <c r="N221" s="877" t="str">
        <f t="shared" ca="1" si="23"/>
        <v/>
      </c>
      <c r="O221" s="873" t="str">
        <f ca="1">IFERROR(IF(COUNTA($D$41:$D221)=1,"",OFFSET($C219,-COUNTA($D$41:$D221)+3,0)),"")</f>
        <v>a1H55000007cpLfEAI</v>
      </c>
      <c r="P221" s="873">
        <f t="shared" si="27"/>
        <v>0</v>
      </c>
      <c r="Q221" s="873"/>
      <c r="R221" s="873"/>
      <c r="S221" s="873"/>
      <c r="T221" s="873" t="b">
        <f t="shared" ca="1" si="24"/>
        <v>0</v>
      </c>
    </row>
    <row r="222" spans="1:20" x14ac:dyDescent="0.35">
      <c r="A222" s="873" t="b">
        <f t="shared" ca="1" si="17"/>
        <v>0</v>
      </c>
      <c r="B222" s="885"/>
      <c r="C222" s="884" t="str">
        <f t="shared" ca="1" si="18"/>
        <v>a1H55000007cpLuEAI</v>
      </c>
      <c r="D222" s="873"/>
      <c r="E222" s="873">
        <f t="shared" ca="1" si="25"/>
        <v>3</v>
      </c>
      <c r="F222" s="878">
        <f ca="1">IFERROR(IF(COUNTA($D$41:$D222)=1,"",OFFSET($F220,-COUNTA($D$41:$D222)+3,0)),"")</f>
        <v>8</v>
      </c>
      <c r="G222" s="873"/>
      <c r="H222" s="873">
        <f t="shared" ca="1" si="26"/>
        <v>23</v>
      </c>
      <c r="I222" s="886" t="str">
        <f t="shared" ca="1" si="19"/>
        <v/>
      </c>
      <c r="J222" s="886" t="str">
        <f t="shared" ca="1" si="20"/>
        <v/>
      </c>
      <c r="K222" s="875" t="str">
        <f t="shared" ca="1" si="21"/>
        <v/>
      </c>
      <c r="L222" s="877">
        <f ca="1">IFERROR(CHOOSE(E222,'Impact Indicators - Section B '!$K$7,'Impact Indicators - Section B '!$O$7,'Impact Indicators - Section B '!$S$7,'Impact Indicators - Section B '!$W$7,'Impact Indicators - Section B '!#REF!),"")</f>
        <v>2023</v>
      </c>
      <c r="M222" s="887" t="str">
        <f t="shared" ca="1" si="22"/>
        <v/>
      </c>
      <c r="N222" s="877" t="str">
        <f t="shared" ca="1" si="23"/>
        <v/>
      </c>
      <c r="O222" s="873" t="str">
        <f ca="1">IFERROR(IF(COUNTA($D$41:$D222)=1,"",OFFSET($C220,-COUNTA($D$41:$D222)+3,0)),"")</f>
        <v>a1H55000007cpLuEAI</v>
      </c>
      <c r="P222" s="873">
        <f t="shared" si="27"/>
        <v>0</v>
      </c>
      <c r="Q222" s="873"/>
      <c r="R222" s="873"/>
      <c r="S222" s="873"/>
      <c r="T222" s="873" t="b">
        <f t="shared" ca="1" si="24"/>
        <v>0</v>
      </c>
    </row>
    <row r="223" spans="1:20" x14ac:dyDescent="0.35">
      <c r="A223" s="873" t="b">
        <f t="shared" ca="1" si="17"/>
        <v>0</v>
      </c>
      <c r="B223" s="885"/>
      <c r="C223" s="884" t="str">
        <f t="shared" ca="1" si="18"/>
        <v>a1H55000007cpM9EAI</v>
      </c>
      <c r="D223" s="873"/>
      <c r="E223" s="873">
        <f t="shared" ca="1" si="25"/>
        <v>4</v>
      </c>
      <c r="F223" s="878">
        <f ca="1">IFERROR(IF(COUNTA($D$41:$D223)=1,"",OFFSET($F221,-COUNTA($D$41:$D223)+3,0)),"")</f>
        <v>8</v>
      </c>
      <c r="G223" s="873"/>
      <c r="H223" s="873">
        <f t="shared" ca="1" si="26"/>
        <v>23</v>
      </c>
      <c r="I223" s="886" t="str">
        <f t="shared" ca="1" si="19"/>
        <v/>
      </c>
      <c r="J223" s="886" t="str">
        <f t="shared" ca="1" si="20"/>
        <v/>
      </c>
      <c r="K223" s="875" t="str">
        <f t="shared" ca="1" si="21"/>
        <v/>
      </c>
      <c r="L223" s="877">
        <f ca="1">IFERROR(CHOOSE(E223,'Impact Indicators - Section B '!$K$7,'Impact Indicators - Section B '!$O$7,'Impact Indicators - Section B '!$S$7,'Impact Indicators - Section B '!$W$7,'Impact Indicators - Section B '!#REF!),"")</f>
        <v>2024</v>
      </c>
      <c r="M223" s="887" t="str">
        <f t="shared" ca="1" si="22"/>
        <v/>
      </c>
      <c r="N223" s="877" t="str">
        <f t="shared" ca="1" si="23"/>
        <v/>
      </c>
      <c r="O223" s="873" t="str">
        <f ca="1">IFERROR(IF(COUNTA($D$41:$D223)=1,"",OFFSET($C221,-COUNTA($D$41:$D223)+3,0)),"")</f>
        <v>a1H55000007cpM9EAI</v>
      </c>
      <c r="P223" s="873">
        <f t="shared" si="27"/>
        <v>0</v>
      </c>
      <c r="Q223" s="873"/>
      <c r="R223" s="873"/>
      <c r="S223" s="873"/>
      <c r="T223" s="873" t="b">
        <f t="shared" ca="1" si="24"/>
        <v>0</v>
      </c>
    </row>
    <row r="224" spans="1:20" x14ac:dyDescent="0.35">
      <c r="A224" s="873" t="b">
        <f t="shared" ca="1" si="17"/>
        <v>0</v>
      </c>
      <c r="B224" s="885"/>
      <c r="C224" s="884" t="str">
        <f t="shared" ca="1" si="18"/>
        <v>a1H55000007cpMOEAY</v>
      </c>
      <c r="D224" s="873"/>
      <c r="E224" s="873">
        <f t="shared" ca="1" si="25"/>
        <v>5</v>
      </c>
      <c r="F224" s="878">
        <f ca="1">IFERROR(IF(COUNTA($D$41:$D224)=1,"",OFFSET($F222,-COUNTA($D$41:$D224)+3,0)),"")</f>
        <v>8</v>
      </c>
      <c r="G224" s="873"/>
      <c r="H224" s="873">
        <f t="shared" ca="1" si="26"/>
        <v>23</v>
      </c>
      <c r="I224" s="886" t="str">
        <f t="shared" ca="1" si="19"/>
        <v/>
      </c>
      <c r="J224" s="886" t="str">
        <f t="shared" ca="1" si="20"/>
        <v/>
      </c>
      <c r="K224" s="875" t="str">
        <f t="shared" ca="1" si="21"/>
        <v/>
      </c>
      <c r="L224" s="877" t="str">
        <f ca="1">IFERROR(CHOOSE(E224,'Impact Indicators - Section B '!$K$7,'Impact Indicators - Section B '!$O$7,'Impact Indicators - Section B '!$S$7,'Impact Indicators - Section B '!$W$7,'Impact Indicators - Section B '!#REF!),"")</f>
        <v/>
      </c>
      <c r="M224" s="887" t="str">
        <f t="shared" ca="1" si="22"/>
        <v/>
      </c>
      <c r="N224" s="877" t="str">
        <f t="shared" ca="1" si="23"/>
        <v/>
      </c>
      <c r="O224" s="873" t="str">
        <f ca="1">IFERROR(IF(COUNTA($D$41:$D224)=1,"",OFFSET($C222,-COUNTA($D$41:$D224)+3,0)),"")</f>
        <v>a1H55000007cpMOEAY</v>
      </c>
      <c r="P224" s="873">
        <f t="shared" si="27"/>
        <v>0</v>
      </c>
      <c r="Q224" s="873"/>
      <c r="R224" s="873"/>
      <c r="S224" s="873"/>
      <c r="T224" s="873" t="b">
        <f t="shared" ca="1" si="24"/>
        <v>0</v>
      </c>
    </row>
    <row r="225" spans="1:20" x14ac:dyDescent="0.35">
      <c r="A225" s="873" t="b">
        <f t="shared" ca="1" si="17"/>
        <v>0</v>
      </c>
      <c r="B225" s="885"/>
      <c r="C225" s="884" t="str">
        <f t="shared" ca="1" si="18"/>
        <v>a1H55000007cpMdEAI</v>
      </c>
      <c r="D225" s="873"/>
      <c r="E225" s="873">
        <f t="shared" ca="1" si="25"/>
        <v>6</v>
      </c>
      <c r="F225" s="878">
        <f ca="1">IFERROR(IF(COUNTA($D$41:$D225)=1,"",OFFSET($F223,-COUNTA($D$41:$D225)+3,0)),"")</f>
        <v>8</v>
      </c>
      <c r="G225" s="873"/>
      <c r="H225" s="873">
        <f t="shared" ca="1" si="26"/>
        <v>23</v>
      </c>
      <c r="I225" s="886" t="str">
        <f t="shared" ca="1" si="19"/>
        <v/>
      </c>
      <c r="J225" s="886" t="str">
        <f t="shared" ca="1" si="20"/>
        <v/>
      </c>
      <c r="K225" s="875" t="str">
        <f t="shared" ca="1" si="21"/>
        <v/>
      </c>
      <c r="L225" s="877" t="str">
        <f ca="1">IFERROR(CHOOSE(E225,'Impact Indicators - Section B '!$K$7,'Impact Indicators - Section B '!$O$7,'Impact Indicators - Section B '!$S$7,'Impact Indicators - Section B '!$W$7,'Impact Indicators - Section B '!#REF!),"")</f>
        <v/>
      </c>
      <c r="M225" s="887" t="str">
        <f t="shared" ca="1" si="22"/>
        <v/>
      </c>
      <c r="N225" s="877" t="str">
        <f t="shared" ca="1" si="23"/>
        <v/>
      </c>
      <c r="O225" s="873" t="str">
        <f ca="1">IFERROR(IF(COUNTA($D$41:$D225)=1,"",OFFSET($C223,-COUNTA($D$41:$D225)+3,0)),"")</f>
        <v>a1H55000007cpMdEAI</v>
      </c>
      <c r="P225" s="873">
        <f t="shared" si="27"/>
        <v>0</v>
      </c>
      <c r="Q225" s="873"/>
      <c r="R225" s="873"/>
      <c r="S225" s="873"/>
      <c r="T225" s="873" t="b">
        <f t="shared" ca="1" si="24"/>
        <v>0</v>
      </c>
    </row>
    <row r="226" spans="1:20" x14ac:dyDescent="0.35">
      <c r="A226" s="873" t="b">
        <f t="shared" ca="1" si="17"/>
        <v>0</v>
      </c>
      <c r="B226" s="885"/>
      <c r="C226" s="884" t="str">
        <f t="shared" ca="1" si="18"/>
        <v>a1H55000007cpMsEAI</v>
      </c>
      <c r="D226" s="873"/>
      <c r="E226" s="873">
        <f t="shared" ca="1" si="25"/>
        <v>7</v>
      </c>
      <c r="F226" s="878">
        <f ca="1">IFERROR(IF(COUNTA($D$41:$D226)=1,"",OFFSET($F224,-COUNTA($D$41:$D226)+3,0)),"")</f>
        <v>8</v>
      </c>
      <c r="G226" s="873"/>
      <c r="H226" s="873">
        <f t="shared" ca="1" si="26"/>
        <v>23</v>
      </c>
      <c r="I226" s="886" t="str">
        <f t="shared" ca="1" si="19"/>
        <v/>
      </c>
      <c r="J226" s="886" t="str">
        <f t="shared" ca="1" si="20"/>
        <v/>
      </c>
      <c r="K226" s="875" t="str">
        <f t="shared" ca="1" si="21"/>
        <v/>
      </c>
      <c r="L226" s="877" t="str">
        <f ca="1">IFERROR(CHOOSE(E226,'Impact Indicators - Section B '!$K$7,'Impact Indicators - Section B '!$O$7,'Impact Indicators - Section B '!$S$7,'Impact Indicators - Section B '!$W$7,'Impact Indicators - Section B '!#REF!),"")</f>
        <v/>
      </c>
      <c r="M226" s="887" t="str">
        <f t="shared" ca="1" si="22"/>
        <v/>
      </c>
      <c r="N226" s="877" t="str">
        <f t="shared" ca="1" si="23"/>
        <v/>
      </c>
      <c r="O226" s="873" t="str">
        <f ca="1">IFERROR(IF(COUNTA($D$41:$D226)=1,"",OFFSET($C224,-COUNTA($D$41:$D226)+3,0)),"")</f>
        <v>a1H55000007cpMsEAI</v>
      </c>
      <c r="P226" s="873">
        <f t="shared" si="27"/>
        <v>0</v>
      </c>
      <c r="Q226" s="873"/>
      <c r="R226" s="873"/>
      <c r="S226" s="873"/>
      <c r="T226" s="873" t="b">
        <f t="shared" ca="1" si="24"/>
        <v>0</v>
      </c>
    </row>
    <row r="227" spans="1:20" x14ac:dyDescent="0.35">
      <c r="A227" s="873" t="b">
        <f t="shared" ca="1" si="17"/>
        <v>0</v>
      </c>
      <c r="B227" s="885"/>
      <c r="C227" s="884" t="str">
        <f t="shared" ca="1" si="18"/>
        <v>a1H55000007cpN7EAI</v>
      </c>
      <c r="D227" s="873"/>
      <c r="E227" s="873">
        <f t="shared" ca="1" si="25"/>
        <v>8</v>
      </c>
      <c r="F227" s="878">
        <f ca="1">IFERROR(IF(COUNTA($D$41:$D227)=1,"",OFFSET($F225,-COUNTA($D$41:$D227)+3,0)),"")</f>
        <v>8</v>
      </c>
      <c r="G227" s="873"/>
      <c r="H227" s="873">
        <f t="shared" ca="1" si="26"/>
        <v>23</v>
      </c>
      <c r="I227" s="886" t="str">
        <f t="shared" ca="1" si="19"/>
        <v/>
      </c>
      <c r="J227" s="886" t="str">
        <f t="shared" ca="1" si="20"/>
        <v/>
      </c>
      <c r="K227" s="875" t="str">
        <f t="shared" ca="1" si="21"/>
        <v/>
      </c>
      <c r="L227" s="877" t="str">
        <f ca="1">IFERROR(CHOOSE(E227,'Impact Indicators - Section B '!$K$7,'Impact Indicators - Section B '!$O$7,'Impact Indicators - Section B '!$S$7,'Impact Indicators - Section B '!$W$7,'Impact Indicators - Section B '!#REF!),"")</f>
        <v/>
      </c>
      <c r="M227" s="887" t="str">
        <f t="shared" ca="1" si="22"/>
        <v/>
      </c>
      <c r="N227" s="877" t="str">
        <f t="shared" ca="1" si="23"/>
        <v/>
      </c>
      <c r="O227" s="873" t="str">
        <f ca="1">IFERROR(IF(COUNTA($D$41:$D227)=1,"",OFFSET($C225,-COUNTA($D$41:$D227)+3,0)),"")</f>
        <v>a1H55000007cpN7EAI</v>
      </c>
      <c r="P227" s="873">
        <f t="shared" si="27"/>
        <v>0</v>
      </c>
      <c r="Q227" s="873"/>
      <c r="R227" s="873"/>
      <c r="S227" s="873"/>
      <c r="T227" s="873" t="b">
        <f t="shared" ca="1" si="24"/>
        <v>0</v>
      </c>
    </row>
    <row r="228" spans="1:20" x14ac:dyDescent="0.35">
      <c r="A228" s="873" t="b">
        <f t="shared" ref="A228:A283" ca="1" si="28">IF(OR(I228&lt;&gt;"",J228&lt;&gt;"",K228&lt;&gt;"",M228&lt;&gt;"",N228&lt;&gt;""),TRUE,FALSE)</f>
        <v>0</v>
      </c>
      <c r="B228" s="885"/>
      <c r="C228" s="884" t="str">
        <f t="shared" ref="C228:C283" ca="1" si="29">O228</f>
        <v>a1H55000007cpLREAY</v>
      </c>
      <c r="D228" s="873"/>
      <c r="E228" s="873">
        <f t="shared" ca="1" si="25"/>
        <v>1</v>
      </c>
      <c r="F228" s="878">
        <f ca="1">IFERROR(IF(COUNTA($D$41:$D228)=1,"",OFFSET($F226,-COUNTA($D$41:$D228)+3,0)),"")</f>
        <v>9</v>
      </c>
      <c r="G228" s="873"/>
      <c r="H228" s="873">
        <f t="shared" ca="1" si="26"/>
        <v>25</v>
      </c>
      <c r="I228" s="886" t="str">
        <f t="shared" ref="I228:I283" ca="1" si="30">IFERROR(CHOOSE(E228,IFERROR(IF(INDIRECT("'Impact Indicators - Section B '!K"&amp;H228+1)="","",INDIRECT("'Impact Indicators - Section B '!K"&amp;H228+1)),""),IFERROR(IF(INDIRECT("'Impact Indicators - Section B '!O"&amp;H228+1)="","",INDIRECT("'Impact Indicators - Section B '!O"&amp;H228+1)),""),IFERROR(IF(INDIRECT("'Impact Indicators - Section B '!S"&amp;H228+1)="","",INDIRECT("'Impact Indicators - Section B '!S"&amp;H228+1)),""),IFERROR(IF(INDIRECT("'Impact Indicators - Section B '!W"&amp;H228+1)="","",INDIRECT("'Impact Indicators - Section B '!W"&amp;H228+1)),"")),"")</f>
        <v/>
      </c>
      <c r="J228" s="886" t="str">
        <f t="shared" ref="J228:J283" ca="1" si="31">IFERROR(CHOOSE(E228,IFERROR(IF(INDIRECT("'Impact Indicators - Section B '!K"&amp;H228)="","",INDIRECT("'Impact Indicators - Section B '!K"&amp;H228)),""),IFERROR(IF(INDIRECT("'Impact Indicators - Section B '!O"&amp;H228)="","",INDIRECT("'Impact Indicators - Section B '!O"&amp;H228)),""),IFERROR(IF(INDIRECT("'Impact Indicators - Section B '!S"&amp;H228)="","",INDIRECT("'Impact Indicators - Section B '!S"&amp;H228)),""),IFERROR(IF(INDIRECT("'Impact Indicators - Section B '!W"&amp;H228)="","",INDIRECT("'Impact Indicators - Section B '!W"&amp;H228)),"")),"")</f>
        <v/>
      </c>
      <c r="K228" s="875" t="str">
        <f t="shared" ref="K228:K283" ca="1" si="32">IFERROR(CHOOSE(E228,IFERROR(IF(INDIRECT("'Impact Indicators - Section B '!L"&amp;H228)="","",INDIRECT("'Impact Indicators - Section B '!L"&amp;H228)*100),""),IFERROR(IF(INDIRECT("'Impact Indicators - Section B '!P"&amp;H228)="","",INDIRECT("'Impact Indicators - Section B '!P"&amp;H228)*100),""),IFERROR(IF(INDIRECT("'Impact Indicators - Section B '!T"&amp;H228)="","",INDIRECT("'Impact Indicators - Section B '!T"&amp;H228)*100),""),IFERROR(IF(INDIRECT("'Impact Indicators - Section B '!X"&amp;H228)="","",INDIRECT("'Impact Indicators - Section B '!X"&amp;H228)*100),"")),"")</f>
        <v/>
      </c>
      <c r="L228" s="877">
        <f ca="1">IFERROR(CHOOSE(E228,'Impact Indicators - Section B '!$K$7,'Impact Indicators - Section B '!$O$7,'Impact Indicators - Section B '!$S$7,'Impact Indicators - Section B '!$W$7,'Impact Indicators - Section B '!#REF!),"")</f>
        <v>2021</v>
      </c>
      <c r="M228" s="887" t="str">
        <f t="shared" ref="M228:M283" ca="1" si="33">IFERROR(CHOOSE(E228,IFERROR(IF(INDIRECT("'Impact Indicators - Section B '!M"&amp;H228)="","",INDIRECT("'Impact Indicators - Section B '!M"&amp;H228)),""),IFERROR(IF(INDIRECT("'Impact Indicators - Section B '!Q"&amp;H228)=0,"",INDIRECT("'Impact Indicators - Section B '!Q"&amp;H228)),""),IFERROR(IF(INDIRECT("'Impact Indicators - Section B '!U"&amp;H228)=0,"",INDIRECT("'Impact Indicators - Section B '!U"&amp;H228)),""),IFERROR(IF(INDIRECT("'Impact Indicators - Section B '!Y"&amp;H228)=0,"",INDIRECT("'Impact Indicators - Section B '!Y"&amp;H228)),"")),"")</f>
        <v/>
      </c>
      <c r="N228" s="877" t="str">
        <f t="shared" ref="N228:N283" ca="1" si="34">IFERROR(CHOOSE(E228,IFERROR(IF(INDIRECT("'Impact Indicators - Section B '!N"&amp;H228)=0,"",INDIRECT("'Impact Indicators - Section B '!N"&amp;H228)),""),IFERROR(IF(INDIRECT("'Impact Indicators - Section B '!R"&amp;H228)=0,"",INDIRECT("'Impact Indicators - Section B '!R"&amp;H228)),""),IFERROR(IF(INDIRECT("'Impact Indicators - Section B '!V"&amp;H228)=0,"",INDIRECT("'Impact Indicators - Section B '!V"&amp;H228)),""),IFERROR(IF(INDIRECT("'Impact Indicators - Section B '!Z"&amp;H228)=0,"",INDIRECT("'Impact Indicators - Section B '!Z"&amp;H228)),"")),"")</f>
        <v/>
      </c>
      <c r="O228" s="873" t="str">
        <f ca="1">IFERROR(IF(COUNTA($D$41:$D228)=1,"",OFFSET($C226,-COUNTA($D$41:$D228)+3,0)),"")</f>
        <v>a1H55000007cpLREAY</v>
      </c>
      <c r="P228" s="873">
        <f t="shared" si="27"/>
        <v>0</v>
      </c>
      <c r="Q228" s="873"/>
      <c r="R228" s="873"/>
      <c r="S228" s="873"/>
      <c r="T228" s="873" t="b">
        <f t="shared" ref="T228:T283" ca="1" si="35">IF(A228=TRUE,TRUE,FALSE)</f>
        <v>0</v>
      </c>
    </row>
    <row r="229" spans="1:20" x14ac:dyDescent="0.35">
      <c r="A229" s="873" t="b">
        <f t="shared" ca="1" si="28"/>
        <v>0</v>
      </c>
      <c r="B229" s="885"/>
      <c r="C229" s="884" t="str">
        <f t="shared" ca="1" si="29"/>
        <v>a1H55000007cpLgEAI</v>
      </c>
      <c r="D229" s="873"/>
      <c r="E229" s="873">
        <f t="shared" ca="1" si="25"/>
        <v>2</v>
      </c>
      <c r="F229" s="878">
        <f ca="1">IFERROR(IF(COUNTA($D$41:$D229)=1,"",OFFSET($F227,-COUNTA($D$41:$D229)+3,0)),"")</f>
        <v>9</v>
      </c>
      <c r="G229" s="873"/>
      <c r="H229" s="873">
        <f t="shared" ca="1" si="26"/>
        <v>25</v>
      </c>
      <c r="I229" s="886" t="str">
        <f t="shared" ca="1" si="30"/>
        <v/>
      </c>
      <c r="J229" s="886" t="str">
        <f t="shared" ca="1" si="31"/>
        <v/>
      </c>
      <c r="K229" s="875" t="str">
        <f t="shared" ca="1" si="32"/>
        <v/>
      </c>
      <c r="L229" s="877">
        <f ca="1">IFERROR(CHOOSE(E229,'Impact Indicators - Section B '!$K$7,'Impact Indicators - Section B '!$O$7,'Impact Indicators - Section B '!$S$7,'Impact Indicators - Section B '!$W$7,'Impact Indicators - Section B '!#REF!),"")</f>
        <v>2022</v>
      </c>
      <c r="M229" s="887" t="str">
        <f t="shared" ca="1" si="33"/>
        <v/>
      </c>
      <c r="N229" s="877" t="str">
        <f t="shared" ca="1" si="34"/>
        <v/>
      </c>
      <c r="O229" s="873" t="str">
        <f ca="1">IFERROR(IF(COUNTA($D$41:$D229)=1,"",OFFSET($C227,-COUNTA($D$41:$D229)+3,0)),"")</f>
        <v>a1H55000007cpLgEAI</v>
      </c>
      <c r="P229" s="873">
        <f t="shared" si="27"/>
        <v>0</v>
      </c>
      <c r="Q229" s="873"/>
      <c r="R229" s="873"/>
      <c r="S229" s="873"/>
      <c r="T229" s="873" t="b">
        <f t="shared" ca="1" si="35"/>
        <v>0</v>
      </c>
    </row>
    <row r="230" spans="1:20" x14ac:dyDescent="0.35">
      <c r="A230" s="873" t="b">
        <f t="shared" ca="1" si="28"/>
        <v>0</v>
      </c>
      <c r="B230" s="885"/>
      <c r="C230" s="884" t="str">
        <f t="shared" ca="1" si="29"/>
        <v>a1H55000007cpLvEAI</v>
      </c>
      <c r="D230" s="873"/>
      <c r="E230" s="873">
        <f t="shared" ca="1" si="25"/>
        <v>3</v>
      </c>
      <c r="F230" s="878">
        <f ca="1">IFERROR(IF(COUNTA($D$41:$D230)=1,"",OFFSET($F228,-COUNTA($D$41:$D230)+3,0)),"")</f>
        <v>9</v>
      </c>
      <c r="G230" s="873"/>
      <c r="H230" s="873">
        <f t="shared" ca="1" si="26"/>
        <v>25</v>
      </c>
      <c r="I230" s="886" t="str">
        <f t="shared" ca="1" si="30"/>
        <v/>
      </c>
      <c r="J230" s="886" t="str">
        <f t="shared" ca="1" si="31"/>
        <v/>
      </c>
      <c r="K230" s="875" t="str">
        <f t="shared" ca="1" si="32"/>
        <v/>
      </c>
      <c r="L230" s="877">
        <f ca="1">IFERROR(CHOOSE(E230,'Impact Indicators - Section B '!$K$7,'Impact Indicators - Section B '!$O$7,'Impact Indicators - Section B '!$S$7,'Impact Indicators - Section B '!$W$7,'Impact Indicators - Section B '!#REF!),"")</f>
        <v>2023</v>
      </c>
      <c r="M230" s="887" t="str">
        <f t="shared" ca="1" si="33"/>
        <v/>
      </c>
      <c r="N230" s="877" t="str">
        <f t="shared" ca="1" si="34"/>
        <v/>
      </c>
      <c r="O230" s="873" t="str">
        <f ca="1">IFERROR(IF(COUNTA($D$41:$D230)=1,"",OFFSET($C228,-COUNTA($D$41:$D230)+3,0)),"")</f>
        <v>a1H55000007cpLvEAI</v>
      </c>
      <c r="P230" s="873">
        <f t="shared" si="27"/>
        <v>0</v>
      </c>
      <c r="Q230" s="873"/>
      <c r="R230" s="873"/>
      <c r="S230" s="873"/>
      <c r="T230" s="873" t="b">
        <f t="shared" ca="1" si="35"/>
        <v>0</v>
      </c>
    </row>
    <row r="231" spans="1:20" x14ac:dyDescent="0.35">
      <c r="A231" s="873" t="b">
        <f t="shared" ca="1" si="28"/>
        <v>0</v>
      </c>
      <c r="B231" s="885"/>
      <c r="C231" s="884" t="str">
        <f t="shared" ca="1" si="29"/>
        <v>a1H55000007cpMAEAY</v>
      </c>
      <c r="D231" s="873"/>
      <c r="E231" s="873">
        <f t="shared" ca="1" si="25"/>
        <v>4</v>
      </c>
      <c r="F231" s="878">
        <f ca="1">IFERROR(IF(COUNTA($D$41:$D231)=1,"",OFFSET($F229,-COUNTA($D$41:$D231)+3,0)),"")</f>
        <v>9</v>
      </c>
      <c r="G231" s="873"/>
      <c r="H231" s="873">
        <f t="shared" ca="1" si="26"/>
        <v>25</v>
      </c>
      <c r="I231" s="886" t="str">
        <f t="shared" ca="1" si="30"/>
        <v/>
      </c>
      <c r="J231" s="886" t="str">
        <f t="shared" ca="1" si="31"/>
        <v/>
      </c>
      <c r="K231" s="875" t="str">
        <f t="shared" ca="1" si="32"/>
        <v/>
      </c>
      <c r="L231" s="877">
        <f ca="1">IFERROR(CHOOSE(E231,'Impact Indicators - Section B '!$K$7,'Impact Indicators - Section B '!$O$7,'Impact Indicators - Section B '!$S$7,'Impact Indicators - Section B '!$W$7,'Impact Indicators - Section B '!#REF!),"")</f>
        <v>2024</v>
      </c>
      <c r="M231" s="887" t="str">
        <f t="shared" ca="1" si="33"/>
        <v/>
      </c>
      <c r="N231" s="877" t="str">
        <f t="shared" ca="1" si="34"/>
        <v/>
      </c>
      <c r="O231" s="873" t="str">
        <f ca="1">IFERROR(IF(COUNTA($D$41:$D231)=1,"",OFFSET($C229,-COUNTA($D$41:$D231)+3,0)),"")</f>
        <v>a1H55000007cpMAEAY</v>
      </c>
      <c r="P231" s="873">
        <f t="shared" si="27"/>
        <v>0</v>
      </c>
      <c r="Q231" s="873"/>
      <c r="R231" s="873"/>
      <c r="S231" s="873"/>
      <c r="T231" s="873" t="b">
        <f t="shared" ca="1" si="35"/>
        <v>0</v>
      </c>
    </row>
    <row r="232" spans="1:20" x14ac:dyDescent="0.35">
      <c r="A232" s="873" t="b">
        <f t="shared" ca="1" si="28"/>
        <v>0</v>
      </c>
      <c r="B232" s="885"/>
      <c r="C232" s="884" t="str">
        <f t="shared" ca="1" si="29"/>
        <v>a1H55000007cpMPEAY</v>
      </c>
      <c r="D232" s="873"/>
      <c r="E232" s="873">
        <f t="shared" ca="1" si="25"/>
        <v>5</v>
      </c>
      <c r="F232" s="878">
        <f ca="1">IFERROR(IF(COUNTA($D$41:$D232)=1,"",OFFSET($F230,-COUNTA($D$41:$D232)+3,0)),"")</f>
        <v>9</v>
      </c>
      <c r="G232" s="873"/>
      <c r="H232" s="873">
        <f t="shared" ca="1" si="26"/>
        <v>25</v>
      </c>
      <c r="I232" s="886" t="str">
        <f t="shared" ca="1" si="30"/>
        <v/>
      </c>
      <c r="J232" s="886" t="str">
        <f t="shared" ca="1" si="31"/>
        <v/>
      </c>
      <c r="K232" s="875" t="str">
        <f t="shared" ca="1" si="32"/>
        <v/>
      </c>
      <c r="L232" s="877" t="str">
        <f ca="1">IFERROR(CHOOSE(E232,'Impact Indicators - Section B '!$K$7,'Impact Indicators - Section B '!$O$7,'Impact Indicators - Section B '!$S$7,'Impact Indicators - Section B '!$W$7,'Impact Indicators - Section B '!#REF!),"")</f>
        <v/>
      </c>
      <c r="M232" s="887" t="str">
        <f t="shared" ca="1" si="33"/>
        <v/>
      </c>
      <c r="N232" s="877" t="str">
        <f t="shared" ca="1" si="34"/>
        <v/>
      </c>
      <c r="O232" s="873" t="str">
        <f ca="1">IFERROR(IF(COUNTA($D$41:$D232)=1,"",OFFSET($C230,-COUNTA($D$41:$D232)+3,0)),"")</f>
        <v>a1H55000007cpMPEAY</v>
      </c>
      <c r="P232" s="873">
        <f t="shared" si="27"/>
        <v>0</v>
      </c>
      <c r="Q232" s="873"/>
      <c r="R232" s="873"/>
      <c r="S232" s="873"/>
      <c r="T232" s="873" t="b">
        <f t="shared" ca="1" si="35"/>
        <v>0</v>
      </c>
    </row>
    <row r="233" spans="1:20" x14ac:dyDescent="0.35">
      <c r="A233" s="873" t="b">
        <f t="shared" ca="1" si="28"/>
        <v>0</v>
      </c>
      <c r="B233" s="885"/>
      <c r="C233" s="884" t="str">
        <f t="shared" ca="1" si="29"/>
        <v>a1H55000007cpMeEAI</v>
      </c>
      <c r="D233" s="873"/>
      <c r="E233" s="873">
        <f t="shared" ca="1" si="25"/>
        <v>6</v>
      </c>
      <c r="F233" s="878">
        <f ca="1">IFERROR(IF(COUNTA($D$41:$D233)=1,"",OFFSET($F231,-COUNTA($D$41:$D233)+3,0)),"")</f>
        <v>9</v>
      </c>
      <c r="G233" s="873"/>
      <c r="H233" s="873">
        <f t="shared" ca="1" si="26"/>
        <v>25</v>
      </c>
      <c r="I233" s="886" t="str">
        <f t="shared" ca="1" si="30"/>
        <v/>
      </c>
      <c r="J233" s="886" t="str">
        <f t="shared" ca="1" si="31"/>
        <v/>
      </c>
      <c r="K233" s="875" t="str">
        <f t="shared" ca="1" si="32"/>
        <v/>
      </c>
      <c r="L233" s="877" t="str">
        <f ca="1">IFERROR(CHOOSE(E233,'Impact Indicators - Section B '!$K$7,'Impact Indicators - Section B '!$O$7,'Impact Indicators - Section B '!$S$7,'Impact Indicators - Section B '!$W$7,'Impact Indicators - Section B '!#REF!),"")</f>
        <v/>
      </c>
      <c r="M233" s="887" t="str">
        <f t="shared" ca="1" si="33"/>
        <v/>
      </c>
      <c r="N233" s="877" t="str">
        <f t="shared" ca="1" si="34"/>
        <v/>
      </c>
      <c r="O233" s="873" t="str">
        <f ca="1">IFERROR(IF(COUNTA($D$41:$D233)=1,"",OFFSET($C231,-COUNTA($D$41:$D233)+3,0)),"")</f>
        <v>a1H55000007cpMeEAI</v>
      </c>
      <c r="P233" s="873">
        <f t="shared" si="27"/>
        <v>0</v>
      </c>
      <c r="Q233" s="873"/>
      <c r="R233" s="873"/>
      <c r="S233" s="873"/>
      <c r="T233" s="873" t="b">
        <f t="shared" ca="1" si="35"/>
        <v>0</v>
      </c>
    </row>
    <row r="234" spans="1:20" x14ac:dyDescent="0.35">
      <c r="A234" s="873" t="b">
        <f t="shared" ca="1" si="28"/>
        <v>0</v>
      </c>
      <c r="B234" s="885"/>
      <c r="C234" s="884" t="str">
        <f t="shared" ca="1" si="29"/>
        <v>a1H55000007cpMtEAI</v>
      </c>
      <c r="D234" s="873"/>
      <c r="E234" s="873">
        <f t="shared" ca="1" si="25"/>
        <v>7</v>
      </c>
      <c r="F234" s="878">
        <f ca="1">IFERROR(IF(COUNTA($D$41:$D234)=1,"",OFFSET($F232,-COUNTA($D$41:$D234)+3,0)),"")</f>
        <v>9</v>
      </c>
      <c r="G234" s="873"/>
      <c r="H234" s="873">
        <f t="shared" ca="1" si="26"/>
        <v>25</v>
      </c>
      <c r="I234" s="886" t="str">
        <f t="shared" ca="1" si="30"/>
        <v/>
      </c>
      <c r="J234" s="886" t="str">
        <f t="shared" ca="1" si="31"/>
        <v/>
      </c>
      <c r="K234" s="875" t="str">
        <f t="shared" ca="1" si="32"/>
        <v/>
      </c>
      <c r="L234" s="877" t="str">
        <f ca="1">IFERROR(CHOOSE(E234,'Impact Indicators - Section B '!$K$7,'Impact Indicators - Section B '!$O$7,'Impact Indicators - Section B '!$S$7,'Impact Indicators - Section B '!$W$7,'Impact Indicators - Section B '!#REF!),"")</f>
        <v/>
      </c>
      <c r="M234" s="887" t="str">
        <f t="shared" ca="1" si="33"/>
        <v/>
      </c>
      <c r="N234" s="877" t="str">
        <f t="shared" ca="1" si="34"/>
        <v/>
      </c>
      <c r="O234" s="873" t="str">
        <f ca="1">IFERROR(IF(COUNTA($D$41:$D234)=1,"",OFFSET($C232,-COUNTA($D$41:$D234)+3,0)),"")</f>
        <v>a1H55000007cpMtEAI</v>
      </c>
      <c r="P234" s="873">
        <f t="shared" si="27"/>
        <v>0</v>
      </c>
      <c r="Q234" s="873"/>
      <c r="R234" s="873"/>
      <c r="S234" s="873"/>
      <c r="T234" s="873" t="b">
        <f t="shared" ca="1" si="35"/>
        <v>0</v>
      </c>
    </row>
    <row r="235" spans="1:20" x14ac:dyDescent="0.35">
      <c r="A235" s="873" t="b">
        <f t="shared" ca="1" si="28"/>
        <v>0</v>
      </c>
      <c r="B235" s="885"/>
      <c r="C235" s="884" t="str">
        <f t="shared" ca="1" si="29"/>
        <v>a1H55000007cpN8EAI</v>
      </c>
      <c r="D235" s="873"/>
      <c r="E235" s="873">
        <f t="shared" ca="1" si="25"/>
        <v>8</v>
      </c>
      <c r="F235" s="878">
        <f ca="1">IFERROR(IF(COUNTA($D$41:$D235)=1,"",OFFSET($F233,-COUNTA($D$41:$D235)+3,0)),"")</f>
        <v>9</v>
      </c>
      <c r="G235" s="873"/>
      <c r="H235" s="873">
        <f t="shared" ca="1" si="26"/>
        <v>25</v>
      </c>
      <c r="I235" s="886" t="str">
        <f t="shared" ca="1" si="30"/>
        <v/>
      </c>
      <c r="J235" s="886" t="str">
        <f t="shared" ca="1" si="31"/>
        <v/>
      </c>
      <c r="K235" s="875" t="str">
        <f t="shared" ca="1" si="32"/>
        <v/>
      </c>
      <c r="L235" s="877" t="str">
        <f ca="1">IFERROR(CHOOSE(E235,'Impact Indicators - Section B '!$K$7,'Impact Indicators - Section B '!$O$7,'Impact Indicators - Section B '!$S$7,'Impact Indicators - Section B '!$W$7,'Impact Indicators - Section B '!#REF!),"")</f>
        <v/>
      </c>
      <c r="M235" s="887" t="str">
        <f t="shared" ca="1" si="33"/>
        <v/>
      </c>
      <c r="N235" s="877" t="str">
        <f t="shared" ca="1" si="34"/>
        <v/>
      </c>
      <c r="O235" s="873" t="str">
        <f ca="1">IFERROR(IF(COUNTA($D$41:$D235)=1,"",OFFSET($C233,-COUNTA($D$41:$D235)+3,0)),"")</f>
        <v>a1H55000007cpN8EAI</v>
      </c>
      <c r="P235" s="873">
        <f t="shared" si="27"/>
        <v>0</v>
      </c>
      <c r="Q235" s="873"/>
      <c r="R235" s="873"/>
      <c r="S235" s="873"/>
      <c r="T235" s="873" t="b">
        <f t="shared" ca="1" si="35"/>
        <v>0</v>
      </c>
    </row>
    <row r="236" spans="1:20" x14ac:dyDescent="0.35">
      <c r="A236" s="873" t="b">
        <f t="shared" ca="1" si="28"/>
        <v>0</v>
      </c>
      <c r="B236" s="885"/>
      <c r="C236" s="884" t="str">
        <f t="shared" ca="1" si="29"/>
        <v>a1H55000007cpLSEAY</v>
      </c>
      <c r="D236" s="873"/>
      <c r="E236" s="873">
        <f t="shared" ref="E236:E283" ca="1" si="36">COUNTIF(F227:F236,F236)</f>
        <v>1</v>
      </c>
      <c r="F236" s="878">
        <f ca="1">IFERROR(IF(COUNTA($D$41:$D236)=1,"",OFFSET($F234,-COUNTA($D$41:$D236)+3,0)),"")</f>
        <v>10</v>
      </c>
      <c r="G236" s="873"/>
      <c r="H236" s="873">
        <f t="shared" ref="H236:H283" ca="1" si="37">IF(F236=1,9,IF(E235=MAX(E234:E236),H234+2,H235))</f>
        <v>27</v>
      </c>
      <c r="I236" s="886" t="str">
        <f t="shared" ca="1" si="30"/>
        <v/>
      </c>
      <c r="J236" s="886" t="str">
        <f t="shared" ca="1" si="31"/>
        <v/>
      </c>
      <c r="K236" s="875" t="str">
        <f t="shared" ca="1" si="32"/>
        <v/>
      </c>
      <c r="L236" s="877">
        <f ca="1">IFERROR(CHOOSE(E236,'Impact Indicators - Section B '!$K$7,'Impact Indicators - Section B '!$O$7,'Impact Indicators - Section B '!$S$7,'Impact Indicators - Section B '!$W$7,'Impact Indicators - Section B '!#REF!),"")</f>
        <v>2021</v>
      </c>
      <c r="M236" s="887" t="str">
        <f t="shared" ca="1" si="33"/>
        <v/>
      </c>
      <c r="N236" s="877" t="str">
        <f t="shared" ca="1" si="34"/>
        <v/>
      </c>
      <c r="O236" s="873" t="str">
        <f ca="1">IFERROR(IF(COUNTA($D$41:$D236)=1,"",OFFSET($C234,-COUNTA($D$41:$D236)+3,0)),"")</f>
        <v>a1H55000007cpLSEAY</v>
      </c>
      <c r="P236" s="873">
        <f t="shared" ref="P236:P283" si="38">IF(NOT(_xlfn.ISFORMULA(I236)),P235+1,0)</f>
        <v>0</v>
      </c>
      <c r="Q236" s="873"/>
      <c r="R236" s="873"/>
      <c r="S236" s="873"/>
      <c r="T236" s="873" t="b">
        <f t="shared" ca="1" si="35"/>
        <v>0</v>
      </c>
    </row>
    <row r="237" spans="1:20" x14ac:dyDescent="0.35">
      <c r="A237" s="873" t="b">
        <f t="shared" ca="1" si="28"/>
        <v>0</v>
      </c>
      <c r="B237" s="885"/>
      <c r="C237" s="884" t="str">
        <f t="shared" ca="1" si="29"/>
        <v>a1H55000007cpLhEAI</v>
      </c>
      <c r="D237" s="873"/>
      <c r="E237" s="873">
        <f t="shared" ca="1" si="36"/>
        <v>2</v>
      </c>
      <c r="F237" s="878">
        <f ca="1">IFERROR(IF(COUNTA($D$41:$D237)=1,"",OFFSET($F235,-COUNTA($D$41:$D237)+3,0)),"")</f>
        <v>10</v>
      </c>
      <c r="G237" s="873"/>
      <c r="H237" s="873">
        <f t="shared" ca="1" si="37"/>
        <v>27</v>
      </c>
      <c r="I237" s="886" t="str">
        <f t="shared" ca="1" si="30"/>
        <v/>
      </c>
      <c r="J237" s="886" t="str">
        <f t="shared" ca="1" si="31"/>
        <v/>
      </c>
      <c r="K237" s="875" t="str">
        <f t="shared" ca="1" si="32"/>
        <v/>
      </c>
      <c r="L237" s="877">
        <f ca="1">IFERROR(CHOOSE(E237,'Impact Indicators - Section B '!$K$7,'Impact Indicators - Section B '!$O$7,'Impact Indicators - Section B '!$S$7,'Impact Indicators - Section B '!$W$7,'Impact Indicators - Section B '!#REF!),"")</f>
        <v>2022</v>
      </c>
      <c r="M237" s="887" t="str">
        <f t="shared" ca="1" si="33"/>
        <v/>
      </c>
      <c r="N237" s="877" t="str">
        <f t="shared" ca="1" si="34"/>
        <v/>
      </c>
      <c r="O237" s="873" t="str">
        <f ca="1">IFERROR(IF(COUNTA($D$41:$D237)=1,"",OFFSET($C235,-COUNTA($D$41:$D237)+3,0)),"")</f>
        <v>a1H55000007cpLhEAI</v>
      </c>
      <c r="P237" s="873">
        <f t="shared" si="38"/>
        <v>0</v>
      </c>
      <c r="Q237" s="873"/>
      <c r="R237" s="873"/>
      <c r="S237" s="873"/>
      <c r="T237" s="873" t="b">
        <f t="shared" ca="1" si="35"/>
        <v>0</v>
      </c>
    </row>
    <row r="238" spans="1:20" x14ac:dyDescent="0.35">
      <c r="A238" s="873" t="b">
        <f t="shared" ca="1" si="28"/>
        <v>0</v>
      </c>
      <c r="B238" s="885"/>
      <c r="C238" s="884" t="str">
        <f t="shared" ca="1" si="29"/>
        <v>a1H55000007cpLwEAI</v>
      </c>
      <c r="D238" s="873"/>
      <c r="E238" s="873">
        <f t="shared" ca="1" si="36"/>
        <v>3</v>
      </c>
      <c r="F238" s="878">
        <f ca="1">IFERROR(IF(COUNTA($D$41:$D238)=1,"",OFFSET($F236,-COUNTA($D$41:$D238)+3,0)),"")</f>
        <v>10</v>
      </c>
      <c r="G238" s="873"/>
      <c r="H238" s="873">
        <f t="shared" ca="1" si="37"/>
        <v>27</v>
      </c>
      <c r="I238" s="886" t="str">
        <f t="shared" ca="1" si="30"/>
        <v/>
      </c>
      <c r="J238" s="886" t="str">
        <f t="shared" ca="1" si="31"/>
        <v/>
      </c>
      <c r="K238" s="875" t="str">
        <f t="shared" ca="1" si="32"/>
        <v/>
      </c>
      <c r="L238" s="877">
        <f ca="1">IFERROR(CHOOSE(E238,'Impact Indicators - Section B '!$K$7,'Impact Indicators - Section B '!$O$7,'Impact Indicators - Section B '!$S$7,'Impact Indicators - Section B '!$W$7,'Impact Indicators - Section B '!#REF!),"")</f>
        <v>2023</v>
      </c>
      <c r="M238" s="887" t="str">
        <f t="shared" ca="1" si="33"/>
        <v/>
      </c>
      <c r="N238" s="877" t="str">
        <f t="shared" ca="1" si="34"/>
        <v/>
      </c>
      <c r="O238" s="873" t="str">
        <f ca="1">IFERROR(IF(COUNTA($D$41:$D238)=1,"",OFFSET($C236,-COUNTA($D$41:$D238)+3,0)),"")</f>
        <v>a1H55000007cpLwEAI</v>
      </c>
      <c r="P238" s="873">
        <f t="shared" si="38"/>
        <v>0</v>
      </c>
      <c r="Q238" s="873"/>
      <c r="R238" s="873"/>
      <c r="S238" s="873"/>
      <c r="T238" s="873" t="b">
        <f t="shared" ca="1" si="35"/>
        <v>0</v>
      </c>
    </row>
    <row r="239" spans="1:20" x14ac:dyDescent="0.35">
      <c r="A239" s="873" t="b">
        <f t="shared" ca="1" si="28"/>
        <v>0</v>
      </c>
      <c r="B239" s="885"/>
      <c r="C239" s="884" t="str">
        <f t="shared" ca="1" si="29"/>
        <v>a1H55000007cpMBEAY</v>
      </c>
      <c r="D239" s="873"/>
      <c r="E239" s="873">
        <f t="shared" ca="1" si="36"/>
        <v>4</v>
      </c>
      <c r="F239" s="878">
        <f ca="1">IFERROR(IF(COUNTA($D$41:$D239)=1,"",OFFSET($F237,-COUNTA($D$41:$D239)+3,0)),"")</f>
        <v>10</v>
      </c>
      <c r="G239" s="873"/>
      <c r="H239" s="873">
        <f t="shared" ca="1" si="37"/>
        <v>27</v>
      </c>
      <c r="I239" s="886" t="str">
        <f t="shared" ca="1" si="30"/>
        <v/>
      </c>
      <c r="J239" s="886" t="str">
        <f t="shared" ca="1" si="31"/>
        <v/>
      </c>
      <c r="K239" s="875" t="str">
        <f t="shared" ca="1" si="32"/>
        <v/>
      </c>
      <c r="L239" s="877">
        <f ca="1">IFERROR(CHOOSE(E239,'Impact Indicators - Section B '!$K$7,'Impact Indicators - Section B '!$O$7,'Impact Indicators - Section B '!$S$7,'Impact Indicators - Section B '!$W$7,'Impact Indicators - Section B '!#REF!),"")</f>
        <v>2024</v>
      </c>
      <c r="M239" s="887" t="str">
        <f t="shared" ca="1" si="33"/>
        <v/>
      </c>
      <c r="N239" s="877" t="str">
        <f t="shared" ca="1" si="34"/>
        <v/>
      </c>
      <c r="O239" s="873" t="str">
        <f ca="1">IFERROR(IF(COUNTA($D$41:$D239)=1,"",OFFSET($C237,-COUNTA($D$41:$D239)+3,0)),"")</f>
        <v>a1H55000007cpMBEAY</v>
      </c>
      <c r="P239" s="873">
        <f t="shared" si="38"/>
        <v>0</v>
      </c>
      <c r="Q239" s="873"/>
      <c r="R239" s="873"/>
      <c r="S239" s="873"/>
      <c r="T239" s="873" t="b">
        <f t="shared" ca="1" si="35"/>
        <v>0</v>
      </c>
    </row>
    <row r="240" spans="1:20" x14ac:dyDescent="0.35">
      <c r="A240" s="873" t="b">
        <f t="shared" ca="1" si="28"/>
        <v>0</v>
      </c>
      <c r="B240" s="885"/>
      <c r="C240" s="884" t="str">
        <f t="shared" ca="1" si="29"/>
        <v>a1H55000007cpMQEAY</v>
      </c>
      <c r="D240" s="873"/>
      <c r="E240" s="873">
        <f t="shared" ca="1" si="36"/>
        <v>5</v>
      </c>
      <c r="F240" s="878">
        <f ca="1">IFERROR(IF(COUNTA($D$41:$D240)=1,"",OFFSET($F238,-COUNTA($D$41:$D240)+3,0)),"")</f>
        <v>10</v>
      </c>
      <c r="G240" s="873"/>
      <c r="H240" s="873">
        <f t="shared" ca="1" si="37"/>
        <v>27</v>
      </c>
      <c r="I240" s="886" t="str">
        <f t="shared" ca="1" si="30"/>
        <v/>
      </c>
      <c r="J240" s="886" t="str">
        <f t="shared" ca="1" si="31"/>
        <v/>
      </c>
      <c r="K240" s="875" t="str">
        <f t="shared" ca="1" si="32"/>
        <v/>
      </c>
      <c r="L240" s="877" t="str">
        <f ca="1">IFERROR(CHOOSE(E240,'Impact Indicators - Section B '!$K$7,'Impact Indicators - Section B '!$O$7,'Impact Indicators - Section B '!$S$7,'Impact Indicators - Section B '!$W$7,'Impact Indicators - Section B '!#REF!),"")</f>
        <v/>
      </c>
      <c r="M240" s="887" t="str">
        <f t="shared" ca="1" si="33"/>
        <v/>
      </c>
      <c r="N240" s="877" t="str">
        <f t="shared" ca="1" si="34"/>
        <v/>
      </c>
      <c r="O240" s="873" t="str">
        <f ca="1">IFERROR(IF(COUNTA($D$41:$D240)=1,"",OFFSET($C238,-COUNTA($D$41:$D240)+3,0)),"")</f>
        <v>a1H55000007cpMQEAY</v>
      </c>
      <c r="P240" s="873">
        <f t="shared" si="38"/>
        <v>0</v>
      </c>
      <c r="Q240" s="873"/>
      <c r="R240" s="873"/>
      <c r="S240" s="873"/>
      <c r="T240" s="873" t="b">
        <f t="shared" ca="1" si="35"/>
        <v>0</v>
      </c>
    </row>
    <row r="241" spans="1:20" x14ac:dyDescent="0.35">
      <c r="A241" s="873" t="b">
        <f t="shared" ca="1" si="28"/>
        <v>0</v>
      </c>
      <c r="B241" s="885"/>
      <c r="C241" s="884" t="str">
        <f t="shared" ca="1" si="29"/>
        <v>a1H55000007cpMfEAI</v>
      </c>
      <c r="D241" s="873"/>
      <c r="E241" s="873">
        <f t="shared" ca="1" si="36"/>
        <v>6</v>
      </c>
      <c r="F241" s="878">
        <f ca="1">IFERROR(IF(COUNTA($D$41:$D241)=1,"",OFFSET($F239,-COUNTA($D$41:$D241)+3,0)),"")</f>
        <v>10</v>
      </c>
      <c r="G241" s="873"/>
      <c r="H241" s="873">
        <f t="shared" ca="1" si="37"/>
        <v>27</v>
      </c>
      <c r="I241" s="886" t="str">
        <f t="shared" ca="1" si="30"/>
        <v/>
      </c>
      <c r="J241" s="886" t="str">
        <f t="shared" ca="1" si="31"/>
        <v/>
      </c>
      <c r="K241" s="875" t="str">
        <f t="shared" ca="1" si="32"/>
        <v/>
      </c>
      <c r="L241" s="877" t="str">
        <f ca="1">IFERROR(CHOOSE(E241,'Impact Indicators - Section B '!$K$7,'Impact Indicators - Section B '!$O$7,'Impact Indicators - Section B '!$S$7,'Impact Indicators - Section B '!$W$7,'Impact Indicators - Section B '!#REF!),"")</f>
        <v/>
      </c>
      <c r="M241" s="887" t="str">
        <f t="shared" ca="1" si="33"/>
        <v/>
      </c>
      <c r="N241" s="877" t="str">
        <f t="shared" ca="1" si="34"/>
        <v/>
      </c>
      <c r="O241" s="873" t="str">
        <f ca="1">IFERROR(IF(COUNTA($D$41:$D241)=1,"",OFFSET($C239,-COUNTA($D$41:$D241)+3,0)),"")</f>
        <v>a1H55000007cpMfEAI</v>
      </c>
      <c r="P241" s="873">
        <f t="shared" si="38"/>
        <v>0</v>
      </c>
      <c r="Q241" s="873"/>
      <c r="R241" s="873"/>
      <c r="S241" s="873"/>
      <c r="T241" s="873" t="b">
        <f t="shared" ca="1" si="35"/>
        <v>0</v>
      </c>
    </row>
    <row r="242" spans="1:20" x14ac:dyDescent="0.35">
      <c r="A242" s="873" t="b">
        <f t="shared" ca="1" si="28"/>
        <v>0</v>
      </c>
      <c r="B242" s="885"/>
      <c r="C242" s="884" t="str">
        <f t="shared" ca="1" si="29"/>
        <v>a1H55000007cpMuEAI</v>
      </c>
      <c r="D242" s="873"/>
      <c r="E242" s="873">
        <f t="shared" ca="1" si="36"/>
        <v>7</v>
      </c>
      <c r="F242" s="878">
        <f ca="1">IFERROR(IF(COUNTA($D$41:$D242)=1,"",OFFSET($F240,-COUNTA($D$41:$D242)+3,0)),"")</f>
        <v>10</v>
      </c>
      <c r="G242" s="873"/>
      <c r="H242" s="873">
        <f t="shared" ca="1" si="37"/>
        <v>27</v>
      </c>
      <c r="I242" s="886" t="str">
        <f t="shared" ca="1" si="30"/>
        <v/>
      </c>
      <c r="J242" s="886" t="str">
        <f t="shared" ca="1" si="31"/>
        <v/>
      </c>
      <c r="K242" s="875" t="str">
        <f t="shared" ca="1" si="32"/>
        <v/>
      </c>
      <c r="L242" s="877" t="str">
        <f ca="1">IFERROR(CHOOSE(E242,'Impact Indicators - Section B '!$K$7,'Impact Indicators - Section B '!$O$7,'Impact Indicators - Section B '!$S$7,'Impact Indicators - Section B '!$W$7,'Impact Indicators - Section B '!#REF!),"")</f>
        <v/>
      </c>
      <c r="M242" s="887" t="str">
        <f t="shared" ca="1" si="33"/>
        <v/>
      </c>
      <c r="N242" s="877" t="str">
        <f t="shared" ca="1" si="34"/>
        <v/>
      </c>
      <c r="O242" s="873" t="str">
        <f ca="1">IFERROR(IF(COUNTA($D$41:$D242)=1,"",OFFSET($C240,-COUNTA($D$41:$D242)+3,0)),"")</f>
        <v>a1H55000007cpMuEAI</v>
      </c>
      <c r="P242" s="873">
        <f t="shared" si="38"/>
        <v>0</v>
      </c>
      <c r="Q242" s="873"/>
      <c r="R242" s="873"/>
      <c r="S242" s="873"/>
      <c r="T242" s="873" t="b">
        <f t="shared" ca="1" si="35"/>
        <v>0</v>
      </c>
    </row>
    <row r="243" spans="1:20" x14ac:dyDescent="0.35">
      <c r="A243" s="873" t="b">
        <f t="shared" ca="1" si="28"/>
        <v>0</v>
      </c>
      <c r="B243" s="885"/>
      <c r="C243" s="884" t="str">
        <f t="shared" ca="1" si="29"/>
        <v>a1H55000007cpN9EAI</v>
      </c>
      <c r="D243" s="873"/>
      <c r="E243" s="873">
        <f t="shared" ca="1" si="36"/>
        <v>8</v>
      </c>
      <c r="F243" s="878">
        <f ca="1">IFERROR(IF(COUNTA($D$41:$D243)=1,"",OFFSET($F241,-COUNTA($D$41:$D243)+3,0)),"")</f>
        <v>10</v>
      </c>
      <c r="G243" s="873"/>
      <c r="H243" s="873">
        <f t="shared" ca="1" si="37"/>
        <v>27</v>
      </c>
      <c r="I243" s="886" t="str">
        <f t="shared" ca="1" si="30"/>
        <v/>
      </c>
      <c r="J243" s="886" t="str">
        <f t="shared" ca="1" si="31"/>
        <v/>
      </c>
      <c r="K243" s="875" t="str">
        <f t="shared" ca="1" si="32"/>
        <v/>
      </c>
      <c r="L243" s="877" t="str">
        <f ca="1">IFERROR(CHOOSE(E243,'Impact Indicators - Section B '!$K$7,'Impact Indicators - Section B '!$O$7,'Impact Indicators - Section B '!$S$7,'Impact Indicators - Section B '!$W$7,'Impact Indicators - Section B '!#REF!),"")</f>
        <v/>
      </c>
      <c r="M243" s="887" t="str">
        <f t="shared" ca="1" si="33"/>
        <v/>
      </c>
      <c r="N243" s="877" t="str">
        <f t="shared" ca="1" si="34"/>
        <v/>
      </c>
      <c r="O243" s="873" t="str">
        <f ca="1">IFERROR(IF(COUNTA($D$41:$D243)=1,"",OFFSET($C241,-COUNTA($D$41:$D243)+3,0)),"")</f>
        <v>a1H55000007cpN9EAI</v>
      </c>
      <c r="P243" s="873">
        <f t="shared" si="38"/>
        <v>0</v>
      </c>
      <c r="Q243" s="873"/>
      <c r="R243" s="873"/>
      <c r="S243" s="873"/>
      <c r="T243" s="873" t="b">
        <f t="shared" ca="1" si="35"/>
        <v>0</v>
      </c>
    </row>
    <row r="244" spans="1:20" x14ac:dyDescent="0.35">
      <c r="A244" s="873" t="b">
        <f t="shared" ca="1" si="28"/>
        <v>0</v>
      </c>
      <c r="B244" s="885"/>
      <c r="C244" s="884" t="str">
        <f t="shared" ca="1" si="29"/>
        <v>a1H55000007cpLTEAY</v>
      </c>
      <c r="D244" s="873"/>
      <c r="E244" s="873">
        <f t="shared" ca="1" si="36"/>
        <v>1</v>
      </c>
      <c r="F244" s="878">
        <f ca="1">IFERROR(IF(COUNTA($D$41:$D244)=1,"",OFFSET($F242,-COUNTA($D$41:$D244)+3,0)),"")</f>
        <v>11</v>
      </c>
      <c r="G244" s="873"/>
      <c r="H244" s="873">
        <f t="shared" ca="1" si="37"/>
        <v>29</v>
      </c>
      <c r="I244" s="886" t="str">
        <f t="shared" ca="1" si="30"/>
        <v/>
      </c>
      <c r="J244" s="886" t="str">
        <f t="shared" ca="1" si="31"/>
        <v/>
      </c>
      <c r="K244" s="875" t="str">
        <f t="shared" ca="1" si="32"/>
        <v/>
      </c>
      <c r="L244" s="877">
        <f ca="1">IFERROR(CHOOSE(E244,'Impact Indicators - Section B '!$K$7,'Impact Indicators - Section B '!$O$7,'Impact Indicators - Section B '!$S$7,'Impact Indicators - Section B '!$W$7,'Impact Indicators - Section B '!#REF!),"")</f>
        <v>2021</v>
      </c>
      <c r="M244" s="887" t="str">
        <f t="shared" ca="1" si="33"/>
        <v/>
      </c>
      <c r="N244" s="877" t="str">
        <f t="shared" ca="1" si="34"/>
        <v/>
      </c>
      <c r="O244" s="873" t="str">
        <f ca="1">IFERROR(IF(COUNTA($D$41:$D244)=1,"",OFFSET($C242,-COUNTA($D$41:$D244)+3,0)),"")</f>
        <v>a1H55000007cpLTEAY</v>
      </c>
      <c r="P244" s="873">
        <f t="shared" si="38"/>
        <v>0</v>
      </c>
      <c r="Q244" s="873"/>
      <c r="R244" s="873"/>
      <c r="S244" s="873"/>
      <c r="T244" s="873" t="b">
        <f t="shared" ca="1" si="35"/>
        <v>0</v>
      </c>
    </row>
    <row r="245" spans="1:20" x14ac:dyDescent="0.35">
      <c r="A245" s="873" t="b">
        <f t="shared" ca="1" si="28"/>
        <v>0</v>
      </c>
      <c r="B245" s="885"/>
      <c r="C245" s="884" t="str">
        <f t="shared" ca="1" si="29"/>
        <v>a1H55000007cpLiEAI</v>
      </c>
      <c r="D245" s="873"/>
      <c r="E245" s="873">
        <f t="shared" ca="1" si="36"/>
        <v>2</v>
      </c>
      <c r="F245" s="878">
        <f ca="1">IFERROR(IF(COUNTA($D$41:$D245)=1,"",OFFSET($F243,-COUNTA($D$41:$D245)+3,0)),"")</f>
        <v>11</v>
      </c>
      <c r="G245" s="873"/>
      <c r="H245" s="873">
        <f t="shared" ca="1" si="37"/>
        <v>29</v>
      </c>
      <c r="I245" s="886" t="str">
        <f t="shared" ca="1" si="30"/>
        <v/>
      </c>
      <c r="J245" s="886" t="str">
        <f t="shared" ca="1" si="31"/>
        <v/>
      </c>
      <c r="K245" s="875" t="str">
        <f t="shared" ca="1" si="32"/>
        <v/>
      </c>
      <c r="L245" s="877">
        <f ca="1">IFERROR(CHOOSE(E245,'Impact Indicators - Section B '!$K$7,'Impact Indicators - Section B '!$O$7,'Impact Indicators - Section B '!$S$7,'Impact Indicators - Section B '!$W$7,'Impact Indicators - Section B '!#REF!),"")</f>
        <v>2022</v>
      </c>
      <c r="M245" s="887" t="str">
        <f t="shared" ca="1" si="33"/>
        <v/>
      </c>
      <c r="N245" s="877" t="str">
        <f t="shared" ca="1" si="34"/>
        <v/>
      </c>
      <c r="O245" s="873" t="str">
        <f ca="1">IFERROR(IF(COUNTA($D$41:$D245)=1,"",OFFSET($C243,-COUNTA($D$41:$D245)+3,0)),"")</f>
        <v>a1H55000007cpLiEAI</v>
      </c>
      <c r="P245" s="873">
        <f t="shared" si="38"/>
        <v>0</v>
      </c>
      <c r="Q245" s="873"/>
      <c r="R245" s="873"/>
      <c r="S245" s="873"/>
      <c r="T245" s="873" t="b">
        <f t="shared" ca="1" si="35"/>
        <v>0</v>
      </c>
    </row>
    <row r="246" spans="1:20" x14ac:dyDescent="0.35">
      <c r="A246" s="873" t="b">
        <f t="shared" ca="1" si="28"/>
        <v>0</v>
      </c>
      <c r="B246" s="885"/>
      <c r="C246" s="884" t="str">
        <f t="shared" ca="1" si="29"/>
        <v>a1H55000007cpLxEAI</v>
      </c>
      <c r="D246" s="873"/>
      <c r="E246" s="873">
        <f t="shared" ca="1" si="36"/>
        <v>3</v>
      </c>
      <c r="F246" s="878">
        <f ca="1">IFERROR(IF(COUNTA($D$41:$D246)=1,"",OFFSET($F244,-COUNTA($D$41:$D246)+3,0)),"")</f>
        <v>11</v>
      </c>
      <c r="G246" s="873"/>
      <c r="H246" s="873">
        <f t="shared" ca="1" si="37"/>
        <v>29</v>
      </c>
      <c r="I246" s="886" t="str">
        <f t="shared" ca="1" si="30"/>
        <v/>
      </c>
      <c r="J246" s="886" t="str">
        <f t="shared" ca="1" si="31"/>
        <v/>
      </c>
      <c r="K246" s="875" t="str">
        <f t="shared" ca="1" si="32"/>
        <v/>
      </c>
      <c r="L246" s="877">
        <f ca="1">IFERROR(CHOOSE(E246,'Impact Indicators - Section B '!$K$7,'Impact Indicators - Section B '!$O$7,'Impact Indicators - Section B '!$S$7,'Impact Indicators - Section B '!$W$7,'Impact Indicators - Section B '!#REF!),"")</f>
        <v>2023</v>
      </c>
      <c r="M246" s="887" t="str">
        <f t="shared" ca="1" si="33"/>
        <v/>
      </c>
      <c r="N246" s="877" t="str">
        <f t="shared" ca="1" si="34"/>
        <v/>
      </c>
      <c r="O246" s="873" t="str">
        <f ca="1">IFERROR(IF(COUNTA($D$41:$D246)=1,"",OFFSET($C244,-COUNTA($D$41:$D246)+3,0)),"")</f>
        <v>a1H55000007cpLxEAI</v>
      </c>
      <c r="P246" s="873">
        <f t="shared" si="38"/>
        <v>0</v>
      </c>
      <c r="Q246" s="873"/>
      <c r="R246" s="873"/>
      <c r="S246" s="873"/>
      <c r="T246" s="873" t="b">
        <f t="shared" ca="1" si="35"/>
        <v>0</v>
      </c>
    </row>
    <row r="247" spans="1:20" x14ac:dyDescent="0.35">
      <c r="A247" s="873" t="b">
        <f t="shared" ca="1" si="28"/>
        <v>0</v>
      </c>
      <c r="B247" s="885"/>
      <c r="C247" s="884" t="str">
        <f t="shared" ca="1" si="29"/>
        <v>a1H55000007cpMCEAY</v>
      </c>
      <c r="D247" s="873"/>
      <c r="E247" s="873">
        <f t="shared" ca="1" si="36"/>
        <v>4</v>
      </c>
      <c r="F247" s="878">
        <f ca="1">IFERROR(IF(COUNTA($D$41:$D247)=1,"",OFFSET($F245,-COUNTA($D$41:$D247)+3,0)),"")</f>
        <v>11</v>
      </c>
      <c r="G247" s="873"/>
      <c r="H247" s="873">
        <f t="shared" ca="1" si="37"/>
        <v>29</v>
      </c>
      <c r="I247" s="886" t="str">
        <f t="shared" ca="1" si="30"/>
        <v/>
      </c>
      <c r="J247" s="886" t="str">
        <f t="shared" ca="1" si="31"/>
        <v/>
      </c>
      <c r="K247" s="875" t="str">
        <f t="shared" ca="1" si="32"/>
        <v/>
      </c>
      <c r="L247" s="877">
        <f ca="1">IFERROR(CHOOSE(E247,'Impact Indicators - Section B '!$K$7,'Impact Indicators - Section B '!$O$7,'Impact Indicators - Section B '!$S$7,'Impact Indicators - Section B '!$W$7,'Impact Indicators - Section B '!#REF!),"")</f>
        <v>2024</v>
      </c>
      <c r="M247" s="887" t="str">
        <f t="shared" ca="1" si="33"/>
        <v/>
      </c>
      <c r="N247" s="877" t="str">
        <f t="shared" ca="1" si="34"/>
        <v/>
      </c>
      <c r="O247" s="873" t="str">
        <f ca="1">IFERROR(IF(COUNTA($D$41:$D247)=1,"",OFFSET($C245,-COUNTA($D$41:$D247)+3,0)),"")</f>
        <v>a1H55000007cpMCEAY</v>
      </c>
      <c r="P247" s="873">
        <f t="shared" si="38"/>
        <v>0</v>
      </c>
      <c r="Q247" s="873"/>
      <c r="R247" s="873"/>
      <c r="S247" s="873"/>
      <c r="T247" s="873" t="b">
        <f t="shared" ca="1" si="35"/>
        <v>0</v>
      </c>
    </row>
    <row r="248" spans="1:20" x14ac:dyDescent="0.35">
      <c r="A248" s="873" t="b">
        <f t="shared" ca="1" si="28"/>
        <v>0</v>
      </c>
      <c r="B248" s="885"/>
      <c r="C248" s="884" t="str">
        <f t="shared" ca="1" si="29"/>
        <v>a1H55000007cpMREAY</v>
      </c>
      <c r="D248" s="873"/>
      <c r="E248" s="873">
        <f t="shared" ca="1" si="36"/>
        <v>5</v>
      </c>
      <c r="F248" s="878">
        <f ca="1">IFERROR(IF(COUNTA($D$41:$D248)=1,"",OFFSET($F246,-COUNTA($D$41:$D248)+3,0)),"")</f>
        <v>11</v>
      </c>
      <c r="G248" s="873"/>
      <c r="H248" s="873">
        <f t="shared" ca="1" si="37"/>
        <v>29</v>
      </c>
      <c r="I248" s="886" t="str">
        <f t="shared" ca="1" si="30"/>
        <v/>
      </c>
      <c r="J248" s="886" t="str">
        <f t="shared" ca="1" si="31"/>
        <v/>
      </c>
      <c r="K248" s="875" t="str">
        <f t="shared" ca="1" si="32"/>
        <v/>
      </c>
      <c r="L248" s="877" t="str">
        <f ca="1">IFERROR(CHOOSE(E248,'Impact Indicators - Section B '!$K$7,'Impact Indicators - Section B '!$O$7,'Impact Indicators - Section B '!$S$7,'Impact Indicators - Section B '!$W$7,'Impact Indicators - Section B '!#REF!),"")</f>
        <v/>
      </c>
      <c r="M248" s="887" t="str">
        <f t="shared" ca="1" si="33"/>
        <v/>
      </c>
      <c r="N248" s="877" t="str">
        <f t="shared" ca="1" si="34"/>
        <v/>
      </c>
      <c r="O248" s="873" t="str">
        <f ca="1">IFERROR(IF(COUNTA($D$41:$D248)=1,"",OFFSET($C246,-COUNTA($D$41:$D248)+3,0)),"")</f>
        <v>a1H55000007cpMREAY</v>
      </c>
      <c r="P248" s="873">
        <f t="shared" si="38"/>
        <v>0</v>
      </c>
      <c r="Q248" s="873"/>
      <c r="R248" s="873"/>
      <c r="S248" s="873"/>
      <c r="T248" s="873" t="b">
        <f t="shared" ca="1" si="35"/>
        <v>0</v>
      </c>
    </row>
    <row r="249" spans="1:20" x14ac:dyDescent="0.35">
      <c r="A249" s="873" t="b">
        <f t="shared" ca="1" si="28"/>
        <v>0</v>
      </c>
      <c r="B249" s="885"/>
      <c r="C249" s="884" t="str">
        <f t="shared" ca="1" si="29"/>
        <v>a1H55000007cpMgEAI</v>
      </c>
      <c r="D249" s="873"/>
      <c r="E249" s="873">
        <f t="shared" ca="1" si="36"/>
        <v>6</v>
      </c>
      <c r="F249" s="878">
        <f ca="1">IFERROR(IF(COUNTA($D$41:$D249)=1,"",OFFSET($F247,-COUNTA($D$41:$D249)+3,0)),"")</f>
        <v>11</v>
      </c>
      <c r="G249" s="873"/>
      <c r="H249" s="873">
        <f t="shared" ca="1" si="37"/>
        <v>29</v>
      </c>
      <c r="I249" s="886" t="str">
        <f t="shared" ca="1" si="30"/>
        <v/>
      </c>
      <c r="J249" s="886" t="str">
        <f t="shared" ca="1" si="31"/>
        <v/>
      </c>
      <c r="K249" s="875" t="str">
        <f t="shared" ca="1" si="32"/>
        <v/>
      </c>
      <c r="L249" s="877" t="str">
        <f ca="1">IFERROR(CHOOSE(E249,'Impact Indicators - Section B '!$K$7,'Impact Indicators - Section B '!$O$7,'Impact Indicators - Section B '!$S$7,'Impact Indicators - Section B '!$W$7,'Impact Indicators - Section B '!#REF!),"")</f>
        <v/>
      </c>
      <c r="M249" s="887" t="str">
        <f t="shared" ca="1" si="33"/>
        <v/>
      </c>
      <c r="N249" s="877" t="str">
        <f t="shared" ca="1" si="34"/>
        <v/>
      </c>
      <c r="O249" s="873" t="str">
        <f ca="1">IFERROR(IF(COUNTA($D$41:$D249)=1,"",OFFSET($C247,-COUNTA($D$41:$D249)+3,0)),"")</f>
        <v>a1H55000007cpMgEAI</v>
      </c>
      <c r="P249" s="873">
        <f t="shared" si="38"/>
        <v>0</v>
      </c>
      <c r="Q249" s="873"/>
      <c r="R249" s="873"/>
      <c r="S249" s="873"/>
      <c r="T249" s="873" t="b">
        <f t="shared" ca="1" si="35"/>
        <v>0</v>
      </c>
    </row>
    <row r="250" spans="1:20" x14ac:dyDescent="0.35">
      <c r="A250" s="873" t="b">
        <f t="shared" ca="1" si="28"/>
        <v>0</v>
      </c>
      <c r="B250" s="885"/>
      <c r="C250" s="884" t="str">
        <f t="shared" ca="1" si="29"/>
        <v>a1H55000007cpMvEAI</v>
      </c>
      <c r="D250" s="873"/>
      <c r="E250" s="873">
        <f t="shared" ca="1" si="36"/>
        <v>7</v>
      </c>
      <c r="F250" s="878">
        <f ca="1">IFERROR(IF(COUNTA($D$41:$D250)=1,"",OFFSET($F248,-COUNTA($D$41:$D250)+3,0)),"")</f>
        <v>11</v>
      </c>
      <c r="G250" s="873"/>
      <c r="H250" s="873">
        <f t="shared" ca="1" si="37"/>
        <v>29</v>
      </c>
      <c r="I250" s="886" t="str">
        <f t="shared" ca="1" si="30"/>
        <v/>
      </c>
      <c r="J250" s="886" t="str">
        <f t="shared" ca="1" si="31"/>
        <v/>
      </c>
      <c r="K250" s="875" t="str">
        <f t="shared" ca="1" si="32"/>
        <v/>
      </c>
      <c r="L250" s="877" t="str">
        <f ca="1">IFERROR(CHOOSE(E250,'Impact Indicators - Section B '!$K$7,'Impact Indicators - Section B '!$O$7,'Impact Indicators - Section B '!$S$7,'Impact Indicators - Section B '!$W$7,'Impact Indicators - Section B '!#REF!),"")</f>
        <v/>
      </c>
      <c r="M250" s="887" t="str">
        <f t="shared" ca="1" si="33"/>
        <v/>
      </c>
      <c r="N250" s="877" t="str">
        <f t="shared" ca="1" si="34"/>
        <v/>
      </c>
      <c r="O250" s="873" t="str">
        <f ca="1">IFERROR(IF(COUNTA($D$41:$D250)=1,"",OFFSET($C248,-COUNTA($D$41:$D250)+3,0)),"")</f>
        <v>a1H55000007cpMvEAI</v>
      </c>
      <c r="P250" s="873">
        <f t="shared" si="38"/>
        <v>0</v>
      </c>
      <c r="Q250" s="873"/>
      <c r="R250" s="873"/>
      <c r="S250" s="873"/>
      <c r="T250" s="873" t="b">
        <f t="shared" ca="1" si="35"/>
        <v>0</v>
      </c>
    </row>
    <row r="251" spans="1:20" x14ac:dyDescent="0.35">
      <c r="A251" s="873" t="b">
        <f t="shared" ca="1" si="28"/>
        <v>0</v>
      </c>
      <c r="B251" s="885"/>
      <c r="C251" s="884" t="str">
        <f t="shared" ca="1" si="29"/>
        <v>a1H55000007cpNAEAY</v>
      </c>
      <c r="D251" s="873"/>
      <c r="E251" s="873">
        <f t="shared" ca="1" si="36"/>
        <v>8</v>
      </c>
      <c r="F251" s="878">
        <f ca="1">IFERROR(IF(COUNTA($D$41:$D251)=1,"",OFFSET($F249,-COUNTA($D$41:$D251)+3,0)),"")</f>
        <v>11</v>
      </c>
      <c r="G251" s="873"/>
      <c r="H251" s="873">
        <f t="shared" ca="1" si="37"/>
        <v>29</v>
      </c>
      <c r="I251" s="886" t="str">
        <f t="shared" ca="1" si="30"/>
        <v/>
      </c>
      <c r="J251" s="886" t="str">
        <f t="shared" ca="1" si="31"/>
        <v/>
      </c>
      <c r="K251" s="875" t="str">
        <f t="shared" ca="1" si="32"/>
        <v/>
      </c>
      <c r="L251" s="877" t="str">
        <f ca="1">IFERROR(CHOOSE(E251,'Impact Indicators - Section B '!$K$7,'Impact Indicators - Section B '!$O$7,'Impact Indicators - Section B '!$S$7,'Impact Indicators - Section B '!$W$7,'Impact Indicators - Section B '!#REF!),"")</f>
        <v/>
      </c>
      <c r="M251" s="887" t="str">
        <f t="shared" ca="1" si="33"/>
        <v/>
      </c>
      <c r="N251" s="877" t="str">
        <f t="shared" ca="1" si="34"/>
        <v/>
      </c>
      <c r="O251" s="873" t="str">
        <f ca="1">IFERROR(IF(COUNTA($D$41:$D251)=1,"",OFFSET($C249,-COUNTA($D$41:$D251)+3,0)),"")</f>
        <v>a1H55000007cpNAEAY</v>
      </c>
      <c r="P251" s="873">
        <f t="shared" si="38"/>
        <v>0</v>
      </c>
      <c r="Q251" s="873"/>
      <c r="R251" s="873"/>
      <c r="S251" s="873"/>
      <c r="T251" s="873" t="b">
        <f t="shared" ca="1" si="35"/>
        <v>0</v>
      </c>
    </row>
    <row r="252" spans="1:20" x14ac:dyDescent="0.35">
      <c r="A252" s="873" t="b">
        <f t="shared" ca="1" si="28"/>
        <v>0</v>
      </c>
      <c r="B252" s="885"/>
      <c r="C252" s="884" t="str">
        <f t="shared" ca="1" si="29"/>
        <v>a1H55000007cpLUEAY</v>
      </c>
      <c r="D252" s="873"/>
      <c r="E252" s="873">
        <f t="shared" ca="1" si="36"/>
        <v>1</v>
      </c>
      <c r="F252" s="878">
        <f ca="1">IFERROR(IF(COUNTA($D$41:$D252)=1,"",OFFSET($F250,-COUNTA($D$41:$D252)+3,0)),"")</f>
        <v>12</v>
      </c>
      <c r="G252" s="873"/>
      <c r="H252" s="873">
        <f t="shared" ca="1" si="37"/>
        <v>31</v>
      </c>
      <c r="I252" s="886" t="str">
        <f t="shared" ca="1" si="30"/>
        <v/>
      </c>
      <c r="J252" s="886" t="str">
        <f t="shared" ca="1" si="31"/>
        <v/>
      </c>
      <c r="K252" s="875" t="str">
        <f t="shared" ca="1" si="32"/>
        <v/>
      </c>
      <c r="L252" s="877">
        <f ca="1">IFERROR(CHOOSE(E252,'Impact Indicators - Section B '!$K$7,'Impact Indicators - Section B '!$O$7,'Impact Indicators - Section B '!$S$7,'Impact Indicators - Section B '!$W$7,'Impact Indicators - Section B '!#REF!),"")</f>
        <v>2021</v>
      </c>
      <c r="M252" s="887" t="str">
        <f t="shared" ca="1" si="33"/>
        <v/>
      </c>
      <c r="N252" s="877" t="str">
        <f t="shared" ca="1" si="34"/>
        <v/>
      </c>
      <c r="O252" s="873" t="str">
        <f ca="1">IFERROR(IF(COUNTA($D$41:$D252)=1,"",OFFSET($C250,-COUNTA($D$41:$D252)+3,0)),"")</f>
        <v>a1H55000007cpLUEAY</v>
      </c>
      <c r="P252" s="873">
        <f t="shared" si="38"/>
        <v>0</v>
      </c>
      <c r="Q252" s="873"/>
      <c r="R252" s="873"/>
      <c r="S252" s="873"/>
      <c r="T252" s="873" t="b">
        <f t="shared" ca="1" si="35"/>
        <v>0</v>
      </c>
    </row>
    <row r="253" spans="1:20" x14ac:dyDescent="0.35">
      <c r="A253" s="873" t="b">
        <f t="shared" ca="1" si="28"/>
        <v>0</v>
      </c>
      <c r="B253" s="885"/>
      <c r="C253" s="884" t="str">
        <f t="shared" ca="1" si="29"/>
        <v>a1H55000007cpLjEAI</v>
      </c>
      <c r="D253" s="873"/>
      <c r="E253" s="873">
        <f t="shared" ca="1" si="36"/>
        <v>2</v>
      </c>
      <c r="F253" s="878">
        <f ca="1">IFERROR(IF(COUNTA($D$41:$D253)=1,"",OFFSET($F251,-COUNTA($D$41:$D253)+3,0)),"")</f>
        <v>12</v>
      </c>
      <c r="G253" s="873"/>
      <c r="H253" s="873">
        <f t="shared" ca="1" si="37"/>
        <v>31</v>
      </c>
      <c r="I253" s="886" t="str">
        <f t="shared" ca="1" si="30"/>
        <v/>
      </c>
      <c r="J253" s="886" t="str">
        <f t="shared" ca="1" si="31"/>
        <v/>
      </c>
      <c r="K253" s="875" t="str">
        <f t="shared" ca="1" si="32"/>
        <v/>
      </c>
      <c r="L253" s="877">
        <f ca="1">IFERROR(CHOOSE(E253,'Impact Indicators - Section B '!$K$7,'Impact Indicators - Section B '!$O$7,'Impact Indicators - Section B '!$S$7,'Impact Indicators - Section B '!$W$7,'Impact Indicators - Section B '!#REF!),"")</f>
        <v>2022</v>
      </c>
      <c r="M253" s="887" t="str">
        <f t="shared" ca="1" si="33"/>
        <v/>
      </c>
      <c r="N253" s="877" t="str">
        <f t="shared" ca="1" si="34"/>
        <v/>
      </c>
      <c r="O253" s="873" t="str">
        <f ca="1">IFERROR(IF(COUNTA($D$41:$D253)=1,"",OFFSET($C251,-COUNTA($D$41:$D253)+3,0)),"")</f>
        <v>a1H55000007cpLjEAI</v>
      </c>
      <c r="P253" s="873">
        <f t="shared" si="38"/>
        <v>0</v>
      </c>
      <c r="Q253" s="873"/>
      <c r="R253" s="873"/>
      <c r="S253" s="873"/>
      <c r="T253" s="873" t="b">
        <f t="shared" ca="1" si="35"/>
        <v>0</v>
      </c>
    </row>
    <row r="254" spans="1:20" x14ac:dyDescent="0.35">
      <c r="A254" s="873" t="b">
        <f t="shared" ca="1" si="28"/>
        <v>0</v>
      </c>
      <c r="B254" s="885"/>
      <c r="C254" s="884" t="str">
        <f t="shared" ca="1" si="29"/>
        <v>a1H55000007cpLyEAI</v>
      </c>
      <c r="D254" s="873"/>
      <c r="E254" s="873">
        <f t="shared" ca="1" si="36"/>
        <v>3</v>
      </c>
      <c r="F254" s="878">
        <f ca="1">IFERROR(IF(COUNTA($D$41:$D254)=1,"",OFFSET($F252,-COUNTA($D$41:$D254)+3,0)),"")</f>
        <v>12</v>
      </c>
      <c r="G254" s="873"/>
      <c r="H254" s="873">
        <f t="shared" ca="1" si="37"/>
        <v>31</v>
      </c>
      <c r="I254" s="886" t="str">
        <f t="shared" ca="1" si="30"/>
        <v/>
      </c>
      <c r="J254" s="886" t="str">
        <f t="shared" ca="1" si="31"/>
        <v/>
      </c>
      <c r="K254" s="875" t="str">
        <f t="shared" ca="1" si="32"/>
        <v/>
      </c>
      <c r="L254" s="877">
        <f ca="1">IFERROR(CHOOSE(E254,'Impact Indicators - Section B '!$K$7,'Impact Indicators - Section B '!$O$7,'Impact Indicators - Section B '!$S$7,'Impact Indicators - Section B '!$W$7,'Impact Indicators - Section B '!#REF!),"")</f>
        <v>2023</v>
      </c>
      <c r="M254" s="887" t="str">
        <f t="shared" ca="1" si="33"/>
        <v/>
      </c>
      <c r="N254" s="877" t="str">
        <f t="shared" ca="1" si="34"/>
        <v/>
      </c>
      <c r="O254" s="873" t="str">
        <f ca="1">IFERROR(IF(COUNTA($D$41:$D254)=1,"",OFFSET($C252,-COUNTA($D$41:$D254)+3,0)),"")</f>
        <v>a1H55000007cpLyEAI</v>
      </c>
      <c r="P254" s="873">
        <f t="shared" si="38"/>
        <v>0</v>
      </c>
      <c r="Q254" s="873"/>
      <c r="R254" s="873"/>
      <c r="S254" s="873"/>
      <c r="T254" s="873" t="b">
        <f t="shared" ca="1" si="35"/>
        <v>0</v>
      </c>
    </row>
    <row r="255" spans="1:20" x14ac:dyDescent="0.35">
      <c r="A255" s="873" t="b">
        <f t="shared" ca="1" si="28"/>
        <v>0</v>
      </c>
      <c r="B255" s="885"/>
      <c r="C255" s="884" t="str">
        <f t="shared" ca="1" si="29"/>
        <v>a1H55000007cpMDEAY</v>
      </c>
      <c r="D255" s="873"/>
      <c r="E255" s="873">
        <f t="shared" ca="1" si="36"/>
        <v>4</v>
      </c>
      <c r="F255" s="878">
        <f ca="1">IFERROR(IF(COUNTA($D$41:$D255)=1,"",OFFSET($F253,-COUNTA($D$41:$D255)+3,0)),"")</f>
        <v>12</v>
      </c>
      <c r="G255" s="873"/>
      <c r="H255" s="873">
        <f t="shared" ca="1" si="37"/>
        <v>31</v>
      </c>
      <c r="I255" s="886" t="str">
        <f t="shared" ca="1" si="30"/>
        <v/>
      </c>
      <c r="J255" s="886" t="str">
        <f t="shared" ca="1" si="31"/>
        <v/>
      </c>
      <c r="K255" s="875" t="str">
        <f t="shared" ca="1" si="32"/>
        <v/>
      </c>
      <c r="L255" s="877">
        <f ca="1">IFERROR(CHOOSE(E255,'Impact Indicators - Section B '!$K$7,'Impact Indicators - Section B '!$O$7,'Impact Indicators - Section B '!$S$7,'Impact Indicators - Section B '!$W$7,'Impact Indicators - Section B '!#REF!),"")</f>
        <v>2024</v>
      </c>
      <c r="M255" s="887" t="str">
        <f t="shared" ca="1" si="33"/>
        <v/>
      </c>
      <c r="N255" s="877" t="str">
        <f t="shared" ca="1" si="34"/>
        <v/>
      </c>
      <c r="O255" s="873" t="str">
        <f ca="1">IFERROR(IF(COUNTA($D$41:$D255)=1,"",OFFSET($C253,-COUNTA($D$41:$D255)+3,0)),"")</f>
        <v>a1H55000007cpMDEAY</v>
      </c>
      <c r="P255" s="873">
        <f t="shared" si="38"/>
        <v>0</v>
      </c>
      <c r="Q255" s="873"/>
      <c r="R255" s="873"/>
      <c r="S255" s="873"/>
      <c r="T255" s="873" t="b">
        <f t="shared" ca="1" si="35"/>
        <v>0</v>
      </c>
    </row>
    <row r="256" spans="1:20" x14ac:dyDescent="0.35">
      <c r="A256" s="873" t="b">
        <f t="shared" ca="1" si="28"/>
        <v>0</v>
      </c>
      <c r="B256" s="885"/>
      <c r="C256" s="884" t="str">
        <f t="shared" ca="1" si="29"/>
        <v>a1H55000007cpMSEAY</v>
      </c>
      <c r="D256" s="873"/>
      <c r="E256" s="873">
        <f t="shared" ca="1" si="36"/>
        <v>5</v>
      </c>
      <c r="F256" s="878">
        <f ca="1">IFERROR(IF(COUNTA($D$41:$D256)=1,"",OFFSET($F254,-COUNTA($D$41:$D256)+3,0)),"")</f>
        <v>12</v>
      </c>
      <c r="G256" s="873"/>
      <c r="H256" s="873">
        <f t="shared" ca="1" si="37"/>
        <v>31</v>
      </c>
      <c r="I256" s="886" t="str">
        <f t="shared" ca="1" si="30"/>
        <v/>
      </c>
      <c r="J256" s="886" t="str">
        <f t="shared" ca="1" si="31"/>
        <v/>
      </c>
      <c r="K256" s="875" t="str">
        <f t="shared" ca="1" si="32"/>
        <v/>
      </c>
      <c r="L256" s="877" t="str">
        <f ca="1">IFERROR(CHOOSE(E256,'Impact Indicators - Section B '!$K$7,'Impact Indicators - Section B '!$O$7,'Impact Indicators - Section B '!$S$7,'Impact Indicators - Section B '!$W$7,'Impact Indicators - Section B '!#REF!),"")</f>
        <v/>
      </c>
      <c r="M256" s="887" t="str">
        <f t="shared" ca="1" si="33"/>
        <v/>
      </c>
      <c r="N256" s="877" t="str">
        <f t="shared" ca="1" si="34"/>
        <v/>
      </c>
      <c r="O256" s="873" t="str">
        <f ca="1">IFERROR(IF(COUNTA($D$41:$D256)=1,"",OFFSET($C254,-COUNTA($D$41:$D256)+3,0)),"")</f>
        <v>a1H55000007cpMSEAY</v>
      </c>
      <c r="P256" s="873">
        <f t="shared" si="38"/>
        <v>0</v>
      </c>
      <c r="Q256" s="873"/>
      <c r="R256" s="873"/>
      <c r="S256" s="873"/>
      <c r="T256" s="873" t="b">
        <f t="shared" ca="1" si="35"/>
        <v>0</v>
      </c>
    </row>
    <row r="257" spans="1:20" x14ac:dyDescent="0.35">
      <c r="A257" s="873" t="b">
        <f t="shared" ca="1" si="28"/>
        <v>0</v>
      </c>
      <c r="B257" s="885"/>
      <c r="C257" s="884" t="str">
        <f t="shared" ca="1" si="29"/>
        <v>a1H55000007cpMhEAI</v>
      </c>
      <c r="D257" s="873"/>
      <c r="E257" s="873">
        <f t="shared" ca="1" si="36"/>
        <v>6</v>
      </c>
      <c r="F257" s="878">
        <f ca="1">IFERROR(IF(COUNTA($D$41:$D257)=1,"",OFFSET($F255,-COUNTA($D$41:$D257)+3,0)),"")</f>
        <v>12</v>
      </c>
      <c r="G257" s="873"/>
      <c r="H257" s="873">
        <f t="shared" ca="1" si="37"/>
        <v>31</v>
      </c>
      <c r="I257" s="886" t="str">
        <f t="shared" ca="1" si="30"/>
        <v/>
      </c>
      <c r="J257" s="886" t="str">
        <f t="shared" ca="1" si="31"/>
        <v/>
      </c>
      <c r="K257" s="875" t="str">
        <f t="shared" ca="1" si="32"/>
        <v/>
      </c>
      <c r="L257" s="877" t="str">
        <f ca="1">IFERROR(CHOOSE(E257,'Impact Indicators - Section B '!$K$7,'Impact Indicators - Section B '!$O$7,'Impact Indicators - Section B '!$S$7,'Impact Indicators - Section B '!$W$7,'Impact Indicators - Section B '!#REF!),"")</f>
        <v/>
      </c>
      <c r="M257" s="887" t="str">
        <f t="shared" ca="1" si="33"/>
        <v/>
      </c>
      <c r="N257" s="877" t="str">
        <f t="shared" ca="1" si="34"/>
        <v/>
      </c>
      <c r="O257" s="873" t="str">
        <f ca="1">IFERROR(IF(COUNTA($D$41:$D257)=1,"",OFFSET($C255,-COUNTA($D$41:$D257)+3,0)),"")</f>
        <v>a1H55000007cpMhEAI</v>
      </c>
      <c r="P257" s="873">
        <f t="shared" si="38"/>
        <v>0</v>
      </c>
      <c r="Q257" s="873"/>
      <c r="R257" s="873"/>
      <c r="S257" s="873"/>
      <c r="T257" s="873" t="b">
        <f t="shared" ca="1" si="35"/>
        <v>0</v>
      </c>
    </row>
    <row r="258" spans="1:20" x14ac:dyDescent="0.35">
      <c r="A258" s="873" t="b">
        <f t="shared" ca="1" si="28"/>
        <v>0</v>
      </c>
      <c r="B258" s="885"/>
      <c r="C258" s="884" t="str">
        <f t="shared" ca="1" si="29"/>
        <v>a1H55000007cpMwEAI</v>
      </c>
      <c r="D258" s="873"/>
      <c r="E258" s="873">
        <f t="shared" ca="1" si="36"/>
        <v>7</v>
      </c>
      <c r="F258" s="878">
        <f ca="1">IFERROR(IF(COUNTA($D$41:$D258)=1,"",OFFSET($F256,-COUNTA($D$41:$D258)+3,0)),"")</f>
        <v>12</v>
      </c>
      <c r="G258" s="873"/>
      <c r="H258" s="873">
        <f t="shared" ca="1" si="37"/>
        <v>31</v>
      </c>
      <c r="I258" s="886" t="str">
        <f t="shared" ca="1" si="30"/>
        <v/>
      </c>
      <c r="J258" s="886" t="str">
        <f t="shared" ca="1" si="31"/>
        <v/>
      </c>
      <c r="K258" s="875" t="str">
        <f t="shared" ca="1" si="32"/>
        <v/>
      </c>
      <c r="L258" s="877" t="str">
        <f ca="1">IFERROR(CHOOSE(E258,'Impact Indicators - Section B '!$K$7,'Impact Indicators - Section B '!$O$7,'Impact Indicators - Section B '!$S$7,'Impact Indicators - Section B '!$W$7,'Impact Indicators - Section B '!#REF!),"")</f>
        <v/>
      </c>
      <c r="M258" s="887" t="str">
        <f t="shared" ca="1" si="33"/>
        <v/>
      </c>
      <c r="N258" s="877" t="str">
        <f t="shared" ca="1" si="34"/>
        <v/>
      </c>
      <c r="O258" s="873" t="str">
        <f ca="1">IFERROR(IF(COUNTA($D$41:$D258)=1,"",OFFSET($C256,-COUNTA($D$41:$D258)+3,0)),"")</f>
        <v>a1H55000007cpMwEAI</v>
      </c>
      <c r="P258" s="873">
        <f t="shared" si="38"/>
        <v>0</v>
      </c>
      <c r="Q258" s="873"/>
      <c r="R258" s="873"/>
      <c r="S258" s="873"/>
      <c r="T258" s="873" t="b">
        <f t="shared" ca="1" si="35"/>
        <v>0</v>
      </c>
    </row>
    <row r="259" spans="1:20" x14ac:dyDescent="0.35">
      <c r="A259" s="873" t="b">
        <f t="shared" ca="1" si="28"/>
        <v>0</v>
      </c>
      <c r="B259" s="885"/>
      <c r="C259" s="884" t="str">
        <f t="shared" ca="1" si="29"/>
        <v>a1H55000007cpNBEAY</v>
      </c>
      <c r="D259" s="873"/>
      <c r="E259" s="873">
        <f t="shared" ca="1" si="36"/>
        <v>8</v>
      </c>
      <c r="F259" s="878">
        <f ca="1">IFERROR(IF(COUNTA($D$41:$D259)=1,"",OFFSET($F257,-COUNTA($D$41:$D259)+3,0)),"")</f>
        <v>12</v>
      </c>
      <c r="G259" s="873"/>
      <c r="H259" s="873">
        <f t="shared" ca="1" si="37"/>
        <v>31</v>
      </c>
      <c r="I259" s="886" t="str">
        <f t="shared" ca="1" si="30"/>
        <v/>
      </c>
      <c r="J259" s="886" t="str">
        <f t="shared" ca="1" si="31"/>
        <v/>
      </c>
      <c r="K259" s="875" t="str">
        <f t="shared" ca="1" si="32"/>
        <v/>
      </c>
      <c r="L259" s="877" t="str">
        <f ca="1">IFERROR(CHOOSE(E259,'Impact Indicators - Section B '!$K$7,'Impact Indicators - Section B '!$O$7,'Impact Indicators - Section B '!$S$7,'Impact Indicators - Section B '!$W$7,'Impact Indicators - Section B '!#REF!),"")</f>
        <v/>
      </c>
      <c r="M259" s="887" t="str">
        <f t="shared" ca="1" si="33"/>
        <v/>
      </c>
      <c r="N259" s="877" t="str">
        <f t="shared" ca="1" si="34"/>
        <v/>
      </c>
      <c r="O259" s="873" t="str">
        <f ca="1">IFERROR(IF(COUNTA($D$41:$D259)=1,"",OFFSET($C257,-COUNTA($D$41:$D259)+3,0)),"")</f>
        <v>a1H55000007cpNBEAY</v>
      </c>
      <c r="P259" s="873">
        <f t="shared" si="38"/>
        <v>0</v>
      </c>
      <c r="Q259" s="873"/>
      <c r="R259" s="873"/>
      <c r="S259" s="873"/>
      <c r="T259" s="873" t="b">
        <f t="shared" ca="1" si="35"/>
        <v>0</v>
      </c>
    </row>
    <row r="260" spans="1:20" x14ac:dyDescent="0.35">
      <c r="A260" s="873" t="b">
        <f t="shared" ca="1" si="28"/>
        <v>0</v>
      </c>
      <c r="B260" s="885"/>
      <c r="C260" s="884" t="str">
        <f t="shared" ca="1" si="29"/>
        <v>a1H55000007cpLVEAY</v>
      </c>
      <c r="D260" s="873"/>
      <c r="E260" s="873">
        <f t="shared" ca="1" si="36"/>
        <v>1</v>
      </c>
      <c r="F260" s="878">
        <f ca="1">IFERROR(IF(COUNTA($D$41:$D260)=1,"",OFFSET($F258,-COUNTA($D$41:$D260)+3,0)),"")</f>
        <v>13</v>
      </c>
      <c r="G260" s="873"/>
      <c r="H260" s="873">
        <f t="shared" ca="1" si="37"/>
        <v>33</v>
      </c>
      <c r="I260" s="886" t="str">
        <f t="shared" ca="1" si="30"/>
        <v/>
      </c>
      <c r="J260" s="886" t="str">
        <f t="shared" ca="1" si="31"/>
        <v/>
      </c>
      <c r="K260" s="875" t="str">
        <f t="shared" ca="1" si="32"/>
        <v/>
      </c>
      <c r="L260" s="877">
        <f ca="1">IFERROR(CHOOSE(E260,'Impact Indicators - Section B '!$K$7,'Impact Indicators - Section B '!$O$7,'Impact Indicators - Section B '!$S$7,'Impact Indicators - Section B '!$W$7,'Impact Indicators - Section B '!#REF!),"")</f>
        <v>2021</v>
      </c>
      <c r="M260" s="887" t="str">
        <f t="shared" ca="1" si="33"/>
        <v/>
      </c>
      <c r="N260" s="877" t="str">
        <f t="shared" ca="1" si="34"/>
        <v/>
      </c>
      <c r="O260" s="873" t="str">
        <f ca="1">IFERROR(IF(COUNTA($D$41:$D260)=1,"",OFFSET($C258,-COUNTA($D$41:$D260)+3,0)),"")</f>
        <v>a1H55000007cpLVEAY</v>
      </c>
      <c r="P260" s="873">
        <f t="shared" si="38"/>
        <v>0</v>
      </c>
      <c r="Q260" s="873"/>
      <c r="R260" s="873"/>
      <c r="S260" s="873"/>
      <c r="T260" s="873" t="b">
        <f t="shared" ca="1" si="35"/>
        <v>0</v>
      </c>
    </row>
    <row r="261" spans="1:20" x14ac:dyDescent="0.35">
      <c r="A261" s="873" t="b">
        <f t="shared" ca="1" si="28"/>
        <v>0</v>
      </c>
      <c r="B261" s="885"/>
      <c r="C261" s="884" t="str">
        <f t="shared" ca="1" si="29"/>
        <v>a1H55000007cpLkEAI</v>
      </c>
      <c r="D261" s="873"/>
      <c r="E261" s="873">
        <f t="shared" ca="1" si="36"/>
        <v>2</v>
      </c>
      <c r="F261" s="878">
        <f ca="1">IFERROR(IF(COUNTA($D$41:$D261)=1,"",OFFSET($F259,-COUNTA($D$41:$D261)+3,0)),"")</f>
        <v>13</v>
      </c>
      <c r="G261" s="873"/>
      <c r="H261" s="873">
        <f t="shared" ca="1" si="37"/>
        <v>33</v>
      </c>
      <c r="I261" s="886" t="str">
        <f t="shared" ca="1" si="30"/>
        <v/>
      </c>
      <c r="J261" s="886" t="str">
        <f t="shared" ca="1" si="31"/>
        <v/>
      </c>
      <c r="K261" s="875" t="str">
        <f t="shared" ca="1" si="32"/>
        <v/>
      </c>
      <c r="L261" s="877">
        <f ca="1">IFERROR(CHOOSE(E261,'Impact Indicators - Section B '!$K$7,'Impact Indicators - Section B '!$O$7,'Impact Indicators - Section B '!$S$7,'Impact Indicators - Section B '!$W$7,'Impact Indicators - Section B '!#REF!),"")</f>
        <v>2022</v>
      </c>
      <c r="M261" s="887" t="str">
        <f t="shared" ca="1" si="33"/>
        <v/>
      </c>
      <c r="N261" s="877" t="str">
        <f t="shared" ca="1" si="34"/>
        <v/>
      </c>
      <c r="O261" s="873" t="str">
        <f ca="1">IFERROR(IF(COUNTA($D$41:$D261)=1,"",OFFSET($C259,-COUNTA($D$41:$D261)+3,0)),"")</f>
        <v>a1H55000007cpLkEAI</v>
      </c>
      <c r="P261" s="873">
        <f t="shared" si="38"/>
        <v>0</v>
      </c>
      <c r="Q261" s="873"/>
      <c r="R261" s="873"/>
      <c r="S261" s="873"/>
      <c r="T261" s="873" t="b">
        <f t="shared" ca="1" si="35"/>
        <v>0</v>
      </c>
    </row>
    <row r="262" spans="1:20" x14ac:dyDescent="0.35">
      <c r="A262" s="873" t="b">
        <f t="shared" ca="1" si="28"/>
        <v>0</v>
      </c>
      <c r="B262" s="885"/>
      <c r="C262" s="884" t="str">
        <f t="shared" ca="1" si="29"/>
        <v>a1H55000007cpLzEAI</v>
      </c>
      <c r="D262" s="873"/>
      <c r="E262" s="873">
        <f t="shared" ca="1" si="36"/>
        <v>3</v>
      </c>
      <c r="F262" s="878">
        <f ca="1">IFERROR(IF(COUNTA($D$41:$D262)=1,"",OFFSET($F260,-COUNTA($D$41:$D262)+3,0)),"")</f>
        <v>13</v>
      </c>
      <c r="G262" s="873"/>
      <c r="H262" s="873">
        <f t="shared" ca="1" si="37"/>
        <v>33</v>
      </c>
      <c r="I262" s="886" t="str">
        <f t="shared" ca="1" si="30"/>
        <v/>
      </c>
      <c r="J262" s="886" t="str">
        <f t="shared" ca="1" si="31"/>
        <v/>
      </c>
      <c r="K262" s="875" t="str">
        <f t="shared" ca="1" si="32"/>
        <v/>
      </c>
      <c r="L262" s="877">
        <f ca="1">IFERROR(CHOOSE(E262,'Impact Indicators - Section B '!$K$7,'Impact Indicators - Section B '!$O$7,'Impact Indicators - Section B '!$S$7,'Impact Indicators - Section B '!$W$7,'Impact Indicators - Section B '!#REF!),"")</f>
        <v>2023</v>
      </c>
      <c r="M262" s="887" t="str">
        <f t="shared" ca="1" si="33"/>
        <v/>
      </c>
      <c r="N262" s="877" t="str">
        <f t="shared" ca="1" si="34"/>
        <v/>
      </c>
      <c r="O262" s="873" t="str">
        <f ca="1">IFERROR(IF(COUNTA($D$41:$D262)=1,"",OFFSET($C260,-COUNTA($D$41:$D262)+3,0)),"")</f>
        <v>a1H55000007cpLzEAI</v>
      </c>
      <c r="P262" s="873">
        <f t="shared" si="38"/>
        <v>0</v>
      </c>
      <c r="Q262" s="873"/>
      <c r="R262" s="873"/>
      <c r="S262" s="873"/>
      <c r="T262" s="873" t="b">
        <f t="shared" ca="1" si="35"/>
        <v>0</v>
      </c>
    </row>
    <row r="263" spans="1:20" x14ac:dyDescent="0.35">
      <c r="A263" s="873" t="b">
        <f t="shared" ca="1" si="28"/>
        <v>0</v>
      </c>
      <c r="B263" s="885"/>
      <c r="C263" s="884" t="str">
        <f t="shared" ca="1" si="29"/>
        <v>a1H55000007cpMEEAY</v>
      </c>
      <c r="D263" s="873"/>
      <c r="E263" s="873">
        <f t="shared" ca="1" si="36"/>
        <v>4</v>
      </c>
      <c r="F263" s="878">
        <f ca="1">IFERROR(IF(COUNTA($D$41:$D263)=1,"",OFFSET($F261,-COUNTA($D$41:$D263)+3,0)),"")</f>
        <v>13</v>
      </c>
      <c r="G263" s="873"/>
      <c r="H263" s="873">
        <f t="shared" ca="1" si="37"/>
        <v>33</v>
      </c>
      <c r="I263" s="886" t="str">
        <f t="shared" ca="1" si="30"/>
        <v/>
      </c>
      <c r="J263" s="886" t="str">
        <f t="shared" ca="1" si="31"/>
        <v/>
      </c>
      <c r="K263" s="875" t="str">
        <f t="shared" ca="1" si="32"/>
        <v/>
      </c>
      <c r="L263" s="877">
        <f ca="1">IFERROR(CHOOSE(E263,'Impact Indicators - Section B '!$K$7,'Impact Indicators - Section B '!$O$7,'Impact Indicators - Section B '!$S$7,'Impact Indicators - Section B '!$W$7,'Impact Indicators - Section B '!#REF!),"")</f>
        <v>2024</v>
      </c>
      <c r="M263" s="887" t="str">
        <f t="shared" ca="1" si="33"/>
        <v/>
      </c>
      <c r="N263" s="877" t="str">
        <f t="shared" ca="1" si="34"/>
        <v/>
      </c>
      <c r="O263" s="873" t="str">
        <f ca="1">IFERROR(IF(COUNTA($D$41:$D263)=1,"",OFFSET($C261,-COUNTA($D$41:$D263)+3,0)),"")</f>
        <v>a1H55000007cpMEEAY</v>
      </c>
      <c r="P263" s="873">
        <f t="shared" si="38"/>
        <v>0</v>
      </c>
      <c r="Q263" s="873"/>
      <c r="R263" s="873"/>
      <c r="S263" s="873"/>
      <c r="T263" s="873" t="b">
        <f t="shared" ca="1" si="35"/>
        <v>0</v>
      </c>
    </row>
    <row r="264" spans="1:20" x14ac:dyDescent="0.35">
      <c r="A264" s="873" t="b">
        <f t="shared" ca="1" si="28"/>
        <v>0</v>
      </c>
      <c r="B264" s="885"/>
      <c r="C264" s="884" t="str">
        <f t="shared" ca="1" si="29"/>
        <v>a1H55000007cpMTEAY</v>
      </c>
      <c r="D264" s="873"/>
      <c r="E264" s="873">
        <f t="shared" ca="1" si="36"/>
        <v>5</v>
      </c>
      <c r="F264" s="878">
        <f ca="1">IFERROR(IF(COUNTA($D$41:$D264)=1,"",OFFSET($F262,-COUNTA($D$41:$D264)+3,0)),"")</f>
        <v>13</v>
      </c>
      <c r="G264" s="873"/>
      <c r="H264" s="873">
        <f t="shared" ca="1" si="37"/>
        <v>33</v>
      </c>
      <c r="I264" s="886" t="str">
        <f t="shared" ca="1" si="30"/>
        <v/>
      </c>
      <c r="J264" s="886" t="str">
        <f t="shared" ca="1" si="31"/>
        <v/>
      </c>
      <c r="K264" s="875" t="str">
        <f t="shared" ca="1" si="32"/>
        <v/>
      </c>
      <c r="L264" s="877" t="str">
        <f ca="1">IFERROR(CHOOSE(E264,'Impact Indicators - Section B '!$K$7,'Impact Indicators - Section B '!$O$7,'Impact Indicators - Section B '!$S$7,'Impact Indicators - Section B '!$W$7,'Impact Indicators - Section B '!#REF!),"")</f>
        <v/>
      </c>
      <c r="M264" s="887" t="str">
        <f t="shared" ca="1" si="33"/>
        <v/>
      </c>
      <c r="N264" s="877" t="str">
        <f t="shared" ca="1" si="34"/>
        <v/>
      </c>
      <c r="O264" s="873" t="str">
        <f ca="1">IFERROR(IF(COUNTA($D$41:$D264)=1,"",OFFSET($C262,-COUNTA($D$41:$D264)+3,0)),"")</f>
        <v>a1H55000007cpMTEAY</v>
      </c>
      <c r="P264" s="873">
        <f t="shared" si="38"/>
        <v>0</v>
      </c>
      <c r="Q264" s="873"/>
      <c r="R264" s="873"/>
      <c r="S264" s="873"/>
      <c r="T264" s="873" t="b">
        <f t="shared" ca="1" si="35"/>
        <v>0</v>
      </c>
    </row>
    <row r="265" spans="1:20" x14ac:dyDescent="0.35">
      <c r="A265" s="873" t="b">
        <f t="shared" ca="1" si="28"/>
        <v>0</v>
      </c>
      <c r="B265" s="885"/>
      <c r="C265" s="884" t="str">
        <f t="shared" ca="1" si="29"/>
        <v>a1H55000007cpMiEAI</v>
      </c>
      <c r="D265" s="873"/>
      <c r="E265" s="873">
        <f t="shared" ca="1" si="36"/>
        <v>6</v>
      </c>
      <c r="F265" s="878">
        <f ca="1">IFERROR(IF(COUNTA($D$41:$D265)=1,"",OFFSET($F263,-COUNTA($D$41:$D265)+3,0)),"")</f>
        <v>13</v>
      </c>
      <c r="G265" s="873"/>
      <c r="H265" s="873">
        <f t="shared" ca="1" si="37"/>
        <v>33</v>
      </c>
      <c r="I265" s="886" t="str">
        <f t="shared" ca="1" si="30"/>
        <v/>
      </c>
      <c r="J265" s="886" t="str">
        <f t="shared" ca="1" si="31"/>
        <v/>
      </c>
      <c r="K265" s="875" t="str">
        <f t="shared" ca="1" si="32"/>
        <v/>
      </c>
      <c r="L265" s="877" t="str">
        <f ca="1">IFERROR(CHOOSE(E265,'Impact Indicators - Section B '!$K$7,'Impact Indicators - Section B '!$O$7,'Impact Indicators - Section B '!$S$7,'Impact Indicators - Section B '!$W$7,'Impact Indicators - Section B '!#REF!),"")</f>
        <v/>
      </c>
      <c r="M265" s="887" t="str">
        <f t="shared" ca="1" si="33"/>
        <v/>
      </c>
      <c r="N265" s="877" t="str">
        <f t="shared" ca="1" si="34"/>
        <v/>
      </c>
      <c r="O265" s="873" t="str">
        <f ca="1">IFERROR(IF(COUNTA($D$41:$D265)=1,"",OFFSET($C263,-COUNTA($D$41:$D265)+3,0)),"")</f>
        <v>a1H55000007cpMiEAI</v>
      </c>
      <c r="P265" s="873">
        <f t="shared" si="38"/>
        <v>0</v>
      </c>
      <c r="Q265" s="873"/>
      <c r="R265" s="873"/>
      <c r="S265" s="873"/>
      <c r="T265" s="873" t="b">
        <f t="shared" ca="1" si="35"/>
        <v>0</v>
      </c>
    </row>
    <row r="266" spans="1:20" x14ac:dyDescent="0.35">
      <c r="A266" s="873" t="b">
        <f t="shared" ca="1" si="28"/>
        <v>0</v>
      </c>
      <c r="B266" s="885"/>
      <c r="C266" s="884" t="str">
        <f t="shared" ca="1" si="29"/>
        <v>a1H55000007cpMxEAI</v>
      </c>
      <c r="D266" s="873"/>
      <c r="E266" s="873">
        <f t="shared" ca="1" si="36"/>
        <v>7</v>
      </c>
      <c r="F266" s="878">
        <f ca="1">IFERROR(IF(COUNTA($D$41:$D266)=1,"",OFFSET($F264,-COUNTA($D$41:$D266)+3,0)),"")</f>
        <v>13</v>
      </c>
      <c r="G266" s="873"/>
      <c r="H266" s="873">
        <f t="shared" ca="1" si="37"/>
        <v>33</v>
      </c>
      <c r="I266" s="886" t="str">
        <f t="shared" ca="1" si="30"/>
        <v/>
      </c>
      <c r="J266" s="886" t="str">
        <f t="shared" ca="1" si="31"/>
        <v/>
      </c>
      <c r="K266" s="875" t="str">
        <f t="shared" ca="1" si="32"/>
        <v/>
      </c>
      <c r="L266" s="877" t="str">
        <f ca="1">IFERROR(CHOOSE(E266,'Impact Indicators - Section B '!$K$7,'Impact Indicators - Section B '!$O$7,'Impact Indicators - Section B '!$S$7,'Impact Indicators - Section B '!$W$7,'Impact Indicators - Section B '!#REF!),"")</f>
        <v/>
      </c>
      <c r="M266" s="887" t="str">
        <f t="shared" ca="1" si="33"/>
        <v/>
      </c>
      <c r="N266" s="877" t="str">
        <f t="shared" ca="1" si="34"/>
        <v/>
      </c>
      <c r="O266" s="873" t="str">
        <f ca="1">IFERROR(IF(COUNTA($D$41:$D266)=1,"",OFFSET($C264,-COUNTA($D$41:$D266)+3,0)),"")</f>
        <v>a1H55000007cpMxEAI</v>
      </c>
      <c r="P266" s="873">
        <f t="shared" si="38"/>
        <v>0</v>
      </c>
      <c r="Q266" s="873"/>
      <c r="R266" s="873"/>
      <c r="S266" s="873"/>
      <c r="T266" s="873" t="b">
        <f t="shared" ca="1" si="35"/>
        <v>0</v>
      </c>
    </row>
    <row r="267" spans="1:20" x14ac:dyDescent="0.35">
      <c r="A267" s="873" t="b">
        <f t="shared" ca="1" si="28"/>
        <v>0</v>
      </c>
      <c r="B267" s="885"/>
      <c r="C267" s="884" t="str">
        <f t="shared" ca="1" si="29"/>
        <v>a1H55000007cpNCEAY</v>
      </c>
      <c r="D267" s="873"/>
      <c r="E267" s="873">
        <f t="shared" ca="1" si="36"/>
        <v>8</v>
      </c>
      <c r="F267" s="878">
        <f ca="1">IFERROR(IF(COUNTA($D$41:$D267)=1,"",OFFSET($F265,-COUNTA($D$41:$D267)+3,0)),"")</f>
        <v>13</v>
      </c>
      <c r="G267" s="873"/>
      <c r="H267" s="873">
        <f t="shared" ca="1" si="37"/>
        <v>33</v>
      </c>
      <c r="I267" s="886" t="str">
        <f t="shared" ca="1" si="30"/>
        <v/>
      </c>
      <c r="J267" s="886" t="str">
        <f t="shared" ca="1" si="31"/>
        <v/>
      </c>
      <c r="K267" s="875" t="str">
        <f t="shared" ca="1" si="32"/>
        <v/>
      </c>
      <c r="L267" s="877" t="str">
        <f ca="1">IFERROR(CHOOSE(E267,'Impact Indicators - Section B '!$K$7,'Impact Indicators - Section B '!$O$7,'Impact Indicators - Section B '!$S$7,'Impact Indicators - Section B '!$W$7,'Impact Indicators - Section B '!#REF!),"")</f>
        <v/>
      </c>
      <c r="M267" s="887" t="str">
        <f t="shared" ca="1" si="33"/>
        <v/>
      </c>
      <c r="N267" s="877" t="str">
        <f t="shared" ca="1" si="34"/>
        <v/>
      </c>
      <c r="O267" s="873" t="str">
        <f ca="1">IFERROR(IF(COUNTA($D$41:$D267)=1,"",OFFSET($C265,-COUNTA($D$41:$D267)+3,0)),"")</f>
        <v>a1H55000007cpNCEAY</v>
      </c>
      <c r="P267" s="873">
        <f t="shared" si="38"/>
        <v>0</v>
      </c>
      <c r="Q267" s="873"/>
      <c r="R267" s="873"/>
      <c r="S267" s="873"/>
      <c r="T267" s="873" t="b">
        <f t="shared" ca="1" si="35"/>
        <v>0</v>
      </c>
    </row>
    <row r="268" spans="1:20" x14ac:dyDescent="0.35">
      <c r="A268" s="873" t="b">
        <f t="shared" ca="1" si="28"/>
        <v>0</v>
      </c>
      <c r="B268" s="885"/>
      <c r="C268" s="884" t="str">
        <f t="shared" ca="1" si="29"/>
        <v>a1H55000007cpLWEAY</v>
      </c>
      <c r="D268" s="873"/>
      <c r="E268" s="873">
        <f t="shared" ca="1" si="36"/>
        <v>1</v>
      </c>
      <c r="F268" s="878">
        <f ca="1">IFERROR(IF(COUNTA($D$41:$D268)=1,"",OFFSET($F266,-COUNTA($D$41:$D268)+3,0)),"")</f>
        <v>14</v>
      </c>
      <c r="G268" s="873"/>
      <c r="H268" s="873">
        <f t="shared" ca="1" si="37"/>
        <v>35</v>
      </c>
      <c r="I268" s="886" t="str">
        <f t="shared" ca="1" si="30"/>
        <v/>
      </c>
      <c r="J268" s="886" t="str">
        <f t="shared" ca="1" si="31"/>
        <v/>
      </c>
      <c r="K268" s="875" t="str">
        <f t="shared" ca="1" si="32"/>
        <v/>
      </c>
      <c r="L268" s="877">
        <f ca="1">IFERROR(CHOOSE(E268,'Impact Indicators - Section B '!$K$7,'Impact Indicators - Section B '!$O$7,'Impact Indicators - Section B '!$S$7,'Impact Indicators - Section B '!$W$7,'Impact Indicators - Section B '!#REF!),"")</f>
        <v>2021</v>
      </c>
      <c r="M268" s="887" t="str">
        <f t="shared" ca="1" si="33"/>
        <v/>
      </c>
      <c r="N268" s="877" t="str">
        <f t="shared" ca="1" si="34"/>
        <v/>
      </c>
      <c r="O268" s="873" t="str">
        <f ca="1">IFERROR(IF(COUNTA($D$41:$D268)=1,"",OFFSET($C266,-COUNTA($D$41:$D268)+3,0)),"")</f>
        <v>a1H55000007cpLWEAY</v>
      </c>
      <c r="P268" s="873">
        <f t="shared" si="38"/>
        <v>0</v>
      </c>
      <c r="Q268" s="873"/>
      <c r="R268" s="873"/>
      <c r="S268" s="873"/>
      <c r="T268" s="873" t="b">
        <f t="shared" ca="1" si="35"/>
        <v>0</v>
      </c>
    </row>
    <row r="269" spans="1:20" x14ac:dyDescent="0.35">
      <c r="A269" s="873" t="b">
        <f t="shared" ca="1" si="28"/>
        <v>0</v>
      </c>
      <c r="B269" s="885"/>
      <c r="C269" s="884" t="str">
        <f t="shared" ca="1" si="29"/>
        <v>a1H55000007cpLlEAI</v>
      </c>
      <c r="D269" s="873"/>
      <c r="E269" s="873">
        <f t="shared" ca="1" si="36"/>
        <v>2</v>
      </c>
      <c r="F269" s="878">
        <f ca="1">IFERROR(IF(COUNTA($D$41:$D269)=1,"",OFFSET($F267,-COUNTA($D$41:$D269)+3,0)),"")</f>
        <v>14</v>
      </c>
      <c r="G269" s="873"/>
      <c r="H269" s="873">
        <f t="shared" ca="1" si="37"/>
        <v>35</v>
      </c>
      <c r="I269" s="886" t="str">
        <f t="shared" ca="1" si="30"/>
        <v/>
      </c>
      <c r="J269" s="886" t="str">
        <f t="shared" ca="1" si="31"/>
        <v/>
      </c>
      <c r="K269" s="875" t="str">
        <f t="shared" ca="1" si="32"/>
        <v/>
      </c>
      <c r="L269" s="877">
        <f ca="1">IFERROR(CHOOSE(E269,'Impact Indicators - Section B '!$K$7,'Impact Indicators - Section B '!$O$7,'Impact Indicators - Section B '!$S$7,'Impact Indicators - Section B '!$W$7,'Impact Indicators - Section B '!#REF!),"")</f>
        <v>2022</v>
      </c>
      <c r="M269" s="887" t="str">
        <f t="shared" ca="1" si="33"/>
        <v/>
      </c>
      <c r="N269" s="877" t="str">
        <f t="shared" ca="1" si="34"/>
        <v/>
      </c>
      <c r="O269" s="873" t="str">
        <f ca="1">IFERROR(IF(COUNTA($D$41:$D269)=1,"",OFFSET($C267,-COUNTA($D$41:$D269)+3,0)),"")</f>
        <v>a1H55000007cpLlEAI</v>
      </c>
      <c r="P269" s="873">
        <f t="shared" si="38"/>
        <v>0</v>
      </c>
      <c r="Q269" s="873"/>
      <c r="R269" s="873"/>
      <c r="S269" s="873"/>
      <c r="T269" s="873" t="b">
        <f t="shared" ca="1" si="35"/>
        <v>0</v>
      </c>
    </row>
    <row r="270" spans="1:20" x14ac:dyDescent="0.35">
      <c r="A270" s="873" t="b">
        <f t="shared" ca="1" si="28"/>
        <v>0</v>
      </c>
      <c r="B270" s="885"/>
      <c r="C270" s="884" t="str">
        <f t="shared" ca="1" si="29"/>
        <v>a1H55000007cpM0EAI</v>
      </c>
      <c r="D270" s="873"/>
      <c r="E270" s="873">
        <f t="shared" ca="1" si="36"/>
        <v>3</v>
      </c>
      <c r="F270" s="878">
        <f ca="1">IFERROR(IF(COUNTA($D$41:$D270)=1,"",OFFSET($F268,-COUNTA($D$41:$D270)+3,0)),"")</f>
        <v>14</v>
      </c>
      <c r="G270" s="873"/>
      <c r="H270" s="873">
        <f t="shared" ca="1" si="37"/>
        <v>35</v>
      </c>
      <c r="I270" s="886" t="str">
        <f t="shared" ca="1" si="30"/>
        <v/>
      </c>
      <c r="J270" s="886" t="str">
        <f t="shared" ca="1" si="31"/>
        <v/>
      </c>
      <c r="K270" s="875" t="str">
        <f t="shared" ca="1" si="32"/>
        <v/>
      </c>
      <c r="L270" s="877">
        <f ca="1">IFERROR(CHOOSE(E270,'Impact Indicators - Section B '!$K$7,'Impact Indicators - Section B '!$O$7,'Impact Indicators - Section B '!$S$7,'Impact Indicators - Section B '!$W$7,'Impact Indicators - Section B '!#REF!),"")</f>
        <v>2023</v>
      </c>
      <c r="M270" s="887" t="str">
        <f t="shared" ca="1" si="33"/>
        <v/>
      </c>
      <c r="N270" s="877" t="str">
        <f t="shared" ca="1" si="34"/>
        <v/>
      </c>
      <c r="O270" s="873" t="str">
        <f ca="1">IFERROR(IF(COUNTA($D$41:$D270)=1,"",OFFSET($C268,-COUNTA($D$41:$D270)+3,0)),"")</f>
        <v>a1H55000007cpM0EAI</v>
      </c>
      <c r="P270" s="873">
        <f t="shared" si="38"/>
        <v>0</v>
      </c>
      <c r="Q270" s="873"/>
      <c r="R270" s="873"/>
      <c r="S270" s="873"/>
      <c r="T270" s="873" t="b">
        <f t="shared" ca="1" si="35"/>
        <v>0</v>
      </c>
    </row>
    <row r="271" spans="1:20" x14ac:dyDescent="0.35">
      <c r="A271" s="873" t="b">
        <f t="shared" ca="1" si="28"/>
        <v>0</v>
      </c>
      <c r="B271" s="885"/>
      <c r="C271" s="884" t="str">
        <f t="shared" ca="1" si="29"/>
        <v>a1H55000007cpMFEAY</v>
      </c>
      <c r="D271" s="873"/>
      <c r="E271" s="873">
        <f t="shared" ca="1" si="36"/>
        <v>4</v>
      </c>
      <c r="F271" s="878">
        <f ca="1">IFERROR(IF(COUNTA($D$41:$D271)=1,"",OFFSET($F269,-COUNTA($D$41:$D271)+3,0)),"")</f>
        <v>14</v>
      </c>
      <c r="G271" s="873"/>
      <c r="H271" s="873">
        <f t="shared" ca="1" si="37"/>
        <v>35</v>
      </c>
      <c r="I271" s="886" t="str">
        <f t="shared" ca="1" si="30"/>
        <v/>
      </c>
      <c r="J271" s="886" t="str">
        <f t="shared" ca="1" si="31"/>
        <v/>
      </c>
      <c r="K271" s="875" t="str">
        <f t="shared" ca="1" si="32"/>
        <v/>
      </c>
      <c r="L271" s="877">
        <f ca="1">IFERROR(CHOOSE(E271,'Impact Indicators - Section B '!$K$7,'Impact Indicators - Section B '!$O$7,'Impact Indicators - Section B '!$S$7,'Impact Indicators - Section B '!$W$7,'Impact Indicators - Section B '!#REF!),"")</f>
        <v>2024</v>
      </c>
      <c r="M271" s="887" t="str">
        <f t="shared" ca="1" si="33"/>
        <v/>
      </c>
      <c r="N271" s="877" t="str">
        <f t="shared" ca="1" si="34"/>
        <v/>
      </c>
      <c r="O271" s="873" t="str">
        <f ca="1">IFERROR(IF(COUNTA($D$41:$D271)=1,"",OFFSET($C269,-COUNTA($D$41:$D271)+3,0)),"")</f>
        <v>a1H55000007cpMFEAY</v>
      </c>
      <c r="P271" s="873">
        <f t="shared" si="38"/>
        <v>0</v>
      </c>
      <c r="Q271" s="873"/>
      <c r="R271" s="873"/>
      <c r="S271" s="873"/>
      <c r="T271" s="873" t="b">
        <f t="shared" ca="1" si="35"/>
        <v>0</v>
      </c>
    </row>
    <row r="272" spans="1:20" x14ac:dyDescent="0.35">
      <c r="A272" s="873" t="b">
        <f t="shared" ca="1" si="28"/>
        <v>0</v>
      </c>
      <c r="B272" s="885"/>
      <c r="C272" s="884" t="str">
        <f t="shared" ca="1" si="29"/>
        <v>a1H55000007cpMUEAY</v>
      </c>
      <c r="D272" s="873"/>
      <c r="E272" s="873">
        <f t="shared" ca="1" si="36"/>
        <v>5</v>
      </c>
      <c r="F272" s="878">
        <f ca="1">IFERROR(IF(COUNTA($D$41:$D272)=1,"",OFFSET($F270,-COUNTA($D$41:$D272)+3,0)),"")</f>
        <v>14</v>
      </c>
      <c r="G272" s="873"/>
      <c r="H272" s="873">
        <f t="shared" ca="1" si="37"/>
        <v>35</v>
      </c>
      <c r="I272" s="886" t="str">
        <f t="shared" ca="1" si="30"/>
        <v/>
      </c>
      <c r="J272" s="886" t="str">
        <f t="shared" ca="1" si="31"/>
        <v/>
      </c>
      <c r="K272" s="875" t="str">
        <f t="shared" ca="1" si="32"/>
        <v/>
      </c>
      <c r="L272" s="877" t="str">
        <f ca="1">IFERROR(CHOOSE(E272,'Impact Indicators - Section B '!$K$7,'Impact Indicators - Section B '!$O$7,'Impact Indicators - Section B '!$S$7,'Impact Indicators - Section B '!$W$7,'Impact Indicators - Section B '!#REF!),"")</f>
        <v/>
      </c>
      <c r="M272" s="887" t="str">
        <f t="shared" ca="1" si="33"/>
        <v/>
      </c>
      <c r="N272" s="877" t="str">
        <f t="shared" ca="1" si="34"/>
        <v/>
      </c>
      <c r="O272" s="873" t="str">
        <f ca="1">IFERROR(IF(COUNTA($D$41:$D272)=1,"",OFFSET($C270,-COUNTA($D$41:$D272)+3,0)),"")</f>
        <v>a1H55000007cpMUEAY</v>
      </c>
      <c r="P272" s="873">
        <f t="shared" si="38"/>
        <v>0</v>
      </c>
      <c r="Q272" s="873"/>
      <c r="R272" s="873"/>
      <c r="S272" s="873"/>
      <c r="T272" s="873" t="b">
        <f t="shared" ca="1" si="35"/>
        <v>0</v>
      </c>
    </row>
    <row r="273" spans="1:20" x14ac:dyDescent="0.35">
      <c r="A273" s="873" t="b">
        <f t="shared" ca="1" si="28"/>
        <v>0</v>
      </c>
      <c r="B273" s="885"/>
      <c r="C273" s="884" t="str">
        <f t="shared" ca="1" si="29"/>
        <v>a1H55000007cpMjEAI</v>
      </c>
      <c r="D273" s="873"/>
      <c r="E273" s="873">
        <f t="shared" ca="1" si="36"/>
        <v>6</v>
      </c>
      <c r="F273" s="878">
        <f ca="1">IFERROR(IF(COUNTA($D$41:$D273)=1,"",OFFSET($F271,-COUNTA($D$41:$D273)+3,0)),"")</f>
        <v>14</v>
      </c>
      <c r="G273" s="873"/>
      <c r="H273" s="873">
        <f t="shared" ca="1" si="37"/>
        <v>35</v>
      </c>
      <c r="I273" s="886" t="str">
        <f t="shared" ca="1" si="30"/>
        <v/>
      </c>
      <c r="J273" s="886" t="str">
        <f t="shared" ca="1" si="31"/>
        <v/>
      </c>
      <c r="K273" s="875" t="str">
        <f t="shared" ca="1" si="32"/>
        <v/>
      </c>
      <c r="L273" s="877" t="str">
        <f ca="1">IFERROR(CHOOSE(E273,'Impact Indicators - Section B '!$K$7,'Impact Indicators - Section B '!$O$7,'Impact Indicators - Section B '!$S$7,'Impact Indicators - Section B '!$W$7,'Impact Indicators - Section B '!#REF!),"")</f>
        <v/>
      </c>
      <c r="M273" s="887" t="str">
        <f t="shared" ca="1" si="33"/>
        <v/>
      </c>
      <c r="N273" s="877" t="str">
        <f t="shared" ca="1" si="34"/>
        <v/>
      </c>
      <c r="O273" s="873" t="str">
        <f ca="1">IFERROR(IF(COUNTA($D$41:$D273)=1,"",OFFSET($C271,-COUNTA($D$41:$D273)+3,0)),"")</f>
        <v>a1H55000007cpMjEAI</v>
      </c>
      <c r="P273" s="873">
        <f t="shared" si="38"/>
        <v>0</v>
      </c>
      <c r="Q273" s="873"/>
      <c r="R273" s="873"/>
      <c r="S273" s="873"/>
      <c r="T273" s="873" t="b">
        <f t="shared" ca="1" si="35"/>
        <v>0</v>
      </c>
    </row>
    <row r="274" spans="1:20" x14ac:dyDescent="0.35">
      <c r="A274" s="873" t="b">
        <f t="shared" ca="1" si="28"/>
        <v>0</v>
      </c>
      <c r="B274" s="885"/>
      <c r="C274" s="884" t="str">
        <f t="shared" ca="1" si="29"/>
        <v>a1H55000007cpMyEAI</v>
      </c>
      <c r="D274" s="873"/>
      <c r="E274" s="873">
        <f t="shared" ca="1" si="36"/>
        <v>7</v>
      </c>
      <c r="F274" s="878">
        <f ca="1">IFERROR(IF(COUNTA($D$41:$D274)=1,"",OFFSET($F272,-COUNTA($D$41:$D274)+3,0)),"")</f>
        <v>14</v>
      </c>
      <c r="G274" s="873"/>
      <c r="H274" s="873">
        <f t="shared" ca="1" si="37"/>
        <v>35</v>
      </c>
      <c r="I274" s="886" t="str">
        <f t="shared" ca="1" si="30"/>
        <v/>
      </c>
      <c r="J274" s="886" t="str">
        <f t="shared" ca="1" si="31"/>
        <v/>
      </c>
      <c r="K274" s="875" t="str">
        <f t="shared" ca="1" si="32"/>
        <v/>
      </c>
      <c r="L274" s="877" t="str">
        <f ca="1">IFERROR(CHOOSE(E274,'Impact Indicators - Section B '!$K$7,'Impact Indicators - Section B '!$O$7,'Impact Indicators - Section B '!$S$7,'Impact Indicators - Section B '!$W$7,'Impact Indicators - Section B '!#REF!),"")</f>
        <v/>
      </c>
      <c r="M274" s="887" t="str">
        <f t="shared" ca="1" si="33"/>
        <v/>
      </c>
      <c r="N274" s="877" t="str">
        <f t="shared" ca="1" si="34"/>
        <v/>
      </c>
      <c r="O274" s="873" t="str">
        <f ca="1">IFERROR(IF(COUNTA($D$41:$D274)=1,"",OFFSET($C272,-COUNTA($D$41:$D274)+3,0)),"")</f>
        <v>a1H55000007cpMyEAI</v>
      </c>
      <c r="P274" s="873">
        <f t="shared" si="38"/>
        <v>0</v>
      </c>
      <c r="Q274" s="873"/>
      <c r="R274" s="873"/>
      <c r="S274" s="873"/>
      <c r="T274" s="873" t="b">
        <f t="shared" ca="1" si="35"/>
        <v>0</v>
      </c>
    </row>
    <row r="275" spans="1:20" x14ac:dyDescent="0.35">
      <c r="A275" s="873" t="b">
        <f t="shared" ca="1" si="28"/>
        <v>0</v>
      </c>
      <c r="B275" s="885"/>
      <c r="C275" s="884" t="str">
        <f t="shared" ca="1" si="29"/>
        <v>a1H55000007cpNDEAY</v>
      </c>
      <c r="D275" s="873"/>
      <c r="E275" s="873">
        <f t="shared" ca="1" si="36"/>
        <v>8</v>
      </c>
      <c r="F275" s="878">
        <f ca="1">IFERROR(IF(COUNTA($D$41:$D275)=1,"",OFFSET($F273,-COUNTA($D$41:$D275)+3,0)),"")</f>
        <v>14</v>
      </c>
      <c r="G275" s="873"/>
      <c r="H275" s="873">
        <f t="shared" ca="1" si="37"/>
        <v>35</v>
      </c>
      <c r="I275" s="886" t="str">
        <f t="shared" ca="1" si="30"/>
        <v/>
      </c>
      <c r="J275" s="886" t="str">
        <f t="shared" ca="1" si="31"/>
        <v/>
      </c>
      <c r="K275" s="875" t="str">
        <f t="shared" ca="1" si="32"/>
        <v/>
      </c>
      <c r="L275" s="877" t="str">
        <f ca="1">IFERROR(CHOOSE(E275,'Impact Indicators - Section B '!$K$7,'Impact Indicators - Section B '!$O$7,'Impact Indicators - Section B '!$S$7,'Impact Indicators - Section B '!$W$7,'Impact Indicators - Section B '!#REF!),"")</f>
        <v/>
      </c>
      <c r="M275" s="887" t="str">
        <f t="shared" ca="1" si="33"/>
        <v/>
      </c>
      <c r="N275" s="877" t="str">
        <f t="shared" ca="1" si="34"/>
        <v/>
      </c>
      <c r="O275" s="873" t="str">
        <f ca="1">IFERROR(IF(COUNTA($D$41:$D275)=1,"",OFFSET($C273,-COUNTA($D$41:$D275)+3,0)),"")</f>
        <v>a1H55000007cpNDEAY</v>
      </c>
      <c r="P275" s="873">
        <f t="shared" si="38"/>
        <v>0</v>
      </c>
      <c r="Q275" s="873"/>
      <c r="R275" s="873"/>
      <c r="S275" s="873"/>
      <c r="T275" s="873" t="b">
        <f t="shared" ca="1" si="35"/>
        <v>0</v>
      </c>
    </row>
    <row r="276" spans="1:20" x14ac:dyDescent="0.35">
      <c r="A276" s="873" t="b">
        <f t="shared" ca="1" si="28"/>
        <v>0</v>
      </c>
      <c r="B276" s="885"/>
      <c r="C276" s="884" t="str">
        <f t="shared" ca="1" si="29"/>
        <v>a1H55000007cpLXEAY</v>
      </c>
      <c r="D276" s="873"/>
      <c r="E276" s="873">
        <f t="shared" ca="1" si="36"/>
        <v>1</v>
      </c>
      <c r="F276" s="878">
        <f ca="1">IFERROR(IF(COUNTA($D$41:$D276)=1,"",OFFSET($F274,-COUNTA($D$41:$D276)+3,0)),"")</f>
        <v>15</v>
      </c>
      <c r="G276" s="873"/>
      <c r="H276" s="873">
        <f t="shared" ca="1" si="37"/>
        <v>37</v>
      </c>
      <c r="I276" s="886" t="str">
        <f t="shared" ca="1" si="30"/>
        <v/>
      </c>
      <c r="J276" s="886" t="str">
        <f t="shared" ca="1" si="31"/>
        <v/>
      </c>
      <c r="K276" s="875" t="str">
        <f t="shared" ca="1" si="32"/>
        <v/>
      </c>
      <c r="L276" s="877">
        <f ca="1">IFERROR(CHOOSE(E276,'Impact Indicators - Section B '!$K$7,'Impact Indicators - Section B '!$O$7,'Impact Indicators - Section B '!$S$7,'Impact Indicators - Section B '!$W$7,'Impact Indicators - Section B '!#REF!),"")</f>
        <v>2021</v>
      </c>
      <c r="M276" s="887" t="str">
        <f t="shared" ca="1" si="33"/>
        <v/>
      </c>
      <c r="N276" s="877" t="str">
        <f t="shared" ca="1" si="34"/>
        <v/>
      </c>
      <c r="O276" s="873" t="str">
        <f ca="1">IFERROR(IF(COUNTA($D$41:$D276)=1,"",OFFSET($C274,-COUNTA($D$41:$D276)+3,0)),"")</f>
        <v>a1H55000007cpLXEAY</v>
      </c>
      <c r="P276" s="873">
        <f t="shared" si="38"/>
        <v>0</v>
      </c>
      <c r="Q276" s="873"/>
      <c r="R276" s="873"/>
      <c r="S276" s="873"/>
      <c r="T276" s="873" t="b">
        <f t="shared" ca="1" si="35"/>
        <v>0</v>
      </c>
    </row>
    <row r="277" spans="1:20" x14ac:dyDescent="0.35">
      <c r="A277" s="873" t="b">
        <f t="shared" ca="1" si="28"/>
        <v>0</v>
      </c>
      <c r="B277" s="885"/>
      <c r="C277" s="884" t="str">
        <f t="shared" ca="1" si="29"/>
        <v>a1H55000007cpLmEAI</v>
      </c>
      <c r="D277" s="873"/>
      <c r="E277" s="873">
        <f t="shared" ca="1" si="36"/>
        <v>2</v>
      </c>
      <c r="F277" s="878">
        <f ca="1">IFERROR(IF(COUNTA($D$41:$D277)=1,"",OFFSET($F275,-COUNTA($D$41:$D277)+3,0)),"")</f>
        <v>15</v>
      </c>
      <c r="G277" s="873"/>
      <c r="H277" s="873">
        <f t="shared" ca="1" si="37"/>
        <v>37</v>
      </c>
      <c r="I277" s="886" t="str">
        <f t="shared" ca="1" si="30"/>
        <v/>
      </c>
      <c r="J277" s="886" t="str">
        <f t="shared" ca="1" si="31"/>
        <v/>
      </c>
      <c r="K277" s="875" t="str">
        <f t="shared" ca="1" si="32"/>
        <v/>
      </c>
      <c r="L277" s="877">
        <f ca="1">IFERROR(CHOOSE(E277,'Impact Indicators - Section B '!$K$7,'Impact Indicators - Section B '!$O$7,'Impact Indicators - Section B '!$S$7,'Impact Indicators - Section B '!$W$7,'Impact Indicators - Section B '!#REF!),"")</f>
        <v>2022</v>
      </c>
      <c r="M277" s="887" t="str">
        <f t="shared" ca="1" si="33"/>
        <v/>
      </c>
      <c r="N277" s="877" t="str">
        <f t="shared" ca="1" si="34"/>
        <v/>
      </c>
      <c r="O277" s="873" t="str">
        <f ca="1">IFERROR(IF(COUNTA($D$41:$D277)=1,"",OFFSET($C275,-COUNTA($D$41:$D277)+3,0)),"")</f>
        <v>a1H55000007cpLmEAI</v>
      </c>
      <c r="P277" s="873">
        <f t="shared" si="38"/>
        <v>0</v>
      </c>
      <c r="Q277" s="873"/>
      <c r="R277" s="873"/>
      <c r="S277" s="873"/>
      <c r="T277" s="873" t="b">
        <f t="shared" ca="1" si="35"/>
        <v>0</v>
      </c>
    </row>
    <row r="278" spans="1:20" x14ac:dyDescent="0.35">
      <c r="A278" s="873" t="b">
        <f t="shared" ca="1" si="28"/>
        <v>0</v>
      </c>
      <c r="B278" s="885"/>
      <c r="C278" s="884" t="str">
        <f t="shared" ca="1" si="29"/>
        <v>a1H55000007cpM1EAI</v>
      </c>
      <c r="D278" s="873"/>
      <c r="E278" s="873">
        <f t="shared" ca="1" si="36"/>
        <v>3</v>
      </c>
      <c r="F278" s="878">
        <f ca="1">IFERROR(IF(COUNTA($D$41:$D278)=1,"",OFFSET($F276,-COUNTA($D$41:$D278)+3,0)),"")</f>
        <v>15</v>
      </c>
      <c r="G278" s="873"/>
      <c r="H278" s="873">
        <f t="shared" ca="1" si="37"/>
        <v>37</v>
      </c>
      <c r="I278" s="886" t="str">
        <f t="shared" ca="1" si="30"/>
        <v/>
      </c>
      <c r="J278" s="886" t="str">
        <f t="shared" ca="1" si="31"/>
        <v/>
      </c>
      <c r="K278" s="875" t="str">
        <f t="shared" ca="1" si="32"/>
        <v/>
      </c>
      <c r="L278" s="877">
        <f ca="1">IFERROR(CHOOSE(E278,'Impact Indicators - Section B '!$K$7,'Impact Indicators - Section B '!$O$7,'Impact Indicators - Section B '!$S$7,'Impact Indicators - Section B '!$W$7,'Impact Indicators - Section B '!#REF!),"")</f>
        <v>2023</v>
      </c>
      <c r="M278" s="887" t="str">
        <f t="shared" ca="1" si="33"/>
        <v/>
      </c>
      <c r="N278" s="877" t="str">
        <f t="shared" ca="1" si="34"/>
        <v/>
      </c>
      <c r="O278" s="873" t="str">
        <f ca="1">IFERROR(IF(COUNTA($D$41:$D278)=1,"",OFFSET($C276,-COUNTA($D$41:$D278)+3,0)),"")</f>
        <v>a1H55000007cpM1EAI</v>
      </c>
      <c r="P278" s="873">
        <f t="shared" si="38"/>
        <v>0</v>
      </c>
      <c r="Q278" s="873"/>
      <c r="R278" s="873"/>
      <c r="S278" s="873"/>
      <c r="T278" s="873" t="b">
        <f t="shared" ca="1" si="35"/>
        <v>0</v>
      </c>
    </row>
    <row r="279" spans="1:20" x14ac:dyDescent="0.35">
      <c r="A279" s="873" t="b">
        <f t="shared" ca="1" si="28"/>
        <v>0</v>
      </c>
      <c r="B279" s="885"/>
      <c r="C279" s="884" t="str">
        <f t="shared" ca="1" si="29"/>
        <v>a1H55000007cpMGEAY</v>
      </c>
      <c r="D279" s="873"/>
      <c r="E279" s="873">
        <f t="shared" ca="1" si="36"/>
        <v>4</v>
      </c>
      <c r="F279" s="878">
        <f ca="1">IFERROR(IF(COUNTA($D$41:$D279)=1,"",OFFSET($F277,-COUNTA($D$41:$D279)+3,0)),"")</f>
        <v>15</v>
      </c>
      <c r="G279" s="873"/>
      <c r="H279" s="873">
        <f t="shared" ca="1" si="37"/>
        <v>37</v>
      </c>
      <c r="I279" s="886" t="str">
        <f t="shared" ca="1" si="30"/>
        <v/>
      </c>
      <c r="J279" s="886" t="str">
        <f t="shared" ca="1" si="31"/>
        <v/>
      </c>
      <c r="K279" s="875" t="str">
        <f t="shared" ca="1" si="32"/>
        <v/>
      </c>
      <c r="L279" s="877">
        <f ca="1">IFERROR(CHOOSE(E279,'Impact Indicators - Section B '!$K$7,'Impact Indicators - Section B '!$O$7,'Impact Indicators - Section B '!$S$7,'Impact Indicators - Section B '!$W$7,'Impact Indicators - Section B '!#REF!),"")</f>
        <v>2024</v>
      </c>
      <c r="M279" s="887" t="str">
        <f t="shared" ca="1" si="33"/>
        <v/>
      </c>
      <c r="N279" s="877" t="str">
        <f t="shared" ca="1" si="34"/>
        <v/>
      </c>
      <c r="O279" s="873" t="str">
        <f ca="1">IFERROR(IF(COUNTA($D$41:$D279)=1,"",OFFSET($C277,-COUNTA($D$41:$D279)+3,0)),"")</f>
        <v>a1H55000007cpMGEAY</v>
      </c>
      <c r="P279" s="873">
        <f t="shared" si="38"/>
        <v>0</v>
      </c>
      <c r="Q279" s="873"/>
      <c r="R279" s="873"/>
      <c r="S279" s="873"/>
      <c r="T279" s="873" t="b">
        <f t="shared" ca="1" si="35"/>
        <v>0</v>
      </c>
    </row>
    <row r="280" spans="1:20" x14ac:dyDescent="0.35">
      <c r="A280" s="873" t="b">
        <f t="shared" ca="1" si="28"/>
        <v>0</v>
      </c>
      <c r="B280" s="885"/>
      <c r="C280" s="884" t="str">
        <f t="shared" ca="1" si="29"/>
        <v>a1H55000007cpMVEAY</v>
      </c>
      <c r="D280" s="873"/>
      <c r="E280" s="873">
        <f t="shared" ca="1" si="36"/>
        <v>5</v>
      </c>
      <c r="F280" s="878">
        <f ca="1">IFERROR(IF(COUNTA($D$41:$D280)=1,"",OFFSET($F278,-COUNTA($D$41:$D280)+3,0)),"")</f>
        <v>15</v>
      </c>
      <c r="G280" s="873"/>
      <c r="H280" s="873">
        <f t="shared" ca="1" si="37"/>
        <v>37</v>
      </c>
      <c r="I280" s="886" t="str">
        <f t="shared" ca="1" si="30"/>
        <v/>
      </c>
      <c r="J280" s="886" t="str">
        <f t="shared" ca="1" si="31"/>
        <v/>
      </c>
      <c r="K280" s="875" t="str">
        <f t="shared" ca="1" si="32"/>
        <v/>
      </c>
      <c r="L280" s="877" t="str">
        <f ca="1">IFERROR(CHOOSE(E280,'Impact Indicators - Section B '!$K$7,'Impact Indicators - Section B '!$O$7,'Impact Indicators - Section B '!$S$7,'Impact Indicators - Section B '!$W$7,'Impact Indicators - Section B '!#REF!),"")</f>
        <v/>
      </c>
      <c r="M280" s="887" t="str">
        <f t="shared" ca="1" si="33"/>
        <v/>
      </c>
      <c r="N280" s="877" t="str">
        <f t="shared" ca="1" si="34"/>
        <v/>
      </c>
      <c r="O280" s="873" t="str">
        <f ca="1">IFERROR(IF(COUNTA($D$41:$D280)=1,"",OFFSET($C278,-COUNTA($D$41:$D280)+3,0)),"")</f>
        <v>a1H55000007cpMVEAY</v>
      </c>
      <c r="P280" s="873">
        <f t="shared" si="38"/>
        <v>0</v>
      </c>
      <c r="Q280" s="873"/>
      <c r="R280" s="873"/>
      <c r="S280" s="873"/>
      <c r="T280" s="873" t="b">
        <f t="shared" ca="1" si="35"/>
        <v>0</v>
      </c>
    </row>
    <row r="281" spans="1:20" x14ac:dyDescent="0.35">
      <c r="A281" s="873" t="b">
        <f t="shared" ca="1" si="28"/>
        <v>0</v>
      </c>
      <c r="B281" s="885"/>
      <c r="C281" s="884" t="str">
        <f t="shared" ca="1" si="29"/>
        <v>a1H55000007cpMkEAI</v>
      </c>
      <c r="D281" s="873"/>
      <c r="E281" s="873">
        <f t="shared" ca="1" si="36"/>
        <v>6</v>
      </c>
      <c r="F281" s="878">
        <f ca="1">IFERROR(IF(COUNTA($D$41:$D281)=1,"",OFFSET($F279,-COUNTA($D$41:$D281)+3,0)),"")</f>
        <v>15</v>
      </c>
      <c r="G281" s="873"/>
      <c r="H281" s="873">
        <f t="shared" ca="1" si="37"/>
        <v>37</v>
      </c>
      <c r="I281" s="886" t="str">
        <f t="shared" ca="1" si="30"/>
        <v/>
      </c>
      <c r="J281" s="886" t="str">
        <f t="shared" ca="1" si="31"/>
        <v/>
      </c>
      <c r="K281" s="875" t="str">
        <f t="shared" ca="1" si="32"/>
        <v/>
      </c>
      <c r="L281" s="877" t="str">
        <f ca="1">IFERROR(CHOOSE(E281,'Impact Indicators - Section B '!$K$7,'Impact Indicators - Section B '!$O$7,'Impact Indicators - Section B '!$S$7,'Impact Indicators - Section B '!$W$7,'Impact Indicators - Section B '!#REF!),"")</f>
        <v/>
      </c>
      <c r="M281" s="887" t="str">
        <f t="shared" ca="1" si="33"/>
        <v/>
      </c>
      <c r="N281" s="877" t="str">
        <f t="shared" ca="1" si="34"/>
        <v/>
      </c>
      <c r="O281" s="873" t="str">
        <f ca="1">IFERROR(IF(COUNTA($D$41:$D281)=1,"",OFFSET($C279,-COUNTA($D$41:$D281)+3,0)),"")</f>
        <v>a1H55000007cpMkEAI</v>
      </c>
      <c r="P281" s="873">
        <f t="shared" si="38"/>
        <v>0</v>
      </c>
      <c r="Q281" s="873"/>
      <c r="R281" s="873"/>
      <c r="S281" s="873"/>
      <c r="T281" s="873" t="b">
        <f t="shared" ca="1" si="35"/>
        <v>0</v>
      </c>
    </row>
    <row r="282" spans="1:20" x14ac:dyDescent="0.35">
      <c r="A282" s="873" t="b">
        <f t="shared" ca="1" si="28"/>
        <v>0</v>
      </c>
      <c r="B282" s="885"/>
      <c r="C282" s="884" t="str">
        <f t="shared" ca="1" si="29"/>
        <v>a1H55000007cpMzEAI</v>
      </c>
      <c r="D282" s="873"/>
      <c r="E282" s="873">
        <f t="shared" ca="1" si="36"/>
        <v>7</v>
      </c>
      <c r="F282" s="878">
        <f ca="1">IFERROR(IF(COUNTA($D$41:$D282)=1,"",OFFSET($F280,-COUNTA($D$41:$D282)+3,0)),"")</f>
        <v>15</v>
      </c>
      <c r="G282" s="873"/>
      <c r="H282" s="873">
        <f t="shared" ca="1" si="37"/>
        <v>37</v>
      </c>
      <c r="I282" s="886" t="str">
        <f t="shared" ca="1" si="30"/>
        <v/>
      </c>
      <c r="J282" s="886" t="str">
        <f t="shared" ca="1" si="31"/>
        <v/>
      </c>
      <c r="K282" s="875" t="str">
        <f t="shared" ca="1" si="32"/>
        <v/>
      </c>
      <c r="L282" s="877" t="str">
        <f ca="1">IFERROR(CHOOSE(E282,'Impact Indicators - Section B '!$K$7,'Impact Indicators - Section B '!$O$7,'Impact Indicators - Section B '!$S$7,'Impact Indicators - Section B '!$W$7,'Impact Indicators - Section B '!#REF!),"")</f>
        <v/>
      </c>
      <c r="M282" s="887" t="str">
        <f t="shared" ca="1" si="33"/>
        <v/>
      </c>
      <c r="N282" s="877" t="str">
        <f t="shared" ca="1" si="34"/>
        <v/>
      </c>
      <c r="O282" s="873" t="str">
        <f ca="1">IFERROR(IF(COUNTA($D$41:$D282)=1,"",OFFSET($C280,-COUNTA($D$41:$D282)+3,0)),"")</f>
        <v>a1H55000007cpMzEAI</v>
      </c>
      <c r="P282" s="873">
        <f t="shared" si="38"/>
        <v>0</v>
      </c>
      <c r="Q282" s="873"/>
      <c r="R282" s="873"/>
      <c r="S282" s="873"/>
      <c r="T282" s="873" t="b">
        <f t="shared" ca="1" si="35"/>
        <v>0</v>
      </c>
    </row>
    <row r="283" spans="1:20" x14ac:dyDescent="0.35">
      <c r="A283" s="873" t="b">
        <f t="shared" ca="1" si="28"/>
        <v>0</v>
      </c>
      <c r="B283" s="885"/>
      <c r="C283" s="884" t="str">
        <f t="shared" ca="1" si="29"/>
        <v>a1H55000007cpNEEAY</v>
      </c>
      <c r="D283" s="873"/>
      <c r="E283" s="873">
        <f t="shared" ca="1" si="36"/>
        <v>8</v>
      </c>
      <c r="F283" s="878">
        <f ca="1">IFERROR(IF(COUNTA($D$41:$D283)=1,"",OFFSET($F281,-COUNTA($D$41:$D283)+3,0)),"")</f>
        <v>15</v>
      </c>
      <c r="G283" s="873"/>
      <c r="H283" s="873">
        <f t="shared" ca="1" si="37"/>
        <v>37</v>
      </c>
      <c r="I283" s="886" t="str">
        <f t="shared" ca="1" si="30"/>
        <v/>
      </c>
      <c r="J283" s="886" t="str">
        <f t="shared" ca="1" si="31"/>
        <v/>
      </c>
      <c r="K283" s="875" t="str">
        <f t="shared" ca="1" si="32"/>
        <v/>
      </c>
      <c r="L283" s="877" t="str">
        <f ca="1">IFERROR(CHOOSE(E283,'Impact Indicators - Section B '!$K$7,'Impact Indicators - Section B '!$O$7,'Impact Indicators - Section B '!$S$7,'Impact Indicators - Section B '!$W$7,'Impact Indicators - Section B '!#REF!),"")</f>
        <v/>
      </c>
      <c r="M283" s="887" t="str">
        <f t="shared" ca="1" si="33"/>
        <v/>
      </c>
      <c r="N283" s="877" t="str">
        <f t="shared" ca="1" si="34"/>
        <v/>
      </c>
      <c r="O283" s="873" t="str">
        <f ca="1">IFERROR(IF(COUNTA($D$41:$D283)=1,"",OFFSET($C281,-COUNTA($D$41:$D283)+3,0)),"")</f>
        <v>a1H55000007cpNEEAY</v>
      </c>
      <c r="P283" s="873">
        <f t="shared" si="38"/>
        <v>0</v>
      </c>
      <c r="Q283" s="873"/>
      <c r="R283" s="873"/>
      <c r="S283" s="873"/>
      <c r="T283" s="873" t="b">
        <f t="shared" ca="1" si="35"/>
        <v>0</v>
      </c>
    </row>
    <row r="284" spans="1:20" x14ac:dyDescent="0.35">
      <c r="J284" s="263" t="str">
        <f ca="1">IF(ROW()&gt;'Impact Indicator Target Update'!A6,"",INDIRECT("'Impact Indicators - Section B'!A"&amp;'Impact Indicator Target Update'!D6))</f>
        <v/>
      </c>
    </row>
    <row r="285" spans="1:20" x14ac:dyDescent="0.35">
      <c r="A285" s="882" t="s">
        <v>375</v>
      </c>
      <c r="B285" s="263" t="s">
        <v>409</v>
      </c>
      <c r="I285" s="263" t="s">
        <v>478</v>
      </c>
      <c r="J285" s="263" t="str">
        <f ca="1">IF(ROW()&gt;'Impact Indicator Target Update'!A7,"",INDIRECT("'Impact Indicators - Section B'!A"&amp;'Impact Indicator Target Update'!D7))</f>
        <v/>
      </c>
    </row>
    <row r="286" spans="1:20" x14ac:dyDescent="0.35">
      <c r="A286" s="873" t="s">
        <v>46</v>
      </c>
      <c r="B286" s="873">
        <v>5</v>
      </c>
      <c r="C286" s="873" t="s">
        <v>48</v>
      </c>
      <c r="D286" s="873" t="s">
        <v>4</v>
      </c>
      <c r="E286" s="873" t="s">
        <v>3</v>
      </c>
      <c r="F286" s="873" t="s">
        <v>2</v>
      </c>
      <c r="G286" s="873" t="s">
        <v>29</v>
      </c>
      <c r="H286" s="873" t="s">
        <v>18</v>
      </c>
      <c r="I286" s="873">
        <v>1</v>
      </c>
      <c r="J286" s="873" t="s">
        <v>385</v>
      </c>
      <c r="K286" s="873" t="s">
        <v>420</v>
      </c>
      <c r="L286" s="873" t="s">
        <v>395</v>
      </c>
      <c r="M286" s="873" t="s">
        <v>145</v>
      </c>
      <c r="N286" s="873" t="s">
        <v>39</v>
      </c>
      <c r="O286" s="873" t="s">
        <v>188</v>
      </c>
      <c r="P286" s="873" t="s">
        <v>55</v>
      </c>
      <c r="Q286" s="873" t="s">
        <v>406</v>
      </c>
    </row>
    <row r="287" spans="1:20" hidden="1" x14ac:dyDescent="0.35">
      <c r="A287" s="873" t="b">
        <f ca="1">IF(OR(L287&lt;&gt;"",M287&lt;&gt;""),TRUE,FALSE)</f>
        <v>0</v>
      </c>
      <c r="B287" s="873">
        <f>IF(_xlfn.ISFORMULA(J287),B286+2,B286)</f>
        <v>7</v>
      </c>
      <c r="C287" s="873" t="str">
        <f>IFERROR(IF(AND(I287=2,B287=7),"blank",INDEX(C$286:C287,I287,1)),"")</f>
        <v>blank</v>
      </c>
      <c r="D287" s="875" t="str">
        <f ca="1">IFERROR(IF(INDIRECT("'Outcome Indicators - Section C '!E"&amp;$B287)="","",INDIRECT("'Outcome Indicators - Section C '!E"&amp;$B287)*100),"")</f>
        <v/>
      </c>
      <c r="E287" s="876" t="str">
        <f ca="1">IFERROR(IF(INDIRECT("'Outcome Indicators - Section C '!D"&amp;$B287+1)="","",INDIRECT("'Outcome Indicators - Section C '!D"&amp;$B287+1)),"")</f>
        <v>Baseline #N Baseline #D</v>
      </c>
      <c r="F287" s="876" t="str">
        <f ca="1">IFERROR(IF(INDIRECT("'Outcome Indicators - Section C '!D"&amp;$B287)="","",INDIRECT("'Outcome Indicators - Section C '!D"&amp;$B287)),"")</f>
        <v/>
      </c>
      <c r="G287" s="877" t="str">
        <f ca="1">IFERROR(IF(INDIRECT("'Outcome Indicators - Section C '!F"&amp;$B287)=0,"",INDIRECT("'Outcome Indicators - Section C '!F"&amp;$B287)),"")</f>
        <v/>
      </c>
      <c r="H287" s="877" t="str">
        <f ca="1">IFERROR(IF(INDIRECT("'Outcome Indicators - Section C '!G"&amp;$B287)="","",INDIRECT("'Outcome Indicators - Section C '!G"&amp;$B287)),"")</f>
        <v/>
      </c>
      <c r="I287" s="873">
        <f>IF(_xlfn.ISFORMULA(J287),I286+1,I286)</f>
        <v>2</v>
      </c>
      <c r="J287" s="877" t="str">
        <f ca="1">IFERROR(IF(INDIRECT("'Outcome Indicators - Section C '!AA"&amp;$B287)="","",INDIRECT("'Outcome Indicators - Section C '!AA"&amp;$B287)),"")</f>
        <v/>
      </c>
      <c r="K287" s="878" t="e">
        <f>IF(K286=15,1,K286+1)</f>
        <v>#VALUE!</v>
      </c>
      <c r="L287" s="877" t="str">
        <f ca="1">IFERROR(IF(INDIRECT("'Outcome Indicators - Section C '!C"&amp;$B287)=0,"",INDIRECT("'Outcome Indicators - Section C '!C"&amp;$B287)),"")</f>
        <v/>
      </c>
      <c r="M287" s="873" t="str">
        <f t="array" aca="1" ref="M287" ca="1">IFERROR(VLOOKUP(LEFT(INDIRECT("'Outcome Indicators - Section C '!B"&amp;$B287),255),LEFT('Reference Records'!$C$20:$L$55,255),10,0),"")</f>
        <v/>
      </c>
      <c r="N287" s="873" t="str">
        <f ca="1">IFERROR(IF(INDIRECT("'Outcome Indicators - Section C '!j"&amp;$B287)=0,"",INDIRECT("'Outcome Indicators - Section C '!j"&amp;$B287)),"")</f>
        <v/>
      </c>
      <c r="O287" s="873" t="str">
        <f ca="1">IFERROR(VLOOKUP(INDIRECT("'Outcome Indicators - Section C '!I"&amp;$B287),'Overview - Section A'!M$29:P40,4,0),IFERROR(VLOOKUP(INDIRECT("'Outcome Indicators - Section C '!I"&amp;$B287),'Overview - Section A'!E$26:I28,5,0),""))</f>
        <v/>
      </c>
      <c r="P287" s="877" t="s">
        <v>162</v>
      </c>
      <c r="Q287" s="873" t="s">
        <v>459</v>
      </c>
    </row>
    <row r="288" spans="1:20" x14ac:dyDescent="0.35">
      <c r="A288" s="873" t="b">
        <v>0</v>
      </c>
      <c r="B288" s="873">
        <f t="shared" ref="B288:B317" si="39">IF(_xlfn.ISFORMULA(J288),B287+2,B287)</f>
        <v>7</v>
      </c>
      <c r="C288" s="873" t="s">
        <v>5891</v>
      </c>
      <c r="D288" s="875"/>
      <c r="E288" s="876"/>
      <c r="F288" s="876"/>
      <c r="G288" s="877"/>
      <c r="H288" s="877"/>
      <c r="I288" s="873">
        <f t="shared" ref="I288:I317" si="40">IF(_xlfn.ISFORMULA(J288),I287+1,I287)</f>
        <v>2</v>
      </c>
      <c r="J288" s="877"/>
      <c r="K288" s="878">
        <v>1</v>
      </c>
      <c r="L288" s="877"/>
      <c r="M288" s="873"/>
      <c r="N288" s="873"/>
      <c r="O288" s="873"/>
      <c r="P288" s="877"/>
      <c r="Q288" s="873"/>
    </row>
    <row r="289" spans="1:17" x14ac:dyDescent="0.35">
      <c r="A289" s="873" t="b">
        <v>0</v>
      </c>
      <c r="B289" s="873">
        <f t="shared" si="39"/>
        <v>7</v>
      </c>
      <c r="C289" s="873" t="s">
        <v>5892</v>
      </c>
      <c r="D289" s="875"/>
      <c r="E289" s="876"/>
      <c r="F289" s="876"/>
      <c r="G289" s="877"/>
      <c r="H289" s="877"/>
      <c r="I289" s="873">
        <f t="shared" si="40"/>
        <v>2</v>
      </c>
      <c r="J289" s="877"/>
      <c r="K289" s="878">
        <v>2</v>
      </c>
      <c r="L289" s="877"/>
      <c r="M289" s="873"/>
      <c r="N289" s="873"/>
      <c r="O289" s="873"/>
      <c r="P289" s="877"/>
      <c r="Q289" s="873"/>
    </row>
    <row r="290" spans="1:17" x14ac:dyDescent="0.35">
      <c r="A290" s="873" t="b">
        <v>0</v>
      </c>
      <c r="B290" s="873">
        <f t="shared" si="39"/>
        <v>7</v>
      </c>
      <c r="C290" s="873" t="s">
        <v>5893</v>
      </c>
      <c r="D290" s="875"/>
      <c r="E290" s="876"/>
      <c r="F290" s="876"/>
      <c r="G290" s="877"/>
      <c r="H290" s="877"/>
      <c r="I290" s="873">
        <f t="shared" si="40"/>
        <v>2</v>
      </c>
      <c r="J290" s="877"/>
      <c r="K290" s="878">
        <v>3</v>
      </c>
      <c r="L290" s="877"/>
      <c r="M290" s="873"/>
      <c r="N290" s="873"/>
      <c r="O290" s="873"/>
      <c r="P290" s="877"/>
      <c r="Q290" s="873"/>
    </row>
    <row r="291" spans="1:17" x14ac:dyDescent="0.35">
      <c r="A291" s="873" t="b">
        <v>0</v>
      </c>
      <c r="B291" s="873">
        <f t="shared" si="39"/>
        <v>7</v>
      </c>
      <c r="C291" s="873" t="s">
        <v>5894</v>
      </c>
      <c r="D291" s="875"/>
      <c r="E291" s="876"/>
      <c r="F291" s="876"/>
      <c r="G291" s="877"/>
      <c r="H291" s="877"/>
      <c r="I291" s="873">
        <f t="shared" si="40"/>
        <v>2</v>
      </c>
      <c r="J291" s="877"/>
      <c r="K291" s="878">
        <v>4</v>
      </c>
      <c r="L291" s="877"/>
      <c r="M291" s="873"/>
      <c r="N291" s="873"/>
      <c r="O291" s="873"/>
      <c r="P291" s="877"/>
      <c r="Q291" s="873"/>
    </row>
    <row r="292" spans="1:17" x14ac:dyDescent="0.35">
      <c r="A292" s="873" t="b">
        <v>0</v>
      </c>
      <c r="B292" s="873">
        <f t="shared" si="39"/>
        <v>7</v>
      </c>
      <c r="C292" s="873" t="s">
        <v>5895</v>
      </c>
      <c r="D292" s="875"/>
      <c r="E292" s="876"/>
      <c r="F292" s="876"/>
      <c r="G292" s="877"/>
      <c r="H292" s="877"/>
      <c r="I292" s="873">
        <f t="shared" si="40"/>
        <v>2</v>
      </c>
      <c r="J292" s="877"/>
      <c r="K292" s="878">
        <v>5</v>
      </c>
      <c r="L292" s="877"/>
      <c r="M292" s="873"/>
      <c r="N292" s="873"/>
      <c r="O292" s="873"/>
      <c r="P292" s="877"/>
      <c r="Q292" s="873"/>
    </row>
    <row r="293" spans="1:17" x14ac:dyDescent="0.35">
      <c r="A293" s="873" t="b">
        <v>0</v>
      </c>
      <c r="B293" s="873">
        <f t="shared" si="39"/>
        <v>7</v>
      </c>
      <c r="C293" s="873" t="s">
        <v>5896</v>
      </c>
      <c r="D293" s="875"/>
      <c r="E293" s="876"/>
      <c r="F293" s="876"/>
      <c r="G293" s="877"/>
      <c r="H293" s="877"/>
      <c r="I293" s="873">
        <f t="shared" si="40"/>
        <v>2</v>
      </c>
      <c r="J293" s="877"/>
      <c r="K293" s="878">
        <v>6</v>
      </c>
      <c r="L293" s="877"/>
      <c r="M293" s="873"/>
      <c r="N293" s="873"/>
      <c r="O293" s="873"/>
      <c r="P293" s="877"/>
      <c r="Q293" s="873"/>
    </row>
    <row r="294" spans="1:17" x14ac:dyDescent="0.35">
      <c r="A294" s="873" t="b">
        <v>0</v>
      </c>
      <c r="B294" s="873">
        <f t="shared" si="39"/>
        <v>7</v>
      </c>
      <c r="C294" s="873" t="s">
        <v>5897</v>
      </c>
      <c r="D294" s="875"/>
      <c r="E294" s="876"/>
      <c r="F294" s="876"/>
      <c r="G294" s="877"/>
      <c r="H294" s="877"/>
      <c r="I294" s="873">
        <f t="shared" si="40"/>
        <v>2</v>
      </c>
      <c r="J294" s="877"/>
      <c r="K294" s="878">
        <v>7</v>
      </c>
      <c r="L294" s="877"/>
      <c r="M294" s="873"/>
      <c r="N294" s="873"/>
      <c r="O294" s="873"/>
      <c r="P294" s="877"/>
      <c r="Q294" s="873"/>
    </row>
    <row r="295" spans="1:17" x14ac:dyDescent="0.35">
      <c r="A295" s="873" t="b">
        <v>0</v>
      </c>
      <c r="B295" s="873">
        <f t="shared" si="39"/>
        <v>7</v>
      </c>
      <c r="C295" s="873" t="s">
        <v>5898</v>
      </c>
      <c r="D295" s="875"/>
      <c r="E295" s="876"/>
      <c r="F295" s="876"/>
      <c r="G295" s="877"/>
      <c r="H295" s="877"/>
      <c r="I295" s="873">
        <f t="shared" si="40"/>
        <v>2</v>
      </c>
      <c r="J295" s="877"/>
      <c r="K295" s="878">
        <v>8</v>
      </c>
      <c r="L295" s="877"/>
      <c r="M295" s="873"/>
      <c r="N295" s="873"/>
      <c r="O295" s="873"/>
      <c r="P295" s="877"/>
      <c r="Q295" s="873"/>
    </row>
    <row r="296" spans="1:17" x14ac:dyDescent="0.35">
      <c r="A296" s="873" t="b">
        <v>0</v>
      </c>
      <c r="B296" s="873">
        <f t="shared" si="39"/>
        <v>7</v>
      </c>
      <c r="C296" s="873" t="s">
        <v>5899</v>
      </c>
      <c r="D296" s="875"/>
      <c r="E296" s="876"/>
      <c r="F296" s="876"/>
      <c r="G296" s="877"/>
      <c r="H296" s="877"/>
      <c r="I296" s="873">
        <f t="shared" si="40"/>
        <v>2</v>
      </c>
      <c r="J296" s="877"/>
      <c r="K296" s="878">
        <v>9</v>
      </c>
      <c r="L296" s="877"/>
      <c r="M296" s="873"/>
      <c r="N296" s="873"/>
      <c r="O296" s="873"/>
      <c r="P296" s="877"/>
      <c r="Q296" s="873"/>
    </row>
    <row r="297" spans="1:17" x14ac:dyDescent="0.35">
      <c r="A297" s="873" t="b">
        <v>0</v>
      </c>
      <c r="B297" s="873">
        <f t="shared" si="39"/>
        <v>7</v>
      </c>
      <c r="C297" s="873" t="s">
        <v>5900</v>
      </c>
      <c r="D297" s="875"/>
      <c r="E297" s="876"/>
      <c r="F297" s="876"/>
      <c r="G297" s="877"/>
      <c r="H297" s="877"/>
      <c r="I297" s="873">
        <f t="shared" si="40"/>
        <v>2</v>
      </c>
      <c r="J297" s="877"/>
      <c r="K297" s="878">
        <v>10</v>
      </c>
      <c r="L297" s="877"/>
      <c r="M297" s="873"/>
      <c r="N297" s="873"/>
      <c r="O297" s="873"/>
      <c r="P297" s="877"/>
      <c r="Q297" s="873"/>
    </row>
    <row r="298" spans="1:17" x14ac:dyDescent="0.35">
      <c r="A298" s="873" t="b">
        <v>0</v>
      </c>
      <c r="B298" s="873">
        <f t="shared" si="39"/>
        <v>7</v>
      </c>
      <c r="C298" s="873" t="s">
        <v>5901</v>
      </c>
      <c r="D298" s="875"/>
      <c r="E298" s="876"/>
      <c r="F298" s="876"/>
      <c r="G298" s="877"/>
      <c r="H298" s="877"/>
      <c r="I298" s="873">
        <f t="shared" si="40"/>
        <v>2</v>
      </c>
      <c r="J298" s="877"/>
      <c r="K298" s="878">
        <v>11</v>
      </c>
      <c r="L298" s="877"/>
      <c r="M298" s="873"/>
      <c r="N298" s="873"/>
      <c r="O298" s="873"/>
      <c r="P298" s="877"/>
      <c r="Q298" s="873"/>
    </row>
    <row r="299" spans="1:17" x14ac:dyDescent="0.35">
      <c r="A299" s="873" t="b">
        <v>0</v>
      </c>
      <c r="B299" s="873">
        <f t="shared" si="39"/>
        <v>7</v>
      </c>
      <c r="C299" s="873" t="s">
        <v>5902</v>
      </c>
      <c r="D299" s="875"/>
      <c r="E299" s="876"/>
      <c r="F299" s="876"/>
      <c r="G299" s="877"/>
      <c r="H299" s="877"/>
      <c r="I299" s="873">
        <f t="shared" si="40"/>
        <v>2</v>
      </c>
      <c r="J299" s="877"/>
      <c r="K299" s="878">
        <v>12</v>
      </c>
      <c r="L299" s="877"/>
      <c r="M299" s="873"/>
      <c r="N299" s="873"/>
      <c r="O299" s="873"/>
      <c r="P299" s="877"/>
      <c r="Q299" s="873"/>
    </row>
    <row r="300" spans="1:17" x14ac:dyDescent="0.35">
      <c r="A300" s="873" t="b">
        <v>0</v>
      </c>
      <c r="B300" s="873">
        <f t="shared" si="39"/>
        <v>7</v>
      </c>
      <c r="C300" s="873" t="s">
        <v>5903</v>
      </c>
      <c r="D300" s="875"/>
      <c r="E300" s="876"/>
      <c r="F300" s="876"/>
      <c r="G300" s="877"/>
      <c r="H300" s="877"/>
      <c r="I300" s="873">
        <f t="shared" si="40"/>
        <v>2</v>
      </c>
      <c r="J300" s="877"/>
      <c r="K300" s="878">
        <v>13</v>
      </c>
      <c r="L300" s="877"/>
      <c r="M300" s="873"/>
      <c r="N300" s="873"/>
      <c r="O300" s="873"/>
      <c r="P300" s="877"/>
      <c r="Q300" s="873"/>
    </row>
    <row r="301" spans="1:17" x14ac:dyDescent="0.35">
      <c r="A301" s="873" t="b">
        <v>0</v>
      </c>
      <c r="B301" s="873">
        <f t="shared" si="39"/>
        <v>7</v>
      </c>
      <c r="C301" s="873" t="s">
        <v>5904</v>
      </c>
      <c r="D301" s="875"/>
      <c r="E301" s="876"/>
      <c r="F301" s="876"/>
      <c r="G301" s="877"/>
      <c r="H301" s="877"/>
      <c r="I301" s="873">
        <f t="shared" si="40"/>
        <v>2</v>
      </c>
      <c r="J301" s="877"/>
      <c r="K301" s="878">
        <v>14</v>
      </c>
      <c r="L301" s="877"/>
      <c r="M301" s="873"/>
      <c r="N301" s="873"/>
      <c r="O301" s="873"/>
      <c r="P301" s="877"/>
      <c r="Q301" s="873"/>
    </row>
    <row r="302" spans="1:17" x14ac:dyDescent="0.35">
      <c r="A302" s="873" t="b">
        <v>0</v>
      </c>
      <c r="B302" s="873">
        <f t="shared" si="39"/>
        <v>7</v>
      </c>
      <c r="C302" s="873" t="s">
        <v>5905</v>
      </c>
      <c r="D302" s="875"/>
      <c r="E302" s="876"/>
      <c r="F302" s="876"/>
      <c r="G302" s="877"/>
      <c r="H302" s="877"/>
      <c r="I302" s="873">
        <f t="shared" si="40"/>
        <v>2</v>
      </c>
      <c r="J302" s="877"/>
      <c r="K302" s="878">
        <v>15</v>
      </c>
      <c r="L302" s="877"/>
      <c r="M302" s="873"/>
      <c r="N302" s="873"/>
      <c r="O302" s="873"/>
      <c r="P302" s="877"/>
      <c r="Q302" s="873"/>
    </row>
    <row r="303" spans="1:17" x14ac:dyDescent="0.35">
      <c r="A303" s="873" t="b">
        <f t="shared" ref="A303:A317" ca="1" si="41">IF(OR(L303&lt;&gt;"",M303&lt;&gt;""),TRUE,FALSE)</f>
        <v>0</v>
      </c>
      <c r="B303" s="873">
        <f t="shared" si="39"/>
        <v>9</v>
      </c>
      <c r="C303" s="884" t="str">
        <f>IFERROR(IF(AND(I303=2,B303=7),"blank",INDEX(C$286:C303,I303,1)),"")</f>
        <v>a1X55000001GJSXEA4</v>
      </c>
      <c r="D303" s="875" t="str">
        <f t="shared" ref="D303:D317" ca="1" si="42">IFERROR(IF(INDIRECT("'Outcome Indicators - Section C '!E"&amp;$B303)="","",INDIRECT("'Outcome Indicators - Section C '!E"&amp;$B303)*100),"")</f>
        <v/>
      </c>
      <c r="E303" s="876" t="str">
        <f t="shared" ref="E303:E317" ca="1" si="43">IFERROR(IF(INDIRECT("'Outcome Indicators - Section C '!D"&amp;$B303+1)="","",INDIRECT("'Outcome Indicators - Section C '!D"&amp;$B303+1)),"")</f>
        <v/>
      </c>
      <c r="F303" s="876" t="str">
        <f t="shared" ref="F303:F317" ca="1" si="44">IFERROR(IF(INDIRECT("'Outcome Indicators - Section C '!D"&amp;$B303)="","",INDIRECT("'Outcome Indicators - Section C '!D"&amp;$B303)),"")</f>
        <v/>
      </c>
      <c r="G303" s="877" t="str">
        <f t="shared" ref="G303:G317" ca="1" si="45">IFERROR(IF(INDIRECT("'Outcome Indicators - Section C '!F"&amp;$B303)=0,"",INDIRECT("'Outcome Indicators - Section C '!F"&amp;$B303)),"")</f>
        <v/>
      </c>
      <c r="H303" s="877" t="str">
        <f t="shared" ref="H303:H317" ca="1" si="46">IFERROR(IF(INDIRECT("'Outcome Indicators - Section C '!G"&amp;$B303)="","",INDIRECT("'Outcome Indicators - Section C '!G"&amp;$B303)),"")</f>
        <v/>
      </c>
      <c r="I303" s="873">
        <f t="shared" si="40"/>
        <v>3</v>
      </c>
      <c r="J303" s="877" t="str">
        <f t="shared" ref="J303:J317" ca="1" si="47">IFERROR(IF(INDIRECT("'Outcome Indicators - Section C '!AA"&amp;$B303)="","",INDIRECT("'Outcome Indicators - Section C '!AA"&amp;$B303)),"")</f>
        <v/>
      </c>
      <c r="K303" s="878">
        <f t="shared" ref="K303:K317" si="48">IF(K302=15,1,K302+1)</f>
        <v>1</v>
      </c>
      <c r="L303" s="877" t="str">
        <f t="shared" ref="L303:L317" ca="1" si="49">IFERROR(IF(INDIRECT("'Outcome Indicators - Section C '!C"&amp;$B303)=0,"",INDIRECT("'Outcome Indicators - Section C '!C"&amp;$B303)),"")</f>
        <v/>
      </c>
      <c r="M303" s="873" t="str">
        <f t="array" aca="1" ref="M303" ca="1">IFERROR(VLOOKUP(LEFT(INDIRECT("'Outcome Indicators - Section C '!B"&amp;$B303),255),LEFT('Reference Records'!$C$20:$L$55,255),10,0),"")</f>
        <v/>
      </c>
      <c r="N303" s="873" t="str">
        <f t="shared" ref="N303:N317" ca="1" si="50">IFERROR(IF(INDIRECT("'Outcome Indicators - Section C '!j"&amp;$B303)=0,"",INDIRECT("'Outcome Indicators - Section C '!j"&amp;$B303)),"")</f>
        <v/>
      </c>
      <c r="O303" s="873" t="str">
        <f ca="1">IFERROR(VLOOKUP(INDIRECT("'Outcome Indicators - Section C '!I"&amp;$B303),'Overview - Section A'!M$29:P56,4,0),IFERROR(VLOOKUP(INDIRECT("'Outcome Indicators - Section C '!I"&amp;$B303),'Overview - Section A'!E$26:I44,5,0),""))</f>
        <v/>
      </c>
      <c r="P303" s="877"/>
      <c r="Q303" s="873"/>
    </row>
    <row r="304" spans="1:17" x14ac:dyDescent="0.35">
      <c r="A304" s="873" t="b">
        <f t="shared" ca="1" si="41"/>
        <v>0</v>
      </c>
      <c r="B304" s="873">
        <f t="shared" si="39"/>
        <v>11</v>
      </c>
      <c r="C304" s="884" t="str">
        <f>IFERROR(IF(AND(I304=2,B304=7),"blank",INDEX(C$286:C304,I304,1)),"")</f>
        <v>a1X55000001GJSYEA4</v>
      </c>
      <c r="D304" s="875" t="str">
        <f t="shared" ca="1" si="42"/>
        <v/>
      </c>
      <c r="E304" s="876" t="str">
        <f t="shared" ca="1" si="43"/>
        <v/>
      </c>
      <c r="F304" s="876" t="str">
        <f t="shared" ca="1" si="44"/>
        <v/>
      </c>
      <c r="G304" s="877" t="str">
        <f t="shared" ca="1" si="45"/>
        <v/>
      </c>
      <c r="H304" s="877" t="str">
        <f t="shared" ca="1" si="46"/>
        <v/>
      </c>
      <c r="I304" s="873">
        <f t="shared" si="40"/>
        <v>4</v>
      </c>
      <c r="J304" s="877" t="str">
        <f t="shared" ca="1" si="47"/>
        <v/>
      </c>
      <c r="K304" s="878">
        <f t="shared" si="48"/>
        <v>2</v>
      </c>
      <c r="L304" s="877" t="str">
        <f t="shared" ca="1" si="49"/>
        <v/>
      </c>
      <c r="M304" s="873" t="str">
        <f t="array" aca="1" ref="M304" ca="1">IFERROR(VLOOKUP(LEFT(INDIRECT("'Outcome Indicators - Section C '!B"&amp;$B304),255),LEFT('Reference Records'!$C$20:$L$55,255),10,0),"")</f>
        <v/>
      </c>
      <c r="N304" s="873" t="str">
        <f t="shared" ca="1" si="50"/>
        <v/>
      </c>
      <c r="O304" s="873" t="str">
        <f ca="1">IFERROR(VLOOKUP(INDIRECT("'Outcome Indicators - Section C '!I"&amp;$B304),'Overview - Section A'!M$29:P57,4,0),IFERROR(VLOOKUP(INDIRECT("'Outcome Indicators - Section C '!I"&amp;$B304),'Overview - Section A'!E$26:I45,5,0),""))</f>
        <v/>
      </c>
      <c r="P304" s="877"/>
      <c r="Q304" s="873"/>
    </row>
    <row r="305" spans="1:17" x14ac:dyDescent="0.35">
      <c r="A305" s="873" t="b">
        <f t="shared" ca="1" si="41"/>
        <v>0</v>
      </c>
      <c r="B305" s="873">
        <f t="shared" si="39"/>
        <v>13</v>
      </c>
      <c r="C305" s="884" t="str">
        <f>IFERROR(IF(AND(I305=2,B305=7),"blank",INDEX(C$286:C305,I305,1)),"")</f>
        <v>a1X55000001GJSZEA4</v>
      </c>
      <c r="D305" s="875" t="str">
        <f t="shared" ca="1" si="42"/>
        <v/>
      </c>
      <c r="E305" s="876" t="str">
        <f t="shared" ca="1" si="43"/>
        <v/>
      </c>
      <c r="F305" s="876" t="str">
        <f t="shared" ca="1" si="44"/>
        <v/>
      </c>
      <c r="G305" s="877" t="str">
        <f t="shared" ca="1" si="45"/>
        <v/>
      </c>
      <c r="H305" s="877" t="str">
        <f t="shared" ca="1" si="46"/>
        <v/>
      </c>
      <c r="I305" s="873">
        <f t="shared" si="40"/>
        <v>5</v>
      </c>
      <c r="J305" s="877" t="str">
        <f t="shared" ca="1" si="47"/>
        <v/>
      </c>
      <c r="K305" s="878">
        <f t="shared" si="48"/>
        <v>3</v>
      </c>
      <c r="L305" s="877" t="str">
        <f t="shared" ca="1" si="49"/>
        <v/>
      </c>
      <c r="M305" s="873" t="str">
        <f t="array" aca="1" ref="M305" ca="1">IFERROR(VLOOKUP(LEFT(INDIRECT("'Outcome Indicators - Section C '!B"&amp;$B305),255),LEFT('Reference Records'!$C$20:$L$55,255),10,0),"")</f>
        <v/>
      </c>
      <c r="N305" s="873" t="str">
        <f t="shared" ca="1" si="50"/>
        <v/>
      </c>
      <c r="O305" s="873" t="str">
        <f ca="1">IFERROR(VLOOKUP(INDIRECT("'Outcome Indicators - Section C '!I"&amp;$B305),'Overview - Section A'!M$29:P58,4,0),IFERROR(VLOOKUP(INDIRECT("'Outcome Indicators - Section C '!I"&amp;$B305),'Overview - Section A'!E$26:I46,5,0),""))</f>
        <v/>
      </c>
      <c r="P305" s="877"/>
      <c r="Q305" s="873"/>
    </row>
    <row r="306" spans="1:17" x14ac:dyDescent="0.35">
      <c r="A306" s="873" t="b">
        <f t="shared" ca="1" si="41"/>
        <v>0</v>
      </c>
      <c r="B306" s="873">
        <f t="shared" si="39"/>
        <v>15</v>
      </c>
      <c r="C306" s="884" t="str">
        <f>IFERROR(IF(AND(I306=2,B306=7),"blank",INDEX(C$286:C306,I306,1)),"")</f>
        <v>a1X55000001GJSaEAO</v>
      </c>
      <c r="D306" s="875" t="str">
        <f t="shared" ca="1" si="42"/>
        <v/>
      </c>
      <c r="E306" s="876" t="str">
        <f t="shared" ca="1" si="43"/>
        <v/>
      </c>
      <c r="F306" s="876" t="str">
        <f t="shared" ca="1" si="44"/>
        <v/>
      </c>
      <c r="G306" s="877" t="str">
        <f t="shared" ca="1" si="45"/>
        <v/>
      </c>
      <c r="H306" s="877" t="str">
        <f t="shared" ca="1" si="46"/>
        <v/>
      </c>
      <c r="I306" s="873">
        <f t="shared" si="40"/>
        <v>6</v>
      </c>
      <c r="J306" s="877" t="str">
        <f t="shared" ca="1" si="47"/>
        <v/>
      </c>
      <c r="K306" s="878">
        <f t="shared" si="48"/>
        <v>4</v>
      </c>
      <c r="L306" s="877" t="str">
        <f t="shared" ca="1" si="49"/>
        <v/>
      </c>
      <c r="M306" s="873" t="str">
        <f t="array" aca="1" ref="M306" ca="1">IFERROR(VLOOKUP(LEFT(INDIRECT("'Outcome Indicators - Section C '!B"&amp;$B306),255),LEFT('Reference Records'!$C$20:$L$55,255),10,0),"")</f>
        <v/>
      </c>
      <c r="N306" s="873" t="str">
        <f t="shared" ca="1" si="50"/>
        <v/>
      </c>
      <c r="O306" s="873" t="str">
        <f ca="1">IFERROR(VLOOKUP(INDIRECT("'Outcome Indicators - Section C '!I"&amp;$B306),'Overview - Section A'!M$29:P59,4,0),IFERROR(VLOOKUP(INDIRECT("'Outcome Indicators - Section C '!I"&amp;$B306),'Overview - Section A'!E$26:I47,5,0),""))</f>
        <v/>
      </c>
      <c r="P306" s="877"/>
      <c r="Q306" s="873"/>
    </row>
    <row r="307" spans="1:17" x14ac:dyDescent="0.35">
      <c r="A307" s="873" t="b">
        <f t="shared" ca="1" si="41"/>
        <v>0</v>
      </c>
      <c r="B307" s="873">
        <f t="shared" si="39"/>
        <v>17</v>
      </c>
      <c r="C307" s="884" t="str">
        <f>IFERROR(IF(AND(I307=2,B307=7),"blank",INDEX(C$286:C307,I307,1)),"")</f>
        <v>a1X55000001GJSbEAO</v>
      </c>
      <c r="D307" s="875" t="str">
        <f t="shared" ca="1" si="42"/>
        <v/>
      </c>
      <c r="E307" s="876" t="str">
        <f t="shared" ca="1" si="43"/>
        <v/>
      </c>
      <c r="F307" s="876" t="str">
        <f t="shared" ca="1" si="44"/>
        <v/>
      </c>
      <c r="G307" s="877" t="str">
        <f t="shared" ca="1" si="45"/>
        <v/>
      </c>
      <c r="H307" s="877" t="str">
        <f t="shared" ca="1" si="46"/>
        <v/>
      </c>
      <c r="I307" s="873">
        <f t="shared" si="40"/>
        <v>7</v>
      </c>
      <c r="J307" s="877" t="str">
        <f t="shared" ca="1" si="47"/>
        <v/>
      </c>
      <c r="K307" s="878">
        <f t="shared" si="48"/>
        <v>5</v>
      </c>
      <c r="L307" s="877" t="str">
        <f t="shared" ca="1" si="49"/>
        <v/>
      </c>
      <c r="M307" s="873" t="str">
        <f t="array" aca="1" ref="M307" ca="1">IFERROR(VLOOKUP(LEFT(INDIRECT("'Outcome Indicators - Section C '!B"&amp;$B307),255),LEFT('Reference Records'!$C$20:$L$55,255),10,0),"")</f>
        <v/>
      </c>
      <c r="N307" s="873" t="str">
        <f t="shared" ca="1" si="50"/>
        <v/>
      </c>
      <c r="O307" s="873" t="str">
        <f ca="1">IFERROR(VLOOKUP(INDIRECT("'Outcome Indicators - Section C '!I"&amp;$B307),'Overview - Section A'!M$29:P60,4,0),IFERROR(VLOOKUP(INDIRECT("'Outcome Indicators - Section C '!I"&amp;$B307),'Overview - Section A'!E$26:I48,5,0),""))</f>
        <v/>
      </c>
      <c r="P307" s="877"/>
      <c r="Q307" s="873"/>
    </row>
    <row r="308" spans="1:17" x14ac:dyDescent="0.35">
      <c r="A308" s="873" t="b">
        <f t="shared" ca="1" si="41"/>
        <v>0</v>
      </c>
      <c r="B308" s="873">
        <f t="shared" si="39"/>
        <v>19</v>
      </c>
      <c r="C308" s="884" t="str">
        <f>IFERROR(IF(AND(I308=2,B308=7),"blank",INDEX(C$286:C308,I308,1)),"")</f>
        <v>a1X55000001GJScEAO</v>
      </c>
      <c r="D308" s="875" t="str">
        <f t="shared" ca="1" si="42"/>
        <v/>
      </c>
      <c r="E308" s="876" t="str">
        <f t="shared" ca="1" si="43"/>
        <v/>
      </c>
      <c r="F308" s="876" t="str">
        <f t="shared" ca="1" si="44"/>
        <v/>
      </c>
      <c r="G308" s="877" t="str">
        <f t="shared" ca="1" si="45"/>
        <v/>
      </c>
      <c r="H308" s="877" t="str">
        <f t="shared" ca="1" si="46"/>
        <v/>
      </c>
      <c r="I308" s="873">
        <f t="shared" si="40"/>
        <v>8</v>
      </c>
      <c r="J308" s="877" t="str">
        <f t="shared" ca="1" si="47"/>
        <v/>
      </c>
      <c r="K308" s="878">
        <f t="shared" si="48"/>
        <v>6</v>
      </c>
      <c r="L308" s="877" t="str">
        <f t="shared" ca="1" si="49"/>
        <v/>
      </c>
      <c r="M308" s="873" t="str">
        <f t="array" aca="1" ref="M308" ca="1">IFERROR(VLOOKUP(LEFT(INDIRECT("'Outcome Indicators - Section C '!B"&amp;$B308),255),LEFT('Reference Records'!$C$20:$L$55,255),10,0),"")</f>
        <v/>
      </c>
      <c r="N308" s="873" t="str">
        <f t="shared" ca="1" si="50"/>
        <v/>
      </c>
      <c r="O308" s="873" t="str">
        <f ca="1">IFERROR(VLOOKUP(INDIRECT("'Outcome Indicators - Section C '!I"&amp;$B308),'Overview - Section A'!M$29:P61,4,0),IFERROR(VLOOKUP(INDIRECT("'Outcome Indicators - Section C '!I"&amp;$B308),'Overview - Section A'!E$26:I49,5,0),""))</f>
        <v/>
      </c>
      <c r="P308" s="877"/>
      <c r="Q308" s="873"/>
    </row>
    <row r="309" spans="1:17" x14ac:dyDescent="0.35">
      <c r="A309" s="873" t="b">
        <f t="shared" ca="1" si="41"/>
        <v>0</v>
      </c>
      <c r="B309" s="873">
        <f t="shared" si="39"/>
        <v>21</v>
      </c>
      <c r="C309" s="884" t="str">
        <f>IFERROR(IF(AND(I309=2,B309=7),"blank",INDEX(C$286:C309,I309,1)),"")</f>
        <v>a1X55000001GJSdEAO</v>
      </c>
      <c r="D309" s="875" t="str">
        <f t="shared" ca="1" si="42"/>
        <v/>
      </c>
      <c r="E309" s="876" t="str">
        <f t="shared" ca="1" si="43"/>
        <v/>
      </c>
      <c r="F309" s="876" t="str">
        <f t="shared" ca="1" si="44"/>
        <v/>
      </c>
      <c r="G309" s="877" t="str">
        <f t="shared" ca="1" si="45"/>
        <v/>
      </c>
      <c r="H309" s="877" t="str">
        <f t="shared" ca="1" si="46"/>
        <v/>
      </c>
      <c r="I309" s="873">
        <f t="shared" si="40"/>
        <v>9</v>
      </c>
      <c r="J309" s="877" t="str">
        <f t="shared" ca="1" si="47"/>
        <v/>
      </c>
      <c r="K309" s="878">
        <f t="shared" si="48"/>
        <v>7</v>
      </c>
      <c r="L309" s="877" t="str">
        <f t="shared" ca="1" si="49"/>
        <v/>
      </c>
      <c r="M309" s="873" t="str">
        <f t="array" aca="1" ref="M309" ca="1">IFERROR(VLOOKUP(LEFT(INDIRECT("'Outcome Indicators - Section C '!B"&amp;$B309),255),LEFT('Reference Records'!$C$20:$L$55,255),10,0),"")</f>
        <v/>
      </c>
      <c r="N309" s="873" t="str">
        <f t="shared" ca="1" si="50"/>
        <v/>
      </c>
      <c r="O309" s="873" t="str">
        <f ca="1">IFERROR(VLOOKUP(INDIRECT("'Outcome Indicators - Section C '!I"&amp;$B309),'Overview - Section A'!M$29:P62,4,0),IFERROR(VLOOKUP(INDIRECT("'Outcome Indicators - Section C '!I"&amp;$B309),'Overview - Section A'!E$26:I50,5,0),""))</f>
        <v/>
      </c>
      <c r="P309" s="877"/>
      <c r="Q309" s="873"/>
    </row>
    <row r="310" spans="1:17" x14ac:dyDescent="0.35">
      <c r="A310" s="873" t="b">
        <f t="shared" ca="1" si="41"/>
        <v>0</v>
      </c>
      <c r="B310" s="873">
        <f t="shared" si="39"/>
        <v>23</v>
      </c>
      <c r="C310" s="884" t="str">
        <f>IFERROR(IF(AND(I310=2,B310=7),"blank",INDEX(C$286:C310,I310,1)),"")</f>
        <v>a1X55000001GJSeEAO</v>
      </c>
      <c r="D310" s="875" t="str">
        <f t="shared" ca="1" si="42"/>
        <v/>
      </c>
      <c r="E310" s="876" t="str">
        <f t="shared" ca="1" si="43"/>
        <v/>
      </c>
      <c r="F310" s="876" t="str">
        <f t="shared" ca="1" si="44"/>
        <v/>
      </c>
      <c r="G310" s="877" t="str">
        <f t="shared" ca="1" si="45"/>
        <v/>
      </c>
      <c r="H310" s="877" t="str">
        <f t="shared" ca="1" si="46"/>
        <v/>
      </c>
      <c r="I310" s="873">
        <f t="shared" si="40"/>
        <v>10</v>
      </c>
      <c r="J310" s="877" t="str">
        <f t="shared" ca="1" si="47"/>
        <v/>
      </c>
      <c r="K310" s="878">
        <f t="shared" si="48"/>
        <v>8</v>
      </c>
      <c r="L310" s="877" t="str">
        <f t="shared" ca="1" si="49"/>
        <v/>
      </c>
      <c r="M310" s="873" t="str">
        <f t="array" aca="1" ref="M310" ca="1">IFERROR(VLOOKUP(LEFT(INDIRECT("'Outcome Indicators - Section C '!B"&amp;$B310),255),LEFT('Reference Records'!$C$20:$L$55,255),10,0),"")</f>
        <v/>
      </c>
      <c r="N310" s="873" t="str">
        <f t="shared" ca="1" si="50"/>
        <v/>
      </c>
      <c r="O310" s="873" t="str">
        <f ca="1">IFERROR(VLOOKUP(INDIRECT("'Outcome Indicators - Section C '!I"&amp;$B310),'Overview - Section A'!M$29:P63,4,0),IFERROR(VLOOKUP(INDIRECT("'Outcome Indicators - Section C '!I"&amp;$B310),'Overview - Section A'!E$26:I51,5,0),""))</f>
        <v/>
      </c>
      <c r="P310" s="877"/>
      <c r="Q310" s="873"/>
    </row>
    <row r="311" spans="1:17" x14ac:dyDescent="0.35">
      <c r="A311" s="873" t="b">
        <f t="shared" ca="1" si="41"/>
        <v>0</v>
      </c>
      <c r="B311" s="873">
        <f t="shared" si="39"/>
        <v>25</v>
      </c>
      <c r="C311" s="884" t="str">
        <f>IFERROR(IF(AND(I311=2,B311=7),"blank",INDEX(C$286:C311,I311,1)),"")</f>
        <v>a1X55000001GJSfEAO</v>
      </c>
      <c r="D311" s="875" t="str">
        <f t="shared" ca="1" si="42"/>
        <v/>
      </c>
      <c r="E311" s="876" t="str">
        <f t="shared" ca="1" si="43"/>
        <v/>
      </c>
      <c r="F311" s="876" t="str">
        <f t="shared" ca="1" si="44"/>
        <v/>
      </c>
      <c r="G311" s="877" t="str">
        <f t="shared" ca="1" si="45"/>
        <v/>
      </c>
      <c r="H311" s="877" t="str">
        <f t="shared" ca="1" si="46"/>
        <v/>
      </c>
      <c r="I311" s="873">
        <f t="shared" si="40"/>
        <v>11</v>
      </c>
      <c r="J311" s="877" t="str">
        <f t="shared" ca="1" si="47"/>
        <v/>
      </c>
      <c r="K311" s="878">
        <f t="shared" si="48"/>
        <v>9</v>
      </c>
      <c r="L311" s="877" t="str">
        <f t="shared" ca="1" si="49"/>
        <v/>
      </c>
      <c r="M311" s="873" t="str">
        <f t="array" aca="1" ref="M311" ca="1">IFERROR(VLOOKUP(LEFT(INDIRECT("'Outcome Indicators - Section C '!B"&amp;$B311),255),LEFT('Reference Records'!$C$20:$L$55,255),10,0),"")</f>
        <v/>
      </c>
      <c r="N311" s="873" t="str">
        <f t="shared" ca="1" si="50"/>
        <v/>
      </c>
      <c r="O311" s="873" t="str">
        <f ca="1">IFERROR(VLOOKUP(INDIRECT("'Outcome Indicators - Section C '!I"&amp;$B311),'Overview - Section A'!M$29:P64,4,0),IFERROR(VLOOKUP(INDIRECT("'Outcome Indicators - Section C '!I"&amp;$B311),'Overview - Section A'!E$26:I52,5,0),""))</f>
        <v/>
      </c>
      <c r="P311" s="877"/>
      <c r="Q311" s="873"/>
    </row>
    <row r="312" spans="1:17" x14ac:dyDescent="0.35">
      <c r="A312" s="873" t="b">
        <f t="shared" ca="1" si="41"/>
        <v>0</v>
      </c>
      <c r="B312" s="873">
        <f t="shared" si="39"/>
        <v>27</v>
      </c>
      <c r="C312" s="884" t="str">
        <f>IFERROR(IF(AND(I312=2,B312=7),"blank",INDEX(C$286:C312,I312,1)),"")</f>
        <v>a1X55000001GJSgEAO</v>
      </c>
      <c r="D312" s="875" t="str">
        <f t="shared" ca="1" si="42"/>
        <v/>
      </c>
      <c r="E312" s="876" t="str">
        <f t="shared" ca="1" si="43"/>
        <v/>
      </c>
      <c r="F312" s="876" t="str">
        <f t="shared" ca="1" si="44"/>
        <v/>
      </c>
      <c r="G312" s="877" t="str">
        <f t="shared" ca="1" si="45"/>
        <v/>
      </c>
      <c r="H312" s="877" t="str">
        <f t="shared" ca="1" si="46"/>
        <v/>
      </c>
      <c r="I312" s="873">
        <f t="shared" si="40"/>
        <v>12</v>
      </c>
      <c r="J312" s="877" t="str">
        <f t="shared" ca="1" si="47"/>
        <v/>
      </c>
      <c r="K312" s="878">
        <f t="shared" si="48"/>
        <v>10</v>
      </c>
      <c r="L312" s="877" t="str">
        <f t="shared" ca="1" si="49"/>
        <v/>
      </c>
      <c r="M312" s="873" t="str">
        <f t="array" aca="1" ref="M312" ca="1">IFERROR(VLOOKUP(LEFT(INDIRECT("'Outcome Indicators - Section C '!B"&amp;$B312),255),LEFT('Reference Records'!$C$20:$L$55,255),10,0),"")</f>
        <v/>
      </c>
      <c r="N312" s="873" t="str">
        <f t="shared" ca="1" si="50"/>
        <v/>
      </c>
      <c r="O312" s="873" t="str">
        <f ca="1">IFERROR(VLOOKUP(INDIRECT("'Outcome Indicators - Section C '!I"&amp;$B312),'Overview - Section A'!M$29:P65,4,0),IFERROR(VLOOKUP(INDIRECT("'Outcome Indicators - Section C '!I"&amp;$B312),'Overview - Section A'!E$26:I53,5,0),""))</f>
        <v/>
      </c>
      <c r="P312" s="877"/>
      <c r="Q312" s="873"/>
    </row>
    <row r="313" spans="1:17" x14ac:dyDescent="0.35">
      <c r="A313" s="873" t="b">
        <f t="shared" ca="1" si="41"/>
        <v>0</v>
      </c>
      <c r="B313" s="873">
        <f t="shared" si="39"/>
        <v>29</v>
      </c>
      <c r="C313" s="884" t="str">
        <f>IFERROR(IF(AND(I313=2,B313=7),"blank",INDEX(C$286:C313,I313,1)),"")</f>
        <v>a1X55000001GJShEAO</v>
      </c>
      <c r="D313" s="875" t="str">
        <f t="shared" ca="1" si="42"/>
        <v/>
      </c>
      <c r="E313" s="876" t="str">
        <f t="shared" ca="1" si="43"/>
        <v/>
      </c>
      <c r="F313" s="876" t="str">
        <f t="shared" ca="1" si="44"/>
        <v/>
      </c>
      <c r="G313" s="877" t="str">
        <f t="shared" ca="1" si="45"/>
        <v/>
      </c>
      <c r="H313" s="877" t="str">
        <f t="shared" ca="1" si="46"/>
        <v/>
      </c>
      <c r="I313" s="873">
        <f t="shared" si="40"/>
        <v>13</v>
      </c>
      <c r="J313" s="877" t="str">
        <f t="shared" ca="1" si="47"/>
        <v/>
      </c>
      <c r="K313" s="878">
        <f t="shared" si="48"/>
        <v>11</v>
      </c>
      <c r="L313" s="877" t="str">
        <f t="shared" ca="1" si="49"/>
        <v/>
      </c>
      <c r="M313" s="873" t="str">
        <f t="array" aca="1" ref="M313" ca="1">IFERROR(VLOOKUP(LEFT(INDIRECT("'Outcome Indicators - Section C '!B"&amp;$B313),255),LEFT('Reference Records'!$C$20:$L$55,255),10,0),"")</f>
        <v/>
      </c>
      <c r="N313" s="873" t="str">
        <f t="shared" ca="1" si="50"/>
        <v/>
      </c>
      <c r="O313" s="873" t="str">
        <f ca="1">IFERROR(VLOOKUP(INDIRECT("'Outcome Indicators - Section C '!I"&amp;$B313),'Overview - Section A'!M$29:P66,4,0),IFERROR(VLOOKUP(INDIRECT("'Outcome Indicators - Section C '!I"&amp;$B313),'Overview - Section A'!E$26:I54,5,0),""))</f>
        <v/>
      </c>
      <c r="P313" s="877"/>
      <c r="Q313" s="873"/>
    </row>
    <row r="314" spans="1:17" x14ac:dyDescent="0.35">
      <c r="A314" s="873" t="b">
        <f t="shared" ca="1" si="41"/>
        <v>0</v>
      </c>
      <c r="B314" s="873">
        <f t="shared" si="39"/>
        <v>31</v>
      </c>
      <c r="C314" s="884" t="str">
        <f>IFERROR(IF(AND(I314=2,B314=7),"blank",INDEX(C$286:C314,I314,1)),"")</f>
        <v>a1X55000001GJSiEAO</v>
      </c>
      <c r="D314" s="875" t="str">
        <f t="shared" ca="1" si="42"/>
        <v/>
      </c>
      <c r="E314" s="876" t="str">
        <f t="shared" ca="1" si="43"/>
        <v/>
      </c>
      <c r="F314" s="876" t="str">
        <f t="shared" ca="1" si="44"/>
        <v/>
      </c>
      <c r="G314" s="877" t="str">
        <f t="shared" ca="1" si="45"/>
        <v/>
      </c>
      <c r="H314" s="877" t="str">
        <f t="shared" ca="1" si="46"/>
        <v/>
      </c>
      <c r="I314" s="873">
        <f t="shared" si="40"/>
        <v>14</v>
      </c>
      <c r="J314" s="877" t="str">
        <f t="shared" ca="1" si="47"/>
        <v/>
      </c>
      <c r="K314" s="878">
        <f t="shared" si="48"/>
        <v>12</v>
      </c>
      <c r="L314" s="877" t="str">
        <f t="shared" ca="1" si="49"/>
        <v/>
      </c>
      <c r="M314" s="873" t="str">
        <f t="array" aca="1" ref="M314" ca="1">IFERROR(VLOOKUP(LEFT(INDIRECT("'Outcome Indicators - Section C '!B"&amp;$B314),255),LEFT('Reference Records'!$C$20:$L$55,255),10,0),"")</f>
        <v/>
      </c>
      <c r="N314" s="873" t="str">
        <f t="shared" ca="1" si="50"/>
        <v/>
      </c>
      <c r="O314" s="873" t="str">
        <f ca="1">IFERROR(VLOOKUP(INDIRECT("'Outcome Indicators - Section C '!I"&amp;$B314),'Overview - Section A'!M$29:P67,4,0),IFERROR(VLOOKUP(INDIRECT("'Outcome Indicators - Section C '!I"&amp;$B314),'Overview - Section A'!E$26:I55,5,0),""))</f>
        <v/>
      </c>
      <c r="P314" s="877"/>
      <c r="Q314" s="873"/>
    </row>
    <row r="315" spans="1:17" x14ac:dyDescent="0.35">
      <c r="A315" s="873" t="b">
        <f t="shared" ca="1" si="41"/>
        <v>0</v>
      </c>
      <c r="B315" s="873">
        <f t="shared" si="39"/>
        <v>33</v>
      </c>
      <c r="C315" s="884" t="str">
        <f>IFERROR(IF(AND(I315=2,B315=7),"blank",INDEX(C$286:C315,I315,1)),"")</f>
        <v>a1X55000001GJSjEAO</v>
      </c>
      <c r="D315" s="875" t="str">
        <f t="shared" ca="1" si="42"/>
        <v/>
      </c>
      <c r="E315" s="876" t="str">
        <f t="shared" ca="1" si="43"/>
        <v/>
      </c>
      <c r="F315" s="876" t="str">
        <f t="shared" ca="1" si="44"/>
        <v/>
      </c>
      <c r="G315" s="877" t="str">
        <f t="shared" ca="1" si="45"/>
        <v/>
      </c>
      <c r="H315" s="877" t="str">
        <f t="shared" ca="1" si="46"/>
        <v/>
      </c>
      <c r="I315" s="873">
        <f t="shared" si="40"/>
        <v>15</v>
      </c>
      <c r="J315" s="877" t="str">
        <f t="shared" ca="1" si="47"/>
        <v/>
      </c>
      <c r="K315" s="878">
        <f t="shared" si="48"/>
        <v>13</v>
      </c>
      <c r="L315" s="877" t="str">
        <f t="shared" ca="1" si="49"/>
        <v/>
      </c>
      <c r="M315" s="873" t="str">
        <f t="array" aca="1" ref="M315" ca="1">IFERROR(VLOOKUP(LEFT(INDIRECT("'Outcome Indicators - Section C '!B"&amp;$B315),255),LEFT('Reference Records'!$C$20:$L$55,255),10,0),"")</f>
        <v/>
      </c>
      <c r="N315" s="873" t="str">
        <f t="shared" ca="1" si="50"/>
        <v/>
      </c>
      <c r="O315" s="873" t="str">
        <f ca="1">IFERROR(VLOOKUP(INDIRECT("'Outcome Indicators - Section C '!I"&amp;$B315),'Overview - Section A'!M$29:P68,4,0),IFERROR(VLOOKUP(INDIRECT("'Outcome Indicators - Section C '!I"&amp;$B315),'Overview - Section A'!E$26:I56,5,0),""))</f>
        <v/>
      </c>
      <c r="P315" s="877"/>
      <c r="Q315" s="873"/>
    </row>
    <row r="316" spans="1:17" x14ac:dyDescent="0.35">
      <c r="A316" s="873" t="b">
        <f t="shared" ca="1" si="41"/>
        <v>0</v>
      </c>
      <c r="B316" s="873">
        <f t="shared" si="39"/>
        <v>35</v>
      </c>
      <c r="C316" s="884" t="str">
        <f>IFERROR(IF(AND(I316=2,B316=7),"blank",INDEX(C$286:C316,I316,1)),"")</f>
        <v>a1X55000001GJSkEAO</v>
      </c>
      <c r="D316" s="875" t="str">
        <f t="shared" ca="1" si="42"/>
        <v/>
      </c>
      <c r="E316" s="876" t="str">
        <f t="shared" ca="1" si="43"/>
        <v/>
      </c>
      <c r="F316" s="876" t="str">
        <f t="shared" ca="1" si="44"/>
        <v/>
      </c>
      <c r="G316" s="877" t="str">
        <f t="shared" ca="1" si="45"/>
        <v/>
      </c>
      <c r="H316" s="877" t="str">
        <f t="shared" ca="1" si="46"/>
        <v/>
      </c>
      <c r="I316" s="873">
        <f t="shared" si="40"/>
        <v>16</v>
      </c>
      <c r="J316" s="877" t="str">
        <f t="shared" ca="1" si="47"/>
        <v/>
      </c>
      <c r="K316" s="878">
        <f t="shared" si="48"/>
        <v>14</v>
      </c>
      <c r="L316" s="877" t="str">
        <f t="shared" ca="1" si="49"/>
        <v/>
      </c>
      <c r="M316" s="873" t="str">
        <f t="array" aca="1" ref="M316" ca="1">IFERROR(VLOOKUP(LEFT(INDIRECT("'Outcome Indicators - Section C '!B"&amp;$B316),255),LEFT('Reference Records'!$C$20:$L$55,255),10,0),"")</f>
        <v/>
      </c>
      <c r="N316" s="873" t="str">
        <f t="shared" ca="1" si="50"/>
        <v/>
      </c>
      <c r="O316" s="873" t="str">
        <f ca="1">IFERROR(VLOOKUP(INDIRECT("'Outcome Indicators - Section C '!I"&amp;$B316),'Overview - Section A'!M$29:P69,4,0),IFERROR(VLOOKUP(INDIRECT("'Outcome Indicators - Section C '!I"&amp;$B316),'Overview - Section A'!E$26:I57,5,0),""))</f>
        <v/>
      </c>
      <c r="P316" s="877"/>
      <c r="Q316" s="873"/>
    </row>
    <row r="317" spans="1:17" x14ac:dyDescent="0.35">
      <c r="A317" s="873" t="b">
        <f t="shared" ca="1" si="41"/>
        <v>0</v>
      </c>
      <c r="B317" s="873">
        <f t="shared" si="39"/>
        <v>37</v>
      </c>
      <c r="C317" s="884" t="str">
        <f>IFERROR(IF(AND(I317=2,B317=7),"blank",INDEX(C$286:C317,I317,1)),"")</f>
        <v>a1X55000001GJSlEAO</v>
      </c>
      <c r="D317" s="875" t="str">
        <f t="shared" ca="1" si="42"/>
        <v/>
      </c>
      <c r="E317" s="876" t="str">
        <f t="shared" ca="1" si="43"/>
        <v/>
      </c>
      <c r="F317" s="876" t="str">
        <f t="shared" ca="1" si="44"/>
        <v/>
      </c>
      <c r="G317" s="877" t="str">
        <f t="shared" ca="1" si="45"/>
        <v/>
      </c>
      <c r="H317" s="877" t="str">
        <f t="shared" ca="1" si="46"/>
        <v/>
      </c>
      <c r="I317" s="873">
        <f t="shared" si="40"/>
        <v>17</v>
      </c>
      <c r="J317" s="877" t="str">
        <f t="shared" ca="1" si="47"/>
        <v/>
      </c>
      <c r="K317" s="878">
        <f t="shared" si="48"/>
        <v>15</v>
      </c>
      <c r="L317" s="877" t="str">
        <f t="shared" ca="1" si="49"/>
        <v/>
      </c>
      <c r="M317" s="873" t="str">
        <f t="array" aca="1" ref="M317" ca="1">IFERROR(VLOOKUP(LEFT(INDIRECT("'Outcome Indicators - Section C '!B"&amp;$B317),255),LEFT('Reference Records'!$C$20:$L$55,255),10,0),"")</f>
        <v/>
      </c>
      <c r="N317" s="873" t="str">
        <f t="shared" ca="1" si="50"/>
        <v/>
      </c>
      <c r="O317" s="873" t="str">
        <f ca="1">IFERROR(VLOOKUP(INDIRECT("'Outcome Indicators - Section C '!I"&amp;$B317),'Overview - Section A'!M$29:P70,4,0),IFERROR(VLOOKUP(INDIRECT("'Outcome Indicators - Section C '!I"&amp;$B317),'Overview - Section A'!E$26:I58,5,0),""))</f>
        <v/>
      </c>
      <c r="P317" s="877"/>
      <c r="Q317" s="873"/>
    </row>
    <row r="318" spans="1:17" x14ac:dyDescent="0.35">
      <c r="B318" s="879"/>
      <c r="I318" s="879"/>
    </row>
    <row r="319" spans="1:17" x14ac:dyDescent="0.35">
      <c r="B319" s="879"/>
      <c r="I319" s="879"/>
    </row>
    <row r="320" spans="1:17" x14ac:dyDescent="0.35">
      <c r="B320" s="879"/>
      <c r="I320" s="879"/>
    </row>
    <row r="321" spans="1:14" x14ac:dyDescent="0.35">
      <c r="B321" s="879"/>
      <c r="I321" s="879"/>
    </row>
    <row r="322" spans="1:14" x14ac:dyDescent="0.35">
      <c r="B322" s="879"/>
      <c r="I322" s="879"/>
    </row>
    <row r="323" spans="1:14" x14ac:dyDescent="0.35">
      <c r="B323" s="879"/>
      <c r="I323" s="879"/>
    </row>
    <row r="324" spans="1:14" x14ac:dyDescent="0.35">
      <c r="J324" s="263" t="str">
        <f ca="1">IF(ROW()&gt;'Impact Indicator Target Update'!A9,"",INDIRECT("'Impact Indicators - Section B'!A"&amp;'Impact Indicator Target Update'!D9))</f>
        <v/>
      </c>
    </row>
    <row r="325" spans="1:14" x14ac:dyDescent="0.35">
      <c r="A325" s="882" t="s">
        <v>396</v>
      </c>
      <c r="J325" s="263" t="str">
        <f ca="1">IF(ROW()&gt;'Impact Indicator Target Update'!A10,"",INDIRECT("'Impact Indicators - Section B'!A"&amp;'Impact Indicator Target Update'!D10))</f>
        <v/>
      </c>
    </row>
    <row r="326" spans="1:14" x14ac:dyDescent="0.35">
      <c r="A326" s="873"/>
      <c r="B326" s="885">
        <v>-151</v>
      </c>
      <c r="C326" s="873" t="s">
        <v>48</v>
      </c>
      <c r="D326" s="873" t="s">
        <v>399</v>
      </c>
      <c r="E326" s="873" t="s">
        <v>398</v>
      </c>
      <c r="F326" s="873" t="s">
        <v>22</v>
      </c>
      <c r="G326" s="873"/>
      <c r="H326" s="873" t="s">
        <v>248</v>
      </c>
      <c r="I326" s="873" t="s">
        <v>7</v>
      </c>
      <c r="J326" s="873" t="s">
        <v>6</v>
      </c>
      <c r="K326" s="873" t="s">
        <v>8</v>
      </c>
      <c r="L326" s="873" t="s">
        <v>149</v>
      </c>
      <c r="M326" s="873" t="s">
        <v>26</v>
      </c>
      <c r="N326" s="873" t="s">
        <v>109</v>
      </c>
    </row>
    <row r="327" spans="1:14" hidden="1" x14ac:dyDescent="0.35">
      <c r="A327" s="873" t="b">
        <f ca="1">IF(OR(I327&lt;&gt;"",J327&lt;&gt;"",K327&lt;&gt;"",M327&lt;&gt;"",N327&lt;&gt;""),TRUE,FALSE)</f>
        <v>0</v>
      </c>
      <c r="B327" s="885">
        <f>B326+1</f>
        <v>-150</v>
      </c>
      <c r="C327" s="888" t="str">
        <f ca="1">IF(COUNTA(D$325:D326)=1,"",OFFSET(B325,-COUNTA(D$325:D326)+3,1))</f>
        <v/>
      </c>
      <c r="D327" s="873"/>
      <c r="E327" s="873">
        <f ca="1">COUNTIF(F318:F327,F327)</f>
        <v>9</v>
      </c>
      <c r="F327" s="889" t="str">
        <f ca="1">IF(COUNTA(D$325:D326)=1,"",OFFSET(F325,-COUNTA(D$325:D326)+3,0))</f>
        <v/>
      </c>
      <c r="G327" s="873"/>
      <c r="H327" s="873" t="str">
        <f ca="1">IF(F327=1,9,IF(E326=MAX(E325:E327),H325+2,H326))</f>
        <v>row number</v>
      </c>
      <c r="I327" s="878" t="str">
        <f ca="1">IFERROR(CHOOSE(E327,IFERROR(IF(INDIRECT("'Outcome Indicators - Section C '!K"&amp;H327+1)="","",INDIRECT("'Outcome Indicators - Section C '!K"&amp;H327+1)),""),IFERROR(IF(INDIRECT("'Outcome Indicators - Section C '!O"&amp;H327+1)="","",INDIRECT("'Outcome Indicators - Section C '!O"&amp;H327+1)),""),IFERROR(IF(INDIRECT("'Outcome Indicators - Section C '!S"&amp;H327+1)="","",INDIRECT("'Outcome Indicators - Section C '!S"&amp;H327+1)),""),IFERROR(IF(INDIRECT("'Outcome Indicators - Section C '!W"&amp;H327+1)="","",INDIRECT("'Outcome Indicators - Section C '!W"&amp;H327+1)),"")),"")</f>
        <v/>
      </c>
      <c r="J327" s="890" t="str">
        <f ca="1">IFERROR(CHOOSE(E327,IFERROR(IF(INDIRECT("'Outcome Indicators - Section C '!K"&amp;H327)="","",INDIRECT("'Outcome Indicators - Section C '!K"&amp;H327)),""),IFERROR(IF(INDIRECT("'Outcome Indicators - Section C '!O"&amp;H327)="","",INDIRECT("'Outcome Indicators - Section C '!O"&amp;H327)),""),IFERROR(IF(INDIRECT("'Outcome Indicators - Section C '!S"&amp;H327)="","",INDIRECT("'Outcome Indicators - Section C '!S"&amp;H327)),""),IFERROR(IF(INDIRECT("'Outcome Indicators - Section C '!W"&amp;H327)="","",INDIRECT("'Outcome Indicators - Section C '!W"&amp;H327)),"")),"")</f>
        <v/>
      </c>
      <c r="K327" s="875" t="str">
        <f ca="1">IFERROR(CHOOSE(E327,IFERROR(IF(INDIRECT("'Outcome Indicators - Section C '!L"&amp;H327)="","",INDIRECT("'Outcome Indicators - Section C '!L"&amp;H327)*100),""),IFERROR(IF(INDIRECT("'Outcome Indicators - Section C '!P"&amp;H327)="","",INDIRECT("'Outcome Indicators - Section C '!P"&amp;H327)*100),""),IFERROR(IF(INDIRECT("'Outcome Indicators - Section C '!T"&amp;H327)="","",INDIRECT("'Outcome Indicators - Section C '!T"&amp;H327)*100),""),IFERROR(IF(INDIRECT("'Outcome Indicators - Section C '!X"&amp;H327)="","",INDIRECT("'Outcome Indicators - Section C '!X"&amp;H327)*100),"")),"")</f>
        <v/>
      </c>
      <c r="L327" s="877" t="str">
        <f ca="1">IFERROR(CHOOSE(E327,'Outcome Indicators - Section C '!$K$7,'Outcome Indicators - Section C '!$O$7,'Outcome Indicators - Section C '!$S$7,'Outcome Indicators - Section C '!$W$7,'Outcome Indicators - Section C '!#REF!),"")</f>
        <v/>
      </c>
      <c r="M327" s="887" t="str">
        <f ca="1">IFERROR(CHOOSE(E327,IFERROR(IF(INDIRECT("'Outcome Indicators - Section C '!M"&amp;H327)="","",INDIRECT("'Outcome Indicators - Section C '!M"&amp;H327)),""),IFERROR(IF(INDIRECT("'Outcome Indicators - Section C '!Q"&amp;H327)="","",INDIRECT("'Outcome Indicators - Section C '!Q"&amp;H327)),""),IFERROR(IF(INDIRECT("'Outcome Indicators - Section C '!U"&amp;H327)="","",INDIRECT("'Outcome Indicators - Section C '!U"&amp;H327)),""),IFERROR(IF(INDIRECT("'Outcome Indicators - Section C '!Y"&amp;H327)="","",INDIRECT("'Outcome Indicators - Section C '!Y"&amp;H327)),"")),"")</f>
        <v/>
      </c>
      <c r="N327" s="877" t="str">
        <f ca="1">IF(IFERROR(CHOOSE(E327,IFERROR(IF(INDIRECT("'Outcome Indicators - Section C '!N"&amp;H327)=0,"",INDIRECT("'Outcome Indicators - Section C '!N"&amp;H327)),""),IFERROR(IF(INDIRECT("'Outcome Indicators - Section C '!R"&amp;H327)=0,"",INDIRECT("'Outcome Indicators - Section C '!R"&amp;H327)),""),IFERROR(IF(INDIRECT("'Outcome Indicators - Section C '!V"&amp;H327)=0,"",INDIRECT("'Outcome Indicators - Section C '!V"&amp;H327)),""),IFERROR(IF(INDIRECT("'Outcome Indicators - Section C '!Z"&amp;H327)=0,"",INDIRECT("'Outcome Indicators - Section C '!Z"&amp;H327)),""),),"")=0,"",IFERROR(CHOOSE(E327,IFERROR(IF(INDIRECT("'Outcome Indicators - Section C '!N"&amp;H327)=0,"",INDIRECT("'Outcome Indicators - Section C '!N"&amp;H327)),""),IFERROR(IF(INDIRECT("'Outcome Indicators - Section C '!R"&amp;H327)=0,"",INDIRECT("'Outcome Indicators - Section C '!R"&amp;H327)),""),IFERROR(IF(INDIRECT("'Outcome Indicators - Section C '!V"&amp;H327)=0,"",INDIRECT("'Outcome Indicators - Section C '!V"&amp;H327)),""),IFERROR(IF(INDIRECT("'Outcome Indicators - Section C '!Z"&amp;H327)=0,"",INDIRECT("'Outcome Indicators - Section C '!Z"&amp;H327)),""),),""))</f>
        <v/>
      </c>
    </row>
    <row r="328" spans="1:14" x14ac:dyDescent="0.35">
      <c r="A328" s="873" t="b">
        <v>0</v>
      </c>
      <c r="B328" s="885">
        <f t="shared" ref="B328:B391" si="51">B327+1</f>
        <v>-149</v>
      </c>
      <c r="C328" s="888" t="s">
        <v>5906</v>
      </c>
      <c r="D328" s="873" t="s">
        <v>3172</v>
      </c>
      <c r="E328" s="873">
        <f t="shared" ref="E328:E391" ca="1" si="52">COUNTIF(F319:F328,F328)</f>
        <v>1</v>
      </c>
      <c r="F328" s="889">
        <v>1</v>
      </c>
      <c r="G328" s="873"/>
      <c r="H328" s="873">
        <f t="shared" ref="H328:H391" si="53">IF(F328=1,9,IF(E327=MAX(E326:E328),H326+2,H327))</f>
        <v>9</v>
      </c>
      <c r="I328" s="878"/>
      <c r="J328" s="890"/>
      <c r="K328" s="875"/>
      <c r="L328" s="877"/>
      <c r="M328" s="887"/>
      <c r="N328" s="877"/>
    </row>
    <row r="329" spans="1:14" x14ac:dyDescent="0.35">
      <c r="A329" s="873" t="b">
        <v>0</v>
      </c>
      <c r="B329" s="885">
        <f t="shared" si="51"/>
        <v>-148</v>
      </c>
      <c r="C329" s="888" t="s">
        <v>5907</v>
      </c>
      <c r="D329" s="873" t="s">
        <v>3172</v>
      </c>
      <c r="E329" s="873">
        <f t="shared" ca="1" si="52"/>
        <v>2</v>
      </c>
      <c r="F329" s="889">
        <v>1</v>
      </c>
      <c r="G329" s="873"/>
      <c r="H329" s="873">
        <f t="shared" si="53"/>
        <v>9</v>
      </c>
      <c r="I329" s="878"/>
      <c r="J329" s="890"/>
      <c r="K329" s="875"/>
      <c r="L329" s="877"/>
      <c r="M329" s="887"/>
      <c r="N329" s="877"/>
    </row>
    <row r="330" spans="1:14" x14ac:dyDescent="0.35">
      <c r="A330" s="873" t="b">
        <v>0</v>
      </c>
      <c r="B330" s="885">
        <f t="shared" si="51"/>
        <v>-147</v>
      </c>
      <c r="C330" s="888" t="s">
        <v>5908</v>
      </c>
      <c r="D330" s="873" t="s">
        <v>3172</v>
      </c>
      <c r="E330" s="873">
        <f t="shared" ca="1" si="52"/>
        <v>3</v>
      </c>
      <c r="F330" s="889">
        <v>1</v>
      </c>
      <c r="G330" s="873"/>
      <c r="H330" s="873">
        <f t="shared" si="53"/>
        <v>9</v>
      </c>
      <c r="I330" s="878"/>
      <c r="J330" s="890"/>
      <c r="K330" s="875"/>
      <c r="L330" s="877"/>
      <c r="M330" s="887"/>
      <c r="N330" s="877"/>
    </row>
    <row r="331" spans="1:14" x14ac:dyDescent="0.35">
      <c r="A331" s="873" t="b">
        <v>0</v>
      </c>
      <c r="B331" s="885">
        <f t="shared" si="51"/>
        <v>-146</v>
      </c>
      <c r="C331" s="888" t="s">
        <v>5909</v>
      </c>
      <c r="D331" s="873" t="s">
        <v>3172</v>
      </c>
      <c r="E331" s="873">
        <f t="shared" ca="1" si="52"/>
        <v>4</v>
      </c>
      <c r="F331" s="889">
        <v>1</v>
      </c>
      <c r="G331" s="873"/>
      <c r="H331" s="873">
        <f t="shared" si="53"/>
        <v>9</v>
      </c>
      <c r="I331" s="878"/>
      <c r="J331" s="890"/>
      <c r="K331" s="875"/>
      <c r="L331" s="877"/>
      <c r="M331" s="887"/>
      <c r="N331" s="877"/>
    </row>
    <row r="332" spans="1:14" x14ac:dyDescent="0.35">
      <c r="A332" s="873" t="b">
        <v>0</v>
      </c>
      <c r="B332" s="885">
        <f t="shared" si="51"/>
        <v>-145</v>
      </c>
      <c r="C332" s="888" t="s">
        <v>5910</v>
      </c>
      <c r="D332" s="873" t="s">
        <v>3172</v>
      </c>
      <c r="E332" s="873">
        <f t="shared" ca="1" si="52"/>
        <v>5</v>
      </c>
      <c r="F332" s="889">
        <v>1</v>
      </c>
      <c r="G332" s="873"/>
      <c r="H332" s="873">
        <f t="shared" si="53"/>
        <v>9</v>
      </c>
      <c r="I332" s="878"/>
      <c r="J332" s="890"/>
      <c r="K332" s="875"/>
      <c r="L332" s="877"/>
      <c r="M332" s="887"/>
      <c r="N332" s="877"/>
    </row>
    <row r="333" spans="1:14" x14ac:dyDescent="0.35">
      <c r="A333" s="873" t="b">
        <v>0</v>
      </c>
      <c r="B333" s="885">
        <f t="shared" si="51"/>
        <v>-144</v>
      </c>
      <c r="C333" s="888" t="s">
        <v>5911</v>
      </c>
      <c r="D333" s="873" t="s">
        <v>3172</v>
      </c>
      <c r="E333" s="873">
        <f t="shared" ca="1" si="52"/>
        <v>6</v>
      </c>
      <c r="F333" s="889">
        <v>1</v>
      </c>
      <c r="G333" s="873"/>
      <c r="H333" s="873">
        <f t="shared" si="53"/>
        <v>9</v>
      </c>
      <c r="I333" s="878"/>
      <c r="J333" s="890"/>
      <c r="K333" s="875"/>
      <c r="L333" s="877"/>
      <c r="M333" s="887"/>
      <c r="N333" s="877"/>
    </row>
    <row r="334" spans="1:14" x14ac:dyDescent="0.35">
      <c r="A334" s="873" t="b">
        <v>0</v>
      </c>
      <c r="B334" s="885">
        <f t="shared" si="51"/>
        <v>-143</v>
      </c>
      <c r="C334" s="888" t="s">
        <v>5912</v>
      </c>
      <c r="D334" s="873" t="s">
        <v>3172</v>
      </c>
      <c r="E334" s="873">
        <f t="shared" ca="1" si="52"/>
        <v>7</v>
      </c>
      <c r="F334" s="889">
        <v>1</v>
      </c>
      <c r="G334" s="873"/>
      <c r="H334" s="873">
        <f t="shared" si="53"/>
        <v>9</v>
      </c>
      <c r="I334" s="878"/>
      <c r="J334" s="890"/>
      <c r="K334" s="875"/>
      <c r="L334" s="877"/>
      <c r="M334" s="887"/>
      <c r="N334" s="877"/>
    </row>
    <row r="335" spans="1:14" x14ac:dyDescent="0.35">
      <c r="A335" s="873" t="b">
        <v>0</v>
      </c>
      <c r="B335" s="885">
        <f t="shared" si="51"/>
        <v>-142</v>
      </c>
      <c r="C335" s="888" t="s">
        <v>5913</v>
      </c>
      <c r="D335" s="873" t="s">
        <v>3172</v>
      </c>
      <c r="E335" s="873">
        <f t="shared" ca="1" si="52"/>
        <v>8</v>
      </c>
      <c r="F335" s="889">
        <v>1</v>
      </c>
      <c r="G335" s="873"/>
      <c r="H335" s="873">
        <f t="shared" si="53"/>
        <v>9</v>
      </c>
      <c r="I335" s="878"/>
      <c r="J335" s="890"/>
      <c r="K335" s="875"/>
      <c r="L335" s="877"/>
      <c r="M335" s="887"/>
      <c r="N335" s="877"/>
    </row>
    <row r="336" spans="1:14" x14ac:dyDescent="0.35">
      <c r="A336" s="873" t="b">
        <v>0</v>
      </c>
      <c r="B336" s="885">
        <f t="shared" si="51"/>
        <v>-141</v>
      </c>
      <c r="C336" s="888" t="s">
        <v>5914</v>
      </c>
      <c r="D336" s="873" t="s">
        <v>3193</v>
      </c>
      <c r="E336" s="873">
        <f t="shared" ca="1" si="52"/>
        <v>1</v>
      </c>
      <c r="F336" s="889">
        <v>2</v>
      </c>
      <c r="G336" s="873"/>
      <c r="H336" s="873">
        <f t="shared" ca="1" si="53"/>
        <v>11</v>
      </c>
      <c r="I336" s="878"/>
      <c r="J336" s="890"/>
      <c r="K336" s="875"/>
      <c r="L336" s="877"/>
      <c r="M336" s="887"/>
      <c r="N336" s="877"/>
    </row>
    <row r="337" spans="1:14" x14ac:dyDescent="0.35">
      <c r="A337" s="873" t="b">
        <v>0</v>
      </c>
      <c r="B337" s="885">
        <f t="shared" si="51"/>
        <v>-140</v>
      </c>
      <c r="C337" s="888" t="s">
        <v>5915</v>
      </c>
      <c r="D337" s="873" t="s">
        <v>3193</v>
      </c>
      <c r="E337" s="873">
        <f t="shared" si="52"/>
        <v>2</v>
      </c>
      <c r="F337" s="889">
        <v>2</v>
      </c>
      <c r="G337" s="873"/>
      <c r="H337" s="873">
        <f t="shared" ca="1" si="53"/>
        <v>11</v>
      </c>
      <c r="I337" s="878"/>
      <c r="J337" s="890"/>
      <c r="K337" s="875"/>
      <c r="L337" s="877"/>
      <c r="M337" s="887"/>
      <c r="N337" s="877"/>
    </row>
    <row r="338" spans="1:14" x14ac:dyDescent="0.35">
      <c r="A338" s="873" t="b">
        <v>0</v>
      </c>
      <c r="B338" s="885">
        <f t="shared" si="51"/>
        <v>-139</v>
      </c>
      <c r="C338" s="888" t="s">
        <v>5916</v>
      </c>
      <c r="D338" s="873" t="s">
        <v>3193</v>
      </c>
      <c r="E338" s="873">
        <f t="shared" si="52"/>
        <v>3</v>
      </c>
      <c r="F338" s="889">
        <v>2</v>
      </c>
      <c r="G338" s="873"/>
      <c r="H338" s="873">
        <f t="shared" ca="1" si="53"/>
        <v>11</v>
      </c>
      <c r="I338" s="878"/>
      <c r="J338" s="890"/>
      <c r="K338" s="875"/>
      <c r="L338" s="877"/>
      <c r="M338" s="887"/>
      <c r="N338" s="877"/>
    </row>
    <row r="339" spans="1:14" x14ac:dyDescent="0.35">
      <c r="A339" s="873" t="b">
        <v>0</v>
      </c>
      <c r="B339" s="885">
        <f t="shared" si="51"/>
        <v>-138</v>
      </c>
      <c r="C339" s="888" t="s">
        <v>5917</v>
      </c>
      <c r="D339" s="873" t="s">
        <v>3193</v>
      </c>
      <c r="E339" s="873">
        <f t="shared" si="52"/>
        <v>4</v>
      </c>
      <c r="F339" s="889">
        <v>2</v>
      </c>
      <c r="G339" s="873"/>
      <c r="H339" s="873">
        <f t="shared" ca="1" si="53"/>
        <v>11</v>
      </c>
      <c r="I339" s="878"/>
      <c r="J339" s="890"/>
      <c r="K339" s="875"/>
      <c r="L339" s="877"/>
      <c r="M339" s="887"/>
      <c r="N339" s="877"/>
    </row>
    <row r="340" spans="1:14" x14ac:dyDescent="0.35">
      <c r="A340" s="873" t="b">
        <v>0</v>
      </c>
      <c r="B340" s="885">
        <f t="shared" si="51"/>
        <v>-137</v>
      </c>
      <c r="C340" s="888" t="s">
        <v>5918</v>
      </c>
      <c r="D340" s="873" t="s">
        <v>3193</v>
      </c>
      <c r="E340" s="873">
        <f t="shared" si="52"/>
        <v>5</v>
      </c>
      <c r="F340" s="889">
        <v>2</v>
      </c>
      <c r="G340" s="873"/>
      <c r="H340" s="873">
        <f t="shared" ca="1" si="53"/>
        <v>11</v>
      </c>
      <c r="I340" s="878"/>
      <c r="J340" s="890"/>
      <c r="K340" s="875"/>
      <c r="L340" s="877"/>
      <c r="M340" s="887"/>
      <c r="N340" s="877"/>
    </row>
    <row r="341" spans="1:14" x14ac:dyDescent="0.35">
      <c r="A341" s="873" t="b">
        <v>0</v>
      </c>
      <c r="B341" s="885">
        <f t="shared" si="51"/>
        <v>-136</v>
      </c>
      <c r="C341" s="888" t="s">
        <v>5919</v>
      </c>
      <c r="D341" s="873" t="s">
        <v>3193</v>
      </c>
      <c r="E341" s="873">
        <f t="shared" si="52"/>
        <v>6</v>
      </c>
      <c r="F341" s="889">
        <v>2</v>
      </c>
      <c r="G341" s="873"/>
      <c r="H341" s="873">
        <f t="shared" ca="1" si="53"/>
        <v>11</v>
      </c>
      <c r="I341" s="878"/>
      <c r="J341" s="890"/>
      <c r="K341" s="875"/>
      <c r="L341" s="877"/>
      <c r="M341" s="887"/>
      <c r="N341" s="877"/>
    </row>
    <row r="342" spans="1:14" x14ac:dyDescent="0.35">
      <c r="A342" s="873" t="b">
        <v>0</v>
      </c>
      <c r="B342" s="885">
        <f t="shared" si="51"/>
        <v>-135</v>
      </c>
      <c r="C342" s="888" t="s">
        <v>5920</v>
      </c>
      <c r="D342" s="873" t="s">
        <v>3193</v>
      </c>
      <c r="E342" s="873">
        <f t="shared" si="52"/>
        <v>7</v>
      </c>
      <c r="F342" s="889">
        <v>2</v>
      </c>
      <c r="G342" s="873"/>
      <c r="H342" s="873">
        <f t="shared" ca="1" si="53"/>
        <v>11</v>
      </c>
      <c r="I342" s="878"/>
      <c r="J342" s="890"/>
      <c r="K342" s="875"/>
      <c r="L342" s="877"/>
      <c r="M342" s="887"/>
      <c r="N342" s="877"/>
    </row>
    <row r="343" spans="1:14" x14ac:dyDescent="0.35">
      <c r="A343" s="873" t="b">
        <v>0</v>
      </c>
      <c r="B343" s="885">
        <f t="shared" si="51"/>
        <v>-134</v>
      </c>
      <c r="C343" s="888" t="s">
        <v>5921</v>
      </c>
      <c r="D343" s="873" t="s">
        <v>3193</v>
      </c>
      <c r="E343" s="873">
        <f t="shared" si="52"/>
        <v>8</v>
      </c>
      <c r="F343" s="889">
        <v>2</v>
      </c>
      <c r="G343" s="873"/>
      <c r="H343" s="873">
        <f t="shared" ca="1" si="53"/>
        <v>11</v>
      </c>
      <c r="I343" s="878"/>
      <c r="J343" s="890"/>
      <c r="K343" s="875"/>
      <c r="L343" s="877"/>
      <c r="M343" s="887"/>
      <c r="N343" s="877"/>
    </row>
    <row r="344" spans="1:14" x14ac:dyDescent="0.35">
      <c r="A344" s="873" t="b">
        <v>0</v>
      </c>
      <c r="B344" s="885">
        <f t="shared" si="51"/>
        <v>-133</v>
      </c>
      <c r="C344" s="888" t="s">
        <v>5922</v>
      </c>
      <c r="D344" s="873" t="s">
        <v>3214</v>
      </c>
      <c r="E344" s="873">
        <f t="shared" si="52"/>
        <v>1</v>
      </c>
      <c r="F344" s="889">
        <v>3</v>
      </c>
      <c r="G344" s="873"/>
      <c r="H344" s="873">
        <f t="shared" ca="1" si="53"/>
        <v>13</v>
      </c>
      <c r="I344" s="878"/>
      <c r="J344" s="890"/>
      <c r="K344" s="875"/>
      <c r="L344" s="877"/>
      <c r="M344" s="887"/>
      <c r="N344" s="877"/>
    </row>
    <row r="345" spans="1:14" x14ac:dyDescent="0.35">
      <c r="A345" s="873" t="b">
        <v>0</v>
      </c>
      <c r="B345" s="885">
        <f t="shared" si="51"/>
        <v>-132</v>
      </c>
      <c r="C345" s="888" t="s">
        <v>5923</v>
      </c>
      <c r="D345" s="873" t="s">
        <v>3214</v>
      </c>
      <c r="E345" s="873">
        <f t="shared" si="52"/>
        <v>2</v>
      </c>
      <c r="F345" s="889">
        <v>3</v>
      </c>
      <c r="G345" s="873"/>
      <c r="H345" s="873">
        <f t="shared" ca="1" si="53"/>
        <v>13</v>
      </c>
      <c r="I345" s="878"/>
      <c r="J345" s="890"/>
      <c r="K345" s="875"/>
      <c r="L345" s="877"/>
      <c r="M345" s="887"/>
      <c r="N345" s="877"/>
    </row>
    <row r="346" spans="1:14" x14ac:dyDescent="0.35">
      <c r="A346" s="873" t="b">
        <v>0</v>
      </c>
      <c r="B346" s="885">
        <f t="shared" si="51"/>
        <v>-131</v>
      </c>
      <c r="C346" s="888" t="s">
        <v>5924</v>
      </c>
      <c r="D346" s="873" t="s">
        <v>3214</v>
      </c>
      <c r="E346" s="873">
        <f t="shared" si="52"/>
        <v>3</v>
      </c>
      <c r="F346" s="889">
        <v>3</v>
      </c>
      <c r="G346" s="873"/>
      <c r="H346" s="873">
        <f t="shared" ca="1" si="53"/>
        <v>13</v>
      </c>
      <c r="I346" s="878"/>
      <c r="J346" s="890"/>
      <c r="K346" s="875"/>
      <c r="L346" s="877"/>
      <c r="M346" s="887"/>
      <c r="N346" s="877"/>
    </row>
    <row r="347" spans="1:14" x14ac:dyDescent="0.35">
      <c r="A347" s="873" t="b">
        <v>0</v>
      </c>
      <c r="B347" s="885">
        <f t="shared" si="51"/>
        <v>-130</v>
      </c>
      <c r="C347" s="888" t="s">
        <v>5925</v>
      </c>
      <c r="D347" s="873" t="s">
        <v>3214</v>
      </c>
      <c r="E347" s="873">
        <f t="shared" si="52"/>
        <v>4</v>
      </c>
      <c r="F347" s="889">
        <v>3</v>
      </c>
      <c r="G347" s="873"/>
      <c r="H347" s="873">
        <f t="shared" ca="1" si="53"/>
        <v>13</v>
      </c>
      <c r="I347" s="878"/>
      <c r="J347" s="890"/>
      <c r="K347" s="875"/>
      <c r="L347" s="877"/>
      <c r="M347" s="887"/>
      <c r="N347" s="877"/>
    </row>
    <row r="348" spans="1:14" x14ac:dyDescent="0.35">
      <c r="A348" s="873" t="b">
        <v>0</v>
      </c>
      <c r="B348" s="885">
        <f t="shared" si="51"/>
        <v>-129</v>
      </c>
      <c r="C348" s="888" t="s">
        <v>5926</v>
      </c>
      <c r="D348" s="873" t="s">
        <v>3214</v>
      </c>
      <c r="E348" s="873">
        <f t="shared" si="52"/>
        <v>5</v>
      </c>
      <c r="F348" s="889">
        <v>3</v>
      </c>
      <c r="G348" s="873"/>
      <c r="H348" s="873">
        <f t="shared" ca="1" si="53"/>
        <v>13</v>
      </c>
      <c r="I348" s="878"/>
      <c r="J348" s="890"/>
      <c r="K348" s="875"/>
      <c r="L348" s="877"/>
      <c r="M348" s="887"/>
      <c r="N348" s="877"/>
    </row>
    <row r="349" spans="1:14" x14ac:dyDescent="0.35">
      <c r="A349" s="873" t="b">
        <v>0</v>
      </c>
      <c r="B349" s="885">
        <f t="shared" si="51"/>
        <v>-128</v>
      </c>
      <c r="C349" s="888" t="s">
        <v>5927</v>
      </c>
      <c r="D349" s="873" t="s">
        <v>3214</v>
      </c>
      <c r="E349" s="873">
        <f t="shared" si="52"/>
        <v>6</v>
      </c>
      <c r="F349" s="889">
        <v>3</v>
      </c>
      <c r="G349" s="873"/>
      <c r="H349" s="873">
        <f t="shared" ca="1" si="53"/>
        <v>13</v>
      </c>
      <c r="I349" s="878"/>
      <c r="J349" s="890"/>
      <c r="K349" s="875"/>
      <c r="L349" s="877"/>
      <c r="M349" s="887"/>
      <c r="N349" s="877"/>
    </row>
    <row r="350" spans="1:14" x14ac:dyDescent="0.35">
      <c r="A350" s="873" t="b">
        <v>0</v>
      </c>
      <c r="B350" s="885">
        <f t="shared" si="51"/>
        <v>-127</v>
      </c>
      <c r="C350" s="888" t="s">
        <v>5928</v>
      </c>
      <c r="D350" s="873" t="s">
        <v>3214</v>
      </c>
      <c r="E350" s="873">
        <f t="shared" si="52"/>
        <v>7</v>
      </c>
      <c r="F350" s="889">
        <v>3</v>
      </c>
      <c r="G350" s="873"/>
      <c r="H350" s="873">
        <f t="shared" ca="1" si="53"/>
        <v>13</v>
      </c>
      <c r="I350" s="878"/>
      <c r="J350" s="890"/>
      <c r="K350" s="875"/>
      <c r="L350" s="877"/>
      <c r="M350" s="887"/>
      <c r="N350" s="877"/>
    </row>
    <row r="351" spans="1:14" x14ac:dyDescent="0.35">
      <c r="A351" s="873" t="b">
        <v>0</v>
      </c>
      <c r="B351" s="885">
        <f t="shared" si="51"/>
        <v>-126</v>
      </c>
      <c r="C351" s="888" t="s">
        <v>5929</v>
      </c>
      <c r="D351" s="873" t="s">
        <v>3214</v>
      </c>
      <c r="E351" s="873">
        <f t="shared" si="52"/>
        <v>8</v>
      </c>
      <c r="F351" s="889">
        <v>3</v>
      </c>
      <c r="G351" s="873"/>
      <c r="H351" s="873">
        <f t="shared" ca="1" si="53"/>
        <v>13</v>
      </c>
      <c r="I351" s="878"/>
      <c r="J351" s="890"/>
      <c r="K351" s="875"/>
      <c r="L351" s="877"/>
      <c r="M351" s="887"/>
      <c r="N351" s="877"/>
    </row>
    <row r="352" spans="1:14" x14ac:dyDescent="0.35">
      <c r="A352" s="873" t="b">
        <v>0</v>
      </c>
      <c r="B352" s="885">
        <f t="shared" si="51"/>
        <v>-125</v>
      </c>
      <c r="C352" s="888" t="s">
        <v>5930</v>
      </c>
      <c r="D352" s="873" t="s">
        <v>3235</v>
      </c>
      <c r="E352" s="873">
        <f t="shared" si="52"/>
        <v>1</v>
      </c>
      <c r="F352" s="889">
        <v>4</v>
      </c>
      <c r="G352" s="873"/>
      <c r="H352" s="873">
        <f t="shared" ca="1" si="53"/>
        <v>15</v>
      </c>
      <c r="I352" s="878"/>
      <c r="J352" s="890"/>
      <c r="K352" s="875"/>
      <c r="L352" s="877"/>
      <c r="M352" s="887"/>
      <c r="N352" s="877"/>
    </row>
    <row r="353" spans="1:14" x14ac:dyDescent="0.35">
      <c r="A353" s="873" t="b">
        <v>0</v>
      </c>
      <c r="B353" s="885">
        <f t="shared" si="51"/>
        <v>-124</v>
      </c>
      <c r="C353" s="888" t="s">
        <v>5931</v>
      </c>
      <c r="D353" s="873" t="s">
        <v>3235</v>
      </c>
      <c r="E353" s="873">
        <f t="shared" si="52"/>
        <v>2</v>
      </c>
      <c r="F353" s="889">
        <v>4</v>
      </c>
      <c r="G353" s="873"/>
      <c r="H353" s="873">
        <f t="shared" ca="1" si="53"/>
        <v>15</v>
      </c>
      <c r="I353" s="878"/>
      <c r="J353" s="890"/>
      <c r="K353" s="875"/>
      <c r="L353" s="877"/>
      <c r="M353" s="887"/>
      <c r="N353" s="877"/>
    </row>
    <row r="354" spans="1:14" x14ac:dyDescent="0.35">
      <c r="A354" s="873" t="b">
        <v>0</v>
      </c>
      <c r="B354" s="885">
        <f t="shared" si="51"/>
        <v>-123</v>
      </c>
      <c r="C354" s="888" t="s">
        <v>5932</v>
      </c>
      <c r="D354" s="873" t="s">
        <v>3235</v>
      </c>
      <c r="E354" s="873">
        <f t="shared" si="52"/>
        <v>3</v>
      </c>
      <c r="F354" s="889">
        <v>4</v>
      </c>
      <c r="G354" s="873"/>
      <c r="H354" s="873">
        <f t="shared" ca="1" si="53"/>
        <v>15</v>
      </c>
      <c r="I354" s="878"/>
      <c r="J354" s="890"/>
      <c r="K354" s="875"/>
      <c r="L354" s="877"/>
      <c r="M354" s="887"/>
      <c r="N354" s="877"/>
    </row>
    <row r="355" spans="1:14" x14ac:dyDescent="0.35">
      <c r="A355" s="873" t="b">
        <v>0</v>
      </c>
      <c r="B355" s="885">
        <f t="shared" si="51"/>
        <v>-122</v>
      </c>
      <c r="C355" s="888" t="s">
        <v>5933</v>
      </c>
      <c r="D355" s="873" t="s">
        <v>3235</v>
      </c>
      <c r="E355" s="873">
        <f t="shared" si="52"/>
        <v>4</v>
      </c>
      <c r="F355" s="889">
        <v>4</v>
      </c>
      <c r="G355" s="873"/>
      <c r="H355" s="873">
        <f t="shared" ca="1" si="53"/>
        <v>15</v>
      </c>
      <c r="I355" s="878"/>
      <c r="J355" s="890"/>
      <c r="K355" s="875"/>
      <c r="L355" s="877"/>
      <c r="M355" s="887"/>
      <c r="N355" s="877"/>
    </row>
    <row r="356" spans="1:14" x14ac:dyDescent="0.35">
      <c r="A356" s="873" t="b">
        <v>0</v>
      </c>
      <c r="B356" s="885">
        <f t="shared" si="51"/>
        <v>-121</v>
      </c>
      <c r="C356" s="888" t="s">
        <v>5934</v>
      </c>
      <c r="D356" s="873" t="s">
        <v>3235</v>
      </c>
      <c r="E356" s="873">
        <f t="shared" si="52"/>
        <v>5</v>
      </c>
      <c r="F356" s="889">
        <v>4</v>
      </c>
      <c r="G356" s="873"/>
      <c r="H356" s="873">
        <f t="shared" ca="1" si="53"/>
        <v>15</v>
      </c>
      <c r="I356" s="878"/>
      <c r="J356" s="890"/>
      <c r="K356" s="875"/>
      <c r="L356" s="877"/>
      <c r="M356" s="887"/>
      <c r="N356" s="877"/>
    </row>
    <row r="357" spans="1:14" x14ac:dyDescent="0.35">
      <c r="A357" s="873" t="b">
        <v>0</v>
      </c>
      <c r="B357" s="885">
        <f t="shared" si="51"/>
        <v>-120</v>
      </c>
      <c r="C357" s="888" t="s">
        <v>5935</v>
      </c>
      <c r="D357" s="873" t="s">
        <v>3235</v>
      </c>
      <c r="E357" s="873">
        <f t="shared" si="52"/>
        <v>6</v>
      </c>
      <c r="F357" s="889">
        <v>4</v>
      </c>
      <c r="G357" s="873"/>
      <c r="H357" s="873">
        <f t="shared" ca="1" si="53"/>
        <v>15</v>
      </c>
      <c r="I357" s="878"/>
      <c r="J357" s="890"/>
      <c r="K357" s="875"/>
      <c r="L357" s="877"/>
      <c r="M357" s="887"/>
      <c r="N357" s="877"/>
    </row>
    <row r="358" spans="1:14" x14ac:dyDescent="0.35">
      <c r="A358" s="873" t="b">
        <v>0</v>
      </c>
      <c r="B358" s="885">
        <f t="shared" si="51"/>
        <v>-119</v>
      </c>
      <c r="C358" s="888" t="s">
        <v>5936</v>
      </c>
      <c r="D358" s="873" t="s">
        <v>3235</v>
      </c>
      <c r="E358" s="873">
        <f t="shared" si="52"/>
        <v>7</v>
      </c>
      <c r="F358" s="889">
        <v>4</v>
      </c>
      <c r="G358" s="873"/>
      <c r="H358" s="873">
        <f t="shared" ca="1" si="53"/>
        <v>15</v>
      </c>
      <c r="I358" s="878"/>
      <c r="J358" s="890"/>
      <c r="K358" s="875"/>
      <c r="L358" s="877"/>
      <c r="M358" s="887"/>
      <c r="N358" s="877"/>
    </row>
    <row r="359" spans="1:14" x14ac:dyDescent="0.35">
      <c r="A359" s="873" t="b">
        <v>0</v>
      </c>
      <c r="B359" s="885">
        <f t="shared" si="51"/>
        <v>-118</v>
      </c>
      <c r="C359" s="888" t="s">
        <v>5937</v>
      </c>
      <c r="D359" s="873" t="s">
        <v>3235</v>
      </c>
      <c r="E359" s="873">
        <f t="shared" si="52"/>
        <v>8</v>
      </c>
      <c r="F359" s="889">
        <v>4</v>
      </c>
      <c r="G359" s="873"/>
      <c r="H359" s="873">
        <f t="shared" ca="1" si="53"/>
        <v>15</v>
      </c>
      <c r="I359" s="878"/>
      <c r="J359" s="890"/>
      <c r="K359" s="875"/>
      <c r="L359" s="877"/>
      <c r="M359" s="887"/>
      <c r="N359" s="877"/>
    </row>
    <row r="360" spans="1:14" x14ac:dyDescent="0.35">
      <c r="A360" s="873" t="b">
        <v>0</v>
      </c>
      <c r="B360" s="885">
        <f t="shared" si="51"/>
        <v>-117</v>
      </c>
      <c r="C360" s="888" t="s">
        <v>5938</v>
      </c>
      <c r="D360" s="873" t="s">
        <v>3256</v>
      </c>
      <c r="E360" s="873">
        <f t="shared" si="52"/>
        <v>1</v>
      </c>
      <c r="F360" s="889">
        <v>5</v>
      </c>
      <c r="G360" s="873"/>
      <c r="H360" s="873">
        <f t="shared" ca="1" si="53"/>
        <v>17</v>
      </c>
      <c r="I360" s="878"/>
      <c r="J360" s="890"/>
      <c r="K360" s="875"/>
      <c r="L360" s="877"/>
      <c r="M360" s="887"/>
      <c r="N360" s="877"/>
    </row>
    <row r="361" spans="1:14" x14ac:dyDescent="0.35">
      <c r="A361" s="873" t="b">
        <v>0</v>
      </c>
      <c r="B361" s="885">
        <f t="shared" si="51"/>
        <v>-116</v>
      </c>
      <c r="C361" s="888" t="s">
        <v>5939</v>
      </c>
      <c r="D361" s="873" t="s">
        <v>3256</v>
      </c>
      <c r="E361" s="873">
        <f t="shared" si="52"/>
        <v>2</v>
      </c>
      <c r="F361" s="889">
        <v>5</v>
      </c>
      <c r="G361" s="873"/>
      <c r="H361" s="873">
        <f t="shared" ca="1" si="53"/>
        <v>17</v>
      </c>
      <c r="I361" s="878"/>
      <c r="J361" s="890"/>
      <c r="K361" s="875"/>
      <c r="L361" s="877"/>
      <c r="M361" s="887"/>
      <c r="N361" s="877"/>
    </row>
    <row r="362" spans="1:14" x14ac:dyDescent="0.35">
      <c r="A362" s="873" t="b">
        <v>0</v>
      </c>
      <c r="B362" s="885">
        <f t="shared" si="51"/>
        <v>-115</v>
      </c>
      <c r="C362" s="888" t="s">
        <v>5940</v>
      </c>
      <c r="D362" s="873" t="s">
        <v>3256</v>
      </c>
      <c r="E362" s="873">
        <f t="shared" si="52"/>
        <v>3</v>
      </c>
      <c r="F362" s="889">
        <v>5</v>
      </c>
      <c r="G362" s="873"/>
      <c r="H362" s="873">
        <f t="shared" ca="1" si="53"/>
        <v>17</v>
      </c>
      <c r="I362" s="878"/>
      <c r="J362" s="890"/>
      <c r="K362" s="875"/>
      <c r="L362" s="877"/>
      <c r="M362" s="887"/>
      <c r="N362" s="877"/>
    </row>
    <row r="363" spans="1:14" x14ac:dyDescent="0.35">
      <c r="A363" s="873" t="b">
        <v>0</v>
      </c>
      <c r="B363" s="885">
        <f t="shared" si="51"/>
        <v>-114</v>
      </c>
      <c r="C363" s="888" t="s">
        <v>5941</v>
      </c>
      <c r="D363" s="873" t="s">
        <v>3256</v>
      </c>
      <c r="E363" s="873">
        <f t="shared" si="52"/>
        <v>4</v>
      </c>
      <c r="F363" s="889">
        <v>5</v>
      </c>
      <c r="G363" s="873"/>
      <c r="H363" s="873">
        <f t="shared" ca="1" si="53"/>
        <v>17</v>
      </c>
      <c r="I363" s="878"/>
      <c r="J363" s="890"/>
      <c r="K363" s="875"/>
      <c r="L363" s="877"/>
      <c r="M363" s="887"/>
      <c r="N363" s="877"/>
    </row>
    <row r="364" spans="1:14" x14ac:dyDescent="0.35">
      <c r="A364" s="873" t="b">
        <v>0</v>
      </c>
      <c r="B364" s="885">
        <f t="shared" si="51"/>
        <v>-113</v>
      </c>
      <c r="C364" s="888" t="s">
        <v>5942</v>
      </c>
      <c r="D364" s="873" t="s">
        <v>3256</v>
      </c>
      <c r="E364" s="873">
        <f t="shared" si="52"/>
        <v>5</v>
      </c>
      <c r="F364" s="889">
        <v>5</v>
      </c>
      <c r="G364" s="873"/>
      <c r="H364" s="873">
        <f t="shared" ca="1" si="53"/>
        <v>17</v>
      </c>
      <c r="I364" s="878"/>
      <c r="J364" s="890"/>
      <c r="K364" s="875"/>
      <c r="L364" s="877"/>
      <c r="M364" s="887"/>
      <c r="N364" s="877"/>
    </row>
    <row r="365" spans="1:14" x14ac:dyDescent="0.35">
      <c r="A365" s="873" t="b">
        <v>0</v>
      </c>
      <c r="B365" s="885">
        <f t="shared" si="51"/>
        <v>-112</v>
      </c>
      <c r="C365" s="888" t="s">
        <v>5943</v>
      </c>
      <c r="D365" s="873" t="s">
        <v>3256</v>
      </c>
      <c r="E365" s="873">
        <f t="shared" si="52"/>
        <v>6</v>
      </c>
      <c r="F365" s="889">
        <v>5</v>
      </c>
      <c r="G365" s="873"/>
      <c r="H365" s="873">
        <f t="shared" ca="1" si="53"/>
        <v>17</v>
      </c>
      <c r="I365" s="878"/>
      <c r="J365" s="890"/>
      <c r="K365" s="875"/>
      <c r="L365" s="877"/>
      <c r="M365" s="887"/>
      <c r="N365" s="877"/>
    </row>
    <row r="366" spans="1:14" x14ac:dyDescent="0.35">
      <c r="A366" s="873" t="b">
        <v>0</v>
      </c>
      <c r="B366" s="885">
        <f t="shared" si="51"/>
        <v>-111</v>
      </c>
      <c r="C366" s="888" t="s">
        <v>5944</v>
      </c>
      <c r="D366" s="873" t="s">
        <v>3256</v>
      </c>
      <c r="E366" s="873">
        <f t="shared" si="52"/>
        <v>7</v>
      </c>
      <c r="F366" s="889">
        <v>5</v>
      </c>
      <c r="G366" s="873"/>
      <c r="H366" s="873">
        <f t="shared" ca="1" si="53"/>
        <v>17</v>
      </c>
      <c r="I366" s="878"/>
      <c r="J366" s="890"/>
      <c r="K366" s="875"/>
      <c r="L366" s="877"/>
      <c r="M366" s="887"/>
      <c r="N366" s="877"/>
    </row>
    <row r="367" spans="1:14" x14ac:dyDescent="0.35">
      <c r="A367" s="873" t="b">
        <v>0</v>
      </c>
      <c r="B367" s="885">
        <f t="shared" si="51"/>
        <v>-110</v>
      </c>
      <c r="C367" s="888" t="s">
        <v>5945</v>
      </c>
      <c r="D367" s="873" t="s">
        <v>3256</v>
      </c>
      <c r="E367" s="873">
        <f t="shared" si="52"/>
        <v>8</v>
      </c>
      <c r="F367" s="889">
        <v>5</v>
      </c>
      <c r="G367" s="873"/>
      <c r="H367" s="873">
        <f t="shared" ca="1" si="53"/>
        <v>17</v>
      </c>
      <c r="I367" s="878"/>
      <c r="J367" s="890"/>
      <c r="K367" s="875"/>
      <c r="L367" s="877"/>
      <c r="M367" s="887"/>
      <c r="N367" s="877"/>
    </row>
    <row r="368" spans="1:14" x14ac:dyDescent="0.35">
      <c r="A368" s="873" t="b">
        <v>0</v>
      </c>
      <c r="B368" s="885">
        <f t="shared" si="51"/>
        <v>-109</v>
      </c>
      <c r="C368" s="888" t="s">
        <v>5946</v>
      </c>
      <c r="D368" s="873" t="s">
        <v>3277</v>
      </c>
      <c r="E368" s="873">
        <f t="shared" si="52"/>
        <v>1</v>
      </c>
      <c r="F368" s="889">
        <v>6</v>
      </c>
      <c r="G368" s="873"/>
      <c r="H368" s="873">
        <f t="shared" ca="1" si="53"/>
        <v>19</v>
      </c>
      <c r="I368" s="878"/>
      <c r="J368" s="890"/>
      <c r="K368" s="875"/>
      <c r="L368" s="877"/>
      <c r="M368" s="887"/>
      <c r="N368" s="877"/>
    </row>
    <row r="369" spans="1:14" x14ac:dyDescent="0.35">
      <c r="A369" s="873" t="b">
        <v>0</v>
      </c>
      <c r="B369" s="885">
        <f t="shared" si="51"/>
        <v>-108</v>
      </c>
      <c r="C369" s="888" t="s">
        <v>5947</v>
      </c>
      <c r="D369" s="873" t="s">
        <v>3277</v>
      </c>
      <c r="E369" s="873">
        <f t="shared" si="52"/>
        <v>2</v>
      </c>
      <c r="F369" s="889">
        <v>6</v>
      </c>
      <c r="G369" s="873"/>
      <c r="H369" s="873">
        <f t="shared" ca="1" si="53"/>
        <v>19</v>
      </c>
      <c r="I369" s="878"/>
      <c r="J369" s="890"/>
      <c r="K369" s="875"/>
      <c r="L369" s="877"/>
      <c r="M369" s="887"/>
      <c r="N369" s="877"/>
    </row>
    <row r="370" spans="1:14" x14ac:dyDescent="0.35">
      <c r="A370" s="873" t="b">
        <v>0</v>
      </c>
      <c r="B370" s="885">
        <f t="shared" si="51"/>
        <v>-107</v>
      </c>
      <c r="C370" s="888" t="s">
        <v>5948</v>
      </c>
      <c r="D370" s="873" t="s">
        <v>3277</v>
      </c>
      <c r="E370" s="873">
        <f t="shared" si="52"/>
        <v>3</v>
      </c>
      <c r="F370" s="889">
        <v>6</v>
      </c>
      <c r="G370" s="873"/>
      <c r="H370" s="873">
        <f t="shared" ca="1" si="53"/>
        <v>19</v>
      </c>
      <c r="I370" s="878"/>
      <c r="J370" s="890"/>
      <c r="K370" s="875"/>
      <c r="L370" s="877"/>
      <c r="M370" s="887"/>
      <c r="N370" s="877"/>
    </row>
    <row r="371" spans="1:14" x14ac:dyDescent="0.35">
      <c r="A371" s="873" t="b">
        <v>0</v>
      </c>
      <c r="B371" s="885">
        <f t="shared" si="51"/>
        <v>-106</v>
      </c>
      <c r="C371" s="888" t="s">
        <v>5949</v>
      </c>
      <c r="D371" s="873" t="s">
        <v>3277</v>
      </c>
      <c r="E371" s="873">
        <f t="shared" si="52"/>
        <v>4</v>
      </c>
      <c r="F371" s="889">
        <v>6</v>
      </c>
      <c r="G371" s="873"/>
      <c r="H371" s="873">
        <f t="shared" ca="1" si="53"/>
        <v>19</v>
      </c>
      <c r="I371" s="878"/>
      <c r="J371" s="890"/>
      <c r="K371" s="875"/>
      <c r="L371" s="877"/>
      <c r="M371" s="887"/>
      <c r="N371" s="877"/>
    </row>
    <row r="372" spans="1:14" x14ac:dyDescent="0.35">
      <c r="A372" s="873" t="b">
        <v>0</v>
      </c>
      <c r="B372" s="885">
        <f t="shared" si="51"/>
        <v>-105</v>
      </c>
      <c r="C372" s="888" t="s">
        <v>5950</v>
      </c>
      <c r="D372" s="873" t="s">
        <v>3277</v>
      </c>
      <c r="E372" s="873">
        <f t="shared" si="52"/>
        <v>5</v>
      </c>
      <c r="F372" s="889">
        <v>6</v>
      </c>
      <c r="G372" s="873"/>
      <c r="H372" s="873">
        <f t="shared" ca="1" si="53"/>
        <v>19</v>
      </c>
      <c r="I372" s="878"/>
      <c r="J372" s="890"/>
      <c r="K372" s="875"/>
      <c r="L372" s="877"/>
      <c r="M372" s="887"/>
      <c r="N372" s="877"/>
    </row>
    <row r="373" spans="1:14" x14ac:dyDescent="0.35">
      <c r="A373" s="873" t="b">
        <v>0</v>
      </c>
      <c r="B373" s="885">
        <f t="shared" si="51"/>
        <v>-104</v>
      </c>
      <c r="C373" s="888" t="s">
        <v>5951</v>
      </c>
      <c r="D373" s="873" t="s">
        <v>3277</v>
      </c>
      <c r="E373" s="873">
        <f t="shared" si="52"/>
        <v>6</v>
      </c>
      <c r="F373" s="889">
        <v>6</v>
      </c>
      <c r="G373" s="873"/>
      <c r="H373" s="873">
        <f t="shared" ca="1" si="53"/>
        <v>19</v>
      </c>
      <c r="I373" s="878"/>
      <c r="J373" s="890"/>
      <c r="K373" s="875"/>
      <c r="L373" s="877"/>
      <c r="M373" s="887"/>
      <c r="N373" s="877"/>
    </row>
    <row r="374" spans="1:14" x14ac:dyDescent="0.35">
      <c r="A374" s="873" t="b">
        <v>0</v>
      </c>
      <c r="B374" s="885">
        <f t="shared" si="51"/>
        <v>-103</v>
      </c>
      <c r="C374" s="888" t="s">
        <v>5952</v>
      </c>
      <c r="D374" s="873" t="s">
        <v>3277</v>
      </c>
      <c r="E374" s="873">
        <f t="shared" si="52"/>
        <v>7</v>
      </c>
      <c r="F374" s="889">
        <v>6</v>
      </c>
      <c r="G374" s="873"/>
      <c r="H374" s="873">
        <f t="shared" ca="1" si="53"/>
        <v>19</v>
      </c>
      <c r="I374" s="878"/>
      <c r="J374" s="890"/>
      <c r="K374" s="875"/>
      <c r="L374" s="877"/>
      <c r="M374" s="887"/>
      <c r="N374" s="877"/>
    </row>
    <row r="375" spans="1:14" x14ac:dyDescent="0.35">
      <c r="A375" s="873" t="b">
        <v>0</v>
      </c>
      <c r="B375" s="885">
        <f t="shared" si="51"/>
        <v>-102</v>
      </c>
      <c r="C375" s="888" t="s">
        <v>5953</v>
      </c>
      <c r="D375" s="873" t="s">
        <v>3277</v>
      </c>
      <c r="E375" s="873">
        <f t="shared" si="52"/>
        <v>8</v>
      </c>
      <c r="F375" s="889">
        <v>6</v>
      </c>
      <c r="G375" s="873"/>
      <c r="H375" s="873">
        <f t="shared" ca="1" si="53"/>
        <v>19</v>
      </c>
      <c r="I375" s="878"/>
      <c r="J375" s="890"/>
      <c r="K375" s="875"/>
      <c r="L375" s="877"/>
      <c r="M375" s="887"/>
      <c r="N375" s="877"/>
    </row>
    <row r="376" spans="1:14" x14ac:dyDescent="0.35">
      <c r="A376" s="873" t="b">
        <v>0</v>
      </c>
      <c r="B376" s="885">
        <f t="shared" si="51"/>
        <v>-101</v>
      </c>
      <c r="C376" s="888" t="s">
        <v>5954</v>
      </c>
      <c r="D376" s="873" t="s">
        <v>3298</v>
      </c>
      <c r="E376" s="873">
        <f t="shared" si="52"/>
        <v>1</v>
      </c>
      <c r="F376" s="889">
        <v>7</v>
      </c>
      <c r="G376" s="873"/>
      <c r="H376" s="873">
        <f t="shared" ca="1" si="53"/>
        <v>21</v>
      </c>
      <c r="I376" s="878"/>
      <c r="J376" s="890"/>
      <c r="K376" s="875"/>
      <c r="L376" s="877"/>
      <c r="M376" s="887"/>
      <c r="N376" s="877"/>
    </row>
    <row r="377" spans="1:14" x14ac:dyDescent="0.35">
      <c r="A377" s="873" t="b">
        <v>0</v>
      </c>
      <c r="B377" s="885">
        <f t="shared" si="51"/>
        <v>-100</v>
      </c>
      <c r="C377" s="888" t="s">
        <v>5955</v>
      </c>
      <c r="D377" s="873" t="s">
        <v>3298</v>
      </c>
      <c r="E377" s="873">
        <f t="shared" si="52"/>
        <v>2</v>
      </c>
      <c r="F377" s="889">
        <v>7</v>
      </c>
      <c r="G377" s="873"/>
      <c r="H377" s="873">
        <f t="shared" ca="1" si="53"/>
        <v>21</v>
      </c>
      <c r="I377" s="878"/>
      <c r="J377" s="890"/>
      <c r="K377" s="875"/>
      <c r="L377" s="877"/>
      <c r="M377" s="887"/>
      <c r="N377" s="877"/>
    </row>
    <row r="378" spans="1:14" x14ac:dyDescent="0.35">
      <c r="A378" s="873" t="b">
        <v>0</v>
      </c>
      <c r="B378" s="885">
        <f t="shared" si="51"/>
        <v>-99</v>
      </c>
      <c r="C378" s="888" t="s">
        <v>5956</v>
      </c>
      <c r="D378" s="873" t="s">
        <v>3298</v>
      </c>
      <c r="E378" s="873">
        <f t="shared" si="52"/>
        <v>3</v>
      </c>
      <c r="F378" s="889">
        <v>7</v>
      </c>
      <c r="G378" s="873"/>
      <c r="H378" s="873">
        <f t="shared" ca="1" si="53"/>
        <v>21</v>
      </c>
      <c r="I378" s="878"/>
      <c r="J378" s="890"/>
      <c r="K378" s="875"/>
      <c r="L378" s="877"/>
      <c r="M378" s="887"/>
      <c r="N378" s="877"/>
    </row>
    <row r="379" spans="1:14" x14ac:dyDescent="0.35">
      <c r="A379" s="873" t="b">
        <v>0</v>
      </c>
      <c r="B379" s="885">
        <f t="shared" si="51"/>
        <v>-98</v>
      </c>
      <c r="C379" s="888" t="s">
        <v>5957</v>
      </c>
      <c r="D379" s="873" t="s">
        <v>3298</v>
      </c>
      <c r="E379" s="873">
        <f t="shared" si="52"/>
        <v>4</v>
      </c>
      <c r="F379" s="889">
        <v>7</v>
      </c>
      <c r="G379" s="873"/>
      <c r="H379" s="873">
        <f t="shared" ca="1" si="53"/>
        <v>21</v>
      </c>
      <c r="I379" s="878"/>
      <c r="J379" s="890"/>
      <c r="K379" s="875"/>
      <c r="L379" s="877"/>
      <c r="M379" s="887"/>
      <c r="N379" s="877"/>
    </row>
    <row r="380" spans="1:14" x14ac:dyDescent="0.35">
      <c r="A380" s="873" t="b">
        <v>0</v>
      </c>
      <c r="B380" s="885">
        <f t="shared" si="51"/>
        <v>-97</v>
      </c>
      <c r="C380" s="888" t="s">
        <v>5958</v>
      </c>
      <c r="D380" s="873" t="s">
        <v>3298</v>
      </c>
      <c r="E380" s="873">
        <f t="shared" si="52"/>
        <v>5</v>
      </c>
      <c r="F380" s="889">
        <v>7</v>
      </c>
      <c r="G380" s="873"/>
      <c r="H380" s="873">
        <f t="shared" ca="1" si="53"/>
        <v>21</v>
      </c>
      <c r="I380" s="878"/>
      <c r="J380" s="890"/>
      <c r="K380" s="875"/>
      <c r="L380" s="877"/>
      <c r="M380" s="887"/>
      <c r="N380" s="877"/>
    </row>
    <row r="381" spans="1:14" x14ac:dyDescent="0.35">
      <c r="A381" s="873" t="b">
        <v>0</v>
      </c>
      <c r="B381" s="885">
        <f t="shared" si="51"/>
        <v>-96</v>
      </c>
      <c r="C381" s="888" t="s">
        <v>5959</v>
      </c>
      <c r="D381" s="873" t="s">
        <v>3298</v>
      </c>
      <c r="E381" s="873">
        <f t="shared" si="52"/>
        <v>6</v>
      </c>
      <c r="F381" s="889">
        <v>7</v>
      </c>
      <c r="G381" s="873"/>
      <c r="H381" s="873">
        <f t="shared" ca="1" si="53"/>
        <v>21</v>
      </c>
      <c r="I381" s="878"/>
      <c r="J381" s="890"/>
      <c r="K381" s="875"/>
      <c r="L381" s="877"/>
      <c r="M381" s="887"/>
      <c r="N381" s="877"/>
    </row>
    <row r="382" spans="1:14" x14ac:dyDescent="0.35">
      <c r="A382" s="873" t="b">
        <v>0</v>
      </c>
      <c r="B382" s="885">
        <f t="shared" si="51"/>
        <v>-95</v>
      </c>
      <c r="C382" s="888" t="s">
        <v>5960</v>
      </c>
      <c r="D382" s="873" t="s">
        <v>3298</v>
      </c>
      <c r="E382" s="873">
        <f t="shared" si="52"/>
        <v>7</v>
      </c>
      <c r="F382" s="889">
        <v>7</v>
      </c>
      <c r="G382" s="873"/>
      <c r="H382" s="873">
        <f t="shared" ca="1" si="53"/>
        <v>21</v>
      </c>
      <c r="I382" s="878"/>
      <c r="J382" s="890"/>
      <c r="K382" s="875"/>
      <c r="L382" s="877"/>
      <c r="M382" s="887"/>
      <c r="N382" s="877"/>
    </row>
    <row r="383" spans="1:14" x14ac:dyDescent="0.35">
      <c r="A383" s="873" t="b">
        <v>0</v>
      </c>
      <c r="B383" s="885">
        <f t="shared" si="51"/>
        <v>-94</v>
      </c>
      <c r="C383" s="888" t="s">
        <v>5961</v>
      </c>
      <c r="D383" s="873" t="s">
        <v>3298</v>
      </c>
      <c r="E383" s="873">
        <f t="shared" si="52"/>
        <v>8</v>
      </c>
      <c r="F383" s="889">
        <v>7</v>
      </c>
      <c r="G383" s="873"/>
      <c r="H383" s="873">
        <f t="shared" ca="1" si="53"/>
        <v>21</v>
      </c>
      <c r="I383" s="878"/>
      <c r="J383" s="890"/>
      <c r="K383" s="875"/>
      <c r="L383" s="877"/>
      <c r="M383" s="887"/>
      <c r="N383" s="877"/>
    </row>
    <row r="384" spans="1:14" x14ac:dyDescent="0.35">
      <c r="A384" s="873" t="b">
        <v>0</v>
      </c>
      <c r="B384" s="885">
        <f t="shared" si="51"/>
        <v>-93</v>
      </c>
      <c r="C384" s="888" t="s">
        <v>5962</v>
      </c>
      <c r="D384" s="873" t="s">
        <v>3319</v>
      </c>
      <c r="E384" s="873">
        <f t="shared" si="52"/>
        <v>1</v>
      </c>
      <c r="F384" s="889">
        <v>8</v>
      </c>
      <c r="G384" s="873"/>
      <c r="H384" s="873">
        <f t="shared" ca="1" si="53"/>
        <v>23</v>
      </c>
      <c r="I384" s="878"/>
      <c r="J384" s="890"/>
      <c r="K384" s="875"/>
      <c r="L384" s="877"/>
      <c r="M384" s="887"/>
      <c r="N384" s="877"/>
    </row>
    <row r="385" spans="1:14" x14ac:dyDescent="0.35">
      <c r="A385" s="873" t="b">
        <v>0</v>
      </c>
      <c r="B385" s="885">
        <f t="shared" si="51"/>
        <v>-92</v>
      </c>
      <c r="C385" s="888" t="s">
        <v>5963</v>
      </c>
      <c r="D385" s="873" t="s">
        <v>3319</v>
      </c>
      <c r="E385" s="873">
        <f t="shared" si="52"/>
        <v>2</v>
      </c>
      <c r="F385" s="889">
        <v>8</v>
      </c>
      <c r="G385" s="873"/>
      <c r="H385" s="873">
        <f t="shared" ca="1" si="53"/>
        <v>23</v>
      </c>
      <c r="I385" s="878"/>
      <c r="J385" s="890"/>
      <c r="K385" s="875"/>
      <c r="L385" s="877"/>
      <c r="M385" s="887"/>
      <c r="N385" s="877"/>
    </row>
    <row r="386" spans="1:14" x14ac:dyDescent="0.35">
      <c r="A386" s="873" t="b">
        <v>0</v>
      </c>
      <c r="B386" s="885">
        <f t="shared" si="51"/>
        <v>-91</v>
      </c>
      <c r="C386" s="888" t="s">
        <v>5964</v>
      </c>
      <c r="D386" s="873" t="s">
        <v>3319</v>
      </c>
      <c r="E386" s="873">
        <f t="shared" si="52"/>
        <v>3</v>
      </c>
      <c r="F386" s="889">
        <v>8</v>
      </c>
      <c r="G386" s="873"/>
      <c r="H386" s="873">
        <f t="shared" ca="1" si="53"/>
        <v>23</v>
      </c>
      <c r="I386" s="878"/>
      <c r="J386" s="890"/>
      <c r="K386" s="875"/>
      <c r="L386" s="877"/>
      <c r="M386" s="887"/>
      <c r="N386" s="877"/>
    </row>
    <row r="387" spans="1:14" x14ac:dyDescent="0.35">
      <c r="A387" s="873" t="b">
        <v>0</v>
      </c>
      <c r="B387" s="885">
        <f t="shared" si="51"/>
        <v>-90</v>
      </c>
      <c r="C387" s="888" t="s">
        <v>5965</v>
      </c>
      <c r="D387" s="873" t="s">
        <v>3319</v>
      </c>
      <c r="E387" s="873">
        <f t="shared" si="52"/>
        <v>4</v>
      </c>
      <c r="F387" s="889">
        <v>8</v>
      </c>
      <c r="G387" s="873"/>
      <c r="H387" s="873">
        <f t="shared" ca="1" si="53"/>
        <v>23</v>
      </c>
      <c r="I387" s="878"/>
      <c r="J387" s="890"/>
      <c r="K387" s="875"/>
      <c r="L387" s="877"/>
      <c r="M387" s="887"/>
      <c r="N387" s="877"/>
    </row>
    <row r="388" spans="1:14" x14ac:dyDescent="0.35">
      <c r="A388" s="873" t="b">
        <v>0</v>
      </c>
      <c r="B388" s="885">
        <f t="shared" si="51"/>
        <v>-89</v>
      </c>
      <c r="C388" s="888" t="s">
        <v>5966</v>
      </c>
      <c r="D388" s="873" t="s">
        <v>3319</v>
      </c>
      <c r="E388" s="873">
        <f t="shared" si="52"/>
        <v>5</v>
      </c>
      <c r="F388" s="889">
        <v>8</v>
      </c>
      <c r="G388" s="873"/>
      <c r="H388" s="873">
        <f t="shared" ca="1" si="53"/>
        <v>23</v>
      </c>
      <c r="I388" s="878"/>
      <c r="J388" s="890"/>
      <c r="K388" s="875"/>
      <c r="L388" s="877"/>
      <c r="M388" s="887"/>
      <c r="N388" s="877"/>
    </row>
    <row r="389" spans="1:14" x14ac:dyDescent="0.35">
      <c r="A389" s="873" t="b">
        <v>0</v>
      </c>
      <c r="B389" s="885">
        <f t="shared" si="51"/>
        <v>-88</v>
      </c>
      <c r="C389" s="888" t="s">
        <v>5967</v>
      </c>
      <c r="D389" s="873" t="s">
        <v>3319</v>
      </c>
      <c r="E389" s="873">
        <f t="shared" si="52"/>
        <v>6</v>
      </c>
      <c r="F389" s="889">
        <v>8</v>
      </c>
      <c r="G389" s="873"/>
      <c r="H389" s="873">
        <f t="shared" ca="1" si="53"/>
        <v>23</v>
      </c>
      <c r="I389" s="878"/>
      <c r="J389" s="890"/>
      <c r="K389" s="875"/>
      <c r="L389" s="877"/>
      <c r="M389" s="887"/>
      <c r="N389" s="877"/>
    </row>
    <row r="390" spans="1:14" x14ac:dyDescent="0.35">
      <c r="A390" s="873" t="b">
        <v>0</v>
      </c>
      <c r="B390" s="885">
        <f t="shared" si="51"/>
        <v>-87</v>
      </c>
      <c r="C390" s="888" t="s">
        <v>5968</v>
      </c>
      <c r="D390" s="873" t="s">
        <v>3319</v>
      </c>
      <c r="E390" s="873">
        <f t="shared" si="52"/>
        <v>7</v>
      </c>
      <c r="F390" s="889">
        <v>8</v>
      </c>
      <c r="G390" s="873"/>
      <c r="H390" s="873">
        <f t="shared" ca="1" si="53"/>
        <v>23</v>
      </c>
      <c r="I390" s="878"/>
      <c r="J390" s="890"/>
      <c r="K390" s="875"/>
      <c r="L390" s="877"/>
      <c r="M390" s="887"/>
      <c r="N390" s="877"/>
    </row>
    <row r="391" spans="1:14" x14ac:dyDescent="0.35">
      <c r="A391" s="873" t="b">
        <v>0</v>
      </c>
      <c r="B391" s="885">
        <f t="shared" si="51"/>
        <v>-86</v>
      </c>
      <c r="C391" s="888" t="s">
        <v>5969</v>
      </c>
      <c r="D391" s="873" t="s">
        <v>3319</v>
      </c>
      <c r="E391" s="873">
        <f t="shared" si="52"/>
        <v>8</v>
      </c>
      <c r="F391" s="889">
        <v>8</v>
      </c>
      <c r="G391" s="873"/>
      <c r="H391" s="873">
        <f t="shared" ca="1" si="53"/>
        <v>23</v>
      </c>
      <c r="I391" s="878"/>
      <c r="J391" s="890"/>
      <c r="K391" s="875"/>
      <c r="L391" s="877"/>
      <c r="M391" s="887"/>
      <c r="N391" s="877"/>
    </row>
    <row r="392" spans="1:14" x14ac:dyDescent="0.35">
      <c r="A392" s="873" t="b">
        <v>0</v>
      </c>
      <c r="B392" s="885">
        <f t="shared" ref="B392:B455" si="54">B391+1</f>
        <v>-85</v>
      </c>
      <c r="C392" s="888" t="s">
        <v>5970</v>
      </c>
      <c r="D392" s="873" t="s">
        <v>3340</v>
      </c>
      <c r="E392" s="873">
        <f t="shared" ref="E392:E455" si="55">COUNTIF(F383:F392,F392)</f>
        <v>1</v>
      </c>
      <c r="F392" s="889">
        <v>9</v>
      </c>
      <c r="G392" s="873"/>
      <c r="H392" s="873">
        <f t="shared" ref="H392:H455" ca="1" si="56">IF(F392=1,9,IF(E391=MAX(E390:E392),H390+2,H391))</f>
        <v>25</v>
      </c>
      <c r="I392" s="878"/>
      <c r="J392" s="890"/>
      <c r="K392" s="875"/>
      <c r="L392" s="877"/>
      <c r="M392" s="887"/>
      <c r="N392" s="877"/>
    </row>
    <row r="393" spans="1:14" x14ac:dyDescent="0.35">
      <c r="A393" s="873" t="b">
        <v>0</v>
      </c>
      <c r="B393" s="885">
        <f t="shared" si="54"/>
        <v>-84</v>
      </c>
      <c r="C393" s="888" t="s">
        <v>5971</v>
      </c>
      <c r="D393" s="873" t="s">
        <v>3340</v>
      </c>
      <c r="E393" s="873">
        <f t="shared" si="55"/>
        <v>2</v>
      </c>
      <c r="F393" s="889">
        <v>9</v>
      </c>
      <c r="G393" s="873"/>
      <c r="H393" s="873">
        <f t="shared" ca="1" si="56"/>
        <v>25</v>
      </c>
      <c r="I393" s="878"/>
      <c r="J393" s="890"/>
      <c r="K393" s="875"/>
      <c r="L393" s="877"/>
      <c r="M393" s="887"/>
      <c r="N393" s="877"/>
    </row>
    <row r="394" spans="1:14" x14ac:dyDescent="0.35">
      <c r="A394" s="873" t="b">
        <v>0</v>
      </c>
      <c r="B394" s="885">
        <f t="shared" si="54"/>
        <v>-83</v>
      </c>
      <c r="C394" s="888" t="s">
        <v>5972</v>
      </c>
      <c r="D394" s="873" t="s">
        <v>3340</v>
      </c>
      <c r="E394" s="873">
        <f t="shared" si="55"/>
        <v>3</v>
      </c>
      <c r="F394" s="889">
        <v>9</v>
      </c>
      <c r="G394" s="873"/>
      <c r="H394" s="873">
        <f t="shared" ca="1" si="56"/>
        <v>25</v>
      </c>
      <c r="I394" s="878"/>
      <c r="J394" s="890"/>
      <c r="K394" s="875"/>
      <c r="L394" s="877"/>
      <c r="M394" s="887"/>
      <c r="N394" s="877"/>
    </row>
    <row r="395" spans="1:14" x14ac:dyDescent="0.35">
      <c r="A395" s="873" t="b">
        <v>0</v>
      </c>
      <c r="B395" s="885">
        <f t="shared" si="54"/>
        <v>-82</v>
      </c>
      <c r="C395" s="888" t="s">
        <v>5973</v>
      </c>
      <c r="D395" s="873" t="s">
        <v>3340</v>
      </c>
      <c r="E395" s="873">
        <f t="shared" si="55"/>
        <v>4</v>
      </c>
      <c r="F395" s="889">
        <v>9</v>
      </c>
      <c r="G395" s="873"/>
      <c r="H395" s="873">
        <f t="shared" ca="1" si="56"/>
        <v>25</v>
      </c>
      <c r="I395" s="878"/>
      <c r="J395" s="890"/>
      <c r="K395" s="875"/>
      <c r="L395" s="877"/>
      <c r="M395" s="887"/>
      <c r="N395" s="877"/>
    </row>
    <row r="396" spans="1:14" x14ac:dyDescent="0.35">
      <c r="A396" s="873" t="b">
        <v>0</v>
      </c>
      <c r="B396" s="885">
        <f t="shared" si="54"/>
        <v>-81</v>
      </c>
      <c r="C396" s="888" t="s">
        <v>5974</v>
      </c>
      <c r="D396" s="873" t="s">
        <v>3340</v>
      </c>
      <c r="E396" s="873">
        <f t="shared" si="55"/>
        <v>5</v>
      </c>
      <c r="F396" s="889">
        <v>9</v>
      </c>
      <c r="G396" s="873"/>
      <c r="H396" s="873">
        <f t="shared" ca="1" si="56"/>
        <v>25</v>
      </c>
      <c r="I396" s="878"/>
      <c r="J396" s="890"/>
      <c r="K396" s="875"/>
      <c r="L396" s="877"/>
      <c r="M396" s="887"/>
      <c r="N396" s="877"/>
    </row>
    <row r="397" spans="1:14" x14ac:dyDescent="0.35">
      <c r="A397" s="873" t="b">
        <v>0</v>
      </c>
      <c r="B397" s="885">
        <f t="shared" si="54"/>
        <v>-80</v>
      </c>
      <c r="C397" s="888" t="s">
        <v>5975</v>
      </c>
      <c r="D397" s="873" t="s">
        <v>3340</v>
      </c>
      <c r="E397" s="873">
        <f t="shared" si="55"/>
        <v>6</v>
      </c>
      <c r="F397" s="889">
        <v>9</v>
      </c>
      <c r="G397" s="873"/>
      <c r="H397" s="873">
        <f t="shared" ca="1" si="56"/>
        <v>25</v>
      </c>
      <c r="I397" s="878"/>
      <c r="J397" s="890"/>
      <c r="K397" s="875"/>
      <c r="L397" s="877"/>
      <c r="M397" s="887"/>
      <c r="N397" s="877"/>
    </row>
    <row r="398" spans="1:14" x14ac:dyDescent="0.35">
      <c r="A398" s="873" t="b">
        <v>0</v>
      </c>
      <c r="B398" s="885">
        <f t="shared" si="54"/>
        <v>-79</v>
      </c>
      <c r="C398" s="888" t="s">
        <v>5976</v>
      </c>
      <c r="D398" s="873" t="s">
        <v>3340</v>
      </c>
      <c r="E398" s="873">
        <f t="shared" si="55"/>
        <v>7</v>
      </c>
      <c r="F398" s="889">
        <v>9</v>
      </c>
      <c r="G398" s="873"/>
      <c r="H398" s="873">
        <f t="shared" ca="1" si="56"/>
        <v>25</v>
      </c>
      <c r="I398" s="878"/>
      <c r="J398" s="890"/>
      <c r="K398" s="875"/>
      <c r="L398" s="877"/>
      <c r="M398" s="887"/>
      <c r="N398" s="877"/>
    </row>
    <row r="399" spans="1:14" x14ac:dyDescent="0.35">
      <c r="A399" s="873" t="b">
        <v>0</v>
      </c>
      <c r="B399" s="885">
        <f t="shared" si="54"/>
        <v>-78</v>
      </c>
      <c r="C399" s="888" t="s">
        <v>5977</v>
      </c>
      <c r="D399" s="873" t="s">
        <v>3340</v>
      </c>
      <c r="E399" s="873">
        <f t="shared" si="55"/>
        <v>8</v>
      </c>
      <c r="F399" s="889">
        <v>9</v>
      </c>
      <c r="G399" s="873"/>
      <c r="H399" s="873">
        <f t="shared" ca="1" si="56"/>
        <v>25</v>
      </c>
      <c r="I399" s="878"/>
      <c r="J399" s="890"/>
      <c r="K399" s="875"/>
      <c r="L399" s="877"/>
      <c r="M399" s="887"/>
      <c r="N399" s="877"/>
    </row>
    <row r="400" spans="1:14" x14ac:dyDescent="0.35">
      <c r="A400" s="873" t="b">
        <v>0</v>
      </c>
      <c r="B400" s="885">
        <f t="shared" si="54"/>
        <v>-77</v>
      </c>
      <c r="C400" s="888" t="s">
        <v>5978</v>
      </c>
      <c r="D400" s="873" t="s">
        <v>3361</v>
      </c>
      <c r="E400" s="873">
        <f t="shared" si="55"/>
        <v>1</v>
      </c>
      <c r="F400" s="889">
        <v>10</v>
      </c>
      <c r="G400" s="873"/>
      <c r="H400" s="873">
        <f t="shared" ca="1" si="56"/>
        <v>27</v>
      </c>
      <c r="I400" s="878"/>
      <c r="J400" s="890"/>
      <c r="K400" s="875"/>
      <c r="L400" s="877"/>
      <c r="M400" s="887"/>
      <c r="N400" s="877"/>
    </row>
    <row r="401" spans="1:14" x14ac:dyDescent="0.35">
      <c r="A401" s="873" t="b">
        <v>0</v>
      </c>
      <c r="B401" s="885">
        <f t="shared" si="54"/>
        <v>-76</v>
      </c>
      <c r="C401" s="888" t="s">
        <v>5979</v>
      </c>
      <c r="D401" s="873" t="s">
        <v>3361</v>
      </c>
      <c r="E401" s="873">
        <f t="shared" si="55"/>
        <v>2</v>
      </c>
      <c r="F401" s="889">
        <v>10</v>
      </c>
      <c r="G401" s="873"/>
      <c r="H401" s="873">
        <f t="shared" ca="1" si="56"/>
        <v>27</v>
      </c>
      <c r="I401" s="878"/>
      <c r="J401" s="890"/>
      <c r="K401" s="875"/>
      <c r="L401" s="877"/>
      <c r="M401" s="887"/>
      <c r="N401" s="877"/>
    </row>
    <row r="402" spans="1:14" x14ac:dyDescent="0.35">
      <c r="A402" s="873" t="b">
        <v>0</v>
      </c>
      <c r="B402" s="885">
        <f t="shared" si="54"/>
        <v>-75</v>
      </c>
      <c r="C402" s="888" t="s">
        <v>5980</v>
      </c>
      <c r="D402" s="873" t="s">
        <v>3361</v>
      </c>
      <c r="E402" s="873">
        <f t="shared" si="55"/>
        <v>3</v>
      </c>
      <c r="F402" s="889">
        <v>10</v>
      </c>
      <c r="G402" s="873"/>
      <c r="H402" s="873">
        <f t="shared" ca="1" si="56"/>
        <v>27</v>
      </c>
      <c r="I402" s="878"/>
      <c r="J402" s="890"/>
      <c r="K402" s="875"/>
      <c r="L402" s="877"/>
      <c r="M402" s="887"/>
      <c r="N402" s="877"/>
    </row>
    <row r="403" spans="1:14" x14ac:dyDescent="0.35">
      <c r="A403" s="873" t="b">
        <v>0</v>
      </c>
      <c r="B403" s="885">
        <f t="shared" si="54"/>
        <v>-74</v>
      </c>
      <c r="C403" s="888" t="s">
        <v>5981</v>
      </c>
      <c r="D403" s="873" t="s">
        <v>3361</v>
      </c>
      <c r="E403" s="873">
        <f t="shared" si="55"/>
        <v>4</v>
      </c>
      <c r="F403" s="889">
        <v>10</v>
      </c>
      <c r="G403" s="873"/>
      <c r="H403" s="873">
        <f t="shared" ca="1" si="56"/>
        <v>27</v>
      </c>
      <c r="I403" s="878"/>
      <c r="J403" s="890"/>
      <c r="K403" s="875"/>
      <c r="L403" s="877"/>
      <c r="M403" s="887"/>
      <c r="N403" s="877"/>
    </row>
    <row r="404" spans="1:14" x14ac:dyDescent="0.35">
      <c r="A404" s="873" t="b">
        <v>0</v>
      </c>
      <c r="B404" s="885">
        <f t="shared" si="54"/>
        <v>-73</v>
      </c>
      <c r="C404" s="888" t="s">
        <v>5982</v>
      </c>
      <c r="D404" s="873" t="s">
        <v>3361</v>
      </c>
      <c r="E404" s="873">
        <f t="shared" si="55"/>
        <v>5</v>
      </c>
      <c r="F404" s="889">
        <v>10</v>
      </c>
      <c r="G404" s="873"/>
      <c r="H404" s="873">
        <f t="shared" ca="1" si="56"/>
        <v>27</v>
      </c>
      <c r="I404" s="878"/>
      <c r="J404" s="890"/>
      <c r="K404" s="875"/>
      <c r="L404" s="877"/>
      <c r="M404" s="887"/>
      <c r="N404" s="877"/>
    </row>
    <row r="405" spans="1:14" x14ac:dyDescent="0.35">
      <c r="A405" s="873" t="b">
        <v>0</v>
      </c>
      <c r="B405" s="885">
        <f t="shared" si="54"/>
        <v>-72</v>
      </c>
      <c r="C405" s="888" t="s">
        <v>5983</v>
      </c>
      <c r="D405" s="873" t="s">
        <v>3361</v>
      </c>
      <c r="E405" s="873">
        <f t="shared" si="55"/>
        <v>6</v>
      </c>
      <c r="F405" s="889">
        <v>10</v>
      </c>
      <c r="G405" s="873"/>
      <c r="H405" s="873">
        <f t="shared" ca="1" si="56"/>
        <v>27</v>
      </c>
      <c r="I405" s="878"/>
      <c r="J405" s="890"/>
      <c r="K405" s="875"/>
      <c r="L405" s="877"/>
      <c r="M405" s="887"/>
      <c r="N405" s="877"/>
    </row>
    <row r="406" spans="1:14" x14ac:dyDescent="0.35">
      <c r="A406" s="873" t="b">
        <v>0</v>
      </c>
      <c r="B406" s="885">
        <f t="shared" si="54"/>
        <v>-71</v>
      </c>
      <c r="C406" s="888" t="s">
        <v>5984</v>
      </c>
      <c r="D406" s="873" t="s">
        <v>3361</v>
      </c>
      <c r="E406" s="873">
        <f t="shared" si="55"/>
        <v>7</v>
      </c>
      <c r="F406" s="889">
        <v>10</v>
      </c>
      <c r="G406" s="873"/>
      <c r="H406" s="873">
        <f t="shared" ca="1" si="56"/>
        <v>27</v>
      </c>
      <c r="I406" s="878"/>
      <c r="J406" s="890"/>
      <c r="K406" s="875"/>
      <c r="L406" s="877"/>
      <c r="M406" s="887"/>
      <c r="N406" s="877"/>
    </row>
    <row r="407" spans="1:14" x14ac:dyDescent="0.35">
      <c r="A407" s="873" t="b">
        <v>0</v>
      </c>
      <c r="B407" s="885">
        <f t="shared" si="54"/>
        <v>-70</v>
      </c>
      <c r="C407" s="888" t="s">
        <v>5985</v>
      </c>
      <c r="D407" s="873" t="s">
        <v>3361</v>
      </c>
      <c r="E407" s="873">
        <f t="shared" si="55"/>
        <v>8</v>
      </c>
      <c r="F407" s="889">
        <v>10</v>
      </c>
      <c r="G407" s="873"/>
      <c r="H407" s="873">
        <f t="shared" ca="1" si="56"/>
        <v>27</v>
      </c>
      <c r="I407" s="878"/>
      <c r="J407" s="890"/>
      <c r="K407" s="875"/>
      <c r="L407" s="877"/>
      <c r="M407" s="887"/>
      <c r="N407" s="877"/>
    </row>
    <row r="408" spans="1:14" x14ac:dyDescent="0.35">
      <c r="A408" s="873" t="b">
        <v>0</v>
      </c>
      <c r="B408" s="885">
        <f t="shared" si="54"/>
        <v>-69</v>
      </c>
      <c r="C408" s="888" t="s">
        <v>5986</v>
      </c>
      <c r="D408" s="873" t="s">
        <v>3382</v>
      </c>
      <c r="E408" s="873">
        <f t="shared" si="55"/>
        <v>1</v>
      </c>
      <c r="F408" s="889">
        <v>11</v>
      </c>
      <c r="G408" s="873"/>
      <c r="H408" s="873">
        <f t="shared" ca="1" si="56"/>
        <v>29</v>
      </c>
      <c r="I408" s="878"/>
      <c r="J408" s="890"/>
      <c r="K408" s="875"/>
      <c r="L408" s="877"/>
      <c r="M408" s="887"/>
      <c r="N408" s="877"/>
    </row>
    <row r="409" spans="1:14" x14ac:dyDescent="0.35">
      <c r="A409" s="873" t="b">
        <v>0</v>
      </c>
      <c r="B409" s="885">
        <f t="shared" si="54"/>
        <v>-68</v>
      </c>
      <c r="C409" s="888" t="s">
        <v>5987</v>
      </c>
      <c r="D409" s="873" t="s">
        <v>3382</v>
      </c>
      <c r="E409" s="873">
        <f t="shared" si="55"/>
        <v>2</v>
      </c>
      <c r="F409" s="889">
        <v>11</v>
      </c>
      <c r="G409" s="873"/>
      <c r="H409" s="873">
        <f t="shared" ca="1" si="56"/>
        <v>29</v>
      </c>
      <c r="I409" s="878"/>
      <c r="J409" s="890"/>
      <c r="K409" s="875"/>
      <c r="L409" s="877"/>
      <c r="M409" s="887"/>
      <c r="N409" s="877"/>
    </row>
    <row r="410" spans="1:14" x14ac:dyDescent="0.35">
      <c r="A410" s="873" t="b">
        <v>0</v>
      </c>
      <c r="B410" s="885">
        <f t="shared" si="54"/>
        <v>-67</v>
      </c>
      <c r="C410" s="888" t="s">
        <v>5988</v>
      </c>
      <c r="D410" s="873" t="s">
        <v>3382</v>
      </c>
      <c r="E410" s="873">
        <f t="shared" si="55"/>
        <v>3</v>
      </c>
      <c r="F410" s="889">
        <v>11</v>
      </c>
      <c r="G410" s="873"/>
      <c r="H410" s="873">
        <f t="shared" ca="1" si="56"/>
        <v>29</v>
      </c>
      <c r="I410" s="878"/>
      <c r="J410" s="890"/>
      <c r="K410" s="875"/>
      <c r="L410" s="877"/>
      <c r="M410" s="887"/>
      <c r="N410" s="877"/>
    </row>
    <row r="411" spans="1:14" x14ac:dyDescent="0.35">
      <c r="A411" s="873" t="b">
        <v>0</v>
      </c>
      <c r="B411" s="885">
        <f t="shared" si="54"/>
        <v>-66</v>
      </c>
      <c r="C411" s="888" t="s">
        <v>5989</v>
      </c>
      <c r="D411" s="873" t="s">
        <v>3382</v>
      </c>
      <c r="E411" s="873">
        <f t="shared" si="55"/>
        <v>4</v>
      </c>
      <c r="F411" s="889">
        <v>11</v>
      </c>
      <c r="G411" s="873"/>
      <c r="H411" s="873">
        <f t="shared" ca="1" si="56"/>
        <v>29</v>
      </c>
      <c r="I411" s="878"/>
      <c r="J411" s="890"/>
      <c r="K411" s="875"/>
      <c r="L411" s="877"/>
      <c r="M411" s="887"/>
      <c r="N411" s="877"/>
    </row>
    <row r="412" spans="1:14" x14ac:dyDescent="0.35">
      <c r="A412" s="873" t="b">
        <v>0</v>
      </c>
      <c r="B412" s="885">
        <f t="shared" si="54"/>
        <v>-65</v>
      </c>
      <c r="C412" s="888" t="s">
        <v>5990</v>
      </c>
      <c r="D412" s="873" t="s">
        <v>3382</v>
      </c>
      <c r="E412" s="873">
        <f t="shared" si="55"/>
        <v>5</v>
      </c>
      <c r="F412" s="889">
        <v>11</v>
      </c>
      <c r="G412" s="873"/>
      <c r="H412" s="873">
        <f t="shared" ca="1" si="56"/>
        <v>29</v>
      </c>
      <c r="I412" s="878"/>
      <c r="J412" s="890"/>
      <c r="K412" s="875"/>
      <c r="L412" s="877"/>
      <c r="M412" s="887"/>
      <c r="N412" s="877"/>
    </row>
    <row r="413" spans="1:14" x14ac:dyDescent="0.35">
      <c r="A413" s="873" t="b">
        <v>0</v>
      </c>
      <c r="B413" s="885">
        <f t="shared" si="54"/>
        <v>-64</v>
      </c>
      <c r="C413" s="888" t="s">
        <v>5991</v>
      </c>
      <c r="D413" s="873" t="s">
        <v>3382</v>
      </c>
      <c r="E413" s="873">
        <f t="shared" si="55"/>
        <v>6</v>
      </c>
      <c r="F413" s="889">
        <v>11</v>
      </c>
      <c r="G413" s="873"/>
      <c r="H413" s="873">
        <f t="shared" ca="1" si="56"/>
        <v>29</v>
      </c>
      <c r="I413" s="878"/>
      <c r="J413" s="890"/>
      <c r="K413" s="875"/>
      <c r="L413" s="877"/>
      <c r="M413" s="887"/>
      <c r="N413" s="877"/>
    </row>
    <row r="414" spans="1:14" x14ac:dyDescent="0.35">
      <c r="A414" s="873" t="b">
        <v>0</v>
      </c>
      <c r="B414" s="885">
        <f t="shared" si="54"/>
        <v>-63</v>
      </c>
      <c r="C414" s="888" t="s">
        <v>5992</v>
      </c>
      <c r="D414" s="873" t="s">
        <v>3382</v>
      </c>
      <c r="E414" s="873">
        <f t="shared" si="55"/>
        <v>7</v>
      </c>
      <c r="F414" s="889">
        <v>11</v>
      </c>
      <c r="G414" s="873"/>
      <c r="H414" s="873">
        <f t="shared" ca="1" si="56"/>
        <v>29</v>
      </c>
      <c r="I414" s="878"/>
      <c r="J414" s="890"/>
      <c r="K414" s="875"/>
      <c r="L414" s="877"/>
      <c r="M414" s="887"/>
      <c r="N414" s="877"/>
    </row>
    <row r="415" spans="1:14" x14ac:dyDescent="0.35">
      <c r="A415" s="873" t="b">
        <v>0</v>
      </c>
      <c r="B415" s="885">
        <f t="shared" si="54"/>
        <v>-62</v>
      </c>
      <c r="C415" s="888" t="s">
        <v>5993</v>
      </c>
      <c r="D415" s="873" t="s">
        <v>3382</v>
      </c>
      <c r="E415" s="873">
        <f t="shared" si="55"/>
        <v>8</v>
      </c>
      <c r="F415" s="889">
        <v>11</v>
      </c>
      <c r="G415" s="873"/>
      <c r="H415" s="873">
        <f t="shared" ca="1" si="56"/>
        <v>29</v>
      </c>
      <c r="I415" s="878"/>
      <c r="J415" s="890"/>
      <c r="K415" s="875"/>
      <c r="L415" s="877"/>
      <c r="M415" s="887"/>
      <c r="N415" s="877"/>
    </row>
    <row r="416" spans="1:14" x14ac:dyDescent="0.35">
      <c r="A416" s="873" t="b">
        <v>0</v>
      </c>
      <c r="B416" s="885">
        <f t="shared" si="54"/>
        <v>-61</v>
      </c>
      <c r="C416" s="888" t="s">
        <v>5994</v>
      </c>
      <c r="D416" s="873" t="s">
        <v>3403</v>
      </c>
      <c r="E416" s="873">
        <f t="shared" si="55"/>
        <v>1</v>
      </c>
      <c r="F416" s="889">
        <v>12</v>
      </c>
      <c r="G416" s="873"/>
      <c r="H416" s="873">
        <f t="shared" ca="1" si="56"/>
        <v>31</v>
      </c>
      <c r="I416" s="878"/>
      <c r="J416" s="890"/>
      <c r="K416" s="875"/>
      <c r="L416" s="877"/>
      <c r="M416" s="887"/>
      <c r="N416" s="877"/>
    </row>
    <row r="417" spans="1:14" x14ac:dyDescent="0.35">
      <c r="A417" s="873" t="b">
        <v>0</v>
      </c>
      <c r="B417" s="885">
        <f t="shared" si="54"/>
        <v>-60</v>
      </c>
      <c r="C417" s="888" t="s">
        <v>5995</v>
      </c>
      <c r="D417" s="873" t="s">
        <v>3403</v>
      </c>
      <c r="E417" s="873">
        <f t="shared" si="55"/>
        <v>2</v>
      </c>
      <c r="F417" s="889">
        <v>12</v>
      </c>
      <c r="G417" s="873"/>
      <c r="H417" s="873">
        <f t="shared" ca="1" si="56"/>
        <v>31</v>
      </c>
      <c r="I417" s="878"/>
      <c r="J417" s="890"/>
      <c r="K417" s="875"/>
      <c r="L417" s="877"/>
      <c r="M417" s="887"/>
      <c r="N417" s="877"/>
    </row>
    <row r="418" spans="1:14" x14ac:dyDescent="0.35">
      <c r="A418" s="873" t="b">
        <v>0</v>
      </c>
      <c r="B418" s="885">
        <f t="shared" si="54"/>
        <v>-59</v>
      </c>
      <c r="C418" s="888" t="s">
        <v>5996</v>
      </c>
      <c r="D418" s="873" t="s">
        <v>3403</v>
      </c>
      <c r="E418" s="873">
        <f t="shared" si="55"/>
        <v>3</v>
      </c>
      <c r="F418" s="889">
        <v>12</v>
      </c>
      <c r="G418" s="873"/>
      <c r="H418" s="873">
        <f t="shared" ca="1" si="56"/>
        <v>31</v>
      </c>
      <c r="I418" s="878"/>
      <c r="J418" s="890"/>
      <c r="K418" s="875"/>
      <c r="L418" s="877"/>
      <c r="M418" s="887"/>
      <c r="N418" s="877"/>
    </row>
    <row r="419" spans="1:14" x14ac:dyDescent="0.35">
      <c r="A419" s="873" t="b">
        <v>0</v>
      </c>
      <c r="B419" s="885">
        <f t="shared" si="54"/>
        <v>-58</v>
      </c>
      <c r="C419" s="888" t="s">
        <v>5997</v>
      </c>
      <c r="D419" s="873" t="s">
        <v>3403</v>
      </c>
      <c r="E419" s="873">
        <f t="shared" si="55"/>
        <v>4</v>
      </c>
      <c r="F419" s="889">
        <v>12</v>
      </c>
      <c r="G419" s="873"/>
      <c r="H419" s="873">
        <f t="shared" ca="1" si="56"/>
        <v>31</v>
      </c>
      <c r="I419" s="878"/>
      <c r="J419" s="890"/>
      <c r="K419" s="875"/>
      <c r="L419" s="877"/>
      <c r="M419" s="887"/>
      <c r="N419" s="877"/>
    </row>
    <row r="420" spans="1:14" x14ac:dyDescent="0.35">
      <c r="A420" s="873" t="b">
        <v>0</v>
      </c>
      <c r="B420" s="885">
        <f t="shared" si="54"/>
        <v>-57</v>
      </c>
      <c r="C420" s="888" t="s">
        <v>5998</v>
      </c>
      <c r="D420" s="873" t="s">
        <v>3403</v>
      </c>
      <c r="E420" s="873">
        <f t="shared" si="55"/>
        <v>5</v>
      </c>
      <c r="F420" s="889">
        <v>12</v>
      </c>
      <c r="G420" s="873"/>
      <c r="H420" s="873">
        <f t="shared" ca="1" si="56"/>
        <v>31</v>
      </c>
      <c r="I420" s="878"/>
      <c r="J420" s="890"/>
      <c r="K420" s="875"/>
      <c r="L420" s="877"/>
      <c r="M420" s="887"/>
      <c r="N420" s="877"/>
    </row>
    <row r="421" spans="1:14" x14ac:dyDescent="0.35">
      <c r="A421" s="873" t="b">
        <v>0</v>
      </c>
      <c r="B421" s="885">
        <f t="shared" si="54"/>
        <v>-56</v>
      </c>
      <c r="C421" s="888" t="s">
        <v>5999</v>
      </c>
      <c r="D421" s="873" t="s">
        <v>3403</v>
      </c>
      <c r="E421" s="873">
        <f t="shared" si="55"/>
        <v>6</v>
      </c>
      <c r="F421" s="889">
        <v>12</v>
      </c>
      <c r="G421" s="873"/>
      <c r="H421" s="873">
        <f t="shared" ca="1" si="56"/>
        <v>31</v>
      </c>
      <c r="I421" s="878"/>
      <c r="J421" s="890"/>
      <c r="K421" s="875"/>
      <c r="L421" s="877"/>
      <c r="M421" s="887"/>
      <c r="N421" s="877"/>
    </row>
    <row r="422" spans="1:14" x14ac:dyDescent="0.35">
      <c r="A422" s="873" t="b">
        <v>0</v>
      </c>
      <c r="B422" s="885">
        <f t="shared" si="54"/>
        <v>-55</v>
      </c>
      <c r="C422" s="888" t="s">
        <v>6000</v>
      </c>
      <c r="D422" s="873" t="s">
        <v>3403</v>
      </c>
      <c r="E422" s="873">
        <f t="shared" si="55"/>
        <v>7</v>
      </c>
      <c r="F422" s="889">
        <v>12</v>
      </c>
      <c r="G422" s="873"/>
      <c r="H422" s="873">
        <f t="shared" ca="1" si="56"/>
        <v>31</v>
      </c>
      <c r="I422" s="878"/>
      <c r="J422" s="890"/>
      <c r="K422" s="875"/>
      <c r="L422" s="877"/>
      <c r="M422" s="887"/>
      <c r="N422" s="877"/>
    </row>
    <row r="423" spans="1:14" x14ac:dyDescent="0.35">
      <c r="A423" s="873" t="b">
        <v>0</v>
      </c>
      <c r="B423" s="885">
        <f t="shared" si="54"/>
        <v>-54</v>
      </c>
      <c r="C423" s="888" t="s">
        <v>6001</v>
      </c>
      <c r="D423" s="873" t="s">
        <v>3403</v>
      </c>
      <c r="E423" s="873">
        <f t="shared" si="55"/>
        <v>8</v>
      </c>
      <c r="F423" s="889">
        <v>12</v>
      </c>
      <c r="G423" s="873"/>
      <c r="H423" s="873">
        <f t="shared" ca="1" si="56"/>
        <v>31</v>
      </c>
      <c r="I423" s="878"/>
      <c r="J423" s="890"/>
      <c r="K423" s="875"/>
      <c r="L423" s="877"/>
      <c r="M423" s="887"/>
      <c r="N423" s="877"/>
    </row>
    <row r="424" spans="1:14" x14ac:dyDescent="0.35">
      <c r="A424" s="873" t="b">
        <v>0</v>
      </c>
      <c r="B424" s="885">
        <f t="shared" si="54"/>
        <v>-53</v>
      </c>
      <c r="C424" s="888" t="s">
        <v>6002</v>
      </c>
      <c r="D424" s="873" t="s">
        <v>3424</v>
      </c>
      <c r="E424" s="873">
        <f t="shared" si="55"/>
        <v>1</v>
      </c>
      <c r="F424" s="889">
        <v>13</v>
      </c>
      <c r="G424" s="873"/>
      <c r="H424" s="873">
        <f t="shared" ca="1" si="56"/>
        <v>33</v>
      </c>
      <c r="I424" s="878"/>
      <c r="J424" s="890"/>
      <c r="K424" s="875"/>
      <c r="L424" s="877"/>
      <c r="M424" s="887"/>
      <c r="N424" s="877"/>
    </row>
    <row r="425" spans="1:14" x14ac:dyDescent="0.35">
      <c r="A425" s="873" t="b">
        <v>0</v>
      </c>
      <c r="B425" s="885">
        <f t="shared" si="54"/>
        <v>-52</v>
      </c>
      <c r="C425" s="888" t="s">
        <v>6003</v>
      </c>
      <c r="D425" s="873" t="s">
        <v>3424</v>
      </c>
      <c r="E425" s="873">
        <f t="shared" si="55"/>
        <v>2</v>
      </c>
      <c r="F425" s="889">
        <v>13</v>
      </c>
      <c r="G425" s="873"/>
      <c r="H425" s="873">
        <f t="shared" ca="1" si="56"/>
        <v>33</v>
      </c>
      <c r="I425" s="878"/>
      <c r="J425" s="890"/>
      <c r="K425" s="875"/>
      <c r="L425" s="877"/>
      <c r="M425" s="887"/>
      <c r="N425" s="877"/>
    </row>
    <row r="426" spans="1:14" x14ac:dyDescent="0.35">
      <c r="A426" s="873" t="b">
        <v>0</v>
      </c>
      <c r="B426" s="885">
        <f t="shared" si="54"/>
        <v>-51</v>
      </c>
      <c r="C426" s="888" t="s">
        <v>6004</v>
      </c>
      <c r="D426" s="873" t="s">
        <v>3424</v>
      </c>
      <c r="E426" s="873">
        <f t="shared" si="55"/>
        <v>3</v>
      </c>
      <c r="F426" s="889">
        <v>13</v>
      </c>
      <c r="G426" s="873"/>
      <c r="H426" s="873">
        <f t="shared" ca="1" si="56"/>
        <v>33</v>
      </c>
      <c r="I426" s="878"/>
      <c r="J426" s="890"/>
      <c r="K426" s="875"/>
      <c r="L426" s="877"/>
      <c r="M426" s="887"/>
      <c r="N426" s="877"/>
    </row>
    <row r="427" spans="1:14" x14ac:dyDescent="0.35">
      <c r="A427" s="873" t="b">
        <v>0</v>
      </c>
      <c r="B427" s="885">
        <f t="shared" si="54"/>
        <v>-50</v>
      </c>
      <c r="C427" s="888" t="s">
        <v>6005</v>
      </c>
      <c r="D427" s="873" t="s">
        <v>3424</v>
      </c>
      <c r="E427" s="873">
        <f t="shared" si="55"/>
        <v>4</v>
      </c>
      <c r="F427" s="889">
        <v>13</v>
      </c>
      <c r="G427" s="873"/>
      <c r="H427" s="873">
        <f t="shared" ca="1" si="56"/>
        <v>33</v>
      </c>
      <c r="I427" s="878"/>
      <c r="J427" s="890"/>
      <c r="K427" s="875"/>
      <c r="L427" s="877"/>
      <c r="M427" s="887"/>
      <c r="N427" s="877"/>
    </row>
    <row r="428" spans="1:14" x14ac:dyDescent="0.35">
      <c r="A428" s="873" t="b">
        <v>0</v>
      </c>
      <c r="B428" s="885">
        <f t="shared" si="54"/>
        <v>-49</v>
      </c>
      <c r="C428" s="888" t="s">
        <v>6006</v>
      </c>
      <c r="D428" s="873" t="s">
        <v>3424</v>
      </c>
      <c r="E428" s="873">
        <f t="shared" si="55"/>
        <v>5</v>
      </c>
      <c r="F428" s="889">
        <v>13</v>
      </c>
      <c r="G428" s="873"/>
      <c r="H428" s="873">
        <f t="shared" ca="1" si="56"/>
        <v>33</v>
      </c>
      <c r="I428" s="878"/>
      <c r="J428" s="890"/>
      <c r="K428" s="875"/>
      <c r="L428" s="877"/>
      <c r="M428" s="887"/>
      <c r="N428" s="877"/>
    </row>
    <row r="429" spans="1:14" x14ac:dyDescent="0.35">
      <c r="A429" s="873" t="b">
        <v>0</v>
      </c>
      <c r="B429" s="885">
        <f t="shared" si="54"/>
        <v>-48</v>
      </c>
      <c r="C429" s="888" t="s">
        <v>6007</v>
      </c>
      <c r="D429" s="873" t="s">
        <v>3424</v>
      </c>
      <c r="E429" s="873">
        <f t="shared" si="55"/>
        <v>6</v>
      </c>
      <c r="F429" s="889">
        <v>13</v>
      </c>
      <c r="G429" s="873"/>
      <c r="H429" s="873">
        <f t="shared" ca="1" si="56"/>
        <v>33</v>
      </c>
      <c r="I429" s="878"/>
      <c r="J429" s="890"/>
      <c r="K429" s="875"/>
      <c r="L429" s="877"/>
      <c r="M429" s="887"/>
      <c r="N429" s="877"/>
    </row>
    <row r="430" spans="1:14" x14ac:dyDescent="0.35">
      <c r="A430" s="873" t="b">
        <v>0</v>
      </c>
      <c r="B430" s="885">
        <f t="shared" si="54"/>
        <v>-47</v>
      </c>
      <c r="C430" s="888" t="s">
        <v>6008</v>
      </c>
      <c r="D430" s="873" t="s">
        <v>3424</v>
      </c>
      <c r="E430" s="873">
        <f t="shared" si="55"/>
        <v>7</v>
      </c>
      <c r="F430" s="889">
        <v>13</v>
      </c>
      <c r="G430" s="873"/>
      <c r="H430" s="873">
        <f t="shared" ca="1" si="56"/>
        <v>33</v>
      </c>
      <c r="I430" s="878"/>
      <c r="J430" s="890"/>
      <c r="K430" s="875"/>
      <c r="L430" s="877"/>
      <c r="M430" s="887"/>
      <c r="N430" s="877"/>
    </row>
    <row r="431" spans="1:14" x14ac:dyDescent="0.35">
      <c r="A431" s="873" t="b">
        <v>0</v>
      </c>
      <c r="B431" s="885">
        <f t="shared" si="54"/>
        <v>-46</v>
      </c>
      <c r="C431" s="888" t="s">
        <v>6009</v>
      </c>
      <c r="D431" s="873" t="s">
        <v>3424</v>
      </c>
      <c r="E431" s="873">
        <f t="shared" si="55"/>
        <v>8</v>
      </c>
      <c r="F431" s="889">
        <v>13</v>
      </c>
      <c r="G431" s="873"/>
      <c r="H431" s="873">
        <f t="shared" ca="1" si="56"/>
        <v>33</v>
      </c>
      <c r="I431" s="878"/>
      <c r="J431" s="890"/>
      <c r="K431" s="875"/>
      <c r="L431" s="877"/>
      <c r="M431" s="887"/>
      <c r="N431" s="877"/>
    </row>
    <row r="432" spans="1:14" x14ac:dyDescent="0.35">
      <c r="A432" s="873" t="b">
        <v>0</v>
      </c>
      <c r="B432" s="885">
        <f t="shared" si="54"/>
        <v>-45</v>
      </c>
      <c r="C432" s="888" t="s">
        <v>6010</v>
      </c>
      <c r="D432" s="873" t="s">
        <v>3445</v>
      </c>
      <c r="E432" s="873">
        <f t="shared" si="55"/>
        <v>1</v>
      </c>
      <c r="F432" s="889">
        <v>14</v>
      </c>
      <c r="G432" s="873"/>
      <c r="H432" s="873">
        <f t="shared" ca="1" si="56"/>
        <v>35</v>
      </c>
      <c r="I432" s="878"/>
      <c r="J432" s="890"/>
      <c r="K432" s="875"/>
      <c r="L432" s="877"/>
      <c r="M432" s="887"/>
      <c r="N432" s="877"/>
    </row>
    <row r="433" spans="1:14" x14ac:dyDescent="0.35">
      <c r="A433" s="873" t="b">
        <v>0</v>
      </c>
      <c r="B433" s="885">
        <f t="shared" si="54"/>
        <v>-44</v>
      </c>
      <c r="C433" s="888" t="s">
        <v>6011</v>
      </c>
      <c r="D433" s="873" t="s">
        <v>3445</v>
      </c>
      <c r="E433" s="873">
        <f t="shared" si="55"/>
        <v>2</v>
      </c>
      <c r="F433" s="889">
        <v>14</v>
      </c>
      <c r="G433" s="873"/>
      <c r="H433" s="873">
        <f t="shared" ca="1" si="56"/>
        <v>35</v>
      </c>
      <c r="I433" s="878"/>
      <c r="J433" s="890"/>
      <c r="K433" s="875"/>
      <c r="L433" s="877"/>
      <c r="M433" s="887"/>
      <c r="N433" s="877"/>
    </row>
    <row r="434" spans="1:14" x14ac:dyDescent="0.35">
      <c r="A434" s="873" t="b">
        <v>0</v>
      </c>
      <c r="B434" s="885">
        <f t="shared" si="54"/>
        <v>-43</v>
      </c>
      <c r="C434" s="888" t="s">
        <v>6012</v>
      </c>
      <c r="D434" s="873" t="s">
        <v>3445</v>
      </c>
      <c r="E434" s="873">
        <f t="shared" si="55"/>
        <v>3</v>
      </c>
      <c r="F434" s="889">
        <v>14</v>
      </c>
      <c r="G434" s="873"/>
      <c r="H434" s="873">
        <f t="shared" ca="1" si="56"/>
        <v>35</v>
      </c>
      <c r="I434" s="878"/>
      <c r="J434" s="890"/>
      <c r="K434" s="875"/>
      <c r="L434" s="877"/>
      <c r="M434" s="887"/>
      <c r="N434" s="877"/>
    </row>
    <row r="435" spans="1:14" x14ac:dyDescent="0.35">
      <c r="A435" s="873" t="b">
        <v>0</v>
      </c>
      <c r="B435" s="885">
        <f t="shared" si="54"/>
        <v>-42</v>
      </c>
      <c r="C435" s="888" t="s">
        <v>6013</v>
      </c>
      <c r="D435" s="873" t="s">
        <v>3445</v>
      </c>
      <c r="E435" s="873">
        <f t="shared" si="55"/>
        <v>4</v>
      </c>
      <c r="F435" s="889">
        <v>14</v>
      </c>
      <c r="G435" s="873"/>
      <c r="H435" s="873">
        <f t="shared" ca="1" si="56"/>
        <v>35</v>
      </c>
      <c r="I435" s="878"/>
      <c r="J435" s="890"/>
      <c r="K435" s="875"/>
      <c r="L435" s="877"/>
      <c r="M435" s="887"/>
      <c r="N435" s="877"/>
    </row>
    <row r="436" spans="1:14" x14ac:dyDescent="0.35">
      <c r="A436" s="873" t="b">
        <v>0</v>
      </c>
      <c r="B436" s="885">
        <f t="shared" si="54"/>
        <v>-41</v>
      </c>
      <c r="C436" s="888" t="s">
        <v>6014</v>
      </c>
      <c r="D436" s="873" t="s">
        <v>3445</v>
      </c>
      <c r="E436" s="873">
        <f t="shared" si="55"/>
        <v>5</v>
      </c>
      <c r="F436" s="889">
        <v>14</v>
      </c>
      <c r="G436" s="873"/>
      <c r="H436" s="873">
        <f t="shared" ca="1" si="56"/>
        <v>35</v>
      </c>
      <c r="I436" s="878"/>
      <c r="J436" s="890"/>
      <c r="K436" s="875"/>
      <c r="L436" s="877"/>
      <c r="M436" s="887"/>
      <c r="N436" s="877"/>
    </row>
    <row r="437" spans="1:14" x14ac:dyDescent="0.35">
      <c r="A437" s="873" t="b">
        <v>0</v>
      </c>
      <c r="B437" s="885">
        <f t="shared" si="54"/>
        <v>-40</v>
      </c>
      <c r="C437" s="888" t="s">
        <v>6015</v>
      </c>
      <c r="D437" s="873" t="s">
        <v>3445</v>
      </c>
      <c r="E437" s="873">
        <f t="shared" si="55"/>
        <v>6</v>
      </c>
      <c r="F437" s="889">
        <v>14</v>
      </c>
      <c r="G437" s="873"/>
      <c r="H437" s="873">
        <f t="shared" ca="1" si="56"/>
        <v>35</v>
      </c>
      <c r="I437" s="878"/>
      <c r="J437" s="890"/>
      <c r="K437" s="875"/>
      <c r="L437" s="877"/>
      <c r="M437" s="887"/>
      <c r="N437" s="877"/>
    </row>
    <row r="438" spans="1:14" x14ac:dyDescent="0.35">
      <c r="A438" s="873" t="b">
        <v>0</v>
      </c>
      <c r="B438" s="885">
        <f t="shared" si="54"/>
        <v>-39</v>
      </c>
      <c r="C438" s="888" t="s">
        <v>6016</v>
      </c>
      <c r="D438" s="873" t="s">
        <v>3445</v>
      </c>
      <c r="E438" s="873">
        <f t="shared" si="55"/>
        <v>7</v>
      </c>
      <c r="F438" s="889">
        <v>14</v>
      </c>
      <c r="G438" s="873"/>
      <c r="H438" s="873">
        <f t="shared" ca="1" si="56"/>
        <v>35</v>
      </c>
      <c r="I438" s="878"/>
      <c r="J438" s="890"/>
      <c r="K438" s="875"/>
      <c r="L438" s="877"/>
      <c r="M438" s="887"/>
      <c r="N438" s="877"/>
    </row>
    <row r="439" spans="1:14" x14ac:dyDescent="0.35">
      <c r="A439" s="873" t="b">
        <v>0</v>
      </c>
      <c r="B439" s="885">
        <f t="shared" si="54"/>
        <v>-38</v>
      </c>
      <c r="C439" s="888" t="s">
        <v>6017</v>
      </c>
      <c r="D439" s="873" t="s">
        <v>3445</v>
      </c>
      <c r="E439" s="873">
        <f t="shared" si="55"/>
        <v>8</v>
      </c>
      <c r="F439" s="889">
        <v>14</v>
      </c>
      <c r="G439" s="873"/>
      <c r="H439" s="873">
        <f t="shared" ca="1" si="56"/>
        <v>35</v>
      </c>
      <c r="I439" s="878"/>
      <c r="J439" s="890"/>
      <c r="K439" s="875"/>
      <c r="L439" s="877"/>
      <c r="M439" s="887"/>
      <c r="N439" s="877"/>
    </row>
    <row r="440" spans="1:14" x14ac:dyDescent="0.35">
      <c r="A440" s="873" t="b">
        <v>0</v>
      </c>
      <c r="B440" s="885">
        <f t="shared" si="54"/>
        <v>-37</v>
      </c>
      <c r="C440" s="888" t="s">
        <v>6018</v>
      </c>
      <c r="D440" s="873" t="s">
        <v>3466</v>
      </c>
      <c r="E440" s="873">
        <f t="shared" si="55"/>
        <v>1</v>
      </c>
      <c r="F440" s="889">
        <v>15</v>
      </c>
      <c r="G440" s="873"/>
      <c r="H440" s="873">
        <f t="shared" ca="1" si="56"/>
        <v>37</v>
      </c>
      <c r="I440" s="878"/>
      <c r="J440" s="890"/>
      <c r="K440" s="875"/>
      <c r="L440" s="877"/>
      <c r="M440" s="887"/>
      <c r="N440" s="877"/>
    </row>
    <row r="441" spans="1:14" x14ac:dyDescent="0.35">
      <c r="A441" s="873" t="b">
        <v>0</v>
      </c>
      <c r="B441" s="885">
        <f t="shared" si="54"/>
        <v>-36</v>
      </c>
      <c r="C441" s="888" t="s">
        <v>6019</v>
      </c>
      <c r="D441" s="873" t="s">
        <v>3466</v>
      </c>
      <c r="E441" s="873">
        <f t="shared" si="55"/>
        <v>2</v>
      </c>
      <c r="F441" s="889">
        <v>15</v>
      </c>
      <c r="G441" s="873"/>
      <c r="H441" s="873">
        <f t="shared" ca="1" si="56"/>
        <v>37</v>
      </c>
      <c r="I441" s="878"/>
      <c r="J441" s="890"/>
      <c r="K441" s="875"/>
      <c r="L441" s="877"/>
      <c r="M441" s="887"/>
      <c r="N441" s="877"/>
    </row>
    <row r="442" spans="1:14" x14ac:dyDescent="0.35">
      <c r="A442" s="873" t="b">
        <v>0</v>
      </c>
      <c r="B442" s="885">
        <f t="shared" si="54"/>
        <v>-35</v>
      </c>
      <c r="C442" s="888" t="s">
        <v>6020</v>
      </c>
      <c r="D442" s="873" t="s">
        <v>3466</v>
      </c>
      <c r="E442" s="873">
        <f t="shared" si="55"/>
        <v>3</v>
      </c>
      <c r="F442" s="889">
        <v>15</v>
      </c>
      <c r="G442" s="873"/>
      <c r="H442" s="873">
        <f t="shared" ca="1" si="56"/>
        <v>37</v>
      </c>
      <c r="I442" s="878"/>
      <c r="J442" s="890"/>
      <c r="K442" s="875"/>
      <c r="L442" s="877"/>
      <c r="M442" s="887"/>
      <c r="N442" s="877"/>
    </row>
    <row r="443" spans="1:14" x14ac:dyDescent="0.35">
      <c r="A443" s="873" t="b">
        <v>0</v>
      </c>
      <c r="B443" s="885">
        <f t="shared" si="54"/>
        <v>-34</v>
      </c>
      <c r="C443" s="888" t="s">
        <v>6021</v>
      </c>
      <c r="D443" s="873" t="s">
        <v>3466</v>
      </c>
      <c r="E443" s="873">
        <f t="shared" si="55"/>
        <v>4</v>
      </c>
      <c r="F443" s="889">
        <v>15</v>
      </c>
      <c r="G443" s="873"/>
      <c r="H443" s="873">
        <f t="shared" ca="1" si="56"/>
        <v>37</v>
      </c>
      <c r="I443" s="878"/>
      <c r="J443" s="890"/>
      <c r="K443" s="875"/>
      <c r="L443" s="877"/>
      <c r="M443" s="887"/>
      <c r="N443" s="877"/>
    </row>
    <row r="444" spans="1:14" x14ac:dyDescent="0.35">
      <c r="A444" s="873" t="b">
        <v>0</v>
      </c>
      <c r="B444" s="885">
        <f t="shared" si="54"/>
        <v>-33</v>
      </c>
      <c r="C444" s="888" t="s">
        <v>6022</v>
      </c>
      <c r="D444" s="873" t="s">
        <v>3466</v>
      </c>
      <c r="E444" s="873">
        <f t="shared" si="55"/>
        <v>5</v>
      </c>
      <c r="F444" s="889">
        <v>15</v>
      </c>
      <c r="G444" s="873"/>
      <c r="H444" s="873">
        <f t="shared" ca="1" si="56"/>
        <v>37</v>
      </c>
      <c r="I444" s="878"/>
      <c r="J444" s="890"/>
      <c r="K444" s="875"/>
      <c r="L444" s="877"/>
      <c r="M444" s="887"/>
      <c r="N444" s="877"/>
    </row>
    <row r="445" spans="1:14" x14ac:dyDescent="0.35">
      <c r="A445" s="873" t="b">
        <v>0</v>
      </c>
      <c r="B445" s="885">
        <f t="shared" si="54"/>
        <v>-32</v>
      </c>
      <c r="C445" s="888" t="s">
        <v>6023</v>
      </c>
      <c r="D445" s="873" t="s">
        <v>3466</v>
      </c>
      <c r="E445" s="873">
        <f t="shared" si="55"/>
        <v>6</v>
      </c>
      <c r="F445" s="889">
        <v>15</v>
      </c>
      <c r="G445" s="873"/>
      <c r="H445" s="873">
        <f t="shared" ca="1" si="56"/>
        <v>37</v>
      </c>
      <c r="I445" s="878"/>
      <c r="J445" s="890"/>
      <c r="K445" s="875"/>
      <c r="L445" s="877"/>
      <c r="M445" s="887"/>
      <c r="N445" s="877"/>
    </row>
    <row r="446" spans="1:14" x14ac:dyDescent="0.35">
      <c r="A446" s="873" t="b">
        <v>0</v>
      </c>
      <c r="B446" s="885">
        <f t="shared" si="54"/>
        <v>-31</v>
      </c>
      <c r="C446" s="888" t="s">
        <v>6024</v>
      </c>
      <c r="D446" s="873" t="s">
        <v>3466</v>
      </c>
      <c r="E446" s="873">
        <f t="shared" si="55"/>
        <v>7</v>
      </c>
      <c r="F446" s="889">
        <v>15</v>
      </c>
      <c r="G446" s="873"/>
      <c r="H446" s="873">
        <f t="shared" ca="1" si="56"/>
        <v>37</v>
      </c>
      <c r="I446" s="878"/>
      <c r="J446" s="890"/>
      <c r="K446" s="875"/>
      <c r="L446" s="877"/>
      <c r="M446" s="887"/>
      <c r="N446" s="877"/>
    </row>
    <row r="447" spans="1:14" x14ac:dyDescent="0.35">
      <c r="A447" s="873" t="b">
        <v>0</v>
      </c>
      <c r="B447" s="885">
        <f t="shared" si="54"/>
        <v>-30</v>
      </c>
      <c r="C447" s="888" t="s">
        <v>6025</v>
      </c>
      <c r="D447" s="873" t="s">
        <v>3466</v>
      </c>
      <c r="E447" s="873">
        <f t="shared" si="55"/>
        <v>8</v>
      </c>
      <c r="F447" s="889">
        <v>15</v>
      </c>
      <c r="G447" s="873"/>
      <c r="H447" s="873">
        <f t="shared" ca="1" si="56"/>
        <v>37</v>
      </c>
      <c r="I447" s="878"/>
      <c r="J447" s="890"/>
      <c r="K447" s="875"/>
      <c r="L447" s="877"/>
      <c r="M447" s="887"/>
      <c r="N447" s="877"/>
    </row>
    <row r="448" spans="1:14" x14ac:dyDescent="0.35">
      <c r="A448" s="873" t="b">
        <f t="shared" ref="A448:A511" ca="1" si="57">IF(OR(I448&lt;&gt;"",J448&lt;&gt;"",K448&lt;&gt;"",M448&lt;&gt;"",N448&lt;&gt;""),TRUE,FALSE)</f>
        <v>0</v>
      </c>
      <c r="B448" s="885">
        <f t="shared" si="54"/>
        <v>-29</v>
      </c>
      <c r="C448" s="891" t="str">
        <f ca="1">IF(COUNTA(D$325:D447)=1,"",OFFSET(B446,-COUNTA(D$325:D447)+3,1))</f>
        <v>a1W55000001tFfVEAU</v>
      </c>
      <c r="D448" s="873"/>
      <c r="E448" s="873">
        <f t="shared" ca="1" si="55"/>
        <v>1</v>
      </c>
      <c r="F448" s="889">
        <f ca="1">IF(COUNTA(D$325:D447)=1,"",OFFSET(F446,-COUNTA(D$325:D447)+3,0))</f>
        <v>1</v>
      </c>
      <c r="G448" s="873"/>
      <c r="H448" s="873">
        <f t="shared" ca="1" si="56"/>
        <v>9</v>
      </c>
      <c r="I448" s="878" t="str">
        <f t="shared" ref="I448:I511" ca="1" si="58">IFERROR(CHOOSE(E448,IFERROR(IF(INDIRECT("'Outcome Indicators - Section C '!K"&amp;H448+1)="","",INDIRECT("'Outcome Indicators - Section C '!K"&amp;H448+1)),""),IFERROR(IF(INDIRECT("'Outcome Indicators - Section C '!O"&amp;H448+1)="","",INDIRECT("'Outcome Indicators - Section C '!O"&amp;H448+1)),""),IFERROR(IF(INDIRECT("'Outcome Indicators - Section C '!S"&amp;H448+1)="","",INDIRECT("'Outcome Indicators - Section C '!S"&amp;H448+1)),""),IFERROR(IF(INDIRECT("'Outcome Indicators - Section C '!W"&amp;H448+1)="","",INDIRECT("'Outcome Indicators - Section C '!W"&amp;H448+1)),"")),"")</f>
        <v/>
      </c>
      <c r="J448" s="890" t="str">
        <f t="shared" ref="J448:J511" ca="1" si="59">IFERROR(CHOOSE(E448,IFERROR(IF(INDIRECT("'Outcome Indicators - Section C '!K"&amp;H448)="","",INDIRECT("'Outcome Indicators - Section C '!K"&amp;H448)),""),IFERROR(IF(INDIRECT("'Outcome Indicators - Section C '!O"&amp;H448)="","",INDIRECT("'Outcome Indicators - Section C '!O"&amp;H448)),""),IFERROR(IF(INDIRECT("'Outcome Indicators - Section C '!S"&amp;H448)="","",INDIRECT("'Outcome Indicators - Section C '!S"&amp;H448)),""),IFERROR(IF(INDIRECT("'Outcome Indicators - Section C '!W"&amp;H448)="","",INDIRECT("'Outcome Indicators - Section C '!W"&amp;H448)),"")),"")</f>
        <v/>
      </c>
      <c r="K448" s="875" t="str">
        <f t="shared" ref="K448:K511" ca="1" si="60">IFERROR(CHOOSE(E448,IFERROR(IF(INDIRECT("'Outcome Indicators - Section C '!L"&amp;H448)="","",INDIRECT("'Outcome Indicators - Section C '!L"&amp;H448)*100),""),IFERROR(IF(INDIRECT("'Outcome Indicators - Section C '!P"&amp;H448)="","",INDIRECT("'Outcome Indicators - Section C '!P"&amp;H448)*100),""),IFERROR(IF(INDIRECT("'Outcome Indicators - Section C '!T"&amp;H448)="","",INDIRECT("'Outcome Indicators - Section C '!T"&amp;H448)*100),""),IFERROR(IF(INDIRECT("'Outcome Indicators - Section C '!X"&amp;H448)="","",INDIRECT("'Outcome Indicators - Section C '!X"&amp;H448)*100),"")),"")</f>
        <v/>
      </c>
      <c r="L448" s="877">
        <f ca="1">IFERROR(CHOOSE(E448,'Outcome Indicators - Section C '!$K$7,'Outcome Indicators - Section C '!$O$7,'Outcome Indicators - Section C '!$S$7,'Outcome Indicators - Section C '!$W$7,'Outcome Indicators - Section C '!#REF!),"")</f>
        <v>2021</v>
      </c>
      <c r="M448" s="887" t="str">
        <f t="shared" ref="M448:M511" ca="1" si="61">IFERROR(CHOOSE(E448,IFERROR(IF(INDIRECT("'Outcome Indicators - Section C '!M"&amp;H448)="","",INDIRECT("'Outcome Indicators - Section C '!M"&amp;H448)),""),IFERROR(IF(INDIRECT("'Outcome Indicators - Section C '!Q"&amp;H448)="","",INDIRECT("'Outcome Indicators - Section C '!Q"&amp;H448)),""),IFERROR(IF(INDIRECT("'Outcome Indicators - Section C '!U"&amp;H448)="","",INDIRECT("'Outcome Indicators - Section C '!U"&amp;H448)),""),IFERROR(IF(INDIRECT("'Outcome Indicators - Section C '!Y"&amp;H448)="","",INDIRECT("'Outcome Indicators - Section C '!Y"&amp;H448)),"")),"")</f>
        <v/>
      </c>
      <c r="N448" s="877" t="str">
        <f t="shared" ref="N448:N511" ca="1" si="62">IF(IFERROR(CHOOSE(E448,IFERROR(IF(INDIRECT("'Outcome Indicators - Section C '!N"&amp;H448)=0,"",INDIRECT("'Outcome Indicators - Section C '!N"&amp;H448)),""),IFERROR(IF(INDIRECT("'Outcome Indicators - Section C '!R"&amp;H448)=0,"",INDIRECT("'Outcome Indicators - Section C '!R"&amp;H448)),""),IFERROR(IF(INDIRECT("'Outcome Indicators - Section C '!V"&amp;H448)=0,"",INDIRECT("'Outcome Indicators - Section C '!V"&amp;H448)),""),IFERROR(IF(INDIRECT("'Outcome Indicators - Section C '!Z"&amp;H448)=0,"",INDIRECT("'Outcome Indicators - Section C '!Z"&amp;H448)),""),),"")=0,"",IFERROR(CHOOSE(E448,IFERROR(IF(INDIRECT("'Outcome Indicators - Section C '!N"&amp;H448)=0,"",INDIRECT("'Outcome Indicators - Section C '!N"&amp;H448)),""),IFERROR(IF(INDIRECT("'Outcome Indicators - Section C '!R"&amp;H448)=0,"",INDIRECT("'Outcome Indicators - Section C '!R"&amp;H448)),""),IFERROR(IF(INDIRECT("'Outcome Indicators - Section C '!V"&amp;H448)=0,"",INDIRECT("'Outcome Indicators - Section C '!V"&amp;H448)),""),IFERROR(IF(INDIRECT("'Outcome Indicators - Section C '!Z"&amp;H448)=0,"",INDIRECT("'Outcome Indicators - Section C '!Z"&amp;H448)),""),),""))</f>
        <v/>
      </c>
    </row>
    <row r="449" spans="1:14" x14ac:dyDescent="0.35">
      <c r="A449" s="873" t="b">
        <f t="shared" ca="1" si="57"/>
        <v>0</v>
      </c>
      <c r="B449" s="885">
        <f t="shared" si="54"/>
        <v>-28</v>
      </c>
      <c r="C449" s="891" t="str">
        <f ca="1">IF(COUNTA(D$325:D448)=1,"",OFFSET(B447,-COUNTA(D$325:D448)+3,1))</f>
        <v>a1W55000001tFfkEAE</v>
      </c>
      <c r="D449" s="873"/>
      <c r="E449" s="873">
        <f t="shared" ca="1" si="55"/>
        <v>2</v>
      </c>
      <c r="F449" s="889">
        <f ca="1">IF(COUNTA(D$325:D448)=1,"",OFFSET(F447,-COUNTA(D$325:D448)+3,0))</f>
        <v>1</v>
      </c>
      <c r="G449" s="873"/>
      <c r="H449" s="873">
        <f t="shared" ca="1" si="56"/>
        <v>9</v>
      </c>
      <c r="I449" s="878" t="str">
        <f t="shared" ca="1" si="58"/>
        <v/>
      </c>
      <c r="J449" s="890" t="str">
        <f t="shared" ca="1" si="59"/>
        <v/>
      </c>
      <c r="K449" s="875" t="str">
        <f t="shared" ca="1" si="60"/>
        <v/>
      </c>
      <c r="L449" s="877">
        <f ca="1">IFERROR(CHOOSE(E449,'Outcome Indicators - Section C '!$K$7,'Outcome Indicators - Section C '!$O$7,'Outcome Indicators - Section C '!$S$7,'Outcome Indicators - Section C '!$W$7,'Outcome Indicators - Section C '!#REF!),"")</f>
        <v>2022</v>
      </c>
      <c r="M449" s="887" t="str">
        <f t="shared" ca="1" si="61"/>
        <v/>
      </c>
      <c r="N449" s="877" t="str">
        <f t="shared" ca="1" si="62"/>
        <v/>
      </c>
    </row>
    <row r="450" spans="1:14" x14ac:dyDescent="0.35">
      <c r="A450" s="873" t="b">
        <f t="shared" ca="1" si="57"/>
        <v>0</v>
      </c>
      <c r="B450" s="885">
        <f t="shared" si="54"/>
        <v>-27</v>
      </c>
      <c r="C450" s="891" t="str">
        <f ca="1">IF(COUNTA(D$325:D449)=1,"",OFFSET(B448,-COUNTA(D$325:D449)+3,1))</f>
        <v>a1W55000001tFfzEAE</v>
      </c>
      <c r="D450" s="873"/>
      <c r="E450" s="873">
        <f t="shared" ca="1" si="55"/>
        <v>3</v>
      </c>
      <c r="F450" s="889">
        <f ca="1">IF(COUNTA(D$325:D449)=1,"",OFFSET(F448,-COUNTA(D$325:D449)+3,0))</f>
        <v>1</v>
      </c>
      <c r="G450" s="873"/>
      <c r="H450" s="873">
        <f t="shared" ca="1" si="56"/>
        <v>9</v>
      </c>
      <c r="I450" s="878" t="str">
        <f t="shared" ca="1" si="58"/>
        <v/>
      </c>
      <c r="J450" s="890" t="str">
        <f t="shared" ca="1" si="59"/>
        <v/>
      </c>
      <c r="K450" s="875" t="str">
        <f t="shared" ca="1" si="60"/>
        <v/>
      </c>
      <c r="L450" s="877">
        <f ca="1">IFERROR(CHOOSE(E450,'Outcome Indicators - Section C '!$K$7,'Outcome Indicators - Section C '!$O$7,'Outcome Indicators - Section C '!$S$7,'Outcome Indicators - Section C '!$W$7,'Outcome Indicators - Section C '!#REF!),"")</f>
        <v>2023</v>
      </c>
      <c r="M450" s="887" t="str">
        <f t="shared" ca="1" si="61"/>
        <v/>
      </c>
      <c r="N450" s="877" t="str">
        <f t="shared" ca="1" si="62"/>
        <v/>
      </c>
    </row>
    <row r="451" spans="1:14" x14ac:dyDescent="0.35">
      <c r="A451" s="873" t="b">
        <f t="shared" ca="1" si="57"/>
        <v>0</v>
      </c>
      <c r="B451" s="885">
        <f t="shared" si="54"/>
        <v>-26</v>
      </c>
      <c r="C451" s="891" t="str">
        <f ca="1">IF(COUNTA(D$325:D450)=1,"",OFFSET(B449,-COUNTA(D$325:D450)+3,1))</f>
        <v>a1W55000001tFgEEAU</v>
      </c>
      <c r="D451" s="873"/>
      <c r="E451" s="873">
        <f t="shared" ca="1" si="55"/>
        <v>4</v>
      </c>
      <c r="F451" s="889">
        <f ca="1">IF(COUNTA(D$325:D450)=1,"",OFFSET(F449,-COUNTA(D$325:D450)+3,0))</f>
        <v>1</v>
      </c>
      <c r="G451" s="873"/>
      <c r="H451" s="873">
        <f t="shared" ca="1" si="56"/>
        <v>9</v>
      </c>
      <c r="I451" s="878" t="str">
        <f t="shared" ca="1" si="58"/>
        <v/>
      </c>
      <c r="J451" s="890" t="str">
        <f t="shared" ca="1" si="59"/>
        <v/>
      </c>
      <c r="K451" s="875" t="str">
        <f t="shared" ca="1" si="60"/>
        <v/>
      </c>
      <c r="L451" s="877">
        <f ca="1">IFERROR(CHOOSE(E451,'Outcome Indicators - Section C '!$K$7,'Outcome Indicators - Section C '!$O$7,'Outcome Indicators - Section C '!$S$7,'Outcome Indicators - Section C '!$W$7,'Outcome Indicators - Section C '!#REF!),"")</f>
        <v>2024</v>
      </c>
      <c r="M451" s="887" t="str">
        <f t="shared" ca="1" si="61"/>
        <v/>
      </c>
      <c r="N451" s="877" t="str">
        <f t="shared" ca="1" si="62"/>
        <v/>
      </c>
    </row>
    <row r="452" spans="1:14" x14ac:dyDescent="0.35">
      <c r="A452" s="873" t="b">
        <f t="shared" ca="1" si="57"/>
        <v>0</v>
      </c>
      <c r="B452" s="885">
        <f t="shared" si="54"/>
        <v>-25</v>
      </c>
      <c r="C452" s="891" t="str">
        <f ca="1">IF(COUNTA(D$325:D451)=1,"",OFFSET(B450,-COUNTA(D$325:D451)+3,1))</f>
        <v>a1W55000001tFgTEAU</v>
      </c>
      <c r="D452" s="873"/>
      <c r="E452" s="873">
        <f t="shared" ca="1" si="55"/>
        <v>5</v>
      </c>
      <c r="F452" s="889">
        <f ca="1">IF(COUNTA(D$325:D451)=1,"",OFFSET(F450,-COUNTA(D$325:D451)+3,0))</f>
        <v>1</v>
      </c>
      <c r="G452" s="873"/>
      <c r="H452" s="873">
        <f t="shared" ca="1" si="56"/>
        <v>9</v>
      </c>
      <c r="I452" s="878" t="str">
        <f t="shared" ca="1" si="58"/>
        <v/>
      </c>
      <c r="J452" s="890" t="str">
        <f t="shared" ca="1" si="59"/>
        <v/>
      </c>
      <c r="K452" s="875" t="str">
        <f t="shared" ca="1" si="60"/>
        <v/>
      </c>
      <c r="L452" s="877" t="str">
        <f ca="1">IFERROR(CHOOSE(E452,'Outcome Indicators - Section C '!$K$7,'Outcome Indicators - Section C '!$O$7,'Outcome Indicators - Section C '!$S$7,'Outcome Indicators - Section C '!$W$7,'Outcome Indicators - Section C '!#REF!),"")</f>
        <v/>
      </c>
      <c r="M452" s="887" t="str">
        <f t="shared" ca="1" si="61"/>
        <v/>
      </c>
      <c r="N452" s="877" t="str">
        <f t="shared" ca="1" si="62"/>
        <v/>
      </c>
    </row>
    <row r="453" spans="1:14" x14ac:dyDescent="0.35">
      <c r="A453" s="873" t="b">
        <f t="shared" ca="1" si="57"/>
        <v>0</v>
      </c>
      <c r="B453" s="885">
        <f t="shared" si="54"/>
        <v>-24</v>
      </c>
      <c r="C453" s="891" t="str">
        <f ca="1">IF(COUNTA(D$325:D452)=1,"",OFFSET(B451,-COUNTA(D$325:D452)+3,1))</f>
        <v>a1W55000001tFgiEAE</v>
      </c>
      <c r="D453" s="873"/>
      <c r="E453" s="873">
        <f t="shared" ca="1" si="55"/>
        <v>6</v>
      </c>
      <c r="F453" s="889">
        <f ca="1">IF(COUNTA(D$325:D452)=1,"",OFFSET(F451,-COUNTA(D$325:D452)+3,0))</f>
        <v>1</v>
      </c>
      <c r="G453" s="873"/>
      <c r="H453" s="873">
        <f t="shared" ca="1" si="56"/>
        <v>9</v>
      </c>
      <c r="I453" s="878" t="str">
        <f t="shared" ca="1" si="58"/>
        <v/>
      </c>
      <c r="J453" s="890" t="str">
        <f t="shared" ca="1" si="59"/>
        <v/>
      </c>
      <c r="K453" s="875" t="str">
        <f t="shared" ca="1" si="60"/>
        <v/>
      </c>
      <c r="L453" s="877" t="str">
        <f ca="1">IFERROR(CHOOSE(E453,'Outcome Indicators - Section C '!$K$7,'Outcome Indicators - Section C '!$O$7,'Outcome Indicators - Section C '!$S$7,'Outcome Indicators - Section C '!$W$7,'Outcome Indicators - Section C '!#REF!),"")</f>
        <v/>
      </c>
      <c r="M453" s="887" t="str">
        <f t="shared" ca="1" si="61"/>
        <v/>
      </c>
      <c r="N453" s="877" t="str">
        <f t="shared" ca="1" si="62"/>
        <v/>
      </c>
    </row>
    <row r="454" spans="1:14" x14ac:dyDescent="0.35">
      <c r="A454" s="873" t="b">
        <f t="shared" ca="1" si="57"/>
        <v>0</v>
      </c>
      <c r="B454" s="885">
        <f t="shared" si="54"/>
        <v>-23</v>
      </c>
      <c r="C454" s="891" t="str">
        <f ca="1">IF(COUNTA(D$325:D453)=1,"",OFFSET(B452,-COUNTA(D$325:D453)+3,1))</f>
        <v>a1W55000001tFgxEAE</v>
      </c>
      <c r="D454" s="873"/>
      <c r="E454" s="873">
        <f t="shared" ca="1" si="55"/>
        <v>7</v>
      </c>
      <c r="F454" s="889">
        <f ca="1">IF(COUNTA(D$325:D453)=1,"",OFFSET(F452,-COUNTA(D$325:D453)+3,0))</f>
        <v>1</v>
      </c>
      <c r="G454" s="873"/>
      <c r="H454" s="873">
        <f t="shared" ca="1" si="56"/>
        <v>9</v>
      </c>
      <c r="I454" s="878" t="str">
        <f t="shared" ca="1" si="58"/>
        <v/>
      </c>
      <c r="J454" s="890" t="str">
        <f t="shared" ca="1" si="59"/>
        <v/>
      </c>
      <c r="K454" s="875" t="str">
        <f t="shared" ca="1" si="60"/>
        <v/>
      </c>
      <c r="L454" s="877" t="str">
        <f ca="1">IFERROR(CHOOSE(E454,'Outcome Indicators - Section C '!$K$7,'Outcome Indicators - Section C '!$O$7,'Outcome Indicators - Section C '!$S$7,'Outcome Indicators - Section C '!$W$7,'Outcome Indicators - Section C '!#REF!),"")</f>
        <v/>
      </c>
      <c r="M454" s="887" t="str">
        <f t="shared" ca="1" si="61"/>
        <v/>
      </c>
      <c r="N454" s="877" t="str">
        <f t="shared" ca="1" si="62"/>
        <v/>
      </c>
    </row>
    <row r="455" spans="1:14" x14ac:dyDescent="0.35">
      <c r="A455" s="873" t="b">
        <f t="shared" ca="1" si="57"/>
        <v>0</v>
      </c>
      <c r="B455" s="885">
        <f t="shared" si="54"/>
        <v>-22</v>
      </c>
      <c r="C455" s="891" t="str">
        <f ca="1">IF(COUNTA(D$325:D454)=1,"",OFFSET(B453,-COUNTA(D$325:D454)+3,1))</f>
        <v>a1W55000001tFhCEAU</v>
      </c>
      <c r="D455" s="873"/>
      <c r="E455" s="873">
        <f t="shared" ca="1" si="55"/>
        <v>8</v>
      </c>
      <c r="F455" s="889">
        <f ca="1">IF(COUNTA(D$325:D454)=1,"",OFFSET(F453,-COUNTA(D$325:D454)+3,0))</f>
        <v>1</v>
      </c>
      <c r="G455" s="873"/>
      <c r="H455" s="873">
        <f t="shared" ca="1" si="56"/>
        <v>9</v>
      </c>
      <c r="I455" s="878" t="str">
        <f t="shared" ca="1" si="58"/>
        <v/>
      </c>
      <c r="J455" s="890" t="str">
        <f t="shared" ca="1" si="59"/>
        <v/>
      </c>
      <c r="K455" s="875" t="str">
        <f t="shared" ca="1" si="60"/>
        <v/>
      </c>
      <c r="L455" s="877" t="str">
        <f ca="1">IFERROR(CHOOSE(E455,'Outcome Indicators - Section C '!$K$7,'Outcome Indicators - Section C '!$O$7,'Outcome Indicators - Section C '!$S$7,'Outcome Indicators - Section C '!$W$7,'Outcome Indicators - Section C '!#REF!),"")</f>
        <v/>
      </c>
      <c r="M455" s="887" t="str">
        <f t="shared" ca="1" si="61"/>
        <v/>
      </c>
      <c r="N455" s="877" t="str">
        <f t="shared" ca="1" si="62"/>
        <v/>
      </c>
    </row>
    <row r="456" spans="1:14" x14ac:dyDescent="0.35">
      <c r="A456" s="873" t="b">
        <f t="shared" ca="1" si="57"/>
        <v>0</v>
      </c>
      <c r="B456" s="885">
        <f t="shared" ref="B456:B519" si="63">B455+1</f>
        <v>-21</v>
      </c>
      <c r="C456" s="891" t="str">
        <f ca="1">IF(COUNTA(D$325:D455)=1,"",OFFSET(B454,-COUNTA(D$325:D455)+3,1))</f>
        <v>a1W55000001tFfWEAU</v>
      </c>
      <c r="D456" s="873"/>
      <c r="E456" s="873">
        <f t="shared" ref="E456:E519" ca="1" si="64">COUNTIF(F447:F456,F456)</f>
        <v>1</v>
      </c>
      <c r="F456" s="889">
        <f ca="1">IF(COUNTA(D$325:D455)=1,"",OFFSET(F454,-COUNTA(D$325:D455)+3,0))</f>
        <v>2</v>
      </c>
      <c r="G456" s="873"/>
      <c r="H456" s="873">
        <f t="shared" ref="H456:H519" ca="1" si="65">IF(F456=1,9,IF(E455=MAX(E454:E456),H454+2,H455))</f>
        <v>11</v>
      </c>
      <c r="I456" s="878" t="str">
        <f t="shared" ca="1" si="58"/>
        <v/>
      </c>
      <c r="J456" s="890" t="str">
        <f t="shared" ca="1" si="59"/>
        <v/>
      </c>
      <c r="K456" s="875" t="str">
        <f t="shared" ca="1" si="60"/>
        <v/>
      </c>
      <c r="L456" s="877">
        <f ca="1">IFERROR(CHOOSE(E456,'Outcome Indicators - Section C '!$K$7,'Outcome Indicators - Section C '!$O$7,'Outcome Indicators - Section C '!$S$7,'Outcome Indicators - Section C '!$W$7,'Outcome Indicators - Section C '!#REF!),"")</f>
        <v>2021</v>
      </c>
      <c r="M456" s="887" t="str">
        <f t="shared" ca="1" si="61"/>
        <v/>
      </c>
      <c r="N456" s="877" t="str">
        <f t="shared" ca="1" si="62"/>
        <v/>
      </c>
    </row>
    <row r="457" spans="1:14" x14ac:dyDescent="0.35">
      <c r="A457" s="873" t="b">
        <f t="shared" ca="1" si="57"/>
        <v>0</v>
      </c>
      <c r="B457" s="885">
        <f t="shared" si="63"/>
        <v>-20</v>
      </c>
      <c r="C457" s="891" t="str">
        <f ca="1">IF(COUNTA(D$325:D456)=1,"",OFFSET(B455,-COUNTA(D$325:D456)+3,1))</f>
        <v>a1W55000001tFflEAE</v>
      </c>
      <c r="D457" s="873"/>
      <c r="E457" s="873">
        <f t="shared" ca="1" si="64"/>
        <v>2</v>
      </c>
      <c r="F457" s="889">
        <f ca="1">IF(COUNTA(D$325:D456)=1,"",OFFSET(F455,-COUNTA(D$325:D456)+3,0))</f>
        <v>2</v>
      </c>
      <c r="G457" s="873"/>
      <c r="H457" s="873">
        <f t="shared" ca="1" si="65"/>
        <v>11</v>
      </c>
      <c r="I457" s="878" t="str">
        <f t="shared" ca="1" si="58"/>
        <v/>
      </c>
      <c r="J457" s="890" t="str">
        <f t="shared" ca="1" si="59"/>
        <v/>
      </c>
      <c r="K457" s="875" t="str">
        <f t="shared" ca="1" si="60"/>
        <v/>
      </c>
      <c r="L457" s="877">
        <f ca="1">IFERROR(CHOOSE(E457,'Outcome Indicators - Section C '!$K$7,'Outcome Indicators - Section C '!$O$7,'Outcome Indicators - Section C '!$S$7,'Outcome Indicators - Section C '!$W$7,'Outcome Indicators - Section C '!#REF!),"")</f>
        <v>2022</v>
      </c>
      <c r="M457" s="887" t="str">
        <f t="shared" ca="1" si="61"/>
        <v/>
      </c>
      <c r="N457" s="877" t="str">
        <f t="shared" ca="1" si="62"/>
        <v/>
      </c>
    </row>
    <row r="458" spans="1:14" x14ac:dyDescent="0.35">
      <c r="A458" s="873" t="b">
        <f t="shared" ca="1" si="57"/>
        <v>0</v>
      </c>
      <c r="B458" s="885">
        <f t="shared" si="63"/>
        <v>-19</v>
      </c>
      <c r="C458" s="891" t="str">
        <f ca="1">IF(COUNTA(D$325:D457)=1,"",OFFSET(B456,-COUNTA(D$325:D457)+3,1))</f>
        <v>a1W55000001tFg0EAE</v>
      </c>
      <c r="D458" s="873"/>
      <c r="E458" s="873">
        <f t="shared" ca="1" si="64"/>
        <v>3</v>
      </c>
      <c r="F458" s="889">
        <f ca="1">IF(COUNTA(D$325:D457)=1,"",OFFSET(F456,-COUNTA(D$325:D457)+3,0))</f>
        <v>2</v>
      </c>
      <c r="G458" s="873"/>
      <c r="H458" s="873">
        <f t="shared" ca="1" si="65"/>
        <v>11</v>
      </c>
      <c r="I458" s="878" t="str">
        <f t="shared" ca="1" si="58"/>
        <v/>
      </c>
      <c r="J458" s="890" t="str">
        <f t="shared" ca="1" si="59"/>
        <v/>
      </c>
      <c r="K458" s="875" t="str">
        <f t="shared" ca="1" si="60"/>
        <v/>
      </c>
      <c r="L458" s="877">
        <f ca="1">IFERROR(CHOOSE(E458,'Outcome Indicators - Section C '!$K$7,'Outcome Indicators - Section C '!$O$7,'Outcome Indicators - Section C '!$S$7,'Outcome Indicators - Section C '!$W$7,'Outcome Indicators - Section C '!#REF!),"")</f>
        <v>2023</v>
      </c>
      <c r="M458" s="887" t="str">
        <f t="shared" ca="1" si="61"/>
        <v/>
      </c>
      <c r="N458" s="877" t="str">
        <f t="shared" ca="1" si="62"/>
        <v/>
      </c>
    </row>
    <row r="459" spans="1:14" x14ac:dyDescent="0.35">
      <c r="A459" s="873" t="b">
        <f t="shared" ca="1" si="57"/>
        <v>0</v>
      </c>
      <c r="B459" s="885">
        <f t="shared" si="63"/>
        <v>-18</v>
      </c>
      <c r="C459" s="891" t="str">
        <f ca="1">IF(COUNTA(D$325:D458)=1,"",OFFSET(B457,-COUNTA(D$325:D458)+3,1))</f>
        <v>a1W55000001tFgFEAU</v>
      </c>
      <c r="D459" s="873"/>
      <c r="E459" s="873">
        <f t="shared" ca="1" si="64"/>
        <v>4</v>
      </c>
      <c r="F459" s="889">
        <f ca="1">IF(COUNTA(D$325:D458)=1,"",OFFSET(F457,-COUNTA(D$325:D458)+3,0))</f>
        <v>2</v>
      </c>
      <c r="G459" s="873"/>
      <c r="H459" s="873">
        <f t="shared" ca="1" si="65"/>
        <v>11</v>
      </c>
      <c r="I459" s="878" t="str">
        <f t="shared" ca="1" si="58"/>
        <v/>
      </c>
      <c r="J459" s="890" t="str">
        <f t="shared" ca="1" si="59"/>
        <v/>
      </c>
      <c r="K459" s="875" t="str">
        <f t="shared" ca="1" si="60"/>
        <v/>
      </c>
      <c r="L459" s="877">
        <f ca="1">IFERROR(CHOOSE(E459,'Outcome Indicators - Section C '!$K$7,'Outcome Indicators - Section C '!$O$7,'Outcome Indicators - Section C '!$S$7,'Outcome Indicators - Section C '!$W$7,'Outcome Indicators - Section C '!#REF!),"")</f>
        <v>2024</v>
      </c>
      <c r="M459" s="887" t="str">
        <f t="shared" ca="1" si="61"/>
        <v/>
      </c>
      <c r="N459" s="877" t="str">
        <f t="shared" ca="1" si="62"/>
        <v/>
      </c>
    </row>
    <row r="460" spans="1:14" x14ac:dyDescent="0.35">
      <c r="A460" s="873" t="b">
        <f t="shared" ca="1" si="57"/>
        <v>0</v>
      </c>
      <c r="B460" s="885">
        <f t="shared" si="63"/>
        <v>-17</v>
      </c>
      <c r="C460" s="891" t="str">
        <f ca="1">IF(COUNTA(D$325:D459)=1,"",OFFSET(B458,-COUNTA(D$325:D459)+3,1))</f>
        <v>a1W55000001tFgUEAU</v>
      </c>
      <c r="D460" s="873"/>
      <c r="E460" s="873">
        <f t="shared" ca="1" si="64"/>
        <v>5</v>
      </c>
      <c r="F460" s="889">
        <f ca="1">IF(COUNTA(D$325:D459)=1,"",OFFSET(F458,-COUNTA(D$325:D459)+3,0))</f>
        <v>2</v>
      </c>
      <c r="G460" s="873"/>
      <c r="H460" s="873">
        <f t="shared" ca="1" si="65"/>
        <v>11</v>
      </c>
      <c r="I460" s="878" t="str">
        <f t="shared" ca="1" si="58"/>
        <v/>
      </c>
      <c r="J460" s="890" t="str">
        <f t="shared" ca="1" si="59"/>
        <v/>
      </c>
      <c r="K460" s="875" t="str">
        <f t="shared" ca="1" si="60"/>
        <v/>
      </c>
      <c r="L460" s="877" t="str">
        <f ca="1">IFERROR(CHOOSE(E460,'Outcome Indicators - Section C '!$K$7,'Outcome Indicators - Section C '!$O$7,'Outcome Indicators - Section C '!$S$7,'Outcome Indicators - Section C '!$W$7,'Outcome Indicators - Section C '!#REF!),"")</f>
        <v/>
      </c>
      <c r="M460" s="887" t="str">
        <f t="shared" ca="1" si="61"/>
        <v/>
      </c>
      <c r="N460" s="877" t="str">
        <f t="shared" ca="1" si="62"/>
        <v/>
      </c>
    </row>
    <row r="461" spans="1:14" x14ac:dyDescent="0.35">
      <c r="A461" s="873" t="b">
        <f t="shared" ca="1" si="57"/>
        <v>0</v>
      </c>
      <c r="B461" s="885">
        <f t="shared" si="63"/>
        <v>-16</v>
      </c>
      <c r="C461" s="891" t="str">
        <f ca="1">IF(COUNTA(D$325:D460)=1,"",OFFSET(B459,-COUNTA(D$325:D460)+3,1))</f>
        <v>a1W55000001tFgjEAE</v>
      </c>
      <c r="D461" s="873"/>
      <c r="E461" s="873">
        <f t="shared" ca="1" si="64"/>
        <v>6</v>
      </c>
      <c r="F461" s="889">
        <f ca="1">IF(COUNTA(D$325:D460)=1,"",OFFSET(F459,-COUNTA(D$325:D460)+3,0))</f>
        <v>2</v>
      </c>
      <c r="G461" s="873"/>
      <c r="H461" s="873">
        <f t="shared" ca="1" si="65"/>
        <v>11</v>
      </c>
      <c r="I461" s="878" t="str">
        <f t="shared" ca="1" si="58"/>
        <v/>
      </c>
      <c r="J461" s="890" t="str">
        <f t="shared" ca="1" si="59"/>
        <v/>
      </c>
      <c r="K461" s="875" t="str">
        <f t="shared" ca="1" si="60"/>
        <v/>
      </c>
      <c r="L461" s="877" t="str">
        <f ca="1">IFERROR(CHOOSE(E461,'Outcome Indicators - Section C '!$K$7,'Outcome Indicators - Section C '!$O$7,'Outcome Indicators - Section C '!$S$7,'Outcome Indicators - Section C '!$W$7,'Outcome Indicators - Section C '!#REF!),"")</f>
        <v/>
      </c>
      <c r="M461" s="887" t="str">
        <f t="shared" ca="1" si="61"/>
        <v/>
      </c>
      <c r="N461" s="877" t="str">
        <f t="shared" ca="1" si="62"/>
        <v/>
      </c>
    </row>
    <row r="462" spans="1:14" x14ac:dyDescent="0.35">
      <c r="A462" s="873" t="b">
        <f t="shared" ca="1" si="57"/>
        <v>0</v>
      </c>
      <c r="B462" s="885">
        <f t="shared" si="63"/>
        <v>-15</v>
      </c>
      <c r="C462" s="891" t="str">
        <f ca="1">IF(COUNTA(D$325:D461)=1,"",OFFSET(B460,-COUNTA(D$325:D461)+3,1))</f>
        <v>a1W55000001tFgyEAE</v>
      </c>
      <c r="D462" s="873"/>
      <c r="E462" s="873">
        <f t="shared" ca="1" si="64"/>
        <v>7</v>
      </c>
      <c r="F462" s="889">
        <f ca="1">IF(COUNTA(D$325:D461)=1,"",OFFSET(F460,-COUNTA(D$325:D461)+3,0))</f>
        <v>2</v>
      </c>
      <c r="G462" s="873"/>
      <c r="H462" s="873">
        <f t="shared" ca="1" si="65"/>
        <v>11</v>
      </c>
      <c r="I462" s="878" t="str">
        <f t="shared" ca="1" si="58"/>
        <v/>
      </c>
      <c r="J462" s="890" t="str">
        <f t="shared" ca="1" si="59"/>
        <v/>
      </c>
      <c r="K462" s="875" t="str">
        <f t="shared" ca="1" si="60"/>
        <v/>
      </c>
      <c r="L462" s="877" t="str">
        <f ca="1">IFERROR(CHOOSE(E462,'Outcome Indicators - Section C '!$K$7,'Outcome Indicators - Section C '!$O$7,'Outcome Indicators - Section C '!$S$7,'Outcome Indicators - Section C '!$W$7,'Outcome Indicators - Section C '!#REF!),"")</f>
        <v/>
      </c>
      <c r="M462" s="887" t="str">
        <f t="shared" ca="1" si="61"/>
        <v/>
      </c>
      <c r="N462" s="877" t="str">
        <f t="shared" ca="1" si="62"/>
        <v/>
      </c>
    </row>
    <row r="463" spans="1:14" x14ac:dyDescent="0.35">
      <c r="A463" s="873" t="b">
        <f t="shared" ca="1" si="57"/>
        <v>0</v>
      </c>
      <c r="B463" s="885">
        <f t="shared" si="63"/>
        <v>-14</v>
      </c>
      <c r="C463" s="891" t="str">
        <f ca="1">IF(COUNTA(D$325:D462)=1,"",OFFSET(B461,-COUNTA(D$325:D462)+3,1))</f>
        <v>a1W55000001tFhDEAU</v>
      </c>
      <c r="D463" s="873"/>
      <c r="E463" s="873">
        <f t="shared" ca="1" si="64"/>
        <v>8</v>
      </c>
      <c r="F463" s="889">
        <f ca="1">IF(COUNTA(D$325:D462)=1,"",OFFSET(F461,-COUNTA(D$325:D462)+3,0))</f>
        <v>2</v>
      </c>
      <c r="G463" s="873"/>
      <c r="H463" s="873">
        <f t="shared" ca="1" si="65"/>
        <v>11</v>
      </c>
      <c r="I463" s="878" t="str">
        <f t="shared" ca="1" si="58"/>
        <v/>
      </c>
      <c r="J463" s="890" t="str">
        <f t="shared" ca="1" si="59"/>
        <v/>
      </c>
      <c r="K463" s="875" t="str">
        <f t="shared" ca="1" si="60"/>
        <v/>
      </c>
      <c r="L463" s="877" t="str">
        <f ca="1">IFERROR(CHOOSE(E463,'Outcome Indicators - Section C '!$K$7,'Outcome Indicators - Section C '!$O$7,'Outcome Indicators - Section C '!$S$7,'Outcome Indicators - Section C '!$W$7,'Outcome Indicators - Section C '!#REF!),"")</f>
        <v/>
      </c>
      <c r="M463" s="887" t="str">
        <f t="shared" ca="1" si="61"/>
        <v/>
      </c>
      <c r="N463" s="877" t="str">
        <f t="shared" ca="1" si="62"/>
        <v/>
      </c>
    </row>
    <row r="464" spans="1:14" x14ac:dyDescent="0.35">
      <c r="A464" s="873" t="b">
        <f t="shared" ca="1" si="57"/>
        <v>0</v>
      </c>
      <c r="B464" s="885">
        <f t="shared" si="63"/>
        <v>-13</v>
      </c>
      <c r="C464" s="891" t="str">
        <f ca="1">IF(COUNTA(D$325:D463)=1,"",OFFSET(B462,-COUNTA(D$325:D463)+3,1))</f>
        <v>a1W55000001tFfXEAU</v>
      </c>
      <c r="D464" s="873"/>
      <c r="E464" s="873">
        <f t="shared" ca="1" si="64"/>
        <v>1</v>
      </c>
      <c r="F464" s="889">
        <f ca="1">IF(COUNTA(D$325:D463)=1,"",OFFSET(F462,-COUNTA(D$325:D463)+3,0))</f>
        <v>3</v>
      </c>
      <c r="G464" s="873"/>
      <c r="H464" s="873">
        <f t="shared" ca="1" si="65"/>
        <v>13</v>
      </c>
      <c r="I464" s="878" t="str">
        <f t="shared" ca="1" si="58"/>
        <v/>
      </c>
      <c r="J464" s="890" t="str">
        <f t="shared" ca="1" si="59"/>
        <v/>
      </c>
      <c r="K464" s="875" t="str">
        <f t="shared" ca="1" si="60"/>
        <v/>
      </c>
      <c r="L464" s="877">
        <f ca="1">IFERROR(CHOOSE(E464,'Outcome Indicators - Section C '!$K$7,'Outcome Indicators - Section C '!$O$7,'Outcome Indicators - Section C '!$S$7,'Outcome Indicators - Section C '!$W$7,'Outcome Indicators - Section C '!#REF!),"")</f>
        <v>2021</v>
      </c>
      <c r="M464" s="887" t="str">
        <f t="shared" ca="1" si="61"/>
        <v/>
      </c>
      <c r="N464" s="877" t="str">
        <f t="shared" ca="1" si="62"/>
        <v/>
      </c>
    </row>
    <row r="465" spans="1:14" x14ac:dyDescent="0.35">
      <c r="A465" s="873" t="b">
        <f t="shared" ca="1" si="57"/>
        <v>0</v>
      </c>
      <c r="B465" s="885">
        <f t="shared" si="63"/>
        <v>-12</v>
      </c>
      <c r="C465" s="891" t="str">
        <f ca="1">IF(COUNTA(D$325:D464)=1,"",OFFSET(B463,-COUNTA(D$325:D464)+3,1))</f>
        <v>a1W55000001tFfmEAE</v>
      </c>
      <c r="D465" s="873"/>
      <c r="E465" s="873">
        <f t="shared" ca="1" si="64"/>
        <v>2</v>
      </c>
      <c r="F465" s="889">
        <f ca="1">IF(COUNTA(D$325:D464)=1,"",OFFSET(F463,-COUNTA(D$325:D464)+3,0))</f>
        <v>3</v>
      </c>
      <c r="G465" s="873"/>
      <c r="H465" s="873">
        <f t="shared" ca="1" si="65"/>
        <v>13</v>
      </c>
      <c r="I465" s="878" t="str">
        <f t="shared" ca="1" si="58"/>
        <v/>
      </c>
      <c r="J465" s="890" t="str">
        <f t="shared" ca="1" si="59"/>
        <v/>
      </c>
      <c r="K465" s="875" t="str">
        <f t="shared" ca="1" si="60"/>
        <v/>
      </c>
      <c r="L465" s="877">
        <f ca="1">IFERROR(CHOOSE(E465,'Outcome Indicators - Section C '!$K$7,'Outcome Indicators - Section C '!$O$7,'Outcome Indicators - Section C '!$S$7,'Outcome Indicators - Section C '!$W$7,'Outcome Indicators - Section C '!#REF!),"")</f>
        <v>2022</v>
      </c>
      <c r="M465" s="887" t="str">
        <f t="shared" ca="1" si="61"/>
        <v/>
      </c>
      <c r="N465" s="877" t="str">
        <f t="shared" ca="1" si="62"/>
        <v/>
      </c>
    </row>
    <row r="466" spans="1:14" x14ac:dyDescent="0.35">
      <c r="A466" s="873" t="b">
        <f t="shared" ca="1" si="57"/>
        <v>0</v>
      </c>
      <c r="B466" s="885">
        <f t="shared" si="63"/>
        <v>-11</v>
      </c>
      <c r="C466" s="891" t="str">
        <f ca="1">IF(COUNTA(D$325:D465)=1,"",OFFSET(B464,-COUNTA(D$325:D465)+3,1))</f>
        <v>a1W55000001tFg1EAE</v>
      </c>
      <c r="D466" s="873"/>
      <c r="E466" s="873">
        <f t="shared" ca="1" si="64"/>
        <v>3</v>
      </c>
      <c r="F466" s="889">
        <f ca="1">IF(COUNTA(D$325:D465)=1,"",OFFSET(F464,-COUNTA(D$325:D465)+3,0))</f>
        <v>3</v>
      </c>
      <c r="G466" s="873"/>
      <c r="H466" s="873">
        <f t="shared" ca="1" si="65"/>
        <v>13</v>
      </c>
      <c r="I466" s="878" t="str">
        <f t="shared" ca="1" si="58"/>
        <v/>
      </c>
      <c r="J466" s="890" t="str">
        <f t="shared" ca="1" si="59"/>
        <v/>
      </c>
      <c r="K466" s="875" t="str">
        <f t="shared" ca="1" si="60"/>
        <v/>
      </c>
      <c r="L466" s="877">
        <f ca="1">IFERROR(CHOOSE(E466,'Outcome Indicators - Section C '!$K$7,'Outcome Indicators - Section C '!$O$7,'Outcome Indicators - Section C '!$S$7,'Outcome Indicators - Section C '!$W$7,'Outcome Indicators - Section C '!#REF!),"")</f>
        <v>2023</v>
      </c>
      <c r="M466" s="887" t="str">
        <f t="shared" ca="1" si="61"/>
        <v/>
      </c>
      <c r="N466" s="877" t="str">
        <f t="shared" ca="1" si="62"/>
        <v/>
      </c>
    </row>
    <row r="467" spans="1:14" x14ac:dyDescent="0.35">
      <c r="A467" s="873" t="b">
        <f t="shared" ca="1" si="57"/>
        <v>0</v>
      </c>
      <c r="B467" s="885">
        <f t="shared" si="63"/>
        <v>-10</v>
      </c>
      <c r="C467" s="891" t="str">
        <f ca="1">IF(COUNTA(D$325:D466)=1,"",OFFSET(B465,-COUNTA(D$325:D466)+3,1))</f>
        <v>a1W55000001tFgGEAU</v>
      </c>
      <c r="D467" s="873"/>
      <c r="E467" s="873">
        <f t="shared" ca="1" si="64"/>
        <v>4</v>
      </c>
      <c r="F467" s="889">
        <f ca="1">IF(COUNTA(D$325:D466)=1,"",OFFSET(F465,-COUNTA(D$325:D466)+3,0))</f>
        <v>3</v>
      </c>
      <c r="G467" s="873"/>
      <c r="H467" s="873">
        <f t="shared" ca="1" si="65"/>
        <v>13</v>
      </c>
      <c r="I467" s="878" t="str">
        <f t="shared" ca="1" si="58"/>
        <v/>
      </c>
      <c r="J467" s="890" t="str">
        <f t="shared" ca="1" si="59"/>
        <v/>
      </c>
      <c r="K467" s="875" t="str">
        <f t="shared" ca="1" si="60"/>
        <v/>
      </c>
      <c r="L467" s="877">
        <f ca="1">IFERROR(CHOOSE(E467,'Outcome Indicators - Section C '!$K$7,'Outcome Indicators - Section C '!$O$7,'Outcome Indicators - Section C '!$S$7,'Outcome Indicators - Section C '!$W$7,'Outcome Indicators - Section C '!#REF!),"")</f>
        <v>2024</v>
      </c>
      <c r="M467" s="887" t="str">
        <f t="shared" ca="1" si="61"/>
        <v/>
      </c>
      <c r="N467" s="877" t="str">
        <f t="shared" ca="1" si="62"/>
        <v/>
      </c>
    </row>
    <row r="468" spans="1:14" x14ac:dyDescent="0.35">
      <c r="A468" s="873" t="b">
        <f t="shared" ca="1" si="57"/>
        <v>0</v>
      </c>
      <c r="B468" s="885">
        <f t="shared" si="63"/>
        <v>-9</v>
      </c>
      <c r="C468" s="891" t="str">
        <f ca="1">IF(COUNTA(D$325:D467)=1,"",OFFSET(B466,-COUNTA(D$325:D467)+3,1))</f>
        <v>a1W55000001tFgVEAU</v>
      </c>
      <c r="D468" s="873"/>
      <c r="E468" s="873">
        <f t="shared" ca="1" si="64"/>
        <v>5</v>
      </c>
      <c r="F468" s="889">
        <f ca="1">IF(COUNTA(D$325:D467)=1,"",OFFSET(F466,-COUNTA(D$325:D467)+3,0))</f>
        <v>3</v>
      </c>
      <c r="G468" s="873"/>
      <c r="H468" s="873">
        <f t="shared" ca="1" si="65"/>
        <v>13</v>
      </c>
      <c r="I468" s="878" t="str">
        <f t="shared" ca="1" si="58"/>
        <v/>
      </c>
      <c r="J468" s="890" t="str">
        <f t="shared" ca="1" si="59"/>
        <v/>
      </c>
      <c r="K468" s="875" t="str">
        <f t="shared" ca="1" si="60"/>
        <v/>
      </c>
      <c r="L468" s="877" t="str">
        <f ca="1">IFERROR(CHOOSE(E468,'Outcome Indicators - Section C '!$K$7,'Outcome Indicators - Section C '!$O$7,'Outcome Indicators - Section C '!$S$7,'Outcome Indicators - Section C '!$W$7,'Outcome Indicators - Section C '!#REF!),"")</f>
        <v/>
      </c>
      <c r="M468" s="887" t="str">
        <f t="shared" ca="1" si="61"/>
        <v/>
      </c>
      <c r="N468" s="877" t="str">
        <f t="shared" ca="1" si="62"/>
        <v/>
      </c>
    </row>
    <row r="469" spans="1:14" x14ac:dyDescent="0.35">
      <c r="A469" s="873" t="b">
        <f t="shared" ca="1" si="57"/>
        <v>0</v>
      </c>
      <c r="B469" s="885">
        <f t="shared" si="63"/>
        <v>-8</v>
      </c>
      <c r="C469" s="891" t="str">
        <f ca="1">IF(COUNTA(D$325:D468)=1,"",OFFSET(B467,-COUNTA(D$325:D468)+3,1))</f>
        <v>a1W55000001tFgkEAE</v>
      </c>
      <c r="D469" s="873"/>
      <c r="E469" s="873">
        <f t="shared" ca="1" si="64"/>
        <v>6</v>
      </c>
      <c r="F469" s="889">
        <f ca="1">IF(COUNTA(D$325:D468)=1,"",OFFSET(F467,-COUNTA(D$325:D468)+3,0))</f>
        <v>3</v>
      </c>
      <c r="G469" s="873"/>
      <c r="H469" s="873">
        <f t="shared" ca="1" si="65"/>
        <v>13</v>
      </c>
      <c r="I469" s="878" t="str">
        <f t="shared" ca="1" si="58"/>
        <v/>
      </c>
      <c r="J469" s="890" t="str">
        <f t="shared" ca="1" si="59"/>
        <v/>
      </c>
      <c r="K469" s="875" t="str">
        <f t="shared" ca="1" si="60"/>
        <v/>
      </c>
      <c r="L469" s="877" t="str">
        <f ca="1">IFERROR(CHOOSE(E469,'Outcome Indicators - Section C '!$K$7,'Outcome Indicators - Section C '!$O$7,'Outcome Indicators - Section C '!$S$7,'Outcome Indicators - Section C '!$W$7,'Outcome Indicators - Section C '!#REF!),"")</f>
        <v/>
      </c>
      <c r="M469" s="887" t="str">
        <f t="shared" ca="1" si="61"/>
        <v/>
      </c>
      <c r="N469" s="877" t="str">
        <f t="shared" ca="1" si="62"/>
        <v/>
      </c>
    </row>
    <row r="470" spans="1:14" x14ac:dyDescent="0.35">
      <c r="A470" s="873" t="b">
        <f t="shared" ca="1" si="57"/>
        <v>0</v>
      </c>
      <c r="B470" s="885">
        <f t="shared" si="63"/>
        <v>-7</v>
      </c>
      <c r="C470" s="891" t="str">
        <f ca="1">IF(COUNTA(D$325:D469)=1,"",OFFSET(B468,-COUNTA(D$325:D469)+3,1))</f>
        <v>a1W55000001tFgzEAE</v>
      </c>
      <c r="D470" s="873"/>
      <c r="E470" s="873">
        <f t="shared" ca="1" si="64"/>
        <v>7</v>
      </c>
      <c r="F470" s="889">
        <f ca="1">IF(COUNTA(D$325:D469)=1,"",OFFSET(F468,-COUNTA(D$325:D469)+3,0))</f>
        <v>3</v>
      </c>
      <c r="G470" s="873"/>
      <c r="H470" s="873">
        <f t="shared" ca="1" si="65"/>
        <v>13</v>
      </c>
      <c r="I470" s="878" t="str">
        <f t="shared" ca="1" si="58"/>
        <v/>
      </c>
      <c r="J470" s="890" t="str">
        <f t="shared" ca="1" si="59"/>
        <v/>
      </c>
      <c r="K470" s="875" t="str">
        <f t="shared" ca="1" si="60"/>
        <v/>
      </c>
      <c r="L470" s="877" t="str">
        <f ca="1">IFERROR(CHOOSE(E470,'Outcome Indicators - Section C '!$K$7,'Outcome Indicators - Section C '!$O$7,'Outcome Indicators - Section C '!$S$7,'Outcome Indicators - Section C '!$W$7,'Outcome Indicators - Section C '!#REF!),"")</f>
        <v/>
      </c>
      <c r="M470" s="887" t="str">
        <f t="shared" ca="1" si="61"/>
        <v/>
      </c>
      <c r="N470" s="877" t="str">
        <f t="shared" ca="1" si="62"/>
        <v/>
      </c>
    </row>
    <row r="471" spans="1:14" x14ac:dyDescent="0.35">
      <c r="A471" s="873" t="b">
        <f t="shared" ca="1" si="57"/>
        <v>0</v>
      </c>
      <c r="B471" s="885">
        <f t="shared" si="63"/>
        <v>-6</v>
      </c>
      <c r="C471" s="891" t="str">
        <f ca="1">IF(COUNTA(D$325:D470)=1,"",OFFSET(B469,-COUNTA(D$325:D470)+3,1))</f>
        <v>a1W55000001tFhEEAU</v>
      </c>
      <c r="D471" s="873"/>
      <c r="E471" s="873">
        <f t="shared" ca="1" si="64"/>
        <v>8</v>
      </c>
      <c r="F471" s="889">
        <f ca="1">IF(COUNTA(D$325:D470)=1,"",OFFSET(F469,-COUNTA(D$325:D470)+3,0))</f>
        <v>3</v>
      </c>
      <c r="G471" s="873"/>
      <c r="H471" s="873">
        <f t="shared" ca="1" si="65"/>
        <v>13</v>
      </c>
      <c r="I471" s="878" t="str">
        <f t="shared" ca="1" si="58"/>
        <v/>
      </c>
      <c r="J471" s="890" t="str">
        <f t="shared" ca="1" si="59"/>
        <v/>
      </c>
      <c r="K471" s="875" t="str">
        <f t="shared" ca="1" si="60"/>
        <v/>
      </c>
      <c r="L471" s="877" t="str">
        <f ca="1">IFERROR(CHOOSE(E471,'Outcome Indicators - Section C '!$K$7,'Outcome Indicators - Section C '!$O$7,'Outcome Indicators - Section C '!$S$7,'Outcome Indicators - Section C '!$W$7,'Outcome Indicators - Section C '!#REF!),"")</f>
        <v/>
      </c>
      <c r="M471" s="887" t="str">
        <f t="shared" ca="1" si="61"/>
        <v/>
      </c>
      <c r="N471" s="877" t="str">
        <f t="shared" ca="1" si="62"/>
        <v/>
      </c>
    </row>
    <row r="472" spans="1:14" x14ac:dyDescent="0.35">
      <c r="A472" s="873" t="b">
        <f t="shared" ca="1" si="57"/>
        <v>0</v>
      </c>
      <c r="B472" s="885">
        <f t="shared" si="63"/>
        <v>-5</v>
      </c>
      <c r="C472" s="891" t="str">
        <f ca="1">IF(COUNTA(D$325:D471)=1,"",OFFSET(B470,-COUNTA(D$325:D471)+3,1))</f>
        <v>a1W55000001tFfYEAU</v>
      </c>
      <c r="D472" s="873"/>
      <c r="E472" s="873">
        <f t="shared" ca="1" si="64"/>
        <v>1</v>
      </c>
      <c r="F472" s="889">
        <f ca="1">IF(COUNTA(D$325:D471)=1,"",OFFSET(F470,-COUNTA(D$325:D471)+3,0))</f>
        <v>4</v>
      </c>
      <c r="G472" s="873"/>
      <c r="H472" s="873">
        <f t="shared" ca="1" si="65"/>
        <v>15</v>
      </c>
      <c r="I472" s="878" t="str">
        <f t="shared" ca="1" si="58"/>
        <v/>
      </c>
      <c r="J472" s="890" t="str">
        <f t="shared" ca="1" si="59"/>
        <v/>
      </c>
      <c r="K472" s="875" t="str">
        <f t="shared" ca="1" si="60"/>
        <v/>
      </c>
      <c r="L472" s="877">
        <f ca="1">IFERROR(CHOOSE(E472,'Outcome Indicators - Section C '!$K$7,'Outcome Indicators - Section C '!$O$7,'Outcome Indicators - Section C '!$S$7,'Outcome Indicators - Section C '!$W$7,'Outcome Indicators - Section C '!#REF!),"")</f>
        <v>2021</v>
      </c>
      <c r="M472" s="887" t="str">
        <f t="shared" ca="1" si="61"/>
        <v/>
      </c>
      <c r="N472" s="877" t="str">
        <f t="shared" ca="1" si="62"/>
        <v/>
      </c>
    </row>
    <row r="473" spans="1:14" x14ac:dyDescent="0.35">
      <c r="A473" s="873" t="b">
        <f t="shared" ca="1" si="57"/>
        <v>0</v>
      </c>
      <c r="B473" s="885">
        <f t="shared" si="63"/>
        <v>-4</v>
      </c>
      <c r="C473" s="891" t="str">
        <f ca="1">IF(COUNTA(D$325:D472)=1,"",OFFSET(B471,-COUNTA(D$325:D472)+3,1))</f>
        <v>a1W55000001tFfnEAE</v>
      </c>
      <c r="D473" s="873"/>
      <c r="E473" s="873">
        <f t="shared" ca="1" si="64"/>
        <v>2</v>
      </c>
      <c r="F473" s="889">
        <f ca="1">IF(COUNTA(D$325:D472)=1,"",OFFSET(F471,-COUNTA(D$325:D472)+3,0))</f>
        <v>4</v>
      </c>
      <c r="G473" s="873"/>
      <c r="H473" s="873">
        <f t="shared" ca="1" si="65"/>
        <v>15</v>
      </c>
      <c r="I473" s="878" t="str">
        <f t="shared" ca="1" si="58"/>
        <v/>
      </c>
      <c r="J473" s="890" t="str">
        <f t="shared" ca="1" si="59"/>
        <v/>
      </c>
      <c r="K473" s="875" t="str">
        <f t="shared" ca="1" si="60"/>
        <v/>
      </c>
      <c r="L473" s="877">
        <f ca="1">IFERROR(CHOOSE(E473,'Outcome Indicators - Section C '!$K$7,'Outcome Indicators - Section C '!$O$7,'Outcome Indicators - Section C '!$S$7,'Outcome Indicators - Section C '!$W$7,'Outcome Indicators - Section C '!#REF!),"")</f>
        <v>2022</v>
      </c>
      <c r="M473" s="887" t="str">
        <f t="shared" ca="1" si="61"/>
        <v/>
      </c>
      <c r="N473" s="877" t="str">
        <f t="shared" ca="1" si="62"/>
        <v/>
      </c>
    </row>
    <row r="474" spans="1:14" x14ac:dyDescent="0.35">
      <c r="A474" s="873" t="b">
        <f t="shared" ca="1" si="57"/>
        <v>0</v>
      </c>
      <c r="B474" s="885">
        <f t="shared" si="63"/>
        <v>-3</v>
      </c>
      <c r="C474" s="891" t="str">
        <f ca="1">IF(COUNTA(D$325:D473)=1,"",OFFSET(B472,-COUNTA(D$325:D473)+3,1))</f>
        <v>a1W55000001tFg2EAE</v>
      </c>
      <c r="D474" s="873"/>
      <c r="E474" s="873">
        <f t="shared" ca="1" si="64"/>
        <v>3</v>
      </c>
      <c r="F474" s="889">
        <f ca="1">IF(COUNTA(D$325:D473)=1,"",OFFSET(F472,-COUNTA(D$325:D473)+3,0))</f>
        <v>4</v>
      </c>
      <c r="G474" s="873"/>
      <c r="H474" s="873">
        <f t="shared" ca="1" si="65"/>
        <v>15</v>
      </c>
      <c r="I474" s="878" t="str">
        <f t="shared" ca="1" si="58"/>
        <v/>
      </c>
      <c r="J474" s="890" t="str">
        <f t="shared" ca="1" si="59"/>
        <v/>
      </c>
      <c r="K474" s="875" t="str">
        <f t="shared" ca="1" si="60"/>
        <v/>
      </c>
      <c r="L474" s="877">
        <f ca="1">IFERROR(CHOOSE(E474,'Outcome Indicators - Section C '!$K$7,'Outcome Indicators - Section C '!$O$7,'Outcome Indicators - Section C '!$S$7,'Outcome Indicators - Section C '!$W$7,'Outcome Indicators - Section C '!#REF!),"")</f>
        <v>2023</v>
      </c>
      <c r="M474" s="887" t="str">
        <f t="shared" ca="1" si="61"/>
        <v/>
      </c>
      <c r="N474" s="877" t="str">
        <f t="shared" ca="1" si="62"/>
        <v/>
      </c>
    </row>
    <row r="475" spans="1:14" x14ac:dyDescent="0.35">
      <c r="A475" s="873" t="b">
        <f t="shared" ca="1" si="57"/>
        <v>0</v>
      </c>
      <c r="B475" s="885">
        <f t="shared" si="63"/>
        <v>-2</v>
      </c>
      <c r="C475" s="891" t="str">
        <f ca="1">IF(COUNTA(D$325:D474)=1,"",OFFSET(B473,-COUNTA(D$325:D474)+3,1))</f>
        <v>a1W55000001tFgHEAU</v>
      </c>
      <c r="D475" s="873"/>
      <c r="E475" s="873">
        <f t="shared" ca="1" si="64"/>
        <v>4</v>
      </c>
      <c r="F475" s="889">
        <f ca="1">IF(COUNTA(D$325:D474)=1,"",OFFSET(F473,-COUNTA(D$325:D474)+3,0))</f>
        <v>4</v>
      </c>
      <c r="G475" s="873"/>
      <c r="H475" s="873">
        <f t="shared" ca="1" si="65"/>
        <v>15</v>
      </c>
      <c r="I475" s="878" t="str">
        <f t="shared" ca="1" si="58"/>
        <v/>
      </c>
      <c r="J475" s="890" t="str">
        <f t="shared" ca="1" si="59"/>
        <v/>
      </c>
      <c r="K475" s="875" t="str">
        <f t="shared" ca="1" si="60"/>
        <v/>
      </c>
      <c r="L475" s="877">
        <f ca="1">IFERROR(CHOOSE(E475,'Outcome Indicators - Section C '!$K$7,'Outcome Indicators - Section C '!$O$7,'Outcome Indicators - Section C '!$S$7,'Outcome Indicators - Section C '!$W$7,'Outcome Indicators - Section C '!#REF!),"")</f>
        <v>2024</v>
      </c>
      <c r="M475" s="887" t="str">
        <f t="shared" ca="1" si="61"/>
        <v/>
      </c>
      <c r="N475" s="877" t="str">
        <f t="shared" ca="1" si="62"/>
        <v/>
      </c>
    </row>
    <row r="476" spans="1:14" x14ac:dyDescent="0.35">
      <c r="A476" s="873" t="b">
        <f t="shared" ca="1" si="57"/>
        <v>0</v>
      </c>
      <c r="B476" s="885">
        <f t="shared" si="63"/>
        <v>-1</v>
      </c>
      <c r="C476" s="891" t="str">
        <f ca="1">IF(COUNTA(D$325:D475)=1,"",OFFSET(B474,-COUNTA(D$325:D475)+3,1))</f>
        <v>a1W55000001tFgWEAU</v>
      </c>
      <c r="D476" s="873"/>
      <c r="E476" s="873">
        <f t="shared" ca="1" si="64"/>
        <v>5</v>
      </c>
      <c r="F476" s="889">
        <f ca="1">IF(COUNTA(D$325:D475)=1,"",OFFSET(F474,-COUNTA(D$325:D475)+3,0))</f>
        <v>4</v>
      </c>
      <c r="G476" s="873"/>
      <c r="H476" s="873">
        <f t="shared" ca="1" si="65"/>
        <v>15</v>
      </c>
      <c r="I476" s="878" t="str">
        <f t="shared" ca="1" si="58"/>
        <v/>
      </c>
      <c r="J476" s="890" t="str">
        <f t="shared" ca="1" si="59"/>
        <v/>
      </c>
      <c r="K476" s="875" t="str">
        <f t="shared" ca="1" si="60"/>
        <v/>
      </c>
      <c r="L476" s="877" t="str">
        <f ca="1">IFERROR(CHOOSE(E476,'Outcome Indicators - Section C '!$K$7,'Outcome Indicators - Section C '!$O$7,'Outcome Indicators - Section C '!$S$7,'Outcome Indicators - Section C '!$W$7,'Outcome Indicators - Section C '!#REF!),"")</f>
        <v/>
      </c>
      <c r="M476" s="887" t="str">
        <f t="shared" ca="1" si="61"/>
        <v/>
      </c>
      <c r="N476" s="877" t="str">
        <f t="shared" ca="1" si="62"/>
        <v/>
      </c>
    </row>
    <row r="477" spans="1:14" x14ac:dyDescent="0.35">
      <c r="A477" s="873" t="b">
        <f t="shared" ca="1" si="57"/>
        <v>0</v>
      </c>
      <c r="B477" s="885">
        <f t="shared" si="63"/>
        <v>0</v>
      </c>
      <c r="C477" s="891" t="str">
        <f ca="1">IF(COUNTA(D$325:D476)=1,"",OFFSET(B475,-COUNTA(D$325:D476)+3,1))</f>
        <v>a1W55000001tFglEAE</v>
      </c>
      <c r="D477" s="873"/>
      <c r="E477" s="873">
        <f t="shared" ca="1" si="64"/>
        <v>6</v>
      </c>
      <c r="F477" s="889">
        <f ca="1">IF(COUNTA(D$325:D476)=1,"",OFFSET(F475,-COUNTA(D$325:D476)+3,0))</f>
        <v>4</v>
      </c>
      <c r="G477" s="873"/>
      <c r="H477" s="873">
        <f t="shared" ca="1" si="65"/>
        <v>15</v>
      </c>
      <c r="I477" s="878" t="str">
        <f t="shared" ca="1" si="58"/>
        <v/>
      </c>
      <c r="J477" s="890" t="str">
        <f t="shared" ca="1" si="59"/>
        <v/>
      </c>
      <c r="K477" s="875" t="str">
        <f t="shared" ca="1" si="60"/>
        <v/>
      </c>
      <c r="L477" s="877" t="str">
        <f ca="1">IFERROR(CHOOSE(E477,'Outcome Indicators - Section C '!$K$7,'Outcome Indicators - Section C '!$O$7,'Outcome Indicators - Section C '!$S$7,'Outcome Indicators - Section C '!$W$7,'Outcome Indicators - Section C '!#REF!),"")</f>
        <v/>
      </c>
      <c r="M477" s="887" t="str">
        <f t="shared" ca="1" si="61"/>
        <v/>
      </c>
      <c r="N477" s="877" t="str">
        <f t="shared" ca="1" si="62"/>
        <v/>
      </c>
    </row>
    <row r="478" spans="1:14" x14ac:dyDescent="0.35">
      <c r="A478" s="873" t="b">
        <f t="shared" ca="1" si="57"/>
        <v>0</v>
      </c>
      <c r="B478" s="885">
        <f t="shared" si="63"/>
        <v>1</v>
      </c>
      <c r="C478" s="891" t="str">
        <f ca="1">IF(COUNTA(D$325:D477)=1,"",OFFSET(B476,-COUNTA(D$325:D477)+3,1))</f>
        <v>a1W55000001tFh0EAE</v>
      </c>
      <c r="D478" s="873"/>
      <c r="E478" s="873">
        <f t="shared" ca="1" si="64"/>
        <v>7</v>
      </c>
      <c r="F478" s="889">
        <f ca="1">IF(COUNTA(D$325:D477)=1,"",OFFSET(F476,-COUNTA(D$325:D477)+3,0))</f>
        <v>4</v>
      </c>
      <c r="G478" s="873"/>
      <c r="H478" s="873">
        <f t="shared" ca="1" si="65"/>
        <v>15</v>
      </c>
      <c r="I478" s="878" t="str">
        <f t="shared" ca="1" si="58"/>
        <v/>
      </c>
      <c r="J478" s="890" t="str">
        <f t="shared" ca="1" si="59"/>
        <v/>
      </c>
      <c r="K478" s="875" t="str">
        <f t="shared" ca="1" si="60"/>
        <v/>
      </c>
      <c r="L478" s="877" t="str">
        <f ca="1">IFERROR(CHOOSE(E478,'Outcome Indicators - Section C '!$K$7,'Outcome Indicators - Section C '!$O$7,'Outcome Indicators - Section C '!$S$7,'Outcome Indicators - Section C '!$W$7,'Outcome Indicators - Section C '!#REF!),"")</f>
        <v/>
      </c>
      <c r="M478" s="887" t="str">
        <f t="shared" ca="1" si="61"/>
        <v/>
      </c>
      <c r="N478" s="877" t="str">
        <f t="shared" ca="1" si="62"/>
        <v/>
      </c>
    </row>
    <row r="479" spans="1:14" x14ac:dyDescent="0.35">
      <c r="A479" s="873" t="b">
        <f t="shared" ca="1" si="57"/>
        <v>0</v>
      </c>
      <c r="B479" s="885">
        <f t="shared" si="63"/>
        <v>2</v>
      </c>
      <c r="C479" s="891" t="str">
        <f ca="1">IF(COUNTA(D$325:D478)=1,"",OFFSET(B477,-COUNTA(D$325:D478)+3,1))</f>
        <v>a1W55000001tFhFEAU</v>
      </c>
      <c r="D479" s="873"/>
      <c r="E479" s="873">
        <f t="shared" ca="1" si="64"/>
        <v>8</v>
      </c>
      <c r="F479" s="889">
        <f ca="1">IF(COUNTA(D$325:D478)=1,"",OFFSET(F477,-COUNTA(D$325:D478)+3,0))</f>
        <v>4</v>
      </c>
      <c r="G479" s="873"/>
      <c r="H479" s="873">
        <f t="shared" ca="1" si="65"/>
        <v>15</v>
      </c>
      <c r="I479" s="878" t="str">
        <f t="shared" ca="1" si="58"/>
        <v/>
      </c>
      <c r="J479" s="890" t="str">
        <f t="shared" ca="1" si="59"/>
        <v/>
      </c>
      <c r="K479" s="875" t="str">
        <f t="shared" ca="1" si="60"/>
        <v/>
      </c>
      <c r="L479" s="877" t="str">
        <f ca="1">IFERROR(CHOOSE(E479,'Outcome Indicators - Section C '!$K$7,'Outcome Indicators - Section C '!$O$7,'Outcome Indicators - Section C '!$S$7,'Outcome Indicators - Section C '!$W$7,'Outcome Indicators - Section C '!#REF!),"")</f>
        <v/>
      </c>
      <c r="M479" s="887" t="str">
        <f t="shared" ca="1" si="61"/>
        <v/>
      </c>
      <c r="N479" s="877" t="str">
        <f t="shared" ca="1" si="62"/>
        <v/>
      </c>
    </row>
    <row r="480" spans="1:14" x14ac:dyDescent="0.35">
      <c r="A480" s="873" t="b">
        <f t="shared" ca="1" si="57"/>
        <v>0</v>
      </c>
      <c r="B480" s="885">
        <f t="shared" si="63"/>
        <v>3</v>
      </c>
      <c r="C480" s="891" t="str">
        <f ca="1">IF(COUNTA(D$325:D479)=1,"",OFFSET(B478,-COUNTA(D$325:D479)+3,1))</f>
        <v>a1W55000001tFfZEAU</v>
      </c>
      <c r="D480" s="873"/>
      <c r="E480" s="873">
        <f t="shared" ca="1" si="64"/>
        <v>1</v>
      </c>
      <c r="F480" s="889">
        <f ca="1">IF(COUNTA(D$325:D479)=1,"",OFFSET(F478,-COUNTA(D$325:D479)+3,0))</f>
        <v>5</v>
      </c>
      <c r="G480" s="873"/>
      <c r="H480" s="873">
        <f t="shared" ca="1" si="65"/>
        <v>17</v>
      </c>
      <c r="I480" s="878" t="str">
        <f t="shared" ca="1" si="58"/>
        <v/>
      </c>
      <c r="J480" s="890" t="str">
        <f t="shared" ca="1" si="59"/>
        <v/>
      </c>
      <c r="K480" s="875" t="str">
        <f t="shared" ca="1" si="60"/>
        <v/>
      </c>
      <c r="L480" s="877">
        <f ca="1">IFERROR(CHOOSE(E480,'Outcome Indicators - Section C '!$K$7,'Outcome Indicators - Section C '!$O$7,'Outcome Indicators - Section C '!$S$7,'Outcome Indicators - Section C '!$W$7,'Outcome Indicators - Section C '!#REF!),"")</f>
        <v>2021</v>
      </c>
      <c r="M480" s="887" t="str">
        <f t="shared" ca="1" si="61"/>
        <v/>
      </c>
      <c r="N480" s="877" t="str">
        <f t="shared" ca="1" si="62"/>
        <v/>
      </c>
    </row>
    <row r="481" spans="1:14" x14ac:dyDescent="0.35">
      <c r="A481" s="873" t="b">
        <f t="shared" ca="1" si="57"/>
        <v>0</v>
      </c>
      <c r="B481" s="885">
        <f t="shared" si="63"/>
        <v>4</v>
      </c>
      <c r="C481" s="891" t="str">
        <f ca="1">IF(COUNTA(D$325:D480)=1,"",OFFSET(B479,-COUNTA(D$325:D480)+3,1))</f>
        <v>a1W55000001tFfoEAE</v>
      </c>
      <c r="D481" s="873"/>
      <c r="E481" s="873">
        <f t="shared" ca="1" si="64"/>
        <v>2</v>
      </c>
      <c r="F481" s="889">
        <f ca="1">IF(COUNTA(D$325:D480)=1,"",OFFSET(F479,-COUNTA(D$325:D480)+3,0))</f>
        <v>5</v>
      </c>
      <c r="G481" s="873"/>
      <c r="H481" s="873">
        <f t="shared" ca="1" si="65"/>
        <v>17</v>
      </c>
      <c r="I481" s="878" t="str">
        <f t="shared" ca="1" si="58"/>
        <v/>
      </c>
      <c r="J481" s="890" t="str">
        <f t="shared" ca="1" si="59"/>
        <v/>
      </c>
      <c r="K481" s="875" t="str">
        <f t="shared" ca="1" si="60"/>
        <v/>
      </c>
      <c r="L481" s="877">
        <f ca="1">IFERROR(CHOOSE(E481,'Outcome Indicators - Section C '!$K$7,'Outcome Indicators - Section C '!$O$7,'Outcome Indicators - Section C '!$S$7,'Outcome Indicators - Section C '!$W$7,'Outcome Indicators - Section C '!#REF!),"")</f>
        <v>2022</v>
      </c>
      <c r="M481" s="887" t="str">
        <f t="shared" ca="1" si="61"/>
        <v/>
      </c>
      <c r="N481" s="877" t="str">
        <f t="shared" ca="1" si="62"/>
        <v/>
      </c>
    </row>
    <row r="482" spans="1:14" x14ac:dyDescent="0.35">
      <c r="A482" s="873" t="b">
        <f t="shared" ca="1" si="57"/>
        <v>0</v>
      </c>
      <c r="B482" s="885">
        <f t="shared" si="63"/>
        <v>5</v>
      </c>
      <c r="C482" s="891" t="str">
        <f ca="1">IF(COUNTA(D$325:D481)=1,"",OFFSET(B480,-COUNTA(D$325:D481)+3,1))</f>
        <v>a1W55000001tFg3EAE</v>
      </c>
      <c r="D482" s="873"/>
      <c r="E482" s="873">
        <f t="shared" ca="1" si="64"/>
        <v>3</v>
      </c>
      <c r="F482" s="889">
        <f ca="1">IF(COUNTA(D$325:D481)=1,"",OFFSET(F480,-COUNTA(D$325:D481)+3,0))</f>
        <v>5</v>
      </c>
      <c r="G482" s="873"/>
      <c r="H482" s="873">
        <f t="shared" ca="1" si="65"/>
        <v>17</v>
      </c>
      <c r="I482" s="878" t="str">
        <f t="shared" ca="1" si="58"/>
        <v/>
      </c>
      <c r="J482" s="890" t="str">
        <f t="shared" ca="1" si="59"/>
        <v/>
      </c>
      <c r="K482" s="875" t="str">
        <f t="shared" ca="1" si="60"/>
        <v/>
      </c>
      <c r="L482" s="877">
        <f ca="1">IFERROR(CHOOSE(E482,'Outcome Indicators - Section C '!$K$7,'Outcome Indicators - Section C '!$O$7,'Outcome Indicators - Section C '!$S$7,'Outcome Indicators - Section C '!$W$7,'Outcome Indicators - Section C '!#REF!),"")</f>
        <v>2023</v>
      </c>
      <c r="M482" s="887" t="str">
        <f t="shared" ca="1" si="61"/>
        <v/>
      </c>
      <c r="N482" s="877" t="str">
        <f t="shared" ca="1" si="62"/>
        <v/>
      </c>
    </row>
    <row r="483" spans="1:14" x14ac:dyDescent="0.35">
      <c r="A483" s="873" t="b">
        <f t="shared" ca="1" si="57"/>
        <v>0</v>
      </c>
      <c r="B483" s="885">
        <f t="shared" si="63"/>
        <v>6</v>
      </c>
      <c r="C483" s="891" t="str">
        <f ca="1">IF(COUNTA(D$325:D482)=1,"",OFFSET(B481,-COUNTA(D$325:D482)+3,1))</f>
        <v>a1W55000001tFgIEAU</v>
      </c>
      <c r="D483" s="873"/>
      <c r="E483" s="873">
        <f t="shared" ca="1" si="64"/>
        <v>4</v>
      </c>
      <c r="F483" s="889">
        <f ca="1">IF(COUNTA(D$325:D482)=1,"",OFFSET(F481,-COUNTA(D$325:D482)+3,0))</f>
        <v>5</v>
      </c>
      <c r="G483" s="873"/>
      <c r="H483" s="873">
        <f t="shared" ca="1" si="65"/>
        <v>17</v>
      </c>
      <c r="I483" s="878" t="str">
        <f t="shared" ca="1" si="58"/>
        <v/>
      </c>
      <c r="J483" s="890" t="str">
        <f t="shared" ca="1" si="59"/>
        <v/>
      </c>
      <c r="K483" s="875" t="str">
        <f t="shared" ca="1" si="60"/>
        <v/>
      </c>
      <c r="L483" s="877">
        <f ca="1">IFERROR(CHOOSE(E483,'Outcome Indicators - Section C '!$K$7,'Outcome Indicators - Section C '!$O$7,'Outcome Indicators - Section C '!$S$7,'Outcome Indicators - Section C '!$W$7,'Outcome Indicators - Section C '!#REF!),"")</f>
        <v>2024</v>
      </c>
      <c r="M483" s="887" t="str">
        <f t="shared" ca="1" si="61"/>
        <v/>
      </c>
      <c r="N483" s="877" t="str">
        <f t="shared" ca="1" si="62"/>
        <v/>
      </c>
    </row>
    <row r="484" spans="1:14" x14ac:dyDescent="0.35">
      <c r="A484" s="873" t="b">
        <f t="shared" ca="1" si="57"/>
        <v>0</v>
      </c>
      <c r="B484" s="885">
        <f t="shared" si="63"/>
        <v>7</v>
      </c>
      <c r="C484" s="891" t="str">
        <f ca="1">IF(COUNTA(D$325:D483)=1,"",OFFSET(B482,-COUNTA(D$325:D483)+3,1))</f>
        <v>a1W55000001tFgXEAU</v>
      </c>
      <c r="D484" s="873"/>
      <c r="E484" s="873">
        <f t="shared" ca="1" si="64"/>
        <v>5</v>
      </c>
      <c r="F484" s="889">
        <f ca="1">IF(COUNTA(D$325:D483)=1,"",OFFSET(F482,-COUNTA(D$325:D483)+3,0))</f>
        <v>5</v>
      </c>
      <c r="G484" s="873"/>
      <c r="H484" s="873">
        <f t="shared" ca="1" si="65"/>
        <v>17</v>
      </c>
      <c r="I484" s="878" t="str">
        <f t="shared" ca="1" si="58"/>
        <v/>
      </c>
      <c r="J484" s="890" t="str">
        <f t="shared" ca="1" si="59"/>
        <v/>
      </c>
      <c r="K484" s="875" t="str">
        <f t="shared" ca="1" si="60"/>
        <v/>
      </c>
      <c r="L484" s="877" t="str">
        <f ca="1">IFERROR(CHOOSE(E484,'Outcome Indicators - Section C '!$K$7,'Outcome Indicators - Section C '!$O$7,'Outcome Indicators - Section C '!$S$7,'Outcome Indicators - Section C '!$W$7,'Outcome Indicators - Section C '!#REF!),"")</f>
        <v/>
      </c>
      <c r="M484" s="887" t="str">
        <f t="shared" ca="1" si="61"/>
        <v/>
      </c>
      <c r="N484" s="877" t="str">
        <f t="shared" ca="1" si="62"/>
        <v/>
      </c>
    </row>
    <row r="485" spans="1:14" x14ac:dyDescent="0.35">
      <c r="A485" s="873" t="b">
        <f t="shared" ca="1" si="57"/>
        <v>0</v>
      </c>
      <c r="B485" s="885">
        <f t="shared" si="63"/>
        <v>8</v>
      </c>
      <c r="C485" s="891" t="str">
        <f ca="1">IF(COUNTA(D$325:D484)=1,"",OFFSET(B483,-COUNTA(D$325:D484)+3,1))</f>
        <v>a1W55000001tFgmEAE</v>
      </c>
      <c r="D485" s="873"/>
      <c r="E485" s="873">
        <f t="shared" ca="1" si="64"/>
        <v>6</v>
      </c>
      <c r="F485" s="889">
        <f ca="1">IF(COUNTA(D$325:D484)=1,"",OFFSET(F483,-COUNTA(D$325:D484)+3,0))</f>
        <v>5</v>
      </c>
      <c r="G485" s="873"/>
      <c r="H485" s="873">
        <f t="shared" ca="1" si="65"/>
        <v>17</v>
      </c>
      <c r="I485" s="878" t="str">
        <f t="shared" ca="1" si="58"/>
        <v/>
      </c>
      <c r="J485" s="890" t="str">
        <f t="shared" ca="1" si="59"/>
        <v/>
      </c>
      <c r="K485" s="875" t="str">
        <f t="shared" ca="1" si="60"/>
        <v/>
      </c>
      <c r="L485" s="877" t="str">
        <f ca="1">IFERROR(CHOOSE(E485,'Outcome Indicators - Section C '!$K$7,'Outcome Indicators - Section C '!$O$7,'Outcome Indicators - Section C '!$S$7,'Outcome Indicators - Section C '!$W$7,'Outcome Indicators - Section C '!#REF!),"")</f>
        <v/>
      </c>
      <c r="M485" s="887" t="str">
        <f t="shared" ca="1" si="61"/>
        <v/>
      </c>
      <c r="N485" s="877" t="str">
        <f t="shared" ca="1" si="62"/>
        <v/>
      </c>
    </row>
    <row r="486" spans="1:14" x14ac:dyDescent="0.35">
      <c r="A486" s="873" t="b">
        <f t="shared" ca="1" si="57"/>
        <v>0</v>
      </c>
      <c r="B486" s="885">
        <f t="shared" si="63"/>
        <v>9</v>
      </c>
      <c r="C486" s="891" t="str">
        <f ca="1">IF(COUNTA(D$325:D485)=1,"",OFFSET(B484,-COUNTA(D$325:D485)+3,1))</f>
        <v>a1W55000001tFh1EAE</v>
      </c>
      <c r="D486" s="873"/>
      <c r="E486" s="873">
        <f t="shared" ca="1" si="64"/>
        <v>7</v>
      </c>
      <c r="F486" s="889">
        <f ca="1">IF(COUNTA(D$325:D485)=1,"",OFFSET(F484,-COUNTA(D$325:D485)+3,0))</f>
        <v>5</v>
      </c>
      <c r="G486" s="873"/>
      <c r="H486" s="873">
        <f t="shared" ca="1" si="65"/>
        <v>17</v>
      </c>
      <c r="I486" s="878" t="str">
        <f t="shared" ca="1" si="58"/>
        <v/>
      </c>
      <c r="J486" s="890" t="str">
        <f t="shared" ca="1" si="59"/>
        <v/>
      </c>
      <c r="K486" s="875" t="str">
        <f t="shared" ca="1" si="60"/>
        <v/>
      </c>
      <c r="L486" s="877" t="str">
        <f ca="1">IFERROR(CHOOSE(E486,'Outcome Indicators - Section C '!$K$7,'Outcome Indicators - Section C '!$O$7,'Outcome Indicators - Section C '!$S$7,'Outcome Indicators - Section C '!$W$7,'Outcome Indicators - Section C '!#REF!),"")</f>
        <v/>
      </c>
      <c r="M486" s="887" t="str">
        <f t="shared" ca="1" si="61"/>
        <v/>
      </c>
      <c r="N486" s="877" t="str">
        <f t="shared" ca="1" si="62"/>
        <v/>
      </c>
    </row>
    <row r="487" spans="1:14" x14ac:dyDescent="0.35">
      <c r="A487" s="873" t="b">
        <f t="shared" ca="1" si="57"/>
        <v>0</v>
      </c>
      <c r="B487" s="885">
        <f t="shared" si="63"/>
        <v>10</v>
      </c>
      <c r="C487" s="891" t="str">
        <f ca="1">IF(COUNTA(D$325:D486)=1,"",OFFSET(B485,-COUNTA(D$325:D486)+3,1))</f>
        <v>a1W55000001tFhGEAU</v>
      </c>
      <c r="D487" s="873"/>
      <c r="E487" s="873">
        <f t="shared" ca="1" si="64"/>
        <v>8</v>
      </c>
      <c r="F487" s="889">
        <f ca="1">IF(COUNTA(D$325:D486)=1,"",OFFSET(F485,-COUNTA(D$325:D486)+3,0))</f>
        <v>5</v>
      </c>
      <c r="G487" s="873"/>
      <c r="H487" s="873">
        <f t="shared" ca="1" si="65"/>
        <v>17</v>
      </c>
      <c r="I487" s="878" t="str">
        <f t="shared" ca="1" si="58"/>
        <v/>
      </c>
      <c r="J487" s="890" t="str">
        <f t="shared" ca="1" si="59"/>
        <v/>
      </c>
      <c r="K487" s="875" t="str">
        <f t="shared" ca="1" si="60"/>
        <v/>
      </c>
      <c r="L487" s="877" t="str">
        <f ca="1">IFERROR(CHOOSE(E487,'Outcome Indicators - Section C '!$K$7,'Outcome Indicators - Section C '!$O$7,'Outcome Indicators - Section C '!$S$7,'Outcome Indicators - Section C '!$W$7,'Outcome Indicators - Section C '!#REF!),"")</f>
        <v/>
      </c>
      <c r="M487" s="887" t="str">
        <f t="shared" ca="1" si="61"/>
        <v/>
      </c>
      <c r="N487" s="877" t="str">
        <f t="shared" ca="1" si="62"/>
        <v/>
      </c>
    </row>
    <row r="488" spans="1:14" x14ac:dyDescent="0.35">
      <c r="A488" s="873" t="b">
        <f t="shared" ca="1" si="57"/>
        <v>0</v>
      </c>
      <c r="B488" s="885">
        <f t="shared" si="63"/>
        <v>11</v>
      </c>
      <c r="C488" s="891" t="str">
        <f ca="1">IF(COUNTA(D$325:D487)=1,"",OFFSET(B486,-COUNTA(D$325:D487)+3,1))</f>
        <v>a1W55000001tFfaEAE</v>
      </c>
      <c r="D488" s="873"/>
      <c r="E488" s="873">
        <f t="shared" ca="1" si="64"/>
        <v>1</v>
      </c>
      <c r="F488" s="889">
        <f ca="1">IF(COUNTA(D$325:D487)=1,"",OFFSET(F486,-COUNTA(D$325:D487)+3,0))</f>
        <v>6</v>
      </c>
      <c r="G488" s="873"/>
      <c r="H488" s="873">
        <f t="shared" ca="1" si="65"/>
        <v>19</v>
      </c>
      <c r="I488" s="878" t="str">
        <f t="shared" ca="1" si="58"/>
        <v/>
      </c>
      <c r="J488" s="890" t="str">
        <f t="shared" ca="1" si="59"/>
        <v/>
      </c>
      <c r="K488" s="875" t="str">
        <f t="shared" ca="1" si="60"/>
        <v/>
      </c>
      <c r="L488" s="877">
        <f ca="1">IFERROR(CHOOSE(E488,'Outcome Indicators - Section C '!$K$7,'Outcome Indicators - Section C '!$O$7,'Outcome Indicators - Section C '!$S$7,'Outcome Indicators - Section C '!$W$7,'Outcome Indicators - Section C '!#REF!),"")</f>
        <v>2021</v>
      </c>
      <c r="M488" s="887" t="str">
        <f t="shared" ca="1" si="61"/>
        <v/>
      </c>
      <c r="N488" s="877" t="str">
        <f t="shared" ca="1" si="62"/>
        <v/>
      </c>
    </row>
    <row r="489" spans="1:14" x14ac:dyDescent="0.35">
      <c r="A489" s="873" t="b">
        <f t="shared" ca="1" si="57"/>
        <v>0</v>
      </c>
      <c r="B489" s="885">
        <f t="shared" si="63"/>
        <v>12</v>
      </c>
      <c r="C489" s="891" t="str">
        <f ca="1">IF(COUNTA(D$325:D488)=1,"",OFFSET(B487,-COUNTA(D$325:D488)+3,1))</f>
        <v>a1W55000001tFfpEAE</v>
      </c>
      <c r="D489" s="873"/>
      <c r="E489" s="873">
        <f t="shared" ca="1" si="64"/>
        <v>2</v>
      </c>
      <c r="F489" s="889">
        <f ca="1">IF(COUNTA(D$325:D488)=1,"",OFFSET(F487,-COUNTA(D$325:D488)+3,0))</f>
        <v>6</v>
      </c>
      <c r="G489" s="873"/>
      <c r="H489" s="873">
        <f t="shared" ca="1" si="65"/>
        <v>19</v>
      </c>
      <c r="I489" s="878" t="str">
        <f t="shared" ca="1" si="58"/>
        <v/>
      </c>
      <c r="J489" s="890" t="str">
        <f t="shared" ca="1" si="59"/>
        <v/>
      </c>
      <c r="K489" s="875" t="str">
        <f t="shared" ca="1" si="60"/>
        <v/>
      </c>
      <c r="L489" s="877">
        <f ca="1">IFERROR(CHOOSE(E489,'Outcome Indicators - Section C '!$K$7,'Outcome Indicators - Section C '!$O$7,'Outcome Indicators - Section C '!$S$7,'Outcome Indicators - Section C '!$W$7,'Outcome Indicators - Section C '!#REF!),"")</f>
        <v>2022</v>
      </c>
      <c r="M489" s="887" t="str">
        <f t="shared" ca="1" si="61"/>
        <v/>
      </c>
      <c r="N489" s="877" t="str">
        <f t="shared" ca="1" si="62"/>
        <v/>
      </c>
    </row>
    <row r="490" spans="1:14" x14ac:dyDescent="0.35">
      <c r="A490" s="873" t="b">
        <f t="shared" ca="1" si="57"/>
        <v>0</v>
      </c>
      <c r="B490" s="885">
        <f t="shared" si="63"/>
        <v>13</v>
      </c>
      <c r="C490" s="891" t="str">
        <f ca="1">IF(COUNTA(D$325:D489)=1,"",OFFSET(B488,-COUNTA(D$325:D489)+3,1))</f>
        <v>a1W55000001tFg4EAE</v>
      </c>
      <c r="D490" s="873"/>
      <c r="E490" s="873">
        <f t="shared" ca="1" si="64"/>
        <v>3</v>
      </c>
      <c r="F490" s="889">
        <f ca="1">IF(COUNTA(D$325:D489)=1,"",OFFSET(F488,-COUNTA(D$325:D489)+3,0))</f>
        <v>6</v>
      </c>
      <c r="G490" s="873"/>
      <c r="H490" s="873">
        <f t="shared" ca="1" si="65"/>
        <v>19</v>
      </c>
      <c r="I490" s="878" t="str">
        <f t="shared" ca="1" si="58"/>
        <v/>
      </c>
      <c r="J490" s="890" t="str">
        <f t="shared" ca="1" si="59"/>
        <v/>
      </c>
      <c r="K490" s="875" t="str">
        <f t="shared" ca="1" si="60"/>
        <v/>
      </c>
      <c r="L490" s="877">
        <f ca="1">IFERROR(CHOOSE(E490,'Outcome Indicators - Section C '!$K$7,'Outcome Indicators - Section C '!$O$7,'Outcome Indicators - Section C '!$S$7,'Outcome Indicators - Section C '!$W$7,'Outcome Indicators - Section C '!#REF!),"")</f>
        <v>2023</v>
      </c>
      <c r="M490" s="887" t="str">
        <f t="shared" ca="1" si="61"/>
        <v/>
      </c>
      <c r="N490" s="877" t="str">
        <f t="shared" ca="1" si="62"/>
        <v/>
      </c>
    </row>
    <row r="491" spans="1:14" x14ac:dyDescent="0.35">
      <c r="A491" s="873" t="b">
        <f t="shared" ca="1" si="57"/>
        <v>0</v>
      </c>
      <c r="B491" s="885">
        <f t="shared" si="63"/>
        <v>14</v>
      </c>
      <c r="C491" s="891" t="str">
        <f ca="1">IF(COUNTA(D$325:D490)=1,"",OFFSET(B489,-COUNTA(D$325:D490)+3,1))</f>
        <v>a1W55000001tFgJEAU</v>
      </c>
      <c r="D491" s="873"/>
      <c r="E491" s="873">
        <f t="shared" ca="1" si="64"/>
        <v>4</v>
      </c>
      <c r="F491" s="889">
        <f ca="1">IF(COUNTA(D$325:D490)=1,"",OFFSET(F489,-COUNTA(D$325:D490)+3,0))</f>
        <v>6</v>
      </c>
      <c r="G491" s="873"/>
      <c r="H491" s="873">
        <f t="shared" ca="1" si="65"/>
        <v>19</v>
      </c>
      <c r="I491" s="878" t="str">
        <f t="shared" ca="1" si="58"/>
        <v/>
      </c>
      <c r="J491" s="890" t="str">
        <f t="shared" ca="1" si="59"/>
        <v/>
      </c>
      <c r="K491" s="875" t="str">
        <f t="shared" ca="1" si="60"/>
        <v/>
      </c>
      <c r="L491" s="877">
        <f ca="1">IFERROR(CHOOSE(E491,'Outcome Indicators - Section C '!$K$7,'Outcome Indicators - Section C '!$O$7,'Outcome Indicators - Section C '!$S$7,'Outcome Indicators - Section C '!$W$7,'Outcome Indicators - Section C '!#REF!),"")</f>
        <v>2024</v>
      </c>
      <c r="M491" s="887" t="str">
        <f t="shared" ca="1" si="61"/>
        <v/>
      </c>
      <c r="N491" s="877" t="str">
        <f t="shared" ca="1" si="62"/>
        <v/>
      </c>
    </row>
    <row r="492" spans="1:14" x14ac:dyDescent="0.35">
      <c r="A492" s="873" t="b">
        <f t="shared" ca="1" si="57"/>
        <v>0</v>
      </c>
      <c r="B492" s="885">
        <f t="shared" si="63"/>
        <v>15</v>
      </c>
      <c r="C492" s="891" t="str">
        <f ca="1">IF(COUNTA(D$325:D491)=1,"",OFFSET(B490,-COUNTA(D$325:D491)+3,1))</f>
        <v>a1W55000001tFgYEAU</v>
      </c>
      <c r="D492" s="873"/>
      <c r="E492" s="873">
        <f t="shared" ca="1" si="64"/>
        <v>5</v>
      </c>
      <c r="F492" s="889">
        <f ca="1">IF(COUNTA(D$325:D491)=1,"",OFFSET(F490,-COUNTA(D$325:D491)+3,0))</f>
        <v>6</v>
      </c>
      <c r="G492" s="873"/>
      <c r="H492" s="873">
        <f t="shared" ca="1" si="65"/>
        <v>19</v>
      </c>
      <c r="I492" s="878" t="str">
        <f t="shared" ca="1" si="58"/>
        <v/>
      </c>
      <c r="J492" s="890" t="str">
        <f t="shared" ca="1" si="59"/>
        <v/>
      </c>
      <c r="K492" s="875" t="str">
        <f t="shared" ca="1" si="60"/>
        <v/>
      </c>
      <c r="L492" s="877" t="str">
        <f ca="1">IFERROR(CHOOSE(E492,'Outcome Indicators - Section C '!$K$7,'Outcome Indicators - Section C '!$O$7,'Outcome Indicators - Section C '!$S$7,'Outcome Indicators - Section C '!$W$7,'Outcome Indicators - Section C '!#REF!),"")</f>
        <v/>
      </c>
      <c r="M492" s="887" t="str">
        <f t="shared" ca="1" si="61"/>
        <v/>
      </c>
      <c r="N492" s="877" t="str">
        <f t="shared" ca="1" si="62"/>
        <v/>
      </c>
    </row>
    <row r="493" spans="1:14" x14ac:dyDescent="0.35">
      <c r="A493" s="873" t="b">
        <f t="shared" ca="1" si="57"/>
        <v>0</v>
      </c>
      <c r="B493" s="885">
        <f t="shared" si="63"/>
        <v>16</v>
      </c>
      <c r="C493" s="891" t="str">
        <f ca="1">IF(COUNTA(D$325:D492)=1,"",OFFSET(B491,-COUNTA(D$325:D492)+3,1))</f>
        <v>a1W55000001tFgnEAE</v>
      </c>
      <c r="D493" s="873"/>
      <c r="E493" s="873">
        <f t="shared" ca="1" si="64"/>
        <v>6</v>
      </c>
      <c r="F493" s="889">
        <f ca="1">IF(COUNTA(D$325:D492)=1,"",OFFSET(F491,-COUNTA(D$325:D492)+3,0))</f>
        <v>6</v>
      </c>
      <c r="G493" s="873"/>
      <c r="H493" s="873">
        <f t="shared" ca="1" si="65"/>
        <v>19</v>
      </c>
      <c r="I493" s="878" t="str">
        <f t="shared" ca="1" si="58"/>
        <v/>
      </c>
      <c r="J493" s="890" t="str">
        <f t="shared" ca="1" si="59"/>
        <v/>
      </c>
      <c r="K493" s="875" t="str">
        <f t="shared" ca="1" si="60"/>
        <v/>
      </c>
      <c r="L493" s="877" t="str">
        <f ca="1">IFERROR(CHOOSE(E493,'Outcome Indicators - Section C '!$K$7,'Outcome Indicators - Section C '!$O$7,'Outcome Indicators - Section C '!$S$7,'Outcome Indicators - Section C '!$W$7,'Outcome Indicators - Section C '!#REF!),"")</f>
        <v/>
      </c>
      <c r="M493" s="887" t="str">
        <f t="shared" ca="1" si="61"/>
        <v/>
      </c>
      <c r="N493" s="877" t="str">
        <f t="shared" ca="1" si="62"/>
        <v/>
      </c>
    </row>
    <row r="494" spans="1:14" x14ac:dyDescent="0.35">
      <c r="A494" s="873" t="b">
        <f t="shared" ca="1" si="57"/>
        <v>0</v>
      </c>
      <c r="B494" s="885">
        <f t="shared" si="63"/>
        <v>17</v>
      </c>
      <c r="C494" s="891" t="str">
        <f ca="1">IF(COUNTA(D$325:D493)=1,"",OFFSET(B492,-COUNTA(D$325:D493)+3,1))</f>
        <v>a1W55000001tFh2EAE</v>
      </c>
      <c r="D494" s="873"/>
      <c r="E494" s="873">
        <f t="shared" ca="1" si="64"/>
        <v>7</v>
      </c>
      <c r="F494" s="889">
        <f ca="1">IF(COUNTA(D$325:D493)=1,"",OFFSET(F492,-COUNTA(D$325:D493)+3,0))</f>
        <v>6</v>
      </c>
      <c r="G494" s="873"/>
      <c r="H494" s="873">
        <f t="shared" ca="1" si="65"/>
        <v>19</v>
      </c>
      <c r="I494" s="878" t="str">
        <f t="shared" ca="1" si="58"/>
        <v/>
      </c>
      <c r="J494" s="890" t="str">
        <f t="shared" ca="1" si="59"/>
        <v/>
      </c>
      <c r="K494" s="875" t="str">
        <f t="shared" ca="1" si="60"/>
        <v/>
      </c>
      <c r="L494" s="877" t="str">
        <f ca="1">IFERROR(CHOOSE(E494,'Outcome Indicators - Section C '!$K$7,'Outcome Indicators - Section C '!$O$7,'Outcome Indicators - Section C '!$S$7,'Outcome Indicators - Section C '!$W$7,'Outcome Indicators - Section C '!#REF!),"")</f>
        <v/>
      </c>
      <c r="M494" s="887" t="str">
        <f t="shared" ca="1" si="61"/>
        <v/>
      </c>
      <c r="N494" s="877" t="str">
        <f t="shared" ca="1" si="62"/>
        <v/>
      </c>
    </row>
    <row r="495" spans="1:14" x14ac:dyDescent="0.35">
      <c r="A495" s="873" t="b">
        <f t="shared" ca="1" si="57"/>
        <v>0</v>
      </c>
      <c r="B495" s="885">
        <f t="shared" si="63"/>
        <v>18</v>
      </c>
      <c r="C495" s="891" t="str">
        <f ca="1">IF(COUNTA(D$325:D494)=1,"",OFFSET(B493,-COUNTA(D$325:D494)+3,1))</f>
        <v>a1W55000001tFhHEAU</v>
      </c>
      <c r="D495" s="873"/>
      <c r="E495" s="873">
        <f t="shared" ca="1" si="64"/>
        <v>8</v>
      </c>
      <c r="F495" s="889">
        <f ca="1">IF(COUNTA(D$325:D494)=1,"",OFFSET(F493,-COUNTA(D$325:D494)+3,0))</f>
        <v>6</v>
      </c>
      <c r="G495" s="873"/>
      <c r="H495" s="873">
        <f t="shared" ca="1" si="65"/>
        <v>19</v>
      </c>
      <c r="I495" s="878" t="str">
        <f t="shared" ca="1" si="58"/>
        <v/>
      </c>
      <c r="J495" s="890" t="str">
        <f t="shared" ca="1" si="59"/>
        <v/>
      </c>
      <c r="K495" s="875" t="str">
        <f t="shared" ca="1" si="60"/>
        <v/>
      </c>
      <c r="L495" s="877" t="str">
        <f ca="1">IFERROR(CHOOSE(E495,'Outcome Indicators - Section C '!$K$7,'Outcome Indicators - Section C '!$O$7,'Outcome Indicators - Section C '!$S$7,'Outcome Indicators - Section C '!$W$7,'Outcome Indicators - Section C '!#REF!),"")</f>
        <v/>
      </c>
      <c r="M495" s="887" t="str">
        <f t="shared" ca="1" si="61"/>
        <v/>
      </c>
      <c r="N495" s="877" t="str">
        <f t="shared" ca="1" si="62"/>
        <v/>
      </c>
    </row>
    <row r="496" spans="1:14" x14ac:dyDescent="0.35">
      <c r="A496" s="873" t="b">
        <f t="shared" ca="1" si="57"/>
        <v>0</v>
      </c>
      <c r="B496" s="885">
        <f t="shared" si="63"/>
        <v>19</v>
      </c>
      <c r="C496" s="891" t="str">
        <f ca="1">IF(COUNTA(D$325:D495)=1,"",OFFSET(B494,-COUNTA(D$325:D495)+3,1))</f>
        <v>a1W55000001tFfbEAE</v>
      </c>
      <c r="D496" s="873"/>
      <c r="E496" s="873">
        <f t="shared" ca="1" si="64"/>
        <v>1</v>
      </c>
      <c r="F496" s="889">
        <f ca="1">IF(COUNTA(D$325:D495)=1,"",OFFSET(F494,-COUNTA(D$325:D495)+3,0))</f>
        <v>7</v>
      </c>
      <c r="G496" s="873"/>
      <c r="H496" s="873">
        <f t="shared" ca="1" si="65"/>
        <v>21</v>
      </c>
      <c r="I496" s="878" t="str">
        <f t="shared" ca="1" si="58"/>
        <v/>
      </c>
      <c r="J496" s="890" t="str">
        <f t="shared" ca="1" si="59"/>
        <v/>
      </c>
      <c r="K496" s="875" t="str">
        <f t="shared" ca="1" si="60"/>
        <v/>
      </c>
      <c r="L496" s="877">
        <f ca="1">IFERROR(CHOOSE(E496,'Outcome Indicators - Section C '!$K$7,'Outcome Indicators - Section C '!$O$7,'Outcome Indicators - Section C '!$S$7,'Outcome Indicators - Section C '!$W$7,'Outcome Indicators - Section C '!#REF!),"")</f>
        <v>2021</v>
      </c>
      <c r="M496" s="887" t="str">
        <f t="shared" ca="1" si="61"/>
        <v/>
      </c>
      <c r="N496" s="877" t="str">
        <f t="shared" ca="1" si="62"/>
        <v/>
      </c>
    </row>
    <row r="497" spans="1:14" x14ac:dyDescent="0.35">
      <c r="A497" s="873" t="b">
        <f t="shared" ca="1" si="57"/>
        <v>0</v>
      </c>
      <c r="B497" s="885">
        <f t="shared" si="63"/>
        <v>20</v>
      </c>
      <c r="C497" s="891" t="str">
        <f ca="1">IF(COUNTA(D$325:D496)=1,"",OFFSET(B495,-COUNTA(D$325:D496)+3,1))</f>
        <v>a1W55000001tFfqEAE</v>
      </c>
      <c r="D497" s="873"/>
      <c r="E497" s="873">
        <f t="shared" ca="1" si="64"/>
        <v>2</v>
      </c>
      <c r="F497" s="889">
        <f ca="1">IF(COUNTA(D$325:D496)=1,"",OFFSET(F495,-COUNTA(D$325:D496)+3,0))</f>
        <v>7</v>
      </c>
      <c r="G497" s="873"/>
      <c r="H497" s="873">
        <f t="shared" ca="1" si="65"/>
        <v>21</v>
      </c>
      <c r="I497" s="878" t="str">
        <f t="shared" ca="1" si="58"/>
        <v/>
      </c>
      <c r="J497" s="890" t="str">
        <f t="shared" ca="1" si="59"/>
        <v/>
      </c>
      <c r="K497" s="875" t="str">
        <f t="shared" ca="1" si="60"/>
        <v/>
      </c>
      <c r="L497" s="877">
        <f ca="1">IFERROR(CHOOSE(E497,'Outcome Indicators - Section C '!$K$7,'Outcome Indicators - Section C '!$O$7,'Outcome Indicators - Section C '!$S$7,'Outcome Indicators - Section C '!$W$7,'Outcome Indicators - Section C '!#REF!),"")</f>
        <v>2022</v>
      </c>
      <c r="M497" s="887" t="str">
        <f t="shared" ca="1" si="61"/>
        <v/>
      </c>
      <c r="N497" s="877" t="str">
        <f t="shared" ca="1" si="62"/>
        <v/>
      </c>
    </row>
    <row r="498" spans="1:14" x14ac:dyDescent="0.35">
      <c r="A498" s="873" t="b">
        <f t="shared" ca="1" si="57"/>
        <v>0</v>
      </c>
      <c r="B498" s="885">
        <f t="shared" si="63"/>
        <v>21</v>
      </c>
      <c r="C498" s="891" t="str">
        <f ca="1">IF(COUNTA(D$325:D497)=1,"",OFFSET(B496,-COUNTA(D$325:D497)+3,1))</f>
        <v>a1W55000001tFg5EAE</v>
      </c>
      <c r="D498" s="873"/>
      <c r="E498" s="873">
        <f t="shared" ca="1" si="64"/>
        <v>3</v>
      </c>
      <c r="F498" s="889">
        <f ca="1">IF(COUNTA(D$325:D497)=1,"",OFFSET(F496,-COUNTA(D$325:D497)+3,0))</f>
        <v>7</v>
      </c>
      <c r="G498" s="873"/>
      <c r="H498" s="873">
        <f t="shared" ca="1" si="65"/>
        <v>21</v>
      </c>
      <c r="I498" s="878" t="str">
        <f t="shared" ca="1" si="58"/>
        <v/>
      </c>
      <c r="J498" s="890" t="str">
        <f t="shared" ca="1" si="59"/>
        <v/>
      </c>
      <c r="K498" s="875" t="str">
        <f t="shared" ca="1" si="60"/>
        <v/>
      </c>
      <c r="L498" s="877">
        <f ca="1">IFERROR(CHOOSE(E498,'Outcome Indicators - Section C '!$K$7,'Outcome Indicators - Section C '!$O$7,'Outcome Indicators - Section C '!$S$7,'Outcome Indicators - Section C '!$W$7,'Outcome Indicators - Section C '!#REF!),"")</f>
        <v>2023</v>
      </c>
      <c r="M498" s="887" t="str">
        <f t="shared" ca="1" si="61"/>
        <v/>
      </c>
      <c r="N498" s="877" t="str">
        <f t="shared" ca="1" si="62"/>
        <v/>
      </c>
    </row>
    <row r="499" spans="1:14" x14ac:dyDescent="0.35">
      <c r="A499" s="873" t="b">
        <f t="shared" ca="1" si="57"/>
        <v>0</v>
      </c>
      <c r="B499" s="885">
        <f t="shared" si="63"/>
        <v>22</v>
      </c>
      <c r="C499" s="891" t="str">
        <f ca="1">IF(COUNTA(D$325:D498)=1,"",OFFSET(B497,-COUNTA(D$325:D498)+3,1))</f>
        <v>a1W55000001tFgKEAU</v>
      </c>
      <c r="D499" s="873"/>
      <c r="E499" s="873">
        <f t="shared" ca="1" si="64"/>
        <v>4</v>
      </c>
      <c r="F499" s="889">
        <f ca="1">IF(COUNTA(D$325:D498)=1,"",OFFSET(F497,-COUNTA(D$325:D498)+3,0))</f>
        <v>7</v>
      </c>
      <c r="G499" s="873"/>
      <c r="H499" s="873">
        <f t="shared" ca="1" si="65"/>
        <v>21</v>
      </c>
      <c r="I499" s="878" t="str">
        <f t="shared" ca="1" si="58"/>
        <v/>
      </c>
      <c r="J499" s="890" t="str">
        <f t="shared" ca="1" si="59"/>
        <v/>
      </c>
      <c r="K499" s="875" t="str">
        <f t="shared" ca="1" si="60"/>
        <v/>
      </c>
      <c r="L499" s="877">
        <f ca="1">IFERROR(CHOOSE(E499,'Outcome Indicators - Section C '!$K$7,'Outcome Indicators - Section C '!$O$7,'Outcome Indicators - Section C '!$S$7,'Outcome Indicators - Section C '!$W$7,'Outcome Indicators - Section C '!#REF!),"")</f>
        <v>2024</v>
      </c>
      <c r="M499" s="887" t="str">
        <f t="shared" ca="1" si="61"/>
        <v/>
      </c>
      <c r="N499" s="877" t="str">
        <f t="shared" ca="1" si="62"/>
        <v/>
      </c>
    </row>
    <row r="500" spans="1:14" x14ac:dyDescent="0.35">
      <c r="A500" s="873" t="b">
        <f t="shared" ca="1" si="57"/>
        <v>0</v>
      </c>
      <c r="B500" s="885">
        <f t="shared" si="63"/>
        <v>23</v>
      </c>
      <c r="C500" s="891" t="str">
        <f ca="1">IF(COUNTA(D$325:D499)=1,"",OFFSET(B498,-COUNTA(D$325:D499)+3,1))</f>
        <v>a1W55000001tFgZEAU</v>
      </c>
      <c r="D500" s="873"/>
      <c r="E500" s="873">
        <f t="shared" ca="1" si="64"/>
        <v>5</v>
      </c>
      <c r="F500" s="889">
        <f ca="1">IF(COUNTA(D$325:D499)=1,"",OFFSET(F498,-COUNTA(D$325:D499)+3,0))</f>
        <v>7</v>
      </c>
      <c r="G500" s="873"/>
      <c r="H500" s="873">
        <f t="shared" ca="1" si="65"/>
        <v>21</v>
      </c>
      <c r="I500" s="878" t="str">
        <f t="shared" ca="1" si="58"/>
        <v/>
      </c>
      <c r="J500" s="890" t="str">
        <f t="shared" ca="1" si="59"/>
        <v/>
      </c>
      <c r="K500" s="875" t="str">
        <f t="shared" ca="1" si="60"/>
        <v/>
      </c>
      <c r="L500" s="877" t="str">
        <f ca="1">IFERROR(CHOOSE(E500,'Outcome Indicators - Section C '!$K$7,'Outcome Indicators - Section C '!$O$7,'Outcome Indicators - Section C '!$S$7,'Outcome Indicators - Section C '!$W$7,'Outcome Indicators - Section C '!#REF!),"")</f>
        <v/>
      </c>
      <c r="M500" s="887" t="str">
        <f t="shared" ca="1" si="61"/>
        <v/>
      </c>
      <c r="N500" s="877" t="str">
        <f t="shared" ca="1" si="62"/>
        <v/>
      </c>
    </row>
    <row r="501" spans="1:14" x14ac:dyDescent="0.35">
      <c r="A501" s="873" t="b">
        <f t="shared" ca="1" si="57"/>
        <v>0</v>
      </c>
      <c r="B501" s="885">
        <f t="shared" si="63"/>
        <v>24</v>
      </c>
      <c r="C501" s="891" t="str">
        <f ca="1">IF(COUNTA(D$325:D500)=1,"",OFFSET(B499,-COUNTA(D$325:D500)+3,1))</f>
        <v>a1W55000001tFgoEAE</v>
      </c>
      <c r="D501" s="873"/>
      <c r="E501" s="873">
        <f t="shared" ca="1" si="64"/>
        <v>6</v>
      </c>
      <c r="F501" s="889">
        <f ca="1">IF(COUNTA(D$325:D500)=1,"",OFFSET(F499,-COUNTA(D$325:D500)+3,0))</f>
        <v>7</v>
      </c>
      <c r="G501" s="873"/>
      <c r="H501" s="873">
        <f t="shared" ca="1" si="65"/>
        <v>21</v>
      </c>
      <c r="I501" s="878" t="str">
        <f t="shared" ca="1" si="58"/>
        <v/>
      </c>
      <c r="J501" s="890" t="str">
        <f t="shared" ca="1" si="59"/>
        <v/>
      </c>
      <c r="K501" s="875" t="str">
        <f t="shared" ca="1" si="60"/>
        <v/>
      </c>
      <c r="L501" s="877" t="str">
        <f ca="1">IFERROR(CHOOSE(E501,'Outcome Indicators - Section C '!$K$7,'Outcome Indicators - Section C '!$O$7,'Outcome Indicators - Section C '!$S$7,'Outcome Indicators - Section C '!$W$7,'Outcome Indicators - Section C '!#REF!),"")</f>
        <v/>
      </c>
      <c r="M501" s="887" t="str">
        <f t="shared" ca="1" si="61"/>
        <v/>
      </c>
      <c r="N501" s="877" t="str">
        <f t="shared" ca="1" si="62"/>
        <v/>
      </c>
    </row>
    <row r="502" spans="1:14" x14ac:dyDescent="0.35">
      <c r="A502" s="873" t="b">
        <f t="shared" ca="1" si="57"/>
        <v>0</v>
      </c>
      <c r="B502" s="885">
        <f t="shared" si="63"/>
        <v>25</v>
      </c>
      <c r="C502" s="891" t="str">
        <f ca="1">IF(COUNTA(D$325:D501)=1,"",OFFSET(B500,-COUNTA(D$325:D501)+3,1))</f>
        <v>a1W55000001tFh3EAE</v>
      </c>
      <c r="D502" s="873"/>
      <c r="E502" s="873">
        <f t="shared" ca="1" si="64"/>
        <v>7</v>
      </c>
      <c r="F502" s="889">
        <f ca="1">IF(COUNTA(D$325:D501)=1,"",OFFSET(F500,-COUNTA(D$325:D501)+3,0))</f>
        <v>7</v>
      </c>
      <c r="G502" s="873"/>
      <c r="H502" s="873">
        <f t="shared" ca="1" si="65"/>
        <v>21</v>
      </c>
      <c r="I502" s="878" t="str">
        <f t="shared" ca="1" si="58"/>
        <v/>
      </c>
      <c r="J502" s="890" t="str">
        <f t="shared" ca="1" si="59"/>
        <v/>
      </c>
      <c r="K502" s="875" t="str">
        <f t="shared" ca="1" si="60"/>
        <v/>
      </c>
      <c r="L502" s="877" t="str">
        <f ca="1">IFERROR(CHOOSE(E502,'Outcome Indicators - Section C '!$K$7,'Outcome Indicators - Section C '!$O$7,'Outcome Indicators - Section C '!$S$7,'Outcome Indicators - Section C '!$W$7,'Outcome Indicators - Section C '!#REF!),"")</f>
        <v/>
      </c>
      <c r="M502" s="887" t="str">
        <f t="shared" ca="1" si="61"/>
        <v/>
      </c>
      <c r="N502" s="877" t="str">
        <f t="shared" ca="1" si="62"/>
        <v/>
      </c>
    </row>
    <row r="503" spans="1:14" x14ac:dyDescent="0.35">
      <c r="A503" s="873" t="b">
        <f t="shared" ca="1" si="57"/>
        <v>0</v>
      </c>
      <c r="B503" s="885">
        <f t="shared" si="63"/>
        <v>26</v>
      </c>
      <c r="C503" s="891" t="str">
        <f ca="1">IF(COUNTA(D$325:D502)=1,"",OFFSET(B501,-COUNTA(D$325:D502)+3,1))</f>
        <v>a1W55000001tFhIEAU</v>
      </c>
      <c r="D503" s="873"/>
      <c r="E503" s="873">
        <f t="shared" ca="1" si="64"/>
        <v>8</v>
      </c>
      <c r="F503" s="889">
        <f ca="1">IF(COUNTA(D$325:D502)=1,"",OFFSET(F501,-COUNTA(D$325:D502)+3,0))</f>
        <v>7</v>
      </c>
      <c r="G503" s="873"/>
      <c r="H503" s="873">
        <f t="shared" ca="1" si="65"/>
        <v>21</v>
      </c>
      <c r="I503" s="878" t="str">
        <f t="shared" ca="1" si="58"/>
        <v/>
      </c>
      <c r="J503" s="890" t="str">
        <f t="shared" ca="1" si="59"/>
        <v/>
      </c>
      <c r="K503" s="875" t="str">
        <f t="shared" ca="1" si="60"/>
        <v/>
      </c>
      <c r="L503" s="877" t="str">
        <f ca="1">IFERROR(CHOOSE(E503,'Outcome Indicators - Section C '!$K$7,'Outcome Indicators - Section C '!$O$7,'Outcome Indicators - Section C '!$S$7,'Outcome Indicators - Section C '!$W$7,'Outcome Indicators - Section C '!#REF!),"")</f>
        <v/>
      </c>
      <c r="M503" s="887" t="str">
        <f t="shared" ca="1" si="61"/>
        <v/>
      </c>
      <c r="N503" s="877" t="str">
        <f t="shared" ca="1" si="62"/>
        <v/>
      </c>
    </row>
    <row r="504" spans="1:14" x14ac:dyDescent="0.35">
      <c r="A504" s="873" t="b">
        <f t="shared" ca="1" si="57"/>
        <v>0</v>
      </c>
      <c r="B504" s="885">
        <f t="shared" si="63"/>
        <v>27</v>
      </c>
      <c r="C504" s="891" t="str">
        <f ca="1">IF(COUNTA(D$325:D503)=1,"",OFFSET(B502,-COUNTA(D$325:D503)+3,1))</f>
        <v>a1W55000001tFfcEAE</v>
      </c>
      <c r="D504" s="873"/>
      <c r="E504" s="873">
        <f t="shared" ca="1" si="64"/>
        <v>1</v>
      </c>
      <c r="F504" s="889">
        <f ca="1">IF(COUNTA(D$325:D503)=1,"",OFFSET(F502,-COUNTA(D$325:D503)+3,0))</f>
        <v>8</v>
      </c>
      <c r="G504" s="873"/>
      <c r="H504" s="873">
        <f t="shared" ca="1" si="65"/>
        <v>23</v>
      </c>
      <c r="I504" s="878" t="str">
        <f t="shared" ca="1" si="58"/>
        <v/>
      </c>
      <c r="J504" s="890" t="str">
        <f t="shared" ca="1" si="59"/>
        <v/>
      </c>
      <c r="K504" s="875" t="str">
        <f t="shared" ca="1" si="60"/>
        <v/>
      </c>
      <c r="L504" s="877">
        <f ca="1">IFERROR(CHOOSE(E504,'Outcome Indicators - Section C '!$K$7,'Outcome Indicators - Section C '!$O$7,'Outcome Indicators - Section C '!$S$7,'Outcome Indicators - Section C '!$W$7,'Outcome Indicators - Section C '!#REF!),"")</f>
        <v>2021</v>
      </c>
      <c r="M504" s="887" t="str">
        <f t="shared" ca="1" si="61"/>
        <v/>
      </c>
      <c r="N504" s="877" t="str">
        <f t="shared" ca="1" si="62"/>
        <v/>
      </c>
    </row>
    <row r="505" spans="1:14" x14ac:dyDescent="0.35">
      <c r="A505" s="873" t="b">
        <f t="shared" ca="1" si="57"/>
        <v>0</v>
      </c>
      <c r="B505" s="885">
        <f t="shared" si="63"/>
        <v>28</v>
      </c>
      <c r="C505" s="891" t="str">
        <f ca="1">IF(COUNTA(D$325:D504)=1,"",OFFSET(B503,-COUNTA(D$325:D504)+3,1))</f>
        <v>a1W55000001tFfrEAE</v>
      </c>
      <c r="D505" s="873"/>
      <c r="E505" s="873">
        <f t="shared" ca="1" si="64"/>
        <v>2</v>
      </c>
      <c r="F505" s="889">
        <f ca="1">IF(COUNTA(D$325:D504)=1,"",OFFSET(F503,-COUNTA(D$325:D504)+3,0))</f>
        <v>8</v>
      </c>
      <c r="G505" s="873"/>
      <c r="H505" s="873">
        <f t="shared" ca="1" si="65"/>
        <v>23</v>
      </c>
      <c r="I505" s="878" t="str">
        <f t="shared" ca="1" si="58"/>
        <v/>
      </c>
      <c r="J505" s="890" t="str">
        <f t="shared" ca="1" si="59"/>
        <v/>
      </c>
      <c r="K505" s="875" t="str">
        <f t="shared" ca="1" si="60"/>
        <v/>
      </c>
      <c r="L505" s="877">
        <f ca="1">IFERROR(CHOOSE(E505,'Outcome Indicators - Section C '!$K$7,'Outcome Indicators - Section C '!$O$7,'Outcome Indicators - Section C '!$S$7,'Outcome Indicators - Section C '!$W$7,'Outcome Indicators - Section C '!#REF!),"")</f>
        <v>2022</v>
      </c>
      <c r="M505" s="887" t="str">
        <f t="shared" ca="1" si="61"/>
        <v/>
      </c>
      <c r="N505" s="877" t="str">
        <f t="shared" ca="1" si="62"/>
        <v/>
      </c>
    </row>
    <row r="506" spans="1:14" x14ac:dyDescent="0.35">
      <c r="A506" s="873" t="b">
        <f t="shared" ca="1" si="57"/>
        <v>0</v>
      </c>
      <c r="B506" s="885">
        <f t="shared" si="63"/>
        <v>29</v>
      </c>
      <c r="C506" s="891" t="str">
        <f ca="1">IF(COUNTA(D$325:D505)=1,"",OFFSET(B504,-COUNTA(D$325:D505)+3,1))</f>
        <v>a1W55000001tFg6EAE</v>
      </c>
      <c r="D506" s="873"/>
      <c r="E506" s="873">
        <f t="shared" ca="1" si="64"/>
        <v>3</v>
      </c>
      <c r="F506" s="889">
        <f ca="1">IF(COUNTA(D$325:D505)=1,"",OFFSET(F504,-COUNTA(D$325:D505)+3,0))</f>
        <v>8</v>
      </c>
      <c r="G506" s="873"/>
      <c r="H506" s="873">
        <f t="shared" ca="1" si="65"/>
        <v>23</v>
      </c>
      <c r="I506" s="878" t="str">
        <f t="shared" ca="1" si="58"/>
        <v/>
      </c>
      <c r="J506" s="890" t="str">
        <f t="shared" ca="1" si="59"/>
        <v/>
      </c>
      <c r="K506" s="875" t="str">
        <f t="shared" ca="1" si="60"/>
        <v/>
      </c>
      <c r="L506" s="877">
        <f ca="1">IFERROR(CHOOSE(E506,'Outcome Indicators - Section C '!$K$7,'Outcome Indicators - Section C '!$O$7,'Outcome Indicators - Section C '!$S$7,'Outcome Indicators - Section C '!$W$7,'Outcome Indicators - Section C '!#REF!),"")</f>
        <v>2023</v>
      </c>
      <c r="M506" s="887" t="str">
        <f t="shared" ca="1" si="61"/>
        <v/>
      </c>
      <c r="N506" s="877" t="str">
        <f t="shared" ca="1" si="62"/>
        <v/>
      </c>
    </row>
    <row r="507" spans="1:14" x14ac:dyDescent="0.35">
      <c r="A507" s="873" t="b">
        <f t="shared" ca="1" si="57"/>
        <v>0</v>
      </c>
      <c r="B507" s="885">
        <f t="shared" si="63"/>
        <v>30</v>
      </c>
      <c r="C507" s="891" t="str">
        <f ca="1">IF(COUNTA(D$325:D506)=1,"",OFFSET(B505,-COUNTA(D$325:D506)+3,1))</f>
        <v>a1W55000001tFgLEAU</v>
      </c>
      <c r="D507" s="873"/>
      <c r="E507" s="873">
        <f t="shared" ca="1" si="64"/>
        <v>4</v>
      </c>
      <c r="F507" s="889">
        <f ca="1">IF(COUNTA(D$325:D506)=1,"",OFFSET(F505,-COUNTA(D$325:D506)+3,0))</f>
        <v>8</v>
      </c>
      <c r="G507" s="873"/>
      <c r="H507" s="873">
        <f t="shared" ca="1" si="65"/>
        <v>23</v>
      </c>
      <c r="I507" s="878" t="str">
        <f t="shared" ca="1" si="58"/>
        <v/>
      </c>
      <c r="J507" s="890" t="str">
        <f t="shared" ca="1" si="59"/>
        <v/>
      </c>
      <c r="K507" s="875" t="str">
        <f t="shared" ca="1" si="60"/>
        <v/>
      </c>
      <c r="L507" s="877">
        <f ca="1">IFERROR(CHOOSE(E507,'Outcome Indicators - Section C '!$K$7,'Outcome Indicators - Section C '!$O$7,'Outcome Indicators - Section C '!$S$7,'Outcome Indicators - Section C '!$W$7,'Outcome Indicators - Section C '!#REF!),"")</f>
        <v>2024</v>
      </c>
      <c r="M507" s="887" t="str">
        <f t="shared" ca="1" si="61"/>
        <v/>
      </c>
      <c r="N507" s="877" t="str">
        <f t="shared" ca="1" si="62"/>
        <v/>
      </c>
    </row>
    <row r="508" spans="1:14" x14ac:dyDescent="0.35">
      <c r="A508" s="873" t="b">
        <f t="shared" ca="1" si="57"/>
        <v>0</v>
      </c>
      <c r="B508" s="885">
        <f t="shared" si="63"/>
        <v>31</v>
      </c>
      <c r="C508" s="891" t="str">
        <f ca="1">IF(COUNTA(D$325:D507)=1,"",OFFSET(B506,-COUNTA(D$325:D507)+3,1))</f>
        <v>a1W55000001tFgaEAE</v>
      </c>
      <c r="D508" s="873"/>
      <c r="E508" s="873">
        <f t="shared" ca="1" si="64"/>
        <v>5</v>
      </c>
      <c r="F508" s="889">
        <f ca="1">IF(COUNTA(D$325:D507)=1,"",OFFSET(F506,-COUNTA(D$325:D507)+3,0))</f>
        <v>8</v>
      </c>
      <c r="G508" s="873"/>
      <c r="H508" s="873">
        <f t="shared" ca="1" si="65"/>
        <v>23</v>
      </c>
      <c r="I508" s="878" t="str">
        <f t="shared" ca="1" si="58"/>
        <v/>
      </c>
      <c r="J508" s="890" t="str">
        <f t="shared" ca="1" si="59"/>
        <v/>
      </c>
      <c r="K508" s="875" t="str">
        <f t="shared" ca="1" si="60"/>
        <v/>
      </c>
      <c r="L508" s="877" t="str">
        <f ca="1">IFERROR(CHOOSE(E508,'Outcome Indicators - Section C '!$K$7,'Outcome Indicators - Section C '!$O$7,'Outcome Indicators - Section C '!$S$7,'Outcome Indicators - Section C '!$W$7,'Outcome Indicators - Section C '!#REF!),"")</f>
        <v/>
      </c>
      <c r="M508" s="887" t="str">
        <f t="shared" ca="1" si="61"/>
        <v/>
      </c>
      <c r="N508" s="877" t="str">
        <f t="shared" ca="1" si="62"/>
        <v/>
      </c>
    </row>
    <row r="509" spans="1:14" x14ac:dyDescent="0.35">
      <c r="A509" s="873" t="b">
        <f t="shared" ca="1" si="57"/>
        <v>0</v>
      </c>
      <c r="B509" s="885">
        <f t="shared" si="63"/>
        <v>32</v>
      </c>
      <c r="C509" s="891" t="str">
        <f ca="1">IF(COUNTA(D$325:D508)=1,"",OFFSET(B507,-COUNTA(D$325:D508)+3,1))</f>
        <v>a1W55000001tFgpEAE</v>
      </c>
      <c r="D509" s="873"/>
      <c r="E509" s="873">
        <f t="shared" ca="1" si="64"/>
        <v>6</v>
      </c>
      <c r="F509" s="889">
        <f ca="1">IF(COUNTA(D$325:D508)=1,"",OFFSET(F507,-COUNTA(D$325:D508)+3,0))</f>
        <v>8</v>
      </c>
      <c r="G509" s="873"/>
      <c r="H509" s="873">
        <f t="shared" ca="1" si="65"/>
        <v>23</v>
      </c>
      <c r="I509" s="878" t="str">
        <f t="shared" ca="1" si="58"/>
        <v/>
      </c>
      <c r="J509" s="890" t="str">
        <f t="shared" ca="1" si="59"/>
        <v/>
      </c>
      <c r="K509" s="875" t="str">
        <f t="shared" ca="1" si="60"/>
        <v/>
      </c>
      <c r="L509" s="877" t="str">
        <f ca="1">IFERROR(CHOOSE(E509,'Outcome Indicators - Section C '!$K$7,'Outcome Indicators - Section C '!$O$7,'Outcome Indicators - Section C '!$S$7,'Outcome Indicators - Section C '!$W$7,'Outcome Indicators - Section C '!#REF!),"")</f>
        <v/>
      </c>
      <c r="M509" s="887" t="str">
        <f t="shared" ca="1" si="61"/>
        <v/>
      </c>
      <c r="N509" s="877" t="str">
        <f t="shared" ca="1" si="62"/>
        <v/>
      </c>
    </row>
    <row r="510" spans="1:14" x14ac:dyDescent="0.35">
      <c r="A510" s="873" t="b">
        <f t="shared" ca="1" si="57"/>
        <v>0</v>
      </c>
      <c r="B510" s="885">
        <f t="shared" si="63"/>
        <v>33</v>
      </c>
      <c r="C510" s="891" t="str">
        <f ca="1">IF(COUNTA(D$325:D509)=1,"",OFFSET(B508,-COUNTA(D$325:D509)+3,1))</f>
        <v>a1W55000001tFh4EAE</v>
      </c>
      <c r="D510" s="873"/>
      <c r="E510" s="873">
        <f t="shared" ca="1" si="64"/>
        <v>7</v>
      </c>
      <c r="F510" s="889">
        <f ca="1">IF(COUNTA(D$325:D509)=1,"",OFFSET(F508,-COUNTA(D$325:D509)+3,0))</f>
        <v>8</v>
      </c>
      <c r="G510" s="873"/>
      <c r="H510" s="873">
        <f t="shared" ca="1" si="65"/>
        <v>23</v>
      </c>
      <c r="I510" s="878" t="str">
        <f t="shared" ca="1" si="58"/>
        <v/>
      </c>
      <c r="J510" s="890" t="str">
        <f t="shared" ca="1" si="59"/>
        <v/>
      </c>
      <c r="K510" s="875" t="str">
        <f t="shared" ca="1" si="60"/>
        <v/>
      </c>
      <c r="L510" s="877" t="str">
        <f ca="1">IFERROR(CHOOSE(E510,'Outcome Indicators - Section C '!$K$7,'Outcome Indicators - Section C '!$O$7,'Outcome Indicators - Section C '!$S$7,'Outcome Indicators - Section C '!$W$7,'Outcome Indicators - Section C '!#REF!),"")</f>
        <v/>
      </c>
      <c r="M510" s="887" t="str">
        <f t="shared" ca="1" si="61"/>
        <v/>
      </c>
      <c r="N510" s="877" t="str">
        <f t="shared" ca="1" si="62"/>
        <v/>
      </c>
    </row>
    <row r="511" spans="1:14" x14ac:dyDescent="0.35">
      <c r="A511" s="873" t="b">
        <f t="shared" ca="1" si="57"/>
        <v>0</v>
      </c>
      <c r="B511" s="885">
        <f t="shared" si="63"/>
        <v>34</v>
      </c>
      <c r="C511" s="891" t="str">
        <f ca="1">IF(COUNTA(D$325:D510)=1,"",OFFSET(B509,-COUNTA(D$325:D510)+3,1))</f>
        <v>a1W55000001tFhJEAU</v>
      </c>
      <c r="D511" s="873"/>
      <c r="E511" s="873">
        <f t="shared" ca="1" si="64"/>
        <v>8</v>
      </c>
      <c r="F511" s="889">
        <f ca="1">IF(COUNTA(D$325:D510)=1,"",OFFSET(F509,-COUNTA(D$325:D510)+3,0))</f>
        <v>8</v>
      </c>
      <c r="G511" s="873"/>
      <c r="H511" s="873">
        <f t="shared" ca="1" si="65"/>
        <v>23</v>
      </c>
      <c r="I511" s="878" t="str">
        <f t="shared" ca="1" si="58"/>
        <v/>
      </c>
      <c r="J511" s="890" t="str">
        <f t="shared" ca="1" si="59"/>
        <v/>
      </c>
      <c r="K511" s="875" t="str">
        <f t="shared" ca="1" si="60"/>
        <v/>
      </c>
      <c r="L511" s="877" t="str">
        <f ca="1">IFERROR(CHOOSE(E511,'Outcome Indicators - Section C '!$K$7,'Outcome Indicators - Section C '!$O$7,'Outcome Indicators - Section C '!$S$7,'Outcome Indicators - Section C '!$W$7,'Outcome Indicators - Section C '!#REF!),"")</f>
        <v/>
      </c>
      <c r="M511" s="887" t="str">
        <f t="shared" ca="1" si="61"/>
        <v/>
      </c>
      <c r="N511" s="877" t="str">
        <f t="shared" ca="1" si="62"/>
        <v/>
      </c>
    </row>
    <row r="512" spans="1:14" x14ac:dyDescent="0.35">
      <c r="A512" s="873" t="b">
        <f t="shared" ref="A512:A537" ca="1" si="66">IF(OR(I512&lt;&gt;"",J512&lt;&gt;"",K512&lt;&gt;"",M512&lt;&gt;"",N512&lt;&gt;""),TRUE,FALSE)</f>
        <v>0</v>
      </c>
      <c r="B512" s="885">
        <f t="shared" si="63"/>
        <v>35</v>
      </c>
      <c r="C512" s="891" t="str">
        <f ca="1">IF(COUNTA(D$325:D511)=1,"",OFFSET(B510,-COUNTA(D$325:D511)+3,1))</f>
        <v>a1W55000001tFfdEAE</v>
      </c>
      <c r="D512" s="873"/>
      <c r="E512" s="873">
        <f t="shared" ca="1" si="64"/>
        <v>1</v>
      </c>
      <c r="F512" s="889">
        <f ca="1">IF(COUNTA(D$325:D511)=1,"",OFFSET(F510,-COUNTA(D$325:D511)+3,0))</f>
        <v>9</v>
      </c>
      <c r="G512" s="873"/>
      <c r="H512" s="873">
        <f t="shared" ca="1" si="65"/>
        <v>25</v>
      </c>
      <c r="I512" s="878" t="str">
        <f t="shared" ref="I512:I537" ca="1" si="67">IFERROR(CHOOSE(E512,IFERROR(IF(INDIRECT("'Outcome Indicators - Section C '!K"&amp;H512+1)="","",INDIRECT("'Outcome Indicators - Section C '!K"&amp;H512+1)),""),IFERROR(IF(INDIRECT("'Outcome Indicators - Section C '!O"&amp;H512+1)="","",INDIRECT("'Outcome Indicators - Section C '!O"&amp;H512+1)),""),IFERROR(IF(INDIRECT("'Outcome Indicators - Section C '!S"&amp;H512+1)="","",INDIRECT("'Outcome Indicators - Section C '!S"&amp;H512+1)),""),IFERROR(IF(INDIRECT("'Outcome Indicators - Section C '!W"&amp;H512+1)="","",INDIRECT("'Outcome Indicators - Section C '!W"&amp;H512+1)),"")),"")</f>
        <v/>
      </c>
      <c r="J512" s="890" t="str">
        <f t="shared" ref="J512:J537" ca="1" si="68">IFERROR(CHOOSE(E512,IFERROR(IF(INDIRECT("'Outcome Indicators - Section C '!K"&amp;H512)="","",INDIRECT("'Outcome Indicators - Section C '!K"&amp;H512)),""),IFERROR(IF(INDIRECT("'Outcome Indicators - Section C '!O"&amp;H512)="","",INDIRECT("'Outcome Indicators - Section C '!O"&amp;H512)),""),IFERROR(IF(INDIRECT("'Outcome Indicators - Section C '!S"&amp;H512)="","",INDIRECT("'Outcome Indicators - Section C '!S"&amp;H512)),""),IFERROR(IF(INDIRECT("'Outcome Indicators - Section C '!W"&amp;H512)="","",INDIRECT("'Outcome Indicators - Section C '!W"&amp;H512)),"")),"")</f>
        <v/>
      </c>
      <c r="K512" s="875" t="str">
        <f t="shared" ref="K512:K537" ca="1" si="69">IFERROR(CHOOSE(E512,IFERROR(IF(INDIRECT("'Outcome Indicators - Section C '!L"&amp;H512)="","",INDIRECT("'Outcome Indicators - Section C '!L"&amp;H512)*100),""),IFERROR(IF(INDIRECT("'Outcome Indicators - Section C '!P"&amp;H512)="","",INDIRECT("'Outcome Indicators - Section C '!P"&amp;H512)*100),""),IFERROR(IF(INDIRECT("'Outcome Indicators - Section C '!T"&amp;H512)="","",INDIRECT("'Outcome Indicators - Section C '!T"&amp;H512)*100),""),IFERROR(IF(INDIRECT("'Outcome Indicators - Section C '!X"&amp;H512)="","",INDIRECT("'Outcome Indicators - Section C '!X"&amp;H512)*100),"")),"")</f>
        <v/>
      </c>
      <c r="L512" s="877">
        <f ca="1">IFERROR(CHOOSE(E512,'Outcome Indicators - Section C '!$K$7,'Outcome Indicators - Section C '!$O$7,'Outcome Indicators - Section C '!$S$7,'Outcome Indicators - Section C '!$W$7,'Outcome Indicators - Section C '!#REF!),"")</f>
        <v>2021</v>
      </c>
      <c r="M512" s="887" t="str">
        <f t="shared" ref="M512:M537" ca="1" si="70">IFERROR(CHOOSE(E512,IFERROR(IF(INDIRECT("'Outcome Indicators - Section C '!M"&amp;H512)="","",INDIRECT("'Outcome Indicators - Section C '!M"&amp;H512)),""),IFERROR(IF(INDIRECT("'Outcome Indicators - Section C '!Q"&amp;H512)="","",INDIRECT("'Outcome Indicators - Section C '!Q"&amp;H512)),""),IFERROR(IF(INDIRECT("'Outcome Indicators - Section C '!U"&amp;H512)="","",INDIRECT("'Outcome Indicators - Section C '!U"&amp;H512)),""),IFERROR(IF(INDIRECT("'Outcome Indicators - Section C '!Y"&amp;H512)="","",INDIRECT("'Outcome Indicators - Section C '!Y"&amp;H512)),"")),"")</f>
        <v/>
      </c>
      <c r="N512" s="877" t="str">
        <f t="shared" ref="N512:N537" ca="1" si="71">IF(IFERROR(CHOOSE(E512,IFERROR(IF(INDIRECT("'Outcome Indicators - Section C '!N"&amp;H512)=0,"",INDIRECT("'Outcome Indicators - Section C '!N"&amp;H512)),""),IFERROR(IF(INDIRECT("'Outcome Indicators - Section C '!R"&amp;H512)=0,"",INDIRECT("'Outcome Indicators - Section C '!R"&amp;H512)),""),IFERROR(IF(INDIRECT("'Outcome Indicators - Section C '!V"&amp;H512)=0,"",INDIRECT("'Outcome Indicators - Section C '!V"&amp;H512)),""),IFERROR(IF(INDIRECT("'Outcome Indicators - Section C '!Z"&amp;H512)=0,"",INDIRECT("'Outcome Indicators - Section C '!Z"&amp;H512)),""),),"")=0,"",IFERROR(CHOOSE(E512,IFERROR(IF(INDIRECT("'Outcome Indicators - Section C '!N"&amp;H512)=0,"",INDIRECT("'Outcome Indicators - Section C '!N"&amp;H512)),""),IFERROR(IF(INDIRECT("'Outcome Indicators - Section C '!R"&amp;H512)=0,"",INDIRECT("'Outcome Indicators - Section C '!R"&amp;H512)),""),IFERROR(IF(INDIRECT("'Outcome Indicators - Section C '!V"&amp;H512)=0,"",INDIRECT("'Outcome Indicators - Section C '!V"&amp;H512)),""),IFERROR(IF(INDIRECT("'Outcome Indicators - Section C '!Z"&amp;H512)=0,"",INDIRECT("'Outcome Indicators - Section C '!Z"&amp;H512)),""),),""))</f>
        <v/>
      </c>
    </row>
    <row r="513" spans="1:14" x14ac:dyDescent="0.35">
      <c r="A513" s="873" t="b">
        <f t="shared" ca="1" si="66"/>
        <v>0</v>
      </c>
      <c r="B513" s="885">
        <f t="shared" si="63"/>
        <v>36</v>
      </c>
      <c r="C513" s="891" t="str">
        <f ca="1">IF(COUNTA(D$325:D512)=1,"",OFFSET(B511,-COUNTA(D$325:D512)+3,1))</f>
        <v>a1W55000001tFfsEAE</v>
      </c>
      <c r="D513" s="873"/>
      <c r="E513" s="873">
        <f t="shared" ca="1" si="64"/>
        <v>2</v>
      </c>
      <c r="F513" s="889">
        <f ca="1">IF(COUNTA(D$325:D512)=1,"",OFFSET(F511,-COUNTA(D$325:D512)+3,0))</f>
        <v>9</v>
      </c>
      <c r="G513" s="873"/>
      <c r="H513" s="873">
        <f t="shared" ca="1" si="65"/>
        <v>25</v>
      </c>
      <c r="I513" s="878" t="str">
        <f t="shared" ca="1" si="67"/>
        <v/>
      </c>
      <c r="J513" s="890" t="str">
        <f t="shared" ca="1" si="68"/>
        <v/>
      </c>
      <c r="K513" s="875" t="str">
        <f t="shared" ca="1" si="69"/>
        <v/>
      </c>
      <c r="L513" s="877">
        <f ca="1">IFERROR(CHOOSE(E513,'Outcome Indicators - Section C '!$K$7,'Outcome Indicators - Section C '!$O$7,'Outcome Indicators - Section C '!$S$7,'Outcome Indicators - Section C '!$W$7,'Outcome Indicators - Section C '!#REF!),"")</f>
        <v>2022</v>
      </c>
      <c r="M513" s="887" t="str">
        <f t="shared" ca="1" si="70"/>
        <v/>
      </c>
      <c r="N513" s="877" t="str">
        <f t="shared" ca="1" si="71"/>
        <v/>
      </c>
    </row>
    <row r="514" spans="1:14" x14ac:dyDescent="0.35">
      <c r="A514" s="873" t="b">
        <f t="shared" ca="1" si="66"/>
        <v>0</v>
      </c>
      <c r="B514" s="885">
        <f t="shared" si="63"/>
        <v>37</v>
      </c>
      <c r="C514" s="891" t="str">
        <f ca="1">IF(COUNTA(D$325:D513)=1,"",OFFSET(B512,-COUNTA(D$325:D513)+3,1))</f>
        <v>a1W55000001tFg7EAE</v>
      </c>
      <c r="D514" s="873"/>
      <c r="E514" s="873">
        <f t="shared" ca="1" si="64"/>
        <v>3</v>
      </c>
      <c r="F514" s="889">
        <f ca="1">IF(COUNTA(D$325:D513)=1,"",OFFSET(F512,-COUNTA(D$325:D513)+3,0))</f>
        <v>9</v>
      </c>
      <c r="G514" s="873"/>
      <c r="H514" s="873">
        <f t="shared" ca="1" si="65"/>
        <v>25</v>
      </c>
      <c r="I514" s="878" t="str">
        <f t="shared" ca="1" si="67"/>
        <v/>
      </c>
      <c r="J514" s="890" t="str">
        <f t="shared" ca="1" si="68"/>
        <v/>
      </c>
      <c r="K514" s="875" t="str">
        <f t="shared" ca="1" si="69"/>
        <v/>
      </c>
      <c r="L514" s="877">
        <f ca="1">IFERROR(CHOOSE(E514,'Outcome Indicators - Section C '!$K$7,'Outcome Indicators - Section C '!$O$7,'Outcome Indicators - Section C '!$S$7,'Outcome Indicators - Section C '!$W$7,'Outcome Indicators - Section C '!#REF!),"")</f>
        <v>2023</v>
      </c>
      <c r="M514" s="887" t="str">
        <f t="shared" ca="1" si="70"/>
        <v/>
      </c>
      <c r="N514" s="877" t="str">
        <f t="shared" ca="1" si="71"/>
        <v/>
      </c>
    </row>
    <row r="515" spans="1:14" x14ac:dyDescent="0.35">
      <c r="A515" s="873" t="b">
        <f t="shared" ca="1" si="66"/>
        <v>0</v>
      </c>
      <c r="B515" s="885">
        <f t="shared" si="63"/>
        <v>38</v>
      </c>
      <c r="C515" s="891" t="str">
        <f ca="1">IF(COUNTA(D$325:D514)=1,"",OFFSET(B513,-COUNTA(D$325:D514)+3,1))</f>
        <v>a1W55000001tFgMEAU</v>
      </c>
      <c r="D515" s="873"/>
      <c r="E515" s="873">
        <f t="shared" ca="1" si="64"/>
        <v>4</v>
      </c>
      <c r="F515" s="889">
        <f ca="1">IF(COUNTA(D$325:D514)=1,"",OFFSET(F513,-COUNTA(D$325:D514)+3,0))</f>
        <v>9</v>
      </c>
      <c r="G515" s="873"/>
      <c r="H515" s="873">
        <f t="shared" ca="1" si="65"/>
        <v>25</v>
      </c>
      <c r="I515" s="878" t="str">
        <f t="shared" ca="1" si="67"/>
        <v/>
      </c>
      <c r="J515" s="890" t="str">
        <f t="shared" ca="1" si="68"/>
        <v/>
      </c>
      <c r="K515" s="875" t="str">
        <f t="shared" ca="1" si="69"/>
        <v/>
      </c>
      <c r="L515" s="877">
        <f ca="1">IFERROR(CHOOSE(E515,'Outcome Indicators - Section C '!$K$7,'Outcome Indicators - Section C '!$O$7,'Outcome Indicators - Section C '!$S$7,'Outcome Indicators - Section C '!$W$7,'Outcome Indicators - Section C '!#REF!),"")</f>
        <v>2024</v>
      </c>
      <c r="M515" s="887" t="str">
        <f t="shared" ca="1" si="70"/>
        <v/>
      </c>
      <c r="N515" s="877" t="str">
        <f t="shared" ca="1" si="71"/>
        <v/>
      </c>
    </row>
    <row r="516" spans="1:14" x14ac:dyDescent="0.35">
      <c r="A516" s="873" t="b">
        <f t="shared" ca="1" si="66"/>
        <v>0</v>
      </c>
      <c r="B516" s="885">
        <f t="shared" si="63"/>
        <v>39</v>
      </c>
      <c r="C516" s="891" t="str">
        <f ca="1">IF(COUNTA(D$325:D515)=1,"",OFFSET(B514,-COUNTA(D$325:D515)+3,1))</f>
        <v>a1W55000001tFgbEAE</v>
      </c>
      <c r="D516" s="873"/>
      <c r="E516" s="873">
        <f t="shared" ca="1" si="64"/>
        <v>5</v>
      </c>
      <c r="F516" s="889">
        <f ca="1">IF(COUNTA(D$325:D515)=1,"",OFFSET(F514,-COUNTA(D$325:D515)+3,0))</f>
        <v>9</v>
      </c>
      <c r="G516" s="873"/>
      <c r="H516" s="873">
        <f t="shared" ca="1" si="65"/>
        <v>25</v>
      </c>
      <c r="I516" s="878" t="str">
        <f t="shared" ca="1" si="67"/>
        <v/>
      </c>
      <c r="J516" s="890" t="str">
        <f t="shared" ca="1" si="68"/>
        <v/>
      </c>
      <c r="K516" s="875" t="str">
        <f t="shared" ca="1" si="69"/>
        <v/>
      </c>
      <c r="L516" s="877" t="str">
        <f ca="1">IFERROR(CHOOSE(E516,'Outcome Indicators - Section C '!$K$7,'Outcome Indicators - Section C '!$O$7,'Outcome Indicators - Section C '!$S$7,'Outcome Indicators - Section C '!$W$7,'Outcome Indicators - Section C '!#REF!),"")</f>
        <v/>
      </c>
      <c r="M516" s="887" t="str">
        <f t="shared" ca="1" si="70"/>
        <v/>
      </c>
      <c r="N516" s="877" t="str">
        <f t="shared" ca="1" si="71"/>
        <v/>
      </c>
    </row>
    <row r="517" spans="1:14" x14ac:dyDescent="0.35">
      <c r="A517" s="873" t="b">
        <f t="shared" ca="1" si="66"/>
        <v>0</v>
      </c>
      <c r="B517" s="885">
        <f t="shared" si="63"/>
        <v>40</v>
      </c>
      <c r="C517" s="891" t="str">
        <f ca="1">IF(COUNTA(D$325:D516)=1,"",OFFSET(B515,-COUNTA(D$325:D516)+3,1))</f>
        <v>a1W55000001tFgqEAE</v>
      </c>
      <c r="D517" s="873"/>
      <c r="E517" s="873">
        <f t="shared" ca="1" si="64"/>
        <v>6</v>
      </c>
      <c r="F517" s="889">
        <f ca="1">IF(COUNTA(D$325:D516)=1,"",OFFSET(F515,-COUNTA(D$325:D516)+3,0))</f>
        <v>9</v>
      </c>
      <c r="G517" s="873"/>
      <c r="H517" s="873">
        <f t="shared" ca="1" si="65"/>
        <v>25</v>
      </c>
      <c r="I517" s="878" t="str">
        <f t="shared" ca="1" si="67"/>
        <v/>
      </c>
      <c r="J517" s="890" t="str">
        <f t="shared" ca="1" si="68"/>
        <v/>
      </c>
      <c r="K517" s="875" t="str">
        <f t="shared" ca="1" si="69"/>
        <v/>
      </c>
      <c r="L517" s="877" t="str">
        <f ca="1">IFERROR(CHOOSE(E517,'Outcome Indicators - Section C '!$K$7,'Outcome Indicators - Section C '!$O$7,'Outcome Indicators - Section C '!$S$7,'Outcome Indicators - Section C '!$W$7,'Outcome Indicators - Section C '!#REF!),"")</f>
        <v/>
      </c>
      <c r="M517" s="887" t="str">
        <f t="shared" ca="1" si="70"/>
        <v/>
      </c>
      <c r="N517" s="877" t="str">
        <f t="shared" ca="1" si="71"/>
        <v/>
      </c>
    </row>
    <row r="518" spans="1:14" x14ac:dyDescent="0.35">
      <c r="A518" s="873" t="b">
        <f t="shared" ca="1" si="66"/>
        <v>0</v>
      </c>
      <c r="B518" s="885">
        <f t="shared" si="63"/>
        <v>41</v>
      </c>
      <c r="C518" s="891" t="str">
        <f ca="1">IF(COUNTA(D$325:D517)=1,"",OFFSET(B516,-COUNTA(D$325:D517)+3,1))</f>
        <v>a1W55000001tFh5EAE</v>
      </c>
      <c r="D518" s="873"/>
      <c r="E518" s="873">
        <f t="shared" ca="1" si="64"/>
        <v>7</v>
      </c>
      <c r="F518" s="889">
        <f ca="1">IF(COUNTA(D$325:D517)=1,"",OFFSET(F516,-COUNTA(D$325:D517)+3,0))</f>
        <v>9</v>
      </c>
      <c r="G518" s="873"/>
      <c r="H518" s="873">
        <f t="shared" ca="1" si="65"/>
        <v>25</v>
      </c>
      <c r="I518" s="878" t="str">
        <f t="shared" ca="1" si="67"/>
        <v/>
      </c>
      <c r="J518" s="890" t="str">
        <f t="shared" ca="1" si="68"/>
        <v/>
      </c>
      <c r="K518" s="875" t="str">
        <f t="shared" ca="1" si="69"/>
        <v/>
      </c>
      <c r="L518" s="877" t="str">
        <f ca="1">IFERROR(CHOOSE(E518,'Outcome Indicators - Section C '!$K$7,'Outcome Indicators - Section C '!$O$7,'Outcome Indicators - Section C '!$S$7,'Outcome Indicators - Section C '!$W$7,'Outcome Indicators - Section C '!#REF!),"")</f>
        <v/>
      </c>
      <c r="M518" s="887" t="str">
        <f t="shared" ca="1" si="70"/>
        <v/>
      </c>
      <c r="N518" s="877" t="str">
        <f t="shared" ca="1" si="71"/>
        <v/>
      </c>
    </row>
    <row r="519" spans="1:14" x14ac:dyDescent="0.35">
      <c r="A519" s="873" t="b">
        <f t="shared" ca="1" si="66"/>
        <v>0</v>
      </c>
      <c r="B519" s="885">
        <f t="shared" si="63"/>
        <v>42</v>
      </c>
      <c r="C519" s="891" t="str">
        <f ca="1">IF(COUNTA(D$325:D518)=1,"",OFFSET(B517,-COUNTA(D$325:D518)+3,1))</f>
        <v>a1W55000001tFhKEAU</v>
      </c>
      <c r="D519" s="873"/>
      <c r="E519" s="873">
        <f t="shared" ca="1" si="64"/>
        <v>8</v>
      </c>
      <c r="F519" s="889">
        <f ca="1">IF(COUNTA(D$325:D518)=1,"",OFFSET(F517,-COUNTA(D$325:D518)+3,0))</f>
        <v>9</v>
      </c>
      <c r="G519" s="873"/>
      <c r="H519" s="873">
        <f t="shared" ca="1" si="65"/>
        <v>25</v>
      </c>
      <c r="I519" s="878" t="str">
        <f t="shared" ca="1" si="67"/>
        <v/>
      </c>
      <c r="J519" s="890" t="str">
        <f t="shared" ca="1" si="68"/>
        <v/>
      </c>
      <c r="K519" s="875" t="str">
        <f t="shared" ca="1" si="69"/>
        <v/>
      </c>
      <c r="L519" s="877" t="str">
        <f ca="1">IFERROR(CHOOSE(E519,'Outcome Indicators - Section C '!$K$7,'Outcome Indicators - Section C '!$O$7,'Outcome Indicators - Section C '!$S$7,'Outcome Indicators - Section C '!$W$7,'Outcome Indicators - Section C '!#REF!),"")</f>
        <v/>
      </c>
      <c r="M519" s="887" t="str">
        <f t="shared" ca="1" si="70"/>
        <v/>
      </c>
      <c r="N519" s="877" t="str">
        <f t="shared" ca="1" si="71"/>
        <v/>
      </c>
    </row>
    <row r="520" spans="1:14" x14ac:dyDescent="0.35">
      <c r="A520" s="873" t="b">
        <f t="shared" ca="1" si="66"/>
        <v>0</v>
      </c>
      <c r="B520" s="885">
        <f t="shared" ref="B520:B537" si="72">B519+1</f>
        <v>43</v>
      </c>
      <c r="C520" s="891" t="str">
        <f ca="1">IF(COUNTA(D$325:D519)=1,"",OFFSET(B518,-COUNTA(D$325:D519)+3,1))</f>
        <v>a1W55000001tFfeEAE</v>
      </c>
      <c r="D520" s="873"/>
      <c r="E520" s="873">
        <f t="shared" ref="E520:E537" ca="1" si="73">COUNTIF(F511:F520,F520)</f>
        <v>1</v>
      </c>
      <c r="F520" s="889">
        <f ca="1">IF(COUNTA(D$325:D519)=1,"",OFFSET(F518,-COUNTA(D$325:D519)+3,0))</f>
        <v>10</v>
      </c>
      <c r="G520" s="873"/>
      <c r="H520" s="873">
        <f t="shared" ref="H520:H537" ca="1" si="74">IF(F520=1,9,IF(E519=MAX(E518:E520),H518+2,H519))</f>
        <v>27</v>
      </c>
      <c r="I520" s="878" t="str">
        <f t="shared" ca="1" si="67"/>
        <v/>
      </c>
      <c r="J520" s="890" t="str">
        <f t="shared" ca="1" si="68"/>
        <v/>
      </c>
      <c r="K520" s="875" t="str">
        <f t="shared" ca="1" si="69"/>
        <v/>
      </c>
      <c r="L520" s="877">
        <f ca="1">IFERROR(CHOOSE(E520,'Outcome Indicators - Section C '!$K$7,'Outcome Indicators - Section C '!$O$7,'Outcome Indicators - Section C '!$S$7,'Outcome Indicators - Section C '!$W$7,'Outcome Indicators - Section C '!#REF!),"")</f>
        <v>2021</v>
      </c>
      <c r="M520" s="887" t="str">
        <f t="shared" ca="1" si="70"/>
        <v/>
      </c>
      <c r="N520" s="877" t="str">
        <f t="shared" ca="1" si="71"/>
        <v/>
      </c>
    </row>
    <row r="521" spans="1:14" x14ac:dyDescent="0.35">
      <c r="A521" s="873" t="b">
        <f t="shared" ca="1" si="66"/>
        <v>0</v>
      </c>
      <c r="B521" s="885">
        <f t="shared" si="72"/>
        <v>44</v>
      </c>
      <c r="C521" s="891" t="str">
        <f ca="1">IF(COUNTA(D$325:D520)=1,"",OFFSET(B519,-COUNTA(D$325:D520)+3,1))</f>
        <v>a1W55000001tFftEAE</v>
      </c>
      <c r="D521" s="873"/>
      <c r="E521" s="873">
        <f t="shared" ca="1" si="73"/>
        <v>2</v>
      </c>
      <c r="F521" s="889">
        <f ca="1">IF(COUNTA(D$325:D520)=1,"",OFFSET(F519,-COUNTA(D$325:D520)+3,0))</f>
        <v>10</v>
      </c>
      <c r="G521" s="873"/>
      <c r="H521" s="873">
        <f t="shared" ca="1" si="74"/>
        <v>27</v>
      </c>
      <c r="I521" s="878" t="str">
        <f t="shared" ca="1" si="67"/>
        <v/>
      </c>
      <c r="J521" s="890" t="str">
        <f t="shared" ca="1" si="68"/>
        <v/>
      </c>
      <c r="K521" s="875" t="str">
        <f t="shared" ca="1" si="69"/>
        <v/>
      </c>
      <c r="L521" s="877">
        <f ca="1">IFERROR(CHOOSE(E521,'Outcome Indicators - Section C '!$K$7,'Outcome Indicators - Section C '!$O$7,'Outcome Indicators - Section C '!$S$7,'Outcome Indicators - Section C '!$W$7,'Outcome Indicators - Section C '!#REF!),"")</f>
        <v>2022</v>
      </c>
      <c r="M521" s="887" t="str">
        <f t="shared" ca="1" si="70"/>
        <v/>
      </c>
      <c r="N521" s="877" t="str">
        <f t="shared" ca="1" si="71"/>
        <v/>
      </c>
    </row>
    <row r="522" spans="1:14" x14ac:dyDescent="0.35">
      <c r="A522" s="873" t="b">
        <f t="shared" ca="1" si="66"/>
        <v>0</v>
      </c>
      <c r="B522" s="885">
        <f t="shared" si="72"/>
        <v>45</v>
      </c>
      <c r="C522" s="891" t="str">
        <f ca="1">IF(COUNTA(D$325:D521)=1,"",OFFSET(B520,-COUNTA(D$325:D521)+3,1))</f>
        <v>a1W55000001tFg8EAE</v>
      </c>
      <c r="D522" s="873"/>
      <c r="E522" s="873">
        <f t="shared" ca="1" si="73"/>
        <v>3</v>
      </c>
      <c r="F522" s="889">
        <f ca="1">IF(COUNTA(D$325:D521)=1,"",OFFSET(F520,-COUNTA(D$325:D521)+3,0))</f>
        <v>10</v>
      </c>
      <c r="G522" s="873"/>
      <c r="H522" s="873">
        <f t="shared" ca="1" si="74"/>
        <v>27</v>
      </c>
      <c r="I522" s="878" t="str">
        <f t="shared" ca="1" si="67"/>
        <v/>
      </c>
      <c r="J522" s="890" t="str">
        <f t="shared" ca="1" si="68"/>
        <v/>
      </c>
      <c r="K522" s="875" t="str">
        <f t="shared" ca="1" si="69"/>
        <v/>
      </c>
      <c r="L522" s="877">
        <f ca="1">IFERROR(CHOOSE(E522,'Outcome Indicators - Section C '!$K$7,'Outcome Indicators - Section C '!$O$7,'Outcome Indicators - Section C '!$S$7,'Outcome Indicators - Section C '!$W$7,'Outcome Indicators - Section C '!#REF!),"")</f>
        <v>2023</v>
      </c>
      <c r="M522" s="887" t="str">
        <f t="shared" ca="1" si="70"/>
        <v/>
      </c>
      <c r="N522" s="877" t="str">
        <f t="shared" ca="1" si="71"/>
        <v/>
      </c>
    </row>
    <row r="523" spans="1:14" x14ac:dyDescent="0.35">
      <c r="A523" s="873" t="b">
        <f t="shared" ca="1" si="66"/>
        <v>0</v>
      </c>
      <c r="B523" s="885">
        <f t="shared" si="72"/>
        <v>46</v>
      </c>
      <c r="C523" s="891" t="str">
        <f ca="1">IF(COUNTA(D$325:D522)=1,"",OFFSET(B521,-COUNTA(D$325:D522)+3,1))</f>
        <v>a1W55000001tFgNEAU</v>
      </c>
      <c r="D523" s="873"/>
      <c r="E523" s="873">
        <f t="shared" ca="1" si="73"/>
        <v>4</v>
      </c>
      <c r="F523" s="889">
        <f ca="1">IF(COUNTA(D$325:D522)=1,"",OFFSET(F521,-COUNTA(D$325:D522)+3,0))</f>
        <v>10</v>
      </c>
      <c r="G523" s="873"/>
      <c r="H523" s="873">
        <f t="shared" ca="1" si="74"/>
        <v>27</v>
      </c>
      <c r="I523" s="878" t="str">
        <f t="shared" ca="1" si="67"/>
        <v/>
      </c>
      <c r="J523" s="890" t="str">
        <f t="shared" ca="1" si="68"/>
        <v/>
      </c>
      <c r="K523" s="875" t="str">
        <f t="shared" ca="1" si="69"/>
        <v/>
      </c>
      <c r="L523" s="877">
        <f ca="1">IFERROR(CHOOSE(E523,'Outcome Indicators - Section C '!$K$7,'Outcome Indicators - Section C '!$O$7,'Outcome Indicators - Section C '!$S$7,'Outcome Indicators - Section C '!$W$7,'Outcome Indicators - Section C '!#REF!),"")</f>
        <v>2024</v>
      </c>
      <c r="M523" s="887" t="str">
        <f t="shared" ca="1" si="70"/>
        <v/>
      </c>
      <c r="N523" s="877" t="str">
        <f t="shared" ca="1" si="71"/>
        <v/>
      </c>
    </row>
    <row r="524" spans="1:14" x14ac:dyDescent="0.35">
      <c r="A524" s="873" t="b">
        <f t="shared" ca="1" si="66"/>
        <v>0</v>
      </c>
      <c r="B524" s="885">
        <f t="shared" si="72"/>
        <v>47</v>
      </c>
      <c r="C524" s="891" t="str">
        <f ca="1">IF(COUNTA(D$325:D523)=1,"",OFFSET(B522,-COUNTA(D$325:D523)+3,1))</f>
        <v>a1W55000001tFgcEAE</v>
      </c>
      <c r="D524" s="873"/>
      <c r="E524" s="873">
        <f t="shared" ca="1" si="73"/>
        <v>5</v>
      </c>
      <c r="F524" s="889">
        <f ca="1">IF(COUNTA(D$325:D523)=1,"",OFFSET(F522,-COUNTA(D$325:D523)+3,0))</f>
        <v>10</v>
      </c>
      <c r="G524" s="873"/>
      <c r="H524" s="873">
        <f t="shared" ca="1" si="74"/>
        <v>27</v>
      </c>
      <c r="I524" s="878" t="str">
        <f t="shared" ca="1" si="67"/>
        <v/>
      </c>
      <c r="J524" s="890" t="str">
        <f t="shared" ca="1" si="68"/>
        <v/>
      </c>
      <c r="K524" s="875" t="str">
        <f t="shared" ca="1" si="69"/>
        <v/>
      </c>
      <c r="L524" s="877" t="str">
        <f ca="1">IFERROR(CHOOSE(E524,'Outcome Indicators - Section C '!$K$7,'Outcome Indicators - Section C '!$O$7,'Outcome Indicators - Section C '!$S$7,'Outcome Indicators - Section C '!$W$7,'Outcome Indicators - Section C '!#REF!),"")</f>
        <v/>
      </c>
      <c r="M524" s="887" t="str">
        <f t="shared" ca="1" si="70"/>
        <v/>
      </c>
      <c r="N524" s="877" t="str">
        <f t="shared" ca="1" si="71"/>
        <v/>
      </c>
    </row>
    <row r="525" spans="1:14" x14ac:dyDescent="0.35">
      <c r="A525" s="873" t="b">
        <f t="shared" ca="1" si="66"/>
        <v>0</v>
      </c>
      <c r="B525" s="885">
        <f t="shared" si="72"/>
        <v>48</v>
      </c>
      <c r="C525" s="891" t="str">
        <f ca="1">IF(COUNTA(D$325:D524)=1,"",OFFSET(B523,-COUNTA(D$325:D524)+3,1))</f>
        <v>a1W55000001tFgrEAE</v>
      </c>
      <c r="D525" s="873"/>
      <c r="E525" s="873">
        <f t="shared" ca="1" si="73"/>
        <v>6</v>
      </c>
      <c r="F525" s="889">
        <f ca="1">IF(COUNTA(D$325:D524)=1,"",OFFSET(F523,-COUNTA(D$325:D524)+3,0))</f>
        <v>10</v>
      </c>
      <c r="G525" s="873"/>
      <c r="H525" s="873">
        <f t="shared" ca="1" si="74"/>
        <v>27</v>
      </c>
      <c r="I525" s="878" t="str">
        <f t="shared" ca="1" si="67"/>
        <v/>
      </c>
      <c r="J525" s="890" t="str">
        <f t="shared" ca="1" si="68"/>
        <v/>
      </c>
      <c r="K525" s="875" t="str">
        <f t="shared" ca="1" si="69"/>
        <v/>
      </c>
      <c r="L525" s="877" t="str">
        <f ca="1">IFERROR(CHOOSE(E525,'Outcome Indicators - Section C '!$K$7,'Outcome Indicators - Section C '!$O$7,'Outcome Indicators - Section C '!$S$7,'Outcome Indicators - Section C '!$W$7,'Outcome Indicators - Section C '!#REF!),"")</f>
        <v/>
      </c>
      <c r="M525" s="887" t="str">
        <f t="shared" ca="1" si="70"/>
        <v/>
      </c>
      <c r="N525" s="877" t="str">
        <f t="shared" ca="1" si="71"/>
        <v/>
      </c>
    </row>
    <row r="526" spans="1:14" x14ac:dyDescent="0.35">
      <c r="A526" s="873" t="b">
        <f t="shared" ca="1" si="66"/>
        <v>0</v>
      </c>
      <c r="B526" s="885">
        <f t="shared" si="72"/>
        <v>49</v>
      </c>
      <c r="C526" s="891" t="str">
        <f ca="1">IF(COUNTA(D$325:D525)=1,"",OFFSET(B524,-COUNTA(D$325:D525)+3,1))</f>
        <v>a1W55000001tFh6EAE</v>
      </c>
      <c r="D526" s="873"/>
      <c r="E526" s="873">
        <f t="shared" ca="1" si="73"/>
        <v>7</v>
      </c>
      <c r="F526" s="889">
        <f ca="1">IF(COUNTA(D$325:D525)=1,"",OFFSET(F524,-COUNTA(D$325:D525)+3,0))</f>
        <v>10</v>
      </c>
      <c r="G526" s="873"/>
      <c r="H526" s="873">
        <f t="shared" ca="1" si="74"/>
        <v>27</v>
      </c>
      <c r="I526" s="878" t="str">
        <f t="shared" ca="1" si="67"/>
        <v/>
      </c>
      <c r="J526" s="890" t="str">
        <f t="shared" ca="1" si="68"/>
        <v/>
      </c>
      <c r="K526" s="875" t="str">
        <f t="shared" ca="1" si="69"/>
        <v/>
      </c>
      <c r="L526" s="877" t="str">
        <f ca="1">IFERROR(CHOOSE(E526,'Outcome Indicators - Section C '!$K$7,'Outcome Indicators - Section C '!$O$7,'Outcome Indicators - Section C '!$S$7,'Outcome Indicators - Section C '!$W$7,'Outcome Indicators - Section C '!#REF!),"")</f>
        <v/>
      </c>
      <c r="M526" s="887" t="str">
        <f t="shared" ca="1" si="70"/>
        <v/>
      </c>
      <c r="N526" s="877" t="str">
        <f t="shared" ca="1" si="71"/>
        <v/>
      </c>
    </row>
    <row r="527" spans="1:14" x14ac:dyDescent="0.35">
      <c r="A527" s="873" t="b">
        <f t="shared" ca="1" si="66"/>
        <v>0</v>
      </c>
      <c r="B527" s="885">
        <f t="shared" si="72"/>
        <v>50</v>
      </c>
      <c r="C527" s="891" t="str">
        <f ca="1">IF(COUNTA(D$325:D526)=1,"",OFFSET(B525,-COUNTA(D$325:D526)+3,1))</f>
        <v>a1W55000001tFhLEAU</v>
      </c>
      <c r="D527" s="873"/>
      <c r="E527" s="873">
        <f t="shared" ca="1" si="73"/>
        <v>8</v>
      </c>
      <c r="F527" s="889">
        <f ca="1">IF(COUNTA(D$325:D526)=1,"",OFFSET(F525,-COUNTA(D$325:D526)+3,0))</f>
        <v>10</v>
      </c>
      <c r="G527" s="873"/>
      <c r="H527" s="873">
        <f t="shared" ca="1" si="74"/>
        <v>27</v>
      </c>
      <c r="I527" s="878" t="str">
        <f t="shared" ca="1" si="67"/>
        <v/>
      </c>
      <c r="J527" s="890" t="str">
        <f t="shared" ca="1" si="68"/>
        <v/>
      </c>
      <c r="K527" s="875" t="str">
        <f t="shared" ca="1" si="69"/>
        <v/>
      </c>
      <c r="L527" s="877" t="str">
        <f ca="1">IFERROR(CHOOSE(E527,'Outcome Indicators - Section C '!$K$7,'Outcome Indicators - Section C '!$O$7,'Outcome Indicators - Section C '!$S$7,'Outcome Indicators - Section C '!$W$7,'Outcome Indicators - Section C '!#REF!),"")</f>
        <v/>
      </c>
      <c r="M527" s="887" t="str">
        <f t="shared" ca="1" si="70"/>
        <v/>
      </c>
      <c r="N527" s="877" t="str">
        <f t="shared" ca="1" si="71"/>
        <v/>
      </c>
    </row>
    <row r="528" spans="1:14" x14ac:dyDescent="0.35">
      <c r="A528" s="873" t="b">
        <f t="shared" ca="1" si="66"/>
        <v>0</v>
      </c>
      <c r="B528" s="885">
        <f t="shared" si="72"/>
        <v>51</v>
      </c>
      <c r="C528" s="891" t="str">
        <f ca="1">IF(COUNTA(D$325:D527)=1,"",OFFSET(B526,-COUNTA(D$325:D527)+3,1))</f>
        <v>a1W55000001tFffEAE</v>
      </c>
      <c r="D528" s="873"/>
      <c r="E528" s="873">
        <f t="shared" ca="1" si="73"/>
        <v>1</v>
      </c>
      <c r="F528" s="889">
        <f ca="1">IF(COUNTA(D$325:D527)=1,"",OFFSET(F526,-COUNTA(D$325:D527)+3,0))</f>
        <v>11</v>
      </c>
      <c r="G528" s="873"/>
      <c r="H528" s="873">
        <f t="shared" ca="1" si="74"/>
        <v>29</v>
      </c>
      <c r="I528" s="878" t="str">
        <f t="shared" ca="1" si="67"/>
        <v/>
      </c>
      <c r="J528" s="890" t="str">
        <f t="shared" ca="1" si="68"/>
        <v/>
      </c>
      <c r="K528" s="875" t="str">
        <f t="shared" ca="1" si="69"/>
        <v/>
      </c>
      <c r="L528" s="877">
        <f ca="1">IFERROR(CHOOSE(E528,'Outcome Indicators - Section C '!$K$7,'Outcome Indicators - Section C '!$O$7,'Outcome Indicators - Section C '!$S$7,'Outcome Indicators - Section C '!$W$7,'Outcome Indicators - Section C '!#REF!),"")</f>
        <v>2021</v>
      </c>
      <c r="M528" s="887" t="str">
        <f t="shared" ca="1" si="70"/>
        <v/>
      </c>
      <c r="N528" s="877" t="str">
        <f t="shared" ca="1" si="71"/>
        <v/>
      </c>
    </row>
    <row r="529" spans="1:22" x14ac:dyDescent="0.35">
      <c r="A529" s="873" t="b">
        <f t="shared" ca="1" si="66"/>
        <v>0</v>
      </c>
      <c r="B529" s="885">
        <f t="shared" si="72"/>
        <v>52</v>
      </c>
      <c r="C529" s="891" t="str">
        <f ca="1">IF(COUNTA(D$325:D528)=1,"",OFFSET(B527,-COUNTA(D$325:D528)+3,1))</f>
        <v>a1W55000001tFfuEAE</v>
      </c>
      <c r="D529" s="873"/>
      <c r="E529" s="873">
        <f t="shared" ca="1" si="73"/>
        <v>2</v>
      </c>
      <c r="F529" s="889">
        <f ca="1">IF(COUNTA(D$325:D528)=1,"",OFFSET(F527,-COUNTA(D$325:D528)+3,0))</f>
        <v>11</v>
      </c>
      <c r="G529" s="873"/>
      <c r="H529" s="873">
        <f t="shared" ca="1" si="74"/>
        <v>29</v>
      </c>
      <c r="I529" s="878" t="str">
        <f t="shared" ca="1" si="67"/>
        <v/>
      </c>
      <c r="J529" s="890" t="str">
        <f t="shared" ca="1" si="68"/>
        <v/>
      </c>
      <c r="K529" s="875" t="str">
        <f t="shared" ca="1" si="69"/>
        <v/>
      </c>
      <c r="L529" s="877">
        <f ca="1">IFERROR(CHOOSE(E529,'Outcome Indicators - Section C '!$K$7,'Outcome Indicators - Section C '!$O$7,'Outcome Indicators - Section C '!$S$7,'Outcome Indicators - Section C '!$W$7,'Outcome Indicators - Section C '!#REF!),"")</f>
        <v>2022</v>
      </c>
      <c r="M529" s="887" t="str">
        <f t="shared" ca="1" si="70"/>
        <v/>
      </c>
      <c r="N529" s="877" t="str">
        <f t="shared" ca="1" si="71"/>
        <v/>
      </c>
    </row>
    <row r="530" spans="1:22" x14ac:dyDescent="0.35">
      <c r="A530" s="873" t="b">
        <f t="shared" ca="1" si="66"/>
        <v>0</v>
      </c>
      <c r="B530" s="885">
        <f t="shared" si="72"/>
        <v>53</v>
      </c>
      <c r="C530" s="891" t="str">
        <f ca="1">IF(COUNTA(D$325:D529)=1,"",OFFSET(B528,-COUNTA(D$325:D529)+3,1))</f>
        <v>a1W55000001tFg9EAE</v>
      </c>
      <c r="D530" s="873"/>
      <c r="E530" s="873">
        <f t="shared" ca="1" si="73"/>
        <v>3</v>
      </c>
      <c r="F530" s="889">
        <f ca="1">IF(COUNTA(D$325:D529)=1,"",OFFSET(F528,-COUNTA(D$325:D529)+3,0))</f>
        <v>11</v>
      </c>
      <c r="G530" s="873"/>
      <c r="H530" s="873">
        <f t="shared" ca="1" si="74"/>
        <v>29</v>
      </c>
      <c r="I530" s="878" t="str">
        <f t="shared" ca="1" si="67"/>
        <v/>
      </c>
      <c r="J530" s="890" t="str">
        <f t="shared" ca="1" si="68"/>
        <v/>
      </c>
      <c r="K530" s="875" t="str">
        <f t="shared" ca="1" si="69"/>
        <v/>
      </c>
      <c r="L530" s="877">
        <f ca="1">IFERROR(CHOOSE(E530,'Outcome Indicators - Section C '!$K$7,'Outcome Indicators - Section C '!$O$7,'Outcome Indicators - Section C '!$S$7,'Outcome Indicators - Section C '!$W$7,'Outcome Indicators - Section C '!#REF!),"")</f>
        <v>2023</v>
      </c>
      <c r="M530" s="887" t="str">
        <f t="shared" ca="1" si="70"/>
        <v/>
      </c>
      <c r="N530" s="877" t="str">
        <f t="shared" ca="1" si="71"/>
        <v/>
      </c>
    </row>
    <row r="531" spans="1:22" x14ac:dyDescent="0.35">
      <c r="A531" s="873" t="b">
        <f t="shared" ca="1" si="66"/>
        <v>0</v>
      </c>
      <c r="B531" s="885">
        <f t="shared" si="72"/>
        <v>54</v>
      </c>
      <c r="C531" s="891" t="str">
        <f ca="1">IF(COUNTA(D$325:D530)=1,"",OFFSET(B529,-COUNTA(D$325:D530)+3,1))</f>
        <v>a1W55000001tFgOEAU</v>
      </c>
      <c r="D531" s="873"/>
      <c r="E531" s="873">
        <f t="shared" ca="1" si="73"/>
        <v>4</v>
      </c>
      <c r="F531" s="889">
        <f ca="1">IF(COUNTA(D$325:D530)=1,"",OFFSET(F529,-COUNTA(D$325:D530)+3,0))</f>
        <v>11</v>
      </c>
      <c r="G531" s="873"/>
      <c r="H531" s="873">
        <f t="shared" ca="1" si="74"/>
        <v>29</v>
      </c>
      <c r="I531" s="878" t="str">
        <f t="shared" ca="1" si="67"/>
        <v/>
      </c>
      <c r="J531" s="890" t="str">
        <f t="shared" ca="1" si="68"/>
        <v/>
      </c>
      <c r="K531" s="875" t="str">
        <f t="shared" ca="1" si="69"/>
        <v/>
      </c>
      <c r="L531" s="877">
        <f ca="1">IFERROR(CHOOSE(E531,'Outcome Indicators - Section C '!$K$7,'Outcome Indicators - Section C '!$O$7,'Outcome Indicators - Section C '!$S$7,'Outcome Indicators - Section C '!$W$7,'Outcome Indicators - Section C '!#REF!),"")</f>
        <v>2024</v>
      </c>
      <c r="M531" s="887" t="str">
        <f t="shared" ca="1" si="70"/>
        <v/>
      </c>
      <c r="N531" s="877" t="str">
        <f t="shared" ca="1" si="71"/>
        <v/>
      </c>
    </row>
    <row r="532" spans="1:22" x14ac:dyDescent="0.35">
      <c r="A532" s="873" t="b">
        <f t="shared" ca="1" si="66"/>
        <v>0</v>
      </c>
      <c r="B532" s="885">
        <f t="shared" si="72"/>
        <v>55</v>
      </c>
      <c r="C532" s="891" t="str">
        <f ca="1">IF(COUNTA(D$325:D531)=1,"",OFFSET(B530,-COUNTA(D$325:D531)+3,1))</f>
        <v>a1W55000001tFgdEAE</v>
      </c>
      <c r="D532" s="873"/>
      <c r="E532" s="873">
        <f t="shared" ca="1" si="73"/>
        <v>5</v>
      </c>
      <c r="F532" s="889">
        <f ca="1">IF(COUNTA(D$325:D531)=1,"",OFFSET(F530,-COUNTA(D$325:D531)+3,0))</f>
        <v>11</v>
      </c>
      <c r="G532" s="873"/>
      <c r="H532" s="873">
        <f t="shared" ca="1" si="74"/>
        <v>29</v>
      </c>
      <c r="I532" s="878" t="str">
        <f t="shared" ca="1" si="67"/>
        <v/>
      </c>
      <c r="J532" s="890" t="str">
        <f t="shared" ca="1" si="68"/>
        <v/>
      </c>
      <c r="K532" s="875" t="str">
        <f t="shared" ca="1" si="69"/>
        <v/>
      </c>
      <c r="L532" s="877" t="str">
        <f ca="1">IFERROR(CHOOSE(E532,'Outcome Indicators - Section C '!$K$7,'Outcome Indicators - Section C '!$O$7,'Outcome Indicators - Section C '!$S$7,'Outcome Indicators - Section C '!$W$7,'Outcome Indicators - Section C '!#REF!),"")</f>
        <v/>
      </c>
      <c r="M532" s="887" t="str">
        <f t="shared" ca="1" si="70"/>
        <v/>
      </c>
      <c r="N532" s="877" t="str">
        <f t="shared" ca="1" si="71"/>
        <v/>
      </c>
    </row>
    <row r="533" spans="1:22" x14ac:dyDescent="0.35">
      <c r="A533" s="873" t="b">
        <f t="shared" ca="1" si="66"/>
        <v>0</v>
      </c>
      <c r="B533" s="885">
        <f t="shared" si="72"/>
        <v>56</v>
      </c>
      <c r="C533" s="891" t="str">
        <f ca="1">IF(COUNTA(D$325:D532)=1,"",OFFSET(B531,-COUNTA(D$325:D532)+3,1))</f>
        <v>a1W55000001tFgsEAE</v>
      </c>
      <c r="D533" s="873"/>
      <c r="E533" s="873">
        <f t="shared" ca="1" si="73"/>
        <v>6</v>
      </c>
      <c r="F533" s="889">
        <f ca="1">IF(COUNTA(D$325:D532)=1,"",OFFSET(F531,-COUNTA(D$325:D532)+3,0))</f>
        <v>11</v>
      </c>
      <c r="G533" s="873"/>
      <c r="H533" s="873">
        <f t="shared" ca="1" si="74"/>
        <v>29</v>
      </c>
      <c r="I533" s="878" t="str">
        <f t="shared" ca="1" si="67"/>
        <v/>
      </c>
      <c r="J533" s="890" t="str">
        <f t="shared" ca="1" si="68"/>
        <v/>
      </c>
      <c r="K533" s="875" t="str">
        <f t="shared" ca="1" si="69"/>
        <v/>
      </c>
      <c r="L533" s="877" t="str">
        <f ca="1">IFERROR(CHOOSE(E533,'Outcome Indicators - Section C '!$K$7,'Outcome Indicators - Section C '!$O$7,'Outcome Indicators - Section C '!$S$7,'Outcome Indicators - Section C '!$W$7,'Outcome Indicators - Section C '!#REF!),"")</f>
        <v/>
      </c>
      <c r="M533" s="887" t="str">
        <f t="shared" ca="1" si="70"/>
        <v/>
      </c>
      <c r="N533" s="877" t="str">
        <f t="shared" ca="1" si="71"/>
        <v/>
      </c>
    </row>
    <row r="534" spans="1:22" x14ac:dyDescent="0.35">
      <c r="A534" s="873" t="b">
        <f t="shared" ca="1" si="66"/>
        <v>0</v>
      </c>
      <c r="B534" s="885">
        <f t="shared" si="72"/>
        <v>57</v>
      </c>
      <c r="C534" s="891" t="str">
        <f ca="1">IF(COUNTA(D$325:D533)=1,"",OFFSET(B532,-COUNTA(D$325:D533)+3,1))</f>
        <v>a1W55000001tFh7EAE</v>
      </c>
      <c r="D534" s="873"/>
      <c r="E534" s="873">
        <f t="shared" ca="1" si="73"/>
        <v>7</v>
      </c>
      <c r="F534" s="889">
        <f ca="1">IF(COUNTA(D$325:D533)=1,"",OFFSET(F532,-COUNTA(D$325:D533)+3,0))</f>
        <v>11</v>
      </c>
      <c r="G534" s="873"/>
      <c r="H534" s="873">
        <f t="shared" ca="1" si="74"/>
        <v>29</v>
      </c>
      <c r="I534" s="878" t="str">
        <f t="shared" ca="1" si="67"/>
        <v/>
      </c>
      <c r="J534" s="890" t="str">
        <f t="shared" ca="1" si="68"/>
        <v/>
      </c>
      <c r="K534" s="875" t="str">
        <f t="shared" ca="1" si="69"/>
        <v/>
      </c>
      <c r="L534" s="877" t="str">
        <f ca="1">IFERROR(CHOOSE(E534,'Outcome Indicators - Section C '!$K$7,'Outcome Indicators - Section C '!$O$7,'Outcome Indicators - Section C '!$S$7,'Outcome Indicators - Section C '!$W$7,'Outcome Indicators - Section C '!#REF!),"")</f>
        <v/>
      </c>
      <c r="M534" s="887" t="str">
        <f t="shared" ca="1" si="70"/>
        <v/>
      </c>
      <c r="N534" s="877" t="str">
        <f t="shared" ca="1" si="71"/>
        <v/>
      </c>
    </row>
    <row r="535" spans="1:22" x14ac:dyDescent="0.35">
      <c r="A535" s="873" t="b">
        <f t="shared" ca="1" si="66"/>
        <v>0</v>
      </c>
      <c r="B535" s="885">
        <f t="shared" si="72"/>
        <v>58</v>
      </c>
      <c r="C535" s="891" t="str">
        <f ca="1">IF(COUNTA(D$325:D534)=1,"",OFFSET(B533,-COUNTA(D$325:D534)+3,1))</f>
        <v>a1W55000001tFhMEAU</v>
      </c>
      <c r="D535" s="873"/>
      <c r="E535" s="873">
        <f t="shared" ca="1" si="73"/>
        <v>8</v>
      </c>
      <c r="F535" s="889">
        <f ca="1">IF(COUNTA(D$325:D534)=1,"",OFFSET(F533,-COUNTA(D$325:D534)+3,0))</f>
        <v>11</v>
      </c>
      <c r="G535" s="873"/>
      <c r="H535" s="873">
        <f t="shared" ca="1" si="74"/>
        <v>29</v>
      </c>
      <c r="I535" s="878" t="str">
        <f t="shared" ca="1" si="67"/>
        <v/>
      </c>
      <c r="J535" s="890" t="str">
        <f t="shared" ca="1" si="68"/>
        <v/>
      </c>
      <c r="K535" s="875" t="str">
        <f t="shared" ca="1" si="69"/>
        <v/>
      </c>
      <c r="L535" s="877" t="str">
        <f ca="1">IFERROR(CHOOSE(E535,'Outcome Indicators - Section C '!$K$7,'Outcome Indicators - Section C '!$O$7,'Outcome Indicators - Section C '!$S$7,'Outcome Indicators - Section C '!$W$7,'Outcome Indicators - Section C '!#REF!),"")</f>
        <v/>
      </c>
      <c r="M535" s="887" t="str">
        <f t="shared" ca="1" si="70"/>
        <v/>
      </c>
      <c r="N535" s="877" t="str">
        <f t="shared" ca="1" si="71"/>
        <v/>
      </c>
    </row>
    <row r="536" spans="1:22" x14ac:dyDescent="0.35">
      <c r="A536" s="873" t="b">
        <f t="shared" ca="1" si="66"/>
        <v>0</v>
      </c>
      <c r="B536" s="885">
        <f t="shared" si="72"/>
        <v>59</v>
      </c>
      <c r="C536" s="891" t="str">
        <f ca="1">IF(COUNTA(D$325:D535)=1,"",OFFSET(B534,-COUNTA(D$325:D535)+3,1))</f>
        <v>a1W55000001tFfgEAE</v>
      </c>
      <c r="D536" s="873"/>
      <c r="E536" s="873">
        <f t="shared" ca="1" si="73"/>
        <v>1</v>
      </c>
      <c r="F536" s="889">
        <f ca="1">IF(COUNTA(D$325:D535)=1,"",OFFSET(F534,-COUNTA(D$325:D535)+3,0))</f>
        <v>12</v>
      </c>
      <c r="G536" s="873"/>
      <c r="H536" s="873">
        <f t="shared" ca="1" si="74"/>
        <v>31</v>
      </c>
      <c r="I536" s="878" t="str">
        <f t="shared" ca="1" si="67"/>
        <v/>
      </c>
      <c r="J536" s="890" t="str">
        <f t="shared" ca="1" si="68"/>
        <v/>
      </c>
      <c r="K536" s="875" t="str">
        <f t="shared" ca="1" si="69"/>
        <v/>
      </c>
      <c r="L536" s="877">
        <f ca="1">IFERROR(CHOOSE(E536,'Outcome Indicators - Section C '!$K$7,'Outcome Indicators - Section C '!$O$7,'Outcome Indicators - Section C '!$S$7,'Outcome Indicators - Section C '!$W$7,'Outcome Indicators - Section C '!#REF!),"")</f>
        <v>2021</v>
      </c>
      <c r="M536" s="887" t="str">
        <f t="shared" ca="1" si="70"/>
        <v/>
      </c>
      <c r="N536" s="877" t="str">
        <f t="shared" ca="1" si="71"/>
        <v/>
      </c>
    </row>
    <row r="537" spans="1:22" x14ac:dyDescent="0.35">
      <c r="A537" s="873" t="b">
        <f t="shared" ca="1" si="66"/>
        <v>0</v>
      </c>
      <c r="B537" s="885">
        <f t="shared" si="72"/>
        <v>60</v>
      </c>
      <c r="C537" s="891" t="str">
        <f ca="1">IF(COUNTA(D$325:D536)=1,"",OFFSET(B535,-COUNTA(D$325:D536)+3,1))</f>
        <v>a1W55000001tFfvEAE</v>
      </c>
      <c r="D537" s="873"/>
      <c r="E537" s="873">
        <f t="shared" ca="1" si="73"/>
        <v>2</v>
      </c>
      <c r="F537" s="889">
        <f ca="1">IF(COUNTA(D$325:D536)=1,"",OFFSET(F535,-COUNTA(D$325:D536)+3,0))</f>
        <v>12</v>
      </c>
      <c r="G537" s="873"/>
      <c r="H537" s="873">
        <f t="shared" ca="1" si="74"/>
        <v>31</v>
      </c>
      <c r="I537" s="878" t="str">
        <f t="shared" ca="1" si="67"/>
        <v/>
      </c>
      <c r="J537" s="890" t="str">
        <f t="shared" ca="1" si="68"/>
        <v/>
      </c>
      <c r="K537" s="875" t="str">
        <f t="shared" ca="1" si="69"/>
        <v/>
      </c>
      <c r="L537" s="877">
        <f ca="1">IFERROR(CHOOSE(E537,'Outcome Indicators - Section C '!$K$7,'Outcome Indicators - Section C '!$O$7,'Outcome Indicators - Section C '!$S$7,'Outcome Indicators - Section C '!$W$7,'Outcome Indicators - Section C '!#REF!),"")</f>
        <v>2022</v>
      </c>
      <c r="M537" s="887" t="str">
        <f t="shared" ca="1" si="70"/>
        <v/>
      </c>
      <c r="N537" s="877" t="str">
        <f t="shared" ca="1" si="71"/>
        <v/>
      </c>
    </row>
    <row r="540" spans="1:22" x14ac:dyDescent="0.35">
      <c r="J540" s="263" t="str">
        <f ca="1">IF(ROW()&gt;'Impact Indicator Target Update'!A12,"",INDIRECT("'Impact Indicators - Section B'!A"&amp;'Impact Indicator Target Update'!D12))</f>
        <v/>
      </c>
    </row>
    <row r="541" spans="1:22" x14ac:dyDescent="0.35">
      <c r="A541" s="882" t="s">
        <v>376</v>
      </c>
      <c r="B541" s="263" t="s">
        <v>409</v>
      </c>
      <c r="H541" s="263" t="s">
        <v>478</v>
      </c>
      <c r="J541" s="263" t="str">
        <f ca="1">IF(ROW()&gt;'Impact Indicator Target Update'!A13,"",INDIRECT("'Impact Indicators - Section B'!A"&amp;'Impact Indicator Target Update'!D13))</f>
        <v/>
      </c>
    </row>
    <row r="542" spans="1:22" x14ac:dyDescent="0.35">
      <c r="A542" s="873" t="s">
        <v>46</v>
      </c>
      <c r="B542" s="873">
        <v>5</v>
      </c>
      <c r="C542" s="873" t="s">
        <v>48</v>
      </c>
      <c r="D542" s="873" t="s">
        <v>4</v>
      </c>
      <c r="E542" s="873" t="s">
        <v>3</v>
      </c>
      <c r="F542" s="873" t="s">
        <v>2</v>
      </c>
      <c r="G542" s="873" t="s">
        <v>18</v>
      </c>
      <c r="H542" s="873">
        <v>1</v>
      </c>
      <c r="I542" s="873" t="s">
        <v>385</v>
      </c>
      <c r="J542" s="873" t="s">
        <v>147</v>
      </c>
      <c r="K542" s="873" t="s">
        <v>401</v>
      </c>
      <c r="L542" s="873" t="s">
        <v>146</v>
      </c>
      <c r="M542" s="873" t="s">
        <v>403</v>
      </c>
      <c r="N542" s="873" t="s">
        <v>404</v>
      </c>
      <c r="O542" s="873" t="s">
        <v>39</v>
      </c>
      <c r="P542" s="873" t="s">
        <v>412</v>
      </c>
      <c r="Q542" s="873" t="s">
        <v>413</v>
      </c>
      <c r="R542" s="873" t="s">
        <v>415</v>
      </c>
      <c r="S542" s="873" t="s">
        <v>188</v>
      </c>
      <c r="T542" s="873" t="s">
        <v>25</v>
      </c>
      <c r="U542" s="873" t="s">
        <v>99</v>
      </c>
      <c r="V542" s="873" t="s">
        <v>60</v>
      </c>
    </row>
    <row r="543" spans="1:22" hidden="1" x14ac:dyDescent="0.35">
      <c r="A543" s="873" t="b">
        <f ca="1">IF(OR(J543&lt;&gt;"",N543&lt;&gt;""),TRUE,FALSE)</f>
        <v>0</v>
      </c>
      <c r="B543" s="873">
        <f>IF(_xlfn.ISFORMULA(I543),B542+2,B542)</f>
        <v>7</v>
      </c>
      <c r="C543" s="873" t="str">
        <f>IFERROR(IF(AND(H543=2,B543=7),"blank",INDEX(C$542:C543,H543,1)),"")</f>
        <v>blank</v>
      </c>
      <c r="D543" s="875" t="str">
        <f ca="1">IFERROR(IF(INDIRECT("'Coverage Indicators - Section D'!G"&amp;$B543)="","",INDIRECT("'Coverage Indicators - Section D'!G"&amp;$B543)*100),"")</f>
        <v/>
      </c>
      <c r="E543" s="876" t="str">
        <f ca="1">IFERROR(IF(INDIRECT("'Coverage Indicators - Section D'!F"&amp;$B543+1)="","",INDIRECT("'Coverage Indicators - Section D'!F"&amp;$B543+1)),"")</f>
        <v>Baseline #N Baseline #D</v>
      </c>
      <c r="F543" s="876" t="str">
        <f ca="1">IFERROR(IF(INDIRECT("'Coverage Indicators - Section D'!F"&amp;$B543)="","",INDIRECT("'Coverage Indicators - Section D'!F"&amp;$B543)),"")</f>
        <v/>
      </c>
      <c r="G543" s="877" t="str">
        <f ca="1">IFERROR(IF(INDIRECT("'Coverage Indicators - Section D'!I"&amp;$B543)="","",INDIRECT("'Coverage Indicators - Section D'!I"&amp;$B543)),"")</f>
        <v/>
      </c>
      <c r="H543" s="873">
        <f>IF(_xlfn.ISFORMULA(I543),H542+1,H542)</f>
        <v>2</v>
      </c>
      <c r="I543" s="877" t="str">
        <f ca="1">IFERROR(IF(INDIRECT("'Coverage Indicators - Section D'!AM"&amp;$B543)="","",INDIRECT("'Coverage Indicators - Section D'!AM"&amp;$B543)),"")</f>
        <v/>
      </c>
      <c r="J543" s="873" t="str">
        <f t="array" aca="1" ref="J543" ca="1">IFERROR(VLOOKUP(LEFT(INDIRECT("'Coverage Indicators - Section D'!D"&amp;$B543),255),LEFT('Reference Records'!C1:F154,255),4,0),"")</f>
        <v/>
      </c>
      <c r="K543" s="873" t="str">
        <f ca="1">IFERROR(VLOOKUP(IF(INDIRECT("'Coverage Indicators - Section D'!B"&amp;$B543)="","--select--",INDIRECT("'Coverage Indicators - Section D'!B"&amp;$B543)),'Overview - Section A'!C$102:D103,2,0),"")</f>
        <v/>
      </c>
      <c r="L543" s="877" t="str">
        <f ca="1">IFERROR(IF(INDIRECT("'Coverage Indicators - Section D'!H"&amp;$B543)=0,"",INDIRECT("'Coverage Indicators - Section D'!H"&amp;$B543)),"")</f>
        <v/>
      </c>
      <c r="M543" s="873" t="str">
        <f ca="1">IFERROR(VLOOKUP(INDIRECT("'Coverage Indicators - Section D'!C"&amp;$B543),'Reference Records'!C$560:F640,3,0),"")</f>
        <v/>
      </c>
      <c r="N543" s="877" t="str">
        <f ca="1">IFERROR(IF(INDIRECT("'Coverage Indicators - Section D'!E"&amp;$B543)=0,"",INDIRECT("'Coverage Indicators - Section D'!E"&amp;$B543)),"")</f>
        <v/>
      </c>
      <c r="O543" s="873" t="str">
        <f ca="1">IFERROR(IF(INDIRECT("'Coverage Indicators - Section D'!M"&amp;$B543)=0,"",INDIRECT("'Coverage Indicators - Section D'!M"&amp;$B543)),"")</f>
        <v/>
      </c>
      <c r="P543" s="877" t="str">
        <f ca="1">IFERROR(IF(INDIRECT("'Coverage Indicators - Section D'!M"&amp;$B543+1)=0,"",INDIRECT("'Coverage Indicators - Section D'!M"&amp;$B543+1)),"")</f>
        <v>Country / Scope of targets</v>
      </c>
      <c r="Q543" s="877" t="str">
        <f ca="1">IFERROR(IF(INDIRECT("'Coverage Indicators - Section D'!N"&amp;$B543)=0,"",INDIRECT("'Coverage Indicators - Section D'!N"&amp;$B543)),"")</f>
        <v/>
      </c>
      <c r="R543" s="873" t="str">
        <f ca="1">IFERROR(IF(INDIRECT("'Coverage Indicators - Section D'!K"&amp;$B543)=0,"FALSE",IF(INDIRECT("'Coverage Indicators - Section D'!K"&amp;$B543)="Yes",TRUE,FALSE)),"")</f>
        <v>FALSE</v>
      </c>
      <c r="S543" s="873" t="str">
        <f ca="1">IFERROR(VLOOKUP(INDIRECT("'Coverage Indicators - Section D'!L"&amp;$B543),'Overview - Section A'!M$29:P40,4,0),IFERROR(IF(VLOOKUP(INDIRECT("'Coverage Indicators - Section D'!L"&amp;$B543),'Overview - Section A'!E$26:I28,5,0)=0,"",VLOOKUP(INDIRECT("'Coverage Indicators - Section D'!L"&amp;$B543),'Overview - Section A'!E$26:I28,5,0)),""))</f>
        <v/>
      </c>
      <c r="T543" s="878" t="s">
        <v>487</v>
      </c>
      <c r="U543" s="877" t="s">
        <v>171</v>
      </c>
      <c r="V543" s="877" t="s">
        <v>460</v>
      </c>
    </row>
    <row r="544" spans="1:22" x14ac:dyDescent="0.35">
      <c r="A544" s="873" t="b">
        <v>0</v>
      </c>
      <c r="B544" s="873">
        <f t="shared" ref="B544:B603" si="75">IF(_xlfn.ISFORMULA(I544),B543+2,B543)</f>
        <v>7</v>
      </c>
      <c r="C544" s="873" t="s">
        <v>6026</v>
      </c>
      <c r="D544" s="875"/>
      <c r="E544" s="876"/>
      <c r="F544" s="876"/>
      <c r="G544" s="877"/>
      <c r="H544" s="873">
        <f t="shared" ref="H544:H603" si="76">IF(_xlfn.ISFORMULA(I544),H543+1,H543)</f>
        <v>2</v>
      </c>
      <c r="I544" s="877"/>
      <c r="J544" s="873"/>
      <c r="K544" s="873" t="s">
        <v>849</v>
      </c>
      <c r="L544" s="877"/>
      <c r="M544" s="873"/>
      <c r="N544" s="877"/>
      <c r="O544" s="873"/>
      <c r="P544" s="877"/>
      <c r="Q544" s="877"/>
      <c r="R544" s="873" t="b">
        <v>0</v>
      </c>
      <c r="S544" s="873"/>
      <c r="T544" s="878">
        <v>1</v>
      </c>
      <c r="U544" s="877"/>
      <c r="V544" s="877"/>
    </row>
    <row r="545" spans="1:22" x14ac:dyDescent="0.35">
      <c r="A545" s="873" t="b">
        <v>0</v>
      </c>
      <c r="B545" s="873">
        <f t="shared" si="75"/>
        <v>7</v>
      </c>
      <c r="C545" s="873" t="s">
        <v>6027</v>
      </c>
      <c r="D545" s="875"/>
      <c r="E545" s="876"/>
      <c r="F545" s="876"/>
      <c r="G545" s="877"/>
      <c r="H545" s="873">
        <f t="shared" si="76"/>
        <v>2</v>
      </c>
      <c r="I545" s="877"/>
      <c r="J545" s="873"/>
      <c r="K545" s="873" t="s">
        <v>849</v>
      </c>
      <c r="L545" s="877"/>
      <c r="M545" s="873"/>
      <c r="N545" s="877"/>
      <c r="O545" s="873"/>
      <c r="P545" s="877"/>
      <c r="Q545" s="877"/>
      <c r="R545" s="873" t="b">
        <v>0</v>
      </c>
      <c r="S545" s="873"/>
      <c r="T545" s="878">
        <v>2</v>
      </c>
      <c r="U545" s="877"/>
      <c r="V545" s="877"/>
    </row>
    <row r="546" spans="1:22" x14ac:dyDescent="0.35">
      <c r="A546" s="873" t="b">
        <v>0</v>
      </c>
      <c r="B546" s="873">
        <f t="shared" si="75"/>
        <v>7</v>
      </c>
      <c r="C546" s="873" t="s">
        <v>6028</v>
      </c>
      <c r="D546" s="875"/>
      <c r="E546" s="876"/>
      <c r="F546" s="876"/>
      <c r="G546" s="877"/>
      <c r="H546" s="873">
        <f t="shared" si="76"/>
        <v>2</v>
      </c>
      <c r="I546" s="877"/>
      <c r="J546" s="873"/>
      <c r="K546" s="873" t="s">
        <v>849</v>
      </c>
      <c r="L546" s="877"/>
      <c r="M546" s="873"/>
      <c r="N546" s="877"/>
      <c r="O546" s="873"/>
      <c r="P546" s="877"/>
      <c r="Q546" s="877"/>
      <c r="R546" s="873" t="b">
        <v>0</v>
      </c>
      <c r="S546" s="873"/>
      <c r="T546" s="878">
        <v>3</v>
      </c>
      <c r="U546" s="877"/>
      <c r="V546" s="877"/>
    </row>
    <row r="547" spans="1:22" x14ac:dyDescent="0.35">
      <c r="A547" s="873" t="b">
        <v>0</v>
      </c>
      <c r="B547" s="873">
        <f t="shared" si="75"/>
        <v>7</v>
      </c>
      <c r="C547" s="873" t="s">
        <v>6029</v>
      </c>
      <c r="D547" s="875"/>
      <c r="E547" s="876"/>
      <c r="F547" s="876"/>
      <c r="G547" s="877"/>
      <c r="H547" s="873">
        <f t="shared" si="76"/>
        <v>2</v>
      </c>
      <c r="I547" s="877"/>
      <c r="J547" s="873"/>
      <c r="K547" s="873" t="s">
        <v>849</v>
      </c>
      <c r="L547" s="877"/>
      <c r="M547" s="873"/>
      <c r="N547" s="877"/>
      <c r="O547" s="873"/>
      <c r="P547" s="877"/>
      <c r="Q547" s="877"/>
      <c r="R547" s="873" t="b">
        <v>0</v>
      </c>
      <c r="S547" s="873"/>
      <c r="T547" s="878">
        <v>4</v>
      </c>
      <c r="U547" s="877"/>
      <c r="V547" s="877"/>
    </row>
    <row r="548" spans="1:22" x14ac:dyDescent="0.35">
      <c r="A548" s="873" t="b">
        <v>0</v>
      </c>
      <c r="B548" s="873">
        <f t="shared" si="75"/>
        <v>7</v>
      </c>
      <c r="C548" s="873" t="s">
        <v>6030</v>
      </c>
      <c r="D548" s="875"/>
      <c r="E548" s="876"/>
      <c r="F548" s="876"/>
      <c r="G548" s="877"/>
      <c r="H548" s="873">
        <f t="shared" si="76"/>
        <v>2</v>
      </c>
      <c r="I548" s="877"/>
      <c r="J548" s="873"/>
      <c r="K548" s="873" t="s">
        <v>849</v>
      </c>
      <c r="L548" s="877"/>
      <c r="M548" s="873"/>
      <c r="N548" s="877"/>
      <c r="O548" s="873"/>
      <c r="P548" s="877"/>
      <c r="Q548" s="877"/>
      <c r="R548" s="873" t="b">
        <v>0</v>
      </c>
      <c r="S548" s="873"/>
      <c r="T548" s="878">
        <v>5</v>
      </c>
      <c r="U548" s="877"/>
      <c r="V548" s="877"/>
    </row>
    <row r="549" spans="1:22" x14ac:dyDescent="0.35">
      <c r="A549" s="873" t="b">
        <v>0</v>
      </c>
      <c r="B549" s="873">
        <f t="shared" si="75"/>
        <v>7</v>
      </c>
      <c r="C549" s="873" t="s">
        <v>6031</v>
      </c>
      <c r="D549" s="875"/>
      <c r="E549" s="876"/>
      <c r="F549" s="876"/>
      <c r="G549" s="877"/>
      <c r="H549" s="873">
        <f t="shared" si="76"/>
        <v>2</v>
      </c>
      <c r="I549" s="877"/>
      <c r="J549" s="873"/>
      <c r="K549" s="873" t="s">
        <v>849</v>
      </c>
      <c r="L549" s="877"/>
      <c r="M549" s="873"/>
      <c r="N549" s="877"/>
      <c r="O549" s="873"/>
      <c r="P549" s="877"/>
      <c r="Q549" s="877"/>
      <c r="R549" s="873" t="b">
        <v>0</v>
      </c>
      <c r="S549" s="873"/>
      <c r="T549" s="878">
        <v>6</v>
      </c>
      <c r="U549" s="877"/>
      <c r="V549" s="877"/>
    </row>
    <row r="550" spans="1:22" x14ac:dyDescent="0.35">
      <c r="A550" s="873" t="b">
        <v>0</v>
      </c>
      <c r="B550" s="873">
        <f t="shared" si="75"/>
        <v>7</v>
      </c>
      <c r="C550" s="873" t="s">
        <v>6032</v>
      </c>
      <c r="D550" s="875"/>
      <c r="E550" s="876"/>
      <c r="F550" s="876"/>
      <c r="G550" s="877"/>
      <c r="H550" s="873">
        <f t="shared" si="76"/>
        <v>2</v>
      </c>
      <c r="I550" s="877"/>
      <c r="J550" s="873"/>
      <c r="K550" s="873" t="s">
        <v>849</v>
      </c>
      <c r="L550" s="877"/>
      <c r="M550" s="873"/>
      <c r="N550" s="877"/>
      <c r="O550" s="873"/>
      <c r="P550" s="877"/>
      <c r="Q550" s="877"/>
      <c r="R550" s="873" t="b">
        <v>0</v>
      </c>
      <c r="S550" s="873"/>
      <c r="T550" s="878">
        <v>7</v>
      </c>
      <c r="U550" s="877"/>
      <c r="V550" s="877"/>
    </row>
    <row r="551" spans="1:22" x14ac:dyDescent="0.35">
      <c r="A551" s="873" t="b">
        <v>0</v>
      </c>
      <c r="B551" s="873">
        <f t="shared" si="75"/>
        <v>7</v>
      </c>
      <c r="C551" s="873" t="s">
        <v>6033</v>
      </c>
      <c r="D551" s="875"/>
      <c r="E551" s="876"/>
      <c r="F551" s="876"/>
      <c r="G551" s="877"/>
      <c r="H551" s="873">
        <f t="shared" si="76"/>
        <v>2</v>
      </c>
      <c r="I551" s="877"/>
      <c r="J551" s="873"/>
      <c r="K551" s="873" t="s">
        <v>849</v>
      </c>
      <c r="L551" s="877"/>
      <c r="M551" s="873"/>
      <c r="N551" s="877"/>
      <c r="O551" s="873"/>
      <c r="P551" s="877"/>
      <c r="Q551" s="877"/>
      <c r="R551" s="873" t="b">
        <v>0</v>
      </c>
      <c r="S551" s="873"/>
      <c r="T551" s="878">
        <v>8</v>
      </c>
      <c r="U551" s="877"/>
      <c r="V551" s="877"/>
    </row>
    <row r="552" spans="1:22" x14ac:dyDescent="0.35">
      <c r="A552" s="873" t="b">
        <v>0</v>
      </c>
      <c r="B552" s="873">
        <f t="shared" si="75"/>
        <v>7</v>
      </c>
      <c r="C552" s="873" t="s">
        <v>6034</v>
      </c>
      <c r="D552" s="875"/>
      <c r="E552" s="876"/>
      <c r="F552" s="876"/>
      <c r="G552" s="877"/>
      <c r="H552" s="873">
        <f t="shared" si="76"/>
        <v>2</v>
      </c>
      <c r="I552" s="877"/>
      <c r="J552" s="873"/>
      <c r="K552" s="873" t="s">
        <v>849</v>
      </c>
      <c r="L552" s="877"/>
      <c r="M552" s="873"/>
      <c r="N552" s="877"/>
      <c r="O552" s="873"/>
      <c r="P552" s="877"/>
      <c r="Q552" s="877"/>
      <c r="R552" s="873" t="b">
        <v>0</v>
      </c>
      <c r="S552" s="873"/>
      <c r="T552" s="878">
        <v>9</v>
      </c>
      <c r="U552" s="877"/>
      <c r="V552" s="877"/>
    </row>
    <row r="553" spans="1:22" x14ac:dyDescent="0.35">
      <c r="A553" s="873" t="b">
        <v>0</v>
      </c>
      <c r="B553" s="873">
        <f t="shared" si="75"/>
        <v>7</v>
      </c>
      <c r="C553" s="873" t="s">
        <v>6035</v>
      </c>
      <c r="D553" s="875"/>
      <c r="E553" s="876"/>
      <c r="F553" s="876"/>
      <c r="G553" s="877"/>
      <c r="H553" s="873">
        <f t="shared" si="76"/>
        <v>2</v>
      </c>
      <c r="I553" s="877"/>
      <c r="J553" s="873"/>
      <c r="K553" s="873" t="s">
        <v>849</v>
      </c>
      <c r="L553" s="877"/>
      <c r="M553" s="873"/>
      <c r="N553" s="877"/>
      <c r="O553" s="873"/>
      <c r="P553" s="877"/>
      <c r="Q553" s="877"/>
      <c r="R553" s="873" t="b">
        <v>0</v>
      </c>
      <c r="S553" s="873"/>
      <c r="T553" s="878">
        <v>10</v>
      </c>
      <c r="U553" s="877"/>
      <c r="V553" s="877"/>
    </row>
    <row r="554" spans="1:22" x14ac:dyDescent="0.35">
      <c r="A554" s="873" t="b">
        <v>0</v>
      </c>
      <c r="B554" s="873">
        <f t="shared" si="75"/>
        <v>7</v>
      </c>
      <c r="C554" s="873" t="s">
        <v>6036</v>
      </c>
      <c r="D554" s="875"/>
      <c r="E554" s="876"/>
      <c r="F554" s="876"/>
      <c r="G554" s="877"/>
      <c r="H554" s="873">
        <f t="shared" si="76"/>
        <v>2</v>
      </c>
      <c r="I554" s="877"/>
      <c r="J554" s="873"/>
      <c r="K554" s="873" t="s">
        <v>849</v>
      </c>
      <c r="L554" s="877"/>
      <c r="M554" s="873"/>
      <c r="N554" s="877"/>
      <c r="O554" s="873"/>
      <c r="P554" s="877"/>
      <c r="Q554" s="877"/>
      <c r="R554" s="873" t="b">
        <v>0</v>
      </c>
      <c r="S554" s="873"/>
      <c r="T554" s="878">
        <v>11</v>
      </c>
      <c r="U554" s="877"/>
      <c r="V554" s="877"/>
    </row>
    <row r="555" spans="1:22" x14ac:dyDescent="0.35">
      <c r="A555" s="873" t="b">
        <v>0</v>
      </c>
      <c r="B555" s="873">
        <f t="shared" si="75"/>
        <v>7</v>
      </c>
      <c r="C555" s="873" t="s">
        <v>6037</v>
      </c>
      <c r="D555" s="875"/>
      <c r="E555" s="876"/>
      <c r="F555" s="876"/>
      <c r="G555" s="877"/>
      <c r="H555" s="873">
        <f t="shared" si="76"/>
        <v>2</v>
      </c>
      <c r="I555" s="877"/>
      <c r="J555" s="873"/>
      <c r="K555" s="873" t="s">
        <v>849</v>
      </c>
      <c r="L555" s="877"/>
      <c r="M555" s="873"/>
      <c r="N555" s="877"/>
      <c r="O555" s="873"/>
      <c r="P555" s="877"/>
      <c r="Q555" s="877"/>
      <c r="R555" s="873" t="b">
        <v>0</v>
      </c>
      <c r="S555" s="873"/>
      <c r="T555" s="878">
        <v>12</v>
      </c>
      <c r="U555" s="877"/>
      <c r="V555" s="877"/>
    </row>
    <row r="556" spans="1:22" x14ac:dyDescent="0.35">
      <c r="A556" s="873" t="b">
        <v>0</v>
      </c>
      <c r="B556" s="873">
        <f t="shared" si="75"/>
        <v>7</v>
      </c>
      <c r="C556" s="873" t="s">
        <v>6038</v>
      </c>
      <c r="D556" s="875"/>
      <c r="E556" s="876"/>
      <c r="F556" s="876"/>
      <c r="G556" s="877"/>
      <c r="H556" s="873">
        <f t="shared" si="76"/>
        <v>2</v>
      </c>
      <c r="I556" s="877"/>
      <c r="J556" s="873"/>
      <c r="K556" s="873" t="s">
        <v>849</v>
      </c>
      <c r="L556" s="877"/>
      <c r="M556" s="873"/>
      <c r="N556" s="877"/>
      <c r="O556" s="873"/>
      <c r="P556" s="877"/>
      <c r="Q556" s="877"/>
      <c r="R556" s="873" t="b">
        <v>0</v>
      </c>
      <c r="S556" s="873"/>
      <c r="T556" s="878">
        <v>13</v>
      </c>
      <c r="U556" s="877"/>
      <c r="V556" s="877"/>
    </row>
    <row r="557" spans="1:22" x14ac:dyDescent="0.35">
      <c r="A557" s="873" t="b">
        <v>0</v>
      </c>
      <c r="B557" s="873">
        <f t="shared" si="75"/>
        <v>7</v>
      </c>
      <c r="C557" s="873" t="s">
        <v>6039</v>
      </c>
      <c r="D557" s="875"/>
      <c r="E557" s="876"/>
      <c r="F557" s="876"/>
      <c r="G557" s="877"/>
      <c r="H557" s="873">
        <f t="shared" si="76"/>
        <v>2</v>
      </c>
      <c r="I557" s="877"/>
      <c r="J557" s="873"/>
      <c r="K557" s="873" t="s">
        <v>849</v>
      </c>
      <c r="L557" s="877"/>
      <c r="M557" s="873"/>
      <c r="N557" s="877"/>
      <c r="O557" s="873"/>
      <c r="P557" s="877"/>
      <c r="Q557" s="877"/>
      <c r="R557" s="873" t="b">
        <v>0</v>
      </c>
      <c r="S557" s="873"/>
      <c r="T557" s="878">
        <v>14</v>
      </c>
      <c r="U557" s="877"/>
      <c r="V557" s="877"/>
    </row>
    <row r="558" spans="1:22" x14ac:dyDescent="0.35">
      <c r="A558" s="873" t="b">
        <v>0</v>
      </c>
      <c r="B558" s="873">
        <f t="shared" si="75"/>
        <v>7</v>
      </c>
      <c r="C558" s="873" t="s">
        <v>6040</v>
      </c>
      <c r="D558" s="875"/>
      <c r="E558" s="876"/>
      <c r="F558" s="876"/>
      <c r="G558" s="877"/>
      <c r="H558" s="873">
        <f t="shared" si="76"/>
        <v>2</v>
      </c>
      <c r="I558" s="877"/>
      <c r="J558" s="873"/>
      <c r="K558" s="873" t="s">
        <v>849</v>
      </c>
      <c r="L558" s="877"/>
      <c r="M558" s="873"/>
      <c r="N558" s="877"/>
      <c r="O558" s="873"/>
      <c r="P558" s="877"/>
      <c r="Q558" s="877"/>
      <c r="R558" s="873" t="b">
        <v>0</v>
      </c>
      <c r="S558" s="873"/>
      <c r="T558" s="878">
        <v>15</v>
      </c>
      <c r="U558" s="877"/>
      <c r="V558" s="877"/>
    </row>
    <row r="559" spans="1:22" x14ac:dyDescent="0.35">
      <c r="A559" s="873" t="b">
        <v>0</v>
      </c>
      <c r="B559" s="873">
        <f t="shared" si="75"/>
        <v>7</v>
      </c>
      <c r="C559" s="873" t="s">
        <v>6041</v>
      </c>
      <c r="D559" s="875"/>
      <c r="E559" s="876"/>
      <c r="F559" s="876"/>
      <c r="G559" s="877"/>
      <c r="H559" s="873">
        <f t="shared" si="76"/>
        <v>2</v>
      </c>
      <c r="I559" s="877"/>
      <c r="J559" s="873"/>
      <c r="K559" s="873" t="s">
        <v>849</v>
      </c>
      <c r="L559" s="877"/>
      <c r="M559" s="873"/>
      <c r="N559" s="877"/>
      <c r="O559" s="873"/>
      <c r="P559" s="877"/>
      <c r="Q559" s="877"/>
      <c r="R559" s="873" t="b">
        <v>0</v>
      </c>
      <c r="S559" s="873"/>
      <c r="T559" s="878">
        <v>16</v>
      </c>
      <c r="U559" s="877"/>
      <c r="V559" s="877"/>
    </row>
    <row r="560" spans="1:22" x14ac:dyDescent="0.35">
      <c r="A560" s="873" t="b">
        <v>0</v>
      </c>
      <c r="B560" s="873">
        <f t="shared" si="75"/>
        <v>7</v>
      </c>
      <c r="C560" s="873" t="s">
        <v>6042</v>
      </c>
      <c r="D560" s="875"/>
      <c r="E560" s="876"/>
      <c r="F560" s="876"/>
      <c r="G560" s="877"/>
      <c r="H560" s="873">
        <f t="shared" si="76"/>
        <v>2</v>
      </c>
      <c r="I560" s="877"/>
      <c r="J560" s="873"/>
      <c r="K560" s="873" t="s">
        <v>849</v>
      </c>
      <c r="L560" s="877"/>
      <c r="M560" s="873"/>
      <c r="N560" s="877"/>
      <c r="O560" s="873"/>
      <c r="P560" s="877"/>
      <c r="Q560" s="877"/>
      <c r="R560" s="873" t="b">
        <v>0</v>
      </c>
      <c r="S560" s="873"/>
      <c r="T560" s="878">
        <v>17</v>
      </c>
      <c r="U560" s="877"/>
      <c r="V560" s="877"/>
    </row>
    <row r="561" spans="1:22" x14ac:dyDescent="0.35">
      <c r="A561" s="873" t="b">
        <v>0</v>
      </c>
      <c r="B561" s="873">
        <f t="shared" si="75"/>
        <v>7</v>
      </c>
      <c r="C561" s="873" t="s">
        <v>6043</v>
      </c>
      <c r="D561" s="875"/>
      <c r="E561" s="876"/>
      <c r="F561" s="876"/>
      <c r="G561" s="877"/>
      <c r="H561" s="873">
        <f t="shared" si="76"/>
        <v>2</v>
      </c>
      <c r="I561" s="877"/>
      <c r="J561" s="873"/>
      <c r="K561" s="873" t="s">
        <v>849</v>
      </c>
      <c r="L561" s="877"/>
      <c r="M561" s="873"/>
      <c r="N561" s="877"/>
      <c r="O561" s="873"/>
      <c r="P561" s="877"/>
      <c r="Q561" s="877"/>
      <c r="R561" s="873" t="b">
        <v>0</v>
      </c>
      <c r="S561" s="873"/>
      <c r="T561" s="878">
        <v>18</v>
      </c>
      <c r="U561" s="877"/>
      <c r="V561" s="877"/>
    </row>
    <row r="562" spans="1:22" x14ac:dyDescent="0.35">
      <c r="A562" s="873" t="b">
        <v>0</v>
      </c>
      <c r="B562" s="873">
        <f t="shared" si="75"/>
        <v>7</v>
      </c>
      <c r="C562" s="873" t="s">
        <v>6044</v>
      </c>
      <c r="D562" s="875"/>
      <c r="E562" s="876"/>
      <c r="F562" s="876"/>
      <c r="G562" s="877"/>
      <c r="H562" s="873">
        <f t="shared" si="76"/>
        <v>2</v>
      </c>
      <c r="I562" s="877"/>
      <c r="J562" s="873"/>
      <c r="K562" s="873" t="s">
        <v>849</v>
      </c>
      <c r="L562" s="877"/>
      <c r="M562" s="873"/>
      <c r="N562" s="877"/>
      <c r="O562" s="873"/>
      <c r="P562" s="877"/>
      <c r="Q562" s="877"/>
      <c r="R562" s="873" t="b">
        <v>0</v>
      </c>
      <c r="S562" s="873"/>
      <c r="T562" s="878">
        <v>19</v>
      </c>
      <c r="U562" s="877"/>
      <c r="V562" s="877"/>
    </row>
    <row r="563" spans="1:22" x14ac:dyDescent="0.35">
      <c r="A563" s="873" t="b">
        <v>0</v>
      </c>
      <c r="B563" s="873">
        <f t="shared" si="75"/>
        <v>7</v>
      </c>
      <c r="C563" s="873" t="s">
        <v>6045</v>
      </c>
      <c r="D563" s="875"/>
      <c r="E563" s="876"/>
      <c r="F563" s="876"/>
      <c r="G563" s="877"/>
      <c r="H563" s="873">
        <f t="shared" si="76"/>
        <v>2</v>
      </c>
      <c r="I563" s="877"/>
      <c r="J563" s="873"/>
      <c r="K563" s="873" t="s">
        <v>849</v>
      </c>
      <c r="L563" s="877"/>
      <c r="M563" s="873"/>
      <c r="N563" s="877"/>
      <c r="O563" s="873"/>
      <c r="P563" s="877"/>
      <c r="Q563" s="877"/>
      <c r="R563" s="873" t="b">
        <v>0</v>
      </c>
      <c r="S563" s="873"/>
      <c r="T563" s="878">
        <v>20</v>
      </c>
      <c r="U563" s="877"/>
      <c r="V563" s="877"/>
    </row>
    <row r="564" spans="1:22" x14ac:dyDescent="0.35">
      <c r="A564" s="873" t="b">
        <v>0</v>
      </c>
      <c r="B564" s="873">
        <f t="shared" si="75"/>
        <v>7</v>
      </c>
      <c r="C564" s="873" t="s">
        <v>6046</v>
      </c>
      <c r="D564" s="875"/>
      <c r="E564" s="876"/>
      <c r="F564" s="876"/>
      <c r="G564" s="877"/>
      <c r="H564" s="873">
        <f t="shared" si="76"/>
        <v>2</v>
      </c>
      <c r="I564" s="877"/>
      <c r="J564" s="873"/>
      <c r="K564" s="873" t="s">
        <v>849</v>
      </c>
      <c r="L564" s="877"/>
      <c r="M564" s="873"/>
      <c r="N564" s="877"/>
      <c r="O564" s="873"/>
      <c r="P564" s="877"/>
      <c r="Q564" s="877"/>
      <c r="R564" s="873" t="b">
        <v>0</v>
      </c>
      <c r="S564" s="873"/>
      <c r="T564" s="878">
        <v>21</v>
      </c>
      <c r="U564" s="877"/>
      <c r="V564" s="877"/>
    </row>
    <row r="565" spans="1:22" x14ac:dyDescent="0.35">
      <c r="A565" s="873" t="b">
        <v>0</v>
      </c>
      <c r="B565" s="873">
        <f t="shared" si="75"/>
        <v>7</v>
      </c>
      <c r="C565" s="873" t="s">
        <v>6047</v>
      </c>
      <c r="D565" s="875"/>
      <c r="E565" s="876"/>
      <c r="F565" s="876"/>
      <c r="G565" s="877"/>
      <c r="H565" s="873">
        <f t="shared" si="76"/>
        <v>2</v>
      </c>
      <c r="I565" s="877"/>
      <c r="J565" s="873"/>
      <c r="K565" s="873" t="s">
        <v>849</v>
      </c>
      <c r="L565" s="877"/>
      <c r="M565" s="873"/>
      <c r="N565" s="877"/>
      <c r="O565" s="873"/>
      <c r="P565" s="877"/>
      <c r="Q565" s="877"/>
      <c r="R565" s="873" t="b">
        <v>0</v>
      </c>
      <c r="S565" s="873"/>
      <c r="T565" s="878">
        <v>22</v>
      </c>
      <c r="U565" s="877"/>
      <c r="V565" s="877"/>
    </row>
    <row r="566" spans="1:22" x14ac:dyDescent="0.35">
      <c r="A566" s="873" t="b">
        <v>0</v>
      </c>
      <c r="B566" s="873">
        <f t="shared" si="75"/>
        <v>7</v>
      </c>
      <c r="C566" s="873" t="s">
        <v>6048</v>
      </c>
      <c r="D566" s="875"/>
      <c r="E566" s="876"/>
      <c r="F566" s="876"/>
      <c r="G566" s="877"/>
      <c r="H566" s="873">
        <f t="shared" si="76"/>
        <v>2</v>
      </c>
      <c r="I566" s="877"/>
      <c r="J566" s="873"/>
      <c r="K566" s="873" t="s">
        <v>849</v>
      </c>
      <c r="L566" s="877"/>
      <c r="M566" s="873"/>
      <c r="N566" s="877"/>
      <c r="O566" s="873"/>
      <c r="P566" s="877"/>
      <c r="Q566" s="877"/>
      <c r="R566" s="873" t="b">
        <v>0</v>
      </c>
      <c r="S566" s="873"/>
      <c r="T566" s="878">
        <v>23</v>
      </c>
      <c r="U566" s="877"/>
      <c r="V566" s="877"/>
    </row>
    <row r="567" spans="1:22" x14ac:dyDescent="0.35">
      <c r="A567" s="873" t="b">
        <v>0</v>
      </c>
      <c r="B567" s="873">
        <f t="shared" si="75"/>
        <v>7</v>
      </c>
      <c r="C567" s="873" t="s">
        <v>6049</v>
      </c>
      <c r="D567" s="875"/>
      <c r="E567" s="876"/>
      <c r="F567" s="876"/>
      <c r="G567" s="877"/>
      <c r="H567" s="873">
        <f t="shared" si="76"/>
        <v>2</v>
      </c>
      <c r="I567" s="877"/>
      <c r="J567" s="873"/>
      <c r="K567" s="873" t="s">
        <v>849</v>
      </c>
      <c r="L567" s="877"/>
      <c r="M567" s="873"/>
      <c r="N567" s="877"/>
      <c r="O567" s="873"/>
      <c r="P567" s="877"/>
      <c r="Q567" s="877"/>
      <c r="R567" s="873" t="b">
        <v>0</v>
      </c>
      <c r="S567" s="873"/>
      <c r="T567" s="878">
        <v>24</v>
      </c>
      <c r="U567" s="877"/>
      <c r="V567" s="877"/>
    </row>
    <row r="568" spans="1:22" x14ac:dyDescent="0.35">
      <c r="A568" s="873" t="b">
        <v>0</v>
      </c>
      <c r="B568" s="873">
        <f t="shared" si="75"/>
        <v>7</v>
      </c>
      <c r="C568" s="873" t="s">
        <v>6050</v>
      </c>
      <c r="D568" s="875"/>
      <c r="E568" s="876"/>
      <c r="F568" s="876"/>
      <c r="G568" s="877"/>
      <c r="H568" s="873">
        <f t="shared" si="76"/>
        <v>2</v>
      </c>
      <c r="I568" s="877"/>
      <c r="J568" s="873"/>
      <c r="K568" s="873" t="s">
        <v>849</v>
      </c>
      <c r="L568" s="877"/>
      <c r="M568" s="873"/>
      <c r="N568" s="877"/>
      <c r="O568" s="873"/>
      <c r="P568" s="877"/>
      <c r="Q568" s="877"/>
      <c r="R568" s="873" t="b">
        <v>0</v>
      </c>
      <c r="S568" s="873"/>
      <c r="T568" s="878">
        <v>25</v>
      </c>
      <c r="U568" s="877"/>
      <c r="V568" s="877"/>
    </row>
    <row r="569" spans="1:22" x14ac:dyDescent="0.35">
      <c r="A569" s="873" t="b">
        <v>0</v>
      </c>
      <c r="B569" s="873">
        <f t="shared" si="75"/>
        <v>7</v>
      </c>
      <c r="C569" s="873" t="s">
        <v>6051</v>
      </c>
      <c r="D569" s="875"/>
      <c r="E569" s="876"/>
      <c r="F569" s="876"/>
      <c r="G569" s="877"/>
      <c r="H569" s="873">
        <f t="shared" si="76"/>
        <v>2</v>
      </c>
      <c r="I569" s="877"/>
      <c r="J569" s="873"/>
      <c r="K569" s="873" t="s">
        <v>849</v>
      </c>
      <c r="L569" s="877"/>
      <c r="M569" s="873"/>
      <c r="N569" s="877"/>
      <c r="O569" s="873"/>
      <c r="P569" s="877"/>
      <c r="Q569" s="877"/>
      <c r="R569" s="873" t="b">
        <v>0</v>
      </c>
      <c r="S569" s="873"/>
      <c r="T569" s="878">
        <v>26</v>
      </c>
      <c r="U569" s="877"/>
      <c r="V569" s="877"/>
    </row>
    <row r="570" spans="1:22" x14ac:dyDescent="0.35">
      <c r="A570" s="873" t="b">
        <v>0</v>
      </c>
      <c r="B570" s="873">
        <f t="shared" si="75"/>
        <v>7</v>
      </c>
      <c r="C570" s="873" t="s">
        <v>6052</v>
      </c>
      <c r="D570" s="875"/>
      <c r="E570" s="876"/>
      <c r="F570" s="876"/>
      <c r="G570" s="877"/>
      <c r="H570" s="873">
        <f t="shared" si="76"/>
        <v>2</v>
      </c>
      <c r="I570" s="877"/>
      <c r="J570" s="873"/>
      <c r="K570" s="873" t="s">
        <v>849</v>
      </c>
      <c r="L570" s="877"/>
      <c r="M570" s="873"/>
      <c r="N570" s="877"/>
      <c r="O570" s="873"/>
      <c r="P570" s="877"/>
      <c r="Q570" s="877"/>
      <c r="R570" s="873" t="b">
        <v>0</v>
      </c>
      <c r="S570" s="873"/>
      <c r="T570" s="878">
        <v>27</v>
      </c>
      <c r="U570" s="877"/>
      <c r="V570" s="877"/>
    </row>
    <row r="571" spans="1:22" x14ac:dyDescent="0.35">
      <c r="A571" s="873" t="b">
        <v>0</v>
      </c>
      <c r="B571" s="873">
        <f t="shared" si="75"/>
        <v>7</v>
      </c>
      <c r="C571" s="873" t="s">
        <v>6053</v>
      </c>
      <c r="D571" s="875"/>
      <c r="E571" s="876"/>
      <c r="F571" s="876"/>
      <c r="G571" s="877"/>
      <c r="H571" s="873">
        <f t="shared" si="76"/>
        <v>2</v>
      </c>
      <c r="I571" s="877"/>
      <c r="J571" s="873"/>
      <c r="K571" s="873" t="s">
        <v>849</v>
      </c>
      <c r="L571" s="877"/>
      <c r="M571" s="873"/>
      <c r="N571" s="877"/>
      <c r="O571" s="873"/>
      <c r="P571" s="877"/>
      <c r="Q571" s="877"/>
      <c r="R571" s="873" t="b">
        <v>0</v>
      </c>
      <c r="S571" s="873"/>
      <c r="T571" s="878">
        <v>28</v>
      </c>
      <c r="U571" s="877"/>
      <c r="V571" s="877"/>
    </row>
    <row r="572" spans="1:22" x14ac:dyDescent="0.35">
      <c r="A572" s="873" t="b">
        <v>0</v>
      </c>
      <c r="B572" s="873">
        <f t="shared" si="75"/>
        <v>7</v>
      </c>
      <c r="C572" s="873" t="s">
        <v>6054</v>
      </c>
      <c r="D572" s="875"/>
      <c r="E572" s="876"/>
      <c r="F572" s="876"/>
      <c r="G572" s="877"/>
      <c r="H572" s="873">
        <f t="shared" si="76"/>
        <v>2</v>
      </c>
      <c r="I572" s="877"/>
      <c r="J572" s="873"/>
      <c r="K572" s="873" t="s">
        <v>849</v>
      </c>
      <c r="L572" s="877"/>
      <c r="M572" s="873"/>
      <c r="N572" s="877"/>
      <c r="O572" s="873"/>
      <c r="P572" s="877"/>
      <c r="Q572" s="877"/>
      <c r="R572" s="873" t="b">
        <v>0</v>
      </c>
      <c r="S572" s="873"/>
      <c r="T572" s="878">
        <v>29</v>
      </c>
      <c r="U572" s="877"/>
      <c r="V572" s="877"/>
    </row>
    <row r="573" spans="1:22" x14ac:dyDescent="0.35">
      <c r="A573" s="873" t="b">
        <v>0</v>
      </c>
      <c r="B573" s="873">
        <f t="shared" si="75"/>
        <v>7</v>
      </c>
      <c r="C573" s="873" t="s">
        <v>6055</v>
      </c>
      <c r="D573" s="875"/>
      <c r="E573" s="876"/>
      <c r="F573" s="876"/>
      <c r="G573" s="877"/>
      <c r="H573" s="873">
        <f t="shared" si="76"/>
        <v>2</v>
      </c>
      <c r="I573" s="877"/>
      <c r="J573" s="873"/>
      <c r="K573" s="873" t="s">
        <v>849</v>
      </c>
      <c r="L573" s="877"/>
      <c r="M573" s="873"/>
      <c r="N573" s="877"/>
      <c r="O573" s="873"/>
      <c r="P573" s="877"/>
      <c r="Q573" s="877"/>
      <c r="R573" s="873" t="b">
        <v>0</v>
      </c>
      <c r="S573" s="873"/>
      <c r="T573" s="878">
        <v>30</v>
      </c>
      <c r="U573" s="877"/>
      <c r="V573" s="877"/>
    </row>
    <row r="574" spans="1:22" x14ac:dyDescent="0.35">
      <c r="A574" s="873" t="b">
        <f t="shared" ref="A574:A603" ca="1" si="77">IF(OR(J574&lt;&gt;"",N574&lt;&gt;""),TRUE,FALSE)</f>
        <v>0</v>
      </c>
      <c r="B574" s="873">
        <f t="shared" si="75"/>
        <v>9</v>
      </c>
      <c r="C574" s="884" t="str">
        <f>IFERROR(IF(AND(H574=2,B574=7),"blank",INDEX(C$542:C574,H574,1)),"")</f>
        <v>a1855000001YBNzAAO</v>
      </c>
      <c r="D574" s="875" t="str">
        <f t="shared" ref="D574:D603" ca="1" si="78">IFERROR(IF(INDIRECT("'Coverage Indicators - Section D'!G"&amp;$B574)="","",INDIRECT("'Coverage Indicators - Section D'!G"&amp;$B574)*100),"")</f>
        <v/>
      </c>
      <c r="E574" s="876" t="str">
        <f t="shared" ref="E574:E603" ca="1" si="79">IFERROR(IF(INDIRECT("'Coverage Indicators - Section D'!F"&amp;$B574+1)="","",INDIRECT("'Coverage Indicators - Section D'!F"&amp;$B574+1)),"")</f>
        <v/>
      </c>
      <c r="F574" s="876" t="str">
        <f t="shared" ref="F574:F603" ca="1" si="80">IFERROR(IF(INDIRECT("'Coverage Indicators - Section D'!F"&amp;$B574)="","",INDIRECT("'Coverage Indicators - Section D'!F"&amp;$B574)),"")</f>
        <v/>
      </c>
      <c r="G574" s="877" t="str">
        <f t="shared" ref="G574:G603" ca="1" si="81">IFERROR(IF(INDIRECT("'Coverage Indicators - Section D'!I"&amp;$B574)="","",INDIRECT("'Coverage Indicators - Section D'!I"&amp;$B574)),"")</f>
        <v/>
      </c>
      <c r="H574" s="873">
        <f t="shared" si="76"/>
        <v>3</v>
      </c>
      <c r="I574" s="877" t="str">
        <f t="shared" ref="I574:I603" ca="1" si="82">IFERROR(IF(INDIRECT("'Coverage Indicators - Section D'!AM"&amp;$B574)="","",INDIRECT("'Coverage Indicators - Section D'!AM"&amp;$B574)),"")</f>
        <v/>
      </c>
      <c r="J574" s="873" t="str">
        <f t="array" aca="1" ref="J574" ca="1">IFERROR(VLOOKUP(LEFT(INDIRECT("'Coverage Indicators - Section D'!D"&amp;$B574),255),LEFT('Reference Records'!C32:F185,255),4,0),"")</f>
        <v/>
      </c>
      <c r="K574" s="873" t="str">
        <f ca="1">IFERROR(VLOOKUP(IF(INDIRECT("'Coverage Indicators - Section D'!B"&amp;$B574)="","--select--",INDIRECT("'Coverage Indicators - Section D'!B"&amp;$B574)),'Overview - Section A'!C$102:D134,2,0),"")</f>
        <v>M-82278</v>
      </c>
      <c r="L574" s="877" t="str">
        <f t="shared" ref="L574:L603" ca="1" si="83">IFERROR(IF(INDIRECT("'Coverage Indicators - Section D'!H"&amp;$B574)=0,"",INDIRECT("'Coverage Indicators - Section D'!H"&amp;$B574)),"")</f>
        <v/>
      </c>
      <c r="M574" s="873" t="str">
        <f ca="1">IFERROR(VLOOKUP(INDIRECT("'Coverage Indicators - Section D'!C"&amp;$B574),'Reference Records'!C$560:F671,3,0),"")</f>
        <v/>
      </c>
      <c r="N574" s="877" t="str">
        <f t="shared" ref="N574:N603" ca="1" si="84">IFERROR(IF(INDIRECT("'Coverage Indicators - Section D'!E"&amp;$B574)=0,"",INDIRECT("'Coverage Indicators - Section D'!E"&amp;$B574)),"")</f>
        <v/>
      </c>
      <c r="O574" s="873" t="str">
        <f t="shared" ref="O574:O603" ca="1" si="85">IFERROR(IF(INDIRECT("'Coverage Indicators - Section D'!M"&amp;$B574)=0,"",INDIRECT("'Coverage Indicators - Section D'!M"&amp;$B574)),"")</f>
        <v/>
      </c>
      <c r="P574" s="877" t="str">
        <f t="shared" ref="P574:P603" ca="1" si="86">IFERROR(IF(INDIRECT("'Coverage Indicators - Section D'!M"&amp;$B574+1)=0,"",INDIRECT("'Coverage Indicators - Section D'!M"&amp;$B574+1)),"")</f>
        <v/>
      </c>
      <c r="Q574" s="877" t="str">
        <f t="shared" ref="Q574:Q603" ca="1" si="87">IFERROR(IF(INDIRECT("'Coverage Indicators - Section D'!N"&amp;$B574)=0,"",INDIRECT("'Coverage Indicators - Section D'!N"&amp;$B574)),"")</f>
        <v/>
      </c>
      <c r="R574" s="873" t="str">
        <f t="shared" ref="R574:R603" ca="1" si="88">IFERROR(IF(INDIRECT("'Coverage Indicators - Section D'!K"&amp;$B574)=0,"FALSE",IF(INDIRECT("'Coverage Indicators - Section D'!K"&amp;$B574)="Yes",TRUE,FALSE)),"")</f>
        <v>FALSE</v>
      </c>
      <c r="S574" s="873" t="str">
        <f ca="1">IFERROR(VLOOKUP(INDIRECT("'Coverage Indicators - Section D'!L"&amp;$B574),'Overview - Section A'!M$29:P71,4,0),IFERROR(IF(VLOOKUP(INDIRECT("'Coverage Indicators - Section D'!L"&amp;$B574),'Overview - Section A'!E$26:I59,5,0)=0,"",VLOOKUP(INDIRECT("'Coverage Indicators - Section D'!L"&amp;$B574),'Overview - Section A'!E$26:I59,5,0)),""))</f>
        <v/>
      </c>
      <c r="T574" s="878"/>
      <c r="U574" s="877"/>
      <c r="V574" s="877"/>
    </row>
    <row r="575" spans="1:22" x14ac:dyDescent="0.35">
      <c r="A575" s="873" t="b">
        <f t="shared" ca="1" si="77"/>
        <v>0</v>
      </c>
      <c r="B575" s="873">
        <f t="shared" si="75"/>
        <v>11</v>
      </c>
      <c r="C575" s="884" t="str">
        <f>IFERROR(IF(AND(H575=2,B575=7),"blank",INDEX(C$542:C575,H575,1)),"")</f>
        <v>a1855000001YBO0AAO</v>
      </c>
      <c r="D575" s="875" t="str">
        <f t="shared" ca="1" si="78"/>
        <v/>
      </c>
      <c r="E575" s="876" t="str">
        <f t="shared" ca="1" si="79"/>
        <v/>
      </c>
      <c r="F575" s="876" t="str">
        <f t="shared" ca="1" si="80"/>
        <v/>
      </c>
      <c r="G575" s="877" t="str">
        <f t="shared" ca="1" si="81"/>
        <v/>
      </c>
      <c r="H575" s="873">
        <f t="shared" si="76"/>
        <v>4</v>
      </c>
      <c r="I575" s="877" t="str">
        <f t="shared" ca="1" si="82"/>
        <v/>
      </c>
      <c r="J575" s="873" t="str">
        <f t="array" aca="1" ref="J575" ca="1">IFERROR(VLOOKUP(LEFT(INDIRECT("'Coverage Indicators - Section D'!D"&amp;$B575),255),LEFT('Reference Records'!C33:F186,255),4,0),"")</f>
        <v/>
      </c>
      <c r="K575" s="873" t="str">
        <f ca="1">IFERROR(VLOOKUP(IF(INDIRECT("'Coverage Indicators - Section D'!B"&amp;$B575)="","--select--",INDIRECT("'Coverage Indicators - Section D'!B"&amp;$B575)),'Overview - Section A'!C$102:D135,2,0),"")</f>
        <v>M-82278</v>
      </c>
      <c r="L575" s="877" t="str">
        <f t="shared" ca="1" si="83"/>
        <v/>
      </c>
      <c r="M575" s="873" t="str">
        <f ca="1">IFERROR(VLOOKUP(INDIRECT("'Coverage Indicators - Section D'!C"&amp;$B575),'Reference Records'!C$560:F672,3,0),"")</f>
        <v/>
      </c>
      <c r="N575" s="877" t="str">
        <f t="shared" ca="1" si="84"/>
        <v/>
      </c>
      <c r="O575" s="873" t="str">
        <f t="shared" ca="1" si="85"/>
        <v/>
      </c>
      <c r="P575" s="877" t="str">
        <f t="shared" ca="1" si="86"/>
        <v/>
      </c>
      <c r="Q575" s="877" t="str">
        <f t="shared" ca="1" si="87"/>
        <v/>
      </c>
      <c r="R575" s="873" t="str">
        <f t="shared" ca="1" si="88"/>
        <v>FALSE</v>
      </c>
      <c r="S575" s="873" t="str">
        <f ca="1">IFERROR(VLOOKUP(INDIRECT("'Coverage Indicators - Section D'!L"&amp;$B575),'Overview - Section A'!M$29:P72,4,0),IFERROR(IF(VLOOKUP(INDIRECT("'Coverage Indicators - Section D'!L"&amp;$B575),'Overview - Section A'!E$26:I60,5,0)=0,"",VLOOKUP(INDIRECT("'Coverage Indicators - Section D'!L"&amp;$B575),'Overview - Section A'!E$26:I60,5,0)),""))</f>
        <v/>
      </c>
      <c r="T575" s="878"/>
      <c r="U575" s="877"/>
      <c r="V575" s="877"/>
    </row>
    <row r="576" spans="1:22" x14ac:dyDescent="0.35">
      <c r="A576" s="873" t="b">
        <f t="shared" ca="1" si="77"/>
        <v>0</v>
      </c>
      <c r="B576" s="873">
        <f t="shared" si="75"/>
        <v>13</v>
      </c>
      <c r="C576" s="884" t="str">
        <f>IFERROR(IF(AND(H576=2,B576=7),"blank",INDEX(C$542:C576,H576,1)),"")</f>
        <v>a1855000001YBO1AAO</v>
      </c>
      <c r="D576" s="875" t="str">
        <f t="shared" ca="1" si="78"/>
        <v/>
      </c>
      <c r="E576" s="876" t="str">
        <f t="shared" ca="1" si="79"/>
        <v/>
      </c>
      <c r="F576" s="876" t="str">
        <f t="shared" ca="1" si="80"/>
        <v/>
      </c>
      <c r="G576" s="877" t="str">
        <f t="shared" ca="1" si="81"/>
        <v/>
      </c>
      <c r="H576" s="873">
        <f t="shared" si="76"/>
        <v>5</v>
      </c>
      <c r="I576" s="877" t="str">
        <f t="shared" ca="1" si="82"/>
        <v/>
      </c>
      <c r="J576" s="873" t="str">
        <f t="array" aca="1" ref="J576" ca="1">IFERROR(VLOOKUP(LEFT(INDIRECT("'Coverage Indicators - Section D'!D"&amp;$B576),255),LEFT('Reference Records'!C34:F187,255),4,0),"")</f>
        <v/>
      </c>
      <c r="K576" s="873" t="str">
        <f ca="1">IFERROR(VLOOKUP(IF(INDIRECT("'Coverage Indicators - Section D'!B"&amp;$B576)="","--select--",INDIRECT("'Coverage Indicators - Section D'!B"&amp;$B576)),'Overview - Section A'!C$102:D136,2,0),"")</f>
        <v>M-82278</v>
      </c>
      <c r="L576" s="877" t="str">
        <f t="shared" ca="1" si="83"/>
        <v/>
      </c>
      <c r="M576" s="873" t="str">
        <f ca="1">IFERROR(VLOOKUP(INDIRECT("'Coverage Indicators - Section D'!C"&amp;$B576),'Reference Records'!C$560:F673,3,0),"")</f>
        <v/>
      </c>
      <c r="N576" s="877" t="str">
        <f t="shared" ca="1" si="84"/>
        <v/>
      </c>
      <c r="O576" s="873" t="str">
        <f t="shared" ca="1" si="85"/>
        <v/>
      </c>
      <c r="P576" s="877" t="str">
        <f t="shared" ca="1" si="86"/>
        <v/>
      </c>
      <c r="Q576" s="877" t="str">
        <f t="shared" ca="1" si="87"/>
        <v/>
      </c>
      <c r="R576" s="873" t="str">
        <f t="shared" ca="1" si="88"/>
        <v>FALSE</v>
      </c>
      <c r="S576" s="873" t="str">
        <f ca="1">IFERROR(VLOOKUP(INDIRECT("'Coverage Indicators - Section D'!L"&amp;$B576),'Overview - Section A'!M$29:P73,4,0),IFERROR(IF(VLOOKUP(INDIRECT("'Coverage Indicators - Section D'!L"&amp;$B576),'Overview - Section A'!E$26:I61,5,0)=0,"",VLOOKUP(INDIRECT("'Coverage Indicators - Section D'!L"&amp;$B576),'Overview - Section A'!E$26:I61,5,0)),""))</f>
        <v/>
      </c>
      <c r="T576" s="878"/>
      <c r="U576" s="877"/>
      <c r="V576" s="877"/>
    </row>
    <row r="577" spans="1:22" x14ac:dyDescent="0.35">
      <c r="A577" s="873" t="b">
        <f t="shared" ca="1" si="77"/>
        <v>0</v>
      </c>
      <c r="B577" s="873">
        <f t="shared" si="75"/>
        <v>15</v>
      </c>
      <c r="C577" s="884" t="str">
        <f>IFERROR(IF(AND(H577=2,B577=7),"blank",INDEX(C$542:C577,H577,1)),"")</f>
        <v>a1855000001YBO2AAO</v>
      </c>
      <c r="D577" s="875" t="str">
        <f t="shared" ca="1" si="78"/>
        <v/>
      </c>
      <c r="E577" s="876" t="str">
        <f t="shared" ca="1" si="79"/>
        <v/>
      </c>
      <c r="F577" s="876" t="str">
        <f t="shared" ca="1" si="80"/>
        <v/>
      </c>
      <c r="G577" s="877" t="str">
        <f t="shared" ca="1" si="81"/>
        <v/>
      </c>
      <c r="H577" s="873">
        <f t="shared" si="76"/>
        <v>6</v>
      </c>
      <c r="I577" s="877" t="str">
        <f t="shared" ca="1" si="82"/>
        <v/>
      </c>
      <c r="J577" s="873" t="str">
        <f t="array" aca="1" ref="J577" ca="1">IFERROR(VLOOKUP(LEFT(INDIRECT("'Coverage Indicators - Section D'!D"&amp;$B577),255),LEFT('Reference Records'!C35:F188,255),4,0),"")</f>
        <v/>
      </c>
      <c r="K577" s="873" t="str">
        <f ca="1">IFERROR(VLOOKUP(IF(INDIRECT("'Coverage Indicators - Section D'!B"&amp;$B577)="","--select--",INDIRECT("'Coverage Indicators - Section D'!B"&amp;$B577)),'Overview - Section A'!C$102:D137,2,0),"")</f>
        <v>M-82278</v>
      </c>
      <c r="L577" s="877" t="str">
        <f t="shared" ca="1" si="83"/>
        <v/>
      </c>
      <c r="M577" s="873" t="str">
        <f ca="1">IFERROR(VLOOKUP(INDIRECT("'Coverage Indicators - Section D'!C"&amp;$B577),'Reference Records'!C$560:F674,3,0),"")</f>
        <v/>
      </c>
      <c r="N577" s="877" t="str">
        <f t="shared" ca="1" si="84"/>
        <v/>
      </c>
      <c r="O577" s="873" t="str">
        <f t="shared" ca="1" si="85"/>
        <v/>
      </c>
      <c r="P577" s="877" t="str">
        <f t="shared" ca="1" si="86"/>
        <v/>
      </c>
      <c r="Q577" s="877" t="str">
        <f t="shared" ca="1" si="87"/>
        <v/>
      </c>
      <c r="R577" s="873" t="str">
        <f t="shared" ca="1" si="88"/>
        <v>FALSE</v>
      </c>
      <c r="S577" s="873" t="str">
        <f ca="1">IFERROR(VLOOKUP(INDIRECT("'Coverage Indicators - Section D'!L"&amp;$B577),'Overview - Section A'!M$29:P74,4,0),IFERROR(IF(VLOOKUP(INDIRECT("'Coverage Indicators - Section D'!L"&amp;$B577),'Overview - Section A'!E$26:I62,5,0)=0,"",VLOOKUP(INDIRECT("'Coverage Indicators - Section D'!L"&amp;$B577),'Overview - Section A'!E$26:I62,5,0)),""))</f>
        <v/>
      </c>
      <c r="T577" s="878"/>
      <c r="U577" s="877"/>
      <c r="V577" s="877"/>
    </row>
    <row r="578" spans="1:22" x14ac:dyDescent="0.35">
      <c r="A578" s="873" t="b">
        <f t="shared" ca="1" si="77"/>
        <v>0</v>
      </c>
      <c r="B578" s="873">
        <f t="shared" si="75"/>
        <v>17</v>
      </c>
      <c r="C578" s="884" t="str">
        <f>IFERROR(IF(AND(H578=2,B578=7),"blank",INDEX(C$542:C578,H578,1)),"")</f>
        <v>a1855000001YBO3AAO</v>
      </c>
      <c r="D578" s="875" t="str">
        <f t="shared" ca="1" si="78"/>
        <v/>
      </c>
      <c r="E578" s="876" t="str">
        <f t="shared" ca="1" si="79"/>
        <v/>
      </c>
      <c r="F578" s="876" t="str">
        <f t="shared" ca="1" si="80"/>
        <v/>
      </c>
      <c r="G578" s="877" t="str">
        <f t="shared" ca="1" si="81"/>
        <v/>
      </c>
      <c r="H578" s="873">
        <f t="shared" si="76"/>
        <v>7</v>
      </c>
      <c r="I578" s="877" t="str">
        <f t="shared" ca="1" si="82"/>
        <v/>
      </c>
      <c r="J578" s="873" t="str">
        <f t="array" aca="1" ref="J578" ca="1">IFERROR(VLOOKUP(LEFT(INDIRECT("'Coverage Indicators - Section D'!D"&amp;$B578),255),LEFT('Reference Records'!C36:F189,255),4,0),"")</f>
        <v/>
      </c>
      <c r="K578" s="873" t="str">
        <f ca="1">IFERROR(VLOOKUP(IF(INDIRECT("'Coverage Indicators - Section D'!B"&amp;$B578)="","--select--",INDIRECT("'Coverage Indicators - Section D'!B"&amp;$B578)),'Overview - Section A'!C$102:D138,2,0),"")</f>
        <v>M-82278</v>
      </c>
      <c r="L578" s="877" t="str">
        <f t="shared" ca="1" si="83"/>
        <v/>
      </c>
      <c r="M578" s="873" t="str">
        <f ca="1">IFERROR(VLOOKUP(INDIRECT("'Coverage Indicators - Section D'!C"&amp;$B578),'Reference Records'!C$560:F675,3,0),"")</f>
        <v/>
      </c>
      <c r="N578" s="877" t="str">
        <f t="shared" ca="1" si="84"/>
        <v/>
      </c>
      <c r="O578" s="873" t="str">
        <f t="shared" ca="1" si="85"/>
        <v/>
      </c>
      <c r="P578" s="877" t="str">
        <f t="shared" ca="1" si="86"/>
        <v/>
      </c>
      <c r="Q578" s="877" t="str">
        <f t="shared" ca="1" si="87"/>
        <v/>
      </c>
      <c r="R578" s="873" t="str">
        <f t="shared" ca="1" si="88"/>
        <v>FALSE</v>
      </c>
      <c r="S578" s="873" t="str">
        <f ca="1">IFERROR(VLOOKUP(INDIRECT("'Coverage Indicators - Section D'!L"&amp;$B578),'Overview - Section A'!M$29:P75,4,0),IFERROR(IF(VLOOKUP(INDIRECT("'Coverage Indicators - Section D'!L"&amp;$B578),'Overview - Section A'!E$26:I63,5,0)=0,"",VLOOKUP(INDIRECT("'Coverage Indicators - Section D'!L"&amp;$B578),'Overview - Section A'!E$26:I63,5,0)),""))</f>
        <v/>
      </c>
      <c r="T578" s="878"/>
      <c r="U578" s="877"/>
      <c r="V578" s="877"/>
    </row>
    <row r="579" spans="1:22" x14ac:dyDescent="0.35">
      <c r="A579" s="873" t="b">
        <f t="shared" ca="1" si="77"/>
        <v>0</v>
      </c>
      <c r="B579" s="873">
        <f t="shared" si="75"/>
        <v>19</v>
      </c>
      <c r="C579" s="884" t="str">
        <f>IFERROR(IF(AND(H579=2,B579=7),"blank",INDEX(C$542:C579,H579,1)),"")</f>
        <v>a1855000001YBO4AAO</v>
      </c>
      <c r="D579" s="875" t="str">
        <f t="shared" ca="1" si="78"/>
        <v/>
      </c>
      <c r="E579" s="876" t="str">
        <f t="shared" ca="1" si="79"/>
        <v/>
      </c>
      <c r="F579" s="876" t="str">
        <f t="shared" ca="1" si="80"/>
        <v/>
      </c>
      <c r="G579" s="877" t="str">
        <f t="shared" ca="1" si="81"/>
        <v/>
      </c>
      <c r="H579" s="873">
        <f t="shared" si="76"/>
        <v>8</v>
      </c>
      <c r="I579" s="877" t="str">
        <f t="shared" ca="1" si="82"/>
        <v/>
      </c>
      <c r="J579" s="873" t="str">
        <f t="array" aca="1" ref="J579" ca="1">IFERROR(VLOOKUP(LEFT(INDIRECT("'Coverage Indicators - Section D'!D"&amp;$B579),255),LEFT('Reference Records'!C37:F190,255),4,0),"")</f>
        <v/>
      </c>
      <c r="K579" s="873" t="str">
        <f ca="1">IFERROR(VLOOKUP(IF(INDIRECT("'Coverage Indicators - Section D'!B"&amp;$B579)="","--select--",INDIRECT("'Coverage Indicators - Section D'!B"&amp;$B579)),'Overview - Section A'!C$102:D139,2,0),"")</f>
        <v>M-82278</v>
      </c>
      <c r="L579" s="877" t="str">
        <f t="shared" ca="1" si="83"/>
        <v/>
      </c>
      <c r="M579" s="873" t="str">
        <f ca="1">IFERROR(VLOOKUP(INDIRECT("'Coverage Indicators - Section D'!C"&amp;$B579),'Reference Records'!C$560:F676,3,0),"")</f>
        <v/>
      </c>
      <c r="N579" s="877" t="str">
        <f t="shared" ca="1" si="84"/>
        <v/>
      </c>
      <c r="O579" s="873" t="str">
        <f t="shared" ca="1" si="85"/>
        <v/>
      </c>
      <c r="P579" s="877" t="str">
        <f t="shared" ca="1" si="86"/>
        <v/>
      </c>
      <c r="Q579" s="877" t="str">
        <f t="shared" ca="1" si="87"/>
        <v/>
      </c>
      <c r="R579" s="873" t="str">
        <f t="shared" ca="1" si="88"/>
        <v>FALSE</v>
      </c>
      <c r="S579" s="873" t="str">
        <f ca="1">IFERROR(VLOOKUP(INDIRECT("'Coverage Indicators - Section D'!L"&amp;$B579),'Overview - Section A'!M$29:P76,4,0),IFERROR(IF(VLOOKUP(INDIRECT("'Coverage Indicators - Section D'!L"&amp;$B579),'Overview - Section A'!E$26:I64,5,0)=0,"",VLOOKUP(INDIRECT("'Coverage Indicators - Section D'!L"&amp;$B579),'Overview - Section A'!E$26:I64,5,0)),""))</f>
        <v/>
      </c>
      <c r="T579" s="878"/>
      <c r="U579" s="877"/>
      <c r="V579" s="877"/>
    </row>
    <row r="580" spans="1:22" x14ac:dyDescent="0.35">
      <c r="A580" s="873" t="b">
        <f t="shared" ca="1" si="77"/>
        <v>0</v>
      </c>
      <c r="B580" s="873">
        <f t="shared" si="75"/>
        <v>21</v>
      </c>
      <c r="C580" s="884" t="str">
        <f>IFERROR(IF(AND(H580=2,B580=7),"blank",INDEX(C$542:C580,H580,1)),"")</f>
        <v>a1855000001YBO5AAO</v>
      </c>
      <c r="D580" s="875" t="str">
        <f t="shared" ca="1" si="78"/>
        <v/>
      </c>
      <c r="E580" s="876" t="str">
        <f t="shared" ca="1" si="79"/>
        <v/>
      </c>
      <c r="F580" s="876" t="str">
        <f t="shared" ca="1" si="80"/>
        <v/>
      </c>
      <c r="G580" s="877" t="str">
        <f t="shared" ca="1" si="81"/>
        <v/>
      </c>
      <c r="H580" s="873">
        <f t="shared" si="76"/>
        <v>9</v>
      </c>
      <c r="I580" s="877" t="str">
        <f t="shared" ca="1" si="82"/>
        <v/>
      </c>
      <c r="J580" s="873" t="str">
        <f t="array" aca="1" ref="J580" ca="1">IFERROR(VLOOKUP(LEFT(INDIRECT("'Coverage Indicators - Section D'!D"&amp;$B580),255),LEFT('Reference Records'!C38:F191,255),4,0),"")</f>
        <v/>
      </c>
      <c r="K580" s="873" t="str">
        <f ca="1">IFERROR(VLOOKUP(IF(INDIRECT("'Coverage Indicators - Section D'!B"&amp;$B580)="","--select--",INDIRECT("'Coverage Indicators - Section D'!B"&amp;$B580)),'Overview - Section A'!C$102:D140,2,0),"")</f>
        <v>M-82278</v>
      </c>
      <c r="L580" s="877" t="str">
        <f t="shared" ca="1" si="83"/>
        <v/>
      </c>
      <c r="M580" s="873" t="str">
        <f ca="1">IFERROR(VLOOKUP(INDIRECT("'Coverage Indicators - Section D'!C"&amp;$B580),'Reference Records'!C$560:F677,3,0),"")</f>
        <v/>
      </c>
      <c r="N580" s="877" t="str">
        <f t="shared" ca="1" si="84"/>
        <v/>
      </c>
      <c r="O580" s="873" t="str">
        <f t="shared" ca="1" si="85"/>
        <v/>
      </c>
      <c r="P580" s="877" t="str">
        <f t="shared" ca="1" si="86"/>
        <v/>
      </c>
      <c r="Q580" s="877" t="str">
        <f t="shared" ca="1" si="87"/>
        <v/>
      </c>
      <c r="R580" s="873" t="str">
        <f t="shared" ca="1" si="88"/>
        <v>FALSE</v>
      </c>
      <c r="S580" s="873" t="str">
        <f ca="1">IFERROR(VLOOKUP(INDIRECT("'Coverage Indicators - Section D'!L"&amp;$B580),'Overview - Section A'!M$29:P77,4,0),IFERROR(IF(VLOOKUP(INDIRECT("'Coverage Indicators - Section D'!L"&amp;$B580),'Overview - Section A'!E$26:I65,5,0)=0,"",VLOOKUP(INDIRECT("'Coverage Indicators - Section D'!L"&amp;$B580),'Overview - Section A'!E$26:I65,5,0)),""))</f>
        <v/>
      </c>
      <c r="T580" s="878"/>
      <c r="U580" s="877"/>
      <c r="V580" s="877"/>
    </row>
    <row r="581" spans="1:22" x14ac:dyDescent="0.35">
      <c r="A581" s="873" t="b">
        <f t="shared" ca="1" si="77"/>
        <v>0</v>
      </c>
      <c r="B581" s="873">
        <f t="shared" si="75"/>
        <v>23</v>
      </c>
      <c r="C581" s="884" t="str">
        <f>IFERROR(IF(AND(H581=2,B581=7),"blank",INDEX(C$542:C581,H581,1)),"")</f>
        <v>a1855000001YBO6AAO</v>
      </c>
      <c r="D581" s="875" t="str">
        <f t="shared" ca="1" si="78"/>
        <v/>
      </c>
      <c r="E581" s="876" t="str">
        <f t="shared" ca="1" si="79"/>
        <v/>
      </c>
      <c r="F581" s="876" t="str">
        <f t="shared" ca="1" si="80"/>
        <v/>
      </c>
      <c r="G581" s="877" t="str">
        <f t="shared" ca="1" si="81"/>
        <v/>
      </c>
      <c r="H581" s="873">
        <f t="shared" si="76"/>
        <v>10</v>
      </c>
      <c r="I581" s="877" t="str">
        <f t="shared" ca="1" si="82"/>
        <v/>
      </c>
      <c r="J581" s="873" t="str">
        <f t="array" aca="1" ref="J581" ca="1">IFERROR(VLOOKUP(LEFT(INDIRECT("'Coverage Indicators - Section D'!D"&amp;$B581),255),LEFT('Reference Records'!C39:F192,255),4,0),"")</f>
        <v/>
      </c>
      <c r="K581" s="873" t="str">
        <f ca="1">IFERROR(VLOOKUP(IF(INDIRECT("'Coverage Indicators - Section D'!B"&amp;$B581)="","--select--",INDIRECT("'Coverage Indicators - Section D'!B"&amp;$B581)),'Overview - Section A'!C$102:D141,2,0),"")</f>
        <v>M-82278</v>
      </c>
      <c r="L581" s="877" t="str">
        <f t="shared" ca="1" si="83"/>
        <v/>
      </c>
      <c r="M581" s="873" t="str">
        <f ca="1">IFERROR(VLOOKUP(INDIRECT("'Coverage Indicators - Section D'!C"&amp;$B581),'Reference Records'!C$560:F678,3,0),"")</f>
        <v/>
      </c>
      <c r="N581" s="877" t="str">
        <f t="shared" ca="1" si="84"/>
        <v/>
      </c>
      <c r="O581" s="873" t="str">
        <f t="shared" ca="1" si="85"/>
        <v/>
      </c>
      <c r="P581" s="877" t="str">
        <f t="shared" ca="1" si="86"/>
        <v/>
      </c>
      <c r="Q581" s="877" t="str">
        <f t="shared" ca="1" si="87"/>
        <v/>
      </c>
      <c r="R581" s="873" t="str">
        <f t="shared" ca="1" si="88"/>
        <v>FALSE</v>
      </c>
      <c r="S581" s="873" t="str">
        <f ca="1">IFERROR(VLOOKUP(INDIRECT("'Coverage Indicators - Section D'!L"&amp;$B581),'Overview - Section A'!M$29:P78,4,0),IFERROR(IF(VLOOKUP(INDIRECT("'Coverage Indicators - Section D'!L"&amp;$B581),'Overview - Section A'!E$26:I66,5,0)=0,"",VLOOKUP(INDIRECT("'Coverage Indicators - Section D'!L"&amp;$B581),'Overview - Section A'!E$26:I66,5,0)),""))</f>
        <v/>
      </c>
      <c r="T581" s="878"/>
      <c r="U581" s="877"/>
      <c r="V581" s="877"/>
    </row>
    <row r="582" spans="1:22" x14ac:dyDescent="0.35">
      <c r="A582" s="873" t="b">
        <f t="shared" ca="1" si="77"/>
        <v>0</v>
      </c>
      <c r="B582" s="873">
        <f t="shared" si="75"/>
        <v>25</v>
      </c>
      <c r="C582" s="884" t="str">
        <f>IFERROR(IF(AND(H582=2,B582=7),"blank",INDEX(C$542:C582,H582,1)),"")</f>
        <v>a1855000001YBO7AAO</v>
      </c>
      <c r="D582" s="875" t="str">
        <f t="shared" ca="1" si="78"/>
        <v/>
      </c>
      <c r="E582" s="876" t="str">
        <f t="shared" ca="1" si="79"/>
        <v/>
      </c>
      <c r="F582" s="876" t="str">
        <f t="shared" ca="1" si="80"/>
        <v/>
      </c>
      <c r="G582" s="877" t="str">
        <f t="shared" ca="1" si="81"/>
        <v/>
      </c>
      <c r="H582" s="873">
        <f t="shared" si="76"/>
        <v>11</v>
      </c>
      <c r="I582" s="877" t="str">
        <f t="shared" ca="1" si="82"/>
        <v/>
      </c>
      <c r="J582" s="873" t="str">
        <f t="array" aca="1" ref="J582" ca="1">IFERROR(VLOOKUP(LEFT(INDIRECT("'Coverage Indicators - Section D'!D"&amp;$B582),255),LEFT('Reference Records'!C40:F193,255),4,0),"")</f>
        <v/>
      </c>
      <c r="K582" s="873" t="str">
        <f ca="1">IFERROR(VLOOKUP(IF(INDIRECT("'Coverage Indicators - Section D'!B"&amp;$B582)="","--select--",INDIRECT("'Coverage Indicators - Section D'!B"&amp;$B582)),'Overview - Section A'!C$102:D142,2,0),"")</f>
        <v>M-82278</v>
      </c>
      <c r="L582" s="877" t="str">
        <f t="shared" ca="1" si="83"/>
        <v/>
      </c>
      <c r="M582" s="873" t="str">
        <f ca="1">IFERROR(VLOOKUP(INDIRECT("'Coverage Indicators - Section D'!C"&amp;$B582),'Reference Records'!C$560:F679,3,0),"")</f>
        <v/>
      </c>
      <c r="N582" s="877" t="str">
        <f t="shared" ca="1" si="84"/>
        <v/>
      </c>
      <c r="O582" s="873" t="str">
        <f t="shared" ca="1" si="85"/>
        <v/>
      </c>
      <c r="P582" s="877" t="str">
        <f t="shared" ca="1" si="86"/>
        <v/>
      </c>
      <c r="Q582" s="877" t="str">
        <f t="shared" ca="1" si="87"/>
        <v/>
      </c>
      <c r="R582" s="873" t="str">
        <f t="shared" ca="1" si="88"/>
        <v>FALSE</v>
      </c>
      <c r="S582" s="873" t="str">
        <f ca="1">IFERROR(VLOOKUP(INDIRECT("'Coverage Indicators - Section D'!L"&amp;$B582),'Overview - Section A'!M$29:P79,4,0),IFERROR(IF(VLOOKUP(INDIRECT("'Coverage Indicators - Section D'!L"&amp;$B582),'Overview - Section A'!E$26:I67,5,0)=0,"",VLOOKUP(INDIRECT("'Coverage Indicators - Section D'!L"&amp;$B582),'Overview - Section A'!E$26:I67,5,0)),""))</f>
        <v/>
      </c>
      <c r="T582" s="878"/>
      <c r="U582" s="877"/>
      <c r="V582" s="877"/>
    </row>
    <row r="583" spans="1:22" x14ac:dyDescent="0.35">
      <c r="A583" s="873" t="b">
        <f t="shared" ca="1" si="77"/>
        <v>0</v>
      </c>
      <c r="B583" s="873">
        <f t="shared" si="75"/>
        <v>27</v>
      </c>
      <c r="C583" s="884" t="str">
        <f>IFERROR(IF(AND(H583=2,B583=7),"blank",INDEX(C$542:C583,H583,1)),"")</f>
        <v>a1855000001YBO8AAO</v>
      </c>
      <c r="D583" s="875" t="str">
        <f t="shared" ca="1" si="78"/>
        <v/>
      </c>
      <c r="E583" s="876" t="str">
        <f t="shared" ca="1" si="79"/>
        <v/>
      </c>
      <c r="F583" s="876" t="str">
        <f t="shared" ca="1" si="80"/>
        <v/>
      </c>
      <c r="G583" s="877" t="str">
        <f t="shared" ca="1" si="81"/>
        <v/>
      </c>
      <c r="H583" s="873">
        <f t="shared" si="76"/>
        <v>12</v>
      </c>
      <c r="I583" s="877" t="str">
        <f t="shared" ca="1" si="82"/>
        <v/>
      </c>
      <c r="J583" s="873" t="str">
        <f t="array" aca="1" ref="J583" ca="1">IFERROR(VLOOKUP(LEFT(INDIRECT("'Coverage Indicators - Section D'!D"&amp;$B583),255),LEFT('Reference Records'!C41:F194,255),4,0),"")</f>
        <v/>
      </c>
      <c r="K583" s="873" t="str">
        <f ca="1">IFERROR(VLOOKUP(IF(INDIRECT("'Coverage Indicators - Section D'!B"&amp;$B583)="","--select--",INDIRECT("'Coverage Indicators - Section D'!B"&amp;$B583)),'Overview - Section A'!C$102:D143,2,0),"")</f>
        <v>M-82278</v>
      </c>
      <c r="L583" s="877" t="str">
        <f t="shared" ca="1" si="83"/>
        <v/>
      </c>
      <c r="M583" s="873" t="str">
        <f ca="1">IFERROR(VLOOKUP(INDIRECT("'Coverage Indicators - Section D'!C"&amp;$B583),'Reference Records'!C$560:F680,3,0),"")</f>
        <v/>
      </c>
      <c r="N583" s="877" t="str">
        <f t="shared" ca="1" si="84"/>
        <v/>
      </c>
      <c r="O583" s="873" t="str">
        <f t="shared" ca="1" si="85"/>
        <v/>
      </c>
      <c r="P583" s="877" t="str">
        <f t="shared" ca="1" si="86"/>
        <v/>
      </c>
      <c r="Q583" s="877" t="str">
        <f t="shared" ca="1" si="87"/>
        <v/>
      </c>
      <c r="R583" s="873" t="str">
        <f t="shared" ca="1" si="88"/>
        <v>FALSE</v>
      </c>
      <c r="S583" s="873" t="str">
        <f ca="1">IFERROR(VLOOKUP(INDIRECT("'Coverage Indicators - Section D'!L"&amp;$B583),'Overview - Section A'!M$29:P80,4,0),IFERROR(IF(VLOOKUP(INDIRECT("'Coverage Indicators - Section D'!L"&amp;$B583),'Overview - Section A'!E$26:I68,5,0)=0,"",VLOOKUP(INDIRECT("'Coverage Indicators - Section D'!L"&amp;$B583),'Overview - Section A'!E$26:I68,5,0)),""))</f>
        <v/>
      </c>
      <c r="T583" s="878"/>
      <c r="U583" s="877"/>
      <c r="V583" s="877"/>
    </row>
    <row r="584" spans="1:22" x14ac:dyDescent="0.35">
      <c r="A584" s="873" t="b">
        <f t="shared" ca="1" si="77"/>
        <v>0</v>
      </c>
      <c r="B584" s="873">
        <f t="shared" si="75"/>
        <v>29</v>
      </c>
      <c r="C584" s="884" t="str">
        <f>IFERROR(IF(AND(H584=2,B584=7),"blank",INDEX(C$542:C584,H584,1)),"")</f>
        <v>a1855000001YBO9AAO</v>
      </c>
      <c r="D584" s="875" t="str">
        <f t="shared" ca="1" si="78"/>
        <v/>
      </c>
      <c r="E584" s="876" t="str">
        <f t="shared" ca="1" si="79"/>
        <v/>
      </c>
      <c r="F584" s="876" t="str">
        <f t="shared" ca="1" si="80"/>
        <v/>
      </c>
      <c r="G584" s="877" t="str">
        <f t="shared" ca="1" si="81"/>
        <v/>
      </c>
      <c r="H584" s="873">
        <f t="shared" si="76"/>
        <v>13</v>
      </c>
      <c r="I584" s="877" t="str">
        <f t="shared" ca="1" si="82"/>
        <v/>
      </c>
      <c r="J584" s="873" t="str">
        <f t="array" aca="1" ref="J584" ca="1">IFERROR(VLOOKUP(LEFT(INDIRECT("'Coverage Indicators - Section D'!D"&amp;$B584),255),LEFT('Reference Records'!C42:F195,255),4,0),"")</f>
        <v/>
      </c>
      <c r="K584" s="873" t="str">
        <f ca="1">IFERROR(VLOOKUP(IF(INDIRECT("'Coverage Indicators - Section D'!B"&amp;$B584)="","--select--",INDIRECT("'Coverage Indicators - Section D'!B"&amp;$B584)),'Overview - Section A'!C$102:D144,2,0),"")</f>
        <v>M-82278</v>
      </c>
      <c r="L584" s="877" t="str">
        <f t="shared" ca="1" si="83"/>
        <v/>
      </c>
      <c r="M584" s="873" t="str">
        <f ca="1">IFERROR(VLOOKUP(INDIRECT("'Coverage Indicators - Section D'!C"&amp;$B584),'Reference Records'!C$560:F681,3,0),"")</f>
        <v/>
      </c>
      <c r="N584" s="877" t="str">
        <f t="shared" ca="1" si="84"/>
        <v/>
      </c>
      <c r="O584" s="873" t="str">
        <f t="shared" ca="1" si="85"/>
        <v/>
      </c>
      <c r="P584" s="877" t="str">
        <f t="shared" ca="1" si="86"/>
        <v/>
      </c>
      <c r="Q584" s="877" t="str">
        <f t="shared" ca="1" si="87"/>
        <v/>
      </c>
      <c r="R584" s="873" t="str">
        <f t="shared" ca="1" si="88"/>
        <v>FALSE</v>
      </c>
      <c r="S584" s="873" t="str">
        <f ca="1">IFERROR(VLOOKUP(INDIRECT("'Coverage Indicators - Section D'!L"&amp;$B584),'Overview - Section A'!M$29:P81,4,0),IFERROR(IF(VLOOKUP(INDIRECT("'Coverage Indicators - Section D'!L"&amp;$B584),'Overview - Section A'!E$26:I69,5,0)=0,"",VLOOKUP(INDIRECT("'Coverage Indicators - Section D'!L"&amp;$B584),'Overview - Section A'!E$26:I69,5,0)),""))</f>
        <v/>
      </c>
      <c r="T584" s="878"/>
      <c r="U584" s="877"/>
      <c r="V584" s="877"/>
    </row>
    <row r="585" spans="1:22" x14ac:dyDescent="0.35">
      <c r="A585" s="873" t="b">
        <f t="shared" ca="1" si="77"/>
        <v>0</v>
      </c>
      <c r="B585" s="873">
        <f t="shared" si="75"/>
        <v>31</v>
      </c>
      <c r="C585" s="884" t="str">
        <f>IFERROR(IF(AND(H585=2,B585=7),"blank",INDEX(C$542:C585,H585,1)),"")</f>
        <v>a1855000001YBOAAA4</v>
      </c>
      <c r="D585" s="875" t="str">
        <f t="shared" ca="1" si="78"/>
        <v/>
      </c>
      <c r="E585" s="876" t="str">
        <f t="shared" ca="1" si="79"/>
        <v/>
      </c>
      <c r="F585" s="876" t="str">
        <f t="shared" ca="1" si="80"/>
        <v/>
      </c>
      <c r="G585" s="877" t="str">
        <f t="shared" ca="1" si="81"/>
        <v/>
      </c>
      <c r="H585" s="873">
        <f t="shared" si="76"/>
        <v>14</v>
      </c>
      <c r="I585" s="877" t="str">
        <f t="shared" ca="1" si="82"/>
        <v/>
      </c>
      <c r="J585" s="873" t="str">
        <f t="array" aca="1" ref="J585" ca="1">IFERROR(VLOOKUP(LEFT(INDIRECT("'Coverage Indicators - Section D'!D"&amp;$B585),255),LEFT('Reference Records'!C43:F196,255),4,0),"")</f>
        <v/>
      </c>
      <c r="K585" s="873" t="str">
        <f ca="1">IFERROR(VLOOKUP(IF(INDIRECT("'Coverage Indicators - Section D'!B"&amp;$B585)="","--select--",INDIRECT("'Coverage Indicators - Section D'!B"&amp;$B585)),'Overview - Section A'!C$102:D145,2,0),"")</f>
        <v>M-82278</v>
      </c>
      <c r="L585" s="877" t="str">
        <f t="shared" ca="1" si="83"/>
        <v/>
      </c>
      <c r="M585" s="873" t="str">
        <f ca="1">IFERROR(VLOOKUP(INDIRECT("'Coverage Indicators - Section D'!C"&amp;$B585),'Reference Records'!C$560:F682,3,0),"")</f>
        <v/>
      </c>
      <c r="N585" s="877" t="str">
        <f t="shared" ca="1" si="84"/>
        <v/>
      </c>
      <c r="O585" s="873" t="str">
        <f t="shared" ca="1" si="85"/>
        <v/>
      </c>
      <c r="P585" s="877" t="str">
        <f t="shared" ca="1" si="86"/>
        <v/>
      </c>
      <c r="Q585" s="877" t="str">
        <f t="shared" ca="1" si="87"/>
        <v/>
      </c>
      <c r="R585" s="873" t="str">
        <f t="shared" ca="1" si="88"/>
        <v>FALSE</v>
      </c>
      <c r="S585" s="873" t="str">
        <f ca="1">IFERROR(VLOOKUP(INDIRECT("'Coverage Indicators - Section D'!L"&amp;$B585),'Overview - Section A'!M$29:P82,4,0),IFERROR(IF(VLOOKUP(INDIRECT("'Coverage Indicators - Section D'!L"&amp;$B585),'Overview - Section A'!E$26:I70,5,0)=0,"",VLOOKUP(INDIRECT("'Coverage Indicators - Section D'!L"&amp;$B585),'Overview - Section A'!E$26:I70,5,0)),""))</f>
        <v/>
      </c>
      <c r="T585" s="878"/>
      <c r="U585" s="877"/>
      <c r="V585" s="877"/>
    </row>
    <row r="586" spans="1:22" x14ac:dyDescent="0.35">
      <c r="A586" s="873" t="b">
        <f t="shared" ca="1" si="77"/>
        <v>0</v>
      </c>
      <c r="B586" s="873">
        <f t="shared" si="75"/>
        <v>33</v>
      </c>
      <c r="C586" s="884" t="str">
        <f>IFERROR(IF(AND(H586=2,B586=7),"blank",INDEX(C$542:C586,H586,1)),"")</f>
        <v>a1855000001YBOBAA4</v>
      </c>
      <c r="D586" s="875" t="str">
        <f t="shared" ca="1" si="78"/>
        <v/>
      </c>
      <c r="E586" s="876" t="str">
        <f t="shared" ca="1" si="79"/>
        <v/>
      </c>
      <c r="F586" s="876" t="str">
        <f t="shared" ca="1" si="80"/>
        <v/>
      </c>
      <c r="G586" s="877" t="str">
        <f t="shared" ca="1" si="81"/>
        <v/>
      </c>
      <c r="H586" s="873">
        <f t="shared" si="76"/>
        <v>15</v>
      </c>
      <c r="I586" s="877" t="str">
        <f t="shared" ca="1" si="82"/>
        <v/>
      </c>
      <c r="J586" s="873" t="str">
        <f t="array" aca="1" ref="J586" ca="1">IFERROR(VLOOKUP(LEFT(INDIRECT("'Coverage Indicators - Section D'!D"&amp;$B586),255),LEFT('Reference Records'!C44:F197,255),4,0),"")</f>
        <v/>
      </c>
      <c r="K586" s="873" t="str">
        <f ca="1">IFERROR(VLOOKUP(IF(INDIRECT("'Coverage Indicators - Section D'!B"&amp;$B586)="","--select--",INDIRECT("'Coverage Indicators - Section D'!B"&amp;$B586)),'Overview - Section A'!C$102:D146,2,0),"")</f>
        <v>M-82278</v>
      </c>
      <c r="L586" s="877" t="str">
        <f t="shared" ca="1" si="83"/>
        <v/>
      </c>
      <c r="M586" s="873" t="str">
        <f ca="1">IFERROR(VLOOKUP(INDIRECT("'Coverage Indicators - Section D'!C"&amp;$B586),'Reference Records'!C$560:F683,3,0),"")</f>
        <v/>
      </c>
      <c r="N586" s="877" t="str">
        <f t="shared" ca="1" si="84"/>
        <v/>
      </c>
      <c r="O586" s="873" t="str">
        <f t="shared" ca="1" si="85"/>
        <v/>
      </c>
      <c r="P586" s="877" t="str">
        <f t="shared" ca="1" si="86"/>
        <v/>
      </c>
      <c r="Q586" s="877" t="str">
        <f t="shared" ca="1" si="87"/>
        <v/>
      </c>
      <c r="R586" s="873" t="str">
        <f t="shared" ca="1" si="88"/>
        <v>FALSE</v>
      </c>
      <c r="S586" s="873" t="str">
        <f ca="1">IFERROR(VLOOKUP(INDIRECT("'Coverage Indicators - Section D'!L"&amp;$B586),'Overview - Section A'!M$29:P83,4,0),IFERROR(IF(VLOOKUP(INDIRECT("'Coverage Indicators - Section D'!L"&amp;$B586),'Overview - Section A'!E$26:I71,5,0)=0,"",VLOOKUP(INDIRECT("'Coverage Indicators - Section D'!L"&amp;$B586),'Overview - Section A'!E$26:I71,5,0)),""))</f>
        <v/>
      </c>
      <c r="T586" s="878"/>
      <c r="U586" s="877"/>
      <c r="V586" s="877"/>
    </row>
    <row r="587" spans="1:22" x14ac:dyDescent="0.35">
      <c r="A587" s="873" t="b">
        <f t="shared" ca="1" si="77"/>
        <v>0</v>
      </c>
      <c r="B587" s="873">
        <f t="shared" si="75"/>
        <v>35</v>
      </c>
      <c r="C587" s="884" t="str">
        <f>IFERROR(IF(AND(H587=2,B587=7),"blank",INDEX(C$542:C587,H587,1)),"")</f>
        <v>a1855000001YBOCAA4</v>
      </c>
      <c r="D587" s="875" t="str">
        <f t="shared" ca="1" si="78"/>
        <v/>
      </c>
      <c r="E587" s="876" t="str">
        <f t="shared" ca="1" si="79"/>
        <v/>
      </c>
      <c r="F587" s="876" t="str">
        <f t="shared" ca="1" si="80"/>
        <v/>
      </c>
      <c r="G587" s="877" t="str">
        <f t="shared" ca="1" si="81"/>
        <v/>
      </c>
      <c r="H587" s="873">
        <f t="shared" si="76"/>
        <v>16</v>
      </c>
      <c r="I587" s="877" t="str">
        <f t="shared" ca="1" si="82"/>
        <v/>
      </c>
      <c r="J587" s="873" t="str">
        <f t="array" aca="1" ref="J587" ca="1">IFERROR(VLOOKUP(LEFT(INDIRECT("'Coverage Indicators - Section D'!D"&amp;$B587),255),LEFT('Reference Records'!C45:F198,255),4,0),"")</f>
        <v/>
      </c>
      <c r="K587" s="873" t="str">
        <f ca="1">IFERROR(VLOOKUP(IF(INDIRECT("'Coverage Indicators - Section D'!B"&amp;$B587)="","--select--",INDIRECT("'Coverage Indicators - Section D'!B"&amp;$B587)),'Overview - Section A'!C$102:D147,2,0),"")</f>
        <v>M-82278</v>
      </c>
      <c r="L587" s="877" t="str">
        <f t="shared" ca="1" si="83"/>
        <v/>
      </c>
      <c r="M587" s="873" t="str">
        <f ca="1">IFERROR(VLOOKUP(INDIRECT("'Coverage Indicators - Section D'!C"&amp;$B587),'Reference Records'!C$560:F684,3,0),"")</f>
        <v/>
      </c>
      <c r="N587" s="877" t="str">
        <f t="shared" ca="1" si="84"/>
        <v/>
      </c>
      <c r="O587" s="873" t="str">
        <f t="shared" ca="1" si="85"/>
        <v/>
      </c>
      <c r="P587" s="877" t="str">
        <f t="shared" ca="1" si="86"/>
        <v/>
      </c>
      <c r="Q587" s="877" t="str">
        <f t="shared" ca="1" si="87"/>
        <v/>
      </c>
      <c r="R587" s="873" t="str">
        <f t="shared" ca="1" si="88"/>
        <v>FALSE</v>
      </c>
      <c r="S587" s="873" t="str">
        <f ca="1">IFERROR(VLOOKUP(INDIRECT("'Coverage Indicators - Section D'!L"&amp;$B587),'Overview - Section A'!M$29:P84,4,0),IFERROR(IF(VLOOKUP(INDIRECT("'Coverage Indicators - Section D'!L"&amp;$B587),'Overview - Section A'!E$26:I72,5,0)=0,"",VLOOKUP(INDIRECT("'Coverage Indicators - Section D'!L"&amp;$B587),'Overview - Section A'!E$26:I72,5,0)),""))</f>
        <v/>
      </c>
      <c r="T587" s="878"/>
      <c r="U587" s="877"/>
      <c r="V587" s="877"/>
    </row>
    <row r="588" spans="1:22" x14ac:dyDescent="0.35">
      <c r="A588" s="873" t="b">
        <f t="shared" ca="1" si="77"/>
        <v>0</v>
      </c>
      <c r="B588" s="873">
        <f t="shared" si="75"/>
        <v>37</v>
      </c>
      <c r="C588" s="884" t="str">
        <f>IFERROR(IF(AND(H588=2,B588=7),"blank",INDEX(C$542:C588,H588,1)),"")</f>
        <v>a1855000001YBODAA4</v>
      </c>
      <c r="D588" s="875" t="str">
        <f t="shared" ca="1" si="78"/>
        <v/>
      </c>
      <c r="E588" s="876" t="str">
        <f t="shared" ca="1" si="79"/>
        <v/>
      </c>
      <c r="F588" s="876" t="str">
        <f t="shared" ca="1" si="80"/>
        <v/>
      </c>
      <c r="G588" s="877" t="str">
        <f t="shared" ca="1" si="81"/>
        <v/>
      </c>
      <c r="H588" s="873">
        <f t="shared" si="76"/>
        <v>17</v>
      </c>
      <c r="I588" s="877" t="str">
        <f t="shared" ca="1" si="82"/>
        <v/>
      </c>
      <c r="J588" s="873" t="str">
        <f t="array" aca="1" ref="J588" ca="1">IFERROR(VLOOKUP(LEFT(INDIRECT("'Coverage Indicators - Section D'!D"&amp;$B588),255),LEFT('Reference Records'!C46:F199,255),4,0),"")</f>
        <v/>
      </c>
      <c r="K588" s="873" t="str">
        <f ca="1">IFERROR(VLOOKUP(IF(INDIRECT("'Coverage Indicators - Section D'!B"&amp;$B588)="","--select--",INDIRECT("'Coverage Indicators - Section D'!B"&amp;$B588)),'Overview - Section A'!C$102:D148,2,0),"")</f>
        <v>M-82278</v>
      </c>
      <c r="L588" s="877" t="str">
        <f t="shared" ca="1" si="83"/>
        <v/>
      </c>
      <c r="M588" s="873" t="str">
        <f ca="1">IFERROR(VLOOKUP(INDIRECT("'Coverage Indicators - Section D'!C"&amp;$B588),'Reference Records'!C$560:F685,3,0),"")</f>
        <v/>
      </c>
      <c r="N588" s="877" t="str">
        <f t="shared" ca="1" si="84"/>
        <v/>
      </c>
      <c r="O588" s="873" t="str">
        <f t="shared" ca="1" si="85"/>
        <v/>
      </c>
      <c r="P588" s="877" t="str">
        <f t="shared" ca="1" si="86"/>
        <v/>
      </c>
      <c r="Q588" s="877" t="str">
        <f t="shared" ca="1" si="87"/>
        <v/>
      </c>
      <c r="R588" s="873" t="str">
        <f t="shared" ca="1" si="88"/>
        <v>FALSE</v>
      </c>
      <c r="S588" s="873" t="str">
        <f ca="1">IFERROR(VLOOKUP(INDIRECT("'Coverage Indicators - Section D'!L"&amp;$B588),'Overview - Section A'!M$29:P85,4,0),IFERROR(IF(VLOOKUP(INDIRECT("'Coverage Indicators - Section D'!L"&amp;$B588),'Overview - Section A'!E$26:I73,5,0)=0,"",VLOOKUP(INDIRECT("'Coverage Indicators - Section D'!L"&amp;$B588),'Overview - Section A'!E$26:I73,5,0)),""))</f>
        <v/>
      </c>
      <c r="T588" s="878"/>
      <c r="U588" s="877"/>
      <c r="V588" s="877"/>
    </row>
    <row r="589" spans="1:22" x14ac:dyDescent="0.35">
      <c r="A589" s="873" t="b">
        <f t="shared" ca="1" si="77"/>
        <v>0</v>
      </c>
      <c r="B589" s="873">
        <f t="shared" si="75"/>
        <v>39</v>
      </c>
      <c r="C589" s="884" t="str">
        <f>IFERROR(IF(AND(H589=2,B589=7),"blank",INDEX(C$542:C589,H589,1)),"")</f>
        <v>a1855000001YBOEAA4</v>
      </c>
      <c r="D589" s="875" t="str">
        <f t="shared" ca="1" si="78"/>
        <v/>
      </c>
      <c r="E589" s="876" t="str">
        <f t="shared" ca="1" si="79"/>
        <v/>
      </c>
      <c r="F589" s="876" t="str">
        <f t="shared" ca="1" si="80"/>
        <v/>
      </c>
      <c r="G589" s="877" t="str">
        <f t="shared" ca="1" si="81"/>
        <v/>
      </c>
      <c r="H589" s="873">
        <f t="shared" si="76"/>
        <v>18</v>
      </c>
      <c r="I589" s="877" t="str">
        <f t="shared" ca="1" si="82"/>
        <v/>
      </c>
      <c r="J589" s="873" t="str">
        <f t="array" aca="1" ref="J589" ca="1">IFERROR(VLOOKUP(LEFT(INDIRECT("'Coverage Indicators - Section D'!D"&amp;$B589),255),LEFT('Reference Records'!C47:F200,255),4,0),"")</f>
        <v/>
      </c>
      <c r="K589" s="873" t="str">
        <f ca="1">IFERROR(VLOOKUP(IF(INDIRECT("'Coverage Indicators - Section D'!B"&amp;$B589)="","--select--",INDIRECT("'Coverage Indicators - Section D'!B"&amp;$B589)),'Overview - Section A'!C$102:D149,2,0),"")</f>
        <v>M-82278</v>
      </c>
      <c r="L589" s="877" t="str">
        <f t="shared" ca="1" si="83"/>
        <v/>
      </c>
      <c r="M589" s="873" t="str">
        <f ca="1">IFERROR(VLOOKUP(INDIRECT("'Coverage Indicators - Section D'!C"&amp;$B589),'Reference Records'!C$560:F686,3,0),"")</f>
        <v/>
      </c>
      <c r="N589" s="877" t="str">
        <f t="shared" ca="1" si="84"/>
        <v/>
      </c>
      <c r="O589" s="873" t="str">
        <f t="shared" ca="1" si="85"/>
        <v/>
      </c>
      <c r="P589" s="877" t="str">
        <f t="shared" ca="1" si="86"/>
        <v/>
      </c>
      <c r="Q589" s="877" t="str">
        <f t="shared" ca="1" si="87"/>
        <v/>
      </c>
      <c r="R589" s="873" t="str">
        <f t="shared" ca="1" si="88"/>
        <v>FALSE</v>
      </c>
      <c r="S589" s="873" t="str">
        <f ca="1">IFERROR(VLOOKUP(INDIRECT("'Coverage Indicators - Section D'!L"&amp;$B589),'Overview - Section A'!M$29:P86,4,0),IFERROR(IF(VLOOKUP(INDIRECT("'Coverage Indicators - Section D'!L"&amp;$B589),'Overview - Section A'!E$26:I74,5,0)=0,"",VLOOKUP(INDIRECT("'Coverage Indicators - Section D'!L"&amp;$B589),'Overview - Section A'!E$26:I74,5,0)),""))</f>
        <v/>
      </c>
      <c r="T589" s="878"/>
      <c r="U589" s="877"/>
      <c r="V589" s="877"/>
    </row>
    <row r="590" spans="1:22" x14ac:dyDescent="0.35">
      <c r="A590" s="873" t="b">
        <f t="shared" ca="1" si="77"/>
        <v>0</v>
      </c>
      <c r="B590" s="873">
        <f t="shared" si="75"/>
        <v>41</v>
      </c>
      <c r="C590" s="884" t="str">
        <f>IFERROR(IF(AND(H590=2,B590=7),"blank",INDEX(C$542:C590,H590,1)),"")</f>
        <v>a1855000001YBOFAA4</v>
      </c>
      <c r="D590" s="875" t="str">
        <f t="shared" ca="1" si="78"/>
        <v/>
      </c>
      <c r="E590" s="876" t="str">
        <f t="shared" ca="1" si="79"/>
        <v/>
      </c>
      <c r="F590" s="876" t="str">
        <f t="shared" ca="1" si="80"/>
        <v/>
      </c>
      <c r="G590" s="877" t="str">
        <f t="shared" ca="1" si="81"/>
        <v/>
      </c>
      <c r="H590" s="873">
        <f t="shared" si="76"/>
        <v>19</v>
      </c>
      <c r="I590" s="877" t="str">
        <f t="shared" ca="1" si="82"/>
        <v/>
      </c>
      <c r="J590" s="873" t="str">
        <f t="array" aca="1" ref="J590" ca="1">IFERROR(VLOOKUP(LEFT(INDIRECT("'Coverage Indicators - Section D'!D"&amp;$B590),255),LEFT('Reference Records'!C48:F201,255),4,0),"")</f>
        <v/>
      </c>
      <c r="K590" s="873" t="str">
        <f ca="1">IFERROR(VLOOKUP(IF(INDIRECT("'Coverage Indicators - Section D'!B"&amp;$B590)="","--select--",INDIRECT("'Coverage Indicators - Section D'!B"&amp;$B590)),'Overview - Section A'!C$102:D150,2,0),"")</f>
        <v>M-82278</v>
      </c>
      <c r="L590" s="877" t="str">
        <f t="shared" ca="1" si="83"/>
        <v/>
      </c>
      <c r="M590" s="873" t="str">
        <f ca="1">IFERROR(VLOOKUP(INDIRECT("'Coverage Indicators - Section D'!C"&amp;$B590),'Reference Records'!C$560:F687,3,0),"")</f>
        <v/>
      </c>
      <c r="N590" s="877" t="str">
        <f t="shared" ca="1" si="84"/>
        <v/>
      </c>
      <c r="O590" s="873" t="str">
        <f t="shared" ca="1" si="85"/>
        <v/>
      </c>
      <c r="P590" s="877" t="str">
        <f t="shared" ca="1" si="86"/>
        <v/>
      </c>
      <c r="Q590" s="877" t="str">
        <f t="shared" ca="1" si="87"/>
        <v/>
      </c>
      <c r="R590" s="873" t="str">
        <f t="shared" ca="1" si="88"/>
        <v>FALSE</v>
      </c>
      <c r="S590" s="873" t="str">
        <f ca="1">IFERROR(VLOOKUP(INDIRECT("'Coverage Indicators - Section D'!L"&amp;$B590),'Overview - Section A'!M$29:P87,4,0),IFERROR(IF(VLOOKUP(INDIRECT("'Coverage Indicators - Section D'!L"&amp;$B590),'Overview - Section A'!E$26:I75,5,0)=0,"",VLOOKUP(INDIRECT("'Coverage Indicators - Section D'!L"&amp;$B590),'Overview - Section A'!E$26:I75,5,0)),""))</f>
        <v/>
      </c>
      <c r="T590" s="878"/>
      <c r="U590" s="877"/>
      <c r="V590" s="877"/>
    </row>
    <row r="591" spans="1:22" x14ac:dyDescent="0.35">
      <c r="A591" s="873" t="b">
        <f t="shared" ca="1" si="77"/>
        <v>0</v>
      </c>
      <c r="B591" s="873">
        <f t="shared" si="75"/>
        <v>43</v>
      </c>
      <c r="C591" s="884" t="str">
        <f>IFERROR(IF(AND(H591=2,B591=7),"blank",INDEX(C$542:C591,H591,1)),"")</f>
        <v>a1855000001YBOGAA4</v>
      </c>
      <c r="D591" s="875" t="str">
        <f t="shared" ca="1" si="78"/>
        <v/>
      </c>
      <c r="E591" s="876" t="str">
        <f t="shared" ca="1" si="79"/>
        <v/>
      </c>
      <c r="F591" s="876" t="str">
        <f t="shared" ca="1" si="80"/>
        <v/>
      </c>
      <c r="G591" s="877" t="str">
        <f t="shared" ca="1" si="81"/>
        <v/>
      </c>
      <c r="H591" s="873">
        <f t="shared" si="76"/>
        <v>20</v>
      </c>
      <c r="I591" s="877" t="str">
        <f t="shared" ca="1" si="82"/>
        <v/>
      </c>
      <c r="J591" s="873" t="str">
        <f t="array" aca="1" ref="J591" ca="1">IFERROR(VLOOKUP(LEFT(INDIRECT("'Coverage Indicators - Section D'!D"&amp;$B591),255),LEFT('Reference Records'!C49:F202,255),4,0),"")</f>
        <v/>
      </c>
      <c r="K591" s="873" t="str">
        <f ca="1">IFERROR(VLOOKUP(IF(INDIRECT("'Coverage Indicators - Section D'!B"&amp;$B591)="","--select--",INDIRECT("'Coverage Indicators - Section D'!B"&amp;$B591)),'Overview - Section A'!C$102:D151,2,0),"")</f>
        <v>M-82278</v>
      </c>
      <c r="L591" s="877" t="str">
        <f t="shared" ca="1" si="83"/>
        <v/>
      </c>
      <c r="M591" s="873" t="str">
        <f ca="1">IFERROR(VLOOKUP(INDIRECT("'Coverage Indicators - Section D'!C"&amp;$B591),'Reference Records'!C$560:F688,3,0),"")</f>
        <v/>
      </c>
      <c r="N591" s="877" t="str">
        <f t="shared" ca="1" si="84"/>
        <v/>
      </c>
      <c r="O591" s="873" t="str">
        <f t="shared" ca="1" si="85"/>
        <v/>
      </c>
      <c r="P591" s="877" t="str">
        <f t="shared" ca="1" si="86"/>
        <v/>
      </c>
      <c r="Q591" s="877" t="str">
        <f t="shared" ca="1" si="87"/>
        <v/>
      </c>
      <c r="R591" s="873" t="str">
        <f t="shared" ca="1" si="88"/>
        <v>FALSE</v>
      </c>
      <c r="S591" s="873" t="str">
        <f ca="1">IFERROR(VLOOKUP(INDIRECT("'Coverage Indicators - Section D'!L"&amp;$B591),'Overview - Section A'!M$29:P88,4,0),IFERROR(IF(VLOOKUP(INDIRECT("'Coverage Indicators - Section D'!L"&amp;$B591),'Overview - Section A'!E$26:I76,5,0)=0,"",VLOOKUP(INDIRECT("'Coverage Indicators - Section D'!L"&amp;$B591),'Overview - Section A'!E$26:I76,5,0)),""))</f>
        <v/>
      </c>
      <c r="T591" s="878"/>
      <c r="U591" s="877"/>
      <c r="V591" s="877"/>
    </row>
    <row r="592" spans="1:22" x14ac:dyDescent="0.35">
      <c r="A592" s="873" t="b">
        <f t="shared" ca="1" si="77"/>
        <v>0</v>
      </c>
      <c r="B592" s="873">
        <f t="shared" si="75"/>
        <v>45</v>
      </c>
      <c r="C592" s="884" t="str">
        <f>IFERROR(IF(AND(H592=2,B592=7),"blank",INDEX(C$542:C592,H592,1)),"")</f>
        <v>a1855000001YBOHAA4</v>
      </c>
      <c r="D592" s="875" t="str">
        <f t="shared" ca="1" si="78"/>
        <v/>
      </c>
      <c r="E592" s="876" t="str">
        <f t="shared" ca="1" si="79"/>
        <v/>
      </c>
      <c r="F592" s="876" t="str">
        <f t="shared" ca="1" si="80"/>
        <v/>
      </c>
      <c r="G592" s="877" t="str">
        <f t="shared" ca="1" si="81"/>
        <v/>
      </c>
      <c r="H592" s="873">
        <f t="shared" si="76"/>
        <v>21</v>
      </c>
      <c r="I592" s="877" t="str">
        <f t="shared" ca="1" si="82"/>
        <v/>
      </c>
      <c r="J592" s="873" t="str">
        <f t="array" aca="1" ref="J592" ca="1">IFERROR(VLOOKUP(LEFT(INDIRECT("'Coverage Indicators - Section D'!D"&amp;$B592),255),LEFT('Reference Records'!C50:F203,255),4,0),"")</f>
        <v/>
      </c>
      <c r="K592" s="873" t="str">
        <f ca="1">IFERROR(VLOOKUP(IF(INDIRECT("'Coverage Indicators - Section D'!B"&amp;$B592)="","--select--",INDIRECT("'Coverage Indicators - Section D'!B"&amp;$B592)),'Overview - Section A'!C$102:D152,2,0),"")</f>
        <v>M-82278</v>
      </c>
      <c r="L592" s="877" t="str">
        <f t="shared" ca="1" si="83"/>
        <v/>
      </c>
      <c r="M592" s="873" t="str">
        <f ca="1">IFERROR(VLOOKUP(INDIRECT("'Coverage Indicators - Section D'!C"&amp;$B592),'Reference Records'!C$560:F689,3,0),"")</f>
        <v/>
      </c>
      <c r="N592" s="877" t="str">
        <f t="shared" ca="1" si="84"/>
        <v/>
      </c>
      <c r="O592" s="873" t="str">
        <f t="shared" ca="1" si="85"/>
        <v/>
      </c>
      <c r="P592" s="877" t="str">
        <f t="shared" ca="1" si="86"/>
        <v/>
      </c>
      <c r="Q592" s="877" t="str">
        <f t="shared" ca="1" si="87"/>
        <v/>
      </c>
      <c r="R592" s="873" t="str">
        <f t="shared" ca="1" si="88"/>
        <v>FALSE</v>
      </c>
      <c r="S592" s="873" t="str">
        <f ca="1">IFERROR(VLOOKUP(INDIRECT("'Coverage Indicators - Section D'!L"&amp;$B592),'Overview - Section A'!M$29:P89,4,0),IFERROR(IF(VLOOKUP(INDIRECT("'Coverage Indicators - Section D'!L"&amp;$B592),'Overview - Section A'!E$26:I77,5,0)=0,"",VLOOKUP(INDIRECT("'Coverage Indicators - Section D'!L"&amp;$B592),'Overview - Section A'!E$26:I77,5,0)),""))</f>
        <v/>
      </c>
      <c r="T592" s="878"/>
      <c r="U592" s="877"/>
      <c r="V592" s="877"/>
    </row>
    <row r="593" spans="1:22" x14ac:dyDescent="0.35">
      <c r="A593" s="873" t="b">
        <f t="shared" ca="1" si="77"/>
        <v>0</v>
      </c>
      <c r="B593" s="873">
        <f t="shared" si="75"/>
        <v>47</v>
      </c>
      <c r="C593" s="884" t="str">
        <f>IFERROR(IF(AND(H593=2,B593=7),"blank",INDEX(C$542:C593,H593,1)),"")</f>
        <v>a1855000001YBOIAA4</v>
      </c>
      <c r="D593" s="875" t="str">
        <f t="shared" ca="1" si="78"/>
        <v/>
      </c>
      <c r="E593" s="876" t="str">
        <f t="shared" ca="1" si="79"/>
        <v/>
      </c>
      <c r="F593" s="876" t="str">
        <f t="shared" ca="1" si="80"/>
        <v/>
      </c>
      <c r="G593" s="877" t="str">
        <f t="shared" ca="1" si="81"/>
        <v/>
      </c>
      <c r="H593" s="873">
        <f t="shared" si="76"/>
        <v>22</v>
      </c>
      <c r="I593" s="877" t="str">
        <f t="shared" ca="1" si="82"/>
        <v/>
      </c>
      <c r="J593" s="873" t="str">
        <f t="array" aca="1" ref="J593" ca="1">IFERROR(VLOOKUP(LEFT(INDIRECT("'Coverage Indicators - Section D'!D"&amp;$B593),255),LEFT('Reference Records'!C51:F204,255),4,0),"")</f>
        <v/>
      </c>
      <c r="K593" s="873" t="str">
        <f ca="1">IFERROR(VLOOKUP(IF(INDIRECT("'Coverage Indicators - Section D'!B"&amp;$B593)="","--select--",INDIRECT("'Coverage Indicators - Section D'!B"&amp;$B593)),'Overview - Section A'!C$102:D153,2,0),"")</f>
        <v>M-82278</v>
      </c>
      <c r="L593" s="877" t="str">
        <f t="shared" ca="1" si="83"/>
        <v/>
      </c>
      <c r="M593" s="873" t="str">
        <f ca="1">IFERROR(VLOOKUP(INDIRECT("'Coverage Indicators - Section D'!C"&amp;$B593),'Reference Records'!C$560:F690,3,0),"")</f>
        <v/>
      </c>
      <c r="N593" s="877" t="str">
        <f t="shared" ca="1" si="84"/>
        <v/>
      </c>
      <c r="O593" s="873" t="str">
        <f t="shared" ca="1" si="85"/>
        <v/>
      </c>
      <c r="P593" s="877" t="str">
        <f t="shared" ca="1" si="86"/>
        <v/>
      </c>
      <c r="Q593" s="877" t="str">
        <f t="shared" ca="1" si="87"/>
        <v/>
      </c>
      <c r="R593" s="873" t="str">
        <f t="shared" ca="1" si="88"/>
        <v>FALSE</v>
      </c>
      <c r="S593" s="873" t="str">
        <f ca="1">IFERROR(VLOOKUP(INDIRECT("'Coverage Indicators - Section D'!L"&amp;$B593),'Overview - Section A'!M$29:P90,4,0),IFERROR(IF(VLOOKUP(INDIRECT("'Coverage Indicators - Section D'!L"&amp;$B593),'Overview - Section A'!E$26:I78,5,0)=0,"",VLOOKUP(INDIRECT("'Coverage Indicators - Section D'!L"&amp;$B593),'Overview - Section A'!E$26:I78,5,0)),""))</f>
        <v/>
      </c>
      <c r="T593" s="878"/>
      <c r="U593" s="877"/>
      <c r="V593" s="877"/>
    </row>
    <row r="594" spans="1:22" x14ac:dyDescent="0.35">
      <c r="A594" s="873" t="b">
        <f t="shared" ca="1" si="77"/>
        <v>0</v>
      </c>
      <c r="B594" s="873">
        <f t="shared" si="75"/>
        <v>49</v>
      </c>
      <c r="C594" s="884" t="str">
        <f>IFERROR(IF(AND(H594=2,B594=7),"blank",INDEX(C$542:C594,H594,1)),"")</f>
        <v>a1855000001YBOJAA4</v>
      </c>
      <c r="D594" s="875" t="str">
        <f t="shared" ca="1" si="78"/>
        <v/>
      </c>
      <c r="E594" s="876" t="str">
        <f t="shared" ca="1" si="79"/>
        <v/>
      </c>
      <c r="F594" s="876" t="str">
        <f t="shared" ca="1" si="80"/>
        <v/>
      </c>
      <c r="G594" s="877" t="str">
        <f t="shared" ca="1" si="81"/>
        <v/>
      </c>
      <c r="H594" s="873">
        <f t="shared" si="76"/>
        <v>23</v>
      </c>
      <c r="I594" s="877" t="str">
        <f t="shared" ca="1" si="82"/>
        <v/>
      </c>
      <c r="J594" s="873" t="str">
        <f t="array" aca="1" ref="J594" ca="1">IFERROR(VLOOKUP(LEFT(INDIRECT("'Coverage Indicators - Section D'!D"&amp;$B594),255),LEFT('Reference Records'!C52:F205,255),4,0),"")</f>
        <v/>
      </c>
      <c r="K594" s="873" t="str">
        <f ca="1">IFERROR(VLOOKUP(IF(INDIRECT("'Coverage Indicators - Section D'!B"&amp;$B594)="","--select--",INDIRECT("'Coverage Indicators - Section D'!B"&amp;$B594)),'Overview - Section A'!C$102:D154,2,0),"")</f>
        <v>M-82278</v>
      </c>
      <c r="L594" s="877" t="str">
        <f t="shared" ca="1" si="83"/>
        <v/>
      </c>
      <c r="M594" s="873" t="str">
        <f ca="1">IFERROR(VLOOKUP(INDIRECT("'Coverage Indicators - Section D'!C"&amp;$B594),'Reference Records'!C$560:F691,3,0),"")</f>
        <v/>
      </c>
      <c r="N594" s="877" t="str">
        <f t="shared" ca="1" si="84"/>
        <v/>
      </c>
      <c r="O594" s="873" t="str">
        <f t="shared" ca="1" si="85"/>
        <v/>
      </c>
      <c r="P594" s="877" t="str">
        <f t="shared" ca="1" si="86"/>
        <v/>
      </c>
      <c r="Q594" s="877" t="str">
        <f t="shared" ca="1" si="87"/>
        <v/>
      </c>
      <c r="R594" s="873" t="str">
        <f t="shared" ca="1" si="88"/>
        <v>FALSE</v>
      </c>
      <c r="S594" s="873" t="str">
        <f ca="1">IFERROR(VLOOKUP(INDIRECT("'Coverage Indicators - Section D'!L"&amp;$B594),'Overview - Section A'!M$29:P91,4,0),IFERROR(IF(VLOOKUP(INDIRECT("'Coverage Indicators - Section D'!L"&amp;$B594),'Overview - Section A'!E$26:I79,5,0)=0,"",VLOOKUP(INDIRECT("'Coverage Indicators - Section D'!L"&amp;$B594),'Overview - Section A'!E$26:I79,5,0)),""))</f>
        <v/>
      </c>
      <c r="T594" s="878"/>
      <c r="U594" s="877"/>
      <c r="V594" s="877"/>
    </row>
    <row r="595" spans="1:22" x14ac:dyDescent="0.35">
      <c r="A595" s="873" t="b">
        <f t="shared" ca="1" si="77"/>
        <v>0</v>
      </c>
      <c r="B595" s="873">
        <f t="shared" si="75"/>
        <v>51</v>
      </c>
      <c r="C595" s="884" t="str">
        <f>IFERROR(IF(AND(H595=2,B595=7),"blank",INDEX(C$542:C595,H595,1)),"")</f>
        <v>a1855000001YBOKAA4</v>
      </c>
      <c r="D595" s="875" t="str">
        <f t="shared" ca="1" si="78"/>
        <v/>
      </c>
      <c r="E595" s="876" t="str">
        <f t="shared" ca="1" si="79"/>
        <v/>
      </c>
      <c r="F595" s="876" t="str">
        <f t="shared" ca="1" si="80"/>
        <v/>
      </c>
      <c r="G595" s="877" t="str">
        <f t="shared" ca="1" si="81"/>
        <v/>
      </c>
      <c r="H595" s="873">
        <f t="shared" si="76"/>
        <v>24</v>
      </c>
      <c r="I595" s="877" t="str">
        <f t="shared" ca="1" si="82"/>
        <v/>
      </c>
      <c r="J595" s="873" t="str">
        <f t="array" aca="1" ref="J595" ca="1">IFERROR(VLOOKUP(LEFT(INDIRECT("'Coverage Indicators - Section D'!D"&amp;$B595),255),LEFT('Reference Records'!C53:F206,255),4,0),"")</f>
        <v/>
      </c>
      <c r="K595" s="873" t="str">
        <f ca="1">IFERROR(VLOOKUP(IF(INDIRECT("'Coverage Indicators - Section D'!B"&amp;$B595)="","--select--",INDIRECT("'Coverage Indicators - Section D'!B"&amp;$B595)),'Overview - Section A'!C$102:D155,2,0),"")</f>
        <v>M-82278</v>
      </c>
      <c r="L595" s="877" t="str">
        <f t="shared" ca="1" si="83"/>
        <v/>
      </c>
      <c r="M595" s="873" t="str">
        <f ca="1">IFERROR(VLOOKUP(INDIRECT("'Coverage Indicators - Section D'!C"&amp;$B595),'Reference Records'!C$560:F692,3,0),"")</f>
        <v/>
      </c>
      <c r="N595" s="877" t="str">
        <f t="shared" ca="1" si="84"/>
        <v/>
      </c>
      <c r="O595" s="873" t="str">
        <f t="shared" ca="1" si="85"/>
        <v/>
      </c>
      <c r="P595" s="877" t="str">
        <f t="shared" ca="1" si="86"/>
        <v/>
      </c>
      <c r="Q595" s="877" t="str">
        <f t="shared" ca="1" si="87"/>
        <v/>
      </c>
      <c r="R595" s="873" t="str">
        <f t="shared" ca="1" si="88"/>
        <v>FALSE</v>
      </c>
      <c r="S595" s="873" t="str">
        <f ca="1">IFERROR(VLOOKUP(INDIRECT("'Coverage Indicators - Section D'!L"&amp;$B595),'Overview - Section A'!M$29:P92,4,0),IFERROR(IF(VLOOKUP(INDIRECT("'Coverage Indicators - Section D'!L"&amp;$B595),'Overview - Section A'!E$26:I80,5,0)=0,"",VLOOKUP(INDIRECT("'Coverage Indicators - Section D'!L"&amp;$B595),'Overview - Section A'!E$26:I80,5,0)),""))</f>
        <v/>
      </c>
      <c r="T595" s="878"/>
      <c r="U595" s="877"/>
      <c r="V595" s="877"/>
    </row>
    <row r="596" spans="1:22" x14ac:dyDescent="0.35">
      <c r="A596" s="873" t="b">
        <f t="shared" ca="1" si="77"/>
        <v>0</v>
      </c>
      <c r="B596" s="873">
        <f t="shared" si="75"/>
        <v>53</v>
      </c>
      <c r="C596" s="884" t="str">
        <f>IFERROR(IF(AND(H596=2,B596=7),"blank",INDEX(C$542:C596,H596,1)),"")</f>
        <v>a1855000001YBOLAA4</v>
      </c>
      <c r="D596" s="875" t="str">
        <f t="shared" ca="1" si="78"/>
        <v/>
      </c>
      <c r="E596" s="876" t="str">
        <f t="shared" ca="1" si="79"/>
        <v/>
      </c>
      <c r="F596" s="876" t="str">
        <f t="shared" ca="1" si="80"/>
        <v/>
      </c>
      <c r="G596" s="877" t="str">
        <f t="shared" ca="1" si="81"/>
        <v/>
      </c>
      <c r="H596" s="873">
        <f t="shared" si="76"/>
        <v>25</v>
      </c>
      <c r="I596" s="877" t="str">
        <f t="shared" ca="1" si="82"/>
        <v/>
      </c>
      <c r="J596" s="873" t="str">
        <f t="array" aca="1" ref="J596" ca="1">IFERROR(VLOOKUP(LEFT(INDIRECT("'Coverage Indicators - Section D'!D"&amp;$B596),255),LEFT('Reference Records'!C54:F207,255),4,0),"")</f>
        <v/>
      </c>
      <c r="K596" s="873" t="str">
        <f ca="1">IFERROR(VLOOKUP(IF(INDIRECT("'Coverage Indicators - Section D'!B"&amp;$B596)="","--select--",INDIRECT("'Coverage Indicators - Section D'!B"&amp;$B596)),'Overview - Section A'!C$102:D156,2,0),"")</f>
        <v>M-82278</v>
      </c>
      <c r="L596" s="877" t="str">
        <f t="shared" ca="1" si="83"/>
        <v/>
      </c>
      <c r="M596" s="873" t="str">
        <f ca="1">IFERROR(VLOOKUP(INDIRECT("'Coverage Indicators - Section D'!C"&amp;$B596),'Reference Records'!C$560:F693,3,0),"")</f>
        <v/>
      </c>
      <c r="N596" s="877" t="str">
        <f t="shared" ca="1" si="84"/>
        <v/>
      </c>
      <c r="O596" s="873" t="str">
        <f t="shared" ca="1" si="85"/>
        <v/>
      </c>
      <c r="P596" s="877" t="str">
        <f t="shared" ca="1" si="86"/>
        <v/>
      </c>
      <c r="Q596" s="877" t="str">
        <f t="shared" ca="1" si="87"/>
        <v/>
      </c>
      <c r="R596" s="873" t="str">
        <f t="shared" ca="1" si="88"/>
        <v>FALSE</v>
      </c>
      <c r="S596" s="873" t="str">
        <f ca="1">IFERROR(VLOOKUP(INDIRECT("'Coverage Indicators - Section D'!L"&amp;$B596),'Overview - Section A'!M$29:P93,4,0),IFERROR(IF(VLOOKUP(INDIRECT("'Coverage Indicators - Section D'!L"&amp;$B596),'Overview - Section A'!E$26:I81,5,0)=0,"",VLOOKUP(INDIRECT("'Coverage Indicators - Section D'!L"&amp;$B596),'Overview - Section A'!E$26:I81,5,0)),""))</f>
        <v/>
      </c>
      <c r="T596" s="878"/>
      <c r="U596" s="877"/>
      <c r="V596" s="877"/>
    </row>
    <row r="597" spans="1:22" x14ac:dyDescent="0.35">
      <c r="A597" s="873" t="b">
        <f t="shared" ca="1" si="77"/>
        <v>0</v>
      </c>
      <c r="B597" s="873">
        <f t="shared" si="75"/>
        <v>55</v>
      </c>
      <c r="C597" s="884" t="str">
        <f>IFERROR(IF(AND(H597=2,B597=7),"blank",INDEX(C$542:C597,H597,1)),"")</f>
        <v>a1855000001YBOMAA4</v>
      </c>
      <c r="D597" s="875" t="str">
        <f t="shared" ca="1" si="78"/>
        <v/>
      </c>
      <c r="E597" s="876" t="str">
        <f t="shared" ca="1" si="79"/>
        <v/>
      </c>
      <c r="F597" s="876" t="str">
        <f t="shared" ca="1" si="80"/>
        <v/>
      </c>
      <c r="G597" s="877" t="str">
        <f t="shared" ca="1" si="81"/>
        <v/>
      </c>
      <c r="H597" s="873">
        <f t="shared" si="76"/>
        <v>26</v>
      </c>
      <c r="I597" s="877" t="str">
        <f t="shared" ca="1" si="82"/>
        <v/>
      </c>
      <c r="J597" s="873" t="str">
        <f t="array" aca="1" ref="J597" ca="1">IFERROR(VLOOKUP(LEFT(INDIRECT("'Coverage Indicators - Section D'!D"&amp;$B597),255),LEFT('Reference Records'!C55:F208,255),4,0),"")</f>
        <v/>
      </c>
      <c r="K597" s="873" t="str">
        <f ca="1">IFERROR(VLOOKUP(IF(INDIRECT("'Coverage Indicators - Section D'!B"&amp;$B597)="","--select--",INDIRECT("'Coverage Indicators - Section D'!B"&amp;$B597)),'Overview - Section A'!C$102:D157,2,0),"")</f>
        <v>M-82278</v>
      </c>
      <c r="L597" s="877" t="str">
        <f t="shared" ca="1" si="83"/>
        <v/>
      </c>
      <c r="M597" s="873" t="str">
        <f ca="1">IFERROR(VLOOKUP(INDIRECT("'Coverage Indicators - Section D'!C"&amp;$B597),'Reference Records'!C$560:F694,3,0),"")</f>
        <v/>
      </c>
      <c r="N597" s="877" t="str">
        <f t="shared" ca="1" si="84"/>
        <v/>
      </c>
      <c r="O597" s="873" t="str">
        <f t="shared" ca="1" si="85"/>
        <v/>
      </c>
      <c r="P597" s="877" t="str">
        <f t="shared" ca="1" si="86"/>
        <v/>
      </c>
      <c r="Q597" s="877" t="str">
        <f t="shared" ca="1" si="87"/>
        <v/>
      </c>
      <c r="R597" s="873" t="str">
        <f t="shared" ca="1" si="88"/>
        <v>FALSE</v>
      </c>
      <c r="S597" s="873" t="str">
        <f ca="1">IFERROR(VLOOKUP(INDIRECT("'Coverage Indicators - Section D'!L"&amp;$B597),'Overview - Section A'!M$29:P94,4,0),IFERROR(IF(VLOOKUP(INDIRECT("'Coverage Indicators - Section D'!L"&amp;$B597),'Overview - Section A'!E$26:I82,5,0)=0,"",VLOOKUP(INDIRECT("'Coverage Indicators - Section D'!L"&amp;$B597),'Overview - Section A'!E$26:I82,5,0)),""))</f>
        <v/>
      </c>
      <c r="T597" s="878"/>
      <c r="U597" s="877"/>
      <c r="V597" s="877"/>
    </row>
    <row r="598" spans="1:22" x14ac:dyDescent="0.35">
      <c r="A598" s="873" t="b">
        <f t="shared" ca="1" si="77"/>
        <v>0</v>
      </c>
      <c r="B598" s="873">
        <f t="shared" si="75"/>
        <v>57</v>
      </c>
      <c r="C598" s="884" t="str">
        <f>IFERROR(IF(AND(H598=2,B598=7),"blank",INDEX(C$542:C598,H598,1)),"")</f>
        <v>a1855000001YBONAA4</v>
      </c>
      <c r="D598" s="875" t="str">
        <f t="shared" ca="1" si="78"/>
        <v/>
      </c>
      <c r="E598" s="876" t="str">
        <f t="shared" ca="1" si="79"/>
        <v/>
      </c>
      <c r="F598" s="876" t="str">
        <f t="shared" ca="1" si="80"/>
        <v/>
      </c>
      <c r="G598" s="877" t="str">
        <f t="shared" ca="1" si="81"/>
        <v/>
      </c>
      <c r="H598" s="873">
        <f t="shared" si="76"/>
        <v>27</v>
      </c>
      <c r="I598" s="877" t="str">
        <f t="shared" ca="1" si="82"/>
        <v/>
      </c>
      <c r="J598" s="873" t="str">
        <f t="array" aca="1" ref="J598" ca="1">IFERROR(VLOOKUP(LEFT(INDIRECT("'Coverage Indicators - Section D'!D"&amp;$B598),255),LEFT('Reference Records'!C56:F209,255),4,0),"")</f>
        <v/>
      </c>
      <c r="K598" s="873" t="str">
        <f ca="1">IFERROR(VLOOKUP(IF(INDIRECT("'Coverage Indicators - Section D'!B"&amp;$B598)="","--select--",INDIRECT("'Coverage Indicators - Section D'!B"&amp;$B598)),'Overview - Section A'!C$102:D158,2,0),"")</f>
        <v>M-82278</v>
      </c>
      <c r="L598" s="877" t="str">
        <f t="shared" ca="1" si="83"/>
        <v/>
      </c>
      <c r="M598" s="873" t="str">
        <f ca="1">IFERROR(VLOOKUP(INDIRECT("'Coverage Indicators - Section D'!C"&amp;$B598),'Reference Records'!C$560:F695,3,0),"")</f>
        <v/>
      </c>
      <c r="N598" s="877" t="str">
        <f t="shared" ca="1" si="84"/>
        <v/>
      </c>
      <c r="O598" s="873" t="str">
        <f t="shared" ca="1" si="85"/>
        <v/>
      </c>
      <c r="P598" s="877" t="str">
        <f t="shared" ca="1" si="86"/>
        <v/>
      </c>
      <c r="Q598" s="877" t="str">
        <f t="shared" ca="1" si="87"/>
        <v/>
      </c>
      <c r="R598" s="873" t="str">
        <f t="shared" ca="1" si="88"/>
        <v>FALSE</v>
      </c>
      <c r="S598" s="873" t="str">
        <f ca="1">IFERROR(VLOOKUP(INDIRECT("'Coverage Indicators - Section D'!L"&amp;$B598),'Overview - Section A'!M$29:P95,4,0),IFERROR(IF(VLOOKUP(INDIRECT("'Coverage Indicators - Section D'!L"&amp;$B598),'Overview - Section A'!E$26:I83,5,0)=0,"",VLOOKUP(INDIRECT("'Coverage Indicators - Section D'!L"&amp;$B598),'Overview - Section A'!E$26:I83,5,0)),""))</f>
        <v/>
      </c>
      <c r="T598" s="878"/>
      <c r="U598" s="877"/>
      <c r="V598" s="877"/>
    </row>
    <row r="599" spans="1:22" x14ac:dyDescent="0.35">
      <c r="A599" s="873" t="b">
        <f t="shared" ca="1" si="77"/>
        <v>0</v>
      </c>
      <c r="B599" s="873">
        <f t="shared" si="75"/>
        <v>59</v>
      </c>
      <c r="C599" s="884" t="str">
        <f>IFERROR(IF(AND(H599=2,B599=7),"blank",INDEX(C$542:C599,H599,1)),"")</f>
        <v>a1855000001YBOOAA4</v>
      </c>
      <c r="D599" s="875" t="str">
        <f t="shared" ca="1" si="78"/>
        <v/>
      </c>
      <c r="E599" s="876" t="str">
        <f t="shared" ca="1" si="79"/>
        <v/>
      </c>
      <c r="F599" s="876" t="str">
        <f t="shared" ca="1" si="80"/>
        <v/>
      </c>
      <c r="G599" s="877" t="str">
        <f t="shared" ca="1" si="81"/>
        <v/>
      </c>
      <c r="H599" s="873">
        <f t="shared" si="76"/>
        <v>28</v>
      </c>
      <c r="I599" s="877" t="str">
        <f t="shared" ca="1" si="82"/>
        <v/>
      </c>
      <c r="J599" s="873" t="str">
        <f t="array" aca="1" ref="J599" ca="1">IFERROR(VLOOKUP(LEFT(INDIRECT("'Coverage Indicators - Section D'!D"&amp;$B599),255),LEFT('Reference Records'!C57:F210,255),4,0),"")</f>
        <v/>
      </c>
      <c r="K599" s="873" t="str">
        <f ca="1">IFERROR(VLOOKUP(IF(INDIRECT("'Coverage Indicators - Section D'!B"&amp;$B599)="","--select--",INDIRECT("'Coverage Indicators - Section D'!B"&amp;$B599)),'Overview - Section A'!C$102:D159,2,0),"")</f>
        <v>M-82278</v>
      </c>
      <c r="L599" s="877" t="str">
        <f t="shared" ca="1" si="83"/>
        <v/>
      </c>
      <c r="M599" s="873" t="str">
        <f ca="1">IFERROR(VLOOKUP(INDIRECT("'Coverage Indicators - Section D'!C"&amp;$B599),'Reference Records'!C$560:F696,3,0),"")</f>
        <v/>
      </c>
      <c r="N599" s="877" t="str">
        <f t="shared" ca="1" si="84"/>
        <v/>
      </c>
      <c r="O599" s="873" t="str">
        <f t="shared" ca="1" si="85"/>
        <v/>
      </c>
      <c r="P599" s="877" t="str">
        <f t="shared" ca="1" si="86"/>
        <v/>
      </c>
      <c r="Q599" s="877" t="str">
        <f t="shared" ca="1" si="87"/>
        <v/>
      </c>
      <c r="R599" s="873" t="str">
        <f t="shared" ca="1" si="88"/>
        <v>FALSE</v>
      </c>
      <c r="S599" s="873" t="str">
        <f ca="1">IFERROR(VLOOKUP(INDIRECT("'Coverage Indicators - Section D'!L"&amp;$B599),'Overview - Section A'!M$29:P96,4,0),IFERROR(IF(VLOOKUP(INDIRECT("'Coverage Indicators - Section D'!L"&amp;$B599),'Overview - Section A'!E$26:I84,5,0)=0,"",VLOOKUP(INDIRECT("'Coverage Indicators - Section D'!L"&amp;$B599),'Overview - Section A'!E$26:I84,5,0)),""))</f>
        <v/>
      </c>
      <c r="T599" s="878"/>
      <c r="U599" s="877"/>
      <c r="V599" s="877"/>
    </row>
    <row r="600" spans="1:22" x14ac:dyDescent="0.35">
      <c r="A600" s="873" t="b">
        <f t="shared" ca="1" si="77"/>
        <v>0</v>
      </c>
      <c r="B600" s="873">
        <f t="shared" si="75"/>
        <v>61</v>
      </c>
      <c r="C600" s="884" t="str">
        <f>IFERROR(IF(AND(H600=2,B600=7),"blank",INDEX(C$542:C600,H600,1)),"")</f>
        <v>a1855000001YBOPAA4</v>
      </c>
      <c r="D600" s="875" t="str">
        <f t="shared" ca="1" si="78"/>
        <v/>
      </c>
      <c r="E600" s="876" t="str">
        <f t="shared" ca="1" si="79"/>
        <v/>
      </c>
      <c r="F600" s="876" t="str">
        <f t="shared" ca="1" si="80"/>
        <v/>
      </c>
      <c r="G600" s="877" t="str">
        <f t="shared" ca="1" si="81"/>
        <v/>
      </c>
      <c r="H600" s="873">
        <f t="shared" si="76"/>
        <v>29</v>
      </c>
      <c r="I600" s="877" t="str">
        <f t="shared" ca="1" si="82"/>
        <v/>
      </c>
      <c r="J600" s="873" t="str">
        <f t="array" aca="1" ref="J600" ca="1">IFERROR(VLOOKUP(LEFT(INDIRECT("'Coverage Indicators - Section D'!D"&amp;$B600),255),LEFT('Reference Records'!C58:F211,255),4,0),"")</f>
        <v/>
      </c>
      <c r="K600" s="873" t="str">
        <f ca="1">IFERROR(VLOOKUP(IF(INDIRECT("'Coverage Indicators - Section D'!B"&amp;$B600)="","--select--",INDIRECT("'Coverage Indicators - Section D'!B"&amp;$B600)),'Overview - Section A'!C$102:D160,2,0),"")</f>
        <v>M-82278</v>
      </c>
      <c r="L600" s="877" t="str">
        <f t="shared" ca="1" si="83"/>
        <v/>
      </c>
      <c r="M600" s="873" t="str">
        <f ca="1">IFERROR(VLOOKUP(INDIRECT("'Coverage Indicators - Section D'!C"&amp;$B600),'Reference Records'!C$560:F697,3,0),"")</f>
        <v/>
      </c>
      <c r="N600" s="877" t="str">
        <f t="shared" ca="1" si="84"/>
        <v/>
      </c>
      <c r="O600" s="873" t="str">
        <f t="shared" ca="1" si="85"/>
        <v/>
      </c>
      <c r="P600" s="877" t="str">
        <f t="shared" ca="1" si="86"/>
        <v/>
      </c>
      <c r="Q600" s="877" t="str">
        <f t="shared" ca="1" si="87"/>
        <v/>
      </c>
      <c r="R600" s="873" t="str">
        <f t="shared" ca="1" si="88"/>
        <v>FALSE</v>
      </c>
      <c r="S600" s="873" t="str">
        <f ca="1">IFERROR(VLOOKUP(INDIRECT("'Coverage Indicators - Section D'!L"&amp;$B600),'Overview - Section A'!M$29:P97,4,0),IFERROR(IF(VLOOKUP(INDIRECT("'Coverage Indicators - Section D'!L"&amp;$B600),'Overview - Section A'!E$26:I85,5,0)=0,"",VLOOKUP(INDIRECT("'Coverage Indicators - Section D'!L"&amp;$B600),'Overview - Section A'!E$26:I85,5,0)),""))</f>
        <v/>
      </c>
      <c r="T600" s="878"/>
      <c r="U600" s="877"/>
      <c r="V600" s="877"/>
    </row>
    <row r="601" spans="1:22" x14ac:dyDescent="0.35">
      <c r="A601" s="873" t="b">
        <f t="shared" ca="1" si="77"/>
        <v>0</v>
      </c>
      <c r="B601" s="873">
        <f t="shared" si="75"/>
        <v>63</v>
      </c>
      <c r="C601" s="884" t="str">
        <f>IFERROR(IF(AND(H601=2,B601=7),"blank",INDEX(C$542:C601,H601,1)),"")</f>
        <v>a1855000001YBOQAA4</v>
      </c>
      <c r="D601" s="875" t="str">
        <f t="shared" ca="1" si="78"/>
        <v/>
      </c>
      <c r="E601" s="876" t="str">
        <f t="shared" ca="1" si="79"/>
        <v/>
      </c>
      <c r="F601" s="876" t="str">
        <f t="shared" ca="1" si="80"/>
        <v/>
      </c>
      <c r="G601" s="877" t="str">
        <f t="shared" ca="1" si="81"/>
        <v/>
      </c>
      <c r="H601" s="873">
        <f t="shared" si="76"/>
        <v>30</v>
      </c>
      <c r="I601" s="877" t="str">
        <f t="shared" ca="1" si="82"/>
        <v/>
      </c>
      <c r="J601" s="873" t="str">
        <f t="array" aca="1" ref="J601" ca="1">IFERROR(VLOOKUP(LEFT(INDIRECT("'Coverage Indicators - Section D'!D"&amp;$B601),255),LEFT('Reference Records'!C59:F212,255),4,0),"")</f>
        <v/>
      </c>
      <c r="K601" s="873" t="str">
        <f ca="1">IFERROR(VLOOKUP(IF(INDIRECT("'Coverage Indicators - Section D'!B"&amp;$B601)="","--select--",INDIRECT("'Coverage Indicators - Section D'!B"&amp;$B601)),'Overview - Section A'!C$102:D161,2,0),"")</f>
        <v>M-82278</v>
      </c>
      <c r="L601" s="877" t="str">
        <f t="shared" ca="1" si="83"/>
        <v/>
      </c>
      <c r="M601" s="873" t="str">
        <f ca="1">IFERROR(VLOOKUP(INDIRECT("'Coverage Indicators - Section D'!C"&amp;$B601),'Reference Records'!C$560:F698,3,0),"")</f>
        <v/>
      </c>
      <c r="N601" s="877" t="str">
        <f t="shared" ca="1" si="84"/>
        <v/>
      </c>
      <c r="O601" s="873" t="str">
        <f t="shared" ca="1" si="85"/>
        <v/>
      </c>
      <c r="P601" s="877" t="str">
        <f t="shared" ca="1" si="86"/>
        <v/>
      </c>
      <c r="Q601" s="877" t="str">
        <f t="shared" ca="1" si="87"/>
        <v/>
      </c>
      <c r="R601" s="873" t="str">
        <f t="shared" ca="1" si="88"/>
        <v>FALSE</v>
      </c>
      <c r="S601" s="873" t="str">
        <f ca="1">IFERROR(VLOOKUP(INDIRECT("'Coverage Indicators - Section D'!L"&amp;$B601),'Overview - Section A'!M$29:P98,4,0),IFERROR(IF(VLOOKUP(INDIRECT("'Coverage Indicators - Section D'!L"&amp;$B601),'Overview - Section A'!E$26:I86,5,0)=0,"",VLOOKUP(INDIRECT("'Coverage Indicators - Section D'!L"&amp;$B601),'Overview - Section A'!E$26:I86,5,0)),""))</f>
        <v/>
      </c>
      <c r="T601" s="878"/>
      <c r="U601" s="877"/>
      <c r="V601" s="877"/>
    </row>
    <row r="602" spans="1:22" x14ac:dyDescent="0.35">
      <c r="A602" s="873" t="b">
        <f t="shared" ca="1" si="77"/>
        <v>0</v>
      </c>
      <c r="B602" s="873">
        <f t="shared" si="75"/>
        <v>65</v>
      </c>
      <c r="C602" s="884" t="str">
        <f>IFERROR(IF(AND(H602=2,B602=7),"blank",INDEX(C$542:C602,H602,1)),"")</f>
        <v>a1855000001YBORAA4</v>
      </c>
      <c r="D602" s="875" t="str">
        <f t="shared" ca="1" si="78"/>
        <v/>
      </c>
      <c r="E602" s="876" t="str">
        <f t="shared" ca="1" si="79"/>
        <v/>
      </c>
      <c r="F602" s="876" t="str">
        <f t="shared" ca="1" si="80"/>
        <v/>
      </c>
      <c r="G602" s="877" t="str">
        <f t="shared" ca="1" si="81"/>
        <v/>
      </c>
      <c r="H602" s="873">
        <f t="shared" si="76"/>
        <v>31</v>
      </c>
      <c r="I602" s="877" t="str">
        <f t="shared" ca="1" si="82"/>
        <v/>
      </c>
      <c r="J602" s="873" t="str">
        <f t="array" aca="1" ref="J602" ca="1">IFERROR(VLOOKUP(LEFT(INDIRECT("'Coverage Indicators - Section D'!D"&amp;$B602),255),LEFT('Reference Records'!C60:F213,255),4,0),"")</f>
        <v/>
      </c>
      <c r="K602" s="873" t="str">
        <f ca="1">IFERROR(VLOOKUP(IF(INDIRECT("'Coverage Indicators - Section D'!B"&amp;$B602)="","--select--",INDIRECT("'Coverage Indicators - Section D'!B"&amp;$B602)),'Overview - Section A'!C$102:D162,2,0),"")</f>
        <v>M-82278</v>
      </c>
      <c r="L602" s="877" t="str">
        <f t="shared" ca="1" si="83"/>
        <v/>
      </c>
      <c r="M602" s="873" t="str">
        <f ca="1">IFERROR(VLOOKUP(INDIRECT("'Coverage Indicators - Section D'!C"&amp;$B602),'Reference Records'!C$560:F699,3,0),"")</f>
        <v/>
      </c>
      <c r="N602" s="877" t="str">
        <f t="shared" ca="1" si="84"/>
        <v/>
      </c>
      <c r="O602" s="873" t="str">
        <f t="shared" ca="1" si="85"/>
        <v/>
      </c>
      <c r="P602" s="877" t="str">
        <f t="shared" ca="1" si="86"/>
        <v/>
      </c>
      <c r="Q602" s="877" t="str">
        <f t="shared" ca="1" si="87"/>
        <v/>
      </c>
      <c r="R602" s="873" t="str">
        <f t="shared" ca="1" si="88"/>
        <v>FALSE</v>
      </c>
      <c r="S602" s="873" t="str">
        <f ca="1">IFERROR(VLOOKUP(INDIRECT("'Coverage Indicators - Section D'!L"&amp;$B602),'Overview - Section A'!M$29:P99,4,0),IFERROR(IF(VLOOKUP(INDIRECT("'Coverage Indicators - Section D'!L"&amp;$B602),'Overview - Section A'!E$26:I87,5,0)=0,"",VLOOKUP(INDIRECT("'Coverage Indicators - Section D'!L"&amp;$B602),'Overview - Section A'!E$26:I87,5,0)),""))</f>
        <v/>
      </c>
      <c r="T602" s="878"/>
      <c r="U602" s="877"/>
      <c r="V602" s="877"/>
    </row>
    <row r="603" spans="1:22" x14ac:dyDescent="0.35">
      <c r="A603" s="873" t="b">
        <f t="shared" ca="1" si="77"/>
        <v>0</v>
      </c>
      <c r="B603" s="873">
        <f t="shared" si="75"/>
        <v>67</v>
      </c>
      <c r="C603" s="884" t="str">
        <f>IFERROR(IF(AND(H603=2,B603=7),"blank",INDEX(C$542:C603,H603,1)),"")</f>
        <v>a1855000001YBOSAA4</v>
      </c>
      <c r="D603" s="875" t="str">
        <f t="shared" ca="1" si="78"/>
        <v/>
      </c>
      <c r="E603" s="876" t="str">
        <f t="shared" ca="1" si="79"/>
        <v/>
      </c>
      <c r="F603" s="876" t="str">
        <f t="shared" ca="1" si="80"/>
        <v/>
      </c>
      <c r="G603" s="877" t="str">
        <f t="shared" ca="1" si="81"/>
        <v/>
      </c>
      <c r="H603" s="873">
        <f t="shared" si="76"/>
        <v>32</v>
      </c>
      <c r="I603" s="877" t="str">
        <f t="shared" ca="1" si="82"/>
        <v/>
      </c>
      <c r="J603" s="873" t="str">
        <f t="array" aca="1" ref="J603" ca="1">IFERROR(VLOOKUP(LEFT(INDIRECT("'Coverage Indicators - Section D'!D"&amp;$B603),255),LEFT('Reference Records'!C61:F214,255),4,0),"")</f>
        <v/>
      </c>
      <c r="K603" s="873" t="str">
        <f ca="1">IFERROR(VLOOKUP(IF(INDIRECT("'Coverage Indicators - Section D'!B"&amp;$B603)="","--select--",INDIRECT("'Coverage Indicators - Section D'!B"&amp;$B603)),'Overview - Section A'!C$102:D163,2,0),"")</f>
        <v>M-82278</v>
      </c>
      <c r="L603" s="877" t="str">
        <f t="shared" ca="1" si="83"/>
        <v/>
      </c>
      <c r="M603" s="873" t="str">
        <f ca="1">IFERROR(VLOOKUP(INDIRECT("'Coverage Indicators - Section D'!C"&amp;$B603),'Reference Records'!C$560:F700,3,0),"")</f>
        <v/>
      </c>
      <c r="N603" s="877" t="str">
        <f t="shared" ca="1" si="84"/>
        <v/>
      </c>
      <c r="O603" s="873" t="str">
        <f t="shared" ca="1" si="85"/>
        <v/>
      </c>
      <c r="P603" s="877" t="str">
        <f t="shared" ca="1" si="86"/>
        <v/>
      </c>
      <c r="Q603" s="877" t="str">
        <f t="shared" ca="1" si="87"/>
        <v/>
      </c>
      <c r="R603" s="873" t="str">
        <f t="shared" ca="1" si="88"/>
        <v>FALSE</v>
      </c>
      <c r="S603" s="873" t="str">
        <f ca="1">IFERROR(VLOOKUP(INDIRECT("'Coverage Indicators - Section D'!L"&amp;$B603),'Overview - Section A'!M$29:P100,4,0),IFERROR(IF(VLOOKUP(INDIRECT("'Coverage Indicators - Section D'!L"&amp;$B603),'Overview - Section A'!E$26:I88,5,0)=0,"",VLOOKUP(INDIRECT("'Coverage Indicators - Section D'!L"&amp;$B603),'Overview - Section A'!E$26:I88,5,0)),""))</f>
        <v/>
      </c>
      <c r="T603" s="878"/>
      <c r="U603" s="877"/>
      <c r="V603" s="877"/>
    </row>
    <row r="604" spans="1:22" x14ac:dyDescent="0.35">
      <c r="B604" s="879"/>
      <c r="E604" s="881"/>
      <c r="F604" s="881"/>
      <c r="H604" s="879"/>
    </row>
    <row r="605" spans="1:22" x14ac:dyDescent="0.35">
      <c r="B605" s="879"/>
      <c r="E605" s="881"/>
      <c r="F605" s="881"/>
      <c r="H605" s="879"/>
    </row>
    <row r="606" spans="1:22" x14ac:dyDescent="0.35">
      <c r="J606" s="263" t="str">
        <f ca="1">IF(ROW()&gt;'Impact Indicator Target Update'!A14,"",INDIRECT("'Impact Indicators - Section B'!A"&amp;'Impact Indicator Target Update'!D14))</f>
        <v/>
      </c>
    </row>
    <row r="607" spans="1:22" x14ac:dyDescent="0.35">
      <c r="A607" s="882" t="s">
        <v>377</v>
      </c>
      <c r="J607" s="263" t="str">
        <f ca="1">IF(ROW()&gt;'Impact Indicator Target Update'!A15,"",INDIRECT("'Impact Indicators - Section B'!A"&amp;'Impact Indicator Target Update'!D15))</f>
        <v/>
      </c>
    </row>
    <row r="608" spans="1:22" x14ac:dyDescent="0.35">
      <c r="A608" s="873" t="s">
        <v>46</v>
      </c>
      <c r="B608" s="873">
        <f>-T2*V2-1</f>
        <v>-241</v>
      </c>
      <c r="C608" s="873" t="s">
        <v>48</v>
      </c>
      <c r="D608" s="873" t="s">
        <v>402</v>
      </c>
      <c r="E608" s="873" t="s">
        <v>398</v>
      </c>
      <c r="F608" s="873" t="s">
        <v>25</v>
      </c>
      <c r="G608" s="873" t="s">
        <v>18</v>
      </c>
      <c r="H608" s="873" t="s">
        <v>248</v>
      </c>
      <c r="I608" s="873" t="s">
        <v>8</v>
      </c>
      <c r="J608" s="873" t="s">
        <v>7</v>
      </c>
      <c r="K608" s="873" t="s">
        <v>6</v>
      </c>
      <c r="L608" s="873" t="s">
        <v>109</v>
      </c>
      <c r="M608" s="873" t="s">
        <v>438</v>
      </c>
      <c r="N608" s="873" t="s">
        <v>439</v>
      </c>
      <c r="O608" s="873">
        <v>-1</v>
      </c>
      <c r="P608" s="873"/>
      <c r="Q608" s="873"/>
      <c r="R608" s="873"/>
      <c r="S608" s="873"/>
      <c r="T608" s="873" t="s">
        <v>411</v>
      </c>
    </row>
    <row r="609" spans="1:20" hidden="1" x14ac:dyDescent="0.35">
      <c r="A609" s="873" t="b">
        <f ca="1">IF(OR(I609&lt;&gt;"",J609&lt;&gt;"",K609&lt;&gt;"",L609&lt;&gt;""),TRUE,FALSE)</f>
        <v>0</v>
      </c>
      <c r="B609" s="873">
        <f>B608+1</f>
        <v>-240</v>
      </c>
      <c r="C609" s="888" t="str">
        <f ca="1">M609</f>
        <v/>
      </c>
      <c r="D609" s="888"/>
      <c r="E609" s="873">
        <f>IF(E608="countif",0,IF(E608=W$2,1,E608+1))</f>
        <v>0</v>
      </c>
      <c r="F609" s="889" t="str">
        <f ca="1">IF(COUNTA(D$608:D609)=1,"",OFFSET(F607,-COUNTA(D$608:D609)+3,0))</f>
        <v/>
      </c>
      <c r="G609" s="877" t="str">
        <f ca="1">IFERROR(IF(INDIRECT("'Coverage Indicators - Section I'!G"&amp;$I3)="","",INDIRECT("'Coverage Indicators - Section I'!G"&amp;$I3)),"")</f>
        <v/>
      </c>
      <c r="H609" s="873" t="str">
        <f>IF(B609=1,9,IF(E608=MAX(E607:E609),H607+2,H608))</f>
        <v>row number</v>
      </c>
      <c r="I609" s="875" t="str">
        <f ca="1">IFERROR(CHOOSE(E609,IFERROR(IF(INDIRECT("'Coverage Indicators - Section D'!P"&amp;H609)="","",INDIRECT("'Coverage Indicators - Section D'!P"&amp;H609)*100),""),IFERROR(IF(INDIRECT("'Coverage Indicators - Section D'!S"&amp;H609)="","",INDIRECT("'Coverage Indicators - Section D'!S"&amp;H609)*100),""),IFERROR(IF(INDIRECT("'Coverage Indicators - Section D'!V"&amp;H609)="","",INDIRECT("'Coverage Indicators - Section D'!V"&amp;H609)*100),""),IFERROR(IF(INDIRECT("'Coverage Indicators - Section D'!Y"&amp;H609)="","",INDIRECT("'Coverage Indicators - Section D'!Y"&amp;H609)*100),""),IFERROR(IF(INDIRECT("'Coverage Indicators - Section D'!AB"&amp;H609)="","",INDIRECT("'Coverage Indicators - Section D'!AB"&amp;H609)*100),""),IFERROR(IF(INDIRECT("'Coverage Indicators - Section D'!AE"&amp;H609)="","",INDIRECT("'Coverage Indicators - Section D'!AE"&amp;H609)*100),""),IFERROR(IF(INDIRECT("'Coverage Indicators - Section D'!AH"&amp;H609)="","",INDIRECT("'Coverage Indicators - Section D'!AH"&amp;H609)*100),""),IFERROR(IF(INDIRECT("'Coverage Indicators - Section D'!AK"&amp;H609)="","",INDIRECT("'Coverage Indicators - Section D'!AK"&amp;H609)*100),"")),"")</f>
        <v/>
      </c>
      <c r="J609" s="878" t="str">
        <f ca="1">IFERROR(CHOOSE(E609,IFERROR(IF(INDIRECT("'Coverage Indicators - Section D'!O"&amp;H609+1)="","",INDIRECT("'Coverage Indicators - Section D'!O"&amp;H609+1)),""),IFERROR(IF(INDIRECT("'Coverage Indicators - Section D'!R"&amp;H609+1)="","",INDIRECT("'Coverage Indicators - Section D'!R"&amp;H609+1)),""),IFERROR(IF(INDIRECT("'Coverage Indicators - Section D'!U"&amp;H609+1)="","",INDIRECT("'Coverage Indicators - Section D'!U"&amp;H609+1)),""),IFERROR(IF(INDIRECT("'Coverage Indicators - Section D'!X"&amp;H609+1)="","",INDIRECT("'Coverage Indicators - Section D'!X"&amp;H609+1)),""),IFERROR(IF(INDIRECT("'Coverage Indicators - Section D'!AA"&amp;H609+1)="","",INDIRECT("'Coverage Indicators - Section D'!AA"&amp;H609+1)),""),IFERROR(IF(INDIRECT("'Coverage Indicators - Section D'!AD"&amp;H609+1)="","",INDIRECT("'Coverage Indicators - Section D'!AD"&amp;H609+1)),""),IFERROR(IF(INDIRECT("'Coverage Indicators - Section D'!AG"&amp;H609+1)="","",INDIRECT("'Coverage Indicators - Section D'!AG"&amp;H609+1)),""),IFERROR(IF(INDIRECT("'Coverage Indicators - Section D'!AJ"&amp;H609+1)="","",INDIRECT("'Coverage Indicators - Section D'!AJ"&amp;H609+1)),"")),"")</f>
        <v/>
      </c>
      <c r="K609" s="878" t="str">
        <f ca="1">IFERROR(CHOOSE(E609,IFERROR(IF(INDIRECT("'Coverage Indicators - Section D'!O"&amp;H609)="","",INDIRECT("'Coverage Indicators - Section D'!O"&amp;H609)),""),IFERROR(IF(INDIRECT("'Coverage Indicators - Section D'!R"&amp;H609)="","",INDIRECT("'Coverage Indicators - Section D'!R"&amp;H609)),""),IFERROR(IF(INDIRECT("'Coverage Indicators - Section D'!U"&amp;H609)="","",INDIRECT("'Coverage Indicators - Section D'!U"&amp;H609)),""),IFERROR(IF(INDIRECT("'Coverage Indicators - Section D'!X"&amp;H609)="","",INDIRECT("'Coverage Indicators - Section D'!X"&amp;H609)),""),IFERROR(IF(INDIRECT("'Coverage Indicators - Section D'!AA"&amp;H609)="","",INDIRECT("'Coverage Indicators - Section D'!AA"&amp;H609)),""),IFERROR(IF(INDIRECT("'Coverage Indicators - Section D'!AD"&amp;H609)="","",INDIRECT("'Coverage Indicators - Section D'!AD"&amp;H609)),""),IFERROR(IF(INDIRECT("'Coverage Indicators - Section D'!AG"&amp;H609)="","",INDIRECT("'Coverage Indicators - Section D'!AG"&amp;H609)),""),IFERROR(IF(INDIRECT("'Coverage Indicators - Section D'!AJ"&amp;H609)="","",INDIRECT("'Coverage Indicators - Section D'!AJ"&amp;H609)),"")),"")</f>
        <v/>
      </c>
      <c r="L609" s="877" t="str">
        <f ca="1">IF(IFERROR(CHOOSE(E609,IFERROR(IF(INDIRECT("'Coverage Indicators - Section D'!Q"&amp;H609)=0,"",INDIRECT("'Coverage Indicators - Section D'!Q"&amp;H609)),""),IFERROR(IF(INDIRECT("'Coverage Indicators - Section D'!T"&amp;H609)=0,"",INDIRECT("'Coverage Indicators - Section D'!T"&amp;H609)),""),IFERROR(IF(INDIRECT("'Coverage Indicators - Section D'!W"&amp;H609)=0,"",INDIRECT("'Coverage Indicators - Section D'!W"&amp;H609)),""),IFERROR(IF(INDIRECT("'Coverage Indicators - Section D'!Z"&amp;H609)=0,"",INDIRECT("'Coverage Indicators - Section D'!Z"&amp;H609)),""),IFERROR(IF(INDIRECT("'Coverage Indicators - Section D'!AC"&amp;H609)=0,"",INDIRECT("'Coverage Indicators - Section D'!AC"&amp;H609)),""),IFERROR(IF(INDIRECT("'Coverage Indicators - Section D'!AF"&amp;H609)=0,"",INDIRECT("'Coverage Indicators - Section D'!AF"&amp;H609)),""),IFERROR(IF(INDIRECT("'Coverage Indicators - Section D'!AI"&amp;H609)=0,"",INDIRECT("'Coverage Indicators - Section D'!AI"&amp;H609)),""),IFERROR(IF(INDIRECT("'Coverage Indicators - Section D'!AL"&amp;H609)=0,"",INDIRECT("'Coverage Indicators - Section D'!AL"&amp;H609)),""),),"")=0,"",IFERROR(CHOOSE(E609,IFERROR(IF(INDIRECT("'Coverage Indicators - Section D'!Q"&amp;H609)=0,"",INDIRECT("'Coverage Indicators - Section D'!Q"&amp;H609)),""),IFERROR(IF(INDIRECT("'Coverage Indicators - Section D'!T"&amp;H609)=0,"",INDIRECT("'Coverage Indicators - Section D'!T"&amp;H609)),""),IFERROR(IF(INDIRECT("'Coverage Indicators - Section D'!W"&amp;H609)=0,"",INDIRECT("'Coverage Indicators - Section D'!W"&amp;H609)),""),IFERROR(IF(INDIRECT("'Coverage Indicators - Section D'!Z"&amp;H609)=0,"",INDIRECT("'Coverage Indicators - Section D'!Z"&amp;H609)),""),IFERROR(IF(INDIRECT("'Coverage Indicators - Section D'!AC"&amp;H609)=0,"",INDIRECT("'Coverage Indicators - Section D'!AC"&amp;H609)),""),IFERROR(IF(INDIRECT("'Coverage Indicators - Section D'!AF"&amp;H609)=0,"",INDIRECT("'Coverage Indicators - Section D'!AF"&amp;H609)),""),IFERROR(IF(INDIRECT("'Coverage Indicators - Section D'!AI"&amp;H609)=0,"",INDIRECT("'Coverage Indicators - Section D'!AI"&amp;H609)),""),IFERROR(IF(INDIRECT("'Coverage Indicators - Section D'!AL"&amp;H609)=0,"",INDIRECT("'Coverage Indicators - Section D'!AL"&amp;H609)),""),),""))</f>
        <v/>
      </c>
      <c r="M609" s="888" t="str">
        <f ca="1">IFERROR(IF(COUNTIF($B$607:$B608,"&lt;0")=1,"",OFFSET($C607,-COUNTIF($B$607:$B608,"&lt;0")+3,0)),"")</f>
        <v/>
      </c>
      <c r="N609" s="888">
        <f ca="1">IFERROR(IF(AND(_xlfn.ISFORMULA(I609),NOT(_xlfn.ISFORMULA(I608))),1,OFFSET($F607,-COUNTIF($B$607:B608,"&lt;0")+3,0)),"")</f>
        <v>1</v>
      </c>
      <c r="O609" s="873">
        <f>IF(NOT(_xlfn.ISFORMULA(I609)),O608+1,0)</f>
        <v>0</v>
      </c>
      <c r="P609" s="873"/>
      <c r="Q609" s="873"/>
      <c r="R609" s="873"/>
      <c r="S609" s="873"/>
      <c r="T609" s="877" t="s">
        <v>410</v>
      </c>
    </row>
    <row r="610" spans="1:20" x14ac:dyDescent="0.35">
      <c r="A610" s="873" t="b">
        <v>0</v>
      </c>
      <c r="B610" s="873">
        <f t="shared" ref="B610:B673" si="89">B609+1</f>
        <v>-239</v>
      </c>
      <c r="C610" s="888" t="s">
        <v>6056</v>
      </c>
      <c r="D610" s="888" t="s">
        <v>3487</v>
      </c>
      <c r="E610" s="873">
        <f t="shared" ref="E610:E673" si="90">IF(E609="countif",0,IF(E609=W$2,1,E609+1))</f>
        <v>1</v>
      </c>
      <c r="F610" s="889">
        <v>1</v>
      </c>
      <c r="G610" s="877"/>
      <c r="H610" s="873" t="str">
        <f t="shared" ref="H610:H673" si="91">IF(B610=1,9,IF(E609=MAX(E608:E610),H608+2,H609))</f>
        <v>row number</v>
      </c>
      <c r="I610" s="875"/>
      <c r="J610" s="878"/>
      <c r="K610" s="878"/>
      <c r="L610" s="877"/>
      <c r="M610" s="888" t="str">
        <f ca="1">IFERROR(IF(COUNTIF($B$607:$B609,"&lt;0")=1,"",OFFSET($C608,-COUNTIF($B$607:$B609,"&lt;0")+3,0)),"")</f>
        <v/>
      </c>
      <c r="N610" s="888" t="str">
        <f ca="1">IFERROR(IF(AND(_xlfn.ISFORMULA(I610),NOT(_xlfn.ISFORMULA(I609))),1,OFFSET($F608,-COUNTIF($B$607:B609,"&lt;0")+3,0)),"")</f>
        <v/>
      </c>
      <c r="O610" s="873">
        <f t="shared" ref="O610:O673" si="92">IF(NOT(_xlfn.ISFORMULA(I610)),O609+1,0)</f>
        <v>1</v>
      </c>
      <c r="P610" s="873"/>
      <c r="Q610" s="873"/>
      <c r="R610" s="873"/>
      <c r="S610" s="873"/>
      <c r="T610" s="877"/>
    </row>
    <row r="611" spans="1:20" x14ac:dyDescent="0.35">
      <c r="A611" s="873" t="b">
        <v>0</v>
      </c>
      <c r="B611" s="873">
        <f t="shared" si="89"/>
        <v>-238</v>
      </c>
      <c r="C611" s="888" t="s">
        <v>6057</v>
      </c>
      <c r="D611" s="888" t="s">
        <v>3487</v>
      </c>
      <c r="E611" s="873">
        <f t="shared" si="90"/>
        <v>2</v>
      </c>
      <c r="F611" s="889">
        <v>1</v>
      </c>
      <c r="G611" s="877"/>
      <c r="H611" s="873" t="str">
        <f t="shared" si="91"/>
        <v>row number</v>
      </c>
      <c r="I611" s="875"/>
      <c r="J611" s="878"/>
      <c r="K611" s="878"/>
      <c r="L611" s="877"/>
      <c r="M611" s="888" t="str">
        <f ca="1">IFERROR(IF(COUNTIF($B$607:$B610,"&lt;0")=1,"",OFFSET($C609,-COUNTIF($B$607:$B610,"&lt;0")+3,0)),"")</f>
        <v/>
      </c>
      <c r="N611" s="888" t="str">
        <f ca="1">IFERROR(IF(AND(_xlfn.ISFORMULA(I611),NOT(_xlfn.ISFORMULA(I610))),1,OFFSET($F609,-COUNTIF($B$607:B610,"&lt;0")+3,0)),"")</f>
        <v/>
      </c>
      <c r="O611" s="873">
        <f t="shared" si="92"/>
        <v>2</v>
      </c>
      <c r="P611" s="873"/>
      <c r="Q611" s="873"/>
      <c r="R611" s="873"/>
      <c r="S611" s="873"/>
      <c r="T611" s="877"/>
    </row>
    <row r="612" spans="1:20" x14ac:dyDescent="0.35">
      <c r="A612" s="873" t="b">
        <v>0</v>
      </c>
      <c r="B612" s="873">
        <f t="shared" si="89"/>
        <v>-237</v>
      </c>
      <c r="C612" s="888" t="s">
        <v>6058</v>
      </c>
      <c r="D612" s="888" t="s">
        <v>3487</v>
      </c>
      <c r="E612" s="873">
        <f t="shared" si="90"/>
        <v>3</v>
      </c>
      <c r="F612" s="889">
        <v>1</v>
      </c>
      <c r="G612" s="877"/>
      <c r="H612" s="873" t="str">
        <f t="shared" si="91"/>
        <v>row number</v>
      </c>
      <c r="I612" s="875"/>
      <c r="J612" s="878"/>
      <c r="K612" s="878"/>
      <c r="L612" s="877"/>
      <c r="M612" s="888" t="str">
        <f ca="1">IFERROR(IF(COUNTIF($B$607:$B611,"&lt;0")=1,"",OFFSET($C610,-COUNTIF($B$607:$B611,"&lt;0")+3,0)),"")</f>
        <v/>
      </c>
      <c r="N612" s="888" t="str">
        <f ca="1">IFERROR(IF(AND(_xlfn.ISFORMULA(I612),NOT(_xlfn.ISFORMULA(I611))),1,OFFSET($F610,-COUNTIF($B$607:B611,"&lt;0")+3,0)),"")</f>
        <v/>
      </c>
      <c r="O612" s="873">
        <f t="shared" si="92"/>
        <v>3</v>
      </c>
      <c r="P612" s="873"/>
      <c r="Q612" s="873"/>
      <c r="R612" s="873"/>
      <c r="S612" s="873"/>
      <c r="T612" s="877"/>
    </row>
    <row r="613" spans="1:20" x14ac:dyDescent="0.35">
      <c r="A613" s="873" t="b">
        <v>0</v>
      </c>
      <c r="B613" s="873">
        <f t="shared" si="89"/>
        <v>-236</v>
      </c>
      <c r="C613" s="888" t="s">
        <v>6059</v>
      </c>
      <c r="D613" s="888" t="s">
        <v>3487</v>
      </c>
      <c r="E613" s="873">
        <f t="shared" si="90"/>
        <v>4</v>
      </c>
      <c r="F613" s="889">
        <v>1</v>
      </c>
      <c r="G613" s="877"/>
      <c r="H613" s="873" t="str">
        <f t="shared" si="91"/>
        <v>row number</v>
      </c>
      <c r="I613" s="875"/>
      <c r="J613" s="878"/>
      <c r="K613" s="878"/>
      <c r="L613" s="877"/>
      <c r="M613" s="888" t="str">
        <f ca="1">IFERROR(IF(COUNTIF($B$607:$B612,"&lt;0")=1,"",OFFSET($C611,-COUNTIF($B$607:$B612,"&lt;0")+3,0)),"")</f>
        <v/>
      </c>
      <c r="N613" s="888" t="str">
        <f ca="1">IFERROR(IF(AND(_xlfn.ISFORMULA(I613),NOT(_xlfn.ISFORMULA(I612))),1,OFFSET($F611,-COUNTIF($B$607:B612,"&lt;0")+3,0)),"")</f>
        <v/>
      </c>
      <c r="O613" s="873">
        <f t="shared" si="92"/>
        <v>4</v>
      </c>
      <c r="P613" s="873"/>
      <c r="Q613" s="873"/>
      <c r="R613" s="873"/>
      <c r="S613" s="873"/>
      <c r="T613" s="877"/>
    </row>
    <row r="614" spans="1:20" x14ac:dyDescent="0.35">
      <c r="A614" s="873" t="b">
        <v>0</v>
      </c>
      <c r="B614" s="873">
        <f t="shared" si="89"/>
        <v>-235</v>
      </c>
      <c r="C614" s="888" t="s">
        <v>6060</v>
      </c>
      <c r="D614" s="888" t="s">
        <v>3487</v>
      </c>
      <c r="E614" s="873">
        <f t="shared" si="90"/>
        <v>5</v>
      </c>
      <c r="F614" s="889">
        <v>1</v>
      </c>
      <c r="G614" s="877"/>
      <c r="H614" s="873" t="str">
        <f t="shared" si="91"/>
        <v>row number</v>
      </c>
      <c r="I614" s="875"/>
      <c r="J614" s="878"/>
      <c r="K614" s="878"/>
      <c r="L614" s="877"/>
      <c r="M614" s="888" t="str">
        <f ca="1">IFERROR(IF(COUNTIF($B$607:$B613,"&lt;0")=1,"",OFFSET($C612,-COUNTIF($B$607:$B613,"&lt;0")+3,0)),"")</f>
        <v/>
      </c>
      <c r="N614" s="888" t="str">
        <f ca="1">IFERROR(IF(AND(_xlfn.ISFORMULA(I614),NOT(_xlfn.ISFORMULA(I613))),1,OFFSET($F612,-COUNTIF($B$607:B613,"&lt;0")+3,0)),"")</f>
        <v/>
      </c>
      <c r="O614" s="873">
        <f t="shared" si="92"/>
        <v>5</v>
      </c>
      <c r="P614" s="873"/>
      <c r="Q614" s="873"/>
      <c r="R614" s="873"/>
      <c r="S614" s="873"/>
      <c r="T614" s="877"/>
    </row>
    <row r="615" spans="1:20" x14ac:dyDescent="0.35">
      <c r="A615" s="873" t="b">
        <v>0</v>
      </c>
      <c r="B615" s="873">
        <f t="shared" si="89"/>
        <v>-234</v>
      </c>
      <c r="C615" s="888" t="s">
        <v>6061</v>
      </c>
      <c r="D615" s="888" t="s">
        <v>3487</v>
      </c>
      <c r="E615" s="873">
        <f t="shared" si="90"/>
        <v>6</v>
      </c>
      <c r="F615" s="889">
        <v>1</v>
      </c>
      <c r="G615" s="877"/>
      <c r="H615" s="873" t="str">
        <f t="shared" si="91"/>
        <v>row number</v>
      </c>
      <c r="I615" s="875"/>
      <c r="J615" s="878"/>
      <c r="K615" s="878"/>
      <c r="L615" s="877"/>
      <c r="M615" s="888" t="str">
        <f ca="1">IFERROR(IF(COUNTIF($B$607:$B614,"&lt;0")=1,"",OFFSET($C613,-COUNTIF($B$607:$B614,"&lt;0")+3,0)),"")</f>
        <v/>
      </c>
      <c r="N615" s="888" t="str">
        <f ca="1">IFERROR(IF(AND(_xlfn.ISFORMULA(I615),NOT(_xlfn.ISFORMULA(I614))),1,OFFSET($F613,-COUNTIF($B$607:B614,"&lt;0")+3,0)),"")</f>
        <v/>
      </c>
      <c r="O615" s="873">
        <f t="shared" si="92"/>
        <v>6</v>
      </c>
      <c r="P615" s="873"/>
      <c r="Q615" s="873"/>
      <c r="R615" s="873"/>
      <c r="S615" s="873"/>
      <c r="T615" s="877"/>
    </row>
    <row r="616" spans="1:20" x14ac:dyDescent="0.35">
      <c r="A616" s="873" t="b">
        <v>0</v>
      </c>
      <c r="B616" s="873">
        <f t="shared" si="89"/>
        <v>-233</v>
      </c>
      <c r="C616" s="888" t="s">
        <v>6062</v>
      </c>
      <c r="D616" s="888" t="s">
        <v>3487</v>
      </c>
      <c r="E616" s="873">
        <f t="shared" si="90"/>
        <v>7</v>
      </c>
      <c r="F616" s="889">
        <v>1</v>
      </c>
      <c r="G616" s="877"/>
      <c r="H616" s="873" t="str">
        <f t="shared" si="91"/>
        <v>row number</v>
      </c>
      <c r="I616" s="875"/>
      <c r="J616" s="878"/>
      <c r="K616" s="878"/>
      <c r="L616" s="877"/>
      <c r="M616" s="888" t="str">
        <f ca="1">IFERROR(IF(COUNTIF($B$607:$B615,"&lt;0")=1,"",OFFSET($C614,-COUNTIF($B$607:$B615,"&lt;0")+3,0)),"")</f>
        <v/>
      </c>
      <c r="N616" s="888" t="str">
        <f ca="1">IFERROR(IF(AND(_xlfn.ISFORMULA(I616),NOT(_xlfn.ISFORMULA(I615))),1,OFFSET($F614,-COUNTIF($B$607:B615,"&lt;0")+3,0)),"")</f>
        <v/>
      </c>
      <c r="O616" s="873">
        <f t="shared" si="92"/>
        <v>7</v>
      </c>
      <c r="P616" s="873"/>
      <c r="Q616" s="873"/>
      <c r="R616" s="873"/>
      <c r="S616" s="873"/>
      <c r="T616" s="877"/>
    </row>
    <row r="617" spans="1:20" x14ac:dyDescent="0.35">
      <c r="A617" s="873" t="b">
        <v>0</v>
      </c>
      <c r="B617" s="873">
        <f t="shared" si="89"/>
        <v>-232</v>
      </c>
      <c r="C617" s="888" t="s">
        <v>6063</v>
      </c>
      <c r="D617" s="888" t="s">
        <v>3487</v>
      </c>
      <c r="E617" s="873">
        <f t="shared" si="90"/>
        <v>8</v>
      </c>
      <c r="F617" s="889">
        <v>1</v>
      </c>
      <c r="G617" s="877"/>
      <c r="H617" s="873" t="str">
        <f t="shared" si="91"/>
        <v>row number</v>
      </c>
      <c r="I617" s="875"/>
      <c r="J617" s="878"/>
      <c r="K617" s="878"/>
      <c r="L617" s="877"/>
      <c r="M617" s="888" t="str">
        <f ca="1">IFERROR(IF(COUNTIF($B$607:$B616,"&lt;0")=1,"",OFFSET($C615,-COUNTIF($B$607:$B616,"&lt;0")+3,0)),"")</f>
        <v/>
      </c>
      <c r="N617" s="888" t="str">
        <f ca="1">IFERROR(IF(AND(_xlfn.ISFORMULA(I617),NOT(_xlfn.ISFORMULA(I616))),1,OFFSET($F615,-COUNTIF($B$607:B616,"&lt;0")+3,0)),"")</f>
        <v/>
      </c>
      <c r="O617" s="873">
        <f t="shared" si="92"/>
        <v>8</v>
      </c>
      <c r="P617" s="873"/>
      <c r="Q617" s="873"/>
      <c r="R617" s="873"/>
      <c r="S617" s="873"/>
      <c r="T617" s="877"/>
    </row>
    <row r="618" spans="1:20" x14ac:dyDescent="0.35">
      <c r="A618" s="873" t="b">
        <v>0</v>
      </c>
      <c r="B618" s="873">
        <f t="shared" si="89"/>
        <v>-231</v>
      </c>
      <c r="C618" s="888" t="s">
        <v>6064</v>
      </c>
      <c r="D618" s="888" t="s">
        <v>3528</v>
      </c>
      <c r="E618" s="873">
        <f t="shared" si="90"/>
        <v>1</v>
      </c>
      <c r="F618" s="889">
        <v>2</v>
      </c>
      <c r="G618" s="877"/>
      <c r="H618" s="873" t="e">
        <f t="shared" si="91"/>
        <v>#VALUE!</v>
      </c>
      <c r="I618" s="875"/>
      <c r="J618" s="878"/>
      <c r="K618" s="878"/>
      <c r="L618" s="877"/>
      <c r="M618" s="888" t="str">
        <f ca="1">IFERROR(IF(COUNTIF($B$607:$B617,"&lt;0")=1,"",OFFSET($C616,-COUNTIF($B$607:$B617,"&lt;0")+3,0)),"")</f>
        <v/>
      </c>
      <c r="N618" s="888" t="str">
        <f ca="1">IFERROR(IF(AND(_xlfn.ISFORMULA(I618),NOT(_xlfn.ISFORMULA(I617))),1,OFFSET($F616,-COUNTIF($B$607:B617,"&lt;0")+3,0)),"")</f>
        <v/>
      </c>
      <c r="O618" s="873">
        <f t="shared" si="92"/>
        <v>9</v>
      </c>
      <c r="P618" s="873"/>
      <c r="Q618" s="873"/>
      <c r="R618" s="873"/>
      <c r="S618" s="873"/>
      <c r="T618" s="877"/>
    </row>
    <row r="619" spans="1:20" x14ac:dyDescent="0.35">
      <c r="A619" s="873" t="b">
        <v>0</v>
      </c>
      <c r="B619" s="873">
        <f t="shared" si="89"/>
        <v>-230</v>
      </c>
      <c r="C619" s="888" t="s">
        <v>6065</v>
      </c>
      <c r="D619" s="888" t="s">
        <v>3528</v>
      </c>
      <c r="E619" s="873">
        <f t="shared" si="90"/>
        <v>2</v>
      </c>
      <c r="F619" s="889">
        <v>2</v>
      </c>
      <c r="G619" s="877"/>
      <c r="H619" s="873" t="e">
        <f t="shared" si="91"/>
        <v>#VALUE!</v>
      </c>
      <c r="I619" s="875"/>
      <c r="J619" s="878"/>
      <c r="K619" s="878"/>
      <c r="L619" s="877"/>
      <c r="M619" s="888" t="str">
        <f ca="1">IFERROR(IF(COUNTIF($B$607:$B618,"&lt;0")=1,"",OFFSET($C617,-COUNTIF($B$607:$B618,"&lt;0")+3,0)),"")</f>
        <v/>
      </c>
      <c r="N619" s="888" t="str">
        <f ca="1">IFERROR(IF(AND(_xlfn.ISFORMULA(I619),NOT(_xlfn.ISFORMULA(I618))),1,OFFSET($F617,-COUNTIF($B$607:B618,"&lt;0")+3,0)),"")</f>
        <v/>
      </c>
      <c r="O619" s="873">
        <f t="shared" si="92"/>
        <v>10</v>
      </c>
      <c r="P619" s="873"/>
      <c r="Q619" s="873"/>
      <c r="R619" s="873"/>
      <c r="S619" s="873"/>
      <c r="T619" s="877"/>
    </row>
    <row r="620" spans="1:20" x14ac:dyDescent="0.35">
      <c r="A620" s="873" t="b">
        <v>0</v>
      </c>
      <c r="B620" s="873">
        <f t="shared" si="89"/>
        <v>-229</v>
      </c>
      <c r="C620" s="888" t="s">
        <v>6066</v>
      </c>
      <c r="D620" s="888" t="s">
        <v>3528</v>
      </c>
      <c r="E620" s="873">
        <f t="shared" si="90"/>
        <v>3</v>
      </c>
      <c r="F620" s="889">
        <v>2</v>
      </c>
      <c r="G620" s="877"/>
      <c r="H620" s="873" t="e">
        <f t="shared" si="91"/>
        <v>#VALUE!</v>
      </c>
      <c r="I620" s="875"/>
      <c r="J620" s="878"/>
      <c r="K620" s="878"/>
      <c r="L620" s="877"/>
      <c r="M620" s="888" t="str">
        <f ca="1">IFERROR(IF(COUNTIF($B$607:$B619,"&lt;0")=1,"",OFFSET($C618,-COUNTIF($B$607:$B619,"&lt;0")+3,0)),"")</f>
        <v/>
      </c>
      <c r="N620" s="888" t="str">
        <f ca="1">IFERROR(IF(AND(_xlfn.ISFORMULA(I620),NOT(_xlfn.ISFORMULA(I619))),1,OFFSET($F618,-COUNTIF($B$607:B619,"&lt;0")+3,0)),"")</f>
        <v/>
      </c>
      <c r="O620" s="873">
        <f t="shared" si="92"/>
        <v>11</v>
      </c>
      <c r="P620" s="873"/>
      <c r="Q620" s="873"/>
      <c r="R620" s="873"/>
      <c r="S620" s="873"/>
      <c r="T620" s="877"/>
    </row>
    <row r="621" spans="1:20" x14ac:dyDescent="0.35">
      <c r="A621" s="873" t="b">
        <v>0</v>
      </c>
      <c r="B621" s="873">
        <f t="shared" si="89"/>
        <v>-228</v>
      </c>
      <c r="C621" s="888" t="s">
        <v>6067</v>
      </c>
      <c r="D621" s="888" t="s">
        <v>3528</v>
      </c>
      <c r="E621" s="873">
        <f t="shared" si="90"/>
        <v>4</v>
      </c>
      <c r="F621" s="889">
        <v>2</v>
      </c>
      <c r="G621" s="877"/>
      <c r="H621" s="873" t="e">
        <f t="shared" si="91"/>
        <v>#VALUE!</v>
      </c>
      <c r="I621" s="875"/>
      <c r="J621" s="878"/>
      <c r="K621" s="878"/>
      <c r="L621" s="877"/>
      <c r="M621" s="888" t="str">
        <f ca="1">IFERROR(IF(COUNTIF($B$607:$B620,"&lt;0")=1,"",OFFSET($C619,-COUNTIF($B$607:$B620,"&lt;0")+3,0)),"")</f>
        <v/>
      </c>
      <c r="N621" s="888" t="str">
        <f ca="1">IFERROR(IF(AND(_xlfn.ISFORMULA(I621),NOT(_xlfn.ISFORMULA(I620))),1,OFFSET($F619,-COUNTIF($B$607:B620,"&lt;0")+3,0)),"")</f>
        <v/>
      </c>
      <c r="O621" s="873">
        <f t="shared" si="92"/>
        <v>12</v>
      </c>
      <c r="P621" s="873"/>
      <c r="Q621" s="873"/>
      <c r="R621" s="873"/>
      <c r="S621" s="873"/>
      <c r="T621" s="877"/>
    </row>
    <row r="622" spans="1:20" x14ac:dyDescent="0.35">
      <c r="A622" s="873" t="b">
        <v>0</v>
      </c>
      <c r="B622" s="873">
        <f t="shared" si="89"/>
        <v>-227</v>
      </c>
      <c r="C622" s="888" t="s">
        <v>6068</v>
      </c>
      <c r="D622" s="888" t="s">
        <v>3528</v>
      </c>
      <c r="E622" s="873">
        <f t="shared" si="90"/>
        <v>5</v>
      </c>
      <c r="F622" s="889">
        <v>2</v>
      </c>
      <c r="G622" s="877"/>
      <c r="H622" s="873" t="e">
        <f t="shared" si="91"/>
        <v>#VALUE!</v>
      </c>
      <c r="I622" s="875"/>
      <c r="J622" s="878"/>
      <c r="K622" s="878"/>
      <c r="L622" s="877"/>
      <c r="M622" s="888" t="str">
        <f ca="1">IFERROR(IF(COUNTIF($B$607:$B621,"&lt;0")=1,"",OFFSET($C620,-COUNTIF($B$607:$B621,"&lt;0")+3,0)),"")</f>
        <v/>
      </c>
      <c r="N622" s="888" t="str">
        <f ca="1">IFERROR(IF(AND(_xlfn.ISFORMULA(I622),NOT(_xlfn.ISFORMULA(I621))),1,OFFSET($F620,-COUNTIF($B$607:B621,"&lt;0")+3,0)),"")</f>
        <v/>
      </c>
      <c r="O622" s="873">
        <f t="shared" si="92"/>
        <v>13</v>
      </c>
      <c r="P622" s="873"/>
      <c r="Q622" s="873"/>
      <c r="R622" s="873"/>
      <c r="S622" s="873"/>
      <c r="T622" s="877"/>
    </row>
    <row r="623" spans="1:20" x14ac:dyDescent="0.35">
      <c r="A623" s="873" t="b">
        <v>0</v>
      </c>
      <c r="B623" s="873">
        <f t="shared" si="89"/>
        <v>-226</v>
      </c>
      <c r="C623" s="888" t="s">
        <v>6069</v>
      </c>
      <c r="D623" s="888" t="s">
        <v>3528</v>
      </c>
      <c r="E623" s="873">
        <f t="shared" si="90"/>
        <v>6</v>
      </c>
      <c r="F623" s="889">
        <v>2</v>
      </c>
      <c r="G623" s="877"/>
      <c r="H623" s="873" t="e">
        <f t="shared" si="91"/>
        <v>#VALUE!</v>
      </c>
      <c r="I623" s="875"/>
      <c r="J623" s="878"/>
      <c r="K623" s="878"/>
      <c r="L623" s="877"/>
      <c r="M623" s="888" t="str">
        <f ca="1">IFERROR(IF(COUNTIF($B$607:$B622,"&lt;0")=1,"",OFFSET($C621,-COUNTIF($B$607:$B622,"&lt;0")+3,0)),"")</f>
        <v/>
      </c>
      <c r="N623" s="888" t="str">
        <f ca="1">IFERROR(IF(AND(_xlfn.ISFORMULA(I623),NOT(_xlfn.ISFORMULA(I622))),1,OFFSET($F621,-COUNTIF($B$607:B622,"&lt;0")+3,0)),"")</f>
        <v/>
      </c>
      <c r="O623" s="873">
        <f t="shared" si="92"/>
        <v>14</v>
      </c>
      <c r="P623" s="873"/>
      <c r="Q623" s="873"/>
      <c r="R623" s="873"/>
      <c r="S623" s="873"/>
      <c r="T623" s="877"/>
    </row>
    <row r="624" spans="1:20" x14ac:dyDescent="0.35">
      <c r="A624" s="873" t="b">
        <v>0</v>
      </c>
      <c r="B624" s="873">
        <f t="shared" si="89"/>
        <v>-225</v>
      </c>
      <c r="C624" s="888" t="s">
        <v>6070</v>
      </c>
      <c r="D624" s="888" t="s">
        <v>3528</v>
      </c>
      <c r="E624" s="873">
        <f t="shared" si="90"/>
        <v>7</v>
      </c>
      <c r="F624" s="889">
        <v>2</v>
      </c>
      <c r="G624" s="877"/>
      <c r="H624" s="873" t="e">
        <f t="shared" si="91"/>
        <v>#VALUE!</v>
      </c>
      <c r="I624" s="875"/>
      <c r="J624" s="878"/>
      <c r="K624" s="878"/>
      <c r="L624" s="877"/>
      <c r="M624" s="888" t="str">
        <f ca="1">IFERROR(IF(COUNTIF($B$607:$B623,"&lt;0")=1,"",OFFSET($C622,-COUNTIF($B$607:$B623,"&lt;0")+3,0)),"")</f>
        <v/>
      </c>
      <c r="N624" s="888" t="str">
        <f ca="1">IFERROR(IF(AND(_xlfn.ISFORMULA(I624),NOT(_xlfn.ISFORMULA(I623))),1,OFFSET($F622,-COUNTIF($B$607:B623,"&lt;0")+3,0)),"")</f>
        <v/>
      </c>
      <c r="O624" s="873">
        <f t="shared" si="92"/>
        <v>15</v>
      </c>
      <c r="P624" s="873"/>
      <c r="Q624" s="873"/>
      <c r="R624" s="873"/>
      <c r="S624" s="873"/>
      <c r="T624" s="877"/>
    </row>
    <row r="625" spans="1:20" x14ac:dyDescent="0.35">
      <c r="A625" s="873" t="b">
        <v>0</v>
      </c>
      <c r="B625" s="873">
        <f t="shared" si="89"/>
        <v>-224</v>
      </c>
      <c r="C625" s="888" t="s">
        <v>6071</v>
      </c>
      <c r="D625" s="888" t="s">
        <v>3528</v>
      </c>
      <c r="E625" s="873">
        <f t="shared" si="90"/>
        <v>8</v>
      </c>
      <c r="F625" s="889">
        <v>2</v>
      </c>
      <c r="G625" s="877"/>
      <c r="H625" s="873" t="e">
        <f t="shared" si="91"/>
        <v>#VALUE!</v>
      </c>
      <c r="I625" s="875"/>
      <c r="J625" s="878"/>
      <c r="K625" s="878"/>
      <c r="L625" s="877"/>
      <c r="M625" s="888" t="str">
        <f ca="1">IFERROR(IF(COUNTIF($B$607:$B624,"&lt;0")=1,"",OFFSET($C623,-COUNTIF($B$607:$B624,"&lt;0")+3,0)),"")</f>
        <v/>
      </c>
      <c r="N625" s="888" t="str">
        <f ca="1">IFERROR(IF(AND(_xlfn.ISFORMULA(I625),NOT(_xlfn.ISFORMULA(I624))),1,OFFSET($F623,-COUNTIF($B$607:B624,"&lt;0")+3,0)),"")</f>
        <v/>
      </c>
      <c r="O625" s="873">
        <f t="shared" si="92"/>
        <v>16</v>
      </c>
      <c r="P625" s="873"/>
      <c r="Q625" s="873"/>
      <c r="R625" s="873"/>
      <c r="S625" s="873"/>
      <c r="T625" s="877"/>
    </row>
    <row r="626" spans="1:20" x14ac:dyDescent="0.35">
      <c r="A626" s="873" t="b">
        <v>0</v>
      </c>
      <c r="B626" s="873">
        <f t="shared" si="89"/>
        <v>-223</v>
      </c>
      <c r="C626" s="888" t="s">
        <v>6072</v>
      </c>
      <c r="D626" s="888" t="s">
        <v>3569</v>
      </c>
      <c r="E626" s="873">
        <f t="shared" si="90"/>
        <v>1</v>
      </c>
      <c r="F626" s="889">
        <v>3</v>
      </c>
      <c r="G626" s="877"/>
      <c r="H626" s="873" t="e">
        <f t="shared" si="91"/>
        <v>#VALUE!</v>
      </c>
      <c r="I626" s="875"/>
      <c r="J626" s="878"/>
      <c r="K626" s="878"/>
      <c r="L626" s="877"/>
      <c r="M626" s="888" t="str">
        <f ca="1">IFERROR(IF(COUNTIF($B$607:$B625,"&lt;0")=1,"",OFFSET($C624,-COUNTIF($B$607:$B625,"&lt;0")+3,0)),"")</f>
        <v/>
      </c>
      <c r="N626" s="888" t="str">
        <f ca="1">IFERROR(IF(AND(_xlfn.ISFORMULA(I626),NOT(_xlfn.ISFORMULA(I625))),1,OFFSET($F624,-COUNTIF($B$607:B625,"&lt;0")+3,0)),"")</f>
        <v/>
      </c>
      <c r="O626" s="873">
        <f t="shared" si="92"/>
        <v>17</v>
      </c>
      <c r="P626" s="873"/>
      <c r="Q626" s="873"/>
      <c r="R626" s="873"/>
      <c r="S626" s="873"/>
      <c r="T626" s="877"/>
    </row>
    <row r="627" spans="1:20" x14ac:dyDescent="0.35">
      <c r="A627" s="873" t="b">
        <v>0</v>
      </c>
      <c r="B627" s="873">
        <f t="shared" si="89"/>
        <v>-222</v>
      </c>
      <c r="C627" s="888" t="s">
        <v>6073</v>
      </c>
      <c r="D627" s="888" t="s">
        <v>3569</v>
      </c>
      <c r="E627" s="873">
        <f t="shared" si="90"/>
        <v>2</v>
      </c>
      <c r="F627" s="889">
        <v>3</v>
      </c>
      <c r="G627" s="877"/>
      <c r="H627" s="873" t="e">
        <f t="shared" si="91"/>
        <v>#VALUE!</v>
      </c>
      <c r="I627" s="875"/>
      <c r="J627" s="878"/>
      <c r="K627" s="878"/>
      <c r="L627" s="877"/>
      <c r="M627" s="888" t="str">
        <f ca="1">IFERROR(IF(COUNTIF($B$607:$B626,"&lt;0")=1,"",OFFSET($C625,-COUNTIF($B$607:$B626,"&lt;0")+3,0)),"")</f>
        <v/>
      </c>
      <c r="N627" s="888" t="str">
        <f ca="1">IFERROR(IF(AND(_xlfn.ISFORMULA(I627),NOT(_xlfn.ISFORMULA(I626))),1,OFFSET($F625,-COUNTIF($B$607:B626,"&lt;0")+3,0)),"")</f>
        <v/>
      </c>
      <c r="O627" s="873">
        <f t="shared" si="92"/>
        <v>18</v>
      </c>
      <c r="P627" s="873"/>
      <c r="Q627" s="873"/>
      <c r="R627" s="873"/>
      <c r="S627" s="873"/>
      <c r="T627" s="877"/>
    </row>
    <row r="628" spans="1:20" x14ac:dyDescent="0.35">
      <c r="A628" s="873" t="b">
        <v>0</v>
      </c>
      <c r="B628" s="873">
        <f t="shared" si="89"/>
        <v>-221</v>
      </c>
      <c r="C628" s="888" t="s">
        <v>6074</v>
      </c>
      <c r="D628" s="888" t="s">
        <v>3569</v>
      </c>
      <c r="E628" s="873">
        <f t="shared" si="90"/>
        <v>3</v>
      </c>
      <c r="F628" s="889">
        <v>3</v>
      </c>
      <c r="G628" s="877"/>
      <c r="H628" s="873" t="e">
        <f t="shared" si="91"/>
        <v>#VALUE!</v>
      </c>
      <c r="I628" s="875"/>
      <c r="J628" s="878"/>
      <c r="K628" s="878"/>
      <c r="L628" s="877"/>
      <c r="M628" s="888" t="str">
        <f ca="1">IFERROR(IF(COUNTIF($B$607:$B627,"&lt;0")=1,"",OFFSET($C626,-COUNTIF($B$607:$B627,"&lt;0")+3,0)),"")</f>
        <v/>
      </c>
      <c r="N628" s="888" t="str">
        <f ca="1">IFERROR(IF(AND(_xlfn.ISFORMULA(I628),NOT(_xlfn.ISFORMULA(I627))),1,OFFSET($F626,-COUNTIF($B$607:B627,"&lt;0")+3,0)),"")</f>
        <v/>
      </c>
      <c r="O628" s="873">
        <f t="shared" si="92"/>
        <v>19</v>
      </c>
      <c r="P628" s="873"/>
      <c r="Q628" s="873"/>
      <c r="R628" s="873"/>
      <c r="S628" s="873"/>
      <c r="T628" s="877"/>
    </row>
    <row r="629" spans="1:20" x14ac:dyDescent="0.35">
      <c r="A629" s="873" t="b">
        <v>0</v>
      </c>
      <c r="B629" s="873">
        <f t="shared" si="89"/>
        <v>-220</v>
      </c>
      <c r="C629" s="888" t="s">
        <v>6075</v>
      </c>
      <c r="D629" s="888" t="s">
        <v>3569</v>
      </c>
      <c r="E629" s="873">
        <f t="shared" si="90"/>
        <v>4</v>
      </c>
      <c r="F629" s="889">
        <v>3</v>
      </c>
      <c r="G629" s="877"/>
      <c r="H629" s="873" t="e">
        <f t="shared" si="91"/>
        <v>#VALUE!</v>
      </c>
      <c r="I629" s="875"/>
      <c r="J629" s="878"/>
      <c r="K629" s="878"/>
      <c r="L629" s="877"/>
      <c r="M629" s="888" t="str">
        <f ca="1">IFERROR(IF(COUNTIF($B$607:$B628,"&lt;0")=1,"",OFFSET($C627,-COUNTIF($B$607:$B628,"&lt;0")+3,0)),"")</f>
        <v/>
      </c>
      <c r="N629" s="888" t="str">
        <f ca="1">IFERROR(IF(AND(_xlfn.ISFORMULA(I629),NOT(_xlfn.ISFORMULA(I628))),1,OFFSET($F627,-COUNTIF($B$607:B628,"&lt;0")+3,0)),"")</f>
        <v/>
      </c>
      <c r="O629" s="873">
        <f t="shared" si="92"/>
        <v>20</v>
      </c>
      <c r="P629" s="873"/>
      <c r="Q629" s="873"/>
      <c r="R629" s="873"/>
      <c r="S629" s="873"/>
      <c r="T629" s="877"/>
    </row>
    <row r="630" spans="1:20" x14ac:dyDescent="0.35">
      <c r="A630" s="873" t="b">
        <v>0</v>
      </c>
      <c r="B630" s="873">
        <f t="shared" si="89"/>
        <v>-219</v>
      </c>
      <c r="C630" s="888" t="s">
        <v>6076</v>
      </c>
      <c r="D630" s="888" t="s">
        <v>3569</v>
      </c>
      <c r="E630" s="873">
        <f t="shared" si="90"/>
        <v>5</v>
      </c>
      <c r="F630" s="889">
        <v>3</v>
      </c>
      <c r="G630" s="877"/>
      <c r="H630" s="873" t="e">
        <f t="shared" si="91"/>
        <v>#VALUE!</v>
      </c>
      <c r="I630" s="875"/>
      <c r="J630" s="878"/>
      <c r="K630" s="878"/>
      <c r="L630" s="877"/>
      <c r="M630" s="888" t="str">
        <f ca="1">IFERROR(IF(COUNTIF($B$607:$B629,"&lt;0")=1,"",OFFSET($C628,-COUNTIF($B$607:$B629,"&lt;0")+3,0)),"")</f>
        <v/>
      </c>
      <c r="N630" s="888" t="str">
        <f ca="1">IFERROR(IF(AND(_xlfn.ISFORMULA(I630),NOT(_xlfn.ISFORMULA(I629))),1,OFFSET($F628,-COUNTIF($B$607:B629,"&lt;0")+3,0)),"")</f>
        <v/>
      </c>
      <c r="O630" s="873">
        <f t="shared" si="92"/>
        <v>21</v>
      </c>
      <c r="P630" s="873"/>
      <c r="Q630" s="873"/>
      <c r="R630" s="873"/>
      <c r="S630" s="873"/>
      <c r="T630" s="877"/>
    </row>
    <row r="631" spans="1:20" x14ac:dyDescent="0.35">
      <c r="A631" s="873" t="b">
        <v>0</v>
      </c>
      <c r="B631" s="873">
        <f t="shared" si="89"/>
        <v>-218</v>
      </c>
      <c r="C631" s="888" t="s">
        <v>6077</v>
      </c>
      <c r="D631" s="888" t="s">
        <v>3569</v>
      </c>
      <c r="E631" s="873">
        <f t="shared" si="90"/>
        <v>6</v>
      </c>
      <c r="F631" s="889">
        <v>3</v>
      </c>
      <c r="G631" s="877"/>
      <c r="H631" s="873" t="e">
        <f t="shared" si="91"/>
        <v>#VALUE!</v>
      </c>
      <c r="I631" s="875"/>
      <c r="J631" s="878"/>
      <c r="K631" s="878"/>
      <c r="L631" s="877"/>
      <c r="M631" s="888" t="str">
        <f ca="1">IFERROR(IF(COUNTIF($B$607:$B630,"&lt;0")=1,"",OFFSET($C629,-COUNTIF($B$607:$B630,"&lt;0")+3,0)),"")</f>
        <v/>
      </c>
      <c r="N631" s="888" t="str">
        <f ca="1">IFERROR(IF(AND(_xlfn.ISFORMULA(I631),NOT(_xlfn.ISFORMULA(I630))),1,OFFSET($F629,-COUNTIF($B$607:B630,"&lt;0")+3,0)),"")</f>
        <v/>
      </c>
      <c r="O631" s="873">
        <f t="shared" si="92"/>
        <v>22</v>
      </c>
      <c r="P631" s="873"/>
      <c r="Q631" s="873"/>
      <c r="R631" s="873"/>
      <c r="S631" s="873"/>
      <c r="T631" s="877"/>
    </row>
    <row r="632" spans="1:20" x14ac:dyDescent="0.35">
      <c r="A632" s="873" t="b">
        <v>0</v>
      </c>
      <c r="B632" s="873">
        <f t="shared" si="89"/>
        <v>-217</v>
      </c>
      <c r="C632" s="888" t="s">
        <v>6078</v>
      </c>
      <c r="D632" s="888" t="s">
        <v>3569</v>
      </c>
      <c r="E632" s="873">
        <f t="shared" si="90"/>
        <v>7</v>
      </c>
      <c r="F632" s="889">
        <v>3</v>
      </c>
      <c r="G632" s="877"/>
      <c r="H632" s="873" t="e">
        <f t="shared" si="91"/>
        <v>#VALUE!</v>
      </c>
      <c r="I632" s="875"/>
      <c r="J632" s="878"/>
      <c r="K632" s="878"/>
      <c r="L632" s="877"/>
      <c r="M632" s="888" t="str">
        <f ca="1">IFERROR(IF(COUNTIF($B$607:$B631,"&lt;0")=1,"",OFFSET($C630,-COUNTIF($B$607:$B631,"&lt;0")+3,0)),"")</f>
        <v/>
      </c>
      <c r="N632" s="888" t="str">
        <f ca="1">IFERROR(IF(AND(_xlfn.ISFORMULA(I632),NOT(_xlfn.ISFORMULA(I631))),1,OFFSET($F630,-COUNTIF($B$607:B631,"&lt;0")+3,0)),"")</f>
        <v/>
      </c>
      <c r="O632" s="873">
        <f t="shared" si="92"/>
        <v>23</v>
      </c>
      <c r="P632" s="873"/>
      <c r="Q632" s="873"/>
      <c r="R632" s="873"/>
      <c r="S632" s="873"/>
      <c r="T632" s="877"/>
    </row>
    <row r="633" spans="1:20" x14ac:dyDescent="0.35">
      <c r="A633" s="873" t="b">
        <v>0</v>
      </c>
      <c r="B633" s="873">
        <f t="shared" si="89"/>
        <v>-216</v>
      </c>
      <c r="C633" s="888" t="s">
        <v>6079</v>
      </c>
      <c r="D633" s="888" t="s">
        <v>3569</v>
      </c>
      <c r="E633" s="873">
        <f t="shared" si="90"/>
        <v>8</v>
      </c>
      <c r="F633" s="889">
        <v>3</v>
      </c>
      <c r="G633" s="877"/>
      <c r="H633" s="873" t="e">
        <f t="shared" si="91"/>
        <v>#VALUE!</v>
      </c>
      <c r="I633" s="875"/>
      <c r="J633" s="878"/>
      <c r="K633" s="878"/>
      <c r="L633" s="877"/>
      <c r="M633" s="888" t="str">
        <f ca="1">IFERROR(IF(COUNTIF($B$607:$B632,"&lt;0")=1,"",OFFSET($C631,-COUNTIF($B$607:$B632,"&lt;0")+3,0)),"")</f>
        <v/>
      </c>
      <c r="N633" s="888" t="str">
        <f ca="1">IFERROR(IF(AND(_xlfn.ISFORMULA(I633),NOT(_xlfn.ISFORMULA(I632))),1,OFFSET($F631,-COUNTIF($B$607:B632,"&lt;0")+3,0)),"")</f>
        <v/>
      </c>
      <c r="O633" s="873">
        <f t="shared" si="92"/>
        <v>24</v>
      </c>
      <c r="P633" s="873"/>
      <c r="Q633" s="873"/>
      <c r="R633" s="873"/>
      <c r="S633" s="873"/>
      <c r="T633" s="877"/>
    </row>
    <row r="634" spans="1:20" x14ac:dyDescent="0.35">
      <c r="A634" s="873" t="b">
        <v>0</v>
      </c>
      <c r="B634" s="873">
        <f t="shared" si="89"/>
        <v>-215</v>
      </c>
      <c r="C634" s="888" t="s">
        <v>6080</v>
      </c>
      <c r="D634" s="888" t="s">
        <v>3610</v>
      </c>
      <c r="E634" s="873">
        <f t="shared" si="90"/>
        <v>1</v>
      </c>
      <c r="F634" s="889">
        <v>4</v>
      </c>
      <c r="G634" s="877"/>
      <c r="H634" s="873" t="e">
        <f t="shared" si="91"/>
        <v>#VALUE!</v>
      </c>
      <c r="I634" s="875"/>
      <c r="J634" s="878"/>
      <c r="K634" s="878"/>
      <c r="L634" s="877"/>
      <c r="M634" s="888" t="str">
        <f ca="1">IFERROR(IF(COUNTIF($B$607:$B633,"&lt;0")=1,"",OFFSET($C632,-COUNTIF($B$607:$B633,"&lt;0")+3,0)),"")</f>
        <v/>
      </c>
      <c r="N634" s="888" t="str">
        <f ca="1">IFERROR(IF(AND(_xlfn.ISFORMULA(I634),NOT(_xlfn.ISFORMULA(I633))),1,OFFSET($F632,-COUNTIF($B$607:B633,"&lt;0")+3,0)),"")</f>
        <v/>
      </c>
      <c r="O634" s="873">
        <f t="shared" si="92"/>
        <v>25</v>
      </c>
      <c r="P634" s="873"/>
      <c r="Q634" s="873"/>
      <c r="R634" s="873"/>
      <c r="S634" s="873"/>
      <c r="T634" s="877"/>
    </row>
    <row r="635" spans="1:20" x14ac:dyDescent="0.35">
      <c r="A635" s="873" t="b">
        <v>0</v>
      </c>
      <c r="B635" s="873">
        <f t="shared" si="89"/>
        <v>-214</v>
      </c>
      <c r="C635" s="888" t="s">
        <v>6081</v>
      </c>
      <c r="D635" s="888" t="s">
        <v>3610</v>
      </c>
      <c r="E635" s="873">
        <f t="shared" si="90"/>
        <v>2</v>
      </c>
      <c r="F635" s="889">
        <v>4</v>
      </c>
      <c r="G635" s="877"/>
      <c r="H635" s="873" t="e">
        <f t="shared" si="91"/>
        <v>#VALUE!</v>
      </c>
      <c r="I635" s="875"/>
      <c r="J635" s="878"/>
      <c r="K635" s="878"/>
      <c r="L635" s="877"/>
      <c r="M635" s="888" t="str">
        <f ca="1">IFERROR(IF(COUNTIF($B$607:$B634,"&lt;0")=1,"",OFFSET($C633,-COUNTIF($B$607:$B634,"&lt;0")+3,0)),"")</f>
        <v/>
      </c>
      <c r="N635" s="888" t="str">
        <f ca="1">IFERROR(IF(AND(_xlfn.ISFORMULA(I635),NOT(_xlfn.ISFORMULA(I634))),1,OFFSET($F633,-COUNTIF($B$607:B634,"&lt;0")+3,0)),"")</f>
        <v/>
      </c>
      <c r="O635" s="873">
        <f t="shared" si="92"/>
        <v>26</v>
      </c>
      <c r="P635" s="873"/>
      <c r="Q635" s="873"/>
      <c r="R635" s="873"/>
      <c r="S635" s="873"/>
      <c r="T635" s="877"/>
    </row>
    <row r="636" spans="1:20" x14ac:dyDescent="0.35">
      <c r="A636" s="873" t="b">
        <v>0</v>
      </c>
      <c r="B636" s="873">
        <f t="shared" si="89"/>
        <v>-213</v>
      </c>
      <c r="C636" s="888" t="s">
        <v>6082</v>
      </c>
      <c r="D636" s="888" t="s">
        <v>3610</v>
      </c>
      <c r="E636" s="873">
        <f t="shared" si="90"/>
        <v>3</v>
      </c>
      <c r="F636" s="889">
        <v>4</v>
      </c>
      <c r="G636" s="877"/>
      <c r="H636" s="873" t="e">
        <f t="shared" si="91"/>
        <v>#VALUE!</v>
      </c>
      <c r="I636" s="875"/>
      <c r="J636" s="878"/>
      <c r="K636" s="878"/>
      <c r="L636" s="877"/>
      <c r="M636" s="888" t="str">
        <f ca="1">IFERROR(IF(COUNTIF($B$607:$B635,"&lt;0")=1,"",OFFSET($C634,-COUNTIF($B$607:$B635,"&lt;0")+3,0)),"")</f>
        <v/>
      </c>
      <c r="N636" s="888" t="str">
        <f ca="1">IFERROR(IF(AND(_xlfn.ISFORMULA(I636),NOT(_xlfn.ISFORMULA(I635))),1,OFFSET($F634,-COUNTIF($B$607:B635,"&lt;0")+3,0)),"")</f>
        <v/>
      </c>
      <c r="O636" s="873">
        <f t="shared" si="92"/>
        <v>27</v>
      </c>
      <c r="P636" s="873"/>
      <c r="Q636" s="873"/>
      <c r="R636" s="873"/>
      <c r="S636" s="873"/>
      <c r="T636" s="877"/>
    </row>
    <row r="637" spans="1:20" x14ac:dyDescent="0.35">
      <c r="A637" s="873" t="b">
        <v>0</v>
      </c>
      <c r="B637" s="873">
        <f t="shared" si="89"/>
        <v>-212</v>
      </c>
      <c r="C637" s="888" t="s">
        <v>6083</v>
      </c>
      <c r="D637" s="888" t="s">
        <v>3610</v>
      </c>
      <c r="E637" s="873">
        <f t="shared" si="90"/>
        <v>4</v>
      </c>
      <c r="F637" s="889">
        <v>4</v>
      </c>
      <c r="G637" s="877"/>
      <c r="H637" s="873" t="e">
        <f t="shared" si="91"/>
        <v>#VALUE!</v>
      </c>
      <c r="I637" s="875"/>
      <c r="J637" s="878"/>
      <c r="K637" s="878"/>
      <c r="L637" s="877"/>
      <c r="M637" s="888" t="str">
        <f ca="1">IFERROR(IF(COUNTIF($B$607:$B636,"&lt;0")=1,"",OFFSET($C635,-COUNTIF($B$607:$B636,"&lt;0")+3,0)),"")</f>
        <v/>
      </c>
      <c r="N637" s="888" t="str">
        <f ca="1">IFERROR(IF(AND(_xlfn.ISFORMULA(I637),NOT(_xlfn.ISFORMULA(I636))),1,OFFSET($F635,-COUNTIF($B$607:B636,"&lt;0")+3,0)),"")</f>
        <v/>
      </c>
      <c r="O637" s="873">
        <f t="shared" si="92"/>
        <v>28</v>
      </c>
      <c r="P637" s="873"/>
      <c r="Q637" s="873"/>
      <c r="R637" s="873"/>
      <c r="S637" s="873"/>
      <c r="T637" s="877"/>
    </row>
    <row r="638" spans="1:20" x14ac:dyDescent="0.35">
      <c r="A638" s="873" t="b">
        <v>0</v>
      </c>
      <c r="B638" s="873">
        <f t="shared" si="89"/>
        <v>-211</v>
      </c>
      <c r="C638" s="888" t="s">
        <v>6084</v>
      </c>
      <c r="D638" s="888" t="s">
        <v>3610</v>
      </c>
      <c r="E638" s="873">
        <f t="shared" si="90"/>
        <v>5</v>
      </c>
      <c r="F638" s="889">
        <v>4</v>
      </c>
      <c r="G638" s="877"/>
      <c r="H638" s="873" t="e">
        <f t="shared" si="91"/>
        <v>#VALUE!</v>
      </c>
      <c r="I638" s="875"/>
      <c r="J638" s="878"/>
      <c r="K638" s="878"/>
      <c r="L638" s="877"/>
      <c r="M638" s="888" t="str">
        <f ca="1">IFERROR(IF(COUNTIF($B$607:$B637,"&lt;0")=1,"",OFFSET($C636,-COUNTIF($B$607:$B637,"&lt;0")+3,0)),"")</f>
        <v/>
      </c>
      <c r="N638" s="888" t="str">
        <f ca="1">IFERROR(IF(AND(_xlfn.ISFORMULA(I638),NOT(_xlfn.ISFORMULA(I637))),1,OFFSET($F636,-COUNTIF($B$607:B637,"&lt;0")+3,0)),"")</f>
        <v/>
      </c>
      <c r="O638" s="873">
        <f t="shared" si="92"/>
        <v>29</v>
      </c>
      <c r="P638" s="873"/>
      <c r="Q638" s="873"/>
      <c r="R638" s="873"/>
      <c r="S638" s="873"/>
      <c r="T638" s="877"/>
    </row>
    <row r="639" spans="1:20" x14ac:dyDescent="0.35">
      <c r="A639" s="873" t="b">
        <v>0</v>
      </c>
      <c r="B639" s="873">
        <f t="shared" si="89"/>
        <v>-210</v>
      </c>
      <c r="C639" s="888" t="s">
        <v>6085</v>
      </c>
      <c r="D639" s="888" t="s">
        <v>3610</v>
      </c>
      <c r="E639" s="873">
        <f t="shared" si="90"/>
        <v>6</v>
      </c>
      <c r="F639" s="889">
        <v>4</v>
      </c>
      <c r="G639" s="877"/>
      <c r="H639" s="873" t="e">
        <f t="shared" si="91"/>
        <v>#VALUE!</v>
      </c>
      <c r="I639" s="875"/>
      <c r="J639" s="878"/>
      <c r="K639" s="878"/>
      <c r="L639" s="877"/>
      <c r="M639" s="888" t="str">
        <f ca="1">IFERROR(IF(COUNTIF($B$607:$B638,"&lt;0")=1,"",OFFSET($C637,-COUNTIF($B$607:$B638,"&lt;0")+3,0)),"")</f>
        <v/>
      </c>
      <c r="N639" s="888" t="str">
        <f ca="1">IFERROR(IF(AND(_xlfn.ISFORMULA(I639),NOT(_xlfn.ISFORMULA(I638))),1,OFFSET($F637,-COUNTIF($B$607:B638,"&lt;0")+3,0)),"")</f>
        <v/>
      </c>
      <c r="O639" s="873">
        <f t="shared" si="92"/>
        <v>30</v>
      </c>
      <c r="P639" s="873"/>
      <c r="Q639" s="873"/>
      <c r="R639" s="873"/>
      <c r="S639" s="873"/>
      <c r="T639" s="877"/>
    </row>
    <row r="640" spans="1:20" x14ac:dyDescent="0.35">
      <c r="A640" s="873" t="b">
        <v>0</v>
      </c>
      <c r="B640" s="873">
        <f t="shared" si="89"/>
        <v>-209</v>
      </c>
      <c r="C640" s="888" t="s">
        <v>6086</v>
      </c>
      <c r="D640" s="888" t="s">
        <v>3610</v>
      </c>
      <c r="E640" s="873">
        <f t="shared" si="90"/>
        <v>7</v>
      </c>
      <c r="F640" s="889">
        <v>4</v>
      </c>
      <c r="G640" s="877"/>
      <c r="H640" s="873" t="e">
        <f t="shared" si="91"/>
        <v>#VALUE!</v>
      </c>
      <c r="I640" s="875"/>
      <c r="J640" s="878"/>
      <c r="K640" s="878"/>
      <c r="L640" s="877"/>
      <c r="M640" s="888" t="str">
        <f ca="1">IFERROR(IF(COUNTIF($B$607:$B639,"&lt;0")=1,"",OFFSET($C638,-COUNTIF($B$607:$B639,"&lt;0")+3,0)),"")</f>
        <v/>
      </c>
      <c r="N640" s="888" t="str">
        <f ca="1">IFERROR(IF(AND(_xlfn.ISFORMULA(I640),NOT(_xlfn.ISFORMULA(I639))),1,OFFSET($F638,-COUNTIF($B$607:B639,"&lt;0")+3,0)),"")</f>
        <v/>
      </c>
      <c r="O640" s="873">
        <f t="shared" si="92"/>
        <v>31</v>
      </c>
      <c r="P640" s="873"/>
      <c r="Q640" s="873"/>
      <c r="R640" s="873"/>
      <c r="S640" s="873"/>
      <c r="T640" s="877"/>
    </row>
    <row r="641" spans="1:20" x14ac:dyDescent="0.35">
      <c r="A641" s="873" t="b">
        <v>0</v>
      </c>
      <c r="B641" s="873">
        <f t="shared" si="89"/>
        <v>-208</v>
      </c>
      <c r="C641" s="888" t="s">
        <v>6087</v>
      </c>
      <c r="D641" s="888" t="s">
        <v>3610</v>
      </c>
      <c r="E641" s="873">
        <f t="shared" si="90"/>
        <v>8</v>
      </c>
      <c r="F641" s="889">
        <v>4</v>
      </c>
      <c r="G641" s="877"/>
      <c r="H641" s="873" t="e">
        <f t="shared" si="91"/>
        <v>#VALUE!</v>
      </c>
      <c r="I641" s="875"/>
      <c r="J641" s="878"/>
      <c r="K641" s="878"/>
      <c r="L641" s="877"/>
      <c r="M641" s="888" t="str">
        <f ca="1">IFERROR(IF(COUNTIF($B$607:$B640,"&lt;0")=1,"",OFFSET($C639,-COUNTIF($B$607:$B640,"&lt;0")+3,0)),"")</f>
        <v/>
      </c>
      <c r="N641" s="888" t="str">
        <f ca="1">IFERROR(IF(AND(_xlfn.ISFORMULA(I641),NOT(_xlfn.ISFORMULA(I640))),1,OFFSET($F639,-COUNTIF($B$607:B640,"&lt;0")+3,0)),"")</f>
        <v/>
      </c>
      <c r="O641" s="873">
        <f t="shared" si="92"/>
        <v>32</v>
      </c>
      <c r="P641" s="873"/>
      <c r="Q641" s="873"/>
      <c r="R641" s="873"/>
      <c r="S641" s="873"/>
      <c r="T641" s="877"/>
    </row>
    <row r="642" spans="1:20" x14ac:dyDescent="0.35">
      <c r="A642" s="873" t="b">
        <v>0</v>
      </c>
      <c r="B642" s="873">
        <f t="shared" si="89"/>
        <v>-207</v>
      </c>
      <c r="C642" s="888" t="s">
        <v>6088</v>
      </c>
      <c r="D642" s="888" t="s">
        <v>3651</v>
      </c>
      <c r="E642" s="873">
        <f t="shared" si="90"/>
        <v>1</v>
      </c>
      <c r="F642" s="889">
        <v>5</v>
      </c>
      <c r="G642" s="877"/>
      <c r="H642" s="873" t="e">
        <f t="shared" si="91"/>
        <v>#VALUE!</v>
      </c>
      <c r="I642" s="875"/>
      <c r="J642" s="878"/>
      <c r="K642" s="878"/>
      <c r="L642" s="877"/>
      <c r="M642" s="888" t="str">
        <f ca="1">IFERROR(IF(COUNTIF($B$607:$B641,"&lt;0")=1,"",OFFSET($C640,-COUNTIF($B$607:$B641,"&lt;0")+3,0)),"")</f>
        <v/>
      </c>
      <c r="N642" s="888" t="str">
        <f ca="1">IFERROR(IF(AND(_xlfn.ISFORMULA(I642),NOT(_xlfn.ISFORMULA(I641))),1,OFFSET($F640,-COUNTIF($B$607:B641,"&lt;0")+3,0)),"")</f>
        <v/>
      </c>
      <c r="O642" s="873">
        <f t="shared" si="92"/>
        <v>33</v>
      </c>
      <c r="P642" s="873"/>
      <c r="Q642" s="873"/>
      <c r="R642" s="873"/>
      <c r="S642" s="873"/>
      <c r="T642" s="877"/>
    </row>
    <row r="643" spans="1:20" x14ac:dyDescent="0.35">
      <c r="A643" s="873" t="b">
        <v>0</v>
      </c>
      <c r="B643" s="873">
        <f t="shared" si="89"/>
        <v>-206</v>
      </c>
      <c r="C643" s="888" t="s">
        <v>6089</v>
      </c>
      <c r="D643" s="888" t="s">
        <v>3651</v>
      </c>
      <c r="E643" s="873">
        <f t="shared" si="90"/>
        <v>2</v>
      </c>
      <c r="F643" s="889">
        <v>5</v>
      </c>
      <c r="G643" s="877"/>
      <c r="H643" s="873" t="e">
        <f t="shared" si="91"/>
        <v>#VALUE!</v>
      </c>
      <c r="I643" s="875"/>
      <c r="J643" s="878"/>
      <c r="K643" s="878"/>
      <c r="L643" s="877"/>
      <c r="M643" s="888" t="str">
        <f ca="1">IFERROR(IF(COUNTIF($B$607:$B642,"&lt;0")=1,"",OFFSET($C641,-COUNTIF($B$607:$B642,"&lt;0")+3,0)),"")</f>
        <v/>
      </c>
      <c r="N643" s="888" t="str">
        <f ca="1">IFERROR(IF(AND(_xlfn.ISFORMULA(I643),NOT(_xlfn.ISFORMULA(I642))),1,OFFSET($F641,-COUNTIF($B$607:B642,"&lt;0")+3,0)),"")</f>
        <v/>
      </c>
      <c r="O643" s="873">
        <f t="shared" si="92"/>
        <v>34</v>
      </c>
      <c r="P643" s="873"/>
      <c r="Q643" s="873"/>
      <c r="R643" s="873"/>
      <c r="S643" s="873"/>
      <c r="T643" s="877"/>
    </row>
    <row r="644" spans="1:20" x14ac:dyDescent="0.35">
      <c r="A644" s="873" t="b">
        <v>0</v>
      </c>
      <c r="B644" s="873">
        <f t="shared" si="89"/>
        <v>-205</v>
      </c>
      <c r="C644" s="888" t="s">
        <v>6090</v>
      </c>
      <c r="D644" s="888" t="s">
        <v>3651</v>
      </c>
      <c r="E644" s="873">
        <f t="shared" si="90"/>
        <v>3</v>
      </c>
      <c r="F644" s="889">
        <v>5</v>
      </c>
      <c r="G644" s="877"/>
      <c r="H644" s="873" t="e">
        <f t="shared" si="91"/>
        <v>#VALUE!</v>
      </c>
      <c r="I644" s="875"/>
      <c r="J644" s="878"/>
      <c r="K644" s="878"/>
      <c r="L644" s="877"/>
      <c r="M644" s="888" t="str">
        <f ca="1">IFERROR(IF(COUNTIF($B$607:$B643,"&lt;0")=1,"",OFFSET($C642,-COUNTIF($B$607:$B643,"&lt;0")+3,0)),"")</f>
        <v/>
      </c>
      <c r="N644" s="888" t="str">
        <f ca="1">IFERROR(IF(AND(_xlfn.ISFORMULA(I644),NOT(_xlfn.ISFORMULA(I643))),1,OFFSET($F642,-COUNTIF($B$607:B643,"&lt;0")+3,0)),"")</f>
        <v/>
      </c>
      <c r="O644" s="873">
        <f t="shared" si="92"/>
        <v>35</v>
      </c>
      <c r="P644" s="873"/>
      <c r="Q644" s="873"/>
      <c r="R644" s="873"/>
      <c r="S644" s="873"/>
      <c r="T644" s="877"/>
    </row>
    <row r="645" spans="1:20" x14ac:dyDescent="0.35">
      <c r="A645" s="873" t="b">
        <v>0</v>
      </c>
      <c r="B645" s="873">
        <f t="shared" si="89"/>
        <v>-204</v>
      </c>
      <c r="C645" s="888" t="s">
        <v>6091</v>
      </c>
      <c r="D645" s="888" t="s">
        <v>3651</v>
      </c>
      <c r="E645" s="873">
        <f t="shared" si="90"/>
        <v>4</v>
      </c>
      <c r="F645" s="889">
        <v>5</v>
      </c>
      <c r="G645" s="877"/>
      <c r="H645" s="873" t="e">
        <f t="shared" si="91"/>
        <v>#VALUE!</v>
      </c>
      <c r="I645" s="875"/>
      <c r="J645" s="878"/>
      <c r="K645" s="878"/>
      <c r="L645" s="877"/>
      <c r="M645" s="888" t="str">
        <f ca="1">IFERROR(IF(COUNTIF($B$607:$B644,"&lt;0")=1,"",OFFSET($C643,-COUNTIF($B$607:$B644,"&lt;0")+3,0)),"")</f>
        <v/>
      </c>
      <c r="N645" s="888" t="str">
        <f ca="1">IFERROR(IF(AND(_xlfn.ISFORMULA(I645),NOT(_xlfn.ISFORMULA(I644))),1,OFFSET($F643,-COUNTIF($B$607:B644,"&lt;0")+3,0)),"")</f>
        <v/>
      </c>
      <c r="O645" s="873">
        <f t="shared" si="92"/>
        <v>36</v>
      </c>
      <c r="P645" s="873"/>
      <c r="Q645" s="873"/>
      <c r="R645" s="873"/>
      <c r="S645" s="873"/>
      <c r="T645" s="877"/>
    </row>
    <row r="646" spans="1:20" x14ac:dyDescent="0.35">
      <c r="A646" s="873" t="b">
        <v>0</v>
      </c>
      <c r="B646" s="873">
        <f t="shared" si="89"/>
        <v>-203</v>
      </c>
      <c r="C646" s="888" t="s">
        <v>6092</v>
      </c>
      <c r="D646" s="888" t="s">
        <v>3651</v>
      </c>
      <c r="E646" s="873">
        <f t="shared" si="90"/>
        <v>5</v>
      </c>
      <c r="F646" s="889">
        <v>5</v>
      </c>
      <c r="G646" s="877"/>
      <c r="H646" s="873" t="e">
        <f t="shared" si="91"/>
        <v>#VALUE!</v>
      </c>
      <c r="I646" s="875"/>
      <c r="J646" s="878"/>
      <c r="K646" s="878"/>
      <c r="L646" s="877"/>
      <c r="M646" s="888" t="str">
        <f ca="1">IFERROR(IF(COUNTIF($B$607:$B645,"&lt;0")=1,"",OFFSET($C644,-COUNTIF($B$607:$B645,"&lt;0")+3,0)),"")</f>
        <v/>
      </c>
      <c r="N646" s="888" t="str">
        <f ca="1">IFERROR(IF(AND(_xlfn.ISFORMULA(I646),NOT(_xlfn.ISFORMULA(I645))),1,OFFSET($F644,-COUNTIF($B$607:B645,"&lt;0")+3,0)),"")</f>
        <v/>
      </c>
      <c r="O646" s="873">
        <f t="shared" si="92"/>
        <v>37</v>
      </c>
      <c r="P646" s="873"/>
      <c r="Q646" s="873"/>
      <c r="R646" s="873"/>
      <c r="S646" s="873"/>
      <c r="T646" s="877"/>
    </row>
    <row r="647" spans="1:20" x14ac:dyDescent="0.35">
      <c r="A647" s="873" t="b">
        <v>0</v>
      </c>
      <c r="B647" s="873">
        <f t="shared" si="89"/>
        <v>-202</v>
      </c>
      <c r="C647" s="888" t="s">
        <v>6093</v>
      </c>
      <c r="D647" s="888" t="s">
        <v>3651</v>
      </c>
      <c r="E647" s="873">
        <f t="shared" si="90"/>
        <v>6</v>
      </c>
      <c r="F647" s="889">
        <v>5</v>
      </c>
      <c r="G647" s="877"/>
      <c r="H647" s="873" t="e">
        <f t="shared" si="91"/>
        <v>#VALUE!</v>
      </c>
      <c r="I647" s="875"/>
      <c r="J647" s="878"/>
      <c r="K647" s="878"/>
      <c r="L647" s="877"/>
      <c r="M647" s="888" t="str">
        <f ca="1">IFERROR(IF(COUNTIF($B$607:$B646,"&lt;0")=1,"",OFFSET($C645,-COUNTIF($B$607:$B646,"&lt;0")+3,0)),"")</f>
        <v/>
      </c>
      <c r="N647" s="888" t="str">
        <f ca="1">IFERROR(IF(AND(_xlfn.ISFORMULA(I647),NOT(_xlfn.ISFORMULA(I646))),1,OFFSET($F645,-COUNTIF($B$607:B646,"&lt;0")+3,0)),"")</f>
        <v/>
      </c>
      <c r="O647" s="873">
        <f t="shared" si="92"/>
        <v>38</v>
      </c>
      <c r="P647" s="873"/>
      <c r="Q647" s="873"/>
      <c r="R647" s="873"/>
      <c r="S647" s="873"/>
      <c r="T647" s="877"/>
    </row>
    <row r="648" spans="1:20" x14ac:dyDescent="0.35">
      <c r="A648" s="873" t="b">
        <v>0</v>
      </c>
      <c r="B648" s="873">
        <f t="shared" si="89"/>
        <v>-201</v>
      </c>
      <c r="C648" s="888" t="s">
        <v>6094</v>
      </c>
      <c r="D648" s="888" t="s">
        <v>3651</v>
      </c>
      <c r="E648" s="873">
        <f t="shared" si="90"/>
        <v>7</v>
      </c>
      <c r="F648" s="889">
        <v>5</v>
      </c>
      <c r="G648" s="877"/>
      <c r="H648" s="873" t="e">
        <f t="shared" si="91"/>
        <v>#VALUE!</v>
      </c>
      <c r="I648" s="875"/>
      <c r="J648" s="878"/>
      <c r="K648" s="878"/>
      <c r="L648" s="877"/>
      <c r="M648" s="888" t="str">
        <f ca="1">IFERROR(IF(COUNTIF($B$607:$B647,"&lt;0")=1,"",OFFSET($C646,-COUNTIF($B$607:$B647,"&lt;0")+3,0)),"")</f>
        <v/>
      </c>
      <c r="N648" s="888" t="str">
        <f ca="1">IFERROR(IF(AND(_xlfn.ISFORMULA(I648),NOT(_xlfn.ISFORMULA(I647))),1,OFFSET($F646,-COUNTIF($B$607:B647,"&lt;0")+3,0)),"")</f>
        <v/>
      </c>
      <c r="O648" s="873">
        <f t="shared" si="92"/>
        <v>39</v>
      </c>
      <c r="P648" s="873"/>
      <c r="Q648" s="873"/>
      <c r="R648" s="873"/>
      <c r="S648" s="873"/>
      <c r="T648" s="877"/>
    </row>
    <row r="649" spans="1:20" x14ac:dyDescent="0.35">
      <c r="A649" s="873" t="b">
        <v>0</v>
      </c>
      <c r="B649" s="873">
        <f t="shared" si="89"/>
        <v>-200</v>
      </c>
      <c r="C649" s="888" t="s">
        <v>6095</v>
      </c>
      <c r="D649" s="888" t="s">
        <v>3651</v>
      </c>
      <c r="E649" s="873">
        <f t="shared" si="90"/>
        <v>8</v>
      </c>
      <c r="F649" s="889">
        <v>5</v>
      </c>
      <c r="G649" s="877"/>
      <c r="H649" s="873" t="e">
        <f t="shared" si="91"/>
        <v>#VALUE!</v>
      </c>
      <c r="I649" s="875"/>
      <c r="J649" s="878"/>
      <c r="K649" s="878"/>
      <c r="L649" s="877"/>
      <c r="M649" s="888" t="str">
        <f ca="1">IFERROR(IF(COUNTIF($B$607:$B648,"&lt;0")=1,"",OFFSET($C647,-COUNTIF($B$607:$B648,"&lt;0")+3,0)),"")</f>
        <v/>
      </c>
      <c r="N649" s="888" t="str">
        <f ca="1">IFERROR(IF(AND(_xlfn.ISFORMULA(I649),NOT(_xlfn.ISFORMULA(I648))),1,OFFSET($F647,-COUNTIF($B$607:B648,"&lt;0")+3,0)),"")</f>
        <v/>
      </c>
      <c r="O649" s="873">
        <f t="shared" si="92"/>
        <v>40</v>
      </c>
      <c r="P649" s="873"/>
      <c r="Q649" s="873"/>
      <c r="R649" s="873"/>
      <c r="S649" s="873"/>
      <c r="T649" s="877"/>
    </row>
    <row r="650" spans="1:20" x14ac:dyDescent="0.35">
      <c r="A650" s="873" t="b">
        <v>0</v>
      </c>
      <c r="B650" s="873">
        <f t="shared" si="89"/>
        <v>-199</v>
      </c>
      <c r="C650" s="888" t="s">
        <v>6096</v>
      </c>
      <c r="D650" s="888" t="s">
        <v>3692</v>
      </c>
      <c r="E650" s="873">
        <f t="shared" si="90"/>
        <v>1</v>
      </c>
      <c r="F650" s="889">
        <v>6</v>
      </c>
      <c r="G650" s="877"/>
      <c r="H650" s="873" t="e">
        <f t="shared" si="91"/>
        <v>#VALUE!</v>
      </c>
      <c r="I650" s="875"/>
      <c r="J650" s="878"/>
      <c r="K650" s="878"/>
      <c r="L650" s="877"/>
      <c r="M650" s="888" t="str">
        <f ca="1">IFERROR(IF(COUNTIF($B$607:$B649,"&lt;0")=1,"",OFFSET($C648,-COUNTIF($B$607:$B649,"&lt;0")+3,0)),"")</f>
        <v/>
      </c>
      <c r="N650" s="888" t="str">
        <f ca="1">IFERROR(IF(AND(_xlfn.ISFORMULA(I650),NOT(_xlfn.ISFORMULA(I649))),1,OFFSET($F648,-COUNTIF($B$607:B649,"&lt;0")+3,0)),"")</f>
        <v/>
      </c>
      <c r="O650" s="873">
        <f t="shared" si="92"/>
        <v>41</v>
      </c>
      <c r="P650" s="873"/>
      <c r="Q650" s="873"/>
      <c r="R650" s="873"/>
      <c r="S650" s="873"/>
      <c r="T650" s="877"/>
    </row>
    <row r="651" spans="1:20" x14ac:dyDescent="0.35">
      <c r="A651" s="873" t="b">
        <v>0</v>
      </c>
      <c r="B651" s="873">
        <f t="shared" si="89"/>
        <v>-198</v>
      </c>
      <c r="C651" s="888" t="s">
        <v>6097</v>
      </c>
      <c r="D651" s="888" t="s">
        <v>3692</v>
      </c>
      <c r="E651" s="873">
        <f t="shared" si="90"/>
        <v>2</v>
      </c>
      <c r="F651" s="889">
        <v>6</v>
      </c>
      <c r="G651" s="877"/>
      <c r="H651" s="873" t="e">
        <f t="shared" si="91"/>
        <v>#VALUE!</v>
      </c>
      <c r="I651" s="875"/>
      <c r="J651" s="878"/>
      <c r="K651" s="878"/>
      <c r="L651" s="877"/>
      <c r="M651" s="888" t="str">
        <f ca="1">IFERROR(IF(COUNTIF($B$607:$B650,"&lt;0")=1,"",OFFSET($C649,-COUNTIF($B$607:$B650,"&lt;0")+3,0)),"")</f>
        <v/>
      </c>
      <c r="N651" s="888" t="str">
        <f ca="1">IFERROR(IF(AND(_xlfn.ISFORMULA(I651),NOT(_xlfn.ISFORMULA(I650))),1,OFFSET($F649,-COUNTIF($B$607:B650,"&lt;0")+3,0)),"")</f>
        <v/>
      </c>
      <c r="O651" s="873">
        <f t="shared" si="92"/>
        <v>42</v>
      </c>
      <c r="P651" s="873"/>
      <c r="Q651" s="873"/>
      <c r="R651" s="873"/>
      <c r="S651" s="873"/>
      <c r="T651" s="877"/>
    </row>
    <row r="652" spans="1:20" x14ac:dyDescent="0.35">
      <c r="A652" s="873" t="b">
        <v>0</v>
      </c>
      <c r="B652" s="873">
        <f t="shared" si="89"/>
        <v>-197</v>
      </c>
      <c r="C652" s="888" t="s">
        <v>6098</v>
      </c>
      <c r="D652" s="888" t="s">
        <v>3692</v>
      </c>
      <c r="E652" s="873">
        <f t="shared" si="90"/>
        <v>3</v>
      </c>
      <c r="F652" s="889">
        <v>6</v>
      </c>
      <c r="G652" s="877"/>
      <c r="H652" s="873" t="e">
        <f t="shared" si="91"/>
        <v>#VALUE!</v>
      </c>
      <c r="I652" s="875"/>
      <c r="J652" s="878"/>
      <c r="K652" s="878"/>
      <c r="L652" s="877"/>
      <c r="M652" s="888" t="str">
        <f ca="1">IFERROR(IF(COUNTIF($B$607:$B651,"&lt;0")=1,"",OFFSET($C650,-COUNTIF($B$607:$B651,"&lt;0")+3,0)),"")</f>
        <v/>
      </c>
      <c r="N652" s="888" t="str">
        <f ca="1">IFERROR(IF(AND(_xlfn.ISFORMULA(I652),NOT(_xlfn.ISFORMULA(I651))),1,OFFSET($F650,-COUNTIF($B$607:B651,"&lt;0")+3,0)),"")</f>
        <v/>
      </c>
      <c r="O652" s="873">
        <f t="shared" si="92"/>
        <v>43</v>
      </c>
      <c r="P652" s="873"/>
      <c r="Q652" s="873"/>
      <c r="R652" s="873"/>
      <c r="S652" s="873"/>
      <c r="T652" s="877"/>
    </row>
    <row r="653" spans="1:20" x14ac:dyDescent="0.35">
      <c r="A653" s="873" t="b">
        <v>0</v>
      </c>
      <c r="B653" s="873">
        <f t="shared" si="89"/>
        <v>-196</v>
      </c>
      <c r="C653" s="888" t="s">
        <v>6099</v>
      </c>
      <c r="D653" s="888" t="s">
        <v>3692</v>
      </c>
      <c r="E653" s="873">
        <f t="shared" si="90"/>
        <v>4</v>
      </c>
      <c r="F653" s="889">
        <v>6</v>
      </c>
      <c r="G653" s="877"/>
      <c r="H653" s="873" t="e">
        <f t="shared" si="91"/>
        <v>#VALUE!</v>
      </c>
      <c r="I653" s="875"/>
      <c r="J653" s="878"/>
      <c r="K653" s="878"/>
      <c r="L653" s="877"/>
      <c r="M653" s="888" t="str">
        <f ca="1">IFERROR(IF(COUNTIF($B$607:$B652,"&lt;0")=1,"",OFFSET($C651,-COUNTIF($B$607:$B652,"&lt;0")+3,0)),"")</f>
        <v/>
      </c>
      <c r="N653" s="888" t="str">
        <f ca="1">IFERROR(IF(AND(_xlfn.ISFORMULA(I653),NOT(_xlfn.ISFORMULA(I652))),1,OFFSET($F651,-COUNTIF($B$607:B652,"&lt;0")+3,0)),"")</f>
        <v/>
      </c>
      <c r="O653" s="873">
        <f t="shared" si="92"/>
        <v>44</v>
      </c>
      <c r="P653" s="873"/>
      <c r="Q653" s="873"/>
      <c r="R653" s="873"/>
      <c r="S653" s="873"/>
      <c r="T653" s="877"/>
    </row>
    <row r="654" spans="1:20" x14ac:dyDescent="0.35">
      <c r="A654" s="873" t="b">
        <v>0</v>
      </c>
      <c r="B654" s="873">
        <f t="shared" si="89"/>
        <v>-195</v>
      </c>
      <c r="C654" s="888" t="s">
        <v>6100</v>
      </c>
      <c r="D654" s="888" t="s">
        <v>3692</v>
      </c>
      <c r="E654" s="873">
        <f t="shared" si="90"/>
        <v>5</v>
      </c>
      <c r="F654" s="889">
        <v>6</v>
      </c>
      <c r="G654" s="877"/>
      <c r="H654" s="873" t="e">
        <f t="shared" si="91"/>
        <v>#VALUE!</v>
      </c>
      <c r="I654" s="875"/>
      <c r="J654" s="878"/>
      <c r="K654" s="878"/>
      <c r="L654" s="877"/>
      <c r="M654" s="888" t="str">
        <f ca="1">IFERROR(IF(COUNTIF($B$607:$B653,"&lt;0")=1,"",OFFSET($C652,-COUNTIF($B$607:$B653,"&lt;0")+3,0)),"")</f>
        <v/>
      </c>
      <c r="N654" s="888" t="str">
        <f ca="1">IFERROR(IF(AND(_xlfn.ISFORMULA(I654),NOT(_xlfn.ISFORMULA(I653))),1,OFFSET($F652,-COUNTIF($B$607:B653,"&lt;0")+3,0)),"")</f>
        <v/>
      </c>
      <c r="O654" s="873">
        <f t="shared" si="92"/>
        <v>45</v>
      </c>
      <c r="P654" s="873"/>
      <c r="Q654" s="873"/>
      <c r="R654" s="873"/>
      <c r="S654" s="873"/>
      <c r="T654" s="877"/>
    </row>
    <row r="655" spans="1:20" x14ac:dyDescent="0.35">
      <c r="A655" s="873" t="b">
        <v>0</v>
      </c>
      <c r="B655" s="873">
        <f t="shared" si="89"/>
        <v>-194</v>
      </c>
      <c r="C655" s="888" t="s">
        <v>6101</v>
      </c>
      <c r="D655" s="888" t="s">
        <v>3692</v>
      </c>
      <c r="E655" s="873">
        <f t="shared" si="90"/>
        <v>6</v>
      </c>
      <c r="F655" s="889">
        <v>6</v>
      </c>
      <c r="G655" s="877"/>
      <c r="H655" s="873" t="e">
        <f t="shared" si="91"/>
        <v>#VALUE!</v>
      </c>
      <c r="I655" s="875"/>
      <c r="J655" s="878"/>
      <c r="K655" s="878"/>
      <c r="L655" s="877"/>
      <c r="M655" s="888" t="str">
        <f ca="1">IFERROR(IF(COUNTIF($B$607:$B654,"&lt;0")=1,"",OFFSET($C653,-COUNTIF($B$607:$B654,"&lt;0")+3,0)),"")</f>
        <v/>
      </c>
      <c r="N655" s="888" t="str">
        <f ca="1">IFERROR(IF(AND(_xlfn.ISFORMULA(I655),NOT(_xlfn.ISFORMULA(I654))),1,OFFSET($F653,-COUNTIF($B$607:B654,"&lt;0")+3,0)),"")</f>
        <v/>
      </c>
      <c r="O655" s="873">
        <f t="shared" si="92"/>
        <v>46</v>
      </c>
      <c r="P655" s="873"/>
      <c r="Q655" s="873"/>
      <c r="R655" s="873"/>
      <c r="S655" s="873"/>
      <c r="T655" s="877"/>
    </row>
    <row r="656" spans="1:20" x14ac:dyDescent="0.35">
      <c r="A656" s="873" t="b">
        <v>0</v>
      </c>
      <c r="B656" s="873">
        <f t="shared" si="89"/>
        <v>-193</v>
      </c>
      <c r="C656" s="888" t="s">
        <v>6102</v>
      </c>
      <c r="D656" s="888" t="s">
        <v>3692</v>
      </c>
      <c r="E656" s="873">
        <f t="shared" si="90"/>
        <v>7</v>
      </c>
      <c r="F656" s="889">
        <v>6</v>
      </c>
      <c r="G656" s="877"/>
      <c r="H656" s="873" t="e">
        <f t="shared" si="91"/>
        <v>#VALUE!</v>
      </c>
      <c r="I656" s="875"/>
      <c r="J656" s="878"/>
      <c r="K656" s="878"/>
      <c r="L656" s="877"/>
      <c r="M656" s="888" t="str">
        <f ca="1">IFERROR(IF(COUNTIF($B$607:$B655,"&lt;0")=1,"",OFFSET($C654,-COUNTIF($B$607:$B655,"&lt;0")+3,0)),"")</f>
        <v/>
      </c>
      <c r="N656" s="888" t="str">
        <f ca="1">IFERROR(IF(AND(_xlfn.ISFORMULA(I656),NOT(_xlfn.ISFORMULA(I655))),1,OFFSET($F654,-COUNTIF($B$607:B655,"&lt;0")+3,0)),"")</f>
        <v/>
      </c>
      <c r="O656" s="873">
        <f t="shared" si="92"/>
        <v>47</v>
      </c>
      <c r="P656" s="873"/>
      <c r="Q656" s="873"/>
      <c r="R656" s="873"/>
      <c r="S656" s="873"/>
      <c r="T656" s="877"/>
    </row>
    <row r="657" spans="1:20" x14ac:dyDescent="0.35">
      <c r="A657" s="873" t="b">
        <v>0</v>
      </c>
      <c r="B657" s="873">
        <f t="shared" si="89"/>
        <v>-192</v>
      </c>
      <c r="C657" s="888" t="s">
        <v>6103</v>
      </c>
      <c r="D657" s="888" t="s">
        <v>3692</v>
      </c>
      <c r="E657" s="873">
        <f t="shared" si="90"/>
        <v>8</v>
      </c>
      <c r="F657" s="889">
        <v>6</v>
      </c>
      <c r="G657" s="877"/>
      <c r="H657" s="873" t="e">
        <f t="shared" si="91"/>
        <v>#VALUE!</v>
      </c>
      <c r="I657" s="875"/>
      <c r="J657" s="878"/>
      <c r="K657" s="878"/>
      <c r="L657" s="877"/>
      <c r="M657" s="888" t="str">
        <f ca="1">IFERROR(IF(COUNTIF($B$607:$B656,"&lt;0")=1,"",OFFSET($C655,-COUNTIF($B$607:$B656,"&lt;0")+3,0)),"")</f>
        <v/>
      </c>
      <c r="N657" s="888" t="str">
        <f ca="1">IFERROR(IF(AND(_xlfn.ISFORMULA(I657),NOT(_xlfn.ISFORMULA(I656))),1,OFFSET($F655,-COUNTIF($B$607:B656,"&lt;0")+3,0)),"")</f>
        <v/>
      </c>
      <c r="O657" s="873">
        <f t="shared" si="92"/>
        <v>48</v>
      </c>
      <c r="P657" s="873"/>
      <c r="Q657" s="873"/>
      <c r="R657" s="873"/>
      <c r="S657" s="873"/>
      <c r="T657" s="877"/>
    </row>
    <row r="658" spans="1:20" x14ac:dyDescent="0.35">
      <c r="A658" s="873" t="b">
        <v>0</v>
      </c>
      <c r="B658" s="873">
        <f t="shared" si="89"/>
        <v>-191</v>
      </c>
      <c r="C658" s="888" t="s">
        <v>6104</v>
      </c>
      <c r="D658" s="888" t="s">
        <v>3733</v>
      </c>
      <c r="E658" s="873">
        <f t="shared" si="90"/>
        <v>1</v>
      </c>
      <c r="F658" s="889">
        <v>7</v>
      </c>
      <c r="G658" s="877"/>
      <c r="H658" s="873" t="e">
        <f t="shared" si="91"/>
        <v>#VALUE!</v>
      </c>
      <c r="I658" s="875"/>
      <c r="J658" s="878"/>
      <c r="K658" s="878"/>
      <c r="L658" s="877"/>
      <c r="M658" s="888" t="str">
        <f ca="1">IFERROR(IF(COUNTIF($B$607:$B657,"&lt;0")=1,"",OFFSET($C656,-COUNTIF($B$607:$B657,"&lt;0")+3,0)),"")</f>
        <v/>
      </c>
      <c r="N658" s="888" t="str">
        <f ca="1">IFERROR(IF(AND(_xlfn.ISFORMULA(I658),NOT(_xlfn.ISFORMULA(I657))),1,OFFSET($F656,-COUNTIF($B$607:B657,"&lt;0")+3,0)),"")</f>
        <v/>
      </c>
      <c r="O658" s="873">
        <f t="shared" si="92"/>
        <v>49</v>
      </c>
      <c r="P658" s="873"/>
      <c r="Q658" s="873"/>
      <c r="R658" s="873"/>
      <c r="S658" s="873"/>
      <c r="T658" s="877"/>
    </row>
    <row r="659" spans="1:20" x14ac:dyDescent="0.35">
      <c r="A659" s="873" t="b">
        <v>0</v>
      </c>
      <c r="B659" s="873">
        <f t="shared" si="89"/>
        <v>-190</v>
      </c>
      <c r="C659" s="888" t="s">
        <v>6105</v>
      </c>
      <c r="D659" s="888" t="s">
        <v>3733</v>
      </c>
      <c r="E659" s="873">
        <f t="shared" si="90"/>
        <v>2</v>
      </c>
      <c r="F659" s="889">
        <v>7</v>
      </c>
      <c r="G659" s="877"/>
      <c r="H659" s="873" t="e">
        <f t="shared" si="91"/>
        <v>#VALUE!</v>
      </c>
      <c r="I659" s="875"/>
      <c r="J659" s="878"/>
      <c r="K659" s="878"/>
      <c r="L659" s="877"/>
      <c r="M659" s="888" t="str">
        <f ca="1">IFERROR(IF(COUNTIF($B$607:$B658,"&lt;0")=1,"",OFFSET($C657,-COUNTIF($B$607:$B658,"&lt;0")+3,0)),"")</f>
        <v/>
      </c>
      <c r="N659" s="888" t="str">
        <f ca="1">IFERROR(IF(AND(_xlfn.ISFORMULA(I659),NOT(_xlfn.ISFORMULA(I658))),1,OFFSET($F657,-COUNTIF($B$607:B658,"&lt;0")+3,0)),"")</f>
        <v/>
      </c>
      <c r="O659" s="873">
        <f t="shared" si="92"/>
        <v>50</v>
      </c>
      <c r="P659" s="873"/>
      <c r="Q659" s="873"/>
      <c r="R659" s="873"/>
      <c r="S659" s="873"/>
      <c r="T659" s="877"/>
    </row>
    <row r="660" spans="1:20" x14ac:dyDescent="0.35">
      <c r="A660" s="873" t="b">
        <v>0</v>
      </c>
      <c r="B660" s="873">
        <f t="shared" si="89"/>
        <v>-189</v>
      </c>
      <c r="C660" s="888" t="s">
        <v>6106</v>
      </c>
      <c r="D660" s="888" t="s">
        <v>3733</v>
      </c>
      <c r="E660" s="873">
        <f t="shared" si="90"/>
        <v>3</v>
      </c>
      <c r="F660" s="889">
        <v>7</v>
      </c>
      <c r="G660" s="877"/>
      <c r="H660" s="873" t="e">
        <f t="shared" si="91"/>
        <v>#VALUE!</v>
      </c>
      <c r="I660" s="875"/>
      <c r="J660" s="878"/>
      <c r="K660" s="878"/>
      <c r="L660" s="877"/>
      <c r="M660" s="888" t="str">
        <f ca="1">IFERROR(IF(COUNTIF($B$607:$B659,"&lt;0")=1,"",OFFSET($C658,-COUNTIF($B$607:$B659,"&lt;0")+3,0)),"")</f>
        <v/>
      </c>
      <c r="N660" s="888" t="str">
        <f ca="1">IFERROR(IF(AND(_xlfn.ISFORMULA(I660),NOT(_xlfn.ISFORMULA(I659))),1,OFFSET($F658,-COUNTIF($B$607:B659,"&lt;0")+3,0)),"")</f>
        <v/>
      </c>
      <c r="O660" s="873">
        <f t="shared" si="92"/>
        <v>51</v>
      </c>
      <c r="P660" s="873"/>
      <c r="Q660" s="873"/>
      <c r="R660" s="873"/>
      <c r="S660" s="873"/>
      <c r="T660" s="877"/>
    </row>
    <row r="661" spans="1:20" x14ac:dyDescent="0.35">
      <c r="A661" s="873" t="b">
        <v>0</v>
      </c>
      <c r="B661" s="873">
        <f t="shared" si="89"/>
        <v>-188</v>
      </c>
      <c r="C661" s="888" t="s">
        <v>6107</v>
      </c>
      <c r="D661" s="888" t="s">
        <v>3733</v>
      </c>
      <c r="E661" s="873">
        <f t="shared" si="90"/>
        <v>4</v>
      </c>
      <c r="F661" s="889">
        <v>7</v>
      </c>
      <c r="G661" s="877"/>
      <c r="H661" s="873" t="e">
        <f t="shared" si="91"/>
        <v>#VALUE!</v>
      </c>
      <c r="I661" s="875"/>
      <c r="J661" s="878"/>
      <c r="K661" s="878"/>
      <c r="L661" s="877"/>
      <c r="M661" s="888" t="str">
        <f ca="1">IFERROR(IF(COUNTIF($B$607:$B660,"&lt;0")=1,"",OFFSET($C659,-COUNTIF($B$607:$B660,"&lt;0")+3,0)),"")</f>
        <v/>
      </c>
      <c r="N661" s="888" t="str">
        <f ca="1">IFERROR(IF(AND(_xlfn.ISFORMULA(I661),NOT(_xlfn.ISFORMULA(I660))),1,OFFSET($F659,-COUNTIF($B$607:B660,"&lt;0")+3,0)),"")</f>
        <v/>
      </c>
      <c r="O661" s="873">
        <f t="shared" si="92"/>
        <v>52</v>
      </c>
      <c r="P661" s="873"/>
      <c r="Q661" s="873"/>
      <c r="R661" s="873"/>
      <c r="S661" s="873"/>
      <c r="T661" s="877"/>
    </row>
    <row r="662" spans="1:20" x14ac:dyDescent="0.35">
      <c r="A662" s="873" t="b">
        <v>0</v>
      </c>
      <c r="B662" s="873">
        <f t="shared" si="89"/>
        <v>-187</v>
      </c>
      <c r="C662" s="888" t="s">
        <v>6108</v>
      </c>
      <c r="D662" s="888" t="s">
        <v>3733</v>
      </c>
      <c r="E662" s="873">
        <f t="shared" si="90"/>
        <v>5</v>
      </c>
      <c r="F662" s="889">
        <v>7</v>
      </c>
      <c r="G662" s="877"/>
      <c r="H662" s="873" t="e">
        <f t="shared" si="91"/>
        <v>#VALUE!</v>
      </c>
      <c r="I662" s="875"/>
      <c r="J662" s="878"/>
      <c r="K662" s="878"/>
      <c r="L662" s="877"/>
      <c r="M662" s="888" t="str">
        <f ca="1">IFERROR(IF(COUNTIF($B$607:$B661,"&lt;0")=1,"",OFFSET($C660,-COUNTIF($B$607:$B661,"&lt;0")+3,0)),"")</f>
        <v/>
      </c>
      <c r="N662" s="888" t="str">
        <f ca="1">IFERROR(IF(AND(_xlfn.ISFORMULA(I662),NOT(_xlfn.ISFORMULA(I661))),1,OFFSET($F660,-COUNTIF($B$607:B661,"&lt;0")+3,0)),"")</f>
        <v/>
      </c>
      <c r="O662" s="873">
        <f t="shared" si="92"/>
        <v>53</v>
      </c>
      <c r="P662" s="873"/>
      <c r="Q662" s="873"/>
      <c r="R662" s="873"/>
      <c r="S662" s="873"/>
      <c r="T662" s="877"/>
    </row>
    <row r="663" spans="1:20" x14ac:dyDescent="0.35">
      <c r="A663" s="873" t="b">
        <v>0</v>
      </c>
      <c r="B663" s="873">
        <f t="shared" si="89"/>
        <v>-186</v>
      </c>
      <c r="C663" s="888" t="s">
        <v>6109</v>
      </c>
      <c r="D663" s="888" t="s">
        <v>3733</v>
      </c>
      <c r="E663" s="873">
        <f t="shared" si="90"/>
        <v>6</v>
      </c>
      <c r="F663" s="889">
        <v>7</v>
      </c>
      <c r="G663" s="877"/>
      <c r="H663" s="873" t="e">
        <f t="shared" si="91"/>
        <v>#VALUE!</v>
      </c>
      <c r="I663" s="875"/>
      <c r="J663" s="878"/>
      <c r="K663" s="878"/>
      <c r="L663" s="877"/>
      <c r="M663" s="888" t="str">
        <f ca="1">IFERROR(IF(COUNTIF($B$607:$B662,"&lt;0")=1,"",OFFSET($C661,-COUNTIF($B$607:$B662,"&lt;0")+3,0)),"")</f>
        <v/>
      </c>
      <c r="N663" s="888" t="str">
        <f ca="1">IFERROR(IF(AND(_xlfn.ISFORMULA(I663),NOT(_xlfn.ISFORMULA(I662))),1,OFFSET($F661,-COUNTIF($B$607:B662,"&lt;0")+3,0)),"")</f>
        <v/>
      </c>
      <c r="O663" s="873">
        <f t="shared" si="92"/>
        <v>54</v>
      </c>
      <c r="P663" s="873"/>
      <c r="Q663" s="873"/>
      <c r="R663" s="873"/>
      <c r="S663" s="873"/>
      <c r="T663" s="877"/>
    </row>
    <row r="664" spans="1:20" x14ac:dyDescent="0.35">
      <c r="A664" s="873" t="b">
        <v>0</v>
      </c>
      <c r="B664" s="873">
        <f t="shared" si="89"/>
        <v>-185</v>
      </c>
      <c r="C664" s="888" t="s">
        <v>6110</v>
      </c>
      <c r="D664" s="888" t="s">
        <v>3733</v>
      </c>
      <c r="E664" s="873">
        <f t="shared" si="90"/>
        <v>7</v>
      </c>
      <c r="F664" s="889">
        <v>7</v>
      </c>
      <c r="G664" s="877"/>
      <c r="H664" s="873" t="e">
        <f t="shared" si="91"/>
        <v>#VALUE!</v>
      </c>
      <c r="I664" s="875"/>
      <c r="J664" s="878"/>
      <c r="K664" s="878"/>
      <c r="L664" s="877"/>
      <c r="M664" s="888" t="str">
        <f ca="1">IFERROR(IF(COUNTIF($B$607:$B663,"&lt;0")=1,"",OFFSET($C662,-COUNTIF($B$607:$B663,"&lt;0")+3,0)),"")</f>
        <v/>
      </c>
      <c r="N664" s="888" t="str">
        <f ca="1">IFERROR(IF(AND(_xlfn.ISFORMULA(I664),NOT(_xlfn.ISFORMULA(I663))),1,OFFSET($F662,-COUNTIF($B$607:B663,"&lt;0")+3,0)),"")</f>
        <v/>
      </c>
      <c r="O664" s="873">
        <f t="shared" si="92"/>
        <v>55</v>
      </c>
      <c r="P664" s="873"/>
      <c r="Q664" s="873"/>
      <c r="R664" s="873"/>
      <c r="S664" s="873"/>
      <c r="T664" s="877"/>
    </row>
    <row r="665" spans="1:20" x14ac:dyDescent="0.35">
      <c r="A665" s="873" t="b">
        <v>0</v>
      </c>
      <c r="B665" s="873">
        <f t="shared" si="89"/>
        <v>-184</v>
      </c>
      <c r="C665" s="888" t="s">
        <v>6111</v>
      </c>
      <c r="D665" s="888" t="s">
        <v>3733</v>
      </c>
      <c r="E665" s="873">
        <f t="shared" si="90"/>
        <v>8</v>
      </c>
      <c r="F665" s="889">
        <v>7</v>
      </c>
      <c r="G665" s="877"/>
      <c r="H665" s="873" t="e">
        <f t="shared" si="91"/>
        <v>#VALUE!</v>
      </c>
      <c r="I665" s="875"/>
      <c r="J665" s="878"/>
      <c r="K665" s="878"/>
      <c r="L665" s="877"/>
      <c r="M665" s="888" t="str">
        <f ca="1">IFERROR(IF(COUNTIF($B$607:$B664,"&lt;0")=1,"",OFFSET($C663,-COUNTIF($B$607:$B664,"&lt;0")+3,0)),"")</f>
        <v/>
      </c>
      <c r="N665" s="888" t="str">
        <f ca="1">IFERROR(IF(AND(_xlfn.ISFORMULA(I665),NOT(_xlfn.ISFORMULA(I664))),1,OFFSET($F663,-COUNTIF($B$607:B664,"&lt;0")+3,0)),"")</f>
        <v/>
      </c>
      <c r="O665" s="873">
        <f t="shared" si="92"/>
        <v>56</v>
      </c>
      <c r="P665" s="873"/>
      <c r="Q665" s="873"/>
      <c r="R665" s="873"/>
      <c r="S665" s="873"/>
      <c r="T665" s="877"/>
    </row>
    <row r="666" spans="1:20" x14ac:dyDescent="0.35">
      <c r="A666" s="873" t="b">
        <v>0</v>
      </c>
      <c r="B666" s="873">
        <f t="shared" si="89"/>
        <v>-183</v>
      </c>
      <c r="C666" s="888" t="s">
        <v>6112</v>
      </c>
      <c r="D666" s="888" t="s">
        <v>3774</v>
      </c>
      <c r="E666" s="873">
        <f t="shared" si="90"/>
        <v>1</v>
      </c>
      <c r="F666" s="889">
        <v>8</v>
      </c>
      <c r="G666" s="877"/>
      <c r="H666" s="873" t="e">
        <f t="shared" si="91"/>
        <v>#VALUE!</v>
      </c>
      <c r="I666" s="875"/>
      <c r="J666" s="878"/>
      <c r="K666" s="878"/>
      <c r="L666" s="877"/>
      <c r="M666" s="888" t="str">
        <f ca="1">IFERROR(IF(COUNTIF($B$607:$B665,"&lt;0")=1,"",OFFSET($C664,-COUNTIF($B$607:$B665,"&lt;0")+3,0)),"")</f>
        <v/>
      </c>
      <c r="N666" s="888" t="str">
        <f ca="1">IFERROR(IF(AND(_xlfn.ISFORMULA(I666),NOT(_xlfn.ISFORMULA(I665))),1,OFFSET($F664,-COUNTIF($B$607:B665,"&lt;0")+3,0)),"")</f>
        <v/>
      </c>
      <c r="O666" s="873">
        <f t="shared" si="92"/>
        <v>57</v>
      </c>
      <c r="P666" s="873"/>
      <c r="Q666" s="873"/>
      <c r="R666" s="873"/>
      <c r="S666" s="873"/>
      <c r="T666" s="877"/>
    </row>
    <row r="667" spans="1:20" x14ac:dyDescent="0.35">
      <c r="A667" s="873" t="b">
        <v>0</v>
      </c>
      <c r="B667" s="873">
        <f t="shared" si="89"/>
        <v>-182</v>
      </c>
      <c r="C667" s="888" t="s">
        <v>6113</v>
      </c>
      <c r="D667" s="888" t="s">
        <v>3774</v>
      </c>
      <c r="E667" s="873">
        <f t="shared" si="90"/>
        <v>2</v>
      </c>
      <c r="F667" s="889">
        <v>8</v>
      </c>
      <c r="G667" s="877"/>
      <c r="H667" s="873" t="e">
        <f t="shared" si="91"/>
        <v>#VALUE!</v>
      </c>
      <c r="I667" s="875"/>
      <c r="J667" s="878"/>
      <c r="K667" s="878"/>
      <c r="L667" s="877"/>
      <c r="M667" s="888" t="str">
        <f ca="1">IFERROR(IF(COUNTIF($B$607:$B666,"&lt;0")=1,"",OFFSET($C665,-COUNTIF($B$607:$B666,"&lt;0")+3,0)),"")</f>
        <v/>
      </c>
      <c r="N667" s="888" t="str">
        <f ca="1">IFERROR(IF(AND(_xlfn.ISFORMULA(I667),NOT(_xlfn.ISFORMULA(I666))),1,OFFSET($F665,-COUNTIF($B$607:B666,"&lt;0")+3,0)),"")</f>
        <v/>
      </c>
      <c r="O667" s="873">
        <f t="shared" si="92"/>
        <v>58</v>
      </c>
      <c r="P667" s="873"/>
      <c r="Q667" s="873"/>
      <c r="R667" s="873"/>
      <c r="S667" s="873"/>
      <c r="T667" s="877"/>
    </row>
    <row r="668" spans="1:20" x14ac:dyDescent="0.35">
      <c r="A668" s="873" t="b">
        <v>0</v>
      </c>
      <c r="B668" s="873">
        <f t="shared" si="89"/>
        <v>-181</v>
      </c>
      <c r="C668" s="888" t="s">
        <v>6114</v>
      </c>
      <c r="D668" s="888" t="s">
        <v>3774</v>
      </c>
      <c r="E668" s="873">
        <f t="shared" si="90"/>
        <v>3</v>
      </c>
      <c r="F668" s="889">
        <v>8</v>
      </c>
      <c r="G668" s="877"/>
      <c r="H668" s="873" t="e">
        <f t="shared" si="91"/>
        <v>#VALUE!</v>
      </c>
      <c r="I668" s="875"/>
      <c r="J668" s="878"/>
      <c r="K668" s="878"/>
      <c r="L668" s="877"/>
      <c r="M668" s="888" t="str">
        <f ca="1">IFERROR(IF(COUNTIF($B$607:$B667,"&lt;0")=1,"",OFFSET($C666,-COUNTIF($B$607:$B667,"&lt;0")+3,0)),"")</f>
        <v/>
      </c>
      <c r="N668" s="888" t="str">
        <f ca="1">IFERROR(IF(AND(_xlfn.ISFORMULA(I668),NOT(_xlfn.ISFORMULA(I667))),1,OFFSET($F666,-COUNTIF($B$607:B667,"&lt;0")+3,0)),"")</f>
        <v/>
      </c>
      <c r="O668" s="873">
        <f t="shared" si="92"/>
        <v>59</v>
      </c>
      <c r="P668" s="873"/>
      <c r="Q668" s="873"/>
      <c r="R668" s="873"/>
      <c r="S668" s="873"/>
      <c r="T668" s="877"/>
    </row>
    <row r="669" spans="1:20" x14ac:dyDescent="0.35">
      <c r="A669" s="873" t="b">
        <v>0</v>
      </c>
      <c r="B669" s="873">
        <f t="shared" si="89"/>
        <v>-180</v>
      </c>
      <c r="C669" s="888" t="s">
        <v>6115</v>
      </c>
      <c r="D669" s="888" t="s">
        <v>3774</v>
      </c>
      <c r="E669" s="873">
        <f t="shared" si="90"/>
        <v>4</v>
      </c>
      <c r="F669" s="889">
        <v>8</v>
      </c>
      <c r="G669" s="877"/>
      <c r="H669" s="873" t="e">
        <f t="shared" si="91"/>
        <v>#VALUE!</v>
      </c>
      <c r="I669" s="875"/>
      <c r="J669" s="878"/>
      <c r="K669" s="878"/>
      <c r="L669" s="877"/>
      <c r="M669" s="888" t="str">
        <f ca="1">IFERROR(IF(COUNTIF($B$607:$B668,"&lt;0")=1,"",OFFSET($C667,-COUNTIF($B$607:$B668,"&lt;0")+3,0)),"")</f>
        <v/>
      </c>
      <c r="N669" s="888" t="str">
        <f ca="1">IFERROR(IF(AND(_xlfn.ISFORMULA(I669),NOT(_xlfn.ISFORMULA(I668))),1,OFFSET($F667,-COUNTIF($B$607:B668,"&lt;0")+3,0)),"")</f>
        <v/>
      </c>
      <c r="O669" s="873">
        <f t="shared" si="92"/>
        <v>60</v>
      </c>
      <c r="P669" s="873"/>
      <c r="Q669" s="873"/>
      <c r="R669" s="873"/>
      <c r="S669" s="873"/>
      <c r="T669" s="877"/>
    </row>
    <row r="670" spans="1:20" x14ac:dyDescent="0.35">
      <c r="A670" s="873" t="b">
        <v>0</v>
      </c>
      <c r="B670" s="873">
        <f t="shared" si="89"/>
        <v>-179</v>
      </c>
      <c r="C670" s="888" t="s">
        <v>6116</v>
      </c>
      <c r="D670" s="888" t="s">
        <v>3774</v>
      </c>
      <c r="E670" s="873">
        <f t="shared" si="90"/>
        <v>5</v>
      </c>
      <c r="F670" s="889">
        <v>8</v>
      </c>
      <c r="G670" s="877"/>
      <c r="H670" s="873" t="e">
        <f t="shared" si="91"/>
        <v>#VALUE!</v>
      </c>
      <c r="I670" s="875"/>
      <c r="J670" s="878"/>
      <c r="K670" s="878"/>
      <c r="L670" s="877"/>
      <c r="M670" s="888" t="str">
        <f ca="1">IFERROR(IF(COUNTIF($B$607:$B669,"&lt;0")=1,"",OFFSET($C668,-COUNTIF($B$607:$B669,"&lt;0")+3,0)),"")</f>
        <v/>
      </c>
      <c r="N670" s="888" t="str">
        <f ca="1">IFERROR(IF(AND(_xlfn.ISFORMULA(I670),NOT(_xlfn.ISFORMULA(I669))),1,OFFSET($F668,-COUNTIF($B$607:B669,"&lt;0")+3,0)),"")</f>
        <v/>
      </c>
      <c r="O670" s="873">
        <f t="shared" si="92"/>
        <v>61</v>
      </c>
      <c r="P670" s="873"/>
      <c r="Q670" s="873"/>
      <c r="R670" s="873"/>
      <c r="S670" s="873"/>
      <c r="T670" s="877"/>
    </row>
    <row r="671" spans="1:20" x14ac:dyDescent="0.35">
      <c r="A671" s="873" t="b">
        <v>0</v>
      </c>
      <c r="B671" s="873">
        <f t="shared" si="89"/>
        <v>-178</v>
      </c>
      <c r="C671" s="888" t="s">
        <v>6117</v>
      </c>
      <c r="D671" s="888" t="s">
        <v>3774</v>
      </c>
      <c r="E671" s="873">
        <f t="shared" si="90"/>
        <v>6</v>
      </c>
      <c r="F671" s="889">
        <v>8</v>
      </c>
      <c r="G671" s="877"/>
      <c r="H671" s="873" t="e">
        <f t="shared" si="91"/>
        <v>#VALUE!</v>
      </c>
      <c r="I671" s="875"/>
      <c r="J671" s="878"/>
      <c r="K671" s="878"/>
      <c r="L671" s="877"/>
      <c r="M671" s="888" t="str">
        <f ca="1">IFERROR(IF(COUNTIF($B$607:$B670,"&lt;0")=1,"",OFFSET($C669,-COUNTIF($B$607:$B670,"&lt;0")+3,0)),"")</f>
        <v/>
      </c>
      <c r="N671" s="888" t="str">
        <f ca="1">IFERROR(IF(AND(_xlfn.ISFORMULA(I671),NOT(_xlfn.ISFORMULA(I670))),1,OFFSET($F669,-COUNTIF($B$607:B670,"&lt;0")+3,0)),"")</f>
        <v/>
      </c>
      <c r="O671" s="873">
        <f t="shared" si="92"/>
        <v>62</v>
      </c>
      <c r="P671" s="873"/>
      <c r="Q671" s="873"/>
      <c r="R671" s="873"/>
      <c r="S671" s="873"/>
      <c r="T671" s="877"/>
    </row>
    <row r="672" spans="1:20" x14ac:dyDescent="0.35">
      <c r="A672" s="873" t="b">
        <v>0</v>
      </c>
      <c r="B672" s="873">
        <f t="shared" si="89"/>
        <v>-177</v>
      </c>
      <c r="C672" s="888" t="s">
        <v>6118</v>
      </c>
      <c r="D672" s="888" t="s">
        <v>3774</v>
      </c>
      <c r="E672" s="873">
        <f t="shared" si="90"/>
        <v>7</v>
      </c>
      <c r="F672" s="889">
        <v>8</v>
      </c>
      <c r="G672" s="877"/>
      <c r="H672" s="873" t="e">
        <f t="shared" si="91"/>
        <v>#VALUE!</v>
      </c>
      <c r="I672" s="875"/>
      <c r="J672" s="878"/>
      <c r="K672" s="878"/>
      <c r="L672" s="877"/>
      <c r="M672" s="888" t="str">
        <f ca="1">IFERROR(IF(COUNTIF($B$607:$B671,"&lt;0")=1,"",OFFSET($C670,-COUNTIF($B$607:$B671,"&lt;0")+3,0)),"")</f>
        <v/>
      </c>
      <c r="N672" s="888" t="str">
        <f ca="1">IFERROR(IF(AND(_xlfn.ISFORMULA(I672),NOT(_xlfn.ISFORMULA(I671))),1,OFFSET($F670,-COUNTIF($B$607:B671,"&lt;0")+3,0)),"")</f>
        <v/>
      </c>
      <c r="O672" s="873">
        <f t="shared" si="92"/>
        <v>63</v>
      </c>
      <c r="P672" s="873"/>
      <c r="Q672" s="873"/>
      <c r="R672" s="873"/>
      <c r="S672" s="873"/>
      <c r="T672" s="877"/>
    </row>
    <row r="673" spans="1:20" x14ac:dyDescent="0.35">
      <c r="A673" s="873" t="b">
        <v>0</v>
      </c>
      <c r="B673" s="873">
        <f t="shared" si="89"/>
        <v>-176</v>
      </c>
      <c r="C673" s="888" t="s">
        <v>6119</v>
      </c>
      <c r="D673" s="888" t="s">
        <v>3774</v>
      </c>
      <c r="E673" s="873">
        <f t="shared" si="90"/>
        <v>8</v>
      </c>
      <c r="F673" s="889">
        <v>8</v>
      </c>
      <c r="G673" s="877"/>
      <c r="H673" s="873" t="e">
        <f t="shared" si="91"/>
        <v>#VALUE!</v>
      </c>
      <c r="I673" s="875"/>
      <c r="J673" s="878"/>
      <c r="K673" s="878"/>
      <c r="L673" s="877"/>
      <c r="M673" s="888" t="str">
        <f ca="1">IFERROR(IF(COUNTIF($B$607:$B672,"&lt;0")=1,"",OFFSET($C671,-COUNTIF($B$607:$B672,"&lt;0")+3,0)),"")</f>
        <v/>
      </c>
      <c r="N673" s="888" t="str">
        <f ca="1">IFERROR(IF(AND(_xlfn.ISFORMULA(I673),NOT(_xlfn.ISFORMULA(I672))),1,OFFSET($F671,-COUNTIF($B$607:B672,"&lt;0")+3,0)),"")</f>
        <v/>
      </c>
      <c r="O673" s="873">
        <f t="shared" si="92"/>
        <v>64</v>
      </c>
      <c r="P673" s="873"/>
      <c r="Q673" s="873"/>
      <c r="R673" s="873"/>
      <c r="S673" s="873"/>
      <c r="T673" s="877"/>
    </row>
    <row r="674" spans="1:20" x14ac:dyDescent="0.35">
      <c r="A674" s="873" t="b">
        <v>0</v>
      </c>
      <c r="B674" s="873">
        <f t="shared" ref="B674:B737" si="93">B673+1</f>
        <v>-175</v>
      </c>
      <c r="C674" s="888" t="s">
        <v>6120</v>
      </c>
      <c r="D674" s="888" t="s">
        <v>3815</v>
      </c>
      <c r="E674" s="873">
        <f t="shared" ref="E674:E737" si="94">IF(E673="countif",0,IF(E673=W$2,1,E673+1))</f>
        <v>1</v>
      </c>
      <c r="F674" s="889">
        <v>9</v>
      </c>
      <c r="G674" s="877"/>
      <c r="H674" s="873" t="e">
        <f t="shared" ref="H674:H737" si="95">IF(B674=1,9,IF(E673=MAX(E672:E674),H672+2,H673))</f>
        <v>#VALUE!</v>
      </c>
      <c r="I674" s="875"/>
      <c r="J674" s="878"/>
      <c r="K674" s="878"/>
      <c r="L674" s="877"/>
      <c r="M674" s="888" t="str">
        <f ca="1">IFERROR(IF(COUNTIF($B$607:$B673,"&lt;0")=1,"",OFFSET($C672,-COUNTIF($B$607:$B673,"&lt;0")+3,0)),"")</f>
        <v/>
      </c>
      <c r="N674" s="888" t="str">
        <f ca="1">IFERROR(IF(AND(_xlfn.ISFORMULA(I674),NOT(_xlfn.ISFORMULA(I673))),1,OFFSET($F672,-COUNTIF($B$607:B673,"&lt;0")+3,0)),"")</f>
        <v/>
      </c>
      <c r="O674" s="873">
        <f t="shared" ref="O674:O737" si="96">IF(NOT(_xlfn.ISFORMULA(I674)),O673+1,0)</f>
        <v>65</v>
      </c>
      <c r="P674" s="873"/>
      <c r="Q674" s="873"/>
      <c r="R674" s="873"/>
      <c r="S674" s="873"/>
      <c r="T674" s="877"/>
    </row>
    <row r="675" spans="1:20" x14ac:dyDescent="0.35">
      <c r="A675" s="873" t="b">
        <v>0</v>
      </c>
      <c r="B675" s="873">
        <f t="shared" si="93"/>
        <v>-174</v>
      </c>
      <c r="C675" s="888" t="s">
        <v>6121</v>
      </c>
      <c r="D675" s="888" t="s">
        <v>3815</v>
      </c>
      <c r="E675" s="873">
        <f t="shared" si="94"/>
        <v>2</v>
      </c>
      <c r="F675" s="889">
        <v>9</v>
      </c>
      <c r="G675" s="877"/>
      <c r="H675" s="873" t="e">
        <f t="shared" si="95"/>
        <v>#VALUE!</v>
      </c>
      <c r="I675" s="875"/>
      <c r="J675" s="878"/>
      <c r="K675" s="878"/>
      <c r="L675" s="877"/>
      <c r="M675" s="888" t="str">
        <f ca="1">IFERROR(IF(COUNTIF($B$607:$B674,"&lt;0")=1,"",OFFSET($C673,-COUNTIF($B$607:$B674,"&lt;0")+3,0)),"")</f>
        <v/>
      </c>
      <c r="N675" s="888" t="str">
        <f ca="1">IFERROR(IF(AND(_xlfn.ISFORMULA(I675),NOT(_xlfn.ISFORMULA(I674))),1,OFFSET($F673,-COUNTIF($B$607:B674,"&lt;0")+3,0)),"")</f>
        <v/>
      </c>
      <c r="O675" s="873">
        <f t="shared" si="96"/>
        <v>66</v>
      </c>
      <c r="P675" s="873"/>
      <c r="Q675" s="873"/>
      <c r="R675" s="873"/>
      <c r="S675" s="873"/>
      <c r="T675" s="877"/>
    </row>
    <row r="676" spans="1:20" x14ac:dyDescent="0.35">
      <c r="A676" s="873" t="b">
        <v>0</v>
      </c>
      <c r="B676" s="873">
        <f t="shared" si="93"/>
        <v>-173</v>
      </c>
      <c r="C676" s="888" t="s">
        <v>6122</v>
      </c>
      <c r="D676" s="888" t="s">
        <v>3815</v>
      </c>
      <c r="E676" s="873">
        <f t="shared" si="94"/>
        <v>3</v>
      </c>
      <c r="F676" s="889">
        <v>9</v>
      </c>
      <c r="G676" s="877"/>
      <c r="H676" s="873" t="e">
        <f t="shared" si="95"/>
        <v>#VALUE!</v>
      </c>
      <c r="I676" s="875"/>
      <c r="J676" s="878"/>
      <c r="K676" s="878"/>
      <c r="L676" s="877"/>
      <c r="M676" s="888" t="str">
        <f ca="1">IFERROR(IF(COUNTIF($B$607:$B675,"&lt;0")=1,"",OFFSET($C674,-COUNTIF($B$607:$B675,"&lt;0")+3,0)),"")</f>
        <v/>
      </c>
      <c r="N676" s="888" t="str">
        <f ca="1">IFERROR(IF(AND(_xlfn.ISFORMULA(I676),NOT(_xlfn.ISFORMULA(I675))),1,OFFSET($F674,-COUNTIF($B$607:B675,"&lt;0")+3,0)),"")</f>
        <v/>
      </c>
      <c r="O676" s="873">
        <f t="shared" si="96"/>
        <v>67</v>
      </c>
      <c r="P676" s="873"/>
      <c r="Q676" s="873"/>
      <c r="R676" s="873"/>
      <c r="S676" s="873"/>
      <c r="T676" s="877"/>
    </row>
    <row r="677" spans="1:20" x14ac:dyDescent="0.35">
      <c r="A677" s="873" t="b">
        <v>0</v>
      </c>
      <c r="B677" s="873">
        <f t="shared" si="93"/>
        <v>-172</v>
      </c>
      <c r="C677" s="888" t="s">
        <v>6123</v>
      </c>
      <c r="D677" s="888" t="s">
        <v>3815</v>
      </c>
      <c r="E677" s="873">
        <f t="shared" si="94"/>
        <v>4</v>
      </c>
      <c r="F677" s="889">
        <v>9</v>
      </c>
      <c r="G677" s="877"/>
      <c r="H677" s="873" t="e">
        <f t="shared" si="95"/>
        <v>#VALUE!</v>
      </c>
      <c r="I677" s="875"/>
      <c r="J677" s="878"/>
      <c r="K677" s="878"/>
      <c r="L677" s="877"/>
      <c r="M677" s="888" t="str">
        <f ca="1">IFERROR(IF(COUNTIF($B$607:$B676,"&lt;0")=1,"",OFFSET($C675,-COUNTIF($B$607:$B676,"&lt;0")+3,0)),"")</f>
        <v/>
      </c>
      <c r="N677" s="888" t="str">
        <f ca="1">IFERROR(IF(AND(_xlfn.ISFORMULA(I677),NOT(_xlfn.ISFORMULA(I676))),1,OFFSET($F675,-COUNTIF($B$607:B676,"&lt;0")+3,0)),"")</f>
        <v/>
      </c>
      <c r="O677" s="873">
        <f t="shared" si="96"/>
        <v>68</v>
      </c>
      <c r="P677" s="873"/>
      <c r="Q677" s="873"/>
      <c r="R677" s="873"/>
      <c r="S677" s="873"/>
      <c r="T677" s="877"/>
    </row>
    <row r="678" spans="1:20" x14ac:dyDescent="0.35">
      <c r="A678" s="873" t="b">
        <v>0</v>
      </c>
      <c r="B678" s="873">
        <f t="shared" si="93"/>
        <v>-171</v>
      </c>
      <c r="C678" s="888" t="s">
        <v>6124</v>
      </c>
      <c r="D678" s="888" t="s">
        <v>3815</v>
      </c>
      <c r="E678" s="873">
        <f t="shared" si="94"/>
        <v>5</v>
      </c>
      <c r="F678" s="889">
        <v>9</v>
      </c>
      <c r="G678" s="877"/>
      <c r="H678" s="873" t="e">
        <f t="shared" si="95"/>
        <v>#VALUE!</v>
      </c>
      <c r="I678" s="875"/>
      <c r="J678" s="878"/>
      <c r="K678" s="878"/>
      <c r="L678" s="877"/>
      <c r="M678" s="888" t="str">
        <f ca="1">IFERROR(IF(COUNTIF($B$607:$B677,"&lt;0")=1,"",OFFSET($C676,-COUNTIF($B$607:$B677,"&lt;0")+3,0)),"")</f>
        <v/>
      </c>
      <c r="N678" s="888" t="str">
        <f ca="1">IFERROR(IF(AND(_xlfn.ISFORMULA(I678),NOT(_xlfn.ISFORMULA(I677))),1,OFFSET($F676,-COUNTIF($B$607:B677,"&lt;0")+3,0)),"")</f>
        <v/>
      </c>
      <c r="O678" s="873">
        <f t="shared" si="96"/>
        <v>69</v>
      </c>
      <c r="P678" s="873"/>
      <c r="Q678" s="873"/>
      <c r="R678" s="873"/>
      <c r="S678" s="873"/>
      <c r="T678" s="877"/>
    </row>
    <row r="679" spans="1:20" x14ac:dyDescent="0.35">
      <c r="A679" s="873" t="b">
        <v>0</v>
      </c>
      <c r="B679" s="873">
        <f t="shared" si="93"/>
        <v>-170</v>
      </c>
      <c r="C679" s="888" t="s">
        <v>6125</v>
      </c>
      <c r="D679" s="888" t="s">
        <v>3815</v>
      </c>
      <c r="E679" s="873">
        <f t="shared" si="94"/>
        <v>6</v>
      </c>
      <c r="F679" s="889">
        <v>9</v>
      </c>
      <c r="G679" s="877"/>
      <c r="H679" s="873" t="e">
        <f t="shared" si="95"/>
        <v>#VALUE!</v>
      </c>
      <c r="I679" s="875"/>
      <c r="J679" s="878"/>
      <c r="K679" s="878"/>
      <c r="L679" s="877"/>
      <c r="M679" s="888" t="str">
        <f ca="1">IFERROR(IF(COUNTIF($B$607:$B678,"&lt;0")=1,"",OFFSET($C677,-COUNTIF($B$607:$B678,"&lt;0")+3,0)),"")</f>
        <v/>
      </c>
      <c r="N679" s="888" t="str">
        <f ca="1">IFERROR(IF(AND(_xlfn.ISFORMULA(I679),NOT(_xlfn.ISFORMULA(I678))),1,OFFSET($F677,-COUNTIF($B$607:B678,"&lt;0")+3,0)),"")</f>
        <v/>
      </c>
      <c r="O679" s="873">
        <f t="shared" si="96"/>
        <v>70</v>
      </c>
      <c r="P679" s="873"/>
      <c r="Q679" s="873"/>
      <c r="R679" s="873"/>
      <c r="S679" s="873"/>
      <c r="T679" s="877"/>
    </row>
    <row r="680" spans="1:20" x14ac:dyDescent="0.35">
      <c r="A680" s="873" t="b">
        <v>0</v>
      </c>
      <c r="B680" s="873">
        <f t="shared" si="93"/>
        <v>-169</v>
      </c>
      <c r="C680" s="888" t="s">
        <v>6126</v>
      </c>
      <c r="D680" s="888" t="s">
        <v>3815</v>
      </c>
      <c r="E680" s="873">
        <f t="shared" si="94"/>
        <v>7</v>
      </c>
      <c r="F680" s="889">
        <v>9</v>
      </c>
      <c r="G680" s="877"/>
      <c r="H680" s="873" t="e">
        <f t="shared" si="95"/>
        <v>#VALUE!</v>
      </c>
      <c r="I680" s="875"/>
      <c r="J680" s="878"/>
      <c r="K680" s="878"/>
      <c r="L680" s="877"/>
      <c r="M680" s="888" t="str">
        <f ca="1">IFERROR(IF(COUNTIF($B$607:$B679,"&lt;0")=1,"",OFFSET($C678,-COUNTIF($B$607:$B679,"&lt;0")+3,0)),"")</f>
        <v/>
      </c>
      <c r="N680" s="888" t="str">
        <f ca="1">IFERROR(IF(AND(_xlfn.ISFORMULA(I680),NOT(_xlfn.ISFORMULA(I679))),1,OFFSET($F678,-COUNTIF($B$607:B679,"&lt;0")+3,0)),"")</f>
        <v/>
      </c>
      <c r="O680" s="873">
        <f t="shared" si="96"/>
        <v>71</v>
      </c>
      <c r="P680" s="873"/>
      <c r="Q680" s="873"/>
      <c r="R680" s="873"/>
      <c r="S680" s="873"/>
      <c r="T680" s="877"/>
    </row>
    <row r="681" spans="1:20" x14ac:dyDescent="0.35">
      <c r="A681" s="873" t="b">
        <v>0</v>
      </c>
      <c r="B681" s="873">
        <f t="shared" si="93"/>
        <v>-168</v>
      </c>
      <c r="C681" s="888" t="s">
        <v>6127</v>
      </c>
      <c r="D681" s="888" t="s">
        <v>3815</v>
      </c>
      <c r="E681" s="873">
        <f t="shared" si="94"/>
        <v>8</v>
      </c>
      <c r="F681" s="889">
        <v>9</v>
      </c>
      <c r="G681" s="877"/>
      <c r="H681" s="873" t="e">
        <f t="shared" si="95"/>
        <v>#VALUE!</v>
      </c>
      <c r="I681" s="875"/>
      <c r="J681" s="878"/>
      <c r="K681" s="878"/>
      <c r="L681" s="877"/>
      <c r="M681" s="888" t="str">
        <f ca="1">IFERROR(IF(COUNTIF($B$607:$B680,"&lt;0")=1,"",OFFSET($C679,-COUNTIF($B$607:$B680,"&lt;0")+3,0)),"")</f>
        <v/>
      </c>
      <c r="N681" s="888" t="str">
        <f ca="1">IFERROR(IF(AND(_xlfn.ISFORMULA(I681),NOT(_xlfn.ISFORMULA(I680))),1,OFFSET($F679,-COUNTIF($B$607:B680,"&lt;0")+3,0)),"")</f>
        <v/>
      </c>
      <c r="O681" s="873">
        <f t="shared" si="96"/>
        <v>72</v>
      </c>
      <c r="P681" s="873"/>
      <c r="Q681" s="873"/>
      <c r="R681" s="873"/>
      <c r="S681" s="873"/>
      <c r="T681" s="877"/>
    </row>
    <row r="682" spans="1:20" x14ac:dyDescent="0.35">
      <c r="A682" s="873" t="b">
        <v>0</v>
      </c>
      <c r="B682" s="873">
        <f t="shared" si="93"/>
        <v>-167</v>
      </c>
      <c r="C682" s="888" t="s">
        <v>6128</v>
      </c>
      <c r="D682" s="888" t="s">
        <v>3856</v>
      </c>
      <c r="E682" s="873">
        <f t="shared" si="94"/>
        <v>1</v>
      </c>
      <c r="F682" s="889">
        <v>10</v>
      </c>
      <c r="G682" s="877"/>
      <c r="H682" s="873" t="e">
        <f t="shared" si="95"/>
        <v>#VALUE!</v>
      </c>
      <c r="I682" s="875"/>
      <c r="J682" s="878"/>
      <c r="K682" s="878"/>
      <c r="L682" s="877"/>
      <c r="M682" s="888" t="str">
        <f ca="1">IFERROR(IF(COUNTIF($B$607:$B681,"&lt;0")=1,"",OFFSET($C680,-COUNTIF($B$607:$B681,"&lt;0")+3,0)),"")</f>
        <v/>
      </c>
      <c r="N682" s="888" t="str">
        <f ca="1">IFERROR(IF(AND(_xlfn.ISFORMULA(I682),NOT(_xlfn.ISFORMULA(I681))),1,OFFSET($F680,-COUNTIF($B$607:B681,"&lt;0")+3,0)),"")</f>
        <v/>
      </c>
      <c r="O682" s="873">
        <f t="shared" si="96"/>
        <v>73</v>
      </c>
      <c r="P682" s="873"/>
      <c r="Q682" s="873"/>
      <c r="R682" s="873"/>
      <c r="S682" s="873"/>
      <c r="T682" s="877"/>
    </row>
    <row r="683" spans="1:20" x14ac:dyDescent="0.35">
      <c r="A683" s="873" t="b">
        <v>0</v>
      </c>
      <c r="B683" s="873">
        <f t="shared" si="93"/>
        <v>-166</v>
      </c>
      <c r="C683" s="888" t="s">
        <v>6129</v>
      </c>
      <c r="D683" s="888" t="s">
        <v>3856</v>
      </c>
      <c r="E683" s="873">
        <f t="shared" si="94"/>
        <v>2</v>
      </c>
      <c r="F683" s="889">
        <v>10</v>
      </c>
      <c r="G683" s="877"/>
      <c r="H683" s="873" t="e">
        <f t="shared" si="95"/>
        <v>#VALUE!</v>
      </c>
      <c r="I683" s="875"/>
      <c r="J683" s="878"/>
      <c r="K683" s="878"/>
      <c r="L683" s="877"/>
      <c r="M683" s="888" t="str">
        <f ca="1">IFERROR(IF(COUNTIF($B$607:$B682,"&lt;0")=1,"",OFFSET($C681,-COUNTIF($B$607:$B682,"&lt;0")+3,0)),"")</f>
        <v/>
      </c>
      <c r="N683" s="888" t="str">
        <f ca="1">IFERROR(IF(AND(_xlfn.ISFORMULA(I683),NOT(_xlfn.ISFORMULA(I682))),1,OFFSET($F681,-COUNTIF($B$607:B682,"&lt;0")+3,0)),"")</f>
        <v/>
      </c>
      <c r="O683" s="873">
        <f t="shared" si="96"/>
        <v>74</v>
      </c>
      <c r="P683" s="873"/>
      <c r="Q683" s="873"/>
      <c r="R683" s="873"/>
      <c r="S683" s="873"/>
      <c r="T683" s="877"/>
    </row>
    <row r="684" spans="1:20" x14ac:dyDescent="0.35">
      <c r="A684" s="873" t="b">
        <v>0</v>
      </c>
      <c r="B684" s="873">
        <f t="shared" si="93"/>
        <v>-165</v>
      </c>
      <c r="C684" s="888" t="s">
        <v>6130</v>
      </c>
      <c r="D684" s="888" t="s">
        <v>3856</v>
      </c>
      <c r="E684" s="873">
        <f t="shared" si="94"/>
        <v>3</v>
      </c>
      <c r="F684" s="889">
        <v>10</v>
      </c>
      <c r="G684" s="877"/>
      <c r="H684" s="873" t="e">
        <f t="shared" si="95"/>
        <v>#VALUE!</v>
      </c>
      <c r="I684" s="875"/>
      <c r="J684" s="878"/>
      <c r="K684" s="878"/>
      <c r="L684" s="877"/>
      <c r="M684" s="888" t="str">
        <f ca="1">IFERROR(IF(COUNTIF($B$607:$B683,"&lt;0")=1,"",OFFSET($C682,-COUNTIF($B$607:$B683,"&lt;0")+3,0)),"")</f>
        <v/>
      </c>
      <c r="N684" s="888" t="str">
        <f ca="1">IFERROR(IF(AND(_xlfn.ISFORMULA(I684),NOT(_xlfn.ISFORMULA(I683))),1,OFFSET($F682,-COUNTIF($B$607:B683,"&lt;0")+3,0)),"")</f>
        <v/>
      </c>
      <c r="O684" s="873">
        <f t="shared" si="96"/>
        <v>75</v>
      </c>
      <c r="P684" s="873"/>
      <c r="Q684" s="873"/>
      <c r="R684" s="873"/>
      <c r="S684" s="873"/>
      <c r="T684" s="877"/>
    </row>
    <row r="685" spans="1:20" x14ac:dyDescent="0.35">
      <c r="A685" s="873" t="b">
        <v>0</v>
      </c>
      <c r="B685" s="873">
        <f t="shared" si="93"/>
        <v>-164</v>
      </c>
      <c r="C685" s="888" t="s">
        <v>6131</v>
      </c>
      <c r="D685" s="888" t="s">
        <v>3856</v>
      </c>
      <c r="E685" s="873">
        <f t="shared" si="94"/>
        <v>4</v>
      </c>
      <c r="F685" s="889">
        <v>10</v>
      </c>
      <c r="G685" s="877"/>
      <c r="H685" s="873" t="e">
        <f t="shared" si="95"/>
        <v>#VALUE!</v>
      </c>
      <c r="I685" s="875"/>
      <c r="J685" s="878"/>
      <c r="K685" s="878"/>
      <c r="L685" s="877"/>
      <c r="M685" s="888" t="str">
        <f ca="1">IFERROR(IF(COUNTIF($B$607:$B684,"&lt;0")=1,"",OFFSET($C683,-COUNTIF($B$607:$B684,"&lt;0")+3,0)),"")</f>
        <v/>
      </c>
      <c r="N685" s="888" t="str">
        <f ca="1">IFERROR(IF(AND(_xlfn.ISFORMULA(I685),NOT(_xlfn.ISFORMULA(I684))),1,OFFSET($F683,-COUNTIF($B$607:B684,"&lt;0")+3,0)),"")</f>
        <v/>
      </c>
      <c r="O685" s="873">
        <f t="shared" si="96"/>
        <v>76</v>
      </c>
      <c r="P685" s="873"/>
      <c r="Q685" s="873"/>
      <c r="R685" s="873"/>
      <c r="S685" s="873"/>
      <c r="T685" s="877"/>
    </row>
    <row r="686" spans="1:20" x14ac:dyDescent="0.35">
      <c r="A686" s="873" t="b">
        <v>0</v>
      </c>
      <c r="B686" s="873">
        <f t="shared" si="93"/>
        <v>-163</v>
      </c>
      <c r="C686" s="888" t="s">
        <v>6132</v>
      </c>
      <c r="D686" s="888" t="s">
        <v>3856</v>
      </c>
      <c r="E686" s="873">
        <f t="shared" si="94"/>
        <v>5</v>
      </c>
      <c r="F686" s="889">
        <v>10</v>
      </c>
      <c r="G686" s="877"/>
      <c r="H686" s="873" t="e">
        <f t="shared" si="95"/>
        <v>#VALUE!</v>
      </c>
      <c r="I686" s="875"/>
      <c r="J686" s="878"/>
      <c r="K686" s="878"/>
      <c r="L686" s="877"/>
      <c r="M686" s="888" t="str">
        <f ca="1">IFERROR(IF(COUNTIF($B$607:$B685,"&lt;0")=1,"",OFFSET($C684,-COUNTIF($B$607:$B685,"&lt;0")+3,0)),"")</f>
        <v/>
      </c>
      <c r="N686" s="888" t="str">
        <f ca="1">IFERROR(IF(AND(_xlfn.ISFORMULA(I686),NOT(_xlfn.ISFORMULA(I685))),1,OFFSET($F684,-COUNTIF($B$607:B685,"&lt;0")+3,0)),"")</f>
        <v/>
      </c>
      <c r="O686" s="873">
        <f t="shared" si="96"/>
        <v>77</v>
      </c>
      <c r="P686" s="873"/>
      <c r="Q686" s="873"/>
      <c r="R686" s="873"/>
      <c r="S686" s="873"/>
      <c r="T686" s="877"/>
    </row>
    <row r="687" spans="1:20" x14ac:dyDescent="0.35">
      <c r="A687" s="873" t="b">
        <v>0</v>
      </c>
      <c r="B687" s="873">
        <f t="shared" si="93"/>
        <v>-162</v>
      </c>
      <c r="C687" s="888" t="s">
        <v>6133</v>
      </c>
      <c r="D687" s="888" t="s">
        <v>3856</v>
      </c>
      <c r="E687" s="873">
        <f t="shared" si="94"/>
        <v>6</v>
      </c>
      <c r="F687" s="889">
        <v>10</v>
      </c>
      <c r="G687" s="877"/>
      <c r="H687" s="873" t="e">
        <f t="shared" si="95"/>
        <v>#VALUE!</v>
      </c>
      <c r="I687" s="875"/>
      <c r="J687" s="878"/>
      <c r="K687" s="878"/>
      <c r="L687" s="877"/>
      <c r="M687" s="888" t="str">
        <f ca="1">IFERROR(IF(COUNTIF($B$607:$B686,"&lt;0")=1,"",OFFSET($C685,-COUNTIF($B$607:$B686,"&lt;0")+3,0)),"")</f>
        <v/>
      </c>
      <c r="N687" s="888" t="str">
        <f ca="1">IFERROR(IF(AND(_xlfn.ISFORMULA(I687),NOT(_xlfn.ISFORMULA(I686))),1,OFFSET($F685,-COUNTIF($B$607:B686,"&lt;0")+3,0)),"")</f>
        <v/>
      </c>
      <c r="O687" s="873">
        <f t="shared" si="96"/>
        <v>78</v>
      </c>
      <c r="P687" s="873"/>
      <c r="Q687" s="873"/>
      <c r="R687" s="873"/>
      <c r="S687" s="873"/>
      <c r="T687" s="877"/>
    </row>
    <row r="688" spans="1:20" x14ac:dyDescent="0.35">
      <c r="A688" s="873" t="b">
        <v>0</v>
      </c>
      <c r="B688" s="873">
        <f t="shared" si="93"/>
        <v>-161</v>
      </c>
      <c r="C688" s="888" t="s">
        <v>6134</v>
      </c>
      <c r="D688" s="888" t="s">
        <v>3856</v>
      </c>
      <c r="E688" s="873">
        <f t="shared" si="94"/>
        <v>7</v>
      </c>
      <c r="F688" s="889">
        <v>10</v>
      </c>
      <c r="G688" s="877"/>
      <c r="H688" s="873" t="e">
        <f t="shared" si="95"/>
        <v>#VALUE!</v>
      </c>
      <c r="I688" s="875"/>
      <c r="J688" s="878"/>
      <c r="K688" s="878"/>
      <c r="L688" s="877"/>
      <c r="M688" s="888" t="str">
        <f ca="1">IFERROR(IF(COUNTIF($B$607:$B687,"&lt;0")=1,"",OFFSET($C686,-COUNTIF($B$607:$B687,"&lt;0")+3,0)),"")</f>
        <v/>
      </c>
      <c r="N688" s="888" t="str">
        <f ca="1">IFERROR(IF(AND(_xlfn.ISFORMULA(I688),NOT(_xlfn.ISFORMULA(I687))),1,OFFSET($F686,-COUNTIF($B$607:B687,"&lt;0")+3,0)),"")</f>
        <v/>
      </c>
      <c r="O688" s="873">
        <f t="shared" si="96"/>
        <v>79</v>
      </c>
      <c r="P688" s="873"/>
      <c r="Q688" s="873"/>
      <c r="R688" s="873"/>
      <c r="S688" s="873"/>
      <c r="T688" s="877"/>
    </row>
    <row r="689" spans="1:20" x14ac:dyDescent="0.35">
      <c r="A689" s="873" t="b">
        <v>0</v>
      </c>
      <c r="B689" s="873">
        <f t="shared" si="93"/>
        <v>-160</v>
      </c>
      <c r="C689" s="888" t="s">
        <v>6135</v>
      </c>
      <c r="D689" s="888" t="s">
        <v>3856</v>
      </c>
      <c r="E689" s="873">
        <f t="shared" si="94"/>
        <v>8</v>
      </c>
      <c r="F689" s="889">
        <v>10</v>
      </c>
      <c r="G689" s="877"/>
      <c r="H689" s="873" t="e">
        <f t="shared" si="95"/>
        <v>#VALUE!</v>
      </c>
      <c r="I689" s="875"/>
      <c r="J689" s="878"/>
      <c r="K689" s="878"/>
      <c r="L689" s="877"/>
      <c r="M689" s="888" t="str">
        <f ca="1">IFERROR(IF(COUNTIF($B$607:$B688,"&lt;0")=1,"",OFFSET($C687,-COUNTIF($B$607:$B688,"&lt;0")+3,0)),"")</f>
        <v/>
      </c>
      <c r="N689" s="888" t="str">
        <f ca="1">IFERROR(IF(AND(_xlfn.ISFORMULA(I689),NOT(_xlfn.ISFORMULA(I688))),1,OFFSET($F687,-COUNTIF($B$607:B688,"&lt;0")+3,0)),"")</f>
        <v/>
      </c>
      <c r="O689" s="873">
        <f t="shared" si="96"/>
        <v>80</v>
      </c>
      <c r="P689" s="873"/>
      <c r="Q689" s="873"/>
      <c r="R689" s="873"/>
      <c r="S689" s="873"/>
      <c r="T689" s="877"/>
    </row>
    <row r="690" spans="1:20" x14ac:dyDescent="0.35">
      <c r="A690" s="873" t="b">
        <v>0</v>
      </c>
      <c r="B690" s="873">
        <f t="shared" si="93"/>
        <v>-159</v>
      </c>
      <c r="C690" s="888" t="s">
        <v>6136</v>
      </c>
      <c r="D690" s="888" t="s">
        <v>3897</v>
      </c>
      <c r="E690" s="873">
        <f t="shared" si="94"/>
        <v>1</v>
      </c>
      <c r="F690" s="889">
        <v>11</v>
      </c>
      <c r="G690" s="877"/>
      <c r="H690" s="873" t="e">
        <f t="shared" si="95"/>
        <v>#VALUE!</v>
      </c>
      <c r="I690" s="875"/>
      <c r="J690" s="878"/>
      <c r="K690" s="878"/>
      <c r="L690" s="877"/>
      <c r="M690" s="888" t="str">
        <f ca="1">IFERROR(IF(COUNTIF($B$607:$B689,"&lt;0")=1,"",OFFSET($C688,-COUNTIF($B$607:$B689,"&lt;0")+3,0)),"")</f>
        <v/>
      </c>
      <c r="N690" s="888" t="str">
        <f ca="1">IFERROR(IF(AND(_xlfn.ISFORMULA(I690),NOT(_xlfn.ISFORMULA(I689))),1,OFFSET($F688,-COUNTIF($B$607:B689,"&lt;0")+3,0)),"")</f>
        <v/>
      </c>
      <c r="O690" s="873">
        <f t="shared" si="96"/>
        <v>81</v>
      </c>
      <c r="P690" s="873"/>
      <c r="Q690" s="873"/>
      <c r="R690" s="873"/>
      <c r="S690" s="873"/>
      <c r="T690" s="877"/>
    </row>
    <row r="691" spans="1:20" x14ac:dyDescent="0.35">
      <c r="A691" s="873" t="b">
        <v>0</v>
      </c>
      <c r="B691" s="873">
        <f t="shared" si="93"/>
        <v>-158</v>
      </c>
      <c r="C691" s="888" t="s">
        <v>6137</v>
      </c>
      <c r="D691" s="888" t="s">
        <v>3897</v>
      </c>
      <c r="E691" s="873">
        <f t="shared" si="94"/>
        <v>2</v>
      </c>
      <c r="F691" s="889">
        <v>11</v>
      </c>
      <c r="G691" s="877"/>
      <c r="H691" s="873" t="e">
        <f t="shared" si="95"/>
        <v>#VALUE!</v>
      </c>
      <c r="I691" s="875"/>
      <c r="J691" s="878"/>
      <c r="K691" s="878"/>
      <c r="L691" s="877"/>
      <c r="M691" s="888" t="str">
        <f ca="1">IFERROR(IF(COUNTIF($B$607:$B690,"&lt;0")=1,"",OFFSET($C689,-COUNTIF($B$607:$B690,"&lt;0")+3,0)),"")</f>
        <v/>
      </c>
      <c r="N691" s="888" t="str">
        <f ca="1">IFERROR(IF(AND(_xlfn.ISFORMULA(I691),NOT(_xlfn.ISFORMULA(I690))),1,OFFSET($F689,-COUNTIF($B$607:B690,"&lt;0")+3,0)),"")</f>
        <v/>
      </c>
      <c r="O691" s="873">
        <f t="shared" si="96"/>
        <v>82</v>
      </c>
      <c r="P691" s="873"/>
      <c r="Q691" s="873"/>
      <c r="R691" s="873"/>
      <c r="S691" s="873"/>
      <c r="T691" s="877"/>
    </row>
    <row r="692" spans="1:20" x14ac:dyDescent="0.35">
      <c r="A692" s="873" t="b">
        <v>0</v>
      </c>
      <c r="B692" s="873">
        <f t="shared" si="93"/>
        <v>-157</v>
      </c>
      <c r="C692" s="888" t="s">
        <v>6138</v>
      </c>
      <c r="D692" s="888" t="s">
        <v>3897</v>
      </c>
      <c r="E692" s="873">
        <f t="shared" si="94"/>
        <v>3</v>
      </c>
      <c r="F692" s="889">
        <v>11</v>
      </c>
      <c r="G692" s="877"/>
      <c r="H692" s="873" t="e">
        <f t="shared" si="95"/>
        <v>#VALUE!</v>
      </c>
      <c r="I692" s="875"/>
      <c r="J692" s="878"/>
      <c r="K692" s="878"/>
      <c r="L692" s="877"/>
      <c r="M692" s="888" t="str">
        <f ca="1">IFERROR(IF(COUNTIF($B$607:$B691,"&lt;0")=1,"",OFFSET($C690,-COUNTIF($B$607:$B691,"&lt;0")+3,0)),"")</f>
        <v/>
      </c>
      <c r="N692" s="888" t="str">
        <f ca="1">IFERROR(IF(AND(_xlfn.ISFORMULA(I692),NOT(_xlfn.ISFORMULA(I691))),1,OFFSET($F690,-COUNTIF($B$607:B691,"&lt;0")+3,0)),"")</f>
        <v/>
      </c>
      <c r="O692" s="873">
        <f t="shared" si="96"/>
        <v>83</v>
      </c>
      <c r="P692" s="873"/>
      <c r="Q692" s="873"/>
      <c r="R692" s="873"/>
      <c r="S692" s="873"/>
      <c r="T692" s="877"/>
    </row>
    <row r="693" spans="1:20" x14ac:dyDescent="0.35">
      <c r="A693" s="873" t="b">
        <v>0</v>
      </c>
      <c r="B693" s="873">
        <f t="shared" si="93"/>
        <v>-156</v>
      </c>
      <c r="C693" s="888" t="s">
        <v>6139</v>
      </c>
      <c r="D693" s="888" t="s">
        <v>3897</v>
      </c>
      <c r="E693" s="873">
        <f t="shared" si="94"/>
        <v>4</v>
      </c>
      <c r="F693" s="889">
        <v>11</v>
      </c>
      <c r="G693" s="877"/>
      <c r="H693" s="873" t="e">
        <f t="shared" si="95"/>
        <v>#VALUE!</v>
      </c>
      <c r="I693" s="875"/>
      <c r="J693" s="878"/>
      <c r="K693" s="878"/>
      <c r="L693" s="877"/>
      <c r="M693" s="888" t="str">
        <f ca="1">IFERROR(IF(COUNTIF($B$607:$B692,"&lt;0")=1,"",OFFSET($C691,-COUNTIF($B$607:$B692,"&lt;0")+3,0)),"")</f>
        <v/>
      </c>
      <c r="N693" s="888" t="str">
        <f ca="1">IFERROR(IF(AND(_xlfn.ISFORMULA(I693),NOT(_xlfn.ISFORMULA(I692))),1,OFFSET($F691,-COUNTIF($B$607:B692,"&lt;0")+3,0)),"")</f>
        <v/>
      </c>
      <c r="O693" s="873">
        <f t="shared" si="96"/>
        <v>84</v>
      </c>
      <c r="P693" s="873"/>
      <c r="Q693" s="873"/>
      <c r="R693" s="873"/>
      <c r="S693" s="873"/>
      <c r="T693" s="877"/>
    </row>
    <row r="694" spans="1:20" x14ac:dyDescent="0.35">
      <c r="A694" s="873" t="b">
        <v>0</v>
      </c>
      <c r="B694" s="873">
        <f t="shared" si="93"/>
        <v>-155</v>
      </c>
      <c r="C694" s="888" t="s">
        <v>6140</v>
      </c>
      <c r="D694" s="888" t="s">
        <v>3897</v>
      </c>
      <c r="E694" s="873">
        <f t="shared" si="94"/>
        <v>5</v>
      </c>
      <c r="F694" s="889">
        <v>11</v>
      </c>
      <c r="G694" s="877"/>
      <c r="H694" s="873" t="e">
        <f t="shared" si="95"/>
        <v>#VALUE!</v>
      </c>
      <c r="I694" s="875"/>
      <c r="J694" s="878"/>
      <c r="K694" s="878"/>
      <c r="L694" s="877"/>
      <c r="M694" s="888" t="str">
        <f ca="1">IFERROR(IF(COUNTIF($B$607:$B693,"&lt;0")=1,"",OFFSET($C692,-COUNTIF($B$607:$B693,"&lt;0")+3,0)),"")</f>
        <v/>
      </c>
      <c r="N694" s="888" t="str">
        <f ca="1">IFERROR(IF(AND(_xlfn.ISFORMULA(I694),NOT(_xlfn.ISFORMULA(I693))),1,OFFSET($F692,-COUNTIF($B$607:B693,"&lt;0")+3,0)),"")</f>
        <v/>
      </c>
      <c r="O694" s="873">
        <f t="shared" si="96"/>
        <v>85</v>
      </c>
      <c r="P694" s="873"/>
      <c r="Q694" s="873"/>
      <c r="R694" s="873"/>
      <c r="S694" s="873"/>
      <c r="T694" s="877"/>
    </row>
    <row r="695" spans="1:20" x14ac:dyDescent="0.35">
      <c r="A695" s="873" t="b">
        <v>0</v>
      </c>
      <c r="B695" s="873">
        <f t="shared" si="93"/>
        <v>-154</v>
      </c>
      <c r="C695" s="888" t="s">
        <v>6141</v>
      </c>
      <c r="D695" s="888" t="s">
        <v>3897</v>
      </c>
      <c r="E695" s="873">
        <f t="shared" si="94"/>
        <v>6</v>
      </c>
      <c r="F695" s="889">
        <v>11</v>
      </c>
      <c r="G695" s="877"/>
      <c r="H695" s="873" t="e">
        <f t="shared" si="95"/>
        <v>#VALUE!</v>
      </c>
      <c r="I695" s="875"/>
      <c r="J695" s="878"/>
      <c r="K695" s="878"/>
      <c r="L695" s="877"/>
      <c r="M695" s="888" t="str">
        <f ca="1">IFERROR(IF(COUNTIF($B$607:$B694,"&lt;0")=1,"",OFFSET($C693,-COUNTIF($B$607:$B694,"&lt;0")+3,0)),"")</f>
        <v/>
      </c>
      <c r="N695" s="888" t="str">
        <f ca="1">IFERROR(IF(AND(_xlfn.ISFORMULA(I695),NOT(_xlfn.ISFORMULA(I694))),1,OFFSET($F693,-COUNTIF($B$607:B694,"&lt;0")+3,0)),"")</f>
        <v/>
      </c>
      <c r="O695" s="873">
        <f t="shared" si="96"/>
        <v>86</v>
      </c>
      <c r="P695" s="873"/>
      <c r="Q695" s="873"/>
      <c r="R695" s="873"/>
      <c r="S695" s="873"/>
      <c r="T695" s="877"/>
    </row>
    <row r="696" spans="1:20" x14ac:dyDescent="0.35">
      <c r="A696" s="873" t="b">
        <v>0</v>
      </c>
      <c r="B696" s="873">
        <f t="shared" si="93"/>
        <v>-153</v>
      </c>
      <c r="C696" s="888" t="s">
        <v>6142</v>
      </c>
      <c r="D696" s="888" t="s">
        <v>3897</v>
      </c>
      <c r="E696" s="873">
        <f t="shared" si="94"/>
        <v>7</v>
      </c>
      <c r="F696" s="889">
        <v>11</v>
      </c>
      <c r="G696" s="877"/>
      <c r="H696" s="873" t="e">
        <f t="shared" si="95"/>
        <v>#VALUE!</v>
      </c>
      <c r="I696" s="875"/>
      <c r="J696" s="878"/>
      <c r="K696" s="878"/>
      <c r="L696" s="877"/>
      <c r="M696" s="888" t="str">
        <f ca="1">IFERROR(IF(COUNTIF($B$607:$B695,"&lt;0")=1,"",OFFSET($C694,-COUNTIF($B$607:$B695,"&lt;0")+3,0)),"")</f>
        <v/>
      </c>
      <c r="N696" s="888" t="str">
        <f ca="1">IFERROR(IF(AND(_xlfn.ISFORMULA(I696),NOT(_xlfn.ISFORMULA(I695))),1,OFFSET($F694,-COUNTIF($B$607:B695,"&lt;0")+3,0)),"")</f>
        <v/>
      </c>
      <c r="O696" s="873">
        <f t="shared" si="96"/>
        <v>87</v>
      </c>
      <c r="P696" s="873"/>
      <c r="Q696" s="873"/>
      <c r="R696" s="873"/>
      <c r="S696" s="873"/>
      <c r="T696" s="877"/>
    </row>
    <row r="697" spans="1:20" x14ac:dyDescent="0.35">
      <c r="A697" s="873" t="b">
        <v>0</v>
      </c>
      <c r="B697" s="873">
        <f t="shared" si="93"/>
        <v>-152</v>
      </c>
      <c r="C697" s="888" t="s">
        <v>6143</v>
      </c>
      <c r="D697" s="888" t="s">
        <v>3897</v>
      </c>
      <c r="E697" s="873">
        <f t="shared" si="94"/>
        <v>8</v>
      </c>
      <c r="F697" s="889">
        <v>11</v>
      </c>
      <c r="G697" s="877"/>
      <c r="H697" s="873" t="e">
        <f t="shared" si="95"/>
        <v>#VALUE!</v>
      </c>
      <c r="I697" s="875"/>
      <c r="J697" s="878"/>
      <c r="K697" s="878"/>
      <c r="L697" s="877"/>
      <c r="M697" s="888" t="str">
        <f ca="1">IFERROR(IF(COUNTIF($B$607:$B696,"&lt;0")=1,"",OFFSET($C695,-COUNTIF($B$607:$B696,"&lt;0")+3,0)),"")</f>
        <v/>
      </c>
      <c r="N697" s="888" t="str">
        <f ca="1">IFERROR(IF(AND(_xlfn.ISFORMULA(I697),NOT(_xlfn.ISFORMULA(I696))),1,OFFSET($F695,-COUNTIF($B$607:B696,"&lt;0")+3,0)),"")</f>
        <v/>
      </c>
      <c r="O697" s="873">
        <f t="shared" si="96"/>
        <v>88</v>
      </c>
      <c r="P697" s="873"/>
      <c r="Q697" s="873"/>
      <c r="R697" s="873"/>
      <c r="S697" s="873"/>
      <c r="T697" s="877"/>
    </row>
    <row r="698" spans="1:20" x14ac:dyDescent="0.35">
      <c r="A698" s="873" t="b">
        <v>0</v>
      </c>
      <c r="B698" s="873">
        <f t="shared" si="93"/>
        <v>-151</v>
      </c>
      <c r="C698" s="888" t="s">
        <v>6144</v>
      </c>
      <c r="D698" s="888" t="s">
        <v>3938</v>
      </c>
      <c r="E698" s="873">
        <f t="shared" si="94"/>
        <v>1</v>
      </c>
      <c r="F698" s="889">
        <v>12</v>
      </c>
      <c r="G698" s="877"/>
      <c r="H698" s="873" t="e">
        <f t="shared" si="95"/>
        <v>#VALUE!</v>
      </c>
      <c r="I698" s="875"/>
      <c r="J698" s="878"/>
      <c r="K698" s="878"/>
      <c r="L698" s="877"/>
      <c r="M698" s="888" t="str">
        <f ca="1">IFERROR(IF(COUNTIF($B$607:$B697,"&lt;0")=1,"",OFFSET($C696,-COUNTIF($B$607:$B697,"&lt;0")+3,0)),"")</f>
        <v/>
      </c>
      <c r="N698" s="888" t="str">
        <f ca="1">IFERROR(IF(AND(_xlfn.ISFORMULA(I698),NOT(_xlfn.ISFORMULA(I697))),1,OFFSET($F696,-COUNTIF($B$607:B697,"&lt;0")+3,0)),"")</f>
        <v/>
      </c>
      <c r="O698" s="873">
        <f t="shared" si="96"/>
        <v>89</v>
      </c>
      <c r="P698" s="873"/>
      <c r="Q698" s="873"/>
      <c r="R698" s="873"/>
      <c r="S698" s="873"/>
      <c r="T698" s="877"/>
    </row>
    <row r="699" spans="1:20" x14ac:dyDescent="0.35">
      <c r="A699" s="873" t="b">
        <v>0</v>
      </c>
      <c r="B699" s="873">
        <f t="shared" si="93"/>
        <v>-150</v>
      </c>
      <c r="C699" s="888" t="s">
        <v>6145</v>
      </c>
      <c r="D699" s="888" t="s">
        <v>3938</v>
      </c>
      <c r="E699" s="873">
        <f t="shared" si="94"/>
        <v>2</v>
      </c>
      <c r="F699" s="889">
        <v>12</v>
      </c>
      <c r="G699" s="877"/>
      <c r="H699" s="873" t="e">
        <f t="shared" si="95"/>
        <v>#VALUE!</v>
      </c>
      <c r="I699" s="875"/>
      <c r="J699" s="878"/>
      <c r="K699" s="878"/>
      <c r="L699" s="877"/>
      <c r="M699" s="888" t="str">
        <f ca="1">IFERROR(IF(COUNTIF($B$607:$B698,"&lt;0")=1,"",OFFSET($C697,-COUNTIF($B$607:$B698,"&lt;0")+3,0)),"")</f>
        <v/>
      </c>
      <c r="N699" s="888" t="str">
        <f ca="1">IFERROR(IF(AND(_xlfn.ISFORMULA(I699),NOT(_xlfn.ISFORMULA(I698))),1,OFFSET($F697,-COUNTIF($B$607:B698,"&lt;0")+3,0)),"")</f>
        <v/>
      </c>
      <c r="O699" s="873">
        <f t="shared" si="96"/>
        <v>90</v>
      </c>
      <c r="P699" s="873"/>
      <c r="Q699" s="873"/>
      <c r="R699" s="873"/>
      <c r="S699" s="873"/>
      <c r="T699" s="877"/>
    </row>
    <row r="700" spans="1:20" x14ac:dyDescent="0.35">
      <c r="A700" s="873" t="b">
        <v>0</v>
      </c>
      <c r="B700" s="873">
        <f t="shared" si="93"/>
        <v>-149</v>
      </c>
      <c r="C700" s="888" t="s">
        <v>6146</v>
      </c>
      <c r="D700" s="888" t="s">
        <v>3938</v>
      </c>
      <c r="E700" s="873">
        <f t="shared" si="94"/>
        <v>3</v>
      </c>
      <c r="F700" s="889">
        <v>12</v>
      </c>
      <c r="G700" s="877"/>
      <c r="H700" s="873" t="e">
        <f t="shared" si="95"/>
        <v>#VALUE!</v>
      </c>
      <c r="I700" s="875"/>
      <c r="J700" s="878"/>
      <c r="K700" s="878"/>
      <c r="L700" s="877"/>
      <c r="M700" s="888" t="str">
        <f ca="1">IFERROR(IF(COUNTIF($B$607:$B699,"&lt;0")=1,"",OFFSET($C698,-COUNTIF($B$607:$B699,"&lt;0")+3,0)),"")</f>
        <v/>
      </c>
      <c r="N700" s="888" t="str">
        <f ca="1">IFERROR(IF(AND(_xlfn.ISFORMULA(I700),NOT(_xlfn.ISFORMULA(I699))),1,OFFSET($F698,-COUNTIF($B$607:B699,"&lt;0")+3,0)),"")</f>
        <v/>
      </c>
      <c r="O700" s="873">
        <f t="shared" si="96"/>
        <v>91</v>
      </c>
      <c r="P700" s="873"/>
      <c r="Q700" s="873"/>
      <c r="R700" s="873"/>
      <c r="S700" s="873"/>
      <c r="T700" s="877"/>
    </row>
    <row r="701" spans="1:20" x14ac:dyDescent="0.35">
      <c r="A701" s="873" t="b">
        <v>0</v>
      </c>
      <c r="B701" s="873">
        <f t="shared" si="93"/>
        <v>-148</v>
      </c>
      <c r="C701" s="888" t="s">
        <v>6147</v>
      </c>
      <c r="D701" s="888" t="s">
        <v>3938</v>
      </c>
      <c r="E701" s="873">
        <f t="shared" si="94"/>
        <v>4</v>
      </c>
      <c r="F701" s="889">
        <v>12</v>
      </c>
      <c r="G701" s="877"/>
      <c r="H701" s="873" t="e">
        <f t="shared" si="95"/>
        <v>#VALUE!</v>
      </c>
      <c r="I701" s="875"/>
      <c r="J701" s="878"/>
      <c r="K701" s="878"/>
      <c r="L701" s="877"/>
      <c r="M701" s="888" t="str">
        <f ca="1">IFERROR(IF(COUNTIF($B$607:$B700,"&lt;0")=1,"",OFFSET($C699,-COUNTIF($B$607:$B700,"&lt;0")+3,0)),"")</f>
        <v/>
      </c>
      <c r="N701" s="888" t="str">
        <f ca="1">IFERROR(IF(AND(_xlfn.ISFORMULA(I701),NOT(_xlfn.ISFORMULA(I700))),1,OFFSET($F699,-COUNTIF($B$607:B700,"&lt;0")+3,0)),"")</f>
        <v/>
      </c>
      <c r="O701" s="873">
        <f t="shared" si="96"/>
        <v>92</v>
      </c>
      <c r="P701" s="873"/>
      <c r="Q701" s="873"/>
      <c r="R701" s="873"/>
      <c r="S701" s="873"/>
      <c r="T701" s="877"/>
    </row>
    <row r="702" spans="1:20" x14ac:dyDescent="0.35">
      <c r="A702" s="873" t="b">
        <v>0</v>
      </c>
      <c r="B702" s="873">
        <f t="shared" si="93"/>
        <v>-147</v>
      </c>
      <c r="C702" s="888" t="s">
        <v>6148</v>
      </c>
      <c r="D702" s="888" t="s">
        <v>3938</v>
      </c>
      <c r="E702" s="873">
        <f t="shared" si="94"/>
        <v>5</v>
      </c>
      <c r="F702" s="889">
        <v>12</v>
      </c>
      <c r="G702" s="877"/>
      <c r="H702" s="873" t="e">
        <f t="shared" si="95"/>
        <v>#VALUE!</v>
      </c>
      <c r="I702" s="875"/>
      <c r="J702" s="878"/>
      <c r="K702" s="878"/>
      <c r="L702" s="877"/>
      <c r="M702" s="888" t="str">
        <f ca="1">IFERROR(IF(COUNTIF($B$607:$B701,"&lt;0")=1,"",OFFSET($C700,-COUNTIF($B$607:$B701,"&lt;0")+3,0)),"")</f>
        <v/>
      </c>
      <c r="N702" s="888" t="str">
        <f ca="1">IFERROR(IF(AND(_xlfn.ISFORMULA(I702),NOT(_xlfn.ISFORMULA(I701))),1,OFFSET($F700,-COUNTIF($B$607:B701,"&lt;0")+3,0)),"")</f>
        <v/>
      </c>
      <c r="O702" s="873">
        <f t="shared" si="96"/>
        <v>93</v>
      </c>
      <c r="P702" s="873"/>
      <c r="Q702" s="873"/>
      <c r="R702" s="873"/>
      <c r="S702" s="873"/>
      <c r="T702" s="877"/>
    </row>
    <row r="703" spans="1:20" x14ac:dyDescent="0.35">
      <c r="A703" s="873" t="b">
        <v>0</v>
      </c>
      <c r="B703" s="873">
        <f t="shared" si="93"/>
        <v>-146</v>
      </c>
      <c r="C703" s="888" t="s">
        <v>6149</v>
      </c>
      <c r="D703" s="888" t="s">
        <v>3938</v>
      </c>
      <c r="E703" s="873">
        <f t="shared" si="94"/>
        <v>6</v>
      </c>
      <c r="F703" s="889">
        <v>12</v>
      </c>
      <c r="G703" s="877"/>
      <c r="H703" s="873" t="e">
        <f t="shared" si="95"/>
        <v>#VALUE!</v>
      </c>
      <c r="I703" s="875"/>
      <c r="J703" s="878"/>
      <c r="K703" s="878"/>
      <c r="L703" s="877"/>
      <c r="M703" s="888" t="str">
        <f ca="1">IFERROR(IF(COUNTIF($B$607:$B702,"&lt;0")=1,"",OFFSET($C701,-COUNTIF($B$607:$B702,"&lt;0")+3,0)),"")</f>
        <v/>
      </c>
      <c r="N703" s="888" t="str">
        <f ca="1">IFERROR(IF(AND(_xlfn.ISFORMULA(I703),NOT(_xlfn.ISFORMULA(I702))),1,OFFSET($F701,-COUNTIF($B$607:B702,"&lt;0")+3,0)),"")</f>
        <v/>
      </c>
      <c r="O703" s="873">
        <f t="shared" si="96"/>
        <v>94</v>
      </c>
      <c r="P703" s="873"/>
      <c r="Q703" s="873"/>
      <c r="R703" s="873"/>
      <c r="S703" s="873"/>
      <c r="T703" s="877"/>
    </row>
    <row r="704" spans="1:20" x14ac:dyDescent="0.35">
      <c r="A704" s="873" t="b">
        <v>0</v>
      </c>
      <c r="B704" s="873">
        <f t="shared" si="93"/>
        <v>-145</v>
      </c>
      <c r="C704" s="888" t="s">
        <v>6150</v>
      </c>
      <c r="D704" s="888" t="s">
        <v>3938</v>
      </c>
      <c r="E704" s="873">
        <f t="shared" si="94"/>
        <v>7</v>
      </c>
      <c r="F704" s="889">
        <v>12</v>
      </c>
      <c r="G704" s="877"/>
      <c r="H704" s="873" t="e">
        <f t="shared" si="95"/>
        <v>#VALUE!</v>
      </c>
      <c r="I704" s="875"/>
      <c r="J704" s="878"/>
      <c r="K704" s="878"/>
      <c r="L704" s="877"/>
      <c r="M704" s="888" t="str">
        <f ca="1">IFERROR(IF(COUNTIF($B$607:$B703,"&lt;0")=1,"",OFFSET($C702,-COUNTIF($B$607:$B703,"&lt;0")+3,0)),"")</f>
        <v/>
      </c>
      <c r="N704" s="888" t="str">
        <f ca="1">IFERROR(IF(AND(_xlfn.ISFORMULA(I704),NOT(_xlfn.ISFORMULA(I703))),1,OFFSET($F702,-COUNTIF($B$607:B703,"&lt;0")+3,0)),"")</f>
        <v/>
      </c>
      <c r="O704" s="873">
        <f t="shared" si="96"/>
        <v>95</v>
      </c>
      <c r="P704" s="873"/>
      <c r="Q704" s="873"/>
      <c r="R704" s="873"/>
      <c r="S704" s="873"/>
      <c r="T704" s="877"/>
    </row>
    <row r="705" spans="1:20" x14ac:dyDescent="0.35">
      <c r="A705" s="873" t="b">
        <v>0</v>
      </c>
      <c r="B705" s="873">
        <f t="shared" si="93"/>
        <v>-144</v>
      </c>
      <c r="C705" s="888" t="s">
        <v>6151</v>
      </c>
      <c r="D705" s="888" t="s">
        <v>3938</v>
      </c>
      <c r="E705" s="873">
        <f t="shared" si="94"/>
        <v>8</v>
      </c>
      <c r="F705" s="889">
        <v>12</v>
      </c>
      <c r="G705" s="877"/>
      <c r="H705" s="873" t="e">
        <f t="shared" si="95"/>
        <v>#VALUE!</v>
      </c>
      <c r="I705" s="875"/>
      <c r="J705" s="878"/>
      <c r="K705" s="878"/>
      <c r="L705" s="877"/>
      <c r="M705" s="888" t="str">
        <f ca="1">IFERROR(IF(COUNTIF($B$607:$B704,"&lt;0")=1,"",OFFSET($C703,-COUNTIF($B$607:$B704,"&lt;0")+3,0)),"")</f>
        <v/>
      </c>
      <c r="N705" s="888" t="str">
        <f ca="1">IFERROR(IF(AND(_xlfn.ISFORMULA(I705),NOT(_xlfn.ISFORMULA(I704))),1,OFFSET($F703,-COUNTIF($B$607:B704,"&lt;0")+3,0)),"")</f>
        <v/>
      </c>
      <c r="O705" s="873">
        <f t="shared" si="96"/>
        <v>96</v>
      </c>
      <c r="P705" s="873"/>
      <c r="Q705" s="873"/>
      <c r="R705" s="873"/>
      <c r="S705" s="873"/>
      <c r="T705" s="877"/>
    </row>
    <row r="706" spans="1:20" x14ac:dyDescent="0.35">
      <c r="A706" s="873" t="b">
        <v>0</v>
      </c>
      <c r="B706" s="873">
        <f t="shared" si="93"/>
        <v>-143</v>
      </c>
      <c r="C706" s="888" t="s">
        <v>6152</v>
      </c>
      <c r="D706" s="888" t="s">
        <v>3979</v>
      </c>
      <c r="E706" s="873">
        <f t="shared" si="94"/>
        <v>1</v>
      </c>
      <c r="F706" s="889">
        <v>13</v>
      </c>
      <c r="G706" s="877"/>
      <c r="H706" s="873" t="e">
        <f t="shared" si="95"/>
        <v>#VALUE!</v>
      </c>
      <c r="I706" s="875"/>
      <c r="J706" s="878"/>
      <c r="K706" s="878"/>
      <c r="L706" s="877"/>
      <c r="M706" s="888" t="str">
        <f ca="1">IFERROR(IF(COUNTIF($B$607:$B705,"&lt;0")=1,"",OFFSET($C704,-COUNTIF($B$607:$B705,"&lt;0")+3,0)),"")</f>
        <v/>
      </c>
      <c r="N706" s="888" t="str">
        <f ca="1">IFERROR(IF(AND(_xlfn.ISFORMULA(I706),NOT(_xlfn.ISFORMULA(I705))),1,OFFSET($F704,-COUNTIF($B$607:B705,"&lt;0")+3,0)),"")</f>
        <v/>
      </c>
      <c r="O706" s="873">
        <f t="shared" si="96"/>
        <v>97</v>
      </c>
      <c r="P706" s="873"/>
      <c r="Q706" s="873"/>
      <c r="R706" s="873"/>
      <c r="S706" s="873"/>
      <c r="T706" s="877"/>
    </row>
    <row r="707" spans="1:20" x14ac:dyDescent="0.35">
      <c r="A707" s="873" t="b">
        <v>0</v>
      </c>
      <c r="B707" s="873">
        <f t="shared" si="93"/>
        <v>-142</v>
      </c>
      <c r="C707" s="888" t="s">
        <v>6153</v>
      </c>
      <c r="D707" s="888" t="s">
        <v>3979</v>
      </c>
      <c r="E707" s="873">
        <f t="shared" si="94"/>
        <v>2</v>
      </c>
      <c r="F707" s="889">
        <v>13</v>
      </c>
      <c r="G707" s="877"/>
      <c r="H707" s="873" t="e">
        <f t="shared" si="95"/>
        <v>#VALUE!</v>
      </c>
      <c r="I707" s="875"/>
      <c r="J707" s="878"/>
      <c r="K707" s="878"/>
      <c r="L707" s="877"/>
      <c r="M707" s="888" t="str">
        <f ca="1">IFERROR(IF(COUNTIF($B$607:$B706,"&lt;0")=1,"",OFFSET($C705,-COUNTIF($B$607:$B706,"&lt;0")+3,0)),"")</f>
        <v/>
      </c>
      <c r="N707" s="888" t="str">
        <f ca="1">IFERROR(IF(AND(_xlfn.ISFORMULA(I707),NOT(_xlfn.ISFORMULA(I706))),1,OFFSET($F705,-COUNTIF($B$607:B706,"&lt;0")+3,0)),"")</f>
        <v/>
      </c>
      <c r="O707" s="873">
        <f t="shared" si="96"/>
        <v>98</v>
      </c>
      <c r="P707" s="873"/>
      <c r="Q707" s="873"/>
      <c r="R707" s="873"/>
      <c r="S707" s="873"/>
      <c r="T707" s="877"/>
    </row>
    <row r="708" spans="1:20" x14ac:dyDescent="0.35">
      <c r="A708" s="873" t="b">
        <v>0</v>
      </c>
      <c r="B708" s="873">
        <f t="shared" si="93"/>
        <v>-141</v>
      </c>
      <c r="C708" s="888" t="s">
        <v>6154</v>
      </c>
      <c r="D708" s="888" t="s">
        <v>3979</v>
      </c>
      <c r="E708" s="873">
        <f t="shared" si="94"/>
        <v>3</v>
      </c>
      <c r="F708" s="889">
        <v>13</v>
      </c>
      <c r="G708" s="877"/>
      <c r="H708" s="873" t="e">
        <f t="shared" si="95"/>
        <v>#VALUE!</v>
      </c>
      <c r="I708" s="875"/>
      <c r="J708" s="878"/>
      <c r="K708" s="878"/>
      <c r="L708" s="877"/>
      <c r="M708" s="888" t="str">
        <f ca="1">IFERROR(IF(COUNTIF($B$607:$B707,"&lt;0")=1,"",OFFSET($C706,-COUNTIF($B$607:$B707,"&lt;0")+3,0)),"")</f>
        <v/>
      </c>
      <c r="N708" s="888" t="str">
        <f ca="1">IFERROR(IF(AND(_xlfn.ISFORMULA(I708),NOT(_xlfn.ISFORMULA(I707))),1,OFFSET($F706,-COUNTIF($B$607:B707,"&lt;0")+3,0)),"")</f>
        <v/>
      </c>
      <c r="O708" s="873">
        <f t="shared" si="96"/>
        <v>99</v>
      </c>
      <c r="P708" s="873"/>
      <c r="Q708" s="873"/>
      <c r="R708" s="873"/>
      <c r="S708" s="873"/>
      <c r="T708" s="877"/>
    </row>
    <row r="709" spans="1:20" x14ac:dyDescent="0.35">
      <c r="A709" s="873" t="b">
        <v>0</v>
      </c>
      <c r="B709" s="873">
        <f t="shared" si="93"/>
        <v>-140</v>
      </c>
      <c r="C709" s="888" t="s">
        <v>6155</v>
      </c>
      <c r="D709" s="888" t="s">
        <v>3979</v>
      </c>
      <c r="E709" s="873">
        <f t="shared" si="94"/>
        <v>4</v>
      </c>
      <c r="F709" s="889">
        <v>13</v>
      </c>
      <c r="G709" s="877"/>
      <c r="H709" s="873" t="e">
        <f t="shared" si="95"/>
        <v>#VALUE!</v>
      </c>
      <c r="I709" s="875"/>
      <c r="J709" s="878"/>
      <c r="K709" s="878"/>
      <c r="L709" s="877"/>
      <c r="M709" s="888" t="str">
        <f ca="1">IFERROR(IF(COUNTIF($B$607:$B708,"&lt;0")=1,"",OFFSET($C707,-COUNTIF($B$607:$B708,"&lt;0")+3,0)),"")</f>
        <v/>
      </c>
      <c r="N709" s="888" t="str">
        <f ca="1">IFERROR(IF(AND(_xlfn.ISFORMULA(I709),NOT(_xlfn.ISFORMULA(I708))),1,OFFSET($F707,-COUNTIF($B$607:B708,"&lt;0")+3,0)),"")</f>
        <v/>
      </c>
      <c r="O709" s="873">
        <f t="shared" si="96"/>
        <v>100</v>
      </c>
      <c r="P709" s="873"/>
      <c r="Q709" s="873"/>
      <c r="R709" s="873"/>
      <c r="S709" s="873"/>
      <c r="T709" s="877"/>
    </row>
    <row r="710" spans="1:20" x14ac:dyDescent="0.35">
      <c r="A710" s="873" t="b">
        <v>0</v>
      </c>
      <c r="B710" s="873">
        <f t="shared" si="93"/>
        <v>-139</v>
      </c>
      <c r="C710" s="888" t="s">
        <v>6156</v>
      </c>
      <c r="D710" s="888" t="s">
        <v>3979</v>
      </c>
      <c r="E710" s="873">
        <f t="shared" si="94"/>
        <v>5</v>
      </c>
      <c r="F710" s="889">
        <v>13</v>
      </c>
      <c r="G710" s="877"/>
      <c r="H710" s="873" t="e">
        <f t="shared" si="95"/>
        <v>#VALUE!</v>
      </c>
      <c r="I710" s="875"/>
      <c r="J710" s="878"/>
      <c r="K710" s="878"/>
      <c r="L710" s="877"/>
      <c r="M710" s="888" t="str">
        <f ca="1">IFERROR(IF(COUNTIF($B$607:$B709,"&lt;0")=1,"",OFFSET($C708,-COUNTIF($B$607:$B709,"&lt;0")+3,0)),"")</f>
        <v/>
      </c>
      <c r="N710" s="888" t="str">
        <f ca="1">IFERROR(IF(AND(_xlfn.ISFORMULA(I710),NOT(_xlfn.ISFORMULA(I709))),1,OFFSET($F708,-COUNTIF($B$607:B709,"&lt;0")+3,0)),"")</f>
        <v/>
      </c>
      <c r="O710" s="873">
        <f t="shared" si="96"/>
        <v>101</v>
      </c>
      <c r="P710" s="873"/>
      <c r="Q710" s="873"/>
      <c r="R710" s="873"/>
      <c r="S710" s="873"/>
      <c r="T710" s="877"/>
    </row>
    <row r="711" spans="1:20" x14ac:dyDescent="0.35">
      <c r="A711" s="873" t="b">
        <v>0</v>
      </c>
      <c r="B711" s="873">
        <f t="shared" si="93"/>
        <v>-138</v>
      </c>
      <c r="C711" s="888" t="s">
        <v>6157</v>
      </c>
      <c r="D711" s="888" t="s">
        <v>3979</v>
      </c>
      <c r="E711" s="873">
        <f t="shared" si="94"/>
        <v>6</v>
      </c>
      <c r="F711" s="889">
        <v>13</v>
      </c>
      <c r="G711" s="877"/>
      <c r="H711" s="873" t="e">
        <f t="shared" si="95"/>
        <v>#VALUE!</v>
      </c>
      <c r="I711" s="875"/>
      <c r="J711" s="878"/>
      <c r="K711" s="878"/>
      <c r="L711" s="877"/>
      <c r="M711" s="888" t="str">
        <f ca="1">IFERROR(IF(COUNTIF($B$607:$B710,"&lt;0")=1,"",OFFSET($C709,-COUNTIF($B$607:$B710,"&lt;0")+3,0)),"")</f>
        <v/>
      </c>
      <c r="N711" s="888" t="str">
        <f ca="1">IFERROR(IF(AND(_xlfn.ISFORMULA(I711),NOT(_xlfn.ISFORMULA(I710))),1,OFFSET($F709,-COUNTIF($B$607:B710,"&lt;0")+3,0)),"")</f>
        <v/>
      </c>
      <c r="O711" s="873">
        <f t="shared" si="96"/>
        <v>102</v>
      </c>
      <c r="P711" s="873"/>
      <c r="Q711" s="873"/>
      <c r="R711" s="873"/>
      <c r="S711" s="873"/>
      <c r="T711" s="877"/>
    </row>
    <row r="712" spans="1:20" x14ac:dyDescent="0.35">
      <c r="A712" s="873" t="b">
        <v>0</v>
      </c>
      <c r="B712" s="873">
        <f t="shared" si="93"/>
        <v>-137</v>
      </c>
      <c r="C712" s="888" t="s">
        <v>6158</v>
      </c>
      <c r="D712" s="888" t="s">
        <v>3979</v>
      </c>
      <c r="E712" s="873">
        <f t="shared" si="94"/>
        <v>7</v>
      </c>
      <c r="F712" s="889">
        <v>13</v>
      </c>
      <c r="G712" s="877"/>
      <c r="H712" s="873" t="e">
        <f t="shared" si="95"/>
        <v>#VALUE!</v>
      </c>
      <c r="I712" s="875"/>
      <c r="J712" s="878"/>
      <c r="K712" s="878"/>
      <c r="L712" s="877"/>
      <c r="M712" s="888" t="str">
        <f ca="1">IFERROR(IF(COUNTIF($B$607:$B711,"&lt;0")=1,"",OFFSET($C710,-COUNTIF($B$607:$B711,"&lt;0")+3,0)),"")</f>
        <v/>
      </c>
      <c r="N712" s="888" t="str">
        <f ca="1">IFERROR(IF(AND(_xlfn.ISFORMULA(I712),NOT(_xlfn.ISFORMULA(I711))),1,OFFSET($F710,-COUNTIF($B$607:B711,"&lt;0")+3,0)),"")</f>
        <v/>
      </c>
      <c r="O712" s="873">
        <f t="shared" si="96"/>
        <v>103</v>
      </c>
      <c r="P712" s="873"/>
      <c r="Q712" s="873"/>
      <c r="R712" s="873"/>
      <c r="S712" s="873"/>
      <c r="T712" s="877"/>
    </row>
    <row r="713" spans="1:20" x14ac:dyDescent="0.35">
      <c r="A713" s="873" t="b">
        <v>0</v>
      </c>
      <c r="B713" s="873">
        <f t="shared" si="93"/>
        <v>-136</v>
      </c>
      <c r="C713" s="888" t="s">
        <v>6159</v>
      </c>
      <c r="D713" s="888" t="s">
        <v>3979</v>
      </c>
      <c r="E713" s="873">
        <f t="shared" si="94"/>
        <v>8</v>
      </c>
      <c r="F713" s="889">
        <v>13</v>
      </c>
      <c r="G713" s="877"/>
      <c r="H713" s="873" t="e">
        <f t="shared" si="95"/>
        <v>#VALUE!</v>
      </c>
      <c r="I713" s="875"/>
      <c r="J713" s="878"/>
      <c r="K713" s="878"/>
      <c r="L713" s="877"/>
      <c r="M713" s="888" t="str">
        <f ca="1">IFERROR(IF(COUNTIF($B$607:$B712,"&lt;0")=1,"",OFFSET($C711,-COUNTIF($B$607:$B712,"&lt;0")+3,0)),"")</f>
        <v/>
      </c>
      <c r="N713" s="888" t="str">
        <f ca="1">IFERROR(IF(AND(_xlfn.ISFORMULA(I713),NOT(_xlfn.ISFORMULA(I712))),1,OFFSET($F711,-COUNTIF($B$607:B712,"&lt;0")+3,0)),"")</f>
        <v/>
      </c>
      <c r="O713" s="873">
        <f t="shared" si="96"/>
        <v>104</v>
      </c>
      <c r="P713" s="873"/>
      <c r="Q713" s="873"/>
      <c r="R713" s="873"/>
      <c r="S713" s="873"/>
      <c r="T713" s="877"/>
    </row>
    <row r="714" spans="1:20" x14ac:dyDescent="0.35">
      <c r="A714" s="873" t="b">
        <v>0</v>
      </c>
      <c r="B714" s="873">
        <f t="shared" si="93"/>
        <v>-135</v>
      </c>
      <c r="C714" s="888" t="s">
        <v>6160</v>
      </c>
      <c r="D714" s="888" t="s">
        <v>4020</v>
      </c>
      <c r="E714" s="873">
        <f t="shared" si="94"/>
        <v>1</v>
      </c>
      <c r="F714" s="889">
        <v>14</v>
      </c>
      <c r="G714" s="877"/>
      <c r="H714" s="873" t="e">
        <f t="shared" si="95"/>
        <v>#VALUE!</v>
      </c>
      <c r="I714" s="875"/>
      <c r="J714" s="878"/>
      <c r="K714" s="878"/>
      <c r="L714" s="877"/>
      <c r="M714" s="888" t="str">
        <f ca="1">IFERROR(IF(COUNTIF($B$607:$B713,"&lt;0")=1,"",OFFSET($C712,-COUNTIF($B$607:$B713,"&lt;0")+3,0)),"")</f>
        <v/>
      </c>
      <c r="N714" s="888" t="str">
        <f ca="1">IFERROR(IF(AND(_xlfn.ISFORMULA(I714),NOT(_xlfn.ISFORMULA(I713))),1,OFFSET($F712,-COUNTIF($B$607:B713,"&lt;0")+3,0)),"")</f>
        <v/>
      </c>
      <c r="O714" s="873">
        <f t="shared" si="96"/>
        <v>105</v>
      </c>
      <c r="P714" s="873"/>
      <c r="Q714" s="873"/>
      <c r="R714" s="873"/>
      <c r="S714" s="873"/>
      <c r="T714" s="877"/>
    </row>
    <row r="715" spans="1:20" x14ac:dyDescent="0.35">
      <c r="A715" s="873" t="b">
        <v>0</v>
      </c>
      <c r="B715" s="873">
        <f t="shared" si="93"/>
        <v>-134</v>
      </c>
      <c r="C715" s="888" t="s">
        <v>6161</v>
      </c>
      <c r="D715" s="888" t="s">
        <v>4020</v>
      </c>
      <c r="E715" s="873">
        <f t="shared" si="94"/>
        <v>2</v>
      </c>
      <c r="F715" s="889">
        <v>14</v>
      </c>
      <c r="G715" s="877"/>
      <c r="H715" s="873" t="e">
        <f t="shared" si="95"/>
        <v>#VALUE!</v>
      </c>
      <c r="I715" s="875"/>
      <c r="J715" s="878"/>
      <c r="K715" s="878"/>
      <c r="L715" s="877"/>
      <c r="M715" s="888" t="str">
        <f ca="1">IFERROR(IF(COUNTIF($B$607:$B714,"&lt;0")=1,"",OFFSET($C713,-COUNTIF($B$607:$B714,"&lt;0")+3,0)),"")</f>
        <v/>
      </c>
      <c r="N715" s="888" t="str">
        <f ca="1">IFERROR(IF(AND(_xlfn.ISFORMULA(I715),NOT(_xlfn.ISFORMULA(I714))),1,OFFSET($F713,-COUNTIF($B$607:B714,"&lt;0")+3,0)),"")</f>
        <v/>
      </c>
      <c r="O715" s="873">
        <f t="shared" si="96"/>
        <v>106</v>
      </c>
      <c r="P715" s="873"/>
      <c r="Q715" s="873"/>
      <c r="R715" s="873"/>
      <c r="S715" s="873"/>
      <c r="T715" s="877"/>
    </row>
    <row r="716" spans="1:20" x14ac:dyDescent="0.35">
      <c r="A716" s="873" t="b">
        <v>0</v>
      </c>
      <c r="B716" s="873">
        <f t="shared" si="93"/>
        <v>-133</v>
      </c>
      <c r="C716" s="888" t="s">
        <v>6162</v>
      </c>
      <c r="D716" s="888" t="s">
        <v>4020</v>
      </c>
      <c r="E716" s="873">
        <f t="shared" si="94"/>
        <v>3</v>
      </c>
      <c r="F716" s="889">
        <v>14</v>
      </c>
      <c r="G716" s="877"/>
      <c r="H716" s="873" t="e">
        <f t="shared" si="95"/>
        <v>#VALUE!</v>
      </c>
      <c r="I716" s="875"/>
      <c r="J716" s="878"/>
      <c r="K716" s="878"/>
      <c r="L716" s="877"/>
      <c r="M716" s="888" t="str">
        <f ca="1">IFERROR(IF(COUNTIF($B$607:$B715,"&lt;0")=1,"",OFFSET($C714,-COUNTIF($B$607:$B715,"&lt;0")+3,0)),"")</f>
        <v/>
      </c>
      <c r="N716" s="888" t="str">
        <f ca="1">IFERROR(IF(AND(_xlfn.ISFORMULA(I716),NOT(_xlfn.ISFORMULA(I715))),1,OFFSET($F714,-COUNTIF($B$607:B715,"&lt;0")+3,0)),"")</f>
        <v/>
      </c>
      <c r="O716" s="873">
        <f t="shared" si="96"/>
        <v>107</v>
      </c>
      <c r="P716" s="873"/>
      <c r="Q716" s="873"/>
      <c r="R716" s="873"/>
      <c r="S716" s="873"/>
      <c r="T716" s="877"/>
    </row>
    <row r="717" spans="1:20" x14ac:dyDescent="0.35">
      <c r="A717" s="873" t="b">
        <v>0</v>
      </c>
      <c r="B717" s="873">
        <f t="shared" si="93"/>
        <v>-132</v>
      </c>
      <c r="C717" s="888" t="s">
        <v>6163</v>
      </c>
      <c r="D717" s="888" t="s">
        <v>4020</v>
      </c>
      <c r="E717" s="873">
        <f t="shared" si="94"/>
        <v>4</v>
      </c>
      <c r="F717" s="889">
        <v>14</v>
      </c>
      <c r="G717" s="877"/>
      <c r="H717" s="873" t="e">
        <f t="shared" si="95"/>
        <v>#VALUE!</v>
      </c>
      <c r="I717" s="875"/>
      <c r="J717" s="878"/>
      <c r="K717" s="878"/>
      <c r="L717" s="877"/>
      <c r="M717" s="888" t="str">
        <f ca="1">IFERROR(IF(COUNTIF($B$607:$B716,"&lt;0")=1,"",OFFSET($C715,-COUNTIF($B$607:$B716,"&lt;0")+3,0)),"")</f>
        <v/>
      </c>
      <c r="N717" s="888" t="str">
        <f ca="1">IFERROR(IF(AND(_xlfn.ISFORMULA(I717),NOT(_xlfn.ISFORMULA(I716))),1,OFFSET($F715,-COUNTIF($B$607:B716,"&lt;0")+3,0)),"")</f>
        <v/>
      </c>
      <c r="O717" s="873">
        <f t="shared" si="96"/>
        <v>108</v>
      </c>
      <c r="P717" s="873"/>
      <c r="Q717" s="873"/>
      <c r="R717" s="873"/>
      <c r="S717" s="873"/>
      <c r="T717" s="877"/>
    </row>
    <row r="718" spans="1:20" x14ac:dyDescent="0.35">
      <c r="A718" s="873" t="b">
        <v>0</v>
      </c>
      <c r="B718" s="873">
        <f t="shared" si="93"/>
        <v>-131</v>
      </c>
      <c r="C718" s="888" t="s">
        <v>6164</v>
      </c>
      <c r="D718" s="888" t="s">
        <v>4020</v>
      </c>
      <c r="E718" s="873">
        <f t="shared" si="94"/>
        <v>5</v>
      </c>
      <c r="F718" s="889">
        <v>14</v>
      </c>
      <c r="G718" s="877"/>
      <c r="H718" s="873" t="e">
        <f t="shared" si="95"/>
        <v>#VALUE!</v>
      </c>
      <c r="I718" s="875"/>
      <c r="J718" s="878"/>
      <c r="K718" s="878"/>
      <c r="L718" s="877"/>
      <c r="M718" s="888" t="str">
        <f ca="1">IFERROR(IF(COUNTIF($B$607:$B717,"&lt;0")=1,"",OFFSET($C716,-COUNTIF($B$607:$B717,"&lt;0")+3,0)),"")</f>
        <v/>
      </c>
      <c r="N718" s="888" t="str">
        <f ca="1">IFERROR(IF(AND(_xlfn.ISFORMULA(I718),NOT(_xlfn.ISFORMULA(I717))),1,OFFSET($F716,-COUNTIF($B$607:B717,"&lt;0")+3,0)),"")</f>
        <v/>
      </c>
      <c r="O718" s="873">
        <f t="shared" si="96"/>
        <v>109</v>
      </c>
      <c r="P718" s="873"/>
      <c r="Q718" s="873"/>
      <c r="R718" s="873"/>
      <c r="S718" s="873"/>
      <c r="T718" s="877"/>
    </row>
    <row r="719" spans="1:20" x14ac:dyDescent="0.35">
      <c r="A719" s="873" t="b">
        <v>0</v>
      </c>
      <c r="B719" s="873">
        <f t="shared" si="93"/>
        <v>-130</v>
      </c>
      <c r="C719" s="888" t="s">
        <v>6165</v>
      </c>
      <c r="D719" s="888" t="s">
        <v>4020</v>
      </c>
      <c r="E719" s="873">
        <f t="shared" si="94"/>
        <v>6</v>
      </c>
      <c r="F719" s="889">
        <v>14</v>
      </c>
      <c r="G719" s="877"/>
      <c r="H719" s="873" t="e">
        <f t="shared" si="95"/>
        <v>#VALUE!</v>
      </c>
      <c r="I719" s="875"/>
      <c r="J719" s="878"/>
      <c r="K719" s="878"/>
      <c r="L719" s="877"/>
      <c r="M719" s="888" t="str">
        <f ca="1">IFERROR(IF(COUNTIF($B$607:$B718,"&lt;0")=1,"",OFFSET($C717,-COUNTIF($B$607:$B718,"&lt;0")+3,0)),"")</f>
        <v/>
      </c>
      <c r="N719" s="888" t="str">
        <f ca="1">IFERROR(IF(AND(_xlfn.ISFORMULA(I719),NOT(_xlfn.ISFORMULA(I718))),1,OFFSET($F717,-COUNTIF($B$607:B718,"&lt;0")+3,0)),"")</f>
        <v/>
      </c>
      <c r="O719" s="873">
        <f t="shared" si="96"/>
        <v>110</v>
      </c>
      <c r="P719" s="873"/>
      <c r="Q719" s="873"/>
      <c r="R719" s="873"/>
      <c r="S719" s="873"/>
      <c r="T719" s="877"/>
    </row>
    <row r="720" spans="1:20" x14ac:dyDescent="0.35">
      <c r="A720" s="873" t="b">
        <v>0</v>
      </c>
      <c r="B720" s="873">
        <f t="shared" si="93"/>
        <v>-129</v>
      </c>
      <c r="C720" s="888" t="s">
        <v>6166</v>
      </c>
      <c r="D720" s="888" t="s">
        <v>4020</v>
      </c>
      <c r="E720" s="873">
        <f t="shared" si="94"/>
        <v>7</v>
      </c>
      <c r="F720" s="889">
        <v>14</v>
      </c>
      <c r="G720" s="877"/>
      <c r="H720" s="873" t="e">
        <f t="shared" si="95"/>
        <v>#VALUE!</v>
      </c>
      <c r="I720" s="875"/>
      <c r="J720" s="878"/>
      <c r="K720" s="878"/>
      <c r="L720" s="877"/>
      <c r="M720" s="888" t="str">
        <f ca="1">IFERROR(IF(COUNTIF($B$607:$B719,"&lt;0")=1,"",OFFSET($C718,-COUNTIF($B$607:$B719,"&lt;0")+3,0)),"")</f>
        <v/>
      </c>
      <c r="N720" s="888" t="str">
        <f ca="1">IFERROR(IF(AND(_xlfn.ISFORMULA(I720),NOT(_xlfn.ISFORMULA(I719))),1,OFFSET($F718,-COUNTIF($B$607:B719,"&lt;0")+3,0)),"")</f>
        <v/>
      </c>
      <c r="O720" s="873">
        <f t="shared" si="96"/>
        <v>111</v>
      </c>
      <c r="P720" s="873"/>
      <c r="Q720" s="873"/>
      <c r="R720" s="873"/>
      <c r="S720" s="873"/>
      <c r="T720" s="877"/>
    </row>
    <row r="721" spans="1:20" x14ac:dyDescent="0.35">
      <c r="A721" s="873" t="b">
        <v>0</v>
      </c>
      <c r="B721" s="873">
        <f t="shared" si="93"/>
        <v>-128</v>
      </c>
      <c r="C721" s="888" t="s">
        <v>6167</v>
      </c>
      <c r="D721" s="888" t="s">
        <v>4020</v>
      </c>
      <c r="E721" s="873">
        <f t="shared" si="94"/>
        <v>8</v>
      </c>
      <c r="F721" s="889">
        <v>14</v>
      </c>
      <c r="G721" s="877"/>
      <c r="H721" s="873" t="e">
        <f t="shared" si="95"/>
        <v>#VALUE!</v>
      </c>
      <c r="I721" s="875"/>
      <c r="J721" s="878"/>
      <c r="K721" s="878"/>
      <c r="L721" s="877"/>
      <c r="M721" s="888" t="str">
        <f ca="1">IFERROR(IF(COUNTIF($B$607:$B720,"&lt;0")=1,"",OFFSET($C719,-COUNTIF($B$607:$B720,"&lt;0")+3,0)),"")</f>
        <v/>
      </c>
      <c r="N721" s="888" t="str">
        <f ca="1">IFERROR(IF(AND(_xlfn.ISFORMULA(I721),NOT(_xlfn.ISFORMULA(I720))),1,OFFSET($F719,-COUNTIF($B$607:B720,"&lt;0")+3,0)),"")</f>
        <v/>
      </c>
      <c r="O721" s="873">
        <f t="shared" si="96"/>
        <v>112</v>
      </c>
      <c r="P721" s="873"/>
      <c r="Q721" s="873"/>
      <c r="R721" s="873"/>
      <c r="S721" s="873"/>
      <c r="T721" s="877"/>
    </row>
    <row r="722" spans="1:20" x14ac:dyDescent="0.35">
      <c r="A722" s="873" t="b">
        <v>0</v>
      </c>
      <c r="B722" s="873">
        <f t="shared" si="93"/>
        <v>-127</v>
      </c>
      <c r="C722" s="888" t="s">
        <v>6168</v>
      </c>
      <c r="D722" s="888" t="s">
        <v>4061</v>
      </c>
      <c r="E722" s="873">
        <f t="shared" si="94"/>
        <v>1</v>
      </c>
      <c r="F722" s="889">
        <v>15</v>
      </c>
      <c r="G722" s="877"/>
      <c r="H722" s="873" t="e">
        <f t="shared" si="95"/>
        <v>#VALUE!</v>
      </c>
      <c r="I722" s="875"/>
      <c r="J722" s="878"/>
      <c r="K722" s="878"/>
      <c r="L722" s="877"/>
      <c r="M722" s="888" t="str">
        <f ca="1">IFERROR(IF(COUNTIF($B$607:$B721,"&lt;0")=1,"",OFFSET($C720,-COUNTIF($B$607:$B721,"&lt;0")+3,0)),"")</f>
        <v/>
      </c>
      <c r="N722" s="888" t="str">
        <f ca="1">IFERROR(IF(AND(_xlfn.ISFORMULA(I722),NOT(_xlfn.ISFORMULA(I721))),1,OFFSET($F720,-COUNTIF($B$607:B721,"&lt;0")+3,0)),"")</f>
        <v/>
      </c>
      <c r="O722" s="873">
        <f t="shared" si="96"/>
        <v>113</v>
      </c>
      <c r="P722" s="873"/>
      <c r="Q722" s="873"/>
      <c r="R722" s="873"/>
      <c r="S722" s="873"/>
      <c r="T722" s="877"/>
    </row>
    <row r="723" spans="1:20" x14ac:dyDescent="0.35">
      <c r="A723" s="873" t="b">
        <v>0</v>
      </c>
      <c r="B723" s="873">
        <f t="shared" si="93"/>
        <v>-126</v>
      </c>
      <c r="C723" s="888" t="s">
        <v>6169</v>
      </c>
      <c r="D723" s="888" t="s">
        <v>4061</v>
      </c>
      <c r="E723" s="873">
        <f t="shared" si="94"/>
        <v>2</v>
      </c>
      <c r="F723" s="889">
        <v>15</v>
      </c>
      <c r="G723" s="877"/>
      <c r="H723" s="873" t="e">
        <f t="shared" si="95"/>
        <v>#VALUE!</v>
      </c>
      <c r="I723" s="875"/>
      <c r="J723" s="878"/>
      <c r="K723" s="878"/>
      <c r="L723" s="877"/>
      <c r="M723" s="888" t="str">
        <f ca="1">IFERROR(IF(COUNTIF($B$607:$B722,"&lt;0")=1,"",OFFSET($C721,-COUNTIF($B$607:$B722,"&lt;0")+3,0)),"")</f>
        <v/>
      </c>
      <c r="N723" s="888" t="str">
        <f ca="1">IFERROR(IF(AND(_xlfn.ISFORMULA(I723),NOT(_xlfn.ISFORMULA(I722))),1,OFFSET($F721,-COUNTIF($B$607:B722,"&lt;0")+3,0)),"")</f>
        <v/>
      </c>
      <c r="O723" s="873">
        <f t="shared" si="96"/>
        <v>114</v>
      </c>
      <c r="P723" s="873"/>
      <c r="Q723" s="873"/>
      <c r="R723" s="873"/>
      <c r="S723" s="873"/>
      <c r="T723" s="877"/>
    </row>
    <row r="724" spans="1:20" x14ac:dyDescent="0.35">
      <c r="A724" s="873" t="b">
        <v>0</v>
      </c>
      <c r="B724" s="873">
        <f t="shared" si="93"/>
        <v>-125</v>
      </c>
      <c r="C724" s="888" t="s">
        <v>6170</v>
      </c>
      <c r="D724" s="888" t="s">
        <v>4061</v>
      </c>
      <c r="E724" s="873">
        <f t="shared" si="94"/>
        <v>3</v>
      </c>
      <c r="F724" s="889">
        <v>15</v>
      </c>
      <c r="G724" s="877"/>
      <c r="H724" s="873" t="e">
        <f t="shared" si="95"/>
        <v>#VALUE!</v>
      </c>
      <c r="I724" s="875"/>
      <c r="J724" s="878"/>
      <c r="K724" s="878"/>
      <c r="L724" s="877"/>
      <c r="M724" s="888" t="str">
        <f ca="1">IFERROR(IF(COUNTIF($B$607:$B723,"&lt;0")=1,"",OFFSET($C722,-COUNTIF($B$607:$B723,"&lt;0")+3,0)),"")</f>
        <v/>
      </c>
      <c r="N724" s="888" t="str">
        <f ca="1">IFERROR(IF(AND(_xlfn.ISFORMULA(I724),NOT(_xlfn.ISFORMULA(I723))),1,OFFSET($F722,-COUNTIF($B$607:B723,"&lt;0")+3,0)),"")</f>
        <v/>
      </c>
      <c r="O724" s="873">
        <f t="shared" si="96"/>
        <v>115</v>
      </c>
      <c r="P724" s="873"/>
      <c r="Q724" s="873"/>
      <c r="R724" s="873"/>
      <c r="S724" s="873"/>
      <c r="T724" s="877"/>
    </row>
    <row r="725" spans="1:20" x14ac:dyDescent="0.35">
      <c r="A725" s="873" t="b">
        <v>0</v>
      </c>
      <c r="B725" s="873">
        <f t="shared" si="93"/>
        <v>-124</v>
      </c>
      <c r="C725" s="888" t="s">
        <v>6171</v>
      </c>
      <c r="D725" s="888" t="s">
        <v>4061</v>
      </c>
      <c r="E725" s="873">
        <f t="shared" si="94"/>
        <v>4</v>
      </c>
      <c r="F725" s="889">
        <v>15</v>
      </c>
      <c r="G725" s="877"/>
      <c r="H725" s="873" t="e">
        <f t="shared" si="95"/>
        <v>#VALUE!</v>
      </c>
      <c r="I725" s="875"/>
      <c r="J725" s="878"/>
      <c r="K725" s="878"/>
      <c r="L725" s="877"/>
      <c r="M725" s="888" t="str">
        <f ca="1">IFERROR(IF(COUNTIF($B$607:$B724,"&lt;0")=1,"",OFFSET($C723,-COUNTIF($B$607:$B724,"&lt;0")+3,0)),"")</f>
        <v/>
      </c>
      <c r="N725" s="888" t="str">
        <f ca="1">IFERROR(IF(AND(_xlfn.ISFORMULA(I725),NOT(_xlfn.ISFORMULA(I724))),1,OFFSET($F723,-COUNTIF($B$607:B724,"&lt;0")+3,0)),"")</f>
        <v/>
      </c>
      <c r="O725" s="873">
        <f t="shared" si="96"/>
        <v>116</v>
      </c>
      <c r="P725" s="873"/>
      <c r="Q725" s="873"/>
      <c r="R725" s="873"/>
      <c r="S725" s="873"/>
      <c r="T725" s="877"/>
    </row>
    <row r="726" spans="1:20" x14ac:dyDescent="0.35">
      <c r="A726" s="873" t="b">
        <v>0</v>
      </c>
      <c r="B726" s="873">
        <f t="shared" si="93"/>
        <v>-123</v>
      </c>
      <c r="C726" s="888" t="s">
        <v>6172</v>
      </c>
      <c r="D726" s="888" t="s">
        <v>4061</v>
      </c>
      <c r="E726" s="873">
        <f t="shared" si="94"/>
        <v>5</v>
      </c>
      <c r="F726" s="889">
        <v>15</v>
      </c>
      <c r="G726" s="877"/>
      <c r="H726" s="873" t="e">
        <f t="shared" si="95"/>
        <v>#VALUE!</v>
      </c>
      <c r="I726" s="875"/>
      <c r="J726" s="878"/>
      <c r="K726" s="878"/>
      <c r="L726" s="877"/>
      <c r="M726" s="888" t="str">
        <f ca="1">IFERROR(IF(COUNTIF($B$607:$B725,"&lt;0")=1,"",OFFSET($C724,-COUNTIF($B$607:$B725,"&lt;0")+3,0)),"")</f>
        <v/>
      </c>
      <c r="N726" s="888" t="str">
        <f ca="1">IFERROR(IF(AND(_xlfn.ISFORMULA(I726),NOT(_xlfn.ISFORMULA(I725))),1,OFFSET($F724,-COUNTIF($B$607:B725,"&lt;0")+3,0)),"")</f>
        <v/>
      </c>
      <c r="O726" s="873">
        <f t="shared" si="96"/>
        <v>117</v>
      </c>
      <c r="P726" s="873"/>
      <c r="Q726" s="873"/>
      <c r="R726" s="873"/>
      <c r="S726" s="873"/>
      <c r="T726" s="877"/>
    </row>
    <row r="727" spans="1:20" x14ac:dyDescent="0.35">
      <c r="A727" s="873" t="b">
        <v>0</v>
      </c>
      <c r="B727" s="873">
        <f t="shared" si="93"/>
        <v>-122</v>
      </c>
      <c r="C727" s="888" t="s">
        <v>6173</v>
      </c>
      <c r="D727" s="888" t="s">
        <v>4061</v>
      </c>
      <c r="E727" s="873">
        <f t="shared" si="94"/>
        <v>6</v>
      </c>
      <c r="F727" s="889">
        <v>15</v>
      </c>
      <c r="G727" s="877"/>
      <c r="H727" s="873" t="e">
        <f t="shared" si="95"/>
        <v>#VALUE!</v>
      </c>
      <c r="I727" s="875"/>
      <c r="J727" s="878"/>
      <c r="K727" s="878"/>
      <c r="L727" s="877"/>
      <c r="M727" s="888" t="str">
        <f ca="1">IFERROR(IF(COUNTIF($B$607:$B726,"&lt;0")=1,"",OFFSET($C725,-COUNTIF($B$607:$B726,"&lt;0")+3,0)),"")</f>
        <v/>
      </c>
      <c r="N727" s="888" t="str">
        <f ca="1">IFERROR(IF(AND(_xlfn.ISFORMULA(I727),NOT(_xlfn.ISFORMULA(I726))),1,OFFSET($F725,-COUNTIF($B$607:B726,"&lt;0")+3,0)),"")</f>
        <v/>
      </c>
      <c r="O727" s="873">
        <f t="shared" si="96"/>
        <v>118</v>
      </c>
      <c r="P727" s="873"/>
      <c r="Q727" s="873"/>
      <c r="R727" s="873"/>
      <c r="S727" s="873"/>
      <c r="T727" s="877"/>
    </row>
    <row r="728" spans="1:20" x14ac:dyDescent="0.35">
      <c r="A728" s="873" t="b">
        <v>0</v>
      </c>
      <c r="B728" s="873">
        <f t="shared" si="93"/>
        <v>-121</v>
      </c>
      <c r="C728" s="888" t="s">
        <v>6174</v>
      </c>
      <c r="D728" s="888" t="s">
        <v>4061</v>
      </c>
      <c r="E728" s="873">
        <f t="shared" si="94"/>
        <v>7</v>
      </c>
      <c r="F728" s="889">
        <v>15</v>
      </c>
      <c r="G728" s="877"/>
      <c r="H728" s="873" t="e">
        <f t="shared" si="95"/>
        <v>#VALUE!</v>
      </c>
      <c r="I728" s="875"/>
      <c r="J728" s="878"/>
      <c r="K728" s="878"/>
      <c r="L728" s="877"/>
      <c r="M728" s="888" t="str">
        <f ca="1">IFERROR(IF(COUNTIF($B$607:$B727,"&lt;0")=1,"",OFFSET($C726,-COUNTIF($B$607:$B727,"&lt;0")+3,0)),"")</f>
        <v/>
      </c>
      <c r="N728" s="888" t="str">
        <f ca="1">IFERROR(IF(AND(_xlfn.ISFORMULA(I728),NOT(_xlfn.ISFORMULA(I727))),1,OFFSET($F726,-COUNTIF($B$607:B727,"&lt;0")+3,0)),"")</f>
        <v/>
      </c>
      <c r="O728" s="873">
        <f t="shared" si="96"/>
        <v>119</v>
      </c>
      <c r="P728" s="873"/>
      <c r="Q728" s="873"/>
      <c r="R728" s="873"/>
      <c r="S728" s="873"/>
      <c r="T728" s="877"/>
    </row>
    <row r="729" spans="1:20" x14ac:dyDescent="0.35">
      <c r="A729" s="873" t="b">
        <v>0</v>
      </c>
      <c r="B729" s="873">
        <f t="shared" si="93"/>
        <v>-120</v>
      </c>
      <c r="C729" s="888" t="s">
        <v>6175</v>
      </c>
      <c r="D729" s="888" t="s">
        <v>4061</v>
      </c>
      <c r="E729" s="873">
        <f t="shared" si="94"/>
        <v>8</v>
      </c>
      <c r="F729" s="889">
        <v>15</v>
      </c>
      <c r="G729" s="877"/>
      <c r="H729" s="873" t="e">
        <f t="shared" si="95"/>
        <v>#VALUE!</v>
      </c>
      <c r="I729" s="875"/>
      <c r="J729" s="878"/>
      <c r="K729" s="878"/>
      <c r="L729" s="877"/>
      <c r="M729" s="888" t="str">
        <f ca="1">IFERROR(IF(COUNTIF($B$607:$B728,"&lt;0")=1,"",OFFSET($C727,-COUNTIF($B$607:$B728,"&lt;0")+3,0)),"")</f>
        <v/>
      </c>
      <c r="N729" s="888" t="str">
        <f ca="1">IFERROR(IF(AND(_xlfn.ISFORMULA(I729),NOT(_xlfn.ISFORMULA(I728))),1,OFFSET($F727,-COUNTIF($B$607:B728,"&lt;0")+3,0)),"")</f>
        <v/>
      </c>
      <c r="O729" s="873">
        <f t="shared" si="96"/>
        <v>120</v>
      </c>
      <c r="P729" s="873"/>
      <c r="Q729" s="873"/>
      <c r="R729" s="873"/>
      <c r="S729" s="873"/>
      <c r="T729" s="877"/>
    </row>
    <row r="730" spans="1:20" x14ac:dyDescent="0.35">
      <c r="A730" s="873" t="b">
        <v>0</v>
      </c>
      <c r="B730" s="873">
        <f t="shared" si="93"/>
        <v>-119</v>
      </c>
      <c r="C730" s="888" t="s">
        <v>6176</v>
      </c>
      <c r="D730" s="888" t="s">
        <v>4102</v>
      </c>
      <c r="E730" s="873">
        <f t="shared" si="94"/>
        <v>1</v>
      </c>
      <c r="F730" s="889">
        <v>16</v>
      </c>
      <c r="G730" s="877"/>
      <c r="H730" s="873" t="e">
        <f t="shared" si="95"/>
        <v>#VALUE!</v>
      </c>
      <c r="I730" s="875"/>
      <c r="J730" s="878"/>
      <c r="K730" s="878"/>
      <c r="L730" s="877"/>
      <c r="M730" s="888" t="str">
        <f ca="1">IFERROR(IF(COUNTIF($B$607:$B729,"&lt;0")=1,"",OFFSET($C728,-COUNTIF($B$607:$B729,"&lt;0")+3,0)),"")</f>
        <v/>
      </c>
      <c r="N730" s="888" t="str">
        <f ca="1">IFERROR(IF(AND(_xlfn.ISFORMULA(I730),NOT(_xlfn.ISFORMULA(I729))),1,OFFSET($F728,-COUNTIF($B$607:B729,"&lt;0")+3,0)),"")</f>
        <v/>
      </c>
      <c r="O730" s="873">
        <f t="shared" si="96"/>
        <v>121</v>
      </c>
      <c r="P730" s="873"/>
      <c r="Q730" s="873"/>
      <c r="R730" s="873"/>
      <c r="S730" s="873"/>
      <c r="T730" s="877"/>
    </row>
    <row r="731" spans="1:20" x14ac:dyDescent="0.35">
      <c r="A731" s="873" t="b">
        <v>0</v>
      </c>
      <c r="B731" s="873">
        <f t="shared" si="93"/>
        <v>-118</v>
      </c>
      <c r="C731" s="888" t="s">
        <v>6177</v>
      </c>
      <c r="D731" s="888" t="s">
        <v>4102</v>
      </c>
      <c r="E731" s="873">
        <f t="shared" si="94"/>
        <v>2</v>
      </c>
      <c r="F731" s="889">
        <v>16</v>
      </c>
      <c r="G731" s="877"/>
      <c r="H731" s="873" t="e">
        <f t="shared" si="95"/>
        <v>#VALUE!</v>
      </c>
      <c r="I731" s="875"/>
      <c r="J731" s="878"/>
      <c r="K731" s="878"/>
      <c r="L731" s="877"/>
      <c r="M731" s="888" t="str">
        <f ca="1">IFERROR(IF(COUNTIF($B$607:$B730,"&lt;0")=1,"",OFFSET($C729,-COUNTIF($B$607:$B730,"&lt;0")+3,0)),"")</f>
        <v/>
      </c>
      <c r="N731" s="888" t="str">
        <f ca="1">IFERROR(IF(AND(_xlfn.ISFORMULA(I731),NOT(_xlfn.ISFORMULA(I730))),1,OFFSET($F729,-COUNTIF($B$607:B730,"&lt;0")+3,0)),"")</f>
        <v/>
      </c>
      <c r="O731" s="873">
        <f t="shared" si="96"/>
        <v>122</v>
      </c>
      <c r="P731" s="873"/>
      <c r="Q731" s="873"/>
      <c r="R731" s="873"/>
      <c r="S731" s="873"/>
      <c r="T731" s="877"/>
    </row>
    <row r="732" spans="1:20" x14ac:dyDescent="0.35">
      <c r="A732" s="873" t="b">
        <v>0</v>
      </c>
      <c r="B732" s="873">
        <f t="shared" si="93"/>
        <v>-117</v>
      </c>
      <c r="C732" s="888" t="s">
        <v>6178</v>
      </c>
      <c r="D732" s="888" t="s">
        <v>4102</v>
      </c>
      <c r="E732" s="873">
        <f t="shared" si="94"/>
        <v>3</v>
      </c>
      <c r="F732" s="889">
        <v>16</v>
      </c>
      <c r="G732" s="877"/>
      <c r="H732" s="873" t="e">
        <f t="shared" si="95"/>
        <v>#VALUE!</v>
      </c>
      <c r="I732" s="875"/>
      <c r="J732" s="878"/>
      <c r="K732" s="878"/>
      <c r="L732" s="877"/>
      <c r="M732" s="888" t="str">
        <f ca="1">IFERROR(IF(COUNTIF($B$607:$B731,"&lt;0")=1,"",OFFSET($C730,-COUNTIF($B$607:$B731,"&lt;0")+3,0)),"")</f>
        <v/>
      </c>
      <c r="N732" s="888" t="str">
        <f ca="1">IFERROR(IF(AND(_xlfn.ISFORMULA(I732),NOT(_xlfn.ISFORMULA(I731))),1,OFFSET($F730,-COUNTIF($B$607:B731,"&lt;0")+3,0)),"")</f>
        <v/>
      </c>
      <c r="O732" s="873">
        <f t="shared" si="96"/>
        <v>123</v>
      </c>
      <c r="P732" s="873"/>
      <c r="Q732" s="873"/>
      <c r="R732" s="873"/>
      <c r="S732" s="873"/>
      <c r="T732" s="877"/>
    </row>
    <row r="733" spans="1:20" x14ac:dyDescent="0.35">
      <c r="A733" s="873" t="b">
        <v>0</v>
      </c>
      <c r="B733" s="873">
        <f t="shared" si="93"/>
        <v>-116</v>
      </c>
      <c r="C733" s="888" t="s">
        <v>6179</v>
      </c>
      <c r="D733" s="888" t="s">
        <v>4102</v>
      </c>
      <c r="E733" s="873">
        <f t="shared" si="94"/>
        <v>4</v>
      </c>
      <c r="F733" s="889">
        <v>16</v>
      </c>
      <c r="G733" s="877"/>
      <c r="H733" s="873" t="e">
        <f t="shared" si="95"/>
        <v>#VALUE!</v>
      </c>
      <c r="I733" s="875"/>
      <c r="J733" s="878"/>
      <c r="K733" s="878"/>
      <c r="L733" s="877"/>
      <c r="M733" s="888" t="str">
        <f ca="1">IFERROR(IF(COUNTIF($B$607:$B732,"&lt;0")=1,"",OFFSET($C731,-COUNTIF($B$607:$B732,"&lt;0")+3,0)),"")</f>
        <v/>
      </c>
      <c r="N733" s="888" t="str">
        <f ca="1">IFERROR(IF(AND(_xlfn.ISFORMULA(I733),NOT(_xlfn.ISFORMULA(I732))),1,OFFSET($F731,-COUNTIF($B$607:B732,"&lt;0")+3,0)),"")</f>
        <v/>
      </c>
      <c r="O733" s="873">
        <f t="shared" si="96"/>
        <v>124</v>
      </c>
      <c r="P733" s="873"/>
      <c r="Q733" s="873"/>
      <c r="R733" s="873"/>
      <c r="S733" s="873"/>
      <c r="T733" s="877"/>
    </row>
    <row r="734" spans="1:20" x14ac:dyDescent="0.35">
      <c r="A734" s="873" t="b">
        <v>0</v>
      </c>
      <c r="B734" s="873">
        <f t="shared" si="93"/>
        <v>-115</v>
      </c>
      <c r="C734" s="888" t="s">
        <v>6180</v>
      </c>
      <c r="D734" s="888" t="s">
        <v>4102</v>
      </c>
      <c r="E734" s="873">
        <f t="shared" si="94"/>
        <v>5</v>
      </c>
      <c r="F734" s="889">
        <v>16</v>
      </c>
      <c r="G734" s="877"/>
      <c r="H734" s="873" t="e">
        <f t="shared" si="95"/>
        <v>#VALUE!</v>
      </c>
      <c r="I734" s="875"/>
      <c r="J734" s="878"/>
      <c r="K734" s="878"/>
      <c r="L734" s="877"/>
      <c r="M734" s="888" t="str">
        <f ca="1">IFERROR(IF(COUNTIF($B$607:$B733,"&lt;0")=1,"",OFFSET($C732,-COUNTIF($B$607:$B733,"&lt;0")+3,0)),"")</f>
        <v/>
      </c>
      <c r="N734" s="888" t="str">
        <f ca="1">IFERROR(IF(AND(_xlfn.ISFORMULA(I734),NOT(_xlfn.ISFORMULA(I733))),1,OFFSET($F732,-COUNTIF($B$607:B733,"&lt;0")+3,0)),"")</f>
        <v/>
      </c>
      <c r="O734" s="873">
        <f t="shared" si="96"/>
        <v>125</v>
      </c>
      <c r="P734" s="873"/>
      <c r="Q734" s="873"/>
      <c r="R734" s="873"/>
      <c r="S734" s="873"/>
      <c r="T734" s="877"/>
    </row>
    <row r="735" spans="1:20" x14ac:dyDescent="0.35">
      <c r="A735" s="873" t="b">
        <v>0</v>
      </c>
      <c r="B735" s="873">
        <f t="shared" si="93"/>
        <v>-114</v>
      </c>
      <c r="C735" s="888" t="s">
        <v>6181</v>
      </c>
      <c r="D735" s="888" t="s">
        <v>4102</v>
      </c>
      <c r="E735" s="873">
        <f t="shared" si="94"/>
        <v>6</v>
      </c>
      <c r="F735" s="889">
        <v>16</v>
      </c>
      <c r="G735" s="877"/>
      <c r="H735" s="873" t="e">
        <f t="shared" si="95"/>
        <v>#VALUE!</v>
      </c>
      <c r="I735" s="875"/>
      <c r="J735" s="878"/>
      <c r="K735" s="878"/>
      <c r="L735" s="877"/>
      <c r="M735" s="888" t="str">
        <f ca="1">IFERROR(IF(COUNTIF($B$607:$B734,"&lt;0")=1,"",OFFSET($C733,-COUNTIF($B$607:$B734,"&lt;0")+3,0)),"")</f>
        <v/>
      </c>
      <c r="N735" s="888" t="str">
        <f ca="1">IFERROR(IF(AND(_xlfn.ISFORMULA(I735),NOT(_xlfn.ISFORMULA(I734))),1,OFFSET($F733,-COUNTIF($B$607:B734,"&lt;0")+3,0)),"")</f>
        <v/>
      </c>
      <c r="O735" s="873">
        <f t="shared" si="96"/>
        <v>126</v>
      </c>
      <c r="P735" s="873"/>
      <c r="Q735" s="873"/>
      <c r="R735" s="873"/>
      <c r="S735" s="873"/>
      <c r="T735" s="877"/>
    </row>
    <row r="736" spans="1:20" x14ac:dyDescent="0.35">
      <c r="A736" s="873" t="b">
        <v>0</v>
      </c>
      <c r="B736" s="873">
        <f t="shared" si="93"/>
        <v>-113</v>
      </c>
      <c r="C736" s="888" t="s">
        <v>6182</v>
      </c>
      <c r="D736" s="888" t="s">
        <v>4102</v>
      </c>
      <c r="E736" s="873">
        <f t="shared" si="94"/>
        <v>7</v>
      </c>
      <c r="F736" s="889">
        <v>16</v>
      </c>
      <c r="G736" s="877"/>
      <c r="H736" s="873" t="e">
        <f t="shared" si="95"/>
        <v>#VALUE!</v>
      </c>
      <c r="I736" s="875"/>
      <c r="J736" s="878"/>
      <c r="K736" s="878"/>
      <c r="L736" s="877"/>
      <c r="M736" s="888" t="str">
        <f ca="1">IFERROR(IF(COUNTIF($B$607:$B735,"&lt;0")=1,"",OFFSET($C734,-COUNTIF($B$607:$B735,"&lt;0")+3,0)),"")</f>
        <v/>
      </c>
      <c r="N736" s="888" t="str">
        <f ca="1">IFERROR(IF(AND(_xlfn.ISFORMULA(I736),NOT(_xlfn.ISFORMULA(I735))),1,OFFSET($F734,-COUNTIF($B$607:B735,"&lt;0")+3,0)),"")</f>
        <v/>
      </c>
      <c r="O736" s="873">
        <f t="shared" si="96"/>
        <v>127</v>
      </c>
      <c r="P736" s="873"/>
      <c r="Q736" s="873"/>
      <c r="R736" s="873"/>
      <c r="S736" s="873"/>
      <c r="T736" s="877"/>
    </row>
    <row r="737" spans="1:20" x14ac:dyDescent="0.35">
      <c r="A737" s="873" t="b">
        <v>0</v>
      </c>
      <c r="B737" s="873">
        <f t="shared" si="93"/>
        <v>-112</v>
      </c>
      <c r="C737" s="888" t="s">
        <v>6183</v>
      </c>
      <c r="D737" s="888" t="s">
        <v>4102</v>
      </c>
      <c r="E737" s="873">
        <f t="shared" si="94"/>
        <v>8</v>
      </c>
      <c r="F737" s="889">
        <v>16</v>
      </c>
      <c r="G737" s="877"/>
      <c r="H737" s="873" t="e">
        <f t="shared" si="95"/>
        <v>#VALUE!</v>
      </c>
      <c r="I737" s="875"/>
      <c r="J737" s="878"/>
      <c r="K737" s="878"/>
      <c r="L737" s="877"/>
      <c r="M737" s="888" t="str">
        <f ca="1">IFERROR(IF(COUNTIF($B$607:$B736,"&lt;0")=1,"",OFFSET($C735,-COUNTIF($B$607:$B736,"&lt;0")+3,0)),"")</f>
        <v/>
      </c>
      <c r="N737" s="888" t="str">
        <f ca="1">IFERROR(IF(AND(_xlfn.ISFORMULA(I737),NOT(_xlfn.ISFORMULA(I736))),1,OFFSET($F735,-COUNTIF($B$607:B736,"&lt;0")+3,0)),"")</f>
        <v/>
      </c>
      <c r="O737" s="873">
        <f t="shared" si="96"/>
        <v>128</v>
      </c>
      <c r="P737" s="873"/>
      <c r="Q737" s="873"/>
      <c r="R737" s="873"/>
      <c r="S737" s="873"/>
      <c r="T737" s="877"/>
    </row>
    <row r="738" spans="1:20" x14ac:dyDescent="0.35">
      <c r="A738" s="873" t="b">
        <v>0</v>
      </c>
      <c r="B738" s="873">
        <f t="shared" ref="B738:B801" si="97">B737+1</f>
        <v>-111</v>
      </c>
      <c r="C738" s="888" t="s">
        <v>6184</v>
      </c>
      <c r="D738" s="888" t="s">
        <v>4143</v>
      </c>
      <c r="E738" s="873">
        <f t="shared" ref="E738:E801" si="98">IF(E737="countif",0,IF(E737=W$2,1,E737+1))</f>
        <v>1</v>
      </c>
      <c r="F738" s="889">
        <v>17</v>
      </c>
      <c r="G738" s="877"/>
      <c r="H738" s="873" t="e">
        <f t="shared" ref="H738:H801" si="99">IF(B738=1,9,IF(E737=MAX(E736:E738),H736+2,H737))</f>
        <v>#VALUE!</v>
      </c>
      <c r="I738" s="875"/>
      <c r="J738" s="878"/>
      <c r="K738" s="878"/>
      <c r="L738" s="877"/>
      <c r="M738" s="888" t="str">
        <f ca="1">IFERROR(IF(COUNTIF($B$607:$B737,"&lt;0")=1,"",OFFSET($C736,-COUNTIF($B$607:$B737,"&lt;0")+3,0)),"")</f>
        <v/>
      </c>
      <c r="N738" s="888" t="str">
        <f ca="1">IFERROR(IF(AND(_xlfn.ISFORMULA(I738),NOT(_xlfn.ISFORMULA(I737))),1,OFFSET($F736,-COUNTIF($B$607:B737,"&lt;0")+3,0)),"")</f>
        <v/>
      </c>
      <c r="O738" s="873">
        <f t="shared" ref="O738:O801" si="100">IF(NOT(_xlfn.ISFORMULA(I738)),O737+1,0)</f>
        <v>129</v>
      </c>
      <c r="P738" s="873"/>
      <c r="Q738" s="873"/>
      <c r="R738" s="873"/>
      <c r="S738" s="873"/>
      <c r="T738" s="877"/>
    </row>
    <row r="739" spans="1:20" x14ac:dyDescent="0.35">
      <c r="A739" s="873" t="b">
        <v>0</v>
      </c>
      <c r="B739" s="873">
        <f t="shared" si="97"/>
        <v>-110</v>
      </c>
      <c r="C739" s="888" t="s">
        <v>6185</v>
      </c>
      <c r="D739" s="888" t="s">
        <v>4143</v>
      </c>
      <c r="E739" s="873">
        <f t="shared" si="98"/>
        <v>2</v>
      </c>
      <c r="F739" s="889">
        <v>17</v>
      </c>
      <c r="G739" s="877"/>
      <c r="H739" s="873" t="e">
        <f t="shared" si="99"/>
        <v>#VALUE!</v>
      </c>
      <c r="I739" s="875"/>
      <c r="J739" s="878"/>
      <c r="K739" s="878"/>
      <c r="L739" s="877"/>
      <c r="M739" s="888" t="str">
        <f ca="1">IFERROR(IF(COUNTIF($B$607:$B738,"&lt;0")=1,"",OFFSET($C737,-COUNTIF($B$607:$B738,"&lt;0")+3,0)),"")</f>
        <v/>
      </c>
      <c r="N739" s="888" t="str">
        <f ca="1">IFERROR(IF(AND(_xlfn.ISFORMULA(I739),NOT(_xlfn.ISFORMULA(I738))),1,OFFSET($F737,-COUNTIF($B$607:B738,"&lt;0")+3,0)),"")</f>
        <v/>
      </c>
      <c r="O739" s="873">
        <f t="shared" si="100"/>
        <v>130</v>
      </c>
      <c r="P739" s="873"/>
      <c r="Q739" s="873"/>
      <c r="R739" s="873"/>
      <c r="S739" s="873"/>
      <c r="T739" s="877"/>
    </row>
    <row r="740" spans="1:20" x14ac:dyDescent="0.35">
      <c r="A740" s="873" t="b">
        <v>0</v>
      </c>
      <c r="B740" s="873">
        <f t="shared" si="97"/>
        <v>-109</v>
      </c>
      <c r="C740" s="888" t="s">
        <v>6186</v>
      </c>
      <c r="D740" s="888" t="s">
        <v>4143</v>
      </c>
      <c r="E740" s="873">
        <f t="shared" si="98"/>
        <v>3</v>
      </c>
      <c r="F740" s="889">
        <v>17</v>
      </c>
      <c r="G740" s="877"/>
      <c r="H740" s="873" t="e">
        <f t="shared" si="99"/>
        <v>#VALUE!</v>
      </c>
      <c r="I740" s="875"/>
      <c r="J740" s="878"/>
      <c r="K740" s="878"/>
      <c r="L740" s="877"/>
      <c r="M740" s="888" t="str">
        <f ca="1">IFERROR(IF(COUNTIF($B$607:$B739,"&lt;0")=1,"",OFFSET($C738,-COUNTIF($B$607:$B739,"&lt;0")+3,0)),"")</f>
        <v/>
      </c>
      <c r="N740" s="888" t="str">
        <f ca="1">IFERROR(IF(AND(_xlfn.ISFORMULA(I740),NOT(_xlfn.ISFORMULA(I739))),1,OFFSET($F738,-COUNTIF($B$607:B739,"&lt;0")+3,0)),"")</f>
        <v/>
      </c>
      <c r="O740" s="873">
        <f t="shared" si="100"/>
        <v>131</v>
      </c>
      <c r="P740" s="873"/>
      <c r="Q740" s="873"/>
      <c r="R740" s="873"/>
      <c r="S740" s="873"/>
      <c r="T740" s="877"/>
    </row>
    <row r="741" spans="1:20" x14ac:dyDescent="0.35">
      <c r="A741" s="873" t="b">
        <v>0</v>
      </c>
      <c r="B741" s="873">
        <f t="shared" si="97"/>
        <v>-108</v>
      </c>
      <c r="C741" s="888" t="s">
        <v>6187</v>
      </c>
      <c r="D741" s="888" t="s">
        <v>4143</v>
      </c>
      <c r="E741" s="873">
        <f t="shared" si="98"/>
        <v>4</v>
      </c>
      <c r="F741" s="889">
        <v>17</v>
      </c>
      <c r="G741" s="877"/>
      <c r="H741" s="873" t="e">
        <f t="shared" si="99"/>
        <v>#VALUE!</v>
      </c>
      <c r="I741" s="875"/>
      <c r="J741" s="878"/>
      <c r="K741" s="878"/>
      <c r="L741" s="877"/>
      <c r="M741" s="888" t="str">
        <f ca="1">IFERROR(IF(COUNTIF($B$607:$B740,"&lt;0")=1,"",OFFSET($C739,-COUNTIF($B$607:$B740,"&lt;0")+3,0)),"")</f>
        <v/>
      </c>
      <c r="N741" s="888" t="str">
        <f ca="1">IFERROR(IF(AND(_xlfn.ISFORMULA(I741),NOT(_xlfn.ISFORMULA(I740))),1,OFFSET($F739,-COUNTIF($B$607:B740,"&lt;0")+3,0)),"")</f>
        <v/>
      </c>
      <c r="O741" s="873">
        <f t="shared" si="100"/>
        <v>132</v>
      </c>
      <c r="P741" s="873"/>
      <c r="Q741" s="873"/>
      <c r="R741" s="873"/>
      <c r="S741" s="873"/>
      <c r="T741" s="877"/>
    </row>
    <row r="742" spans="1:20" x14ac:dyDescent="0.35">
      <c r="A742" s="873" t="b">
        <v>0</v>
      </c>
      <c r="B742" s="873">
        <f t="shared" si="97"/>
        <v>-107</v>
      </c>
      <c r="C742" s="888" t="s">
        <v>6188</v>
      </c>
      <c r="D742" s="888" t="s">
        <v>4143</v>
      </c>
      <c r="E742" s="873">
        <f t="shared" si="98"/>
        <v>5</v>
      </c>
      <c r="F742" s="889">
        <v>17</v>
      </c>
      <c r="G742" s="877"/>
      <c r="H742" s="873" t="e">
        <f t="shared" si="99"/>
        <v>#VALUE!</v>
      </c>
      <c r="I742" s="875"/>
      <c r="J742" s="878"/>
      <c r="K742" s="878"/>
      <c r="L742" s="877"/>
      <c r="M742" s="888" t="str">
        <f ca="1">IFERROR(IF(COUNTIF($B$607:$B741,"&lt;0")=1,"",OFFSET($C740,-COUNTIF($B$607:$B741,"&lt;0")+3,0)),"")</f>
        <v/>
      </c>
      <c r="N742" s="888" t="str">
        <f ca="1">IFERROR(IF(AND(_xlfn.ISFORMULA(I742),NOT(_xlfn.ISFORMULA(I741))),1,OFFSET($F740,-COUNTIF($B$607:B741,"&lt;0")+3,0)),"")</f>
        <v/>
      </c>
      <c r="O742" s="873">
        <f t="shared" si="100"/>
        <v>133</v>
      </c>
      <c r="P742" s="873"/>
      <c r="Q742" s="873"/>
      <c r="R742" s="873"/>
      <c r="S742" s="873"/>
      <c r="T742" s="877"/>
    </row>
    <row r="743" spans="1:20" x14ac:dyDescent="0.35">
      <c r="A743" s="873" t="b">
        <v>0</v>
      </c>
      <c r="B743" s="873">
        <f t="shared" si="97"/>
        <v>-106</v>
      </c>
      <c r="C743" s="888" t="s">
        <v>6189</v>
      </c>
      <c r="D743" s="888" t="s">
        <v>4143</v>
      </c>
      <c r="E743" s="873">
        <f t="shared" si="98"/>
        <v>6</v>
      </c>
      <c r="F743" s="889">
        <v>17</v>
      </c>
      <c r="G743" s="877"/>
      <c r="H743" s="873" t="e">
        <f t="shared" si="99"/>
        <v>#VALUE!</v>
      </c>
      <c r="I743" s="875"/>
      <c r="J743" s="878"/>
      <c r="K743" s="878"/>
      <c r="L743" s="877"/>
      <c r="M743" s="888" t="str">
        <f ca="1">IFERROR(IF(COUNTIF($B$607:$B742,"&lt;0")=1,"",OFFSET($C741,-COUNTIF($B$607:$B742,"&lt;0")+3,0)),"")</f>
        <v/>
      </c>
      <c r="N743" s="888" t="str">
        <f ca="1">IFERROR(IF(AND(_xlfn.ISFORMULA(I743),NOT(_xlfn.ISFORMULA(I742))),1,OFFSET($F741,-COUNTIF($B$607:B742,"&lt;0")+3,0)),"")</f>
        <v/>
      </c>
      <c r="O743" s="873">
        <f t="shared" si="100"/>
        <v>134</v>
      </c>
      <c r="P743" s="873"/>
      <c r="Q743" s="873"/>
      <c r="R743" s="873"/>
      <c r="S743" s="873"/>
      <c r="T743" s="877"/>
    </row>
    <row r="744" spans="1:20" x14ac:dyDescent="0.35">
      <c r="A744" s="873" t="b">
        <v>0</v>
      </c>
      <c r="B744" s="873">
        <f t="shared" si="97"/>
        <v>-105</v>
      </c>
      <c r="C744" s="888" t="s">
        <v>6190</v>
      </c>
      <c r="D744" s="888" t="s">
        <v>4143</v>
      </c>
      <c r="E744" s="873">
        <f t="shared" si="98"/>
        <v>7</v>
      </c>
      <c r="F744" s="889">
        <v>17</v>
      </c>
      <c r="G744" s="877"/>
      <c r="H744" s="873" t="e">
        <f t="shared" si="99"/>
        <v>#VALUE!</v>
      </c>
      <c r="I744" s="875"/>
      <c r="J744" s="878"/>
      <c r="K744" s="878"/>
      <c r="L744" s="877"/>
      <c r="M744" s="888" t="str">
        <f ca="1">IFERROR(IF(COUNTIF($B$607:$B743,"&lt;0")=1,"",OFFSET($C742,-COUNTIF($B$607:$B743,"&lt;0")+3,0)),"")</f>
        <v/>
      </c>
      <c r="N744" s="888" t="str">
        <f ca="1">IFERROR(IF(AND(_xlfn.ISFORMULA(I744),NOT(_xlfn.ISFORMULA(I743))),1,OFFSET($F742,-COUNTIF($B$607:B743,"&lt;0")+3,0)),"")</f>
        <v/>
      </c>
      <c r="O744" s="873">
        <f t="shared" si="100"/>
        <v>135</v>
      </c>
      <c r="P744" s="873"/>
      <c r="Q744" s="873"/>
      <c r="R744" s="873"/>
      <c r="S744" s="873"/>
      <c r="T744" s="877"/>
    </row>
    <row r="745" spans="1:20" x14ac:dyDescent="0.35">
      <c r="A745" s="873" t="b">
        <v>0</v>
      </c>
      <c r="B745" s="873">
        <f t="shared" si="97"/>
        <v>-104</v>
      </c>
      <c r="C745" s="888" t="s">
        <v>6191</v>
      </c>
      <c r="D745" s="888" t="s">
        <v>4143</v>
      </c>
      <c r="E745" s="873">
        <f t="shared" si="98"/>
        <v>8</v>
      </c>
      <c r="F745" s="889">
        <v>17</v>
      </c>
      <c r="G745" s="877"/>
      <c r="H745" s="873" t="e">
        <f t="shared" si="99"/>
        <v>#VALUE!</v>
      </c>
      <c r="I745" s="875"/>
      <c r="J745" s="878"/>
      <c r="K745" s="878"/>
      <c r="L745" s="877"/>
      <c r="M745" s="888" t="str">
        <f ca="1">IFERROR(IF(COUNTIF($B$607:$B744,"&lt;0")=1,"",OFFSET($C743,-COUNTIF($B$607:$B744,"&lt;0")+3,0)),"")</f>
        <v/>
      </c>
      <c r="N745" s="888" t="str">
        <f ca="1">IFERROR(IF(AND(_xlfn.ISFORMULA(I745),NOT(_xlfn.ISFORMULA(I744))),1,OFFSET($F743,-COUNTIF($B$607:B744,"&lt;0")+3,0)),"")</f>
        <v/>
      </c>
      <c r="O745" s="873">
        <f t="shared" si="100"/>
        <v>136</v>
      </c>
      <c r="P745" s="873"/>
      <c r="Q745" s="873"/>
      <c r="R745" s="873"/>
      <c r="S745" s="873"/>
      <c r="T745" s="877"/>
    </row>
    <row r="746" spans="1:20" x14ac:dyDescent="0.35">
      <c r="A746" s="873" t="b">
        <v>0</v>
      </c>
      <c r="B746" s="873">
        <f t="shared" si="97"/>
        <v>-103</v>
      </c>
      <c r="C746" s="888" t="s">
        <v>6192</v>
      </c>
      <c r="D746" s="888" t="s">
        <v>4184</v>
      </c>
      <c r="E746" s="873">
        <f t="shared" si="98"/>
        <v>1</v>
      </c>
      <c r="F746" s="889">
        <v>18</v>
      </c>
      <c r="G746" s="877"/>
      <c r="H746" s="873" t="e">
        <f t="shared" si="99"/>
        <v>#VALUE!</v>
      </c>
      <c r="I746" s="875"/>
      <c r="J746" s="878"/>
      <c r="K746" s="878"/>
      <c r="L746" s="877"/>
      <c r="M746" s="888" t="str">
        <f ca="1">IFERROR(IF(COUNTIF($B$607:$B745,"&lt;0")=1,"",OFFSET($C744,-COUNTIF($B$607:$B745,"&lt;0")+3,0)),"")</f>
        <v/>
      </c>
      <c r="N746" s="888" t="str">
        <f ca="1">IFERROR(IF(AND(_xlfn.ISFORMULA(I746),NOT(_xlfn.ISFORMULA(I745))),1,OFFSET($F744,-COUNTIF($B$607:B745,"&lt;0")+3,0)),"")</f>
        <v/>
      </c>
      <c r="O746" s="873">
        <f t="shared" si="100"/>
        <v>137</v>
      </c>
      <c r="P746" s="873"/>
      <c r="Q746" s="873"/>
      <c r="R746" s="873"/>
      <c r="S746" s="873"/>
      <c r="T746" s="877"/>
    </row>
    <row r="747" spans="1:20" x14ac:dyDescent="0.35">
      <c r="A747" s="873" t="b">
        <v>0</v>
      </c>
      <c r="B747" s="873">
        <f t="shared" si="97"/>
        <v>-102</v>
      </c>
      <c r="C747" s="888" t="s">
        <v>6193</v>
      </c>
      <c r="D747" s="888" t="s">
        <v>4184</v>
      </c>
      <c r="E747" s="873">
        <f t="shared" si="98"/>
        <v>2</v>
      </c>
      <c r="F747" s="889">
        <v>18</v>
      </c>
      <c r="G747" s="877"/>
      <c r="H747" s="873" t="e">
        <f t="shared" si="99"/>
        <v>#VALUE!</v>
      </c>
      <c r="I747" s="875"/>
      <c r="J747" s="878"/>
      <c r="K747" s="878"/>
      <c r="L747" s="877"/>
      <c r="M747" s="888" t="str">
        <f ca="1">IFERROR(IF(COUNTIF($B$607:$B746,"&lt;0")=1,"",OFFSET($C745,-COUNTIF($B$607:$B746,"&lt;0")+3,0)),"")</f>
        <v/>
      </c>
      <c r="N747" s="888" t="str">
        <f ca="1">IFERROR(IF(AND(_xlfn.ISFORMULA(I747),NOT(_xlfn.ISFORMULA(I746))),1,OFFSET($F745,-COUNTIF($B$607:B746,"&lt;0")+3,0)),"")</f>
        <v/>
      </c>
      <c r="O747" s="873">
        <f t="shared" si="100"/>
        <v>138</v>
      </c>
      <c r="P747" s="873"/>
      <c r="Q747" s="873"/>
      <c r="R747" s="873"/>
      <c r="S747" s="873"/>
      <c r="T747" s="877"/>
    </row>
    <row r="748" spans="1:20" x14ac:dyDescent="0.35">
      <c r="A748" s="873" t="b">
        <v>0</v>
      </c>
      <c r="B748" s="873">
        <f t="shared" si="97"/>
        <v>-101</v>
      </c>
      <c r="C748" s="888" t="s">
        <v>6194</v>
      </c>
      <c r="D748" s="888" t="s">
        <v>4184</v>
      </c>
      <c r="E748" s="873">
        <f t="shared" si="98"/>
        <v>3</v>
      </c>
      <c r="F748" s="889">
        <v>18</v>
      </c>
      <c r="G748" s="877"/>
      <c r="H748" s="873" t="e">
        <f t="shared" si="99"/>
        <v>#VALUE!</v>
      </c>
      <c r="I748" s="875"/>
      <c r="J748" s="878"/>
      <c r="K748" s="878"/>
      <c r="L748" s="877"/>
      <c r="M748" s="888" t="str">
        <f ca="1">IFERROR(IF(COUNTIF($B$607:$B747,"&lt;0")=1,"",OFFSET($C746,-COUNTIF($B$607:$B747,"&lt;0")+3,0)),"")</f>
        <v/>
      </c>
      <c r="N748" s="888" t="str">
        <f ca="1">IFERROR(IF(AND(_xlfn.ISFORMULA(I748),NOT(_xlfn.ISFORMULA(I747))),1,OFFSET($F746,-COUNTIF($B$607:B747,"&lt;0")+3,0)),"")</f>
        <v/>
      </c>
      <c r="O748" s="873">
        <f t="shared" si="100"/>
        <v>139</v>
      </c>
      <c r="P748" s="873"/>
      <c r="Q748" s="873"/>
      <c r="R748" s="873"/>
      <c r="S748" s="873"/>
      <c r="T748" s="877"/>
    </row>
    <row r="749" spans="1:20" x14ac:dyDescent="0.35">
      <c r="A749" s="873" t="b">
        <v>0</v>
      </c>
      <c r="B749" s="873">
        <f t="shared" si="97"/>
        <v>-100</v>
      </c>
      <c r="C749" s="888" t="s">
        <v>6195</v>
      </c>
      <c r="D749" s="888" t="s">
        <v>4184</v>
      </c>
      <c r="E749" s="873">
        <f t="shared" si="98"/>
        <v>4</v>
      </c>
      <c r="F749" s="889">
        <v>18</v>
      </c>
      <c r="G749" s="877"/>
      <c r="H749" s="873" t="e">
        <f t="shared" si="99"/>
        <v>#VALUE!</v>
      </c>
      <c r="I749" s="875"/>
      <c r="J749" s="878"/>
      <c r="K749" s="878"/>
      <c r="L749" s="877"/>
      <c r="M749" s="888" t="str">
        <f ca="1">IFERROR(IF(COUNTIF($B$607:$B748,"&lt;0")=1,"",OFFSET($C747,-COUNTIF($B$607:$B748,"&lt;0")+3,0)),"")</f>
        <v/>
      </c>
      <c r="N749" s="888" t="str">
        <f ca="1">IFERROR(IF(AND(_xlfn.ISFORMULA(I749),NOT(_xlfn.ISFORMULA(I748))),1,OFFSET($F747,-COUNTIF($B$607:B748,"&lt;0")+3,0)),"")</f>
        <v/>
      </c>
      <c r="O749" s="873">
        <f t="shared" si="100"/>
        <v>140</v>
      </c>
      <c r="P749" s="873"/>
      <c r="Q749" s="873"/>
      <c r="R749" s="873"/>
      <c r="S749" s="873"/>
      <c r="T749" s="877"/>
    </row>
    <row r="750" spans="1:20" x14ac:dyDescent="0.35">
      <c r="A750" s="873" t="b">
        <v>0</v>
      </c>
      <c r="B750" s="873">
        <f t="shared" si="97"/>
        <v>-99</v>
      </c>
      <c r="C750" s="888" t="s">
        <v>6196</v>
      </c>
      <c r="D750" s="888" t="s">
        <v>4184</v>
      </c>
      <c r="E750" s="873">
        <f t="shared" si="98"/>
        <v>5</v>
      </c>
      <c r="F750" s="889">
        <v>18</v>
      </c>
      <c r="G750" s="877"/>
      <c r="H750" s="873" t="e">
        <f t="shared" si="99"/>
        <v>#VALUE!</v>
      </c>
      <c r="I750" s="875"/>
      <c r="J750" s="878"/>
      <c r="K750" s="878"/>
      <c r="L750" s="877"/>
      <c r="M750" s="888" t="str">
        <f ca="1">IFERROR(IF(COUNTIF($B$607:$B749,"&lt;0")=1,"",OFFSET($C748,-COUNTIF($B$607:$B749,"&lt;0")+3,0)),"")</f>
        <v/>
      </c>
      <c r="N750" s="888" t="str">
        <f ca="1">IFERROR(IF(AND(_xlfn.ISFORMULA(I750),NOT(_xlfn.ISFORMULA(I749))),1,OFFSET($F748,-COUNTIF($B$607:B749,"&lt;0")+3,0)),"")</f>
        <v/>
      </c>
      <c r="O750" s="873">
        <f t="shared" si="100"/>
        <v>141</v>
      </c>
      <c r="P750" s="873"/>
      <c r="Q750" s="873"/>
      <c r="R750" s="873"/>
      <c r="S750" s="873"/>
      <c r="T750" s="877"/>
    </row>
    <row r="751" spans="1:20" x14ac:dyDescent="0.35">
      <c r="A751" s="873" t="b">
        <v>0</v>
      </c>
      <c r="B751" s="873">
        <f t="shared" si="97"/>
        <v>-98</v>
      </c>
      <c r="C751" s="888" t="s">
        <v>6197</v>
      </c>
      <c r="D751" s="888" t="s">
        <v>4184</v>
      </c>
      <c r="E751" s="873">
        <f t="shared" si="98"/>
        <v>6</v>
      </c>
      <c r="F751" s="889">
        <v>18</v>
      </c>
      <c r="G751" s="877"/>
      <c r="H751" s="873" t="e">
        <f t="shared" si="99"/>
        <v>#VALUE!</v>
      </c>
      <c r="I751" s="875"/>
      <c r="J751" s="878"/>
      <c r="K751" s="878"/>
      <c r="L751" s="877"/>
      <c r="M751" s="888" t="str">
        <f ca="1">IFERROR(IF(COUNTIF($B$607:$B750,"&lt;0")=1,"",OFFSET($C749,-COUNTIF($B$607:$B750,"&lt;0")+3,0)),"")</f>
        <v/>
      </c>
      <c r="N751" s="888" t="str">
        <f ca="1">IFERROR(IF(AND(_xlfn.ISFORMULA(I751),NOT(_xlfn.ISFORMULA(I750))),1,OFFSET($F749,-COUNTIF($B$607:B750,"&lt;0")+3,0)),"")</f>
        <v/>
      </c>
      <c r="O751" s="873">
        <f t="shared" si="100"/>
        <v>142</v>
      </c>
      <c r="P751" s="873"/>
      <c r="Q751" s="873"/>
      <c r="R751" s="873"/>
      <c r="S751" s="873"/>
      <c r="T751" s="877"/>
    </row>
    <row r="752" spans="1:20" x14ac:dyDescent="0.35">
      <c r="A752" s="873" t="b">
        <v>0</v>
      </c>
      <c r="B752" s="873">
        <f t="shared" si="97"/>
        <v>-97</v>
      </c>
      <c r="C752" s="888" t="s">
        <v>6198</v>
      </c>
      <c r="D752" s="888" t="s">
        <v>4184</v>
      </c>
      <c r="E752" s="873">
        <f t="shared" si="98"/>
        <v>7</v>
      </c>
      <c r="F752" s="889">
        <v>18</v>
      </c>
      <c r="G752" s="877"/>
      <c r="H752" s="873" t="e">
        <f t="shared" si="99"/>
        <v>#VALUE!</v>
      </c>
      <c r="I752" s="875"/>
      <c r="J752" s="878"/>
      <c r="K752" s="878"/>
      <c r="L752" s="877"/>
      <c r="M752" s="888" t="str">
        <f ca="1">IFERROR(IF(COUNTIF($B$607:$B751,"&lt;0")=1,"",OFFSET($C750,-COUNTIF($B$607:$B751,"&lt;0")+3,0)),"")</f>
        <v/>
      </c>
      <c r="N752" s="888" t="str">
        <f ca="1">IFERROR(IF(AND(_xlfn.ISFORMULA(I752),NOT(_xlfn.ISFORMULA(I751))),1,OFFSET($F750,-COUNTIF($B$607:B751,"&lt;0")+3,0)),"")</f>
        <v/>
      </c>
      <c r="O752" s="873">
        <f t="shared" si="100"/>
        <v>143</v>
      </c>
      <c r="P752" s="873"/>
      <c r="Q752" s="873"/>
      <c r="R752" s="873"/>
      <c r="S752" s="873"/>
      <c r="T752" s="877"/>
    </row>
    <row r="753" spans="1:20" x14ac:dyDescent="0.35">
      <c r="A753" s="873" t="b">
        <v>0</v>
      </c>
      <c r="B753" s="873">
        <f t="shared" si="97"/>
        <v>-96</v>
      </c>
      <c r="C753" s="888" t="s">
        <v>6199</v>
      </c>
      <c r="D753" s="888" t="s">
        <v>4184</v>
      </c>
      <c r="E753" s="873">
        <f t="shared" si="98"/>
        <v>8</v>
      </c>
      <c r="F753" s="889">
        <v>18</v>
      </c>
      <c r="G753" s="877"/>
      <c r="H753" s="873" t="e">
        <f t="shared" si="99"/>
        <v>#VALUE!</v>
      </c>
      <c r="I753" s="875"/>
      <c r="J753" s="878"/>
      <c r="K753" s="878"/>
      <c r="L753" s="877"/>
      <c r="M753" s="888" t="str">
        <f ca="1">IFERROR(IF(COUNTIF($B$607:$B752,"&lt;0")=1,"",OFFSET($C751,-COUNTIF($B$607:$B752,"&lt;0")+3,0)),"")</f>
        <v/>
      </c>
      <c r="N753" s="888" t="str">
        <f ca="1">IFERROR(IF(AND(_xlfn.ISFORMULA(I753),NOT(_xlfn.ISFORMULA(I752))),1,OFFSET($F751,-COUNTIF($B$607:B752,"&lt;0")+3,0)),"")</f>
        <v/>
      </c>
      <c r="O753" s="873">
        <f t="shared" si="100"/>
        <v>144</v>
      </c>
      <c r="P753" s="873"/>
      <c r="Q753" s="873"/>
      <c r="R753" s="873"/>
      <c r="S753" s="873"/>
      <c r="T753" s="877"/>
    </row>
    <row r="754" spans="1:20" x14ac:dyDescent="0.35">
      <c r="A754" s="873" t="b">
        <v>0</v>
      </c>
      <c r="B754" s="873">
        <f t="shared" si="97"/>
        <v>-95</v>
      </c>
      <c r="C754" s="888" t="s">
        <v>6200</v>
      </c>
      <c r="D754" s="888" t="s">
        <v>4225</v>
      </c>
      <c r="E754" s="873">
        <f t="shared" si="98"/>
        <v>1</v>
      </c>
      <c r="F754" s="889">
        <v>19</v>
      </c>
      <c r="G754" s="877"/>
      <c r="H754" s="873" t="e">
        <f t="shared" si="99"/>
        <v>#VALUE!</v>
      </c>
      <c r="I754" s="875"/>
      <c r="J754" s="878"/>
      <c r="K754" s="878"/>
      <c r="L754" s="877"/>
      <c r="M754" s="888" t="str">
        <f ca="1">IFERROR(IF(COUNTIF($B$607:$B753,"&lt;0")=1,"",OFFSET($C752,-COUNTIF($B$607:$B753,"&lt;0")+3,0)),"")</f>
        <v/>
      </c>
      <c r="N754" s="888" t="str">
        <f ca="1">IFERROR(IF(AND(_xlfn.ISFORMULA(I754),NOT(_xlfn.ISFORMULA(I753))),1,OFFSET($F752,-COUNTIF($B$607:B753,"&lt;0")+3,0)),"")</f>
        <v/>
      </c>
      <c r="O754" s="873">
        <f t="shared" si="100"/>
        <v>145</v>
      </c>
      <c r="P754" s="873"/>
      <c r="Q754" s="873"/>
      <c r="R754" s="873"/>
      <c r="S754" s="873"/>
      <c r="T754" s="877"/>
    </row>
    <row r="755" spans="1:20" x14ac:dyDescent="0.35">
      <c r="A755" s="873" t="b">
        <v>0</v>
      </c>
      <c r="B755" s="873">
        <f t="shared" si="97"/>
        <v>-94</v>
      </c>
      <c r="C755" s="888" t="s">
        <v>6201</v>
      </c>
      <c r="D755" s="888" t="s">
        <v>4225</v>
      </c>
      <c r="E755" s="873">
        <f t="shared" si="98"/>
        <v>2</v>
      </c>
      <c r="F755" s="889">
        <v>19</v>
      </c>
      <c r="G755" s="877"/>
      <c r="H755" s="873" t="e">
        <f t="shared" si="99"/>
        <v>#VALUE!</v>
      </c>
      <c r="I755" s="875"/>
      <c r="J755" s="878"/>
      <c r="K755" s="878"/>
      <c r="L755" s="877"/>
      <c r="M755" s="888" t="str">
        <f ca="1">IFERROR(IF(COUNTIF($B$607:$B754,"&lt;0")=1,"",OFFSET($C753,-COUNTIF($B$607:$B754,"&lt;0")+3,0)),"")</f>
        <v/>
      </c>
      <c r="N755" s="888" t="str">
        <f ca="1">IFERROR(IF(AND(_xlfn.ISFORMULA(I755),NOT(_xlfn.ISFORMULA(I754))),1,OFFSET($F753,-COUNTIF($B$607:B754,"&lt;0")+3,0)),"")</f>
        <v/>
      </c>
      <c r="O755" s="873">
        <f t="shared" si="100"/>
        <v>146</v>
      </c>
      <c r="P755" s="873"/>
      <c r="Q755" s="873"/>
      <c r="R755" s="873"/>
      <c r="S755" s="873"/>
      <c r="T755" s="877"/>
    </row>
    <row r="756" spans="1:20" x14ac:dyDescent="0.35">
      <c r="A756" s="873" t="b">
        <v>0</v>
      </c>
      <c r="B756" s="873">
        <f t="shared" si="97"/>
        <v>-93</v>
      </c>
      <c r="C756" s="888" t="s">
        <v>6202</v>
      </c>
      <c r="D756" s="888" t="s">
        <v>4225</v>
      </c>
      <c r="E756" s="873">
        <f t="shared" si="98"/>
        <v>3</v>
      </c>
      <c r="F756" s="889">
        <v>19</v>
      </c>
      <c r="G756" s="877"/>
      <c r="H756" s="873" t="e">
        <f t="shared" si="99"/>
        <v>#VALUE!</v>
      </c>
      <c r="I756" s="875"/>
      <c r="J756" s="878"/>
      <c r="K756" s="878"/>
      <c r="L756" s="877"/>
      <c r="M756" s="888" t="str">
        <f ca="1">IFERROR(IF(COUNTIF($B$607:$B755,"&lt;0")=1,"",OFFSET($C754,-COUNTIF($B$607:$B755,"&lt;0")+3,0)),"")</f>
        <v/>
      </c>
      <c r="N756" s="888" t="str">
        <f ca="1">IFERROR(IF(AND(_xlfn.ISFORMULA(I756),NOT(_xlfn.ISFORMULA(I755))),1,OFFSET($F754,-COUNTIF($B$607:B755,"&lt;0")+3,0)),"")</f>
        <v/>
      </c>
      <c r="O756" s="873">
        <f t="shared" si="100"/>
        <v>147</v>
      </c>
      <c r="P756" s="873"/>
      <c r="Q756" s="873"/>
      <c r="R756" s="873"/>
      <c r="S756" s="873"/>
      <c r="T756" s="877"/>
    </row>
    <row r="757" spans="1:20" x14ac:dyDescent="0.35">
      <c r="A757" s="873" t="b">
        <v>0</v>
      </c>
      <c r="B757" s="873">
        <f t="shared" si="97"/>
        <v>-92</v>
      </c>
      <c r="C757" s="888" t="s">
        <v>6203</v>
      </c>
      <c r="D757" s="888" t="s">
        <v>4225</v>
      </c>
      <c r="E757" s="873">
        <f t="shared" si="98"/>
        <v>4</v>
      </c>
      <c r="F757" s="889">
        <v>19</v>
      </c>
      <c r="G757" s="877"/>
      <c r="H757" s="873" t="e">
        <f t="shared" si="99"/>
        <v>#VALUE!</v>
      </c>
      <c r="I757" s="875"/>
      <c r="J757" s="878"/>
      <c r="K757" s="878"/>
      <c r="L757" s="877"/>
      <c r="M757" s="888" t="str">
        <f ca="1">IFERROR(IF(COUNTIF($B$607:$B756,"&lt;0")=1,"",OFFSET($C755,-COUNTIF($B$607:$B756,"&lt;0")+3,0)),"")</f>
        <v/>
      </c>
      <c r="N757" s="888" t="str">
        <f ca="1">IFERROR(IF(AND(_xlfn.ISFORMULA(I757),NOT(_xlfn.ISFORMULA(I756))),1,OFFSET($F755,-COUNTIF($B$607:B756,"&lt;0")+3,0)),"")</f>
        <v/>
      </c>
      <c r="O757" s="873">
        <f t="shared" si="100"/>
        <v>148</v>
      </c>
      <c r="P757" s="873"/>
      <c r="Q757" s="873"/>
      <c r="R757" s="873"/>
      <c r="S757" s="873"/>
      <c r="T757" s="877"/>
    </row>
    <row r="758" spans="1:20" x14ac:dyDescent="0.35">
      <c r="A758" s="873" t="b">
        <v>0</v>
      </c>
      <c r="B758" s="873">
        <f t="shared" si="97"/>
        <v>-91</v>
      </c>
      <c r="C758" s="888" t="s">
        <v>6204</v>
      </c>
      <c r="D758" s="888" t="s">
        <v>4225</v>
      </c>
      <c r="E758" s="873">
        <f t="shared" si="98"/>
        <v>5</v>
      </c>
      <c r="F758" s="889">
        <v>19</v>
      </c>
      <c r="G758" s="877"/>
      <c r="H758" s="873" t="e">
        <f t="shared" si="99"/>
        <v>#VALUE!</v>
      </c>
      <c r="I758" s="875"/>
      <c r="J758" s="878"/>
      <c r="K758" s="878"/>
      <c r="L758" s="877"/>
      <c r="M758" s="888" t="str">
        <f ca="1">IFERROR(IF(COUNTIF($B$607:$B757,"&lt;0")=1,"",OFFSET($C756,-COUNTIF($B$607:$B757,"&lt;0")+3,0)),"")</f>
        <v/>
      </c>
      <c r="N758" s="888" t="str">
        <f ca="1">IFERROR(IF(AND(_xlfn.ISFORMULA(I758),NOT(_xlfn.ISFORMULA(I757))),1,OFFSET($F756,-COUNTIF($B$607:B757,"&lt;0")+3,0)),"")</f>
        <v/>
      </c>
      <c r="O758" s="873">
        <f t="shared" si="100"/>
        <v>149</v>
      </c>
      <c r="P758" s="873"/>
      <c r="Q758" s="873"/>
      <c r="R758" s="873"/>
      <c r="S758" s="873"/>
      <c r="T758" s="877"/>
    </row>
    <row r="759" spans="1:20" x14ac:dyDescent="0.35">
      <c r="A759" s="873" t="b">
        <v>0</v>
      </c>
      <c r="B759" s="873">
        <f t="shared" si="97"/>
        <v>-90</v>
      </c>
      <c r="C759" s="888" t="s">
        <v>6205</v>
      </c>
      <c r="D759" s="888" t="s">
        <v>4225</v>
      </c>
      <c r="E759" s="873">
        <f t="shared" si="98"/>
        <v>6</v>
      </c>
      <c r="F759" s="889">
        <v>19</v>
      </c>
      <c r="G759" s="877"/>
      <c r="H759" s="873" t="e">
        <f t="shared" si="99"/>
        <v>#VALUE!</v>
      </c>
      <c r="I759" s="875"/>
      <c r="J759" s="878"/>
      <c r="K759" s="878"/>
      <c r="L759" s="877"/>
      <c r="M759" s="888" t="str">
        <f ca="1">IFERROR(IF(COUNTIF($B$607:$B758,"&lt;0")=1,"",OFFSET($C757,-COUNTIF($B$607:$B758,"&lt;0")+3,0)),"")</f>
        <v/>
      </c>
      <c r="N759" s="888" t="str">
        <f ca="1">IFERROR(IF(AND(_xlfn.ISFORMULA(I759),NOT(_xlfn.ISFORMULA(I758))),1,OFFSET($F757,-COUNTIF($B$607:B758,"&lt;0")+3,0)),"")</f>
        <v/>
      </c>
      <c r="O759" s="873">
        <f t="shared" si="100"/>
        <v>150</v>
      </c>
      <c r="P759" s="873"/>
      <c r="Q759" s="873"/>
      <c r="R759" s="873"/>
      <c r="S759" s="873"/>
      <c r="T759" s="877"/>
    </row>
    <row r="760" spans="1:20" x14ac:dyDescent="0.35">
      <c r="A760" s="873" t="b">
        <v>0</v>
      </c>
      <c r="B760" s="873">
        <f t="shared" si="97"/>
        <v>-89</v>
      </c>
      <c r="C760" s="888" t="s">
        <v>6206</v>
      </c>
      <c r="D760" s="888" t="s">
        <v>4225</v>
      </c>
      <c r="E760" s="873">
        <f t="shared" si="98"/>
        <v>7</v>
      </c>
      <c r="F760" s="889">
        <v>19</v>
      </c>
      <c r="G760" s="877"/>
      <c r="H760" s="873" t="e">
        <f t="shared" si="99"/>
        <v>#VALUE!</v>
      </c>
      <c r="I760" s="875"/>
      <c r="J760" s="878"/>
      <c r="K760" s="878"/>
      <c r="L760" s="877"/>
      <c r="M760" s="888" t="str">
        <f ca="1">IFERROR(IF(COUNTIF($B$607:$B759,"&lt;0")=1,"",OFFSET($C758,-COUNTIF($B$607:$B759,"&lt;0")+3,0)),"")</f>
        <v/>
      </c>
      <c r="N760" s="888" t="str">
        <f ca="1">IFERROR(IF(AND(_xlfn.ISFORMULA(I760),NOT(_xlfn.ISFORMULA(I759))),1,OFFSET($F758,-COUNTIF($B$607:B759,"&lt;0")+3,0)),"")</f>
        <v/>
      </c>
      <c r="O760" s="873">
        <f t="shared" si="100"/>
        <v>151</v>
      </c>
      <c r="P760" s="873"/>
      <c r="Q760" s="873"/>
      <c r="R760" s="873"/>
      <c r="S760" s="873"/>
      <c r="T760" s="877"/>
    </row>
    <row r="761" spans="1:20" x14ac:dyDescent="0.35">
      <c r="A761" s="873" t="b">
        <v>0</v>
      </c>
      <c r="B761" s="873">
        <f t="shared" si="97"/>
        <v>-88</v>
      </c>
      <c r="C761" s="888" t="s">
        <v>6207</v>
      </c>
      <c r="D761" s="888" t="s">
        <v>4225</v>
      </c>
      <c r="E761" s="873">
        <f t="shared" si="98"/>
        <v>8</v>
      </c>
      <c r="F761" s="889">
        <v>19</v>
      </c>
      <c r="G761" s="877"/>
      <c r="H761" s="873" t="e">
        <f t="shared" si="99"/>
        <v>#VALUE!</v>
      </c>
      <c r="I761" s="875"/>
      <c r="J761" s="878"/>
      <c r="K761" s="878"/>
      <c r="L761" s="877"/>
      <c r="M761" s="888" t="str">
        <f ca="1">IFERROR(IF(COUNTIF($B$607:$B760,"&lt;0")=1,"",OFFSET($C759,-COUNTIF($B$607:$B760,"&lt;0")+3,0)),"")</f>
        <v/>
      </c>
      <c r="N761" s="888" t="str">
        <f ca="1">IFERROR(IF(AND(_xlfn.ISFORMULA(I761),NOT(_xlfn.ISFORMULA(I760))),1,OFFSET($F759,-COUNTIF($B$607:B760,"&lt;0")+3,0)),"")</f>
        <v/>
      </c>
      <c r="O761" s="873">
        <f t="shared" si="100"/>
        <v>152</v>
      </c>
      <c r="P761" s="873"/>
      <c r="Q761" s="873"/>
      <c r="R761" s="873"/>
      <c r="S761" s="873"/>
      <c r="T761" s="877"/>
    </row>
    <row r="762" spans="1:20" x14ac:dyDescent="0.35">
      <c r="A762" s="873" t="b">
        <v>0</v>
      </c>
      <c r="B762" s="873">
        <f t="shared" si="97"/>
        <v>-87</v>
      </c>
      <c r="C762" s="888" t="s">
        <v>6208</v>
      </c>
      <c r="D762" s="888" t="s">
        <v>4266</v>
      </c>
      <c r="E762" s="873">
        <f t="shared" si="98"/>
        <v>1</v>
      </c>
      <c r="F762" s="889">
        <v>20</v>
      </c>
      <c r="G762" s="877"/>
      <c r="H762" s="873" t="e">
        <f t="shared" si="99"/>
        <v>#VALUE!</v>
      </c>
      <c r="I762" s="875"/>
      <c r="J762" s="878"/>
      <c r="K762" s="878"/>
      <c r="L762" s="877"/>
      <c r="M762" s="888" t="str">
        <f ca="1">IFERROR(IF(COUNTIF($B$607:$B761,"&lt;0")=1,"",OFFSET($C760,-COUNTIF($B$607:$B761,"&lt;0")+3,0)),"")</f>
        <v/>
      </c>
      <c r="N762" s="888" t="str">
        <f ca="1">IFERROR(IF(AND(_xlfn.ISFORMULA(I762),NOT(_xlfn.ISFORMULA(I761))),1,OFFSET($F760,-COUNTIF($B$607:B761,"&lt;0")+3,0)),"")</f>
        <v/>
      </c>
      <c r="O762" s="873">
        <f t="shared" si="100"/>
        <v>153</v>
      </c>
      <c r="P762" s="873"/>
      <c r="Q762" s="873"/>
      <c r="R762" s="873"/>
      <c r="S762" s="873"/>
      <c r="T762" s="877"/>
    </row>
    <row r="763" spans="1:20" x14ac:dyDescent="0.35">
      <c r="A763" s="873" t="b">
        <v>0</v>
      </c>
      <c r="B763" s="873">
        <f t="shared" si="97"/>
        <v>-86</v>
      </c>
      <c r="C763" s="888" t="s">
        <v>6209</v>
      </c>
      <c r="D763" s="888" t="s">
        <v>4266</v>
      </c>
      <c r="E763" s="873">
        <f t="shared" si="98"/>
        <v>2</v>
      </c>
      <c r="F763" s="889">
        <v>20</v>
      </c>
      <c r="G763" s="877"/>
      <c r="H763" s="873" t="e">
        <f t="shared" si="99"/>
        <v>#VALUE!</v>
      </c>
      <c r="I763" s="875"/>
      <c r="J763" s="878"/>
      <c r="K763" s="878"/>
      <c r="L763" s="877"/>
      <c r="M763" s="888" t="str">
        <f ca="1">IFERROR(IF(COUNTIF($B$607:$B762,"&lt;0")=1,"",OFFSET($C761,-COUNTIF($B$607:$B762,"&lt;0")+3,0)),"")</f>
        <v/>
      </c>
      <c r="N763" s="888" t="str">
        <f ca="1">IFERROR(IF(AND(_xlfn.ISFORMULA(I763),NOT(_xlfn.ISFORMULA(I762))),1,OFFSET($F761,-COUNTIF($B$607:B762,"&lt;0")+3,0)),"")</f>
        <v/>
      </c>
      <c r="O763" s="873">
        <f t="shared" si="100"/>
        <v>154</v>
      </c>
      <c r="P763" s="873"/>
      <c r="Q763" s="873"/>
      <c r="R763" s="873"/>
      <c r="S763" s="873"/>
      <c r="T763" s="877"/>
    </row>
    <row r="764" spans="1:20" x14ac:dyDescent="0.35">
      <c r="A764" s="873" t="b">
        <v>0</v>
      </c>
      <c r="B764" s="873">
        <f t="shared" si="97"/>
        <v>-85</v>
      </c>
      <c r="C764" s="888" t="s">
        <v>6210</v>
      </c>
      <c r="D764" s="888" t="s">
        <v>4266</v>
      </c>
      <c r="E764" s="873">
        <f t="shared" si="98"/>
        <v>3</v>
      </c>
      <c r="F764" s="889">
        <v>20</v>
      </c>
      <c r="G764" s="877"/>
      <c r="H764" s="873" t="e">
        <f t="shared" si="99"/>
        <v>#VALUE!</v>
      </c>
      <c r="I764" s="875"/>
      <c r="J764" s="878"/>
      <c r="K764" s="878"/>
      <c r="L764" s="877"/>
      <c r="M764" s="888" t="str">
        <f ca="1">IFERROR(IF(COUNTIF($B$607:$B763,"&lt;0")=1,"",OFFSET($C762,-COUNTIF($B$607:$B763,"&lt;0")+3,0)),"")</f>
        <v/>
      </c>
      <c r="N764" s="888" t="str">
        <f ca="1">IFERROR(IF(AND(_xlfn.ISFORMULA(I764),NOT(_xlfn.ISFORMULA(I763))),1,OFFSET($F762,-COUNTIF($B$607:B763,"&lt;0")+3,0)),"")</f>
        <v/>
      </c>
      <c r="O764" s="873">
        <f t="shared" si="100"/>
        <v>155</v>
      </c>
      <c r="P764" s="873"/>
      <c r="Q764" s="873"/>
      <c r="R764" s="873"/>
      <c r="S764" s="873"/>
      <c r="T764" s="877"/>
    </row>
    <row r="765" spans="1:20" x14ac:dyDescent="0.35">
      <c r="A765" s="873" t="b">
        <v>0</v>
      </c>
      <c r="B765" s="873">
        <f t="shared" si="97"/>
        <v>-84</v>
      </c>
      <c r="C765" s="888" t="s">
        <v>6211</v>
      </c>
      <c r="D765" s="888" t="s">
        <v>4266</v>
      </c>
      <c r="E765" s="873">
        <f t="shared" si="98"/>
        <v>4</v>
      </c>
      <c r="F765" s="889">
        <v>20</v>
      </c>
      <c r="G765" s="877"/>
      <c r="H765" s="873" t="e">
        <f t="shared" si="99"/>
        <v>#VALUE!</v>
      </c>
      <c r="I765" s="875"/>
      <c r="J765" s="878"/>
      <c r="K765" s="878"/>
      <c r="L765" s="877"/>
      <c r="M765" s="888" t="str">
        <f ca="1">IFERROR(IF(COUNTIF($B$607:$B764,"&lt;0")=1,"",OFFSET($C763,-COUNTIF($B$607:$B764,"&lt;0")+3,0)),"")</f>
        <v/>
      </c>
      <c r="N765" s="888" t="str">
        <f ca="1">IFERROR(IF(AND(_xlfn.ISFORMULA(I765),NOT(_xlfn.ISFORMULA(I764))),1,OFFSET($F763,-COUNTIF($B$607:B764,"&lt;0")+3,0)),"")</f>
        <v/>
      </c>
      <c r="O765" s="873">
        <f t="shared" si="100"/>
        <v>156</v>
      </c>
      <c r="P765" s="873"/>
      <c r="Q765" s="873"/>
      <c r="R765" s="873"/>
      <c r="S765" s="873"/>
      <c r="T765" s="877"/>
    </row>
    <row r="766" spans="1:20" x14ac:dyDescent="0.35">
      <c r="A766" s="873" t="b">
        <v>0</v>
      </c>
      <c r="B766" s="873">
        <f t="shared" si="97"/>
        <v>-83</v>
      </c>
      <c r="C766" s="888" t="s">
        <v>6212</v>
      </c>
      <c r="D766" s="888" t="s">
        <v>4266</v>
      </c>
      <c r="E766" s="873">
        <f t="shared" si="98"/>
        <v>5</v>
      </c>
      <c r="F766" s="889">
        <v>20</v>
      </c>
      <c r="G766" s="877"/>
      <c r="H766" s="873" t="e">
        <f t="shared" si="99"/>
        <v>#VALUE!</v>
      </c>
      <c r="I766" s="875"/>
      <c r="J766" s="878"/>
      <c r="K766" s="878"/>
      <c r="L766" s="877"/>
      <c r="M766" s="888" t="str">
        <f ca="1">IFERROR(IF(COUNTIF($B$607:$B765,"&lt;0")=1,"",OFFSET($C764,-COUNTIF($B$607:$B765,"&lt;0")+3,0)),"")</f>
        <v/>
      </c>
      <c r="N766" s="888" t="str">
        <f ca="1">IFERROR(IF(AND(_xlfn.ISFORMULA(I766),NOT(_xlfn.ISFORMULA(I765))),1,OFFSET($F764,-COUNTIF($B$607:B765,"&lt;0")+3,0)),"")</f>
        <v/>
      </c>
      <c r="O766" s="873">
        <f t="shared" si="100"/>
        <v>157</v>
      </c>
      <c r="P766" s="873"/>
      <c r="Q766" s="873"/>
      <c r="R766" s="873"/>
      <c r="S766" s="873"/>
      <c r="T766" s="877"/>
    </row>
    <row r="767" spans="1:20" x14ac:dyDescent="0.35">
      <c r="A767" s="873" t="b">
        <v>0</v>
      </c>
      <c r="B767" s="873">
        <f t="shared" si="97"/>
        <v>-82</v>
      </c>
      <c r="C767" s="888" t="s">
        <v>6213</v>
      </c>
      <c r="D767" s="888" t="s">
        <v>4266</v>
      </c>
      <c r="E767" s="873">
        <f t="shared" si="98"/>
        <v>6</v>
      </c>
      <c r="F767" s="889">
        <v>20</v>
      </c>
      <c r="G767" s="877"/>
      <c r="H767" s="873" t="e">
        <f t="shared" si="99"/>
        <v>#VALUE!</v>
      </c>
      <c r="I767" s="875"/>
      <c r="J767" s="878"/>
      <c r="K767" s="878"/>
      <c r="L767" s="877"/>
      <c r="M767" s="888" t="str">
        <f ca="1">IFERROR(IF(COUNTIF($B$607:$B766,"&lt;0")=1,"",OFFSET($C765,-COUNTIF($B$607:$B766,"&lt;0")+3,0)),"")</f>
        <v/>
      </c>
      <c r="N767" s="888" t="str">
        <f ca="1">IFERROR(IF(AND(_xlfn.ISFORMULA(I767),NOT(_xlfn.ISFORMULA(I766))),1,OFFSET($F765,-COUNTIF($B$607:B766,"&lt;0")+3,0)),"")</f>
        <v/>
      </c>
      <c r="O767" s="873">
        <f t="shared" si="100"/>
        <v>158</v>
      </c>
      <c r="P767" s="873"/>
      <c r="Q767" s="873"/>
      <c r="R767" s="873"/>
      <c r="S767" s="873"/>
      <c r="T767" s="877"/>
    </row>
    <row r="768" spans="1:20" x14ac:dyDescent="0.35">
      <c r="A768" s="873" t="b">
        <v>0</v>
      </c>
      <c r="B768" s="873">
        <f t="shared" si="97"/>
        <v>-81</v>
      </c>
      <c r="C768" s="888" t="s">
        <v>6214</v>
      </c>
      <c r="D768" s="888" t="s">
        <v>4266</v>
      </c>
      <c r="E768" s="873">
        <f t="shared" si="98"/>
        <v>7</v>
      </c>
      <c r="F768" s="889">
        <v>20</v>
      </c>
      <c r="G768" s="877"/>
      <c r="H768" s="873" t="e">
        <f t="shared" si="99"/>
        <v>#VALUE!</v>
      </c>
      <c r="I768" s="875"/>
      <c r="J768" s="878"/>
      <c r="K768" s="878"/>
      <c r="L768" s="877"/>
      <c r="M768" s="888" t="str">
        <f ca="1">IFERROR(IF(COUNTIF($B$607:$B767,"&lt;0")=1,"",OFFSET($C766,-COUNTIF($B$607:$B767,"&lt;0")+3,0)),"")</f>
        <v/>
      </c>
      <c r="N768" s="888" t="str">
        <f ca="1">IFERROR(IF(AND(_xlfn.ISFORMULA(I768),NOT(_xlfn.ISFORMULA(I767))),1,OFFSET($F766,-COUNTIF($B$607:B767,"&lt;0")+3,0)),"")</f>
        <v/>
      </c>
      <c r="O768" s="873">
        <f t="shared" si="100"/>
        <v>159</v>
      </c>
      <c r="P768" s="873"/>
      <c r="Q768" s="873"/>
      <c r="R768" s="873"/>
      <c r="S768" s="873"/>
      <c r="T768" s="877"/>
    </row>
    <row r="769" spans="1:20" x14ac:dyDescent="0.35">
      <c r="A769" s="873" t="b">
        <v>0</v>
      </c>
      <c r="B769" s="873">
        <f t="shared" si="97"/>
        <v>-80</v>
      </c>
      <c r="C769" s="888" t="s">
        <v>6215</v>
      </c>
      <c r="D769" s="888" t="s">
        <v>4266</v>
      </c>
      <c r="E769" s="873">
        <f t="shared" si="98"/>
        <v>8</v>
      </c>
      <c r="F769" s="889">
        <v>20</v>
      </c>
      <c r="G769" s="877"/>
      <c r="H769" s="873" t="e">
        <f t="shared" si="99"/>
        <v>#VALUE!</v>
      </c>
      <c r="I769" s="875"/>
      <c r="J769" s="878"/>
      <c r="K769" s="878"/>
      <c r="L769" s="877"/>
      <c r="M769" s="888" t="str">
        <f ca="1">IFERROR(IF(COUNTIF($B$607:$B768,"&lt;0")=1,"",OFFSET($C767,-COUNTIF($B$607:$B768,"&lt;0")+3,0)),"")</f>
        <v/>
      </c>
      <c r="N769" s="888" t="str">
        <f ca="1">IFERROR(IF(AND(_xlfn.ISFORMULA(I769),NOT(_xlfn.ISFORMULA(I768))),1,OFFSET($F767,-COUNTIF($B$607:B768,"&lt;0")+3,0)),"")</f>
        <v/>
      </c>
      <c r="O769" s="873">
        <f t="shared" si="100"/>
        <v>160</v>
      </c>
      <c r="P769" s="873"/>
      <c r="Q769" s="873"/>
      <c r="R769" s="873"/>
      <c r="S769" s="873"/>
      <c r="T769" s="877"/>
    </row>
    <row r="770" spans="1:20" x14ac:dyDescent="0.35">
      <c r="A770" s="873" t="b">
        <v>0</v>
      </c>
      <c r="B770" s="873">
        <f t="shared" si="97"/>
        <v>-79</v>
      </c>
      <c r="C770" s="888" t="s">
        <v>6216</v>
      </c>
      <c r="D770" s="888" t="s">
        <v>4307</v>
      </c>
      <c r="E770" s="873">
        <f t="shared" si="98"/>
        <v>1</v>
      </c>
      <c r="F770" s="889">
        <v>21</v>
      </c>
      <c r="G770" s="877"/>
      <c r="H770" s="873" t="e">
        <f t="shared" si="99"/>
        <v>#VALUE!</v>
      </c>
      <c r="I770" s="875"/>
      <c r="J770" s="878"/>
      <c r="K770" s="878"/>
      <c r="L770" s="877"/>
      <c r="M770" s="888" t="str">
        <f ca="1">IFERROR(IF(COUNTIF($B$607:$B769,"&lt;0")=1,"",OFFSET($C768,-COUNTIF($B$607:$B769,"&lt;0")+3,0)),"")</f>
        <v/>
      </c>
      <c r="N770" s="888" t="str">
        <f ca="1">IFERROR(IF(AND(_xlfn.ISFORMULA(I770),NOT(_xlfn.ISFORMULA(I769))),1,OFFSET($F768,-COUNTIF($B$607:B769,"&lt;0")+3,0)),"")</f>
        <v/>
      </c>
      <c r="O770" s="873">
        <f t="shared" si="100"/>
        <v>161</v>
      </c>
      <c r="P770" s="873"/>
      <c r="Q770" s="873"/>
      <c r="R770" s="873"/>
      <c r="S770" s="873"/>
      <c r="T770" s="877"/>
    </row>
    <row r="771" spans="1:20" x14ac:dyDescent="0.35">
      <c r="A771" s="873" t="b">
        <v>0</v>
      </c>
      <c r="B771" s="873">
        <f t="shared" si="97"/>
        <v>-78</v>
      </c>
      <c r="C771" s="888" t="s">
        <v>6217</v>
      </c>
      <c r="D771" s="888" t="s">
        <v>4307</v>
      </c>
      <c r="E771" s="873">
        <f t="shared" si="98"/>
        <v>2</v>
      </c>
      <c r="F771" s="889">
        <v>21</v>
      </c>
      <c r="G771" s="877"/>
      <c r="H771" s="873" t="e">
        <f t="shared" si="99"/>
        <v>#VALUE!</v>
      </c>
      <c r="I771" s="875"/>
      <c r="J771" s="878"/>
      <c r="K771" s="878"/>
      <c r="L771" s="877"/>
      <c r="M771" s="888" t="str">
        <f ca="1">IFERROR(IF(COUNTIF($B$607:$B770,"&lt;0")=1,"",OFFSET($C769,-COUNTIF($B$607:$B770,"&lt;0")+3,0)),"")</f>
        <v/>
      </c>
      <c r="N771" s="888" t="str">
        <f ca="1">IFERROR(IF(AND(_xlfn.ISFORMULA(I771),NOT(_xlfn.ISFORMULA(I770))),1,OFFSET($F769,-COUNTIF($B$607:B770,"&lt;0")+3,0)),"")</f>
        <v/>
      </c>
      <c r="O771" s="873">
        <f t="shared" si="100"/>
        <v>162</v>
      </c>
      <c r="P771" s="873"/>
      <c r="Q771" s="873"/>
      <c r="R771" s="873"/>
      <c r="S771" s="873"/>
      <c r="T771" s="877"/>
    </row>
    <row r="772" spans="1:20" x14ac:dyDescent="0.35">
      <c r="A772" s="873" t="b">
        <v>0</v>
      </c>
      <c r="B772" s="873">
        <f t="shared" si="97"/>
        <v>-77</v>
      </c>
      <c r="C772" s="888" t="s">
        <v>6218</v>
      </c>
      <c r="D772" s="888" t="s">
        <v>4307</v>
      </c>
      <c r="E772" s="873">
        <f t="shared" si="98"/>
        <v>3</v>
      </c>
      <c r="F772" s="889">
        <v>21</v>
      </c>
      <c r="G772" s="877"/>
      <c r="H772" s="873" t="e">
        <f t="shared" si="99"/>
        <v>#VALUE!</v>
      </c>
      <c r="I772" s="875"/>
      <c r="J772" s="878"/>
      <c r="K772" s="878"/>
      <c r="L772" s="877"/>
      <c r="M772" s="888" t="str">
        <f ca="1">IFERROR(IF(COUNTIF($B$607:$B771,"&lt;0")=1,"",OFFSET($C770,-COUNTIF($B$607:$B771,"&lt;0")+3,0)),"")</f>
        <v/>
      </c>
      <c r="N772" s="888" t="str">
        <f ca="1">IFERROR(IF(AND(_xlfn.ISFORMULA(I772),NOT(_xlfn.ISFORMULA(I771))),1,OFFSET($F770,-COUNTIF($B$607:B771,"&lt;0")+3,0)),"")</f>
        <v/>
      </c>
      <c r="O772" s="873">
        <f t="shared" si="100"/>
        <v>163</v>
      </c>
      <c r="P772" s="873"/>
      <c r="Q772" s="873"/>
      <c r="R772" s="873"/>
      <c r="S772" s="873"/>
      <c r="T772" s="877"/>
    </row>
    <row r="773" spans="1:20" x14ac:dyDescent="0.35">
      <c r="A773" s="873" t="b">
        <v>0</v>
      </c>
      <c r="B773" s="873">
        <f t="shared" si="97"/>
        <v>-76</v>
      </c>
      <c r="C773" s="888" t="s">
        <v>6219</v>
      </c>
      <c r="D773" s="888" t="s">
        <v>4307</v>
      </c>
      <c r="E773" s="873">
        <f t="shared" si="98"/>
        <v>4</v>
      </c>
      <c r="F773" s="889">
        <v>21</v>
      </c>
      <c r="G773" s="877"/>
      <c r="H773" s="873" t="e">
        <f t="shared" si="99"/>
        <v>#VALUE!</v>
      </c>
      <c r="I773" s="875"/>
      <c r="J773" s="878"/>
      <c r="K773" s="878"/>
      <c r="L773" s="877"/>
      <c r="M773" s="888" t="str">
        <f ca="1">IFERROR(IF(COUNTIF($B$607:$B772,"&lt;0")=1,"",OFFSET($C771,-COUNTIF($B$607:$B772,"&lt;0")+3,0)),"")</f>
        <v/>
      </c>
      <c r="N773" s="888" t="str">
        <f ca="1">IFERROR(IF(AND(_xlfn.ISFORMULA(I773),NOT(_xlfn.ISFORMULA(I772))),1,OFFSET($F771,-COUNTIF($B$607:B772,"&lt;0")+3,0)),"")</f>
        <v/>
      </c>
      <c r="O773" s="873">
        <f t="shared" si="100"/>
        <v>164</v>
      </c>
      <c r="P773" s="873"/>
      <c r="Q773" s="873"/>
      <c r="R773" s="873"/>
      <c r="S773" s="873"/>
      <c r="T773" s="877"/>
    </row>
    <row r="774" spans="1:20" x14ac:dyDescent="0.35">
      <c r="A774" s="873" t="b">
        <v>0</v>
      </c>
      <c r="B774" s="873">
        <f t="shared" si="97"/>
        <v>-75</v>
      </c>
      <c r="C774" s="888" t="s">
        <v>6220</v>
      </c>
      <c r="D774" s="888" t="s">
        <v>4307</v>
      </c>
      <c r="E774" s="873">
        <f t="shared" si="98"/>
        <v>5</v>
      </c>
      <c r="F774" s="889">
        <v>21</v>
      </c>
      <c r="G774" s="877"/>
      <c r="H774" s="873" t="e">
        <f t="shared" si="99"/>
        <v>#VALUE!</v>
      </c>
      <c r="I774" s="875"/>
      <c r="J774" s="878"/>
      <c r="K774" s="878"/>
      <c r="L774" s="877"/>
      <c r="M774" s="888" t="str">
        <f ca="1">IFERROR(IF(COUNTIF($B$607:$B773,"&lt;0")=1,"",OFFSET($C772,-COUNTIF($B$607:$B773,"&lt;0")+3,0)),"")</f>
        <v/>
      </c>
      <c r="N774" s="888" t="str">
        <f ca="1">IFERROR(IF(AND(_xlfn.ISFORMULA(I774),NOT(_xlfn.ISFORMULA(I773))),1,OFFSET($F772,-COUNTIF($B$607:B773,"&lt;0")+3,0)),"")</f>
        <v/>
      </c>
      <c r="O774" s="873">
        <f t="shared" si="100"/>
        <v>165</v>
      </c>
      <c r="P774" s="873"/>
      <c r="Q774" s="873"/>
      <c r="R774" s="873"/>
      <c r="S774" s="873"/>
      <c r="T774" s="877"/>
    </row>
    <row r="775" spans="1:20" x14ac:dyDescent="0.35">
      <c r="A775" s="873" t="b">
        <v>0</v>
      </c>
      <c r="B775" s="873">
        <f t="shared" si="97"/>
        <v>-74</v>
      </c>
      <c r="C775" s="888" t="s">
        <v>6221</v>
      </c>
      <c r="D775" s="888" t="s">
        <v>4307</v>
      </c>
      <c r="E775" s="873">
        <f t="shared" si="98"/>
        <v>6</v>
      </c>
      <c r="F775" s="889">
        <v>21</v>
      </c>
      <c r="G775" s="877"/>
      <c r="H775" s="873" t="e">
        <f t="shared" si="99"/>
        <v>#VALUE!</v>
      </c>
      <c r="I775" s="875"/>
      <c r="J775" s="878"/>
      <c r="K775" s="878"/>
      <c r="L775" s="877"/>
      <c r="M775" s="888" t="str">
        <f ca="1">IFERROR(IF(COUNTIF($B$607:$B774,"&lt;0")=1,"",OFFSET($C773,-COUNTIF($B$607:$B774,"&lt;0")+3,0)),"")</f>
        <v/>
      </c>
      <c r="N775" s="888" t="str">
        <f ca="1">IFERROR(IF(AND(_xlfn.ISFORMULA(I775),NOT(_xlfn.ISFORMULA(I774))),1,OFFSET($F773,-COUNTIF($B$607:B774,"&lt;0")+3,0)),"")</f>
        <v/>
      </c>
      <c r="O775" s="873">
        <f t="shared" si="100"/>
        <v>166</v>
      </c>
      <c r="P775" s="873"/>
      <c r="Q775" s="873"/>
      <c r="R775" s="873"/>
      <c r="S775" s="873"/>
      <c r="T775" s="877"/>
    </row>
    <row r="776" spans="1:20" x14ac:dyDescent="0.35">
      <c r="A776" s="873" t="b">
        <v>0</v>
      </c>
      <c r="B776" s="873">
        <f t="shared" si="97"/>
        <v>-73</v>
      </c>
      <c r="C776" s="888" t="s">
        <v>6222</v>
      </c>
      <c r="D776" s="888" t="s">
        <v>4307</v>
      </c>
      <c r="E776" s="873">
        <f t="shared" si="98"/>
        <v>7</v>
      </c>
      <c r="F776" s="889">
        <v>21</v>
      </c>
      <c r="G776" s="877"/>
      <c r="H776" s="873" t="e">
        <f t="shared" si="99"/>
        <v>#VALUE!</v>
      </c>
      <c r="I776" s="875"/>
      <c r="J776" s="878"/>
      <c r="K776" s="878"/>
      <c r="L776" s="877"/>
      <c r="M776" s="888" t="str">
        <f ca="1">IFERROR(IF(COUNTIF($B$607:$B775,"&lt;0")=1,"",OFFSET($C774,-COUNTIF($B$607:$B775,"&lt;0")+3,0)),"")</f>
        <v/>
      </c>
      <c r="N776" s="888" t="str">
        <f ca="1">IFERROR(IF(AND(_xlfn.ISFORMULA(I776),NOT(_xlfn.ISFORMULA(I775))),1,OFFSET($F774,-COUNTIF($B$607:B775,"&lt;0")+3,0)),"")</f>
        <v/>
      </c>
      <c r="O776" s="873">
        <f t="shared" si="100"/>
        <v>167</v>
      </c>
      <c r="P776" s="873"/>
      <c r="Q776" s="873"/>
      <c r="R776" s="873"/>
      <c r="S776" s="873"/>
      <c r="T776" s="877"/>
    </row>
    <row r="777" spans="1:20" x14ac:dyDescent="0.35">
      <c r="A777" s="873" t="b">
        <v>0</v>
      </c>
      <c r="B777" s="873">
        <f t="shared" si="97"/>
        <v>-72</v>
      </c>
      <c r="C777" s="888" t="s">
        <v>6223</v>
      </c>
      <c r="D777" s="888" t="s">
        <v>4307</v>
      </c>
      <c r="E777" s="873">
        <f t="shared" si="98"/>
        <v>8</v>
      </c>
      <c r="F777" s="889">
        <v>21</v>
      </c>
      <c r="G777" s="877"/>
      <c r="H777" s="873" t="e">
        <f t="shared" si="99"/>
        <v>#VALUE!</v>
      </c>
      <c r="I777" s="875"/>
      <c r="J777" s="878"/>
      <c r="K777" s="878"/>
      <c r="L777" s="877"/>
      <c r="M777" s="888" t="str">
        <f ca="1">IFERROR(IF(COUNTIF($B$607:$B776,"&lt;0")=1,"",OFFSET($C775,-COUNTIF($B$607:$B776,"&lt;0")+3,0)),"")</f>
        <v/>
      </c>
      <c r="N777" s="888" t="str">
        <f ca="1">IFERROR(IF(AND(_xlfn.ISFORMULA(I777),NOT(_xlfn.ISFORMULA(I776))),1,OFFSET($F775,-COUNTIF($B$607:B776,"&lt;0")+3,0)),"")</f>
        <v/>
      </c>
      <c r="O777" s="873">
        <f t="shared" si="100"/>
        <v>168</v>
      </c>
      <c r="P777" s="873"/>
      <c r="Q777" s="873"/>
      <c r="R777" s="873"/>
      <c r="S777" s="873"/>
      <c r="T777" s="877"/>
    </row>
    <row r="778" spans="1:20" x14ac:dyDescent="0.35">
      <c r="A778" s="873" t="b">
        <v>0</v>
      </c>
      <c r="B778" s="873">
        <f t="shared" si="97"/>
        <v>-71</v>
      </c>
      <c r="C778" s="888" t="s">
        <v>6224</v>
      </c>
      <c r="D778" s="888" t="s">
        <v>4348</v>
      </c>
      <c r="E778" s="873">
        <f t="shared" si="98"/>
        <v>1</v>
      </c>
      <c r="F778" s="889">
        <v>22</v>
      </c>
      <c r="G778" s="877"/>
      <c r="H778" s="873" t="e">
        <f t="shared" si="99"/>
        <v>#VALUE!</v>
      </c>
      <c r="I778" s="875"/>
      <c r="J778" s="878"/>
      <c r="K778" s="878"/>
      <c r="L778" s="877"/>
      <c r="M778" s="888" t="str">
        <f ca="1">IFERROR(IF(COUNTIF($B$607:$B777,"&lt;0")=1,"",OFFSET($C776,-COUNTIF($B$607:$B777,"&lt;0")+3,0)),"")</f>
        <v/>
      </c>
      <c r="N778" s="888" t="str">
        <f ca="1">IFERROR(IF(AND(_xlfn.ISFORMULA(I778),NOT(_xlfn.ISFORMULA(I777))),1,OFFSET($F776,-COUNTIF($B$607:B777,"&lt;0")+3,0)),"")</f>
        <v/>
      </c>
      <c r="O778" s="873">
        <f t="shared" si="100"/>
        <v>169</v>
      </c>
      <c r="P778" s="873"/>
      <c r="Q778" s="873"/>
      <c r="R778" s="873"/>
      <c r="S778" s="873"/>
      <c r="T778" s="877"/>
    </row>
    <row r="779" spans="1:20" x14ac:dyDescent="0.35">
      <c r="A779" s="873" t="b">
        <v>0</v>
      </c>
      <c r="B779" s="873">
        <f t="shared" si="97"/>
        <v>-70</v>
      </c>
      <c r="C779" s="888" t="s">
        <v>6225</v>
      </c>
      <c r="D779" s="888" t="s">
        <v>4348</v>
      </c>
      <c r="E779" s="873">
        <f t="shared" si="98"/>
        <v>2</v>
      </c>
      <c r="F779" s="889">
        <v>22</v>
      </c>
      <c r="G779" s="877"/>
      <c r="H779" s="873" t="e">
        <f t="shared" si="99"/>
        <v>#VALUE!</v>
      </c>
      <c r="I779" s="875"/>
      <c r="J779" s="878"/>
      <c r="K779" s="878"/>
      <c r="L779" s="877"/>
      <c r="M779" s="888" t="str">
        <f ca="1">IFERROR(IF(COUNTIF($B$607:$B778,"&lt;0")=1,"",OFFSET($C777,-COUNTIF($B$607:$B778,"&lt;0")+3,0)),"")</f>
        <v/>
      </c>
      <c r="N779" s="888" t="str">
        <f ca="1">IFERROR(IF(AND(_xlfn.ISFORMULA(I779),NOT(_xlfn.ISFORMULA(I778))),1,OFFSET($F777,-COUNTIF($B$607:B778,"&lt;0")+3,0)),"")</f>
        <v/>
      </c>
      <c r="O779" s="873">
        <f t="shared" si="100"/>
        <v>170</v>
      </c>
      <c r="P779" s="873"/>
      <c r="Q779" s="873"/>
      <c r="R779" s="873"/>
      <c r="S779" s="873"/>
      <c r="T779" s="877"/>
    </row>
    <row r="780" spans="1:20" x14ac:dyDescent="0.35">
      <c r="A780" s="873" t="b">
        <v>0</v>
      </c>
      <c r="B780" s="873">
        <f t="shared" si="97"/>
        <v>-69</v>
      </c>
      <c r="C780" s="888" t="s">
        <v>6226</v>
      </c>
      <c r="D780" s="888" t="s">
        <v>4348</v>
      </c>
      <c r="E780" s="873">
        <f t="shared" si="98"/>
        <v>3</v>
      </c>
      <c r="F780" s="889">
        <v>22</v>
      </c>
      <c r="G780" s="877"/>
      <c r="H780" s="873" t="e">
        <f t="shared" si="99"/>
        <v>#VALUE!</v>
      </c>
      <c r="I780" s="875"/>
      <c r="J780" s="878"/>
      <c r="K780" s="878"/>
      <c r="L780" s="877"/>
      <c r="M780" s="888" t="str">
        <f ca="1">IFERROR(IF(COUNTIF($B$607:$B779,"&lt;0")=1,"",OFFSET($C778,-COUNTIF($B$607:$B779,"&lt;0")+3,0)),"")</f>
        <v/>
      </c>
      <c r="N780" s="888" t="str">
        <f ca="1">IFERROR(IF(AND(_xlfn.ISFORMULA(I780),NOT(_xlfn.ISFORMULA(I779))),1,OFFSET($F778,-COUNTIF($B$607:B779,"&lt;0")+3,0)),"")</f>
        <v/>
      </c>
      <c r="O780" s="873">
        <f t="shared" si="100"/>
        <v>171</v>
      </c>
      <c r="P780" s="873"/>
      <c r="Q780" s="873"/>
      <c r="R780" s="873"/>
      <c r="S780" s="873"/>
      <c r="T780" s="877"/>
    </row>
    <row r="781" spans="1:20" x14ac:dyDescent="0.35">
      <c r="A781" s="873" t="b">
        <v>0</v>
      </c>
      <c r="B781" s="873">
        <f t="shared" si="97"/>
        <v>-68</v>
      </c>
      <c r="C781" s="888" t="s">
        <v>6227</v>
      </c>
      <c r="D781" s="888" t="s">
        <v>4348</v>
      </c>
      <c r="E781" s="873">
        <f t="shared" si="98"/>
        <v>4</v>
      </c>
      <c r="F781" s="889">
        <v>22</v>
      </c>
      <c r="G781" s="877"/>
      <c r="H781" s="873" t="e">
        <f t="shared" si="99"/>
        <v>#VALUE!</v>
      </c>
      <c r="I781" s="875"/>
      <c r="J781" s="878"/>
      <c r="K781" s="878"/>
      <c r="L781" s="877"/>
      <c r="M781" s="888" t="str">
        <f ca="1">IFERROR(IF(COUNTIF($B$607:$B780,"&lt;0")=1,"",OFFSET($C779,-COUNTIF($B$607:$B780,"&lt;0")+3,0)),"")</f>
        <v/>
      </c>
      <c r="N781" s="888" t="str">
        <f ca="1">IFERROR(IF(AND(_xlfn.ISFORMULA(I781),NOT(_xlfn.ISFORMULA(I780))),1,OFFSET($F779,-COUNTIF($B$607:B780,"&lt;0")+3,0)),"")</f>
        <v/>
      </c>
      <c r="O781" s="873">
        <f t="shared" si="100"/>
        <v>172</v>
      </c>
      <c r="P781" s="873"/>
      <c r="Q781" s="873"/>
      <c r="R781" s="873"/>
      <c r="S781" s="873"/>
      <c r="T781" s="877"/>
    </row>
    <row r="782" spans="1:20" x14ac:dyDescent="0.35">
      <c r="A782" s="873" t="b">
        <v>0</v>
      </c>
      <c r="B782" s="873">
        <f t="shared" si="97"/>
        <v>-67</v>
      </c>
      <c r="C782" s="888" t="s">
        <v>6228</v>
      </c>
      <c r="D782" s="888" t="s">
        <v>4348</v>
      </c>
      <c r="E782" s="873">
        <f t="shared" si="98"/>
        <v>5</v>
      </c>
      <c r="F782" s="889">
        <v>22</v>
      </c>
      <c r="G782" s="877"/>
      <c r="H782" s="873" t="e">
        <f t="shared" si="99"/>
        <v>#VALUE!</v>
      </c>
      <c r="I782" s="875"/>
      <c r="J782" s="878"/>
      <c r="K782" s="878"/>
      <c r="L782" s="877"/>
      <c r="M782" s="888" t="str">
        <f ca="1">IFERROR(IF(COUNTIF($B$607:$B781,"&lt;0")=1,"",OFFSET($C780,-COUNTIF($B$607:$B781,"&lt;0")+3,0)),"")</f>
        <v/>
      </c>
      <c r="N782" s="888" t="str">
        <f ca="1">IFERROR(IF(AND(_xlfn.ISFORMULA(I782),NOT(_xlfn.ISFORMULA(I781))),1,OFFSET($F780,-COUNTIF($B$607:B781,"&lt;0")+3,0)),"")</f>
        <v/>
      </c>
      <c r="O782" s="873">
        <f t="shared" si="100"/>
        <v>173</v>
      </c>
      <c r="P782" s="873"/>
      <c r="Q782" s="873"/>
      <c r="R782" s="873"/>
      <c r="S782" s="873"/>
      <c r="T782" s="877"/>
    </row>
    <row r="783" spans="1:20" x14ac:dyDescent="0.35">
      <c r="A783" s="873" t="b">
        <v>0</v>
      </c>
      <c r="B783" s="873">
        <f t="shared" si="97"/>
        <v>-66</v>
      </c>
      <c r="C783" s="888" t="s">
        <v>6229</v>
      </c>
      <c r="D783" s="888" t="s">
        <v>4348</v>
      </c>
      <c r="E783" s="873">
        <f t="shared" si="98"/>
        <v>6</v>
      </c>
      <c r="F783" s="889">
        <v>22</v>
      </c>
      <c r="G783" s="877"/>
      <c r="H783" s="873" t="e">
        <f t="shared" si="99"/>
        <v>#VALUE!</v>
      </c>
      <c r="I783" s="875"/>
      <c r="J783" s="878"/>
      <c r="K783" s="878"/>
      <c r="L783" s="877"/>
      <c r="M783" s="888" t="str">
        <f ca="1">IFERROR(IF(COUNTIF($B$607:$B782,"&lt;0")=1,"",OFFSET($C781,-COUNTIF($B$607:$B782,"&lt;0")+3,0)),"")</f>
        <v/>
      </c>
      <c r="N783" s="888" t="str">
        <f ca="1">IFERROR(IF(AND(_xlfn.ISFORMULA(I783),NOT(_xlfn.ISFORMULA(I782))),1,OFFSET($F781,-COUNTIF($B$607:B782,"&lt;0")+3,0)),"")</f>
        <v/>
      </c>
      <c r="O783" s="873">
        <f t="shared" si="100"/>
        <v>174</v>
      </c>
      <c r="P783" s="873"/>
      <c r="Q783" s="873"/>
      <c r="R783" s="873"/>
      <c r="S783" s="873"/>
      <c r="T783" s="877"/>
    </row>
    <row r="784" spans="1:20" x14ac:dyDescent="0.35">
      <c r="A784" s="873" t="b">
        <v>0</v>
      </c>
      <c r="B784" s="873">
        <f t="shared" si="97"/>
        <v>-65</v>
      </c>
      <c r="C784" s="888" t="s">
        <v>6230</v>
      </c>
      <c r="D784" s="888" t="s">
        <v>4348</v>
      </c>
      <c r="E784" s="873">
        <f t="shared" si="98"/>
        <v>7</v>
      </c>
      <c r="F784" s="889">
        <v>22</v>
      </c>
      <c r="G784" s="877"/>
      <c r="H784" s="873" t="e">
        <f t="shared" si="99"/>
        <v>#VALUE!</v>
      </c>
      <c r="I784" s="875"/>
      <c r="J784" s="878"/>
      <c r="K784" s="878"/>
      <c r="L784" s="877"/>
      <c r="M784" s="888" t="str">
        <f ca="1">IFERROR(IF(COUNTIF($B$607:$B783,"&lt;0")=1,"",OFFSET($C782,-COUNTIF($B$607:$B783,"&lt;0")+3,0)),"")</f>
        <v/>
      </c>
      <c r="N784" s="888" t="str">
        <f ca="1">IFERROR(IF(AND(_xlfn.ISFORMULA(I784),NOT(_xlfn.ISFORMULA(I783))),1,OFFSET($F782,-COUNTIF($B$607:B783,"&lt;0")+3,0)),"")</f>
        <v/>
      </c>
      <c r="O784" s="873">
        <f t="shared" si="100"/>
        <v>175</v>
      </c>
      <c r="P784" s="873"/>
      <c r="Q784" s="873"/>
      <c r="R784" s="873"/>
      <c r="S784" s="873"/>
      <c r="T784" s="877"/>
    </row>
    <row r="785" spans="1:20" x14ac:dyDescent="0.35">
      <c r="A785" s="873" t="b">
        <v>0</v>
      </c>
      <c r="B785" s="873">
        <f t="shared" si="97"/>
        <v>-64</v>
      </c>
      <c r="C785" s="888" t="s">
        <v>6231</v>
      </c>
      <c r="D785" s="888" t="s">
        <v>4348</v>
      </c>
      <c r="E785" s="873">
        <f t="shared" si="98"/>
        <v>8</v>
      </c>
      <c r="F785" s="889">
        <v>22</v>
      </c>
      <c r="G785" s="877"/>
      <c r="H785" s="873" t="e">
        <f t="shared" si="99"/>
        <v>#VALUE!</v>
      </c>
      <c r="I785" s="875"/>
      <c r="J785" s="878"/>
      <c r="K785" s="878"/>
      <c r="L785" s="877"/>
      <c r="M785" s="888" t="str">
        <f ca="1">IFERROR(IF(COUNTIF($B$607:$B784,"&lt;0")=1,"",OFFSET($C783,-COUNTIF($B$607:$B784,"&lt;0")+3,0)),"")</f>
        <v/>
      </c>
      <c r="N785" s="888" t="str">
        <f ca="1">IFERROR(IF(AND(_xlfn.ISFORMULA(I785),NOT(_xlfn.ISFORMULA(I784))),1,OFFSET($F783,-COUNTIF($B$607:B784,"&lt;0")+3,0)),"")</f>
        <v/>
      </c>
      <c r="O785" s="873">
        <f t="shared" si="100"/>
        <v>176</v>
      </c>
      <c r="P785" s="873"/>
      <c r="Q785" s="873"/>
      <c r="R785" s="873"/>
      <c r="S785" s="873"/>
      <c r="T785" s="877"/>
    </row>
    <row r="786" spans="1:20" x14ac:dyDescent="0.35">
      <c r="A786" s="873" t="b">
        <v>0</v>
      </c>
      <c r="B786" s="873">
        <f t="shared" si="97"/>
        <v>-63</v>
      </c>
      <c r="C786" s="888" t="s">
        <v>6232</v>
      </c>
      <c r="D786" s="888" t="s">
        <v>4389</v>
      </c>
      <c r="E786" s="873">
        <f t="shared" si="98"/>
        <v>1</v>
      </c>
      <c r="F786" s="889">
        <v>23</v>
      </c>
      <c r="G786" s="877"/>
      <c r="H786" s="873" t="e">
        <f t="shared" si="99"/>
        <v>#VALUE!</v>
      </c>
      <c r="I786" s="875"/>
      <c r="J786" s="878"/>
      <c r="K786" s="878"/>
      <c r="L786" s="877"/>
      <c r="M786" s="888" t="str">
        <f ca="1">IFERROR(IF(COUNTIF($B$607:$B785,"&lt;0")=1,"",OFFSET($C784,-COUNTIF($B$607:$B785,"&lt;0")+3,0)),"")</f>
        <v/>
      </c>
      <c r="N786" s="888" t="str">
        <f ca="1">IFERROR(IF(AND(_xlfn.ISFORMULA(I786),NOT(_xlfn.ISFORMULA(I785))),1,OFFSET($F784,-COUNTIF($B$607:B785,"&lt;0")+3,0)),"")</f>
        <v/>
      </c>
      <c r="O786" s="873">
        <f t="shared" si="100"/>
        <v>177</v>
      </c>
      <c r="P786" s="873"/>
      <c r="Q786" s="873"/>
      <c r="R786" s="873"/>
      <c r="S786" s="873"/>
      <c r="T786" s="877"/>
    </row>
    <row r="787" spans="1:20" x14ac:dyDescent="0.35">
      <c r="A787" s="873" t="b">
        <v>0</v>
      </c>
      <c r="B787" s="873">
        <f t="shared" si="97"/>
        <v>-62</v>
      </c>
      <c r="C787" s="888" t="s">
        <v>6233</v>
      </c>
      <c r="D787" s="888" t="s">
        <v>4389</v>
      </c>
      <c r="E787" s="873">
        <f t="shared" si="98"/>
        <v>2</v>
      </c>
      <c r="F787" s="889">
        <v>23</v>
      </c>
      <c r="G787" s="877"/>
      <c r="H787" s="873" t="e">
        <f t="shared" si="99"/>
        <v>#VALUE!</v>
      </c>
      <c r="I787" s="875"/>
      <c r="J787" s="878"/>
      <c r="K787" s="878"/>
      <c r="L787" s="877"/>
      <c r="M787" s="888" t="str">
        <f ca="1">IFERROR(IF(COUNTIF($B$607:$B786,"&lt;0")=1,"",OFFSET($C785,-COUNTIF($B$607:$B786,"&lt;0")+3,0)),"")</f>
        <v/>
      </c>
      <c r="N787" s="888" t="str">
        <f ca="1">IFERROR(IF(AND(_xlfn.ISFORMULA(I787),NOT(_xlfn.ISFORMULA(I786))),1,OFFSET($F785,-COUNTIF($B$607:B786,"&lt;0")+3,0)),"")</f>
        <v/>
      </c>
      <c r="O787" s="873">
        <f t="shared" si="100"/>
        <v>178</v>
      </c>
      <c r="P787" s="873"/>
      <c r="Q787" s="873"/>
      <c r="R787" s="873"/>
      <c r="S787" s="873"/>
      <c r="T787" s="877"/>
    </row>
    <row r="788" spans="1:20" x14ac:dyDescent="0.35">
      <c r="A788" s="873" t="b">
        <v>0</v>
      </c>
      <c r="B788" s="873">
        <f t="shared" si="97"/>
        <v>-61</v>
      </c>
      <c r="C788" s="888" t="s">
        <v>6234</v>
      </c>
      <c r="D788" s="888" t="s">
        <v>4389</v>
      </c>
      <c r="E788" s="873">
        <f t="shared" si="98"/>
        <v>3</v>
      </c>
      <c r="F788" s="889">
        <v>23</v>
      </c>
      <c r="G788" s="877"/>
      <c r="H788" s="873" t="e">
        <f t="shared" si="99"/>
        <v>#VALUE!</v>
      </c>
      <c r="I788" s="875"/>
      <c r="J788" s="878"/>
      <c r="K788" s="878"/>
      <c r="L788" s="877"/>
      <c r="M788" s="888" t="str">
        <f ca="1">IFERROR(IF(COUNTIF($B$607:$B787,"&lt;0")=1,"",OFFSET($C786,-COUNTIF($B$607:$B787,"&lt;0")+3,0)),"")</f>
        <v/>
      </c>
      <c r="N788" s="888" t="str">
        <f ca="1">IFERROR(IF(AND(_xlfn.ISFORMULA(I788),NOT(_xlfn.ISFORMULA(I787))),1,OFFSET($F786,-COUNTIF($B$607:B787,"&lt;0")+3,0)),"")</f>
        <v/>
      </c>
      <c r="O788" s="873">
        <f t="shared" si="100"/>
        <v>179</v>
      </c>
      <c r="P788" s="873"/>
      <c r="Q788" s="873"/>
      <c r="R788" s="873"/>
      <c r="S788" s="873"/>
      <c r="T788" s="877"/>
    </row>
    <row r="789" spans="1:20" x14ac:dyDescent="0.35">
      <c r="A789" s="873" t="b">
        <v>0</v>
      </c>
      <c r="B789" s="873">
        <f t="shared" si="97"/>
        <v>-60</v>
      </c>
      <c r="C789" s="888" t="s">
        <v>6235</v>
      </c>
      <c r="D789" s="888" t="s">
        <v>4389</v>
      </c>
      <c r="E789" s="873">
        <f t="shared" si="98"/>
        <v>4</v>
      </c>
      <c r="F789" s="889">
        <v>23</v>
      </c>
      <c r="G789" s="877"/>
      <c r="H789" s="873" t="e">
        <f t="shared" si="99"/>
        <v>#VALUE!</v>
      </c>
      <c r="I789" s="875"/>
      <c r="J789" s="878"/>
      <c r="K789" s="878"/>
      <c r="L789" s="877"/>
      <c r="M789" s="888" t="str">
        <f ca="1">IFERROR(IF(COUNTIF($B$607:$B788,"&lt;0")=1,"",OFFSET($C787,-COUNTIF($B$607:$B788,"&lt;0")+3,0)),"")</f>
        <v/>
      </c>
      <c r="N789" s="888" t="str">
        <f ca="1">IFERROR(IF(AND(_xlfn.ISFORMULA(I789),NOT(_xlfn.ISFORMULA(I788))),1,OFFSET($F787,-COUNTIF($B$607:B788,"&lt;0")+3,0)),"")</f>
        <v/>
      </c>
      <c r="O789" s="873">
        <f t="shared" si="100"/>
        <v>180</v>
      </c>
      <c r="P789" s="873"/>
      <c r="Q789" s="873"/>
      <c r="R789" s="873"/>
      <c r="S789" s="873"/>
      <c r="T789" s="877"/>
    </row>
    <row r="790" spans="1:20" x14ac:dyDescent="0.35">
      <c r="A790" s="873" t="b">
        <v>0</v>
      </c>
      <c r="B790" s="873">
        <f t="shared" si="97"/>
        <v>-59</v>
      </c>
      <c r="C790" s="888" t="s">
        <v>6236</v>
      </c>
      <c r="D790" s="888" t="s">
        <v>4389</v>
      </c>
      <c r="E790" s="873">
        <f t="shared" si="98"/>
        <v>5</v>
      </c>
      <c r="F790" s="889">
        <v>23</v>
      </c>
      <c r="G790" s="877"/>
      <c r="H790" s="873" t="e">
        <f t="shared" si="99"/>
        <v>#VALUE!</v>
      </c>
      <c r="I790" s="875"/>
      <c r="J790" s="878"/>
      <c r="K790" s="878"/>
      <c r="L790" s="877"/>
      <c r="M790" s="888" t="str">
        <f ca="1">IFERROR(IF(COUNTIF($B$607:$B789,"&lt;0")=1,"",OFFSET($C788,-COUNTIF($B$607:$B789,"&lt;0")+3,0)),"")</f>
        <v/>
      </c>
      <c r="N790" s="888" t="str">
        <f ca="1">IFERROR(IF(AND(_xlfn.ISFORMULA(I790),NOT(_xlfn.ISFORMULA(I789))),1,OFFSET($F788,-COUNTIF($B$607:B789,"&lt;0")+3,0)),"")</f>
        <v/>
      </c>
      <c r="O790" s="873">
        <f t="shared" si="100"/>
        <v>181</v>
      </c>
      <c r="P790" s="873"/>
      <c r="Q790" s="873"/>
      <c r="R790" s="873"/>
      <c r="S790" s="873"/>
      <c r="T790" s="877"/>
    </row>
    <row r="791" spans="1:20" x14ac:dyDescent="0.35">
      <c r="A791" s="873" t="b">
        <v>0</v>
      </c>
      <c r="B791" s="873">
        <f t="shared" si="97"/>
        <v>-58</v>
      </c>
      <c r="C791" s="888" t="s">
        <v>6237</v>
      </c>
      <c r="D791" s="888" t="s">
        <v>4389</v>
      </c>
      <c r="E791" s="873">
        <f t="shared" si="98"/>
        <v>6</v>
      </c>
      <c r="F791" s="889">
        <v>23</v>
      </c>
      <c r="G791" s="877"/>
      <c r="H791" s="873" t="e">
        <f t="shared" si="99"/>
        <v>#VALUE!</v>
      </c>
      <c r="I791" s="875"/>
      <c r="J791" s="878"/>
      <c r="K791" s="878"/>
      <c r="L791" s="877"/>
      <c r="M791" s="888" t="str">
        <f ca="1">IFERROR(IF(COUNTIF($B$607:$B790,"&lt;0")=1,"",OFFSET($C789,-COUNTIF($B$607:$B790,"&lt;0")+3,0)),"")</f>
        <v/>
      </c>
      <c r="N791" s="888" t="str">
        <f ca="1">IFERROR(IF(AND(_xlfn.ISFORMULA(I791),NOT(_xlfn.ISFORMULA(I790))),1,OFFSET($F789,-COUNTIF($B$607:B790,"&lt;0")+3,0)),"")</f>
        <v/>
      </c>
      <c r="O791" s="873">
        <f t="shared" si="100"/>
        <v>182</v>
      </c>
      <c r="P791" s="873"/>
      <c r="Q791" s="873"/>
      <c r="R791" s="873"/>
      <c r="S791" s="873"/>
      <c r="T791" s="877"/>
    </row>
    <row r="792" spans="1:20" x14ac:dyDescent="0.35">
      <c r="A792" s="873" t="b">
        <v>0</v>
      </c>
      <c r="B792" s="873">
        <f t="shared" si="97"/>
        <v>-57</v>
      </c>
      <c r="C792" s="888" t="s">
        <v>6238</v>
      </c>
      <c r="D792" s="888" t="s">
        <v>4389</v>
      </c>
      <c r="E792" s="873">
        <f t="shared" si="98"/>
        <v>7</v>
      </c>
      <c r="F792" s="889">
        <v>23</v>
      </c>
      <c r="G792" s="877"/>
      <c r="H792" s="873" t="e">
        <f t="shared" si="99"/>
        <v>#VALUE!</v>
      </c>
      <c r="I792" s="875"/>
      <c r="J792" s="878"/>
      <c r="K792" s="878"/>
      <c r="L792" s="877"/>
      <c r="M792" s="888" t="str">
        <f ca="1">IFERROR(IF(COUNTIF($B$607:$B791,"&lt;0")=1,"",OFFSET($C790,-COUNTIF($B$607:$B791,"&lt;0")+3,0)),"")</f>
        <v/>
      </c>
      <c r="N792" s="888" t="str">
        <f ca="1">IFERROR(IF(AND(_xlfn.ISFORMULA(I792),NOT(_xlfn.ISFORMULA(I791))),1,OFFSET($F790,-COUNTIF($B$607:B791,"&lt;0")+3,0)),"")</f>
        <v/>
      </c>
      <c r="O792" s="873">
        <f t="shared" si="100"/>
        <v>183</v>
      </c>
      <c r="P792" s="873"/>
      <c r="Q792" s="873"/>
      <c r="R792" s="873"/>
      <c r="S792" s="873"/>
      <c r="T792" s="877"/>
    </row>
    <row r="793" spans="1:20" x14ac:dyDescent="0.35">
      <c r="A793" s="873" t="b">
        <v>0</v>
      </c>
      <c r="B793" s="873">
        <f t="shared" si="97"/>
        <v>-56</v>
      </c>
      <c r="C793" s="888" t="s">
        <v>6239</v>
      </c>
      <c r="D793" s="888" t="s">
        <v>4389</v>
      </c>
      <c r="E793" s="873">
        <f t="shared" si="98"/>
        <v>8</v>
      </c>
      <c r="F793" s="889">
        <v>23</v>
      </c>
      <c r="G793" s="877"/>
      <c r="H793" s="873" t="e">
        <f t="shared" si="99"/>
        <v>#VALUE!</v>
      </c>
      <c r="I793" s="875"/>
      <c r="J793" s="878"/>
      <c r="K793" s="878"/>
      <c r="L793" s="877"/>
      <c r="M793" s="888" t="str">
        <f ca="1">IFERROR(IF(COUNTIF($B$607:$B792,"&lt;0")=1,"",OFFSET($C791,-COUNTIF($B$607:$B792,"&lt;0")+3,0)),"")</f>
        <v/>
      </c>
      <c r="N793" s="888" t="str">
        <f ca="1">IFERROR(IF(AND(_xlfn.ISFORMULA(I793),NOT(_xlfn.ISFORMULA(I792))),1,OFFSET($F791,-COUNTIF($B$607:B792,"&lt;0")+3,0)),"")</f>
        <v/>
      </c>
      <c r="O793" s="873">
        <f t="shared" si="100"/>
        <v>184</v>
      </c>
      <c r="P793" s="873"/>
      <c r="Q793" s="873"/>
      <c r="R793" s="873"/>
      <c r="S793" s="873"/>
      <c r="T793" s="877"/>
    </row>
    <row r="794" spans="1:20" x14ac:dyDescent="0.35">
      <c r="A794" s="873" t="b">
        <v>0</v>
      </c>
      <c r="B794" s="873">
        <f t="shared" si="97"/>
        <v>-55</v>
      </c>
      <c r="C794" s="888" t="s">
        <v>6240</v>
      </c>
      <c r="D794" s="888" t="s">
        <v>4430</v>
      </c>
      <c r="E794" s="873">
        <f t="shared" si="98"/>
        <v>1</v>
      </c>
      <c r="F794" s="889">
        <v>24</v>
      </c>
      <c r="G794" s="877"/>
      <c r="H794" s="873" t="e">
        <f t="shared" si="99"/>
        <v>#VALUE!</v>
      </c>
      <c r="I794" s="875"/>
      <c r="J794" s="878"/>
      <c r="K794" s="878"/>
      <c r="L794" s="877"/>
      <c r="M794" s="888" t="str">
        <f ca="1">IFERROR(IF(COUNTIF($B$607:$B793,"&lt;0")=1,"",OFFSET($C792,-COUNTIF($B$607:$B793,"&lt;0")+3,0)),"")</f>
        <v/>
      </c>
      <c r="N794" s="888" t="str">
        <f ca="1">IFERROR(IF(AND(_xlfn.ISFORMULA(I794),NOT(_xlfn.ISFORMULA(I793))),1,OFFSET($F792,-COUNTIF($B$607:B793,"&lt;0")+3,0)),"")</f>
        <v/>
      </c>
      <c r="O794" s="873">
        <f t="shared" si="100"/>
        <v>185</v>
      </c>
      <c r="P794" s="873"/>
      <c r="Q794" s="873"/>
      <c r="R794" s="873"/>
      <c r="S794" s="873"/>
      <c r="T794" s="877"/>
    </row>
    <row r="795" spans="1:20" x14ac:dyDescent="0.35">
      <c r="A795" s="873" t="b">
        <v>0</v>
      </c>
      <c r="B795" s="873">
        <f t="shared" si="97"/>
        <v>-54</v>
      </c>
      <c r="C795" s="888" t="s">
        <v>6241</v>
      </c>
      <c r="D795" s="888" t="s">
        <v>4430</v>
      </c>
      <c r="E795" s="873">
        <f t="shared" si="98"/>
        <v>2</v>
      </c>
      <c r="F795" s="889">
        <v>24</v>
      </c>
      <c r="G795" s="877"/>
      <c r="H795" s="873" t="e">
        <f t="shared" si="99"/>
        <v>#VALUE!</v>
      </c>
      <c r="I795" s="875"/>
      <c r="J795" s="878"/>
      <c r="K795" s="878"/>
      <c r="L795" s="877"/>
      <c r="M795" s="888" t="str">
        <f ca="1">IFERROR(IF(COUNTIF($B$607:$B794,"&lt;0")=1,"",OFFSET($C793,-COUNTIF($B$607:$B794,"&lt;0")+3,0)),"")</f>
        <v/>
      </c>
      <c r="N795" s="888" t="str">
        <f ca="1">IFERROR(IF(AND(_xlfn.ISFORMULA(I795),NOT(_xlfn.ISFORMULA(I794))),1,OFFSET($F793,-COUNTIF($B$607:B794,"&lt;0")+3,0)),"")</f>
        <v/>
      </c>
      <c r="O795" s="873">
        <f t="shared" si="100"/>
        <v>186</v>
      </c>
      <c r="P795" s="873"/>
      <c r="Q795" s="873"/>
      <c r="R795" s="873"/>
      <c r="S795" s="873"/>
      <c r="T795" s="877"/>
    </row>
    <row r="796" spans="1:20" x14ac:dyDescent="0.35">
      <c r="A796" s="873" t="b">
        <v>0</v>
      </c>
      <c r="B796" s="873">
        <f t="shared" si="97"/>
        <v>-53</v>
      </c>
      <c r="C796" s="888" t="s">
        <v>6242</v>
      </c>
      <c r="D796" s="888" t="s">
        <v>4430</v>
      </c>
      <c r="E796" s="873">
        <f t="shared" si="98"/>
        <v>3</v>
      </c>
      <c r="F796" s="889">
        <v>24</v>
      </c>
      <c r="G796" s="877"/>
      <c r="H796" s="873" t="e">
        <f t="shared" si="99"/>
        <v>#VALUE!</v>
      </c>
      <c r="I796" s="875"/>
      <c r="J796" s="878"/>
      <c r="K796" s="878"/>
      <c r="L796" s="877"/>
      <c r="M796" s="888" t="str">
        <f ca="1">IFERROR(IF(COUNTIF($B$607:$B795,"&lt;0")=1,"",OFFSET($C794,-COUNTIF($B$607:$B795,"&lt;0")+3,0)),"")</f>
        <v/>
      </c>
      <c r="N796" s="888" t="str">
        <f ca="1">IFERROR(IF(AND(_xlfn.ISFORMULA(I796),NOT(_xlfn.ISFORMULA(I795))),1,OFFSET($F794,-COUNTIF($B$607:B795,"&lt;0")+3,0)),"")</f>
        <v/>
      </c>
      <c r="O796" s="873">
        <f t="shared" si="100"/>
        <v>187</v>
      </c>
      <c r="P796" s="873"/>
      <c r="Q796" s="873"/>
      <c r="R796" s="873"/>
      <c r="S796" s="873"/>
      <c r="T796" s="877"/>
    </row>
    <row r="797" spans="1:20" x14ac:dyDescent="0.35">
      <c r="A797" s="873" t="b">
        <v>0</v>
      </c>
      <c r="B797" s="873">
        <f t="shared" si="97"/>
        <v>-52</v>
      </c>
      <c r="C797" s="888" t="s">
        <v>6243</v>
      </c>
      <c r="D797" s="888" t="s">
        <v>4430</v>
      </c>
      <c r="E797" s="873">
        <f t="shared" si="98"/>
        <v>4</v>
      </c>
      <c r="F797" s="889">
        <v>24</v>
      </c>
      <c r="G797" s="877"/>
      <c r="H797" s="873" t="e">
        <f t="shared" si="99"/>
        <v>#VALUE!</v>
      </c>
      <c r="I797" s="875"/>
      <c r="J797" s="878"/>
      <c r="K797" s="878"/>
      <c r="L797" s="877"/>
      <c r="M797" s="888" t="str">
        <f ca="1">IFERROR(IF(COUNTIF($B$607:$B796,"&lt;0")=1,"",OFFSET($C795,-COUNTIF($B$607:$B796,"&lt;0")+3,0)),"")</f>
        <v/>
      </c>
      <c r="N797" s="888" t="str">
        <f ca="1">IFERROR(IF(AND(_xlfn.ISFORMULA(I797),NOT(_xlfn.ISFORMULA(I796))),1,OFFSET($F795,-COUNTIF($B$607:B796,"&lt;0")+3,0)),"")</f>
        <v/>
      </c>
      <c r="O797" s="873">
        <f t="shared" si="100"/>
        <v>188</v>
      </c>
      <c r="P797" s="873"/>
      <c r="Q797" s="873"/>
      <c r="R797" s="873"/>
      <c r="S797" s="873"/>
      <c r="T797" s="877"/>
    </row>
    <row r="798" spans="1:20" x14ac:dyDescent="0.35">
      <c r="A798" s="873" t="b">
        <v>0</v>
      </c>
      <c r="B798" s="873">
        <f t="shared" si="97"/>
        <v>-51</v>
      </c>
      <c r="C798" s="888" t="s">
        <v>6244</v>
      </c>
      <c r="D798" s="888" t="s">
        <v>4430</v>
      </c>
      <c r="E798" s="873">
        <f t="shared" si="98"/>
        <v>5</v>
      </c>
      <c r="F798" s="889">
        <v>24</v>
      </c>
      <c r="G798" s="877"/>
      <c r="H798" s="873" t="e">
        <f t="shared" si="99"/>
        <v>#VALUE!</v>
      </c>
      <c r="I798" s="875"/>
      <c r="J798" s="878"/>
      <c r="K798" s="878"/>
      <c r="L798" s="877"/>
      <c r="M798" s="888" t="str">
        <f ca="1">IFERROR(IF(COUNTIF($B$607:$B797,"&lt;0")=1,"",OFFSET($C796,-COUNTIF($B$607:$B797,"&lt;0")+3,0)),"")</f>
        <v/>
      </c>
      <c r="N798" s="888" t="str">
        <f ca="1">IFERROR(IF(AND(_xlfn.ISFORMULA(I798),NOT(_xlfn.ISFORMULA(I797))),1,OFFSET($F796,-COUNTIF($B$607:B797,"&lt;0")+3,0)),"")</f>
        <v/>
      </c>
      <c r="O798" s="873">
        <f t="shared" si="100"/>
        <v>189</v>
      </c>
      <c r="P798" s="873"/>
      <c r="Q798" s="873"/>
      <c r="R798" s="873"/>
      <c r="S798" s="873"/>
      <c r="T798" s="877"/>
    </row>
    <row r="799" spans="1:20" x14ac:dyDescent="0.35">
      <c r="A799" s="873" t="b">
        <v>0</v>
      </c>
      <c r="B799" s="873">
        <f t="shared" si="97"/>
        <v>-50</v>
      </c>
      <c r="C799" s="888" t="s">
        <v>6245</v>
      </c>
      <c r="D799" s="888" t="s">
        <v>4430</v>
      </c>
      <c r="E799" s="873">
        <f t="shared" si="98"/>
        <v>6</v>
      </c>
      <c r="F799" s="889">
        <v>24</v>
      </c>
      <c r="G799" s="877"/>
      <c r="H799" s="873" t="e">
        <f t="shared" si="99"/>
        <v>#VALUE!</v>
      </c>
      <c r="I799" s="875"/>
      <c r="J799" s="878"/>
      <c r="K799" s="878"/>
      <c r="L799" s="877"/>
      <c r="M799" s="888" t="str">
        <f ca="1">IFERROR(IF(COUNTIF($B$607:$B798,"&lt;0")=1,"",OFFSET($C797,-COUNTIF($B$607:$B798,"&lt;0")+3,0)),"")</f>
        <v/>
      </c>
      <c r="N799" s="888" t="str">
        <f ca="1">IFERROR(IF(AND(_xlfn.ISFORMULA(I799),NOT(_xlfn.ISFORMULA(I798))),1,OFFSET($F797,-COUNTIF($B$607:B798,"&lt;0")+3,0)),"")</f>
        <v/>
      </c>
      <c r="O799" s="873">
        <f t="shared" si="100"/>
        <v>190</v>
      </c>
      <c r="P799" s="873"/>
      <c r="Q799" s="873"/>
      <c r="R799" s="873"/>
      <c r="S799" s="873"/>
      <c r="T799" s="877"/>
    </row>
    <row r="800" spans="1:20" x14ac:dyDescent="0.35">
      <c r="A800" s="873" t="b">
        <v>0</v>
      </c>
      <c r="B800" s="873">
        <f t="shared" si="97"/>
        <v>-49</v>
      </c>
      <c r="C800" s="888" t="s">
        <v>6246</v>
      </c>
      <c r="D800" s="888" t="s">
        <v>4430</v>
      </c>
      <c r="E800" s="873">
        <f t="shared" si="98"/>
        <v>7</v>
      </c>
      <c r="F800" s="889">
        <v>24</v>
      </c>
      <c r="G800" s="877"/>
      <c r="H800" s="873" t="e">
        <f t="shared" si="99"/>
        <v>#VALUE!</v>
      </c>
      <c r="I800" s="875"/>
      <c r="J800" s="878"/>
      <c r="K800" s="878"/>
      <c r="L800" s="877"/>
      <c r="M800" s="888" t="str">
        <f ca="1">IFERROR(IF(COUNTIF($B$607:$B799,"&lt;0")=1,"",OFFSET($C798,-COUNTIF($B$607:$B799,"&lt;0")+3,0)),"")</f>
        <v/>
      </c>
      <c r="N800" s="888" t="str">
        <f ca="1">IFERROR(IF(AND(_xlfn.ISFORMULA(I800),NOT(_xlfn.ISFORMULA(I799))),1,OFFSET($F798,-COUNTIF($B$607:B799,"&lt;0")+3,0)),"")</f>
        <v/>
      </c>
      <c r="O800" s="873">
        <f t="shared" si="100"/>
        <v>191</v>
      </c>
      <c r="P800" s="873"/>
      <c r="Q800" s="873"/>
      <c r="R800" s="873"/>
      <c r="S800" s="873"/>
      <c r="T800" s="877"/>
    </row>
    <row r="801" spans="1:20" x14ac:dyDescent="0.35">
      <c r="A801" s="873" t="b">
        <v>0</v>
      </c>
      <c r="B801" s="873">
        <f t="shared" si="97"/>
        <v>-48</v>
      </c>
      <c r="C801" s="888" t="s">
        <v>6247</v>
      </c>
      <c r="D801" s="888" t="s">
        <v>4430</v>
      </c>
      <c r="E801" s="873">
        <f t="shared" si="98"/>
        <v>8</v>
      </c>
      <c r="F801" s="889">
        <v>24</v>
      </c>
      <c r="G801" s="877"/>
      <c r="H801" s="873" t="e">
        <f t="shared" si="99"/>
        <v>#VALUE!</v>
      </c>
      <c r="I801" s="875"/>
      <c r="J801" s="878"/>
      <c r="K801" s="878"/>
      <c r="L801" s="877"/>
      <c r="M801" s="888" t="str">
        <f ca="1">IFERROR(IF(COUNTIF($B$607:$B800,"&lt;0")=1,"",OFFSET($C799,-COUNTIF($B$607:$B800,"&lt;0")+3,0)),"")</f>
        <v/>
      </c>
      <c r="N801" s="888" t="str">
        <f ca="1">IFERROR(IF(AND(_xlfn.ISFORMULA(I801),NOT(_xlfn.ISFORMULA(I800))),1,OFFSET($F799,-COUNTIF($B$607:B800,"&lt;0")+3,0)),"")</f>
        <v/>
      </c>
      <c r="O801" s="873">
        <f t="shared" si="100"/>
        <v>192</v>
      </c>
      <c r="P801" s="873"/>
      <c r="Q801" s="873"/>
      <c r="R801" s="873"/>
      <c r="S801" s="873"/>
      <c r="T801" s="877"/>
    </row>
    <row r="802" spans="1:20" x14ac:dyDescent="0.35">
      <c r="A802" s="873" t="b">
        <v>0</v>
      </c>
      <c r="B802" s="873">
        <f t="shared" ref="B802:B865" si="101">B801+1</f>
        <v>-47</v>
      </c>
      <c r="C802" s="888" t="s">
        <v>6248</v>
      </c>
      <c r="D802" s="888" t="s">
        <v>4471</v>
      </c>
      <c r="E802" s="873">
        <f t="shared" ref="E802:E865" si="102">IF(E801="countif",0,IF(E801=W$2,1,E801+1))</f>
        <v>1</v>
      </c>
      <c r="F802" s="889">
        <v>25</v>
      </c>
      <c r="G802" s="877"/>
      <c r="H802" s="873" t="e">
        <f t="shared" ref="H802:H865" si="103">IF(B802=1,9,IF(E801=MAX(E800:E802),H800+2,H801))</f>
        <v>#VALUE!</v>
      </c>
      <c r="I802" s="875"/>
      <c r="J802" s="878"/>
      <c r="K802" s="878"/>
      <c r="L802" s="877"/>
      <c r="M802" s="888" t="str">
        <f ca="1">IFERROR(IF(COUNTIF($B$607:$B801,"&lt;0")=1,"",OFFSET($C800,-COUNTIF($B$607:$B801,"&lt;0")+3,0)),"")</f>
        <v/>
      </c>
      <c r="N802" s="888" t="str">
        <f ca="1">IFERROR(IF(AND(_xlfn.ISFORMULA(I802),NOT(_xlfn.ISFORMULA(I801))),1,OFFSET($F800,-COUNTIF($B$607:B801,"&lt;0")+3,0)),"")</f>
        <v/>
      </c>
      <c r="O802" s="873">
        <f t="shared" ref="O802:O865" si="104">IF(NOT(_xlfn.ISFORMULA(I802)),O801+1,0)</f>
        <v>193</v>
      </c>
      <c r="P802" s="873"/>
      <c r="Q802" s="873"/>
      <c r="R802" s="873"/>
      <c r="S802" s="873"/>
      <c r="T802" s="877"/>
    </row>
    <row r="803" spans="1:20" x14ac:dyDescent="0.35">
      <c r="A803" s="873" t="b">
        <v>0</v>
      </c>
      <c r="B803" s="873">
        <f t="shared" si="101"/>
        <v>-46</v>
      </c>
      <c r="C803" s="888" t="s">
        <v>6249</v>
      </c>
      <c r="D803" s="888" t="s">
        <v>4471</v>
      </c>
      <c r="E803" s="873">
        <f t="shared" si="102"/>
        <v>2</v>
      </c>
      <c r="F803" s="889">
        <v>25</v>
      </c>
      <c r="G803" s="877"/>
      <c r="H803" s="873" t="e">
        <f t="shared" si="103"/>
        <v>#VALUE!</v>
      </c>
      <c r="I803" s="875"/>
      <c r="J803" s="878"/>
      <c r="K803" s="878"/>
      <c r="L803" s="877"/>
      <c r="M803" s="888" t="str">
        <f ca="1">IFERROR(IF(COUNTIF($B$607:$B802,"&lt;0")=1,"",OFFSET($C801,-COUNTIF($B$607:$B802,"&lt;0")+3,0)),"")</f>
        <v/>
      </c>
      <c r="N803" s="888" t="str">
        <f ca="1">IFERROR(IF(AND(_xlfn.ISFORMULA(I803),NOT(_xlfn.ISFORMULA(I802))),1,OFFSET($F801,-COUNTIF($B$607:B802,"&lt;0")+3,0)),"")</f>
        <v/>
      </c>
      <c r="O803" s="873">
        <f t="shared" si="104"/>
        <v>194</v>
      </c>
      <c r="P803" s="873"/>
      <c r="Q803" s="873"/>
      <c r="R803" s="873"/>
      <c r="S803" s="873"/>
      <c r="T803" s="877"/>
    </row>
    <row r="804" spans="1:20" x14ac:dyDescent="0.35">
      <c r="A804" s="873" t="b">
        <v>0</v>
      </c>
      <c r="B804" s="873">
        <f t="shared" si="101"/>
        <v>-45</v>
      </c>
      <c r="C804" s="888" t="s">
        <v>6250</v>
      </c>
      <c r="D804" s="888" t="s">
        <v>4471</v>
      </c>
      <c r="E804" s="873">
        <f t="shared" si="102"/>
        <v>3</v>
      </c>
      <c r="F804" s="889">
        <v>25</v>
      </c>
      <c r="G804" s="877"/>
      <c r="H804" s="873" t="e">
        <f t="shared" si="103"/>
        <v>#VALUE!</v>
      </c>
      <c r="I804" s="875"/>
      <c r="J804" s="878"/>
      <c r="K804" s="878"/>
      <c r="L804" s="877"/>
      <c r="M804" s="888" t="str">
        <f ca="1">IFERROR(IF(COUNTIF($B$607:$B803,"&lt;0")=1,"",OFFSET($C802,-COUNTIF($B$607:$B803,"&lt;0")+3,0)),"")</f>
        <v/>
      </c>
      <c r="N804" s="888" t="str">
        <f ca="1">IFERROR(IF(AND(_xlfn.ISFORMULA(I804),NOT(_xlfn.ISFORMULA(I803))),1,OFFSET($F802,-COUNTIF($B$607:B803,"&lt;0")+3,0)),"")</f>
        <v/>
      </c>
      <c r="O804" s="873">
        <f t="shared" si="104"/>
        <v>195</v>
      </c>
      <c r="P804" s="873"/>
      <c r="Q804" s="873"/>
      <c r="R804" s="873"/>
      <c r="S804" s="873"/>
      <c r="T804" s="877"/>
    </row>
    <row r="805" spans="1:20" x14ac:dyDescent="0.35">
      <c r="A805" s="873" t="b">
        <v>0</v>
      </c>
      <c r="B805" s="873">
        <f t="shared" si="101"/>
        <v>-44</v>
      </c>
      <c r="C805" s="888" t="s">
        <v>6251</v>
      </c>
      <c r="D805" s="888" t="s">
        <v>4471</v>
      </c>
      <c r="E805" s="873">
        <f t="shared" si="102"/>
        <v>4</v>
      </c>
      <c r="F805" s="889">
        <v>25</v>
      </c>
      <c r="G805" s="877"/>
      <c r="H805" s="873" t="e">
        <f t="shared" si="103"/>
        <v>#VALUE!</v>
      </c>
      <c r="I805" s="875"/>
      <c r="J805" s="878"/>
      <c r="K805" s="878"/>
      <c r="L805" s="877"/>
      <c r="M805" s="888" t="str">
        <f ca="1">IFERROR(IF(COUNTIF($B$607:$B804,"&lt;0")=1,"",OFFSET($C803,-COUNTIF($B$607:$B804,"&lt;0")+3,0)),"")</f>
        <v/>
      </c>
      <c r="N805" s="888" t="str">
        <f ca="1">IFERROR(IF(AND(_xlfn.ISFORMULA(I805),NOT(_xlfn.ISFORMULA(I804))),1,OFFSET($F803,-COUNTIF($B$607:B804,"&lt;0")+3,0)),"")</f>
        <v/>
      </c>
      <c r="O805" s="873">
        <f t="shared" si="104"/>
        <v>196</v>
      </c>
      <c r="P805" s="873"/>
      <c r="Q805" s="873"/>
      <c r="R805" s="873"/>
      <c r="S805" s="873"/>
      <c r="T805" s="877"/>
    </row>
    <row r="806" spans="1:20" x14ac:dyDescent="0.35">
      <c r="A806" s="873" t="b">
        <v>0</v>
      </c>
      <c r="B806" s="873">
        <f t="shared" si="101"/>
        <v>-43</v>
      </c>
      <c r="C806" s="888" t="s">
        <v>6252</v>
      </c>
      <c r="D806" s="888" t="s">
        <v>4471</v>
      </c>
      <c r="E806" s="873">
        <f t="shared" si="102"/>
        <v>5</v>
      </c>
      <c r="F806" s="889">
        <v>25</v>
      </c>
      <c r="G806" s="877"/>
      <c r="H806" s="873" t="e">
        <f t="shared" si="103"/>
        <v>#VALUE!</v>
      </c>
      <c r="I806" s="875"/>
      <c r="J806" s="878"/>
      <c r="K806" s="878"/>
      <c r="L806" s="877"/>
      <c r="M806" s="888" t="str">
        <f ca="1">IFERROR(IF(COUNTIF($B$607:$B805,"&lt;0")=1,"",OFFSET($C804,-COUNTIF($B$607:$B805,"&lt;0")+3,0)),"")</f>
        <v/>
      </c>
      <c r="N806" s="888" t="str">
        <f ca="1">IFERROR(IF(AND(_xlfn.ISFORMULA(I806),NOT(_xlfn.ISFORMULA(I805))),1,OFFSET($F804,-COUNTIF($B$607:B805,"&lt;0")+3,0)),"")</f>
        <v/>
      </c>
      <c r="O806" s="873">
        <f t="shared" si="104"/>
        <v>197</v>
      </c>
      <c r="P806" s="873"/>
      <c r="Q806" s="873"/>
      <c r="R806" s="873"/>
      <c r="S806" s="873"/>
      <c r="T806" s="877"/>
    </row>
    <row r="807" spans="1:20" x14ac:dyDescent="0.35">
      <c r="A807" s="873" t="b">
        <v>0</v>
      </c>
      <c r="B807" s="873">
        <f t="shared" si="101"/>
        <v>-42</v>
      </c>
      <c r="C807" s="888" t="s">
        <v>6253</v>
      </c>
      <c r="D807" s="888" t="s">
        <v>4471</v>
      </c>
      <c r="E807" s="873">
        <f t="shared" si="102"/>
        <v>6</v>
      </c>
      <c r="F807" s="889">
        <v>25</v>
      </c>
      <c r="G807" s="877"/>
      <c r="H807" s="873" t="e">
        <f t="shared" si="103"/>
        <v>#VALUE!</v>
      </c>
      <c r="I807" s="875"/>
      <c r="J807" s="878"/>
      <c r="K807" s="878"/>
      <c r="L807" s="877"/>
      <c r="M807" s="888" t="str">
        <f ca="1">IFERROR(IF(COUNTIF($B$607:$B806,"&lt;0")=1,"",OFFSET($C805,-COUNTIF($B$607:$B806,"&lt;0")+3,0)),"")</f>
        <v/>
      </c>
      <c r="N807" s="888" t="str">
        <f ca="1">IFERROR(IF(AND(_xlfn.ISFORMULA(I807),NOT(_xlfn.ISFORMULA(I806))),1,OFFSET($F805,-COUNTIF($B$607:B806,"&lt;0")+3,0)),"")</f>
        <v/>
      </c>
      <c r="O807" s="873">
        <f t="shared" si="104"/>
        <v>198</v>
      </c>
      <c r="P807" s="873"/>
      <c r="Q807" s="873"/>
      <c r="R807" s="873"/>
      <c r="S807" s="873"/>
      <c r="T807" s="877"/>
    </row>
    <row r="808" spans="1:20" x14ac:dyDescent="0.35">
      <c r="A808" s="873" t="b">
        <v>0</v>
      </c>
      <c r="B808" s="873">
        <f t="shared" si="101"/>
        <v>-41</v>
      </c>
      <c r="C808" s="888" t="s">
        <v>6254</v>
      </c>
      <c r="D808" s="888" t="s">
        <v>4471</v>
      </c>
      <c r="E808" s="873">
        <f t="shared" si="102"/>
        <v>7</v>
      </c>
      <c r="F808" s="889">
        <v>25</v>
      </c>
      <c r="G808" s="877"/>
      <c r="H808" s="873" t="e">
        <f t="shared" si="103"/>
        <v>#VALUE!</v>
      </c>
      <c r="I808" s="875"/>
      <c r="J808" s="878"/>
      <c r="K808" s="878"/>
      <c r="L808" s="877"/>
      <c r="M808" s="888" t="str">
        <f ca="1">IFERROR(IF(COUNTIF($B$607:$B807,"&lt;0")=1,"",OFFSET($C806,-COUNTIF($B$607:$B807,"&lt;0")+3,0)),"")</f>
        <v/>
      </c>
      <c r="N808" s="888" t="str">
        <f ca="1">IFERROR(IF(AND(_xlfn.ISFORMULA(I808),NOT(_xlfn.ISFORMULA(I807))),1,OFFSET($F806,-COUNTIF($B$607:B807,"&lt;0")+3,0)),"")</f>
        <v/>
      </c>
      <c r="O808" s="873">
        <f t="shared" si="104"/>
        <v>199</v>
      </c>
      <c r="P808" s="873"/>
      <c r="Q808" s="873"/>
      <c r="R808" s="873"/>
      <c r="S808" s="873"/>
      <c r="T808" s="877"/>
    </row>
    <row r="809" spans="1:20" x14ac:dyDescent="0.35">
      <c r="A809" s="873" t="b">
        <v>0</v>
      </c>
      <c r="B809" s="873">
        <f t="shared" si="101"/>
        <v>-40</v>
      </c>
      <c r="C809" s="888" t="s">
        <v>6255</v>
      </c>
      <c r="D809" s="888" t="s">
        <v>4471</v>
      </c>
      <c r="E809" s="873">
        <f t="shared" si="102"/>
        <v>8</v>
      </c>
      <c r="F809" s="889">
        <v>25</v>
      </c>
      <c r="G809" s="877"/>
      <c r="H809" s="873" t="e">
        <f t="shared" si="103"/>
        <v>#VALUE!</v>
      </c>
      <c r="I809" s="875"/>
      <c r="J809" s="878"/>
      <c r="K809" s="878"/>
      <c r="L809" s="877"/>
      <c r="M809" s="888" t="str">
        <f ca="1">IFERROR(IF(COUNTIF($B$607:$B808,"&lt;0")=1,"",OFFSET($C807,-COUNTIF($B$607:$B808,"&lt;0")+3,0)),"")</f>
        <v/>
      </c>
      <c r="N809" s="888" t="str">
        <f ca="1">IFERROR(IF(AND(_xlfn.ISFORMULA(I809),NOT(_xlfn.ISFORMULA(I808))),1,OFFSET($F807,-COUNTIF($B$607:B808,"&lt;0")+3,0)),"")</f>
        <v/>
      </c>
      <c r="O809" s="873">
        <f t="shared" si="104"/>
        <v>200</v>
      </c>
      <c r="P809" s="873"/>
      <c r="Q809" s="873"/>
      <c r="R809" s="873"/>
      <c r="S809" s="873"/>
      <c r="T809" s="877"/>
    </row>
    <row r="810" spans="1:20" x14ac:dyDescent="0.35">
      <c r="A810" s="873" t="b">
        <v>0</v>
      </c>
      <c r="B810" s="873">
        <f t="shared" si="101"/>
        <v>-39</v>
      </c>
      <c r="C810" s="888" t="s">
        <v>6256</v>
      </c>
      <c r="D810" s="888" t="s">
        <v>4512</v>
      </c>
      <c r="E810" s="873">
        <f t="shared" si="102"/>
        <v>1</v>
      </c>
      <c r="F810" s="889">
        <v>26</v>
      </c>
      <c r="G810" s="877"/>
      <c r="H810" s="873" t="e">
        <f t="shared" si="103"/>
        <v>#VALUE!</v>
      </c>
      <c r="I810" s="875"/>
      <c r="J810" s="878"/>
      <c r="K810" s="878"/>
      <c r="L810" s="877"/>
      <c r="M810" s="888" t="str">
        <f ca="1">IFERROR(IF(COUNTIF($B$607:$B809,"&lt;0")=1,"",OFFSET($C808,-COUNTIF($B$607:$B809,"&lt;0")+3,0)),"")</f>
        <v/>
      </c>
      <c r="N810" s="888" t="str">
        <f ca="1">IFERROR(IF(AND(_xlfn.ISFORMULA(I810),NOT(_xlfn.ISFORMULA(I809))),1,OFFSET($F808,-COUNTIF($B$607:B809,"&lt;0")+3,0)),"")</f>
        <v/>
      </c>
      <c r="O810" s="873">
        <f t="shared" si="104"/>
        <v>201</v>
      </c>
      <c r="P810" s="873"/>
      <c r="Q810" s="873"/>
      <c r="R810" s="873"/>
      <c r="S810" s="873"/>
      <c r="T810" s="877"/>
    </row>
    <row r="811" spans="1:20" x14ac:dyDescent="0.35">
      <c r="A811" s="873" t="b">
        <v>0</v>
      </c>
      <c r="B811" s="873">
        <f t="shared" si="101"/>
        <v>-38</v>
      </c>
      <c r="C811" s="888" t="s">
        <v>6257</v>
      </c>
      <c r="D811" s="888" t="s">
        <v>4512</v>
      </c>
      <c r="E811" s="873">
        <f t="shared" si="102"/>
        <v>2</v>
      </c>
      <c r="F811" s="889">
        <v>26</v>
      </c>
      <c r="G811" s="877"/>
      <c r="H811" s="873" t="e">
        <f t="shared" si="103"/>
        <v>#VALUE!</v>
      </c>
      <c r="I811" s="875"/>
      <c r="J811" s="878"/>
      <c r="K811" s="878"/>
      <c r="L811" s="877"/>
      <c r="M811" s="888" t="str">
        <f ca="1">IFERROR(IF(COUNTIF($B$607:$B810,"&lt;0")=1,"",OFFSET($C809,-COUNTIF($B$607:$B810,"&lt;0")+3,0)),"")</f>
        <v/>
      </c>
      <c r="N811" s="888" t="str">
        <f ca="1">IFERROR(IF(AND(_xlfn.ISFORMULA(I811),NOT(_xlfn.ISFORMULA(I810))),1,OFFSET($F809,-COUNTIF($B$607:B810,"&lt;0")+3,0)),"")</f>
        <v/>
      </c>
      <c r="O811" s="873">
        <f t="shared" si="104"/>
        <v>202</v>
      </c>
      <c r="P811" s="873"/>
      <c r="Q811" s="873"/>
      <c r="R811" s="873"/>
      <c r="S811" s="873"/>
      <c r="T811" s="877"/>
    </row>
    <row r="812" spans="1:20" x14ac:dyDescent="0.35">
      <c r="A812" s="873" t="b">
        <v>0</v>
      </c>
      <c r="B812" s="873">
        <f t="shared" si="101"/>
        <v>-37</v>
      </c>
      <c r="C812" s="888" t="s">
        <v>6258</v>
      </c>
      <c r="D812" s="888" t="s">
        <v>4512</v>
      </c>
      <c r="E812" s="873">
        <f t="shared" si="102"/>
        <v>3</v>
      </c>
      <c r="F812" s="889">
        <v>26</v>
      </c>
      <c r="G812" s="877"/>
      <c r="H812" s="873" t="e">
        <f t="shared" si="103"/>
        <v>#VALUE!</v>
      </c>
      <c r="I812" s="875"/>
      <c r="J812" s="878"/>
      <c r="K812" s="878"/>
      <c r="L812" s="877"/>
      <c r="M812" s="888" t="str">
        <f ca="1">IFERROR(IF(COUNTIF($B$607:$B811,"&lt;0")=1,"",OFFSET($C810,-COUNTIF($B$607:$B811,"&lt;0")+3,0)),"")</f>
        <v/>
      </c>
      <c r="N812" s="888" t="str">
        <f ca="1">IFERROR(IF(AND(_xlfn.ISFORMULA(I812),NOT(_xlfn.ISFORMULA(I811))),1,OFFSET($F810,-COUNTIF($B$607:B811,"&lt;0")+3,0)),"")</f>
        <v/>
      </c>
      <c r="O812" s="873">
        <f t="shared" si="104"/>
        <v>203</v>
      </c>
      <c r="P812" s="873"/>
      <c r="Q812" s="873"/>
      <c r="R812" s="873"/>
      <c r="S812" s="873"/>
      <c r="T812" s="877"/>
    </row>
    <row r="813" spans="1:20" x14ac:dyDescent="0.35">
      <c r="A813" s="873" t="b">
        <v>0</v>
      </c>
      <c r="B813" s="873">
        <f t="shared" si="101"/>
        <v>-36</v>
      </c>
      <c r="C813" s="888" t="s">
        <v>6259</v>
      </c>
      <c r="D813" s="888" t="s">
        <v>4512</v>
      </c>
      <c r="E813" s="873">
        <f t="shared" si="102"/>
        <v>4</v>
      </c>
      <c r="F813" s="889">
        <v>26</v>
      </c>
      <c r="G813" s="877"/>
      <c r="H813" s="873" t="e">
        <f t="shared" si="103"/>
        <v>#VALUE!</v>
      </c>
      <c r="I813" s="875"/>
      <c r="J813" s="878"/>
      <c r="K813" s="878"/>
      <c r="L813" s="877"/>
      <c r="M813" s="888" t="str">
        <f ca="1">IFERROR(IF(COUNTIF($B$607:$B812,"&lt;0")=1,"",OFFSET($C811,-COUNTIF($B$607:$B812,"&lt;0")+3,0)),"")</f>
        <v/>
      </c>
      <c r="N813" s="888" t="str">
        <f ca="1">IFERROR(IF(AND(_xlfn.ISFORMULA(I813),NOT(_xlfn.ISFORMULA(I812))),1,OFFSET($F811,-COUNTIF($B$607:B812,"&lt;0")+3,0)),"")</f>
        <v/>
      </c>
      <c r="O813" s="873">
        <f t="shared" si="104"/>
        <v>204</v>
      </c>
      <c r="P813" s="873"/>
      <c r="Q813" s="873"/>
      <c r="R813" s="873"/>
      <c r="S813" s="873"/>
      <c r="T813" s="877"/>
    </row>
    <row r="814" spans="1:20" x14ac:dyDescent="0.35">
      <c r="A814" s="873" t="b">
        <v>0</v>
      </c>
      <c r="B814" s="873">
        <f t="shared" si="101"/>
        <v>-35</v>
      </c>
      <c r="C814" s="888" t="s">
        <v>6260</v>
      </c>
      <c r="D814" s="888" t="s">
        <v>4512</v>
      </c>
      <c r="E814" s="873">
        <f t="shared" si="102"/>
        <v>5</v>
      </c>
      <c r="F814" s="889">
        <v>26</v>
      </c>
      <c r="G814" s="877"/>
      <c r="H814" s="873" t="e">
        <f t="shared" si="103"/>
        <v>#VALUE!</v>
      </c>
      <c r="I814" s="875"/>
      <c r="J814" s="878"/>
      <c r="K814" s="878"/>
      <c r="L814" s="877"/>
      <c r="M814" s="888" t="str">
        <f ca="1">IFERROR(IF(COUNTIF($B$607:$B813,"&lt;0")=1,"",OFFSET($C812,-COUNTIF($B$607:$B813,"&lt;0")+3,0)),"")</f>
        <v/>
      </c>
      <c r="N814" s="888" t="str">
        <f ca="1">IFERROR(IF(AND(_xlfn.ISFORMULA(I814),NOT(_xlfn.ISFORMULA(I813))),1,OFFSET($F812,-COUNTIF($B$607:B813,"&lt;0")+3,0)),"")</f>
        <v/>
      </c>
      <c r="O814" s="873">
        <f t="shared" si="104"/>
        <v>205</v>
      </c>
      <c r="P814" s="873"/>
      <c r="Q814" s="873"/>
      <c r="R814" s="873"/>
      <c r="S814" s="873"/>
      <c r="T814" s="877"/>
    </row>
    <row r="815" spans="1:20" x14ac:dyDescent="0.35">
      <c r="A815" s="873" t="b">
        <v>0</v>
      </c>
      <c r="B815" s="873">
        <f t="shared" si="101"/>
        <v>-34</v>
      </c>
      <c r="C815" s="888" t="s">
        <v>6261</v>
      </c>
      <c r="D815" s="888" t="s">
        <v>4512</v>
      </c>
      <c r="E815" s="873">
        <f t="shared" si="102"/>
        <v>6</v>
      </c>
      <c r="F815" s="889">
        <v>26</v>
      </c>
      <c r="G815" s="877"/>
      <c r="H815" s="873" t="e">
        <f t="shared" si="103"/>
        <v>#VALUE!</v>
      </c>
      <c r="I815" s="875"/>
      <c r="J815" s="878"/>
      <c r="K815" s="878"/>
      <c r="L815" s="877"/>
      <c r="M815" s="888" t="str">
        <f ca="1">IFERROR(IF(COUNTIF($B$607:$B814,"&lt;0")=1,"",OFFSET($C813,-COUNTIF($B$607:$B814,"&lt;0")+3,0)),"")</f>
        <v/>
      </c>
      <c r="N815" s="888" t="str">
        <f ca="1">IFERROR(IF(AND(_xlfn.ISFORMULA(I815),NOT(_xlfn.ISFORMULA(I814))),1,OFFSET($F813,-COUNTIF($B$607:B814,"&lt;0")+3,0)),"")</f>
        <v/>
      </c>
      <c r="O815" s="873">
        <f t="shared" si="104"/>
        <v>206</v>
      </c>
      <c r="P815" s="873"/>
      <c r="Q815" s="873"/>
      <c r="R815" s="873"/>
      <c r="S815" s="873"/>
      <c r="T815" s="877"/>
    </row>
    <row r="816" spans="1:20" x14ac:dyDescent="0.35">
      <c r="A816" s="873" t="b">
        <v>0</v>
      </c>
      <c r="B816" s="873">
        <f t="shared" si="101"/>
        <v>-33</v>
      </c>
      <c r="C816" s="888" t="s">
        <v>6262</v>
      </c>
      <c r="D816" s="888" t="s">
        <v>4512</v>
      </c>
      <c r="E816" s="873">
        <f t="shared" si="102"/>
        <v>7</v>
      </c>
      <c r="F816" s="889">
        <v>26</v>
      </c>
      <c r="G816" s="877"/>
      <c r="H816" s="873" t="e">
        <f t="shared" si="103"/>
        <v>#VALUE!</v>
      </c>
      <c r="I816" s="875"/>
      <c r="J816" s="878"/>
      <c r="K816" s="878"/>
      <c r="L816" s="877"/>
      <c r="M816" s="888" t="str">
        <f ca="1">IFERROR(IF(COUNTIF($B$607:$B815,"&lt;0")=1,"",OFFSET($C814,-COUNTIF($B$607:$B815,"&lt;0")+3,0)),"")</f>
        <v/>
      </c>
      <c r="N816" s="888" t="str">
        <f ca="1">IFERROR(IF(AND(_xlfn.ISFORMULA(I816),NOT(_xlfn.ISFORMULA(I815))),1,OFFSET($F814,-COUNTIF($B$607:B815,"&lt;0")+3,0)),"")</f>
        <v/>
      </c>
      <c r="O816" s="873">
        <f t="shared" si="104"/>
        <v>207</v>
      </c>
      <c r="P816" s="873"/>
      <c r="Q816" s="873"/>
      <c r="R816" s="873"/>
      <c r="S816" s="873"/>
      <c r="T816" s="877"/>
    </row>
    <row r="817" spans="1:20" x14ac:dyDescent="0.35">
      <c r="A817" s="873" t="b">
        <v>0</v>
      </c>
      <c r="B817" s="873">
        <f t="shared" si="101"/>
        <v>-32</v>
      </c>
      <c r="C817" s="888" t="s">
        <v>6263</v>
      </c>
      <c r="D817" s="888" t="s">
        <v>4512</v>
      </c>
      <c r="E817" s="873">
        <f t="shared" si="102"/>
        <v>8</v>
      </c>
      <c r="F817" s="889">
        <v>26</v>
      </c>
      <c r="G817" s="877"/>
      <c r="H817" s="873" t="e">
        <f t="shared" si="103"/>
        <v>#VALUE!</v>
      </c>
      <c r="I817" s="875"/>
      <c r="J817" s="878"/>
      <c r="K817" s="878"/>
      <c r="L817" s="877"/>
      <c r="M817" s="888" t="str">
        <f ca="1">IFERROR(IF(COUNTIF($B$607:$B816,"&lt;0")=1,"",OFFSET($C815,-COUNTIF($B$607:$B816,"&lt;0")+3,0)),"")</f>
        <v/>
      </c>
      <c r="N817" s="888" t="str">
        <f ca="1">IFERROR(IF(AND(_xlfn.ISFORMULA(I817),NOT(_xlfn.ISFORMULA(I816))),1,OFFSET($F815,-COUNTIF($B$607:B816,"&lt;0")+3,0)),"")</f>
        <v/>
      </c>
      <c r="O817" s="873">
        <f t="shared" si="104"/>
        <v>208</v>
      </c>
      <c r="P817" s="873"/>
      <c r="Q817" s="873"/>
      <c r="R817" s="873"/>
      <c r="S817" s="873"/>
      <c r="T817" s="877"/>
    </row>
    <row r="818" spans="1:20" x14ac:dyDescent="0.35">
      <c r="A818" s="873" t="b">
        <v>0</v>
      </c>
      <c r="B818" s="873">
        <f t="shared" si="101"/>
        <v>-31</v>
      </c>
      <c r="C818" s="888" t="s">
        <v>6264</v>
      </c>
      <c r="D818" s="888" t="s">
        <v>4553</v>
      </c>
      <c r="E818" s="873">
        <f t="shared" si="102"/>
        <v>1</v>
      </c>
      <c r="F818" s="889">
        <v>27</v>
      </c>
      <c r="G818" s="877"/>
      <c r="H818" s="873" t="e">
        <f t="shared" si="103"/>
        <v>#VALUE!</v>
      </c>
      <c r="I818" s="875"/>
      <c r="J818" s="878"/>
      <c r="K818" s="878"/>
      <c r="L818" s="877"/>
      <c r="M818" s="888" t="str">
        <f ca="1">IFERROR(IF(COUNTIF($B$607:$B817,"&lt;0")=1,"",OFFSET($C816,-COUNTIF($B$607:$B817,"&lt;0")+3,0)),"")</f>
        <v/>
      </c>
      <c r="N818" s="888" t="str">
        <f ca="1">IFERROR(IF(AND(_xlfn.ISFORMULA(I818),NOT(_xlfn.ISFORMULA(I817))),1,OFFSET($F816,-COUNTIF($B$607:B817,"&lt;0")+3,0)),"")</f>
        <v/>
      </c>
      <c r="O818" s="873">
        <f t="shared" si="104"/>
        <v>209</v>
      </c>
      <c r="P818" s="873"/>
      <c r="Q818" s="873"/>
      <c r="R818" s="873"/>
      <c r="S818" s="873"/>
      <c r="T818" s="877"/>
    </row>
    <row r="819" spans="1:20" x14ac:dyDescent="0.35">
      <c r="A819" s="873" t="b">
        <v>0</v>
      </c>
      <c r="B819" s="873">
        <f t="shared" si="101"/>
        <v>-30</v>
      </c>
      <c r="C819" s="888" t="s">
        <v>6265</v>
      </c>
      <c r="D819" s="888" t="s">
        <v>4553</v>
      </c>
      <c r="E819" s="873">
        <f t="shared" si="102"/>
        <v>2</v>
      </c>
      <c r="F819" s="889">
        <v>27</v>
      </c>
      <c r="G819" s="877"/>
      <c r="H819" s="873" t="e">
        <f t="shared" si="103"/>
        <v>#VALUE!</v>
      </c>
      <c r="I819" s="875"/>
      <c r="J819" s="878"/>
      <c r="K819" s="878"/>
      <c r="L819" s="877"/>
      <c r="M819" s="888" t="str">
        <f ca="1">IFERROR(IF(COUNTIF($B$607:$B818,"&lt;0")=1,"",OFFSET($C817,-COUNTIF($B$607:$B818,"&lt;0")+3,0)),"")</f>
        <v/>
      </c>
      <c r="N819" s="888" t="str">
        <f ca="1">IFERROR(IF(AND(_xlfn.ISFORMULA(I819),NOT(_xlfn.ISFORMULA(I818))),1,OFFSET($F817,-COUNTIF($B$607:B818,"&lt;0")+3,0)),"")</f>
        <v/>
      </c>
      <c r="O819" s="873">
        <f t="shared" si="104"/>
        <v>210</v>
      </c>
      <c r="P819" s="873"/>
      <c r="Q819" s="873"/>
      <c r="R819" s="873"/>
      <c r="S819" s="873"/>
      <c r="T819" s="877"/>
    </row>
    <row r="820" spans="1:20" x14ac:dyDescent="0.35">
      <c r="A820" s="873" t="b">
        <v>0</v>
      </c>
      <c r="B820" s="873">
        <f t="shared" si="101"/>
        <v>-29</v>
      </c>
      <c r="C820" s="888" t="s">
        <v>6266</v>
      </c>
      <c r="D820" s="888" t="s">
        <v>4553</v>
      </c>
      <c r="E820" s="873">
        <f t="shared" si="102"/>
        <v>3</v>
      </c>
      <c r="F820" s="889">
        <v>27</v>
      </c>
      <c r="G820" s="877"/>
      <c r="H820" s="873" t="e">
        <f t="shared" si="103"/>
        <v>#VALUE!</v>
      </c>
      <c r="I820" s="875"/>
      <c r="J820" s="878"/>
      <c r="K820" s="878"/>
      <c r="L820" s="877"/>
      <c r="M820" s="888" t="str">
        <f ca="1">IFERROR(IF(COUNTIF($B$607:$B819,"&lt;0")=1,"",OFFSET($C818,-COUNTIF($B$607:$B819,"&lt;0")+3,0)),"")</f>
        <v/>
      </c>
      <c r="N820" s="888" t="str">
        <f ca="1">IFERROR(IF(AND(_xlfn.ISFORMULA(I820),NOT(_xlfn.ISFORMULA(I819))),1,OFFSET($F818,-COUNTIF($B$607:B819,"&lt;0")+3,0)),"")</f>
        <v/>
      </c>
      <c r="O820" s="873">
        <f t="shared" si="104"/>
        <v>211</v>
      </c>
      <c r="P820" s="873"/>
      <c r="Q820" s="873"/>
      <c r="R820" s="873"/>
      <c r="S820" s="873"/>
      <c r="T820" s="877"/>
    </row>
    <row r="821" spans="1:20" x14ac:dyDescent="0.35">
      <c r="A821" s="873" t="b">
        <v>0</v>
      </c>
      <c r="B821" s="873">
        <f t="shared" si="101"/>
        <v>-28</v>
      </c>
      <c r="C821" s="888" t="s">
        <v>6267</v>
      </c>
      <c r="D821" s="888" t="s">
        <v>4553</v>
      </c>
      <c r="E821" s="873">
        <f t="shared" si="102"/>
        <v>4</v>
      </c>
      <c r="F821" s="889">
        <v>27</v>
      </c>
      <c r="G821" s="877"/>
      <c r="H821" s="873" t="e">
        <f t="shared" si="103"/>
        <v>#VALUE!</v>
      </c>
      <c r="I821" s="875"/>
      <c r="J821" s="878"/>
      <c r="K821" s="878"/>
      <c r="L821" s="877"/>
      <c r="M821" s="888" t="str">
        <f ca="1">IFERROR(IF(COUNTIF($B$607:$B820,"&lt;0")=1,"",OFFSET($C819,-COUNTIF($B$607:$B820,"&lt;0")+3,0)),"")</f>
        <v/>
      </c>
      <c r="N821" s="888" t="str">
        <f ca="1">IFERROR(IF(AND(_xlfn.ISFORMULA(I821),NOT(_xlfn.ISFORMULA(I820))),1,OFFSET($F819,-COUNTIF($B$607:B820,"&lt;0")+3,0)),"")</f>
        <v/>
      </c>
      <c r="O821" s="873">
        <f t="shared" si="104"/>
        <v>212</v>
      </c>
      <c r="P821" s="873"/>
      <c r="Q821" s="873"/>
      <c r="R821" s="873"/>
      <c r="S821" s="873"/>
      <c r="T821" s="877"/>
    </row>
    <row r="822" spans="1:20" x14ac:dyDescent="0.35">
      <c r="A822" s="873" t="b">
        <v>0</v>
      </c>
      <c r="B822" s="873">
        <f t="shared" si="101"/>
        <v>-27</v>
      </c>
      <c r="C822" s="888" t="s">
        <v>6268</v>
      </c>
      <c r="D822" s="888" t="s">
        <v>4553</v>
      </c>
      <c r="E822" s="873">
        <f t="shared" si="102"/>
        <v>5</v>
      </c>
      <c r="F822" s="889">
        <v>27</v>
      </c>
      <c r="G822" s="877"/>
      <c r="H822" s="873" t="e">
        <f t="shared" si="103"/>
        <v>#VALUE!</v>
      </c>
      <c r="I822" s="875"/>
      <c r="J822" s="878"/>
      <c r="K822" s="878"/>
      <c r="L822" s="877"/>
      <c r="M822" s="888" t="str">
        <f ca="1">IFERROR(IF(COUNTIF($B$607:$B821,"&lt;0")=1,"",OFFSET($C820,-COUNTIF($B$607:$B821,"&lt;0")+3,0)),"")</f>
        <v/>
      </c>
      <c r="N822" s="888" t="str">
        <f ca="1">IFERROR(IF(AND(_xlfn.ISFORMULA(I822),NOT(_xlfn.ISFORMULA(I821))),1,OFFSET($F820,-COUNTIF($B$607:B821,"&lt;0")+3,0)),"")</f>
        <v/>
      </c>
      <c r="O822" s="873">
        <f t="shared" si="104"/>
        <v>213</v>
      </c>
      <c r="P822" s="873"/>
      <c r="Q822" s="873"/>
      <c r="R822" s="873"/>
      <c r="S822" s="873"/>
      <c r="T822" s="877"/>
    </row>
    <row r="823" spans="1:20" x14ac:dyDescent="0.35">
      <c r="A823" s="873" t="b">
        <v>0</v>
      </c>
      <c r="B823" s="873">
        <f t="shared" si="101"/>
        <v>-26</v>
      </c>
      <c r="C823" s="888" t="s">
        <v>6269</v>
      </c>
      <c r="D823" s="888" t="s">
        <v>4553</v>
      </c>
      <c r="E823" s="873">
        <f t="shared" si="102"/>
        <v>6</v>
      </c>
      <c r="F823" s="889">
        <v>27</v>
      </c>
      <c r="G823" s="877"/>
      <c r="H823" s="873" t="e">
        <f t="shared" si="103"/>
        <v>#VALUE!</v>
      </c>
      <c r="I823" s="875"/>
      <c r="J823" s="878"/>
      <c r="K823" s="878"/>
      <c r="L823" s="877"/>
      <c r="M823" s="888" t="str">
        <f ca="1">IFERROR(IF(COUNTIF($B$607:$B822,"&lt;0")=1,"",OFFSET($C821,-COUNTIF($B$607:$B822,"&lt;0")+3,0)),"")</f>
        <v/>
      </c>
      <c r="N823" s="888" t="str">
        <f ca="1">IFERROR(IF(AND(_xlfn.ISFORMULA(I823),NOT(_xlfn.ISFORMULA(I822))),1,OFFSET($F821,-COUNTIF($B$607:B822,"&lt;0")+3,0)),"")</f>
        <v/>
      </c>
      <c r="O823" s="873">
        <f t="shared" si="104"/>
        <v>214</v>
      </c>
      <c r="P823" s="873"/>
      <c r="Q823" s="873"/>
      <c r="R823" s="873"/>
      <c r="S823" s="873"/>
      <c r="T823" s="877"/>
    </row>
    <row r="824" spans="1:20" x14ac:dyDescent="0.35">
      <c r="A824" s="873" t="b">
        <v>0</v>
      </c>
      <c r="B824" s="873">
        <f t="shared" si="101"/>
        <v>-25</v>
      </c>
      <c r="C824" s="888" t="s">
        <v>6270</v>
      </c>
      <c r="D824" s="888" t="s">
        <v>4553</v>
      </c>
      <c r="E824" s="873">
        <f t="shared" si="102"/>
        <v>7</v>
      </c>
      <c r="F824" s="889">
        <v>27</v>
      </c>
      <c r="G824" s="877"/>
      <c r="H824" s="873" t="e">
        <f t="shared" si="103"/>
        <v>#VALUE!</v>
      </c>
      <c r="I824" s="875"/>
      <c r="J824" s="878"/>
      <c r="K824" s="878"/>
      <c r="L824" s="877"/>
      <c r="M824" s="888" t="str">
        <f ca="1">IFERROR(IF(COUNTIF($B$607:$B823,"&lt;0")=1,"",OFFSET($C822,-COUNTIF($B$607:$B823,"&lt;0")+3,0)),"")</f>
        <v/>
      </c>
      <c r="N824" s="888" t="str">
        <f ca="1">IFERROR(IF(AND(_xlfn.ISFORMULA(I824),NOT(_xlfn.ISFORMULA(I823))),1,OFFSET($F822,-COUNTIF($B$607:B823,"&lt;0")+3,0)),"")</f>
        <v/>
      </c>
      <c r="O824" s="873">
        <f t="shared" si="104"/>
        <v>215</v>
      </c>
      <c r="P824" s="873"/>
      <c r="Q824" s="873"/>
      <c r="R824" s="873"/>
      <c r="S824" s="873"/>
      <c r="T824" s="877"/>
    </row>
    <row r="825" spans="1:20" x14ac:dyDescent="0.35">
      <c r="A825" s="873" t="b">
        <v>0</v>
      </c>
      <c r="B825" s="873">
        <f t="shared" si="101"/>
        <v>-24</v>
      </c>
      <c r="C825" s="888" t="s">
        <v>6271</v>
      </c>
      <c r="D825" s="888" t="s">
        <v>4553</v>
      </c>
      <c r="E825" s="873">
        <f t="shared" si="102"/>
        <v>8</v>
      </c>
      <c r="F825" s="889">
        <v>27</v>
      </c>
      <c r="G825" s="877"/>
      <c r="H825" s="873" t="e">
        <f t="shared" si="103"/>
        <v>#VALUE!</v>
      </c>
      <c r="I825" s="875"/>
      <c r="J825" s="878"/>
      <c r="K825" s="878"/>
      <c r="L825" s="877"/>
      <c r="M825" s="888" t="str">
        <f ca="1">IFERROR(IF(COUNTIF($B$607:$B824,"&lt;0")=1,"",OFFSET($C823,-COUNTIF($B$607:$B824,"&lt;0")+3,0)),"")</f>
        <v/>
      </c>
      <c r="N825" s="888" t="str">
        <f ca="1">IFERROR(IF(AND(_xlfn.ISFORMULA(I825),NOT(_xlfn.ISFORMULA(I824))),1,OFFSET($F823,-COUNTIF($B$607:B824,"&lt;0")+3,0)),"")</f>
        <v/>
      </c>
      <c r="O825" s="873">
        <f t="shared" si="104"/>
        <v>216</v>
      </c>
      <c r="P825" s="873"/>
      <c r="Q825" s="873"/>
      <c r="R825" s="873"/>
      <c r="S825" s="873"/>
      <c r="T825" s="877"/>
    </row>
    <row r="826" spans="1:20" x14ac:dyDescent="0.35">
      <c r="A826" s="873" t="b">
        <v>0</v>
      </c>
      <c r="B826" s="873">
        <f t="shared" si="101"/>
        <v>-23</v>
      </c>
      <c r="C826" s="888" t="s">
        <v>6272</v>
      </c>
      <c r="D826" s="888" t="s">
        <v>4594</v>
      </c>
      <c r="E826" s="873">
        <f t="shared" si="102"/>
        <v>1</v>
      </c>
      <c r="F826" s="889">
        <v>28</v>
      </c>
      <c r="G826" s="877"/>
      <c r="H826" s="873" t="e">
        <f t="shared" si="103"/>
        <v>#VALUE!</v>
      </c>
      <c r="I826" s="875"/>
      <c r="J826" s="878"/>
      <c r="K826" s="878"/>
      <c r="L826" s="877"/>
      <c r="M826" s="888" t="str">
        <f ca="1">IFERROR(IF(COUNTIF($B$607:$B825,"&lt;0")=1,"",OFFSET($C824,-COUNTIF($B$607:$B825,"&lt;0")+3,0)),"")</f>
        <v/>
      </c>
      <c r="N826" s="888" t="str">
        <f ca="1">IFERROR(IF(AND(_xlfn.ISFORMULA(I826),NOT(_xlfn.ISFORMULA(I825))),1,OFFSET($F824,-COUNTIF($B$607:B825,"&lt;0")+3,0)),"")</f>
        <v/>
      </c>
      <c r="O826" s="873">
        <f t="shared" si="104"/>
        <v>217</v>
      </c>
      <c r="P826" s="873"/>
      <c r="Q826" s="873"/>
      <c r="R826" s="873"/>
      <c r="S826" s="873"/>
      <c r="T826" s="877"/>
    </row>
    <row r="827" spans="1:20" x14ac:dyDescent="0.35">
      <c r="A827" s="873" t="b">
        <v>0</v>
      </c>
      <c r="B827" s="873">
        <f t="shared" si="101"/>
        <v>-22</v>
      </c>
      <c r="C827" s="888" t="s">
        <v>6273</v>
      </c>
      <c r="D827" s="888" t="s">
        <v>4594</v>
      </c>
      <c r="E827" s="873">
        <f t="shared" si="102"/>
        <v>2</v>
      </c>
      <c r="F827" s="889">
        <v>28</v>
      </c>
      <c r="G827" s="877"/>
      <c r="H827" s="873" t="e">
        <f t="shared" si="103"/>
        <v>#VALUE!</v>
      </c>
      <c r="I827" s="875"/>
      <c r="J827" s="878"/>
      <c r="K827" s="878"/>
      <c r="L827" s="877"/>
      <c r="M827" s="888" t="str">
        <f ca="1">IFERROR(IF(COUNTIF($B$607:$B826,"&lt;0")=1,"",OFFSET($C825,-COUNTIF($B$607:$B826,"&lt;0")+3,0)),"")</f>
        <v/>
      </c>
      <c r="N827" s="888" t="str">
        <f ca="1">IFERROR(IF(AND(_xlfn.ISFORMULA(I827),NOT(_xlfn.ISFORMULA(I826))),1,OFFSET($F825,-COUNTIF($B$607:B826,"&lt;0")+3,0)),"")</f>
        <v/>
      </c>
      <c r="O827" s="873">
        <f t="shared" si="104"/>
        <v>218</v>
      </c>
      <c r="P827" s="873"/>
      <c r="Q827" s="873"/>
      <c r="R827" s="873"/>
      <c r="S827" s="873"/>
      <c r="T827" s="877"/>
    </row>
    <row r="828" spans="1:20" x14ac:dyDescent="0.35">
      <c r="A828" s="873" t="b">
        <v>0</v>
      </c>
      <c r="B828" s="873">
        <f t="shared" si="101"/>
        <v>-21</v>
      </c>
      <c r="C828" s="888" t="s">
        <v>6274</v>
      </c>
      <c r="D828" s="888" t="s">
        <v>4594</v>
      </c>
      <c r="E828" s="873">
        <f t="shared" si="102"/>
        <v>3</v>
      </c>
      <c r="F828" s="889">
        <v>28</v>
      </c>
      <c r="G828" s="877"/>
      <c r="H828" s="873" t="e">
        <f t="shared" si="103"/>
        <v>#VALUE!</v>
      </c>
      <c r="I828" s="875"/>
      <c r="J828" s="878"/>
      <c r="K828" s="878"/>
      <c r="L828" s="877"/>
      <c r="M828" s="888" t="str">
        <f ca="1">IFERROR(IF(COUNTIF($B$607:$B827,"&lt;0")=1,"",OFFSET($C826,-COUNTIF($B$607:$B827,"&lt;0")+3,0)),"")</f>
        <v/>
      </c>
      <c r="N828" s="888" t="str">
        <f ca="1">IFERROR(IF(AND(_xlfn.ISFORMULA(I828),NOT(_xlfn.ISFORMULA(I827))),1,OFFSET($F826,-COUNTIF($B$607:B827,"&lt;0")+3,0)),"")</f>
        <v/>
      </c>
      <c r="O828" s="873">
        <f t="shared" si="104"/>
        <v>219</v>
      </c>
      <c r="P828" s="873"/>
      <c r="Q828" s="873"/>
      <c r="R828" s="873"/>
      <c r="S828" s="873"/>
      <c r="T828" s="877"/>
    </row>
    <row r="829" spans="1:20" x14ac:dyDescent="0.35">
      <c r="A829" s="873" t="b">
        <v>0</v>
      </c>
      <c r="B829" s="873">
        <f t="shared" si="101"/>
        <v>-20</v>
      </c>
      <c r="C829" s="888" t="s">
        <v>6275</v>
      </c>
      <c r="D829" s="888" t="s">
        <v>4594</v>
      </c>
      <c r="E829" s="873">
        <f t="shared" si="102"/>
        <v>4</v>
      </c>
      <c r="F829" s="889">
        <v>28</v>
      </c>
      <c r="G829" s="877"/>
      <c r="H829" s="873" t="e">
        <f t="shared" si="103"/>
        <v>#VALUE!</v>
      </c>
      <c r="I829" s="875"/>
      <c r="J829" s="878"/>
      <c r="K829" s="878"/>
      <c r="L829" s="877"/>
      <c r="M829" s="888" t="str">
        <f ca="1">IFERROR(IF(COUNTIF($B$607:$B828,"&lt;0")=1,"",OFFSET($C827,-COUNTIF($B$607:$B828,"&lt;0")+3,0)),"")</f>
        <v/>
      </c>
      <c r="N829" s="888" t="str">
        <f ca="1">IFERROR(IF(AND(_xlfn.ISFORMULA(I829),NOT(_xlfn.ISFORMULA(I828))),1,OFFSET($F827,-COUNTIF($B$607:B828,"&lt;0")+3,0)),"")</f>
        <v/>
      </c>
      <c r="O829" s="873">
        <f t="shared" si="104"/>
        <v>220</v>
      </c>
      <c r="P829" s="873"/>
      <c r="Q829" s="873"/>
      <c r="R829" s="873"/>
      <c r="S829" s="873"/>
      <c r="T829" s="877"/>
    </row>
    <row r="830" spans="1:20" x14ac:dyDescent="0.35">
      <c r="A830" s="873" t="b">
        <v>0</v>
      </c>
      <c r="B830" s="873">
        <f t="shared" si="101"/>
        <v>-19</v>
      </c>
      <c r="C830" s="888" t="s">
        <v>6276</v>
      </c>
      <c r="D830" s="888" t="s">
        <v>4594</v>
      </c>
      <c r="E830" s="873">
        <f t="shared" si="102"/>
        <v>5</v>
      </c>
      <c r="F830" s="889">
        <v>28</v>
      </c>
      <c r="G830" s="877"/>
      <c r="H830" s="873" t="e">
        <f t="shared" si="103"/>
        <v>#VALUE!</v>
      </c>
      <c r="I830" s="875"/>
      <c r="J830" s="878"/>
      <c r="K830" s="878"/>
      <c r="L830" s="877"/>
      <c r="M830" s="888" t="str">
        <f ca="1">IFERROR(IF(COUNTIF($B$607:$B829,"&lt;0")=1,"",OFFSET($C828,-COUNTIF($B$607:$B829,"&lt;0")+3,0)),"")</f>
        <v/>
      </c>
      <c r="N830" s="888" t="str">
        <f ca="1">IFERROR(IF(AND(_xlfn.ISFORMULA(I830),NOT(_xlfn.ISFORMULA(I829))),1,OFFSET($F828,-COUNTIF($B$607:B829,"&lt;0")+3,0)),"")</f>
        <v/>
      </c>
      <c r="O830" s="873">
        <f t="shared" si="104"/>
        <v>221</v>
      </c>
      <c r="P830" s="873"/>
      <c r="Q830" s="873"/>
      <c r="R830" s="873"/>
      <c r="S830" s="873"/>
      <c r="T830" s="877"/>
    </row>
    <row r="831" spans="1:20" x14ac:dyDescent="0.35">
      <c r="A831" s="873" t="b">
        <v>0</v>
      </c>
      <c r="B831" s="873">
        <f t="shared" si="101"/>
        <v>-18</v>
      </c>
      <c r="C831" s="888" t="s">
        <v>6277</v>
      </c>
      <c r="D831" s="888" t="s">
        <v>4594</v>
      </c>
      <c r="E831" s="873">
        <f t="shared" si="102"/>
        <v>6</v>
      </c>
      <c r="F831" s="889">
        <v>28</v>
      </c>
      <c r="G831" s="877"/>
      <c r="H831" s="873" t="e">
        <f t="shared" si="103"/>
        <v>#VALUE!</v>
      </c>
      <c r="I831" s="875"/>
      <c r="J831" s="878"/>
      <c r="K831" s="878"/>
      <c r="L831" s="877"/>
      <c r="M831" s="888" t="str">
        <f ca="1">IFERROR(IF(COUNTIF($B$607:$B830,"&lt;0")=1,"",OFFSET($C829,-COUNTIF($B$607:$B830,"&lt;0")+3,0)),"")</f>
        <v/>
      </c>
      <c r="N831" s="888" t="str">
        <f ca="1">IFERROR(IF(AND(_xlfn.ISFORMULA(I831),NOT(_xlfn.ISFORMULA(I830))),1,OFFSET($F829,-COUNTIF($B$607:B830,"&lt;0")+3,0)),"")</f>
        <v/>
      </c>
      <c r="O831" s="873">
        <f t="shared" si="104"/>
        <v>222</v>
      </c>
      <c r="P831" s="873"/>
      <c r="Q831" s="873"/>
      <c r="R831" s="873"/>
      <c r="S831" s="873"/>
      <c r="T831" s="877"/>
    </row>
    <row r="832" spans="1:20" x14ac:dyDescent="0.35">
      <c r="A832" s="873" t="b">
        <v>0</v>
      </c>
      <c r="B832" s="873">
        <f t="shared" si="101"/>
        <v>-17</v>
      </c>
      <c r="C832" s="888" t="s">
        <v>6278</v>
      </c>
      <c r="D832" s="888" t="s">
        <v>4594</v>
      </c>
      <c r="E832" s="873">
        <f t="shared" si="102"/>
        <v>7</v>
      </c>
      <c r="F832" s="889">
        <v>28</v>
      </c>
      <c r="G832" s="877"/>
      <c r="H832" s="873" t="e">
        <f t="shared" si="103"/>
        <v>#VALUE!</v>
      </c>
      <c r="I832" s="875"/>
      <c r="J832" s="878"/>
      <c r="K832" s="878"/>
      <c r="L832" s="877"/>
      <c r="M832" s="888" t="str">
        <f ca="1">IFERROR(IF(COUNTIF($B$607:$B831,"&lt;0")=1,"",OFFSET($C830,-COUNTIF($B$607:$B831,"&lt;0")+3,0)),"")</f>
        <v/>
      </c>
      <c r="N832" s="888" t="str">
        <f ca="1">IFERROR(IF(AND(_xlfn.ISFORMULA(I832),NOT(_xlfn.ISFORMULA(I831))),1,OFFSET($F830,-COUNTIF($B$607:B831,"&lt;0")+3,0)),"")</f>
        <v/>
      </c>
      <c r="O832" s="873">
        <f t="shared" si="104"/>
        <v>223</v>
      </c>
      <c r="P832" s="873"/>
      <c r="Q832" s="873"/>
      <c r="R832" s="873"/>
      <c r="S832" s="873"/>
      <c r="T832" s="877"/>
    </row>
    <row r="833" spans="1:20" x14ac:dyDescent="0.35">
      <c r="A833" s="873" t="b">
        <v>0</v>
      </c>
      <c r="B833" s="873">
        <f t="shared" si="101"/>
        <v>-16</v>
      </c>
      <c r="C833" s="888" t="s">
        <v>6279</v>
      </c>
      <c r="D833" s="888" t="s">
        <v>4594</v>
      </c>
      <c r="E833" s="873">
        <f t="shared" si="102"/>
        <v>8</v>
      </c>
      <c r="F833" s="889">
        <v>28</v>
      </c>
      <c r="G833" s="877"/>
      <c r="H833" s="873" t="e">
        <f t="shared" si="103"/>
        <v>#VALUE!</v>
      </c>
      <c r="I833" s="875"/>
      <c r="J833" s="878"/>
      <c r="K833" s="878"/>
      <c r="L833" s="877"/>
      <c r="M833" s="888" t="str">
        <f ca="1">IFERROR(IF(COUNTIF($B$607:$B832,"&lt;0")=1,"",OFFSET($C831,-COUNTIF($B$607:$B832,"&lt;0")+3,0)),"")</f>
        <v/>
      </c>
      <c r="N833" s="888" t="str">
        <f ca="1">IFERROR(IF(AND(_xlfn.ISFORMULA(I833),NOT(_xlfn.ISFORMULA(I832))),1,OFFSET($F831,-COUNTIF($B$607:B832,"&lt;0")+3,0)),"")</f>
        <v/>
      </c>
      <c r="O833" s="873">
        <f t="shared" si="104"/>
        <v>224</v>
      </c>
      <c r="P833" s="873"/>
      <c r="Q833" s="873"/>
      <c r="R833" s="873"/>
      <c r="S833" s="873"/>
      <c r="T833" s="877"/>
    </row>
    <row r="834" spans="1:20" x14ac:dyDescent="0.35">
      <c r="A834" s="873" t="b">
        <v>0</v>
      </c>
      <c r="B834" s="873">
        <f t="shared" si="101"/>
        <v>-15</v>
      </c>
      <c r="C834" s="888" t="s">
        <v>6280</v>
      </c>
      <c r="D834" s="888" t="s">
        <v>4635</v>
      </c>
      <c r="E834" s="873">
        <f t="shared" si="102"/>
        <v>1</v>
      </c>
      <c r="F834" s="889">
        <v>29</v>
      </c>
      <c r="G834" s="877"/>
      <c r="H834" s="873" t="e">
        <f t="shared" si="103"/>
        <v>#VALUE!</v>
      </c>
      <c r="I834" s="875"/>
      <c r="J834" s="878"/>
      <c r="K834" s="878"/>
      <c r="L834" s="877"/>
      <c r="M834" s="888" t="str">
        <f ca="1">IFERROR(IF(COUNTIF($B$607:$B833,"&lt;0")=1,"",OFFSET($C832,-COUNTIF($B$607:$B833,"&lt;0")+3,0)),"")</f>
        <v/>
      </c>
      <c r="N834" s="888" t="str">
        <f ca="1">IFERROR(IF(AND(_xlfn.ISFORMULA(I834),NOT(_xlfn.ISFORMULA(I833))),1,OFFSET($F832,-COUNTIF($B$607:B833,"&lt;0")+3,0)),"")</f>
        <v/>
      </c>
      <c r="O834" s="873">
        <f t="shared" si="104"/>
        <v>225</v>
      </c>
      <c r="P834" s="873"/>
      <c r="Q834" s="873"/>
      <c r="R834" s="873"/>
      <c r="S834" s="873"/>
      <c r="T834" s="877"/>
    </row>
    <row r="835" spans="1:20" x14ac:dyDescent="0.35">
      <c r="A835" s="873" t="b">
        <v>0</v>
      </c>
      <c r="B835" s="873">
        <f t="shared" si="101"/>
        <v>-14</v>
      </c>
      <c r="C835" s="888" t="s">
        <v>6281</v>
      </c>
      <c r="D835" s="888" t="s">
        <v>4635</v>
      </c>
      <c r="E835" s="873">
        <f t="shared" si="102"/>
        <v>2</v>
      </c>
      <c r="F835" s="889">
        <v>29</v>
      </c>
      <c r="G835" s="877"/>
      <c r="H835" s="873" t="e">
        <f t="shared" si="103"/>
        <v>#VALUE!</v>
      </c>
      <c r="I835" s="875"/>
      <c r="J835" s="878"/>
      <c r="K835" s="878"/>
      <c r="L835" s="877"/>
      <c r="M835" s="888" t="str">
        <f ca="1">IFERROR(IF(COUNTIF($B$607:$B834,"&lt;0")=1,"",OFFSET($C833,-COUNTIF($B$607:$B834,"&lt;0")+3,0)),"")</f>
        <v/>
      </c>
      <c r="N835" s="888" t="str">
        <f ca="1">IFERROR(IF(AND(_xlfn.ISFORMULA(I835),NOT(_xlfn.ISFORMULA(I834))),1,OFFSET($F833,-COUNTIF($B$607:B834,"&lt;0")+3,0)),"")</f>
        <v/>
      </c>
      <c r="O835" s="873">
        <f t="shared" si="104"/>
        <v>226</v>
      </c>
      <c r="P835" s="873"/>
      <c r="Q835" s="873"/>
      <c r="R835" s="873"/>
      <c r="S835" s="873"/>
      <c r="T835" s="877"/>
    </row>
    <row r="836" spans="1:20" x14ac:dyDescent="0.35">
      <c r="A836" s="873" t="b">
        <v>0</v>
      </c>
      <c r="B836" s="873">
        <f t="shared" si="101"/>
        <v>-13</v>
      </c>
      <c r="C836" s="888" t="s">
        <v>6282</v>
      </c>
      <c r="D836" s="888" t="s">
        <v>4635</v>
      </c>
      <c r="E836" s="873">
        <f t="shared" si="102"/>
        <v>3</v>
      </c>
      <c r="F836" s="889">
        <v>29</v>
      </c>
      <c r="G836" s="877"/>
      <c r="H836" s="873" t="e">
        <f t="shared" si="103"/>
        <v>#VALUE!</v>
      </c>
      <c r="I836" s="875"/>
      <c r="J836" s="878"/>
      <c r="K836" s="878"/>
      <c r="L836" s="877"/>
      <c r="M836" s="888" t="str">
        <f ca="1">IFERROR(IF(COUNTIF($B$607:$B835,"&lt;0")=1,"",OFFSET($C834,-COUNTIF($B$607:$B835,"&lt;0")+3,0)),"")</f>
        <v/>
      </c>
      <c r="N836" s="888" t="str">
        <f ca="1">IFERROR(IF(AND(_xlfn.ISFORMULA(I836),NOT(_xlfn.ISFORMULA(I835))),1,OFFSET($F834,-COUNTIF($B$607:B835,"&lt;0")+3,0)),"")</f>
        <v/>
      </c>
      <c r="O836" s="873">
        <f t="shared" si="104"/>
        <v>227</v>
      </c>
      <c r="P836" s="873"/>
      <c r="Q836" s="873"/>
      <c r="R836" s="873"/>
      <c r="S836" s="873"/>
      <c r="T836" s="877"/>
    </row>
    <row r="837" spans="1:20" x14ac:dyDescent="0.35">
      <c r="A837" s="873" t="b">
        <v>0</v>
      </c>
      <c r="B837" s="873">
        <f t="shared" si="101"/>
        <v>-12</v>
      </c>
      <c r="C837" s="888" t="s">
        <v>6283</v>
      </c>
      <c r="D837" s="888" t="s">
        <v>4635</v>
      </c>
      <c r="E837" s="873">
        <f t="shared" si="102"/>
        <v>4</v>
      </c>
      <c r="F837" s="889">
        <v>29</v>
      </c>
      <c r="G837" s="877"/>
      <c r="H837" s="873" t="e">
        <f t="shared" si="103"/>
        <v>#VALUE!</v>
      </c>
      <c r="I837" s="875"/>
      <c r="J837" s="878"/>
      <c r="K837" s="878"/>
      <c r="L837" s="877"/>
      <c r="M837" s="888" t="str">
        <f ca="1">IFERROR(IF(COUNTIF($B$607:$B836,"&lt;0")=1,"",OFFSET($C835,-COUNTIF($B$607:$B836,"&lt;0")+3,0)),"")</f>
        <v/>
      </c>
      <c r="N837" s="888" t="str">
        <f ca="1">IFERROR(IF(AND(_xlfn.ISFORMULA(I837),NOT(_xlfn.ISFORMULA(I836))),1,OFFSET($F835,-COUNTIF($B$607:B836,"&lt;0")+3,0)),"")</f>
        <v/>
      </c>
      <c r="O837" s="873">
        <f t="shared" si="104"/>
        <v>228</v>
      </c>
      <c r="P837" s="873"/>
      <c r="Q837" s="873"/>
      <c r="R837" s="873"/>
      <c r="S837" s="873"/>
      <c r="T837" s="877"/>
    </row>
    <row r="838" spans="1:20" x14ac:dyDescent="0.35">
      <c r="A838" s="873" t="b">
        <v>0</v>
      </c>
      <c r="B838" s="873">
        <f t="shared" si="101"/>
        <v>-11</v>
      </c>
      <c r="C838" s="888" t="s">
        <v>6284</v>
      </c>
      <c r="D838" s="888" t="s">
        <v>4635</v>
      </c>
      <c r="E838" s="873">
        <f t="shared" si="102"/>
        <v>5</v>
      </c>
      <c r="F838" s="889">
        <v>29</v>
      </c>
      <c r="G838" s="877"/>
      <c r="H838" s="873" t="e">
        <f t="shared" si="103"/>
        <v>#VALUE!</v>
      </c>
      <c r="I838" s="875"/>
      <c r="J838" s="878"/>
      <c r="K838" s="878"/>
      <c r="L838" s="877"/>
      <c r="M838" s="888" t="str">
        <f ca="1">IFERROR(IF(COUNTIF($B$607:$B837,"&lt;0")=1,"",OFFSET($C836,-COUNTIF($B$607:$B837,"&lt;0")+3,0)),"")</f>
        <v/>
      </c>
      <c r="N838" s="888" t="str">
        <f ca="1">IFERROR(IF(AND(_xlfn.ISFORMULA(I838),NOT(_xlfn.ISFORMULA(I837))),1,OFFSET($F836,-COUNTIF($B$607:B837,"&lt;0")+3,0)),"")</f>
        <v/>
      </c>
      <c r="O838" s="873">
        <f t="shared" si="104"/>
        <v>229</v>
      </c>
      <c r="P838" s="873"/>
      <c r="Q838" s="873"/>
      <c r="R838" s="873"/>
      <c r="S838" s="873"/>
      <c r="T838" s="877"/>
    </row>
    <row r="839" spans="1:20" x14ac:dyDescent="0.35">
      <c r="A839" s="873" t="b">
        <v>0</v>
      </c>
      <c r="B839" s="873">
        <f t="shared" si="101"/>
        <v>-10</v>
      </c>
      <c r="C839" s="888" t="s">
        <v>6285</v>
      </c>
      <c r="D839" s="888" t="s">
        <v>4635</v>
      </c>
      <c r="E839" s="873">
        <f t="shared" si="102"/>
        <v>6</v>
      </c>
      <c r="F839" s="889">
        <v>29</v>
      </c>
      <c r="G839" s="877"/>
      <c r="H839" s="873" t="e">
        <f t="shared" si="103"/>
        <v>#VALUE!</v>
      </c>
      <c r="I839" s="875"/>
      <c r="J839" s="878"/>
      <c r="K839" s="878"/>
      <c r="L839" s="877"/>
      <c r="M839" s="888" t="str">
        <f ca="1">IFERROR(IF(COUNTIF($B$607:$B838,"&lt;0")=1,"",OFFSET($C837,-COUNTIF($B$607:$B838,"&lt;0")+3,0)),"")</f>
        <v/>
      </c>
      <c r="N839" s="888" t="str">
        <f ca="1">IFERROR(IF(AND(_xlfn.ISFORMULA(I839),NOT(_xlfn.ISFORMULA(I838))),1,OFFSET($F837,-COUNTIF($B$607:B838,"&lt;0")+3,0)),"")</f>
        <v/>
      </c>
      <c r="O839" s="873">
        <f t="shared" si="104"/>
        <v>230</v>
      </c>
      <c r="P839" s="873"/>
      <c r="Q839" s="873"/>
      <c r="R839" s="873"/>
      <c r="S839" s="873"/>
      <c r="T839" s="877"/>
    </row>
    <row r="840" spans="1:20" x14ac:dyDescent="0.35">
      <c r="A840" s="873" t="b">
        <v>0</v>
      </c>
      <c r="B840" s="873">
        <f t="shared" si="101"/>
        <v>-9</v>
      </c>
      <c r="C840" s="888" t="s">
        <v>6286</v>
      </c>
      <c r="D840" s="888" t="s">
        <v>4635</v>
      </c>
      <c r="E840" s="873">
        <f t="shared" si="102"/>
        <v>7</v>
      </c>
      <c r="F840" s="889">
        <v>29</v>
      </c>
      <c r="G840" s="877"/>
      <c r="H840" s="873" t="e">
        <f t="shared" si="103"/>
        <v>#VALUE!</v>
      </c>
      <c r="I840" s="875"/>
      <c r="J840" s="878"/>
      <c r="K840" s="878"/>
      <c r="L840" s="877"/>
      <c r="M840" s="888" t="str">
        <f ca="1">IFERROR(IF(COUNTIF($B$607:$B839,"&lt;0")=1,"",OFFSET($C838,-COUNTIF($B$607:$B839,"&lt;0")+3,0)),"")</f>
        <v/>
      </c>
      <c r="N840" s="888" t="str">
        <f ca="1">IFERROR(IF(AND(_xlfn.ISFORMULA(I840),NOT(_xlfn.ISFORMULA(I839))),1,OFFSET($F838,-COUNTIF($B$607:B839,"&lt;0")+3,0)),"")</f>
        <v/>
      </c>
      <c r="O840" s="873">
        <f t="shared" si="104"/>
        <v>231</v>
      </c>
      <c r="P840" s="873"/>
      <c r="Q840" s="873"/>
      <c r="R840" s="873"/>
      <c r="S840" s="873"/>
      <c r="T840" s="877"/>
    </row>
    <row r="841" spans="1:20" x14ac:dyDescent="0.35">
      <c r="A841" s="873" t="b">
        <v>0</v>
      </c>
      <c r="B841" s="873">
        <f t="shared" si="101"/>
        <v>-8</v>
      </c>
      <c r="C841" s="888" t="s">
        <v>6287</v>
      </c>
      <c r="D841" s="888" t="s">
        <v>4635</v>
      </c>
      <c r="E841" s="873">
        <f t="shared" si="102"/>
        <v>8</v>
      </c>
      <c r="F841" s="889">
        <v>29</v>
      </c>
      <c r="G841" s="877"/>
      <c r="H841" s="873" t="e">
        <f t="shared" si="103"/>
        <v>#VALUE!</v>
      </c>
      <c r="I841" s="875"/>
      <c r="J841" s="878"/>
      <c r="K841" s="878"/>
      <c r="L841" s="877"/>
      <c r="M841" s="888" t="str">
        <f ca="1">IFERROR(IF(COUNTIF($B$607:$B840,"&lt;0")=1,"",OFFSET($C839,-COUNTIF($B$607:$B840,"&lt;0")+3,0)),"")</f>
        <v/>
      </c>
      <c r="N841" s="888" t="str">
        <f ca="1">IFERROR(IF(AND(_xlfn.ISFORMULA(I841),NOT(_xlfn.ISFORMULA(I840))),1,OFFSET($F839,-COUNTIF($B$607:B840,"&lt;0")+3,0)),"")</f>
        <v/>
      </c>
      <c r="O841" s="873">
        <f t="shared" si="104"/>
        <v>232</v>
      </c>
      <c r="P841" s="873"/>
      <c r="Q841" s="873"/>
      <c r="R841" s="873"/>
      <c r="S841" s="873"/>
      <c r="T841" s="877"/>
    </row>
    <row r="842" spans="1:20" x14ac:dyDescent="0.35">
      <c r="A842" s="873" t="b">
        <v>0</v>
      </c>
      <c r="B842" s="873">
        <f t="shared" si="101"/>
        <v>-7</v>
      </c>
      <c r="C842" s="888" t="s">
        <v>6288</v>
      </c>
      <c r="D842" s="888" t="s">
        <v>4676</v>
      </c>
      <c r="E842" s="873">
        <f t="shared" si="102"/>
        <v>1</v>
      </c>
      <c r="F842" s="889">
        <v>30</v>
      </c>
      <c r="G842" s="877"/>
      <c r="H842" s="873" t="e">
        <f t="shared" si="103"/>
        <v>#VALUE!</v>
      </c>
      <c r="I842" s="875"/>
      <c r="J842" s="878"/>
      <c r="K842" s="878"/>
      <c r="L842" s="877"/>
      <c r="M842" s="888" t="str">
        <f ca="1">IFERROR(IF(COUNTIF($B$607:$B841,"&lt;0")=1,"",OFFSET($C840,-COUNTIF($B$607:$B841,"&lt;0")+3,0)),"")</f>
        <v/>
      </c>
      <c r="N842" s="888" t="str">
        <f ca="1">IFERROR(IF(AND(_xlfn.ISFORMULA(I842),NOT(_xlfn.ISFORMULA(I841))),1,OFFSET($F840,-COUNTIF($B$607:B841,"&lt;0")+3,0)),"")</f>
        <v/>
      </c>
      <c r="O842" s="873">
        <f t="shared" si="104"/>
        <v>233</v>
      </c>
      <c r="P842" s="873"/>
      <c r="Q842" s="873"/>
      <c r="R842" s="873"/>
      <c r="S842" s="873"/>
      <c r="T842" s="877"/>
    </row>
    <row r="843" spans="1:20" x14ac:dyDescent="0.35">
      <c r="A843" s="873" t="b">
        <v>0</v>
      </c>
      <c r="B843" s="873">
        <f t="shared" si="101"/>
        <v>-6</v>
      </c>
      <c r="C843" s="888" t="s">
        <v>6289</v>
      </c>
      <c r="D843" s="888" t="s">
        <v>4676</v>
      </c>
      <c r="E843" s="873">
        <f t="shared" si="102"/>
        <v>2</v>
      </c>
      <c r="F843" s="889">
        <v>30</v>
      </c>
      <c r="G843" s="877"/>
      <c r="H843" s="873" t="e">
        <f t="shared" si="103"/>
        <v>#VALUE!</v>
      </c>
      <c r="I843" s="875"/>
      <c r="J843" s="878"/>
      <c r="K843" s="878"/>
      <c r="L843" s="877"/>
      <c r="M843" s="888" t="str">
        <f ca="1">IFERROR(IF(COUNTIF($B$607:$B842,"&lt;0")=1,"",OFFSET($C841,-COUNTIF($B$607:$B842,"&lt;0")+3,0)),"")</f>
        <v/>
      </c>
      <c r="N843" s="888" t="str">
        <f ca="1">IFERROR(IF(AND(_xlfn.ISFORMULA(I843),NOT(_xlfn.ISFORMULA(I842))),1,OFFSET($F841,-COUNTIF($B$607:B842,"&lt;0")+3,0)),"")</f>
        <v/>
      </c>
      <c r="O843" s="873">
        <f t="shared" si="104"/>
        <v>234</v>
      </c>
      <c r="P843" s="873"/>
      <c r="Q843" s="873"/>
      <c r="R843" s="873"/>
      <c r="S843" s="873"/>
      <c r="T843" s="877"/>
    </row>
    <row r="844" spans="1:20" x14ac:dyDescent="0.35">
      <c r="A844" s="873" t="b">
        <v>0</v>
      </c>
      <c r="B844" s="873">
        <f t="shared" si="101"/>
        <v>-5</v>
      </c>
      <c r="C844" s="888" t="s">
        <v>6290</v>
      </c>
      <c r="D844" s="888" t="s">
        <v>4676</v>
      </c>
      <c r="E844" s="873">
        <f t="shared" si="102"/>
        <v>3</v>
      </c>
      <c r="F844" s="889">
        <v>30</v>
      </c>
      <c r="G844" s="877"/>
      <c r="H844" s="873" t="e">
        <f t="shared" si="103"/>
        <v>#VALUE!</v>
      </c>
      <c r="I844" s="875"/>
      <c r="J844" s="878"/>
      <c r="K844" s="878"/>
      <c r="L844" s="877"/>
      <c r="M844" s="888" t="str">
        <f ca="1">IFERROR(IF(COUNTIF($B$607:$B843,"&lt;0")=1,"",OFFSET($C842,-COUNTIF($B$607:$B843,"&lt;0")+3,0)),"")</f>
        <v/>
      </c>
      <c r="N844" s="888" t="str">
        <f ca="1">IFERROR(IF(AND(_xlfn.ISFORMULA(I844),NOT(_xlfn.ISFORMULA(I843))),1,OFFSET($F842,-COUNTIF($B$607:B843,"&lt;0")+3,0)),"")</f>
        <v/>
      </c>
      <c r="O844" s="873">
        <f t="shared" si="104"/>
        <v>235</v>
      </c>
      <c r="P844" s="873"/>
      <c r="Q844" s="873"/>
      <c r="R844" s="873"/>
      <c r="S844" s="873"/>
      <c r="T844" s="877"/>
    </row>
    <row r="845" spans="1:20" x14ac:dyDescent="0.35">
      <c r="A845" s="873" t="b">
        <v>0</v>
      </c>
      <c r="B845" s="873">
        <f t="shared" si="101"/>
        <v>-4</v>
      </c>
      <c r="C845" s="888" t="s">
        <v>6291</v>
      </c>
      <c r="D845" s="888" t="s">
        <v>4676</v>
      </c>
      <c r="E845" s="873">
        <f t="shared" si="102"/>
        <v>4</v>
      </c>
      <c r="F845" s="889">
        <v>30</v>
      </c>
      <c r="G845" s="877"/>
      <c r="H845" s="873" t="e">
        <f t="shared" si="103"/>
        <v>#VALUE!</v>
      </c>
      <c r="I845" s="875"/>
      <c r="J845" s="878"/>
      <c r="K845" s="878"/>
      <c r="L845" s="877"/>
      <c r="M845" s="888" t="str">
        <f ca="1">IFERROR(IF(COUNTIF($B$607:$B844,"&lt;0")=1,"",OFFSET($C843,-COUNTIF($B$607:$B844,"&lt;0")+3,0)),"")</f>
        <v/>
      </c>
      <c r="N845" s="888" t="str">
        <f ca="1">IFERROR(IF(AND(_xlfn.ISFORMULA(I845),NOT(_xlfn.ISFORMULA(I844))),1,OFFSET($F843,-COUNTIF($B$607:B844,"&lt;0")+3,0)),"")</f>
        <v/>
      </c>
      <c r="O845" s="873">
        <f t="shared" si="104"/>
        <v>236</v>
      </c>
      <c r="P845" s="873"/>
      <c r="Q845" s="873"/>
      <c r="R845" s="873"/>
      <c r="S845" s="873"/>
      <c r="T845" s="877"/>
    </row>
    <row r="846" spans="1:20" x14ac:dyDescent="0.35">
      <c r="A846" s="873" t="b">
        <v>0</v>
      </c>
      <c r="B846" s="873">
        <f t="shared" si="101"/>
        <v>-3</v>
      </c>
      <c r="C846" s="888" t="s">
        <v>6292</v>
      </c>
      <c r="D846" s="888" t="s">
        <v>4676</v>
      </c>
      <c r="E846" s="873">
        <f t="shared" si="102"/>
        <v>5</v>
      </c>
      <c r="F846" s="889">
        <v>30</v>
      </c>
      <c r="G846" s="877"/>
      <c r="H846" s="873" t="e">
        <f t="shared" si="103"/>
        <v>#VALUE!</v>
      </c>
      <c r="I846" s="875"/>
      <c r="J846" s="878"/>
      <c r="K846" s="878"/>
      <c r="L846" s="877"/>
      <c r="M846" s="888" t="str">
        <f ca="1">IFERROR(IF(COUNTIF($B$607:$B845,"&lt;0")=1,"",OFFSET($C844,-COUNTIF($B$607:$B845,"&lt;0")+3,0)),"")</f>
        <v/>
      </c>
      <c r="N846" s="888" t="str">
        <f ca="1">IFERROR(IF(AND(_xlfn.ISFORMULA(I846),NOT(_xlfn.ISFORMULA(I845))),1,OFFSET($F844,-COUNTIF($B$607:B845,"&lt;0")+3,0)),"")</f>
        <v/>
      </c>
      <c r="O846" s="873">
        <f t="shared" si="104"/>
        <v>237</v>
      </c>
      <c r="P846" s="873"/>
      <c r="Q846" s="873"/>
      <c r="R846" s="873"/>
      <c r="S846" s="873"/>
      <c r="T846" s="877"/>
    </row>
    <row r="847" spans="1:20" x14ac:dyDescent="0.35">
      <c r="A847" s="873" t="b">
        <v>0</v>
      </c>
      <c r="B847" s="873">
        <f t="shared" si="101"/>
        <v>-2</v>
      </c>
      <c r="C847" s="888" t="s">
        <v>6293</v>
      </c>
      <c r="D847" s="888" t="s">
        <v>4676</v>
      </c>
      <c r="E847" s="873">
        <f t="shared" si="102"/>
        <v>6</v>
      </c>
      <c r="F847" s="889">
        <v>30</v>
      </c>
      <c r="G847" s="877"/>
      <c r="H847" s="873" t="e">
        <f t="shared" si="103"/>
        <v>#VALUE!</v>
      </c>
      <c r="I847" s="875"/>
      <c r="J847" s="878"/>
      <c r="K847" s="878"/>
      <c r="L847" s="877"/>
      <c r="M847" s="888" t="str">
        <f ca="1">IFERROR(IF(COUNTIF($B$607:$B846,"&lt;0")=1,"",OFFSET($C845,-COUNTIF($B$607:$B846,"&lt;0")+3,0)),"")</f>
        <v/>
      </c>
      <c r="N847" s="888" t="str">
        <f ca="1">IFERROR(IF(AND(_xlfn.ISFORMULA(I847),NOT(_xlfn.ISFORMULA(I846))),1,OFFSET($F845,-COUNTIF($B$607:B846,"&lt;0")+3,0)),"")</f>
        <v/>
      </c>
      <c r="O847" s="873">
        <f t="shared" si="104"/>
        <v>238</v>
      </c>
      <c r="P847" s="873"/>
      <c r="Q847" s="873"/>
      <c r="R847" s="873"/>
      <c r="S847" s="873"/>
      <c r="T847" s="877"/>
    </row>
    <row r="848" spans="1:20" x14ac:dyDescent="0.35">
      <c r="A848" s="873" t="b">
        <v>0</v>
      </c>
      <c r="B848" s="873">
        <f t="shared" si="101"/>
        <v>-1</v>
      </c>
      <c r="C848" s="888" t="s">
        <v>6294</v>
      </c>
      <c r="D848" s="888" t="s">
        <v>4676</v>
      </c>
      <c r="E848" s="873">
        <f t="shared" si="102"/>
        <v>7</v>
      </c>
      <c r="F848" s="889">
        <v>30</v>
      </c>
      <c r="G848" s="877"/>
      <c r="H848" s="873" t="e">
        <f t="shared" si="103"/>
        <v>#VALUE!</v>
      </c>
      <c r="I848" s="875"/>
      <c r="J848" s="878"/>
      <c r="K848" s="878"/>
      <c r="L848" s="877"/>
      <c r="M848" s="888" t="str">
        <f ca="1">IFERROR(IF(COUNTIF($B$607:$B847,"&lt;0")=1,"",OFFSET($C846,-COUNTIF($B$607:$B847,"&lt;0")+3,0)),"")</f>
        <v/>
      </c>
      <c r="N848" s="888" t="str">
        <f ca="1">IFERROR(IF(AND(_xlfn.ISFORMULA(I848),NOT(_xlfn.ISFORMULA(I847))),1,OFFSET($F846,-COUNTIF($B$607:B847,"&lt;0")+3,0)),"")</f>
        <v/>
      </c>
      <c r="O848" s="873">
        <f t="shared" si="104"/>
        <v>239</v>
      </c>
      <c r="P848" s="873"/>
      <c r="Q848" s="873"/>
      <c r="R848" s="873"/>
      <c r="S848" s="873"/>
      <c r="T848" s="877"/>
    </row>
    <row r="849" spans="1:20" x14ac:dyDescent="0.35">
      <c r="A849" s="873" t="b">
        <v>0</v>
      </c>
      <c r="B849" s="873">
        <f t="shared" si="101"/>
        <v>0</v>
      </c>
      <c r="C849" s="888" t="s">
        <v>6295</v>
      </c>
      <c r="D849" s="888" t="s">
        <v>4676</v>
      </c>
      <c r="E849" s="873">
        <f t="shared" si="102"/>
        <v>8</v>
      </c>
      <c r="F849" s="889">
        <v>30</v>
      </c>
      <c r="G849" s="877"/>
      <c r="H849" s="873" t="e">
        <f t="shared" si="103"/>
        <v>#VALUE!</v>
      </c>
      <c r="I849" s="875"/>
      <c r="J849" s="878"/>
      <c r="K849" s="878"/>
      <c r="L849" s="877"/>
      <c r="M849" s="888" t="str">
        <f ca="1">IFERROR(IF(COUNTIF($B$607:$B848,"&lt;0")=1,"",OFFSET($C847,-COUNTIF($B$607:$B848,"&lt;0")+3,0)),"")</f>
        <v/>
      </c>
      <c r="N849" s="888" t="str">
        <f ca="1">IFERROR(IF(AND(_xlfn.ISFORMULA(I849),NOT(_xlfn.ISFORMULA(I848))),1,OFFSET($F847,-COUNTIF($B$607:B848,"&lt;0")+3,0)),"")</f>
        <v/>
      </c>
      <c r="O849" s="873">
        <f t="shared" si="104"/>
        <v>240</v>
      </c>
      <c r="P849" s="873"/>
      <c r="Q849" s="873"/>
      <c r="R849" s="873"/>
      <c r="S849" s="873"/>
      <c r="T849" s="877"/>
    </row>
    <row r="850" spans="1:20" x14ac:dyDescent="0.35">
      <c r="A850" s="873" t="b">
        <f t="shared" ref="A850:A913" ca="1" si="105">IF(OR(I850&lt;&gt;"",J850&lt;&gt;"",K850&lt;&gt;"",L850&lt;&gt;""),TRUE,FALSE)</f>
        <v>0</v>
      </c>
      <c r="B850" s="873">
        <f t="shared" si="101"/>
        <v>1</v>
      </c>
      <c r="C850" s="891" t="str">
        <f t="shared" ref="C850:C913" ca="1" si="106">M850</f>
        <v>a1755000002Q5EzAAK</v>
      </c>
      <c r="D850" s="888"/>
      <c r="E850" s="873">
        <f t="shared" si="102"/>
        <v>1</v>
      </c>
      <c r="F850" s="889">
        <f ca="1">IF(COUNTA(D$608:D850)=1,"",OFFSET(F848,-COUNTA(D$608:D850)+3,0))</f>
        <v>1</v>
      </c>
      <c r="G850" s="877" t="str">
        <f t="shared" ref="G850:G913" ca="1" si="107">IFERROR(IF(INDIRECT("'Coverage Indicators - Section I'!G"&amp;$I244)="","",INDIRECT("'Coverage Indicators - Section I'!G"&amp;$I244)),"")</f>
        <v/>
      </c>
      <c r="H850" s="873">
        <f t="shared" si="103"/>
        <v>9</v>
      </c>
      <c r="I850" s="875" t="str">
        <f t="shared" ref="I850:I913" ca="1" si="108">IFERROR(CHOOSE(E850,IFERROR(IF(INDIRECT("'Coverage Indicators - Section D'!P"&amp;H850)="","",INDIRECT("'Coverage Indicators - Section D'!P"&amp;H850)*100),""),IFERROR(IF(INDIRECT("'Coverage Indicators - Section D'!S"&amp;H850)="","",INDIRECT("'Coverage Indicators - Section D'!S"&amp;H850)*100),""),IFERROR(IF(INDIRECT("'Coverage Indicators - Section D'!V"&amp;H850)="","",INDIRECT("'Coverage Indicators - Section D'!V"&amp;H850)*100),""),IFERROR(IF(INDIRECT("'Coverage Indicators - Section D'!Y"&amp;H850)="","",INDIRECT("'Coverage Indicators - Section D'!Y"&amp;H850)*100),""),IFERROR(IF(INDIRECT("'Coverage Indicators - Section D'!AB"&amp;H850)="","",INDIRECT("'Coverage Indicators - Section D'!AB"&amp;H850)*100),""),IFERROR(IF(INDIRECT("'Coverage Indicators - Section D'!AE"&amp;H850)="","",INDIRECT("'Coverage Indicators - Section D'!AE"&amp;H850)*100),""),IFERROR(IF(INDIRECT("'Coverage Indicators - Section D'!AH"&amp;H850)="","",INDIRECT("'Coverage Indicators - Section D'!AH"&amp;H850)*100),""),IFERROR(IF(INDIRECT("'Coverage Indicators - Section D'!AK"&amp;H850)="","",INDIRECT("'Coverage Indicators - Section D'!AK"&amp;H850)*100),"")),"")</f>
        <v/>
      </c>
      <c r="J850" s="878" t="str">
        <f t="shared" ref="J850:J913" ca="1" si="109">IFERROR(CHOOSE(E850,IFERROR(IF(INDIRECT("'Coverage Indicators - Section D'!O"&amp;H850+1)="","",INDIRECT("'Coverage Indicators - Section D'!O"&amp;H850+1)),""),IFERROR(IF(INDIRECT("'Coverage Indicators - Section D'!R"&amp;H850+1)="","",INDIRECT("'Coverage Indicators - Section D'!R"&amp;H850+1)),""),IFERROR(IF(INDIRECT("'Coverage Indicators - Section D'!U"&amp;H850+1)="","",INDIRECT("'Coverage Indicators - Section D'!U"&amp;H850+1)),""),IFERROR(IF(INDIRECT("'Coverage Indicators - Section D'!X"&amp;H850+1)="","",INDIRECT("'Coverage Indicators - Section D'!X"&amp;H850+1)),""),IFERROR(IF(INDIRECT("'Coverage Indicators - Section D'!AA"&amp;H850+1)="","",INDIRECT("'Coverage Indicators - Section D'!AA"&amp;H850+1)),""),IFERROR(IF(INDIRECT("'Coverage Indicators - Section D'!AD"&amp;H850+1)="","",INDIRECT("'Coverage Indicators - Section D'!AD"&amp;H850+1)),""),IFERROR(IF(INDIRECT("'Coverage Indicators - Section D'!AG"&amp;H850+1)="","",INDIRECT("'Coverage Indicators - Section D'!AG"&amp;H850+1)),""),IFERROR(IF(INDIRECT("'Coverage Indicators - Section D'!AJ"&amp;H850+1)="","",INDIRECT("'Coverage Indicators - Section D'!AJ"&amp;H850+1)),"")),"")</f>
        <v/>
      </c>
      <c r="K850" s="878" t="str">
        <f t="shared" ref="K850:K913" ca="1" si="110">IFERROR(CHOOSE(E850,IFERROR(IF(INDIRECT("'Coverage Indicators - Section D'!O"&amp;H850)="","",INDIRECT("'Coverage Indicators - Section D'!O"&amp;H850)),""),IFERROR(IF(INDIRECT("'Coverage Indicators - Section D'!R"&amp;H850)="","",INDIRECT("'Coverage Indicators - Section D'!R"&amp;H850)),""),IFERROR(IF(INDIRECT("'Coverage Indicators - Section D'!U"&amp;H850)="","",INDIRECT("'Coverage Indicators - Section D'!U"&amp;H850)),""),IFERROR(IF(INDIRECT("'Coverage Indicators - Section D'!X"&amp;H850)="","",INDIRECT("'Coverage Indicators - Section D'!X"&amp;H850)),""),IFERROR(IF(INDIRECT("'Coverage Indicators - Section D'!AA"&amp;H850)="","",INDIRECT("'Coverage Indicators - Section D'!AA"&amp;H850)),""),IFERROR(IF(INDIRECT("'Coverage Indicators - Section D'!AD"&amp;H850)="","",INDIRECT("'Coverage Indicators - Section D'!AD"&amp;H850)),""),IFERROR(IF(INDIRECT("'Coverage Indicators - Section D'!AG"&amp;H850)="","",INDIRECT("'Coverage Indicators - Section D'!AG"&amp;H850)),""),IFERROR(IF(INDIRECT("'Coverage Indicators - Section D'!AJ"&amp;H850)="","",INDIRECT("'Coverage Indicators - Section D'!AJ"&amp;H850)),"")),"")</f>
        <v/>
      </c>
      <c r="L850" s="877" t="str">
        <f t="shared" ref="L850:L913" ca="1" si="111">IF(IFERROR(CHOOSE(E850,IFERROR(IF(INDIRECT("'Coverage Indicators - Section D'!Q"&amp;H850)=0,"",INDIRECT("'Coverage Indicators - Section D'!Q"&amp;H850)),""),IFERROR(IF(INDIRECT("'Coverage Indicators - Section D'!T"&amp;H850)=0,"",INDIRECT("'Coverage Indicators - Section D'!T"&amp;H850)),""),IFERROR(IF(INDIRECT("'Coverage Indicators - Section D'!W"&amp;H850)=0,"",INDIRECT("'Coverage Indicators - Section D'!W"&amp;H850)),""),IFERROR(IF(INDIRECT("'Coverage Indicators - Section D'!Z"&amp;H850)=0,"",INDIRECT("'Coverage Indicators - Section D'!Z"&amp;H850)),""),IFERROR(IF(INDIRECT("'Coverage Indicators - Section D'!AC"&amp;H850)=0,"",INDIRECT("'Coverage Indicators - Section D'!AC"&amp;H850)),""),IFERROR(IF(INDIRECT("'Coverage Indicators - Section D'!AF"&amp;H850)=0,"",INDIRECT("'Coverage Indicators - Section D'!AF"&amp;H850)),""),IFERROR(IF(INDIRECT("'Coverage Indicators - Section D'!AI"&amp;H850)=0,"",INDIRECT("'Coverage Indicators - Section D'!AI"&amp;H850)),""),IFERROR(IF(INDIRECT("'Coverage Indicators - Section D'!AL"&amp;H850)=0,"",INDIRECT("'Coverage Indicators - Section D'!AL"&amp;H850)),""),),"")=0,"",IFERROR(CHOOSE(E850,IFERROR(IF(INDIRECT("'Coverage Indicators - Section D'!Q"&amp;H850)=0,"",INDIRECT("'Coverage Indicators - Section D'!Q"&amp;H850)),""),IFERROR(IF(INDIRECT("'Coverage Indicators - Section D'!T"&amp;H850)=0,"",INDIRECT("'Coverage Indicators - Section D'!T"&amp;H850)),""),IFERROR(IF(INDIRECT("'Coverage Indicators - Section D'!W"&amp;H850)=0,"",INDIRECT("'Coverage Indicators - Section D'!W"&amp;H850)),""),IFERROR(IF(INDIRECT("'Coverage Indicators - Section D'!Z"&amp;H850)=0,"",INDIRECT("'Coverage Indicators - Section D'!Z"&amp;H850)),""),IFERROR(IF(INDIRECT("'Coverage Indicators - Section D'!AC"&amp;H850)=0,"",INDIRECT("'Coverage Indicators - Section D'!AC"&amp;H850)),""),IFERROR(IF(INDIRECT("'Coverage Indicators - Section D'!AF"&amp;H850)=0,"",INDIRECT("'Coverage Indicators - Section D'!AF"&amp;H850)),""),IFERROR(IF(INDIRECT("'Coverage Indicators - Section D'!AI"&amp;H850)=0,"",INDIRECT("'Coverage Indicators - Section D'!AI"&amp;H850)),""),IFERROR(IF(INDIRECT("'Coverage Indicators - Section D'!AL"&amp;H850)=0,"",INDIRECT("'Coverage Indicators - Section D'!AL"&amp;H850)),""),),""))</f>
        <v/>
      </c>
      <c r="M850" s="888" t="str">
        <f ca="1">IFERROR(IF(COUNTIF($B$607:$B849,"&lt;0")=1,"",OFFSET($C848,-COUNTIF($B$607:$B849,"&lt;0")+3,0)),"")</f>
        <v>a1755000002Q5EzAAK</v>
      </c>
      <c r="N850" s="888">
        <f ca="1">IFERROR(IF(AND(_xlfn.ISFORMULA(I850),NOT(_xlfn.ISFORMULA(I849))),1,OFFSET($F848,-COUNTIF($B$607:B849,"&lt;0")+3,0)),"")</f>
        <v>1</v>
      </c>
      <c r="O850" s="873">
        <f t="shared" si="104"/>
        <v>0</v>
      </c>
      <c r="P850" s="873"/>
      <c r="Q850" s="873"/>
      <c r="R850" s="873"/>
      <c r="S850" s="873"/>
      <c r="T850" s="877"/>
    </row>
    <row r="851" spans="1:20" x14ac:dyDescent="0.35">
      <c r="A851" s="873" t="b">
        <f t="shared" ca="1" si="105"/>
        <v>0</v>
      </c>
      <c r="B851" s="873">
        <f t="shared" si="101"/>
        <v>2</v>
      </c>
      <c r="C851" s="891" t="str">
        <f t="shared" ca="1" si="106"/>
        <v>a1755000002Q5FTAA0</v>
      </c>
      <c r="D851" s="888"/>
      <c r="E851" s="873">
        <f t="shared" si="102"/>
        <v>2</v>
      </c>
      <c r="F851" s="889">
        <f ca="1">IF(COUNTA(D$608:D851)=1,"",OFFSET(F849,-COUNTA(D$608:D851)+3,0))</f>
        <v>1</v>
      </c>
      <c r="G851" s="877" t="str">
        <f t="shared" ca="1" si="107"/>
        <v/>
      </c>
      <c r="H851" s="873">
        <f t="shared" si="103"/>
        <v>9</v>
      </c>
      <c r="I851" s="875" t="str">
        <f t="shared" ca="1" si="108"/>
        <v/>
      </c>
      <c r="J851" s="878" t="str">
        <f t="shared" ca="1" si="109"/>
        <v/>
      </c>
      <c r="K851" s="878" t="str">
        <f t="shared" ca="1" si="110"/>
        <v/>
      </c>
      <c r="L851" s="877" t="str">
        <f t="shared" ca="1" si="111"/>
        <v/>
      </c>
      <c r="M851" s="888" t="str">
        <f ca="1">IFERROR(IF(COUNTIF($B$607:$B850,"&lt;0")=1,"",OFFSET($C849,-COUNTIF($B$607:$B850,"&lt;0")+3,0)),"")</f>
        <v>a1755000002Q5FTAA0</v>
      </c>
      <c r="N851" s="888">
        <f ca="1">IFERROR(IF(AND(_xlfn.ISFORMULA(I851),NOT(_xlfn.ISFORMULA(I850))),1,OFFSET($F849,-COUNTIF($B$607:B850,"&lt;0")+3,0)),"")</f>
        <v>1</v>
      </c>
      <c r="O851" s="873">
        <f t="shared" si="104"/>
        <v>0</v>
      </c>
      <c r="P851" s="873"/>
      <c r="Q851" s="873"/>
      <c r="R851" s="873"/>
      <c r="S851" s="873"/>
      <c r="T851" s="877"/>
    </row>
    <row r="852" spans="1:20" x14ac:dyDescent="0.35">
      <c r="A852" s="873" t="b">
        <f t="shared" ca="1" si="105"/>
        <v>0</v>
      </c>
      <c r="B852" s="873">
        <f t="shared" si="101"/>
        <v>3</v>
      </c>
      <c r="C852" s="891" t="str">
        <f t="shared" ca="1" si="106"/>
        <v>a1755000002Q5FxAAK</v>
      </c>
      <c r="D852" s="888"/>
      <c r="E852" s="873">
        <f t="shared" si="102"/>
        <v>3</v>
      </c>
      <c r="F852" s="889">
        <f ca="1">IF(COUNTA(D$608:D852)=1,"",OFFSET(F850,-COUNTA(D$608:D852)+3,0))</f>
        <v>1</v>
      </c>
      <c r="G852" s="877" t="str">
        <f t="shared" ca="1" si="107"/>
        <v/>
      </c>
      <c r="H852" s="873">
        <f t="shared" si="103"/>
        <v>9</v>
      </c>
      <c r="I852" s="875" t="str">
        <f t="shared" ca="1" si="108"/>
        <v/>
      </c>
      <c r="J852" s="878" t="str">
        <f t="shared" ca="1" si="109"/>
        <v/>
      </c>
      <c r="K852" s="878" t="str">
        <f t="shared" ca="1" si="110"/>
        <v/>
      </c>
      <c r="L852" s="877" t="str">
        <f t="shared" ca="1" si="111"/>
        <v/>
      </c>
      <c r="M852" s="888" t="str">
        <f ca="1">IFERROR(IF(COUNTIF($B$607:$B851,"&lt;0")=1,"",OFFSET($C850,-COUNTIF($B$607:$B851,"&lt;0")+3,0)),"")</f>
        <v>a1755000002Q5FxAAK</v>
      </c>
      <c r="N852" s="888">
        <f ca="1">IFERROR(IF(AND(_xlfn.ISFORMULA(I852),NOT(_xlfn.ISFORMULA(I851))),1,OFFSET($F850,-COUNTIF($B$607:B851,"&lt;0")+3,0)),"")</f>
        <v>1</v>
      </c>
      <c r="O852" s="873">
        <f t="shared" si="104"/>
        <v>0</v>
      </c>
      <c r="P852" s="873"/>
      <c r="Q852" s="873"/>
      <c r="R852" s="873"/>
      <c r="S852" s="873"/>
      <c r="T852" s="877"/>
    </row>
    <row r="853" spans="1:20" x14ac:dyDescent="0.35">
      <c r="A853" s="873" t="b">
        <f t="shared" ca="1" si="105"/>
        <v>0</v>
      </c>
      <c r="B853" s="873">
        <f t="shared" si="101"/>
        <v>4</v>
      </c>
      <c r="C853" s="891" t="str">
        <f t="shared" ca="1" si="106"/>
        <v>a1755000002Q5GRAA0</v>
      </c>
      <c r="D853" s="888"/>
      <c r="E853" s="873">
        <f t="shared" si="102"/>
        <v>4</v>
      </c>
      <c r="F853" s="889">
        <f ca="1">IF(COUNTA(D$608:D853)=1,"",OFFSET(F851,-COUNTA(D$608:D853)+3,0))</f>
        <v>1</v>
      </c>
      <c r="G853" s="877" t="str">
        <f t="shared" ca="1" si="107"/>
        <v/>
      </c>
      <c r="H853" s="873">
        <f t="shared" si="103"/>
        <v>9</v>
      </c>
      <c r="I853" s="875" t="str">
        <f t="shared" ca="1" si="108"/>
        <v/>
      </c>
      <c r="J853" s="878" t="str">
        <f t="shared" ca="1" si="109"/>
        <v/>
      </c>
      <c r="K853" s="878" t="str">
        <f t="shared" ca="1" si="110"/>
        <v/>
      </c>
      <c r="L853" s="877" t="str">
        <f t="shared" ca="1" si="111"/>
        <v/>
      </c>
      <c r="M853" s="888" t="str">
        <f ca="1">IFERROR(IF(COUNTIF($B$607:$B852,"&lt;0")=1,"",OFFSET($C851,-COUNTIF($B$607:$B852,"&lt;0")+3,0)),"")</f>
        <v>a1755000002Q5GRAA0</v>
      </c>
      <c r="N853" s="888">
        <f ca="1">IFERROR(IF(AND(_xlfn.ISFORMULA(I853),NOT(_xlfn.ISFORMULA(I852))),1,OFFSET($F851,-COUNTIF($B$607:B852,"&lt;0")+3,0)),"")</f>
        <v>1</v>
      </c>
      <c r="O853" s="873">
        <f t="shared" si="104"/>
        <v>0</v>
      </c>
      <c r="P853" s="873"/>
      <c r="Q853" s="873"/>
      <c r="R853" s="873"/>
      <c r="S853" s="873"/>
      <c r="T853" s="877"/>
    </row>
    <row r="854" spans="1:20" x14ac:dyDescent="0.35">
      <c r="A854" s="873" t="b">
        <f t="shared" ca="1" si="105"/>
        <v>0</v>
      </c>
      <c r="B854" s="873">
        <f t="shared" si="101"/>
        <v>5</v>
      </c>
      <c r="C854" s="891" t="str">
        <f t="shared" ca="1" si="106"/>
        <v>a1755000002Q5GvAAK</v>
      </c>
      <c r="D854" s="888"/>
      <c r="E854" s="873">
        <f t="shared" si="102"/>
        <v>5</v>
      </c>
      <c r="F854" s="889">
        <f ca="1">IF(COUNTA(D$608:D854)=1,"",OFFSET(F852,-COUNTA(D$608:D854)+3,0))</f>
        <v>1</v>
      </c>
      <c r="G854" s="877" t="str">
        <f t="shared" ca="1" si="107"/>
        <v/>
      </c>
      <c r="H854" s="873">
        <f t="shared" si="103"/>
        <v>9</v>
      </c>
      <c r="I854" s="875" t="str">
        <f t="shared" ca="1" si="108"/>
        <v/>
      </c>
      <c r="J854" s="878" t="str">
        <f t="shared" ca="1" si="109"/>
        <v/>
      </c>
      <c r="K854" s="878" t="str">
        <f t="shared" ca="1" si="110"/>
        <v/>
      </c>
      <c r="L854" s="877" t="str">
        <f t="shared" ca="1" si="111"/>
        <v/>
      </c>
      <c r="M854" s="888" t="str">
        <f ca="1">IFERROR(IF(COUNTIF($B$607:$B853,"&lt;0")=1,"",OFFSET($C852,-COUNTIF($B$607:$B853,"&lt;0")+3,0)),"")</f>
        <v>a1755000002Q5GvAAK</v>
      </c>
      <c r="N854" s="888">
        <f ca="1">IFERROR(IF(AND(_xlfn.ISFORMULA(I854),NOT(_xlfn.ISFORMULA(I853))),1,OFFSET($F852,-COUNTIF($B$607:B853,"&lt;0")+3,0)),"")</f>
        <v>1</v>
      </c>
      <c r="O854" s="873">
        <f t="shared" si="104"/>
        <v>0</v>
      </c>
      <c r="P854" s="873"/>
      <c r="Q854" s="873"/>
      <c r="R854" s="873"/>
      <c r="S854" s="873"/>
      <c r="T854" s="877"/>
    </row>
    <row r="855" spans="1:20" x14ac:dyDescent="0.35">
      <c r="A855" s="873" t="b">
        <f t="shared" ca="1" si="105"/>
        <v>0</v>
      </c>
      <c r="B855" s="873">
        <f t="shared" si="101"/>
        <v>6</v>
      </c>
      <c r="C855" s="891" t="str">
        <f t="shared" ca="1" si="106"/>
        <v>a1755000002Q5HPAA0</v>
      </c>
      <c r="D855" s="888"/>
      <c r="E855" s="873">
        <f t="shared" si="102"/>
        <v>6</v>
      </c>
      <c r="F855" s="889">
        <f ca="1">IF(COUNTA(D$608:D855)=1,"",OFFSET(F853,-COUNTA(D$608:D855)+3,0))</f>
        <v>1</v>
      </c>
      <c r="G855" s="877" t="str">
        <f t="shared" ca="1" si="107"/>
        <v/>
      </c>
      <c r="H855" s="873">
        <f t="shared" si="103"/>
        <v>9</v>
      </c>
      <c r="I855" s="875" t="str">
        <f t="shared" ca="1" si="108"/>
        <v/>
      </c>
      <c r="J855" s="878" t="str">
        <f t="shared" ca="1" si="109"/>
        <v/>
      </c>
      <c r="K855" s="878" t="str">
        <f t="shared" ca="1" si="110"/>
        <v/>
      </c>
      <c r="L855" s="877" t="str">
        <f t="shared" ca="1" si="111"/>
        <v/>
      </c>
      <c r="M855" s="888" t="str">
        <f ca="1">IFERROR(IF(COUNTIF($B$607:$B854,"&lt;0")=1,"",OFFSET($C853,-COUNTIF($B$607:$B854,"&lt;0")+3,0)),"")</f>
        <v>a1755000002Q5HPAA0</v>
      </c>
      <c r="N855" s="888">
        <f ca="1">IFERROR(IF(AND(_xlfn.ISFORMULA(I855),NOT(_xlfn.ISFORMULA(I854))),1,OFFSET($F853,-COUNTIF($B$607:B854,"&lt;0")+3,0)),"")</f>
        <v>1</v>
      </c>
      <c r="O855" s="873">
        <f t="shared" si="104"/>
        <v>0</v>
      </c>
      <c r="P855" s="873"/>
      <c r="Q855" s="873"/>
      <c r="R855" s="873"/>
      <c r="S855" s="873"/>
      <c r="T855" s="877"/>
    </row>
    <row r="856" spans="1:20" x14ac:dyDescent="0.35">
      <c r="A856" s="873" t="b">
        <f t="shared" ca="1" si="105"/>
        <v>0</v>
      </c>
      <c r="B856" s="873">
        <f t="shared" si="101"/>
        <v>7</v>
      </c>
      <c r="C856" s="891" t="str">
        <f t="shared" ca="1" si="106"/>
        <v>a1755000002Q5HtAAK</v>
      </c>
      <c r="D856" s="888"/>
      <c r="E856" s="873">
        <f t="shared" si="102"/>
        <v>7</v>
      </c>
      <c r="F856" s="889">
        <f ca="1">IF(COUNTA(D$608:D856)=1,"",OFFSET(F854,-COUNTA(D$608:D856)+3,0))</f>
        <v>1</v>
      </c>
      <c r="G856" s="877" t="str">
        <f t="shared" ca="1" si="107"/>
        <v/>
      </c>
      <c r="H856" s="873">
        <f t="shared" si="103"/>
        <v>9</v>
      </c>
      <c r="I856" s="875" t="str">
        <f t="shared" ca="1" si="108"/>
        <v/>
      </c>
      <c r="J856" s="878" t="str">
        <f t="shared" ca="1" si="109"/>
        <v/>
      </c>
      <c r="K856" s="878" t="str">
        <f t="shared" ca="1" si="110"/>
        <v/>
      </c>
      <c r="L856" s="877" t="str">
        <f t="shared" ca="1" si="111"/>
        <v/>
      </c>
      <c r="M856" s="888" t="str">
        <f ca="1">IFERROR(IF(COUNTIF($B$607:$B855,"&lt;0")=1,"",OFFSET($C854,-COUNTIF($B$607:$B855,"&lt;0")+3,0)),"")</f>
        <v>a1755000002Q5HtAAK</v>
      </c>
      <c r="N856" s="888">
        <f ca="1">IFERROR(IF(AND(_xlfn.ISFORMULA(I856),NOT(_xlfn.ISFORMULA(I855))),1,OFFSET($F854,-COUNTIF($B$607:B855,"&lt;0")+3,0)),"")</f>
        <v>1</v>
      </c>
      <c r="O856" s="873">
        <f t="shared" si="104"/>
        <v>0</v>
      </c>
      <c r="P856" s="873"/>
      <c r="Q856" s="873"/>
      <c r="R856" s="873"/>
      <c r="S856" s="873"/>
      <c r="T856" s="877"/>
    </row>
    <row r="857" spans="1:20" x14ac:dyDescent="0.35">
      <c r="A857" s="873" t="b">
        <f t="shared" ca="1" si="105"/>
        <v>0</v>
      </c>
      <c r="B857" s="873">
        <f t="shared" si="101"/>
        <v>8</v>
      </c>
      <c r="C857" s="891" t="str">
        <f t="shared" ca="1" si="106"/>
        <v>a1755000002Q5INAA0</v>
      </c>
      <c r="D857" s="888"/>
      <c r="E857" s="873">
        <f t="shared" si="102"/>
        <v>8</v>
      </c>
      <c r="F857" s="889">
        <f ca="1">IF(COUNTA(D$608:D857)=1,"",OFFSET(F855,-COUNTA(D$608:D857)+3,0))</f>
        <v>1</v>
      </c>
      <c r="G857" s="877" t="str">
        <f t="shared" ca="1" si="107"/>
        <v/>
      </c>
      <c r="H857" s="873">
        <f t="shared" si="103"/>
        <v>9</v>
      </c>
      <c r="I857" s="875" t="str">
        <f t="shared" ca="1" si="108"/>
        <v/>
      </c>
      <c r="J857" s="878" t="str">
        <f t="shared" ca="1" si="109"/>
        <v/>
      </c>
      <c r="K857" s="878" t="str">
        <f t="shared" ca="1" si="110"/>
        <v/>
      </c>
      <c r="L857" s="877" t="str">
        <f t="shared" ca="1" si="111"/>
        <v/>
      </c>
      <c r="M857" s="888" t="str">
        <f ca="1">IFERROR(IF(COUNTIF($B$607:$B856,"&lt;0")=1,"",OFFSET($C855,-COUNTIF($B$607:$B856,"&lt;0")+3,0)),"")</f>
        <v>a1755000002Q5INAA0</v>
      </c>
      <c r="N857" s="888">
        <f ca="1">IFERROR(IF(AND(_xlfn.ISFORMULA(I857),NOT(_xlfn.ISFORMULA(I856))),1,OFFSET($F855,-COUNTIF($B$607:B856,"&lt;0")+3,0)),"")</f>
        <v>1</v>
      </c>
      <c r="O857" s="873">
        <f t="shared" si="104"/>
        <v>0</v>
      </c>
      <c r="P857" s="873"/>
      <c r="Q857" s="873"/>
      <c r="R857" s="873"/>
      <c r="S857" s="873"/>
      <c r="T857" s="877"/>
    </row>
    <row r="858" spans="1:20" x14ac:dyDescent="0.35">
      <c r="A858" s="873" t="b">
        <f t="shared" ca="1" si="105"/>
        <v>0</v>
      </c>
      <c r="B858" s="873">
        <f t="shared" si="101"/>
        <v>9</v>
      </c>
      <c r="C858" s="891" t="str">
        <f t="shared" ca="1" si="106"/>
        <v>a1755000002Q5F0AAK</v>
      </c>
      <c r="D858" s="888"/>
      <c r="E858" s="873">
        <f t="shared" si="102"/>
        <v>1</v>
      </c>
      <c r="F858" s="889">
        <f ca="1">IF(COUNTA(D$608:D858)=1,"",OFFSET(F856,-COUNTA(D$608:D858)+3,0))</f>
        <v>2</v>
      </c>
      <c r="G858" s="877" t="str">
        <f t="shared" ca="1" si="107"/>
        <v/>
      </c>
      <c r="H858" s="873">
        <f t="shared" si="103"/>
        <v>11</v>
      </c>
      <c r="I858" s="875" t="str">
        <f t="shared" ca="1" si="108"/>
        <v/>
      </c>
      <c r="J858" s="878" t="str">
        <f t="shared" ca="1" si="109"/>
        <v/>
      </c>
      <c r="K858" s="878" t="str">
        <f t="shared" ca="1" si="110"/>
        <v/>
      </c>
      <c r="L858" s="877" t="str">
        <f t="shared" ca="1" si="111"/>
        <v/>
      </c>
      <c r="M858" s="888" t="str">
        <f ca="1">IFERROR(IF(COUNTIF($B$607:$B857,"&lt;0")=1,"",OFFSET($C856,-COUNTIF($B$607:$B857,"&lt;0")+3,0)),"")</f>
        <v>a1755000002Q5F0AAK</v>
      </c>
      <c r="N858" s="888">
        <f ca="1">IFERROR(IF(AND(_xlfn.ISFORMULA(I858),NOT(_xlfn.ISFORMULA(I857))),1,OFFSET($F856,-COUNTIF($B$607:B857,"&lt;0")+3,0)),"")</f>
        <v>2</v>
      </c>
      <c r="O858" s="873">
        <f t="shared" si="104"/>
        <v>0</v>
      </c>
      <c r="P858" s="873"/>
      <c r="Q858" s="873"/>
      <c r="R858" s="873"/>
      <c r="S858" s="873"/>
      <c r="T858" s="877"/>
    </row>
    <row r="859" spans="1:20" x14ac:dyDescent="0.35">
      <c r="A859" s="873" t="b">
        <f t="shared" ca="1" si="105"/>
        <v>0</v>
      </c>
      <c r="B859" s="873">
        <f t="shared" si="101"/>
        <v>10</v>
      </c>
      <c r="C859" s="891" t="str">
        <f t="shared" ca="1" si="106"/>
        <v>a1755000002Q5FUAA0</v>
      </c>
      <c r="D859" s="888"/>
      <c r="E859" s="873">
        <f t="shared" si="102"/>
        <v>2</v>
      </c>
      <c r="F859" s="889">
        <f ca="1">IF(COUNTA(D$608:D859)=1,"",OFFSET(F857,-COUNTA(D$608:D859)+3,0))</f>
        <v>2</v>
      </c>
      <c r="G859" s="877" t="str">
        <f t="shared" ca="1" si="107"/>
        <v/>
      </c>
      <c r="H859" s="873">
        <f t="shared" si="103"/>
        <v>11</v>
      </c>
      <c r="I859" s="875" t="str">
        <f t="shared" ca="1" si="108"/>
        <v/>
      </c>
      <c r="J859" s="878" t="str">
        <f t="shared" ca="1" si="109"/>
        <v/>
      </c>
      <c r="K859" s="878" t="str">
        <f t="shared" ca="1" si="110"/>
        <v/>
      </c>
      <c r="L859" s="877" t="str">
        <f t="shared" ca="1" si="111"/>
        <v/>
      </c>
      <c r="M859" s="888" t="str">
        <f ca="1">IFERROR(IF(COUNTIF($B$607:$B858,"&lt;0")=1,"",OFFSET($C857,-COUNTIF($B$607:$B858,"&lt;0")+3,0)),"")</f>
        <v>a1755000002Q5FUAA0</v>
      </c>
      <c r="N859" s="888">
        <f ca="1">IFERROR(IF(AND(_xlfn.ISFORMULA(I859),NOT(_xlfn.ISFORMULA(I858))),1,OFFSET($F857,-COUNTIF($B$607:B858,"&lt;0")+3,0)),"")</f>
        <v>2</v>
      </c>
      <c r="O859" s="873">
        <f t="shared" si="104"/>
        <v>0</v>
      </c>
      <c r="P859" s="873"/>
      <c r="Q859" s="873"/>
      <c r="R859" s="873"/>
      <c r="S859" s="873"/>
      <c r="T859" s="877"/>
    </row>
    <row r="860" spans="1:20" x14ac:dyDescent="0.35">
      <c r="A860" s="873" t="b">
        <f t="shared" ca="1" si="105"/>
        <v>0</v>
      </c>
      <c r="B860" s="873">
        <f t="shared" si="101"/>
        <v>11</v>
      </c>
      <c r="C860" s="891" t="str">
        <f t="shared" ca="1" si="106"/>
        <v>a1755000002Q5FyAAK</v>
      </c>
      <c r="D860" s="888"/>
      <c r="E860" s="873">
        <f t="shared" si="102"/>
        <v>3</v>
      </c>
      <c r="F860" s="889">
        <f ca="1">IF(COUNTA(D$608:D860)=1,"",OFFSET(F858,-COUNTA(D$608:D860)+3,0))</f>
        <v>2</v>
      </c>
      <c r="G860" s="877" t="str">
        <f t="shared" ca="1" si="107"/>
        <v/>
      </c>
      <c r="H860" s="873">
        <f t="shared" si="103"/>
        <v>11</v>
      </c>
      <c r="I860" s="875" t="str">
        <f t="shared" ca="1" si="108"/>
        <v/>
      </c>
      <c r="J860" s="878" t="str">
        <f t="shared" ca="1" si="109"/>
        <v/>
      </c>
      <c r="K860" s="878" t="str">
        <f t="shared" ca="1" si="110"/>
        <v/>
      </c>
      <c r="L860" s="877" t="str">
        <f t="shared" ca="1" si="111"/>
        <v/>
      </c>
      <c r="M860" s="888" t="str">
        <f ca="1">IFERROR(IF(COUNTIF($B$607:$B859,"&lt;0")=1,"",OFFSET($C858,-COUNTIF($B$607:$B859,"&lt;0")+3,0)),"")</f>
        <v>a1755000002Q5FyAAK</v>
      </c>
      <c r="N860" s="888">
        <f ca="1">IFERROR(IF(AND(_xlfn.ISFORMULA(I860),NOT(_xlfn.ISFORMULA(I859))),1,OFFSET($F858,-COUNTIF($B$607:B859,"&lt;0")+3,0)),"")</f>
        <v>2</v>
      </c>
      <c r="O860" s="873">
        <f t="shared" si="104"/>
        <v>0</v>
      </c>
      <c r="P860" s="873"/>
      <c r="Q860" s="873"/>
      <c r="R860" s="873"/>
      <c r="S860" s="873"/>
      <c r="T860" s="877"/>
    </row>
    <row r="861" spans="1:20" x14ac:dyDescent="0.35">
      <c r="A861" s="873" t="b">
        <f t="shared" ca="1" si="105"/>
        <v>0</v>
      </c>
      <c r="B861" s="873">
        <f t="shared" si="101"/>
        <v>12</v>
      </c>
      <c r="C861" s="891" t="str">
        <f t="shared" ca="1" si="106"/>
        <v>a1755000002Q5GSAA0</v>
      </c>
      <c r="D861" s="888"/>
      <c r="E861" s="873">
        <f t="shared" si="102"/>
        <v>4</v>
      </c>
      <c r="F861" s="889">
        <f ca="1">IF(COUNTA(D$608:D861)=1,"",OFFSET(F859,-COUNTA(D$608:D861)+3,0))</f>
        <v>2</v>
      </c>
      <c r="G861" s="877" t="str">
        <f t="shared" ca="1" si="107"/>
        <v/>
      </c>
      <c r="H861" s="873">
        <f t="shared" si="103"/>
        <v>11</v>
      </c>
      <c r="I861" s="875" t="str">
        <f t="shared" ca="1" si="108"/>
        <v/>
      </c>
      <c r="J861" s="878" t="str">
        <f t="shared" ca="1" si="109"/>
        <v/>
      </c>
      <c r="K861" s="878" t="str">
        <f t="shared" ca="1" si="110"/>
        <v/>
      </c>
      <c r="L861" s="877" t="str">
        <f t="shared" ca="1" si="111"/>
        <v/>
      </c>
      <c r="M861" s="888" t="str">
        <f ca="1">IFERROR(IF(COUNTIF($B$607:$B860,"&lt;0")=1,"",OFFSET($C859,-COUNTIF($B$607:$B860,"&lt;0")+3,0)),"")</f>
        <v>a1755000002Q5GSAA0</v>
      </c>
      <c r="N861" s="888">
        <f ca="1">IFERROR(IF(AND(_xlfn.ISFORMULA(I861),NOT(_xlfn.ISFORMULA(I860))),1,OFFSET($F859,-COUNTIF($B$607:B860,"&lt;0")+3,0)),"")</f>
        <v>2</v>
      </c>
      <c r="O861" s="873">
        <f t="shared" si="104"/>
        <v>0</v>
      </c>
      <c r="P861" s="873"/>
      <c r="Q861" s="873"/>
      <c r="R861" s="873"/>
      <c r="S861" s="873"/>
      <c r="T861" s="877"/>
    </row>
    <row r="862" spans="1:20" x14ac:dyDescent="0.35">
      <c r="A862" s="873" t="b">
        <f t="shared" ca="1" si="105"/>
        <v>0</v>
      </c>
      <c r="B862" s="873">
        <f t="shared" si="101"/>
        <v>13</v>
      </c>
      <c r="C862" s="891" t="str">
        <f t="shared" ca="1" si="106"/>
        <v>a1755000002Q5GwAAK</v>
      </c>
      <c r="D862" s="888"/>
      <c r="E862" s="873">
        <f t="shared" si="102"/>
        <v>5</v>
      </c>
      <c r="F862" s="889">
        <f ca="1">IF(COUNTA(D$608:D862)=1,"",OFFSET(F860,-COUNTA(D$608:D862)+3,0))</f>
        <v>2</v>
      </c>
      <c r="G862" s="877" t="str">
        <f t="shared" ca="1" si="107"/>
        <v/>
      </c>
      <c r="H862" s="873">
        <f t="shared" si="103"/>
        <v>11</v>
      </c>
      <c r="I862" s="875" t="str">
        <f t="shared" ca="1" si="108"/>
        <v/>
      </c>
      <c r="J862" s="878" t="str">
        <f t="shared" ca="1" si="109"/>
        <v/>
      </c>
      <c r="K862" s="878" t="str">
        <f t="shared" ca="1" si="110"/>
        <v/>
      </c>
      <c r="L862" s="877" t="str">
        <f t="shared" ca="1" si="111"/>
        <v/>
      </c>
      <c r="M862" s="888" t="str">
        <f ca="1">IFERROR(IF(COUNTIF($B$607:$B861,"&lt;0")=1,"",OFFSET($C860,-COUNTIF($B$607:$B861,"&lt;0")+3,0)),"")</f>
        <v>a1755000002Q5GwAAK</v>
      </c>
      <c r="N862" s="888">
        <f ca="1">IFERROR(IF(AND(_xlfn.ISFORMULA(I862),NOT(_xlfn.ISFORMULA(I861))),1,OFFSET($F860,-COUNTIF($B$607:B861,"&lt;0")+3,0)),"")</f>
        <v>2</v>
      </c>
      <c r="O862" s="873">
        <f t="shared" si="104"/>
        <v>0</v>
      </c>
      <c r="P862" s="873"/>
      <c r="Q862" s="873"/>
      <c r="R862" s="873"/>
      <c r="S862" s="873"/>
      <c r="T862" s="877"/>
    </row>
    <row r="863" spans="1:20" x14ac:dyDescent="0.35">
      <c r="A863" s="873" t="b">
        <f t="shared" ca="1" si="105"/>
        <v>0</v>
      </c>
      <c r="B863" s="873">
        <f t="shared" si="101"/>
        <v>14</v>
      </c>
      <c r="C863" s="891" t="str">
        <f t="shared" ca="1" si="106"/>
        <v>a1755000002Q5HQAA0</v>
      </c>
      <c r="D863" s="888"/>
      <c r="E863" s="873">
        <f t="shared" si="102"/>
        <v>6</v>
      </c>
      <c r="F863" s="889">
        <f ca="1">IF(COUNTA(D$608:D863)=1,"",OFFSET(F861,-COUNTA(D$608:D863)+3,0))</f>
        <v>2</v>
      </c>
      <c r="G863" s="877" t="str">
        <f t="shared" ca="1" si="107"/>
        <v/>
      </c>
      <c r="H863" s="873">
        <f t="shared" si="103"/>
        <v>11</v>
      </c>
      <c r="I863" s="875" t="str">
        <f t="shared" ca="1" si="108"/>
        <v/>
      </c>
      <c r="J863" s="878" t="str">
        <f t="shared" ca="1" si="109"/>
        <v/>
      </c>
      <c r="K863" s="878" t="str">
        <f t="shared" ca="1" si="110"/>
        <v/>
      </c>
      <c r="L863" s="877" t="str">
        <f t="shared" ca="1" si="111"/>
        <v/>
      </c>
      <c r="M863" s="888" t="str">
        <f ca="1">IFERROR(IF(COUNTIF($B$607:$B862,"&lt;0")=1,"",OFFSET($C861,-COUNTIF($B$607:$B862,"&lt;0")+3,0)),"")</f>
        <v>a1755000002Q5HQAA0</v>
      </c>
      <c r="N863" s="888">
        <f ca="1">IFERROR(IF(AND(_xlfn.ISFORMULA(I863),NOT(_xlfn.ISFORMULA(I862))),1,OFFSET($F861,-COUNTIF($B$607:B862,"&lt;0")+3,0)),"")</f>
        <v>2</v>
      </c>
      <c r="O863" s="873">
        <f t="shared" si="104"/>
        <v>0</v>
      </c>
      <c r="P863" s="873"/>
      <c r="Q863" s="873"/>
      <c r="R863" s="873"/>
      <c r="S863" s="873"/>
      <c r="T863" s="877"/>
    </row>
    <row r="864" spans="1:20" x14ac:dyDescent="0.35">
      <c r="A864" s="873" t="b">
        <f t="shared" ca="1" si="105"/>
        <v>0</v>
      </c>
      <c r="B864" s="873">
        <f t="shared" si="101"/>
        <v>15</v>
      </c>
      <c r="C864" s="891" t="str">
        <f t="shared" ca="1" si="106"/>
        <v>a1755000002Q5HuAAK</v>
      </c>
      <c r="D864" s="888"/>
      <c r="E864" s="873">
        <f t="shared" si="102"/>
        <v>7</v>
      </c>
      <c r="F864" s="889">
        <f ca="1">IF(COUNTA(D$608:D864)=1,"",OFFSET(F862,-COUNTA(D$608:D864)+3,0))</f>
        <v>2</v>
      </c>
      <c r="G864" s="877" t="str">
        <f t="shared" ca="1" si="107"/>
        <v/>
      </c>
      <c r="H864" s="873">
        <f t="shared" si="103"/>
        <v>11</v>
      </c>
      <c r="I864" s="875" t="str">
        <f t="shared" ca="1" si="108"/>
        <v/>
      </c>
      <c r="J864" s="878" t="str">
        <f t="shared" ca="1" si="109"/>
        <v/>
      </c>
      <c r="K864" s="878" t="str">
        <f t="shared" ca="1" si="110"/>
        <v/>
      </c>
      <c r="L864" s="877" t="str">
        <f t="shared" ca="1" si="111"/>
        <v/>
      </c>
      <c r="M864" s="888" t="str">
        <f ca="1">IFERROR(IF(COUNTIF($B$607:$B863,"&lt;0")=1,"",OFFSET($C862,-COUNTIF($B$607:$B863,"&lt;0")+3,0)),"")</f>
        <v>a1755000002Q5HuAAK</v>
      </c>
      <c r="N864" s="888">
        <f ca="1">IFERROR(IF(AND(_xlfn.ISFORMULA(I864),NOT(_xlfn.ISFORMULA(I863))),1,OFFSET($F862,-COUNTIF($B$607:B863,"&lt;0")+3,0)),"")</f>
        <v>2</v>
      </c>
      <c r="O864" s="873">
        <f t="shared" si="104"/>
        <v>0</v>
      </c>
      <c r="P864" s="873"/>
      <c r="Q864" s="873"/>
      <c r="R864" s="873"/>
      <c r="S864" s="873"/>
      <c r="T864" s="877"/>
    </row>
    <row r="865" spans="1:20" x14ac:dyDescent="0.35">
      <c r="A865" s="873" t="b">
        <f t="shared" ca="1" si="105"/>
        <v>0</v>
      </c>
      <c r="B865" s="873">
        <f t="shared" si="101"/>
        <v>16</v>
      </c>
      <c r="C865" s="891" t="str">
        <f t="shared" ca="1" si="106"/>
        <v>a1755000002Q5IOAA0</v>
      </c>
      <c r="D865" s="888"/>
      <c r="E865" s="873">
        <f t="shared" si="102"/>
        <v>8</v>
      </c>
      <c r="F865" s="889">
        <f ca="1">IF(COUNTA(D$608:D865)=1,"",OFFSET(F863,-COUNTA(D$608:D865)+3,0))</f>
        <v>2</v>
      </c>
      <c r="G865" s="877" t="str">
        <f t="shared" ca="1" si="107"/>
        <v/>
      </c>
      <c r="H865" s="873">
        <f t="shared" si="103"/>
        <v>11</v>
      </c>
      <c r="I865" s="875" t="str">
        <f t="shared" ca="1" si="108"/>
        <v/>
      </c>
      <c r="J865" s="878" t="str">
        <f t="shared" ca="1" si="109"/>
        <v/>
      </c>
      <c r="K865" s="878" t="str">
        <f t="shared" ca="1" si="110"/>
        <v/>
      </c>
      <c r="L865" s="877" t="str">
        <f t="shared" ca="1" si="111"/>
        <v/>
      </c>
      <c r="M865" s="888" t="str">
        <f ca="1">IFERROR(IF(COUNTIF($B$607:$B864,"&lt;0")=1,"",OFFSET($C863,-COUNTIF($B$607:$B864,"&lt;0")+3,0)),"")</f>
        <v>a1755000002Q5IOAA0</v>
      </c>
      <c r="N865" s="888">
        <f ca="1">IFERROR(IF(AND(_xlfn.ISFORMULA(I865),NOT(_xlfn.ISFORMULA(I864))),1,OFFSET($F863,-COUNTIF($B$607:B864,"&lt;0")+3,0)),"")</f>
        <v>2</v>
      </c>
      <c r="O865" s="873">
        <f t="shared" si="104"/>
        <v>0</v>
      </c>
      <c r="P865" s="873"/>
      <c r="Q865" s="873"/>
      <c r="R865" s="873"/>
      <c r="S865" s="873"/>
      <c r="T865" s="877"/>
    </row>
    <row r="866" spans="1:20" x14ac:dyDescent="0.35">
      <c r="A866" s="873" t="b">
        <f t="shared" ca="1" si="105"/>
        <v>0</v>
      </c>
      <c r="B866" s="873">
        <f t="shared" ref="B866:B929" si="112">B865+1</f>
        <v>17</v>
      </c>
      <c r="C866" s="891" t="str">
        <f t="shared" ca="1" si="106"/>
        <v>a1755000002Q5F1AAK</v>
      </c>
      <c r="D866" s="888"/>
      <c r="E866" s="873">
        <f t="shared" ref="E866:E929" si="113">IF(E865="countif",0,IF(E865=W$2,1,E865+1))</f>
        <v>1</v>
      </c>
      <c r="F866" s="889">
        <f ca="1">IF(COUNTA(D$608:D866)=1,"",OFFSET(F864,-COUNTA(D$608:D866)+3,0))</f>
        <v>3</v>
      </c>
      <c r="G866" s="877" t="str">
        <f t="shared" ca="1" si="107"/>
        <v/>
      </c>
      <c r="H866" s="873">
        <f t="shared" ref="H866:H929" si="114">IF(B866=1,9,IF(E865=MAX(E864:E866),H864+2,H865))</f>
        <v>13</v>
      </c>
      <c r="I866" s="875" t="str">
        <f t="shared" ca="1" si="108"/>
        <v/>
      </c>
      <c r="J866" s="878" t="str">
        <f t="shared" ca="1" si="109"/>
        <v/>
      </c>
      <c r="K866" s="878" t="str">
        <f t="shared" ca="1" si="110"/>
        <v/>
      </c>
      <c r="L866" s="877" t="str">
        <f t="shared" ca="1" si="111"/>
        <v/>
      </c>
      <c r="M866" s="888" t="str">
        <f ca="1">IFERROR(IF(COUNTIF($B$607:$B865,"&lt;0")=1,"",OFFSET($C864,-COUNTIF($B$607:$B865,"&lt;0")+3,0)),"")</f>
        <v>a1755000002Q5F1AAK</v>
      </c>
      <c r="N866" s="888">
        <f ca="1">IFERROR(IF(AND(_xlfn.ISFORMULA(I866),NOT(_xlfn.ISFORMULA(I865))),1,OFFSET($F864,-COUNTIF($B$607:B865,"&lt;0")+3,0)),"")</f>
        <v>3</v>
      </c>
      <c r="O866" s="873">
        <f t="shared" ref="O866:O929" si="115">IF(NOT(_xlfn.ISFORMULA(I866)),O865+1,0)</f>
        <v>0</v>
      </c>
      <c r="P866" s="873"/>
      <c r="Q866" s="873"/>
      <c r="R866" s="873"/>
      <c r="S866" s="873"/>
      <c r="T866" s="877"/>
    </row>
    <row r="867" spans="1:20" x14ac:dyDescent="0.35">
      <c r="A867" s="873" t="b">
        <f t="shared" ca="1" si="105"/>
        <v>0</v>
      </c>
      <c r="B867" s="873">
        <f t="shared" si="112"/>
        <v>18</v>
      </c>
      <c r="C867" s="891" t="str">
        <f t="shared" ca="1" si="106"/>
        <v>a1755000002Q5FVAA0</v>
      </c>
      <c r="D867" s="888"/>
      <c r="E867" s="873">
        <f t="shared" si="113"/>
        <v>2</v>
      </c>
      <c r="F867" s="889">
        <f ca="1">IF(COUNTA(D$608:D867)=1,"",OFFSET(F865,-COUNTA(D$608:D867)+3,0))</f>
        <v>3</v>
      </c>
      <c r="G867" s="877" t="str">
        <f t="shared" ca="1" si="107"/>
        <v/>
      </c>
      <c r="H867" s="873">
        <f t="shared" si="114"/>
        <v>13</v>
      </c>
      <c r="I867" s="875" t="str">
        <f t="shared" ca="1" si="108"/>
        <v/>
      </c>
      <c r="J867" s="878" t="str">
        <f t="shared" ca="1" si="109"/>
        <v/>
      </c>
      <c r="K867" s="878" t="str">
        <f t="shared" ca="1" si="110"/>
        <v/>
      </c>
      <c r="L867" s="877" t="str">
        <f t="shared" ca="1" si="111"/>
        <v/>
      </c>
      <c r="M867" s="888" t="str">
        <f ca="1">IFERROR(IF(COUNTIF($B$607:$B866,"&lt;0")=1,"",OFFSET($C865,-COUNTIF($B$607:$B866,"&lt;0")+3,0)),"")</f>
        <v>a1755000002Q5FVAA0</v>
      </c>
      <c r="N867" s="888">
        <f ca="1">IFERROR(IF(AND(_xlfn.ISFORMULA(I867),NOT(_xlfn.ISFORMULA(I866))),1,OFFSET($F865,-COUNTIF($B$607:B866,"&lt;0")+3,0)),"")</f>
        <v>3</v>
      </c>
      <c r="O867" s="873">
        <f t="shared" si="115"/>
        <v>0</v>
      </c>
      <c r="P867" s="873"/>
      <c r="Q867" s="873"/>
      <c r="R867" s="873"/>
      <c r="S867" s="873"/>
      <c r="T867" s="877"/>
    </row>
    <row r="868" spans="1:20" x14ac:dyDescent="0.35">
      <c r="A868" s="873" t="b">
        <f t="shared" ca="1" si="105"/>
        <v>0</v>
      </c>
      <c r="B868" s="873">
        <f t="shared" si="112"/>
        <v>19</v>
      </c>
      <c r="C868" s="891" t="str">
        <f t="shared" ca="1" si="106"/>
        <v>a1755000002Q5FzAAK</v>
      </c>
      <c r="D868" s="888"/>
      <c r="E868" s="873">
        <f t="shared" si="113"/>
        <v>3</v>
      </c>
      <c r="F868" s="889">
        <f ca="1">IF(COUNTA(D$608:D868)=1,"",OFFSET(F866,-COUNTA(D$608:D868)+3,0))</f>
        <v>3</v>
      </c>
      <c r="G868" s="877" t="str">
        <f t="shared" ca="1" si="107"/>
        <v/>
      </c>
      <c r="H868" s="873">
        <f t="shared" si="114"/>
        <v>13</v>
      </c>
      <c r="I868" s="875" t="str">
        <f t="shared" ca="1" si="108"/>
        <v/>
      </c>
      <c r="J868" s="878" t="str">
        <f t="shared" ca="1" si="109"/>
        <v/>
      </c>
      <c r="K868" s="878" t="str">
        <f t="shared" ca="1" si="110"/>
        <v/>
      </c>
      <c r="L868" s="877" t="str">
        <f t="shared" ca="1" si="111"/>
        <v/>
      </c>
      <c r="M868" s="888" t="str">
        <f ca="1">IFERROR(IF(COUNTIF($B$607:$B867,"&lt;0")=1,"",OFFSET($C866,-COUNTIF($B$607:$B867,"&lt;0")+3,0)),"")</f>
        <v>a1755000002Q5FzAAK</v>
      </c>
      <c r="N868" s="888">
        <f ca="1">IFERROR(IF(AND(_xlfn.ISFORMULA(I868),NOT(_xlfn.ISFORMULA(I867))),1,OFFSET($F866,-COUNTIF($B$607:B867,"&lt;0")+3,0)),"")</f>
        <v>3</v>
      </c>
      <c r="O868" s="873">
        <f t="shared" si="115"/>
        <v>0</v>
      </c>
      <c r="P868" s="873"/>
      <c r="Q868" s="873"/>
      <c r="R868" s="873"/>
      <c r="S868" s="873"/>
      <c r="T868" s="877"/>
    </row>
    <row r="869" spans="1:20" x14ac:dyDescent="0.35">
      <c r="A869" s="873" t="b">
        <f t="shared" ca="1" si="105"/>
        <v>0</v>
      </c>
      <c r="B869" s="873">
        <f t="shared" si="112"/>
        <v>20</v>
      </c>
      <c r="C869" s="891" t="str">
        <f t="shared" ca="1" si="106"/>
        <v>a1755000002Q5GTAA0</v>
      </c>
      <c r="D869" s="888"/>
      <c r="E869" s="873">
        <f t="shared" si="113"/>
        <v>4</v>
      </c>
      <c r="F869" s="889">
        <f ca="1">IF(COUNTA(D$608:D869)=1,"",OFFSET(F867,-COUNTA(D$608:D869)+3,0))</f>
        <v>3</v>
      </c>
      <c r="G869" s="877" t="str">
        <f t="shared" ca="1" si="107"/>
        <v/>
      </c>
      <c r="H869" s="873">
        <f t="shared" si="114"/>
        <v>13</v>
      </c>
      <c r="I869" s="875" t="str">
        <f t="shared" ca="1" si="108"/>
        <v/>
      </c>
      <c r="J869" s="878" t="str">
        <f t="shared" ca="1" si="109"/>
        <v/>
      </c>
      <c r="K869" s="878" t="str">
        <f t="shared" ca="1" si="110"/>
        <v/>
      </c>
      <c r="L869" s="877" t="str">
        <f t="shared" ca="1" si="111"/>
        <v/>
      </c>
      <c r="M869" s="888" t="str">
        <f ca="1">IFERROR(IF(COUNTIF($B$607:$B868,"&lt;0")=1,"",OFFSET($C867,-COUNTIF($B$607:$B868,"&lt;0")+3,0)),"")</f>
        <v>a1755000002Q5GTAA0</v>
      </c>
      <c r="N869" s="888">
        <f ca="1">IFERROR(IF(AND(_xlfn.ISFORMULA(I869),NOT(_xlfn.ISFORMULA(I868))),1,OFFSET($F867,-COUNTIF($B$607:B868,"&lt;0")+3,0)),"")</f>
        <v>3</v>
      </c>
      <c r="O869" s="873">
        <f t="shared" si="115"/>
        <v>0</v>
      </c>
      <c r="P869" s="873"/>
      <c r="Q869" s="873"/>
      <c r="R869" s="873"/>
      <c r="S869" s="873"/>
      <c r="T869" s="877"/>
    </row>
    <row r="870" spans="1:20" x14ac:dyDescent="0.35">
      <c r="A870" s="873" t="b">
        <f t="shared" ca="1" si="105"/>
        <v>0</v>
      </c>
      <c r="B870" s="873">
        <f t="shared" si="112"/>
        <v>21</v>
      </c>
      <c r="C870" s="891" t="str">
        <f t="shared" ca="1" si="106"/>
        <v>a1755000002Q5GxAAK</v>
      </c>
      <c r="D870" s="888"/>
      <c r="E870" s="873">
        <f t="shared" si="113"/>
        <v>5</v>
      </c>
      <c r="F870" s="889">
        <f ca="1">IF(COUNTA(D$608:D870)=1,"",OFFSET(F868,-COUNTA(D$608:D870)+3,0))</f>
        <v>3</v>
      </c>
      <c r="G870" s="877" t="str">
        <f t="shared" ca="1" si="107"/>
        <v/>
      </c>
      <c r="H870" s="873">
        <f t="shared" si="114"/>
        <v>13</v>
      </c>
      <c r="I870" s="875" t="str">
        <f t="shared" ca="1" si="108"/>
        <v/>
      </c>
      <c r="J870" s="878" t="str">
        <f t="shared" ca="1" si="109"/>
        <v/>
      </c>
      <c r="K870" s="878" t="str">
        <f t="shared" ca="1" si="110"/>
        <v/>
      </c>
      <c r="L870" s="877" t="str">
        <f t="shared" ca="1" si="111"/>
        <v/>
      </c>
      <c r="M870" s="888" t="str">
        <f ca="1">IFERROR(IF(COUNTIF($B$607:$B869,"&lt;0")=1,"",OFFSET($C868,-COUNTIF($B$607:$B869,"&lt;0")+3,0)),"")</f>
        <v>a1755000002Q5GxAAK</v>
      </c>
      <c r="N870" s="888">
        <f ca="1">IFERROR(IF(AND(_xlfn.ISFORMULA(I870),NOT(_xlfn.ISFORMULA(I869))),1,OFFSET($F868,-COUNTIF($B$607:B869,"&lt;0")+3,0)),"")</f>
        <v>3</v>
      </c>
      <c r="O870" s="873">
        <f t="shared" si="115"/>
        <v>0</v>
      </c>
      <c r="P870" s="873"/>
      <c r="Q870" s="873"/>
      <c r="R870" s="873"/>
      <c r="S870" s="873"/>
      <c r="T870" s="877"/>
    </row>
    <row r="871" spans="1:20" x14ac:dyDescent="0.35">
      <c r="A871" s="873" t="b">
        <f t="shared" ca="1" si="105"/>
        <v>0</v>
      </c>
      <c r="B871" s="873">
        <f t="shared" si="112"/>
        <v>22</v>
      </c>
      <c r="C871" s="891" t="str">
        <f t="shared" ca="1" si="106"/>
        <v>a1755000002Q5HRAA0</v>
      </c>
      <c r="D871" s="888"/>
      <c r="E871" s="873">
        <f t="shared" si="113"/>
        <v>6</v>
      </c>
      <c r="F871" s="889">
        <f ca="1">IF(COUNTA(D$608:D871)=1,"",OFFSET(F869,-COUNTA(D$608:D871)+3,0))</f>
        <v>3</v>
      </c>
      <c r="G871" s="877" t="str">
        <f t="shared" ca="1" si="107"/>
        <v/>
      </c>
      <c r="H871" s="873">
        <f t="shared" si="114"/>
        <v>13</v>
      </c>
      <c r="I871" s="875" t="str">
        <f t="shared" ca="1" si="108"/>
        <v/>
      </c>
      <c r="J871" s="878" t="str">
        <f t="shared" ca="1" si="109"/>
        <v/>
      </c>
      <c r="K871" s="878" t="str">
        <f t="shared" ca="1" si="110"/>
        <v/>
      </c>
      <c r="L871" s="877" t="str">
        <f t="shared" ca="1" si="111"/>
        <v/>
      </c>
      <c r="M871" s="888" t="str">
        <f ca="1">IFERROR(IF(COUNTIF($B$607:$B870,"&lt;0")=1,"",OFFSET($C869,-COUNTIF($B$607:$B870,"&lt;0")+3,0)),"")</f>
        <v>a1755000002Q5HRAA0</v>
      </c>
      <c r="N871" s="888">
        <f ca="1">IFERROR(IF(AND(_xlfn.ISFORMULA(I871),NOT(_xlfn.ISFORMULA(I870))),1,OFFSET($F869,-COUNTIF($B$607:B870,"&lt;0")+3,0)),"")</f>
        <v>3</v>
      </c>
      <c r="O871" s="873">
        <f t="shared" si="115"/>
        <v>0</v>
      </c>
      <c r="P871" s="873"/>
      <c r="Q871" s="873"/>
      <c r="R871" s="873"/>
      <c r="S871" s="873"/>
      <c r="T871" s="877"/>
    </row>
    <row r="872" spans="1:20" x14ac:dyDescent="0.35">
      <c r="A872" s="873" t="b">
        <f t="shared" ca="1" si="105"/>
        <v>0</v>
      </c>
      <c r="B872" s="873">
        <f t="shared" si="112"/>
        <v>23</v>
      </c>
      <c r="C872" s="891" t="str">
        <f t="shared" ca="1" si="106"/>
        <v>a1755000002Q5HvAAK</v>
      </c>
      <c r="D872" s="888"/>
      <c r="E872" s="873">
        <f t="shared" si="113"/>
        <v>7</v>
      </c>
      <c r="F872" s="889">
        <f ca="1">IF(COUNTA(D$608:D872)=1,"",OFFSET(F870,-COUNTA(D$608:D872)+3,0))</f>
        <v>3</v>
      </c>
      <c r="G872" s="877" t="str">
        <f t="shared" ca="1" si="107"/>
        <v/>
      </c>
      <c r="H872" s="873">
        <f t="shared" si="114"/>
        <v>13</v>
      </c>
      <c r="I872" s="875" t="str">
        <f t="shared" ca="1" si="108"/>
        <v/>
      </c>
      <c r="J872" s="878" t="str">
        <f t="shared" ca="1" si="109"/>
        <v/>
      </c>
      <c r="K872" s="878" t="str">
        <f t="shared" ca="1" si="110"/>
        <v/>
      </c>
      <c r="L872" s="877" t="str">
        <f t="shared" ca="1" si="111"/>
        <v/>
      </c>
      <c r="M872" s="888" t="str">
        <f ca="1">IFERROR(IF(COUNTIF($B$607:$B871,"&lt;0")=1,"",OFFSET($C870,-COUNTIF($B$607:$B871,"&lt;0")+3,0)),"")</f>
        <v>a1755000002Q5HvAAK</v>
      </c>
      <c r="N872" s="888">
        <f ca="1">IFERROR(IF(AND(_xlfn.ISFORMULA(I872),NOT(_xlfn.ISFORMULA(I871))),1,OFFSET($F870,-COUNTIF($B$607:B871,"&lt;0")+3,0)),"")</f>
        <v>3</v>
      </c>
      <c r="O872" s="873">
        <f t="shared" si="115"/>
        <v>0</v>
      </c>
      <c r="P872" s="873"/>
      <c r="Q872" s="873"/>
      <c r="R872" s="873"/>
      <c r="S872" s="873"/>
      <c r="T872" s="877"/>
    </row>
    <row r="873" spans="1:20" x14ac:dyDescent="0.35">
      <c r="A873" s="873" t="b">
        <f t="shared" ca="1" si="105"/>
        <v>0</v>
      </c>
      <c r="B873" s="873">
        <f t="shared" si="112"/>
        <v>24</v>
      </c>
      <c r="C873" s="891" t="str">
        <f t="shared" ca="1" si="106"/>
        <v>a1755000002Q5IPAA0</v>
      </c>
      <c r="D873" s="888"/>
      <c r="E873" s="873">
        <f t="shared" si="113"/>
        <v>8</v>
      </c>
      <c r="F873" s="889">
        <f ca="1">IF(COUNTA(D$608:D873)=1,"",OFFSET(F871,-COUNTA(D$608:D873)+3,0))</f>
        <v>3</v>
      </c>
      <c r="G873" s="877" t="str">
        <f t="shared" ca="1" si="107"/>
        <v/>
      </c>
      <c r="H873" s="873">
        <f t="shared" si="114"/>
        <v>13</v>
      </c>
      <c r="I873" s="875" t="str">
        <f t="shared" ca="1" si="108"/>
        <v/>
      </c>
      <c r="J873" s="878" t="str">
        <f t="shared" ca="1" si="109"/>
        <v/>
      </c>
      <c r="K873" s="878" t="str">
        <f t="shared" ca="1" si="110"/>
        <v/>
      </c>
      <c r="L873" s="877" t="str">
        <f t="shared" ca="1" si="111"/>
        <v/>
      </c>
      <c r="M873" s="888" t="str">
        <f ca="1">IFERROR(IF(COUNTIF($B$607:$B872,"&lt;0")=1,"",OFFSET($C871,-COUNTIF($B$607:$B872,"&lt;0")+3,0)),"")</f>
        <v>a1755000002Q5IPAA0</v>
      </c>
      <c r="N873" s="888">
        <f ca="1">IFERROR(IF(AND(_xlfn.ISFORMULA(I873),NOT(_xlfn.ISFORMULA(I872))),1,OFFSET($F871,-COUNTIF($B$607:B872,"&lt;0")+3,0)),"")</f>
        <v>3</v>
      </c>
      <c r="O873" s="873">
        <f t="shared" si="115"/>
        <v>0</v>
      </c>
      <c r="P873" s="873"/>
      <c r="Q873" s="873"/>
      <c r="R873" s="873"/>
      <c r="S873" s="873"/>
      <c r="T873" s="877"/>
    </row>
    <row r="874" spans="1:20" x14ac:dyDescent="0.35">
      <c r="A874" s="873" t="b">
        <f t="shared" ca="1" si="105"/>
        <v>0</v>
      </c>
      <c r="B874" s="873">
        <f t="shared" si="112"/>
        <v>25</v>
      </c>
      <c r="C874" s="891" t="str">
        <f t="shared" ca="1" si="106"/>
        <v>a1755000002Q5F2AAK</v>
      </c>
      <c r="D874" s="888"/>
      <c r="E874" s="873">
        <f t="shared" si="113"/>
        <v>1</v>
      </c>
      <c r="F874" s="889">
        <f ca="1">IF(COUNTA(D$608:D874)=1,"",OFFSET(F872,-COUNTA(D$608:D874)+3,0))</f>
        <v>4</v>
      </c>
      <c r="G874" s="877" t="str">
        <f t="shared" ca="1" si="107"/>
        <v/>
      </c>
      <c r="H874" s="873">
        <f t="shared" si="114"/>
        <v>15</v>
      </c>
      <c r="I874" s="875" t="str">
        <f t="shared" ca="1" si="108"/>
        <v/>
      </c>
      <c r="J874" s="878" t="str">
        <f t="shared" ca="1" si="109"/>
        <v/>
      </c>
      <c r="K874" s="878" t="str">
        <f t="shared" ca="1" si="110"/>
        <v/>
      </c>
      <c r="L874" s="877" t="str">
        <f t="shared" ca="1" si="111"/>
        <v/>
      </c>
      <c r="M874" s="888" t="str">
        <f ca="1">IFERROR(IF(COUNTIF($B$607:$B873,"&lt;0")=1,"",OFFSET($C872,-COUNTIF($B$607:$B873,"&lt;0")+3,0)),"")</f>
        <v>a1755000002Q5F2AAK</v>
      </c>
      <c r="N874" s="888">
        <f ca="1">IFERROR(IF(AND(_xlfn.ISFORMULA(I874),NOT(_xlfn.ISFORMULA(I873))),1,OFFSET($F872,-COUNTIF($B$607:B873,"&lt;0")+3,0)),"")</f>
        <v>4</v>
      </c>
      <c r="O874" s="873">
        <f t="shared" si="115"/>
        <v>0</v>
      </c>
      <c r="P874" s="873"/>
      <c r="Q874" s="873"/>
      <c r="R874" s="873"/>
      <c r="S874" s="873"/>
      <c r="T874" s="877"/>
    </row>
    <row r="875" spans="1:20" x14ac:dyDescent="0.35">
      <c r="A875" s="873" t="b">
        <f t="shared" ca="1" si="105"/>
        <v>0</v>
      </c>
      <c r="B875" s="873">
        <f t="shared" si="112"/>
        <v>26</v>
      </c>
      <c r="C875" s="891" t="str">
        <f t="shared" ca="1" si="106"/>
        <v>a1755000002Q5FWAA0</v>
      </c>
      <c r="D875" s="888"/>
      <c r="E875" s="873">
        <f t="shared" si="113"/>
        <v>2</v>
      </c>
      <c r="F875" s="889">
        <f ca="1">IF(COUNTA(D$608:D875)=1,"",OFFSET(F873,-COUNTA(D$608:D875)+3,0))</f>
        <v>4</v>
      </c>
      <c r="G875" s="877" t="str">
        <f t="shared" ca="1" si="107"/>
        <v/>
      </c>
      <c r="H875" s="873">
        <f t="shared" si="114"/>
        <v>15</v>
      </c>
      <c r="I875" s="875" t="str">
        <f t="shared" ca="1" si="108"/>
        <v/>
      </c>
      <c r="J875" s="878" t="str">
        <f t="shared" ca="1" si="109"/>
        <v/>
      </c>
      <c r="K875" s="878" t="str">
        <f t="shared" ca="1" si="110"/>
        <v/>
      </c>
      <c r="L875" s="877" t="str">
        <f t="shared" ca="1" si="111"/>
        <v/>
      </c>
      <c r="M875" s="888" t="str">
        <f ca="1">IFERROR(IF(COUNTIF($B$607:$B874,"&lt;0")=1,"",OFFSET($C873,-COUNTIF($B$607:$B874,"&lt;0")+3,0)),"")</f>
        <v>a1755000002Q5FWAA0</v>
      </c>
      <c r="N875" s="888">
        <f ca="1">IFERROR(IF(AND(_xlfn.ISFORMULA(I875),NOT(_xlfn.ISFORMULA(I874))),1,OFFSET($F873,-COUNTIF($B$607:B874,"&lt;0")+3,0)),"")</f>
        <v>4</v>
      </c>
      <c r="O875" s="873">
        <f t="shared" si="115"/>
        <v>0</v>
      </c>
      <c r="P875" s="873"/>
      <c r="Q875" s="873"/>
      <c r="R875" s="873"/>
      <c r="S875" s="873"/>
      <c r="T875" s="877"/>
    </row>
    <row r="876" spans="1:20" x14ac:dyDescent="0.35">
      <c r="A876" s="873" t="b">
        <f t="shared" ca="1" si="105"/>
        <v>0</v>
      </c>
      <c r="B876" s="873">
        <f t="shared" si="112"/>
        <v>27</v>
      </c>
      <c r="C876" s="891" t="str">
        <f t="shared" ca="1" si="106"/>
        <v>a1755000002Q5G0AAK</v>
      </c>
      <c r="D876" s="888"/>
      <c r="E876" s="873">
        <f t="shared" si="113"/>
        <v>3</v>
      </c>
      <c r="F876" s="889">
        <f ca="1">IF(COUNTA(D$608:D876)=1,"",OFFSET(F874,-COUNTA(D$608:D876)+3,0))</f>
        <v>4</v>
      </c>
      <c r="G876" s="877" t="str">
        <f t="shared" ca="1" si="107"/>
        <v/>
      </c>
      <c r="H876" s="873">
        <f t="shared" si="114"/>
        <v>15</v>
      </c>
      <c r="I876" s="875" t="str">
        <f t="shared" ca="1" si="108"/>
        <v/>
      </c>
      <c r="J876" s="878" t="str">
        <f t="shared" ca="1" si="109"/>
        <v/>
      </c>
      <c r="K876" s="878" t="str">
        <f t="shared" ca="1" si="110"/>
        <v/>
      </c>
      <c r="L876" s="877" t="str">
        <f t="shared" ca="1" si="111"/>
        <v/>
      </c>
      <c r="M876" s="888" t="str">
        <f ca="1">IFERROR(IF(COUNTIF($B$607:$B875,"&lt;0")=1,"",OFFSET($C874,-COUNTIF($B$607:$B875,"&lt;0")+3,0)),"")</f>
        <v>a1755000002Q5G0AAK</v>
      </c>
      <c r="N876" s="888">
        <f ca="1">IFERROR(IF(AND(_xlfn.ISFORMULA(I876),NOT(_xlfn.ISFORMULA(I875))),1,OFFSET($F874,-COUNTIF($B$607:B875,"&lt;0")+3,0)),"")</f>
        <v>4</v>
      </c>
      <c r="O876" s="873">
        <f t="shared" si="115"/>
        <v>0</v>
      </c>
      <c r="P876" s="873"/>
      <c r="Q876" s="873"/>
      <c r="R876" s="873"/>
      <c r="S876" s="873"/>
      <c r="T876" s="877"/>
    </row>
    <row r="877" spans="1:20" x14ac:dyDescent="0.35">
      <c r="A877" s="873" t="b">
        <f t="shared" ca="1" si="105"/>
        <v>0</v>
      </c>
      <c r="B877" s="873">
        <f t="shared" si="112"/>
        <v>28</v>
      </c>
      <c r="C877" s="891" t="str">
        <f t="shared" ca="1" si="106"/>
        <v>a1755000002Q5GUAA0</v>
      </c>
      <c r="D877" s="888"/>
      <c r="E877" s="873">
        <f t="shared" si="113"/>
        <v>4</v>
      </c>
      <c r="F877" s="889">
        <f ca="1">IF(COUNTA(D$608:D877)=1,"",OFFSET(F875,-COUNTA(D$608:D877)+3,0))</f>
        <v>4</v>
      </c>
      <c r="G877" s="877" t="str">
        <f t="shared" ca="1" si="107"/>
        <v/>
      </c>
      <c r="H877" s="873">
        <f t="shared" si="114"/>
        <v>15</v>
      </c>
      <c r="I877" s="875" t="str">
        <f t="shared" ca="1" si="108"/>
        <v/>
      </c>
      <c r="J877" s="878" t="str">
        <f t="shared" ca="1" si="109"/>
        <v/>
      </c>
      <c r="K877" s="878" t="str">
        <f t="shared" ca="1" si="110"/>
        <v/>
      </c>
      <c r="L877" s="877" t="str">
        <f t="shared" ca="1" si="111"/>
        <v/>
      </c>
      <c r="M877" s="888" t="str">
        <f ca="1">IFERROR(IF(COUNTIF($B$607:$B876,"&lt;0")=1,"",OFFSET($C875,-COUNTIF($B$607:$B876,"&lt;0")+3,0)),"")</f>
        <v>a1755000002Q5GUAA0</v>
      </c>
      <c r="N877" s="888">
        <f ca="1">IFERROR(IF(AND(_xlfn.ISFORMULA(I877),NOT(_xlfn.ISFORMULA(I876))),1,OFFSET($F875,-COUNTIF($B$607:B876,"&lt;0")+3,0)),"")</f>
        <v>4</v>
      </c>
      <c r="O877" s="873">
        <f t="shared" si="115"/>
        <v>0</v>
      </c>
      <c r="P877" s="873"/>
      <c r="Q877" s="873"/>
      <c r="R877" s="873"/>
      <c r="S877" s="873"/>
      <c r="T877" s="877"/>
    </row>
    <row r="878" spans="1:20" x14ac:dyDescent="0.35">
      <c r="A878" s="873" t="b">
        <f t="shared" ca="1" si="105"/>
        <v>0</v>
      </c>
      <c r="B878" s="873">
        <f t="shared" si="112"/>
        <v>29</v>
      </c>
      <c r="C878" s="891" t="str">
        <f t="shared" ca="1" si="106"/>
        <v>a1755000002Q5GyAAK</v>
      </c>
      <c r="D878" s="888"/>
      <c r="E878" s="873">
        <f t="shared" si="113"/>
        <v>5</v>
      </c>
      <c r="F878" s="889">
        <f ca="1">IF(COUNTA(D$608:D878)=1,"",OFFSET(F876,-COUNTA(D$608:D878)+3,0))</f>
        <v>4</v>
      </c>
      <c r="G878" s="877" t="str">
        <f t="shared" ca="1" si="107"/>
        <v/>
      </c>
      <c r="H878" s="873">
        <f t="shared" si="114"/>
        <v>15</v>
      </c>
      <c r="I878" s="875" t="str">
        <f t="shared" ca="1" si="108"/>
        <v/>
      </c>
      <c r="J878" s="878" t="str">
        <f t="shared" ca="1" si="109"/>
        <v/>
      </c>
      <c r="K878" s="878" t="str">
        <f t="shared" ca="1" si="110"/>
        <v/>
      </c>
      <c r="L878" s="877" t="str">
        <f t="shared" ca="1" si="111"/>
        <v/>
      </c>
      <c r="M878" s="888" t="str">
        <f ca="1">IFERROR(IF(COUNTIF($B$607:$B877,"&lt;0")=1,"",OFFSET($C876,-COUNTIF($B$607:$B877,"&lt;0")+3,0)),"")</f>
        <v>a1755000002Q5GyAAK</v>
      </c>
      <c r="N878" s="888">
        <f ca="1">IFERROR(IF(AND(_xlfn.ISFORMULA(I878),NOT(_xlfn.ISFORMULA(I877))),1,OFFSET($F876,-COUNTIF($B$607:B877,"&lt;0")+3,0)),"")</f>
        <v>4</v>
      </c>
      <c r="O878" s="873">
        <f t="shared" si="115"/>
        <v>0</v>
      </c>
      <c r="P878" s="873"/>
      <c r="Q878" s="873"/>
      <c r="R878" s="873"/>
      <c r="S878" s="873"/>
      <c r="T878" s="877"/>
    </row>
    <row r="879" spans="1:20" x14ac:dyDescent="0.35">
      <c r="A879" s="873" t="b">
        <f t="shared" ca="1" si="105"/>
        <v>0</v>
      </c>
      <c r="B879" s="873">
        <f t="shared" si="112"/>
        <v>30</v>
      </c>
      <c r="C879" s="891" t="str">
        <f t="shared" ca="1" si="106"/>
        <v>a1755000002Q5HSAA0</v>
      </c>
      <c r="D879" s="888"/>
      <c r="E879" s="873">
        <f t="shared" si="113"/>
        <v>6</v>
      </c>
      <c r="F879" s="889">
        <f ca="1">IF(COUNTA(D$608:D879)=1,"",OFFSET(F877,-COUNTA(D$608:D879)+3,0))</f>
        <v>4</v>
      </c>
      <c r="G879" s="877" t="str">
        <f t="shared" ca="1" si="107"/>
        <v/>
      </c>
      <c r="H879" s="873">
        <f t="shared" si="114"/>
        <v>15</v>
      </c>
      <c r="I879" s="875" t="str">
        <f t="shared" ca="1" si="108"/>
        <v/>
      </c>
      <c r="J879" s="878" t="str">
        <f t="shared" ca="1" si="109"/>
        <v/>
      </c>
      <c r="K879" s="878" t="str">
        <f t="shared" ca="1" si="110"/>
        <v/>
      </c>
      <c r="L879" s="877" t="str">
        <f t="shared" ca="1" si="111"/>
        <v/>
      </c>
      <c r="M879" s="888" t="str">
        <f ca="1">IFERROR(IF(COUNTIF($B$607:$B878,"&lt;0")=1,"",OFFSET($C877,-COUNTIF($B$607:$B878,"&lt;0")+3,0)),"")</f>
        <v>a1755000002Q5HSAA0</v>
      </c>
      <c r="N879" s="888">
        <f ca="1">IFERROR(IF(AND(_xlfn.ISFORMULA(I879),NOT(_xlfn.ISFORMULA(I878))),1,OFFSET($F877,-COUNTIF($B$607:B878,"&lt;0")+3,0)),"")</f>
        <v>4</v>
      </c>
      <c r="O879" s="873">
        <f t="shared" si="115"/>
        <v>0</v>
      </c>
      <c r="P879" s="873"/>
      <c r="Q879" s="873"/>
      <c r="R879" s="873"/>
      <c r="S879" s="873"/>
      <c r="T879" s="877"/>
    </row>
    <row r="880" spans="1:20" x14ac:dyDescent="0.35">
      <c r="A880" s="873" t="b">
        <f t="shared" ca="1" si="105"/>
        <v>0</v>
      </c>
      <c r="B880" s="873">
        <f t="shared" si="112"/>
        <v>31</v>
      </c>
      <c r="C880" s="891" t="str">
        <f t="shared" ca="1" si="106"/>
        <v>a1755000002Q5HwAAK</v>
      </c>
      <c r="D880" s="888"/>
      <c r="E880" s="873">
        <f t="shared" si="113"/>
        <v>7</v>
      </c>
      <c r="F880" s="889">
        <f ca="1">IF(COUNTA(D$608:D880)=1,"",OFFSET(F878,-COUNTA(D$608:D880)+3,0))</f>
        <v>4</v>
      </c>
      <c r="G880" s="877" t="str">
        <f t="shared" ca="1" si="107"/>
        <v/>
      </c>
      <c r="H880" s="873">
        <f t="shared" si="114"/>
        <v>15</v>
      </c>
      <c r="I880" s="875" t="str">
        <f t="shared" ca="1" si="108"/>
        <v/>
      </c>
      <c r="J880" s="878" t="str">
        <f t="shared" ca="1" si="109"/>
        <v/>
      </c>
      <c r="K880" s="878" t="str">
        <f t="shared" ca="1" si="110"/>
        <v/>
      </c>
      <c r="L880" s="877" t="str">
        <f t="shared" ca="1" si="111"/>
        <v/>
      </c>
      <c r="M880" s="888" t="str">
        <f ca="1">IFERROR(IF(COUNTIF($B$607:$B879,"&lt;0")=1,"",OFFSET($C878,-COUNTIF($B$607:$B879,"&lt;0")+3,0)),"")</f>
        <v>a1755000002Q5HwAAK</v>
      </c>
      <c r="N880" s="888">
        <f ca="1">IFERROR(IF(AND(_xlfn.ISFORMULA(I880),NOT(_xlfn.ISFORMULA(I879))),1,OFFSET($F878,-COUNTIF($B$607:B879,"&lt;0")+3,0)),"")</f>
        <v>4</v>
      </c>
      <c r="O880" s="873">
        <f t="shared" si="115"/>
        <v>0</v>
      </c>
      <c r="P880" s="873"/>
      <c r="Q880" s="873"/>
      <c r="R880" s="873"/>
      <c r="S880" s="873"/>
      <c r="T880" s="877"/>
    </row>
    <row r="881" spans="1:20" x14ac:dyDescent="0.35">
      <c r="A881" s="873" t="b">
        <f t="shared" ca="1" si="105"/>
        <v>0</v>
      </c>
      <c r="B881" s="873">
        <f t="shared" si="112"/>
        <v>32</v>
      </c>
      <c r="C881" s="891" t="str">
        <f t="shared" ca="1" si="106"/>
        <v>a1755000002Q5IQAA0</v>
      </c>
      <c r="D881" s="888"/>
      <c r="E881" s="873">
        <f t="shared" si="113"/>
        <v>8</v>
      </c>
      <c r="F881" s="889">
        <f ca="1">IF(COUNTA(D$608:D881)=1,"",OFFSET(F879,-COUNTA(D$608:D881)+3,0))</f>
        <v>4</v>
      </c>
      <c r="G881" s="877" t="str">
        <f t="shared" ca="1" si="107"/>
        <v/>
      </c>
      <c r="H881" s="873">
        <f t="shared" si="114"/>
        <v>15</v>
      </c>
      <c r="I881" s="875" t="str">
        <f t="shared" ca="1" si="108"/>
        <v/>
      </c>
      <c r="J881" s="878" t="str">
        <f t="shared" ca="1" si="109"/>
        <v/>
      </c>
      <c r="K881" s="878" t="str">
        <f t="shared" ca="1" si="110"/>
        <v/>
      </c>
      <c r="L881" s="877" t="str">
        <f t="shared" ca="1" si="111"/>
        <v/>
      </c>
      <c r="M881" s="888" t="str">
        <f ca="1">IFERROR(IF(COUNTIF($B$607:$B880,"&lt;0")=1,"",OFFSET($C879,-COUNTIF($B$607:$B880,"&lt;0")+3,0)),"")</f>
        <v>a1755000002Q5IQAA0</v>
      </c>
      <c r="N881" s="888">
        <f ca="1">IFERROR(IF(AND(_xlfn.ISFORMULA(I881),NOT(_xlfn.ISFORMULA(I880))),1,OFFSET($F879,-COUNTIF($B$607:B880,"&lt;0")+3,0)),"")</f>
        <v>4</v>
      </c>
      <c r="O881" s="873">
        <f t="shared" si="115"/>
        <v>0</v>
      </c>
      <c r="P881" s="873"/>
      <c r="Q881" s="873"/>
      <c r="R881" s="873"/>
      <c r="S881" s="873"/>
      <c r="T881" s="877"/>
    </row>
    <row r="882" spans="1:20" x14ac:dyDescent="0.35">
      <c r="A882" s="873" t="b">
        <f t="shared" ca="1" si="105"/>
        <v>0</v>
      </c>
      <c r="B882" s="873">
        <f t="shared" si="112"/>
        <v>33</v>
      </c>
      <c r="C882" s="891" t="str">
        <f t="shared" ca="1" si="106"/>
        <v>a1755000002Q5F3AAK</v>
      </c>
      <c r="D882" s="888"/>
      <c r="E882" s="873">
        <f t="shared" si="113"/>
        <v>1</v>
      </c>
      <c r="F882" s="889">
        <f ca="1">IF(COUNTA(D$608:D882)=1,"",OFFSET(F880,-COUNTA(D$608:D882)+3,0))</f>
        <v>5</v>
      </c>
      <c r="G882" s="877" t="str">
        <f t="shared" ca="1" si="107"/>
        <v/>
      </c>
      <c r="H882" s="873">
        <f t="shared" si="114"/>
        <v>17</v>
      </c>
      <c r="I882" s="875" t="str">
        <f t="shared" ca="1" si="108"/>
        <v/>
      </c>
      <c r="J882" s="878" t="str">
        <f t="shared" ca="1" si="109"/>
        <v/>
      </c>
      <c r="K882" s="878" t="str">
        <f t="shared" ca="1" si="110"/>
        <v/>
      </c>
      <c r="L882" s="877" t="str">
        <f t="shared" ca="1" si="111"/>
        <v/>
      </c>
      <c r="M882" s="888" t="str">
        <f ca="1">IFERROR(IF(COUNTIF($B$607:$B881,"&lt;0")=1,"",OFFSET($C880,-COUNTIF($B$607:$B881,"&lt;0")+3,0)),"")</f>
        <v>a1755000002Q5F3AAK</v>
      </c>
      <c r="N882" s="888">
        <f ca="1">IFERROR(IF(AND(_xlfn.ISFORMULA(I882),NOT(_xlfn.ISFORMULA(I881))),1,OFFSET($F880,-COUNTIF($B$607:B881,"&lt;0")+3,0)),"")</f>
        <v>5</v>
      </c>
      <c r="O882" s="873">
        <f t="shared" si="115"/>
        <v>0</v>
      </c>
      <c r="P882" s="873"/>
      <c r="Q882" s="873"/>
      <c r="R882" s="873"/>
      <c r="S882" s="873"/>
      <c r="T882" s="877"/>
    </row>
    <row r="883" spans="1:20" x14ac:dyDescent="0.35">
      <c r="A883" s="873" t="b">
        <f t="shared" ca="1" si="105"/>
        <v>0</v>
      </c>
      <c r="B883" s="873">
        <f t="shared" si="112"/>
        <v>34</v>
      </c>
      <c r="C883" s="891" t="str">
        <f t="shared" ca="1" si="106"/>
        <v>a1755000002Q5FXAA0</v>
      </c>
      <c r="D883" s="888"/>
      <c r="E883" s="873">
        <f t="shared" si="113"/>
        <v>2</v>
      </c>
      <c r="F883" s="889">
        <f ca="1">IF(COUNTA(D$608:D883)=1,"",OFFSET(F881,-COUNTA(D$608:D883)+3,0))</f>
        <v>5</v>
      </c>
      <c r="G883" s="877" t="str">
        <f t="shared" ca="1" si="107"/>
        <v/>
      </c>
      <c r="H883" s="873">
        <f t="shared" si="114"/>
        <v>17</v>
      </c>
      <c r="I883" s="875" t="str">
        <f t="shared" ca="1" si="108"/>
        <v/>
      </c>
      <c r="J883" s="878" t="str">
        <f t="shared" ca="1" si="109"/>
        <v/>
      </c>
      <c r="K883" s="878" t="str">
        <f t="shared" ca="1" si="110"/>
        <v/>
      </c>
      <c r="L883" s="877" t="str">
        <f t="shared" ca="1" si="111"/>
        <v/>
      </c>
      <c r="M883" s="888" t="str">
        <f ca="1">IFERROR(IF(COUNTIF($B$607:$B882,"&lt;0")=1,"",OFFSET($C881,-COUNTIF($B$607:$B882,"&lt;0")+3,0)),"")</f>
        <v>a1755000002Q5FXAA0</v>
      </c>
      <c r="N883" s="888">
        <f ca="1">IFERROR(IF(AND(_xlfn.ISFORMULA(I883),NOT(_xlfn.ISFORMULA(I882))),1,OFFSET($F881,-COUNTIF($B$607:B882,"&lt;0")+3,0)),"")</f>
        <v>5</v>
      </c>
      <c r="O883" s="873">
        <f t="shared" si="115"/>
        <v>0</v>
      </c>
      <c r="P883" s="873"/>
      <c r="Q883" s="873"/>
      <c r="R883" s="873"/>
      <c r="S883" s="873"/>
      <c r="T883" s="877"/>
    </row>
    <row r="884" spans="1:20" x14ac:dyDescent="0.35">
      <c r="A884" s="873" t="b">
        <f t="shared" ca="1" si="105"/>
        <v>0</v>
      </c>
      <c r="B884" s="873">
        <f t="shared" si="112"/>
        <v>35</v>
      </c>
      <c r="C884" s="891" t="str">
        <f t="shared" ca="1" si="106"/>
        <v>a1755000002Q5G1AAK</v>
      </c>
      <c r="D884" s="888"/>
      <c r="E884" s="873">
        <f t="shared" si="113"/>
        <v>3</v>
      </c>
      <c r="F884" s="889">
        <f ca="1">IF(COUNTA(D$608:D884)=1,"",OFFSET(F882,-COUNTA(D$608:D884)+3,0))</f>
        <v>5</v>
      </c>
      <c r="G884" s="877" t="str">
        <f t="shared" ca="1" si="107"/>
        <v/>
      </c>
      <c r="H884" s="873">
        <f t="shared" si="114"/>
        <v>17</v>
      </c>
      <c r="I884" s="875" t="str">
        <f t="shared" ca="1" si="108"/>
        <v/>
      </c>
      <c r="J884" s="878" t="str">
        <f t="shared" ca="1" si="109"/>
        <v/>
      </c>
      <c r="K884" s="878" t="str">
        <f t="shared" ca="1" si="110"/>
        <v/>
      </c>
      <c r="L884" s="877" t="str">
        <f t="shared" ca="1" si="111"/>
        <v/>
      </c>
      <c r="M884" s="888" t="str">
        <f ca="1">IFERROR(IF(COUNTIF($B$607:$B883,"&lt;0")=1,"",OFFSET($C882,-COUNTIF($B$607:$B883,"&lt;0")+3,0)),"")</f>
        <v>a1755000002Q5G1AAK</v>
      </c>
      <c r="N884" s="888">
        <f ca="1">IFERROR(IF(AND(_xlfn.ISFORMULA(I884),NOT(_xlfn.ISFORMULA(I883))),1,OFFSET($F882,-COUNTIF($B$607:B883,"&lt;0")+3,0)),"")</f>
        <v>5</v>
      </c>
      <c r="O884" s="873">
        <f t="shared" si="115"/>
        <v>0</v>
      </c>
      <c r="P884" s="873"/>
      <c r="Q884" s="873"/>
      <c r="R884" s="873"/>
      <c r="S884" s="873"/>
      <c r="T884" s="877"/>
    </row>
    <row r="885" spans="1:20" x14ac:dyDescent="0.35">
      <c r="A885" s="873" t="b">
        <f t="shared" ca="1" si="105"/>
        <v>0</v>
      </c>
      <c r="B885" s="873">
        <f t="shared" si="112"/>
        <v>36</v>
      </c>
      <c r="C885" s="891" t="str">
        <f t="shared" ca="1" si="106"/>
        <v>a1755000002Q5GVAA0</v>
      </c>
      <c r="D885" s="888"/>
      <c r="E885" s="873">
        <f t="shared" si="113"/>
        <v>4</v>
      </c>
      <c r="F885" s="889">
        <f ca="1">IF(COUNTA(D$608:D885)=1,"",OFFSET(F883,-COUNTA(D$608:D885)+3,0))</f>
        <v>5</v>
      </c>
      <c r="G885" s="877" t="str">
        <f t="shared" ca="1" si="107"/>
        <v/>
      </c>
      <c r="H885" s="873">
        <f t="shared" si="114"/>
        <v>17</v>
      </c>
      <c r="I885" s="875" t="str">
        <f t="shared" ca="1" si="108"/>
        <v/>
      </c>
      <c r="J885" s="878" t="str">
        <f t="shared" ca="1" si="109"/>
        <v/>
      </c>
      <c r="K885" s="878" t="str">
        <f t="shared" ca="1" si="110"/>
        <v/>
      </c>
      <c r="L885" s="877" t="str">
        <f t="shared" ca="1" si="111"/>
        <v/>
      </c>
      <c r="M885" s="888" t="str">
        <f ca="1">IFERROR(IF(COUNTIF($B$607:$B884,"&lt;0")=1,"",OFFSET($C883,-COUNTIF($B$607:$B884,"&lt;0")+3,0)),"")</f>
        <v>a1755000002Q5GVAA0</v>
      </c>
      <c r="N885" s="888">
        <f ca="1">IFERROR(IF(AND(_xlfn.ISFORMULA(I885),NOT(_xlfn.ISFORMULA(I884))),1,OFFSET($F883,-COUNTIF($B$607:B884,"&lt;0")+3,0)),"")</f>
        <v>5</v>
      </c>
      <c r="O885" s="873">
        <f t="shared" si="115"/>
        <v>0</v>
      </c>
      <c r="P885" s="873"/>
      <c r="Q885" s="873"/>
      <c r="R885" s="873"/>
      <c r="S885" s="873"/>
      <c r="T885" s="877"/>
    </row>
    <row r="886" spans="1:20" x14ac:dyDescent="0.35">
      <c r="A886" s="873" t="b">
        <f t="shared" ca="1" si="105"/>
        <v>0</v>
      </c>
      <c r="B886" s="873">
        <f t="shared" si="112"/>
        <v>37</v>
      </c>
      <c r="C886" s="891" t="str">
        <f t="shared" ca="1" si="106"/>
        <v>a1755000002Q5GzAAK</v>
      </c>
      <c r="D886" s="888"/>
      <c r="E886" s="873">
        <f t="shared" si="113"/>
        <v>5</v>
      </c>
      <c r="F886" s="889">
        <f ca="1">IF(COUNTA(D$608:D886)=1,"",OFFSET(F884,-COUNTA(D$608:D886)+3,0))</f>
        <v>5</v>
      </c>
      <c r="G886" s="877" t="str">
        <f t="shared" ca="1" si="107"/>
        <v/>
      </c>
      <c r="H886" s="873">
        <f t="shared" si="114"/>
        <v>17</v>
      </c>
      <c r="I886" s="875" t="str">
        <f t="shared" ca="1" si="108"/>
        <v/>
      </c>
      <c r="J886" s="878" t="str">
        <f t="shared" ca="1" si="109"/>
        <v/>
      </c>
      <c r="K886" s="878" t="str">
        <f t="shared" ca="1" si="110"/>
        <v/>
      </c>
      <c r="L886" s="877" t="str">
        <f t="shared" ca="1" si="111"/>
        <v/>
      </c>
      <c r="M886" s="888" t="str">
        <f ca="1">IFERROR(IF(COUNTIF($B$607:$B885,"&lt;0")=1,"",OFFSET($C884,-COUNTIF($B$607:$B885,"&lt;0")+3,0)),"")</f>
        <v>a1755000002Q5GzAAK</v>
      </c>
      <c r="N886" s="888">
        <f ca="1">IFERROR(IF(AND(_xlfn.ISFORMULA(I886),NOT(_xlfn.ISFORMULA(I885))),1,OFFSET($F884,-COUNTIF($B$607:B885,"&lt;0")+3,0)),"")</f>
        <v>5</v>
      </c>
      <c r="O886" s="873">
        <f t="shared" si="115"/>
        <v>0</v>
      </c>
      <c r="P886" s="873"/>
      <c r="Q886" s="873"/>
      <c r="R886" s="873"/>
      <c r="S886" s="873"/>
      <c r="T886" s="877"/>
    </row>
    <row r="887" spans="1:20" x14ac:dyDescent="0.35">
      <c r="A887" s="873" t="b">
        <f t="shared" ca="1" si="105"/>
        <v>0</v>
      </c>
      <c r="B887" s="873">
        <f t="shared" si="112"/>
        <v>38</v>
      </c>
      <c r="C887" s="891" t="str">
        <f t="shared" ca="1" si="106"/>
        <v>a1755000002Q5HTAA0</v>
      </c>
      <c r="D887" s="888"/>
      <c r="E887" s="873">
        <f t="shared" si="113"/>
        <v>6</v>
      </c>
      <c r="F887" s="889">
        <f ca="1">IF(COUNTA(D$608:D887)=1,"",OFFSET(F885,-COUNTA(D$608:D887)+3,0))</f>
        <v>5</v>
      </c>
      <c r="G887" s="877" t="str">
        <f t="shared" ca="1" si="107"/>
        <v/>
      </c>
      <c r="H887" s="873">
        <f t="shared" si="114"/>
        <v>17</v>
      </c>
      <c r="I887" s="875" t="str">
        <f t="shared" ca="1" si="108"/>
        <v/>
      </c>
      <c r="J887" s="878" t="str">
        <f t="shared" ca="1" si="109"/>
        <v/>
      </c>
      <c r="K887" s="878" t="str">
        <f t="shared" ca="1" si="110"/>
        <v/>
      </c>
      <c r="L887" s="877" t="str">
        <f t="shared" ca="1" si="111"/>
        <v/>
      </c>
      <c r="M887" s="888" t="str">
        <f ca="1">IFERROR(IF(COUNTIF($B$607:$B886,"&lt;0")=1,"",OFFSET($C885,-COUNTIF($B$607:$B886,"&lt;0")+3,0)),"")</f>
        <v>a1755000002Q5HTAA0</v>
      </c>
      <c r="N887" s="888">
        <f ca="1">IFERROR(IF(AND(_xlfn.ISFORMULA(I887),NOT(_xlfn.ISFORMULA(I886))),1,OFFSET($F885,-COUNTIF($B$607:B886,"&lt;0")+3,0)),"")</f>
        <v>5</v>
      </c>
      <c r="O887" s="873">
        <f t="shared" si="115"/>
        <v>0</v>
      </c>
      <c r="P887" s="873"/>
      <c r="Q887" s="873"/>
      <c r="R887" s="873"/>
      <c r="S887" s="873"/>
      <c r="T887" s="877"/>
    </row>
    <row r="888" spans="1:20" x14ac:dyDescent="0.35">
      <c r="A888" s="873" t="b">
        <f t="shared" ca="1" si="105"/>
        <v>0</v>
      </c>
      <c r="B888" s="873">
        <f t="shared" si="112"/>
        <v>39</v>
      </c>
      <c r="C888" s="891" t="str">
        <f t="shared" ca="1" si="106"/>
        <v>a1755000002Q5HxAAK</v>
      </c>
      <c r="D888" s="888"/>
      <c r="E888" s="873">
        <f t="shared" si="113"/>
        <v>7</v>
      </c>
      <c r="F888" s="889">
        <f ca="1">IF(COUNTA(D$608:D888)=1,"",OFFSET(F886,-COUNTA(D$608:D888)+3,0))</f>
        <v>5</v>
      </c>
      <c r="G888" s="877" t="str">
        <f t="shared" ca="1" si="107"/>
        <v/>
      </c>
      <c r="H888" s="873">
        <f t="shared" si="114"/>
        <v>17</v>
      </c>
      <c r="I888" s="875" t="str">
        <f t="shared" ca="1" si="108"/>
        <v/>
      </c>
      <c r="J888" s="878" t="str">
        <f t="shared" ca="1" si="109"/>
        <v/>
      </c>
      <c r="K888" s="878" t="str">
        <f t="shared" ca="1" si="110"/>
        <v/>
      </c>
      <c r="L888" s="877" t="str">
        <f t="shared" ca="1" si="111"/>
        <v/>
      </c>
      <c r="M888" s="888" t="str">
        <f ca="1">IFERROR(IF(COUNTIF($B$607:$B887,"&lt;0")=1,"",OFFSET($C886,-COUNTIF($B$607:$B887,"&lt;0")+3,0)),"")</f>
        <v>a1755000002Q5HxAAK</v>
      </c>
      <c r="N888" s="888">
        <f ca="1">IFERROR(IF(AND(_xlfn.ISFORMULA(I888),NOT(_xlfn.ISFORMULA(I887))),1,OFFSET($F886,-COUNTIF($B$607:B887,"&lt;0")+3,0)),"")</f>
        <v>5</v>
      </c>
      <c r="O888" s="873">
        <f t="shared" si="115"/>
        <v>0</v>
      </c>
      <c r="P888" s="873"/>
      <c r="Q888" s="873"/>
      <c r="R888" s="873"/>
      <c r="S888" s="873"/>
      <c r="T888" s="877"/>
    </row>
    <row r="889" spans="1:20" x14ac:dyDescent="0.35">
      <c r="A889" s="873" t="b">
        <f t="shared" ca="1" si="105"/>
        <v>0</v>
      </c>
      <c r="B889" s="873">
        <f t="shared" si="112"/>
        <v>40</v>
      </c>
      <c r="C889" s="891" t="str">
        <f t="shared" ca="1" si="106"/>
        <v>a1755000002Q5IRAA0</v>
      </c>
      <c r="D889" s="888"/>
      <c r="E889" s="873">
        <f t="shared" si="113"/>
        <v>8</v>
      </c>
      <c r="F889" s="889">
        <f ca="1">IF(COUNTA(D$608:D889)=1,"",OFFSET(F887,-COUNTA(D$608:D889)+3,0))</f>
        <v>5</v>
      </c>
      <c r="G889" s="877" t="str">
        <f t="shared" ca="1" si="107"/>
        <v/>
      </c>
      <c r="H889" s="873">
        <f t="shared" si="114"/>
        <v>17</v>
      </c>
      <c r="I889" s="875" t="str">
        <f t="shared" ca="1" si="108"/>
        <v/>
      </c>
      <c r="J889" s="878" t="str">
        <f t="shared" ca="1" si="109"/>
        <v/>
      </c>
      <c r="K889" s="878" t="str">
        <f t="shared" ca="1" si="110"/>
        <v/>
      </c>
      <c r="L889" s="877" t="str">
        <f t="shared" ca="1" si="111"/>
        <v/>
      </c>
      <c r="M889" s="888" t="str">
        <f ca="1">IFERROR(IF(COUNTIF($B$607:$B888,"&lt;0")=1,"",OFFSET($C887,-COUNTIF($B$607:$B888,"&lt;0")+3,0)),"")</f>
        <v>a1755000002Q5IRAA0</v>
      </c>
      <c r="N889" s="888">
        <f ca="1">IFERROR(IF(AND(_xlfn.ISFORMULA(I889),NOT(_xlfn.ISFORMULA(I888))),1,OFFSET($F887,-COUNTIF($B$607:B888,"&lt;0")+3,0)),"")</f>
        <v>5</v>
      </c>
      <c r="O889" s="873">
        <f t="shared" si="115"/>
        <v>0</v>
      </c>
      <c r="P889" s="873"/>
      <c r="Q889" s="873"/>
      <c r="R889" s="873"/>
      <c r="S889" s="873"/>
      <c r="T889" s="877"/>
    </row>
    <row r="890" spans="1:20" x14ac:dyDescent="0.35">
      <c r="A890" s="873" t="b">
        <f t="shared" ca="1" si="105"/>
        <v>0</v>
      </c>
      <c r="B890" s="873">
        <f t="shared" si="112"/>
        <v>41</v>
      </c>
      <c r="C890" s="891" t="str">
        <f t="shared" ca="1" si="106"/>
        <v>a1755000002Q5F4AAK</v>
      </c>
      <c r="D890" s="888"/>
      <c r="E890" s="873">
        <f t="shared" si="113"/>
        <v>1</v>
      </c>
      <c r="F890" s="889">
        <f ca="1">IF(COUNTA(D$608:D890)=1,"",OFFSET(F888,-COUNTA(D$608:D890)+3,0))</f>
        <v>6</v>
      </c>
      <c r="G890" s="877" t="str">
        <f t="shared" ca="1" si="107"/>
        <v/>
      </c>
      <c r="H890" s="873">
        <f t="shared" si="114"/>
        <v>19</v>
      </c>
      <c r="I890" s="875" t="str">
        <f t="shared" ca="1" si="108"/>
        <v/>
      </c>
      <c r="J890" s="878" t="str">
        <f t="shared" ca="1" si="109"/>
        <v/>
      </c>
      <c r="K890" s="878" t="str">
        <f t="shared" ca="1" si="110"/>
        <v/>
      </c>
      <c r="L890" s="877" t="str">
        <f t="shared" ca="1" si="111"/>
        <v/>
      </c>
      <c r="M890" s="888" t="str">
        <f ca="1">IFERROR(IF(COUNTIF($B$607:$B889,"&lt;0")=1,"",OFFSET($C888,-COUNTIF($B$607:$B889,"&lt;0")+3,0)),"")</f>
        <v>a1755000002Q5F4AAK</v>
      </c>
      <c r="N890" s="888">
        <f ca="1">IFERROR(IF(AND(_xlfn.ISFORMULA(I890),NOT(_xlfn.ISFORMULA(I889))),1,OFFSET($F888,-COUNTIF($B$607:B889,"&lt;0")+3,0)),"")</f>
        <v>6</v>
      </c>
      <c r="O890" s="873">
        <f t="shared" si="115"/>
        <v>0</v>
      </c>
      <c r="P890" s="873"/>
      <c r="Q890" s="873"/>
      <c r="R890" s="873"/>
      <c r="S890" s="873"/>
      <c r="T890" s="877"/>
    </row>
    <row r="891" spans="1:20" x14ac:dyDescent="0.35">
      <c r="A891" s="873" t="b">
        <f t="shared" ca="1" si="105"/>
        <v>0</v>
      </c>
      <c r="B891" s="873">
        <f t="shared" si="112"/>
        <v>42</v>
      </c>
      <c r="C891" s="891" t="str">
        <f t="shared" ca="1" si="106"/>
        <v>a1755000002Q5FYAA0</v>
      </c>
      <c r="D891" s="888"/>
      <c r="E891" s="873">
        <f t="shared" si="113"/>
        <v>2</v>
      </c>
      <c r="F891" s="889">
        <f ca="1">IF(COUNTA(D$608:D891)=1,"",OFFSET(F889,-COUNTA(D$608:D891)+3,0))</f>
        <v>6</v>
      </c>
      <c r="G891" s="877" t="str">
        <f t="shared" ca="1" si="107"/>
        <v/>
      </c>
      <c r="H891" s="873">
        <f t="shared" si="114"/>
        <v>19</v>
      </c>
      <c r="I891" s="875" t="str">
        <f t="shared" ca="1" si="108"/>
        <v/>
      </c>
      <c r="J891" s="878" t="str">
        <f t="shared" ca="1" si="109"/>
        <v/>
      </c>
      <c r="K891" s="878" t="str">
        <f t="shared" ca="1" si="110"/>
        <v/>
      </c>
      <c r="L891" s="877" t="str">
        <f t="shared" ca="1" si="111"/>
        <v/>
      </c>
      <c r="M891" s="888" t="str">
        <f ca="1">IFERROR(IF(COUNTIF($B$607:$B890,"&lt;0")=1,"",OFFSET($C889,-COUNTIF($B$607:$B890,"&lt;0")+3,0)),"")</f>
        <v>a1755000002Q5FYAA0</v>
      </c>
      <c r="N891" s="888">
        <f ca="1">IFERROR(IF(AND(_xlfn.ISFORMULA(I891),NOT(_xlfn.ISFORMULA(I890))),1,OFFSET($F889,-COUNTIF($B$607:B890,"&lt;0")+3,0)),"")</f>
        <v>6</v>
      </c>
      <c r="O891" s="873">
        <f t="shared" si="115"/>
        <v>0</v>
      </c>
      <c r="P891" s="873"/>
      <c r="Q891" s="873"/>
      <c r="R891" s="873"/>
      <c r="S891" s="873"/>
      <c r="T891" s="877"/>
    </row>
    <row r="892" spans="1:20" x14ac:dyDescent="0.35">
      <c r="A892" s="873" t="b">
        <f t="shared" ca="1" si="105"/>
        <v>0</v>
      </c>
      <c r="B892" s="873">
        <f t="shared" si="112"/>
        <v>43</v>
      </c>
      <c r="C892" s="891" t="str">
        <f t="shared" ca="1" si="106"/>
        <v>a1755000002Q5G2AAK</v>
      </c>
      <c r="D892" s="888"/>
      <c r="E892" s="873">
        <f t="shared" si="113"/>
        <v>3</v>
      </c>
      <c r="F892" s="889">
        <f ca="1">IF(COUNTA(D$608:D892)=1,"",OFFSET(F890,-COUNTA(D$608:D892)+3,0))</f>
        <v>6</v>
      </c>
      <c r="G892" s="877" t="str">
        <f t="shared" ca="1" si="107"/>
        <v/>
      </c>
      <c r="H892" s="873">
        <f t="shared" si="114"/>
        <v>19</v>
      </c>
      <c r="I892" s="875" t="str">
        <f t="shared" ca="1" si="108"/>
        <v/>
      </c>
      <c r="J892" s="878" t="str">
        <f t="shared" ca="1" si="109"/>
        <v/>
      </c>
      <c r="K892" s="878" t="str">
        <f t="shared" ca="1" si="110"/>
        <v/>
      </c>
      <c r="L892" s="877" t="str">
        <f t="shared" ca="1" si="111"/>
        <v/>
      </c>
      <c r="M892" s="888" t="str">
        <f ca="1">IFERROR(IF(COUNTIF($B$607:$B891,"&lt;0")=1,"",OFFSET($C890,-COUNTIF($B$607:$B891,"&lt;0")+3,0)),"")</f>
        <v>a1755000002Q5G2AAK</v>
      </c>
      <c r="N892" s="888">
        <f ca="1">IFERROR(IF(AND(_xlfn.ISFORMULA(I892),NOT(_xlfn.ISFORMULA(I891))),1,OFFSET($F890,-COUNTIF($B$607:B891,"&lt;0")+3,0)),"")</f>
        <v>6</v>
      </c>
      <c r="O892" s="873">
        <f t="shared" si="115"/>
        <v>0</v>
      </c>
      <c r="P892" s="873"/>
      <c r="Q892" s="873"/>
      <c r="R892" s="873"/>
      <c r="S892" s="873"/>
      <c r="T892" s="877"/>
    </row>
    <row r="893" spans="1:20" x14ac:dyDescent="0.35">
      <c r="A893" s="873" t="b">
        <f t="shared" ca="1" si="105"/>
        <v>0</v>
      </c>
      <c r="B893" s="873">
        <f t="shared" si="112"/>
        <v>44</v>
      </c>
      <c r="C893" s="891" t="str">
        <f t="shared" ca="1" si="106"/>
        <v>a1755000002Q5GWAA0</v>
      </c>
      <c r="D893" s="888"/>
      <c r="E893" s="873">
        <f t="shared" si="113"/>
        <v>4</v>
      </c>
      <c r="F893" s="889">
        <f ca="1">IF(COUNTA(D$608:D893)=1,"",OFFSET(F891,-COUNTA(D$608:D893)+3,0))</f>
        <v>6</v>
      </c>
      <c r="G893" s="877" t="str">
        <f t="shared" ca="1" si="107"/>
        <v/>
      </c>
      <c r="H893" s="873">
        <f t="shared" si="114"/>
        <v>19</v>
      </c>
      <c r="I893" s="875" t="str">
        <f t="shared" ca="1" si="108"/>
        <v/>
      </c>
      <c r="J893" s="878" t="str">
        <f t="shared" ca="1" si="109"/>
        <v/>
      </c>
      <c r="K893" s="878" t="str">
        <f t="shared" ca="1" si="110"/>
        <v/>
      </c>
      <c r="L893" s="877" t="str">
        <f t="shared" ca="1" si="111"/>
        <v/>
      </c>
      <c r="M893" s="888" t="str">
        <f ca="1">IFERROR(IF(COUNTIF($B$607:$B892,"&lt;0")=1,"",OFFSET($C891,-COUNTIF($B$607:$B892,"&lt;0")+3,0)),"")</f>
        <v>a1755000002Q5GWAA0</v>
      </c>
      <c r="N893" s="888">
        <f ca="1">IFERROR(IF(AND(_xlfn.ISFORMULA(I893),NOT(_xlfn.ISFORMULA(I892))),1,OFFSET($F891,-COUNTIF($B$607:B892,"&lt;0")+3,0)),"")</f>
        <v>6</v>
      </c>
      <c r="O893" s="873">
        <f t="shared" si="115"/>
        <v>0</v>
      </c>
      <c r="P893" s="873"/>
      <c r="Q893" s="873"/>
      <c r="R893" s="873"/>
      <c r="S893" s="873"/>
      <c r="T893" s="877"/>
    </row>
    <row r="894" spans="1:20" x14ac:dyDescent="0.35">
      <c r="A894" s="873" t="b">
        <f t="shared" ca="1" si="105"/>
        <v>0</v>
      </c>
      <c r="B894" s="873">
        <f t="shared" si="112"/>
        <v>45</v>
      </c>
      <c r="C894" s="891" t="str">
        <f t="shared" ca="1" si="106"/>
        <v>a1755000002Q5H0AAK</v>
      </c>
      <c r="D894" s="888"/>
      <c r="E894" s="873">
        <f t="shared" si="113"/>
        <v>5</v>
      </c>
      <c r="F894" s="889">
        <f ca="1">IF(COUNTA(D$608:D894)=1,"",OFFSET(F892,-COUNTA(D$608:D894)+3,0))</f>
        <v>6</v>
      </c>
      <c r="G894" s="877" t="str">
        <f t="shared" ca="1" si="107"/>
        <v/>
      </c>
      <c r="H894" s="873">
        <f t="shared" si="114"/>
        <v>19</v>
      </c>
      <c r="I894" s="875" t="str">
        <f t="shared" ca="1" si="108"/>
        <v/>
      </c>
      <c r="J894" s="878" t="str">
        <f t="shared" ca="1" si="109"/>
        <v/>
      </c>
      <c r="K894" s="878" t="str">
        <f t="shared" ca="1" si="110"/>
        <v/>
      </c>
      <c r="L894" s="877" t="str">
        <f t="shared" ca="1" si="111"/>
        <v/>
      </c>
      <c r="M894" s="888" t="str">
        <f ca="1">IFERROR(IF(COUNTIF($B$607:$B893,"&lt;0")=1,"",OFFSET($C892,-COUNTIF($B$607:$B893,"&lt;0")+3,0)),"")</f>
        <v>a1755000002Q5H0AAK</v>
      </c>
      <c r="N894" s="888">
        <f ca="1">IFERROR(IF(AND(_xlfn.ISFORMULA(I894),NOT(_xlfn.ISFORMULA(I893))),1,OFFSET($F892,-COUNTIF($B$607:B893,"&lt;0")+3,0)),"")</f>
        <v>6</v>
      </c>
      <c r="O894" s="873">
        <f t="shared" si="115"/>
        <v>0</v>
      </c>
      <c r="P894" s="873"/>
      <c r="Q894" s="873"/>
      <c r="R894" s="873"/>
      <c r="S894" s="873"/>
      <c r="T894" s="877"/>
    </row>
    <row r="895" spans="1:20" x14ac:dyDescent="0.35">
      <c r="A895" s="873" t="b">
        <f t="shared" ca="1" si="105"/>
        <v>0</v>
      </c>
      <c r="B895" s="873">
        <f t="shared" si="112"/>
        <v>46</v>
      </c>
      <c r="C895" s="891" t="str">
        <f t="shared" ca="1" si="106"/>
        <v>a1755000002Q5HUAA0</v>
      </c>
      <c r="D895" s="888"/>
      <c r="E895" s="873">
        <f t="shared" si="113"/>
        <v>6</v>
      </c>
      <c r="F895" s="889">
        <f ca="1">IF(COUNTA(D$608:D895)=1,"",OFFSET(F893,-COUNTA(D$608:D895)+3,0))</f>
        <v>6</v>
      </c>
      <c r="G895" s="877" t="str">
        <f t="shared" ca="1" si="107"/>
        <v/>
      </c>
      <c r="H895" s="873">
        <f t="shared" si="114"/>
        <v>19</v>
      </c>
      <c r="I895" s="875" t="str">
        <f t="shared" ca="1" si="108"/>
        <v/>
      </c>
      <c r="J895" s="878" t="str">
        <f t="shared" ca="1" si="109"/>
        <v/>
      </c>
      <c r="K895" s="878" t="str">
        <f t="shared" ca="1" si="110"/>
        <v/>
      </c>
      <c r="L895" s="877" t="str">
        <f t="shared" ca="1" si="111"/>
        <v/>
      </c>
      <c r="M895" s="888" t="str">
        <f ca="1">IFERROR(IF(COUNTIF($B$607:$B894,"&lt;0")=1,"",OFFSET($C893,-COUNTIF($B$607:$B894,"&lt;0")+3,0)),"")</f>
        <v>a1755000002Q5HUAA0</v>
      </c>
      <c r="N895" s="888">
        <f ca="1">IFERROR(IF(AND(_xlfn.ISFORMULA(I895),NOT(_xlfn.ISFORMULA(I894))),1,OFFSET($F893,-COUNTIF($B$607:B894,"&lt;0")+3,0)),"")</f>
        <v>6</v>
      </c>
      <c r="O895" s="873">
        <f t="shared" si="115"/>
        <v>0</v>
      </c>
      <c r="P895" s="873"/>
      <c r="Q895" s="873"/>
      <c r="R895" s="873"/>
      <c r="S895" s="873"/>
      <c r="T895" s="877"/>
    </row>
    <row r="896" spans="1:20" x14ac:dyDescent="0.35">
      <c r="A896" s="873" t="b">
        <f t="shared" ca="1" si="105"/>
        <v>0</v>
      </c>
      <c r="B896" s="873">
        <f t="shared" si="112"/>
        <v>47</v>
      </c>
      <c r="C896" s="891" t="str">
        <f t="shared" ca="1" si="106"/>
        <v>a1755000002Q5HyAAK</v>
      </c>
      <c r="D896" s="888"/>
      <c r="E896" s="873">
        <f t="shared" si="113"/>
        <v>7</v>
      </c>
      <c r="F896" s="889">
        <f ca="1">IF(COUNTA(D$608:D896)=1,"",OFFSET(F894,-COUNTA(D$608:D896)+3,0))</f>
        <v>6</v>
      </c>
      <c r="G896" s="877" t="str">
        <f t="shared" ca="1" si="107"/>
        <v/>
      </c>
      <c r="H896" s="873">
        <f t="shared" si="114"/>
        <v>19</v>
      </c>
      <c r="I896" s="875" t="str">
        <f t="shared" ca="1" si="108"/>
        <v/>
      </c>
      <c r="J896" s="878" t="str">
        <f t="shared" ca="1" si="109"/>
        <v/>
      </c>
      <c r="K896" s="878" t="str">
        <f t="shared" ca="1" si="110"/>
        <v/>
      </c>
      <c r="L896" s="877" t="str">
        <f t="shared" ca="1" si="111"/>
        <v/>
      </c>
      <c r="M896" s="888" t="str">
        <f ca="1">IFERROR(IF(COUNTIF($B$607:$B895,"&lt;0")=1,"",OFFSET($C894,-COUNTIF($B$607:$B895,"&lt;0")+3,0)),"")</f>
        <v>a1755000002Q5HyAAK</v>
      </c>
      <c r="N896" s="888">
        <f ca="1">IFERROR(IF(AND(_xlfn.ISFORMULA(I896),NOT(_xlfn.ISFORMULA(I895))),1,OFFSET($F894,-COUNTIF($B$607:B895,"&lt;0")+3,0)),"")</f>
        <v>6</v>
      </c>
      <c r="O896" s="873">
        <f t="shared" si="115"/>
        <v>0</v>
      </c>
      <c r="P896" s="873"/>
      <c r="Q896" s="873"/>
      <c r="R896" s="873"/>
      <c r="S896" s="873"/>
      <c r="T896" s="877"/>
    </row>
    <row r="897" spans="1:20" x14ac:dyDescent="0.35">
      <c r="A897" s="873" t="b">
        <f t="shared" ca="1" si="105"/>
        <v>0</v>
      </c>
      <c r="B897" s="873">
        <f t="shared" si="112"/>
        <v>48</v>
      </c>
      <c r="C897" s="891" t="str">
        <f t="shared" ca="1" si="106"/>
        <v>a1755000002Q5ISAA0</v>
      </c>
      <c r="D897" s="888"/>
      <c r="E897" s="873">
        <f t="shared" si="113"/>
        <v>8</v>
      </c>
      <c r="F897" s="889">
        <f ca="1">IF(COUNTA(D$608:D897)=1,"",OFFSET(F895,-COUNTA(D$608:D897)+3,0))</f>
        <v>6</v>
      </c>
      <c r="G897" s="877" t="str">
        <f t="shared" ca="1" si="107"/>
        <v/>
      </c>
      <c r="H897" s="873">
        <f t="shared" si="114"/>
        <v>19</v>
      </c>
      <c r="I897" s="875" t="str">
        <f t="shared" ca="1" si="108"/>
        <v/>
      </c>
      <c r="J897" s="878" t="str">
        <f t="shared" ca="1" si="109"/>
        <v/>
      </c>
      <c r="K897" s="878" t="str">
        <f t="shared" ca="1" si="110"/>
        <v/>
      </c>
      <c r="L897" s="877" t="str">
        <f t="shared" ca="1" si="111"/>
        <v/>
      </c>
      <c r="M897" s="888" t="str">
        <f ca="1">IFERROR(IF(COUNTIF($B$607:$B896,"&lt;0")=1,"",OFFSET($C895,-COUNTIF($B$607:$B896,"&lt;0")+3,0)),"")</f>
        <v>a1755000002Q5ISAA0</v>
      </c>
      <c r="N897" s="888">
        <f ca="1">IFERROR(IF(AND(_xlfn.ISFORMULA(I897),NOT(_xlfn.ISFORMULA(I896))),1,OFFSET($F895,-COUNTIF($B$607:B896,"&lt;0")+3,0)),"")</f>
        <v>6</v>
      </c>
      <c r="O897" s="873">
        <f t="shared" si="115"/>
        <v>0</v>
      </c>
      <c r="P897" s="873"/>
      <c r="Q897" s="873"/>
      <c r="R897" s="873"/>
      <c r="S897" s="873"/>
      <c r="T897" s="877"/>
    </row>
    <row r="898" spans="1:20" x14ac:dyDescent="0.35">
      <c r="A898" s="873" t="b">
        <f t="shared" ca="1" si="105"/>
        <v>0</v>
      </c>
      <c r="B898" s="873">
        <f t="shared" si="112"/>
        <v>49</v>
      </c>
      <c r="C898" s="891" t="str">
        <f t="shared" ca="1" si="106"/>
        <v>a1755000002Q5F5AAK</v>
      </c>
      <c r="D898" s="888"/>
      <c r="E898" s="873">
        <f t="shared" si="113"/>
        <v>1</v>
      </c>
      <c r="F898" s="889">
        <f ca="1">IF(COUNTA(D$608:D898)=1,"",OFFSET(F896,-COUNTA(D$608:D898)+3,0))</f>
        <v>7</v>
      </c>
      <c r="G898" s="877" t="str">
        <f t="shared" ca="1" si="107"/>
        <v/>
      </c>
      <c r="H898" s="873">
        <f t="shared" si="114"/>
        <v>21</v>
      </c>
      <c r="I898" s="875" t="str">
        <f t="shared" ca="1" si="108"/>
        <v/>
      </c>
      <c r="J898" s="878" t="str">
        <f t="shared" ca="1" si="109"/>
        <v/>
      </c>
      <c r="K898" s="878" t="str">
        <f t="shared" ca="1" si="110"/>
        <v/>
      </c>
      <c r="L898" s="877" t="str">
        <f t="shared" ca="1" si="111"/>
        <v/>
      </c>
      <c r="M898" s="888" t="str">
        <f ca="1">IFERROR(IF(COUNTIF($B$607:$B897,"&lt;0")=1,"",OFFSET($C896,-COUNTIF($B$607:$B897,"&lt;0")+3,0)),"")</f>
        <v>a1755000002Q5F5AAK</v>
      </c>
      <c r="N898" s="888">
        <f ca="1">IFERROR(IF(AND(_xlfn.ISFORMULA(I898),NOT(_xlfn.ISFORMULA(I897))),1,OFFSET($F896,-COUNTIF($B$607:B897,"&lt;0")+3,0)),"")</f>
        <v>7</v>
      </c>
      <c r="O898" s="873">
        <f t="shared" si="115"/>
        <v>0</v>
      </c>
      <c r="P898" s="873"/>
      <c r="Q898" s="873"/>
      <c r="R898" s="873"/>
      <c r="S898" s="873"/>
      <c r="T898" s="877"/>
    </row>
    <row r="899" spans="1:20" x14ac:dyDescent="0.35">
      <c r="A899" s="873" t="b">
        <f t="shared" ca="1" si="105"/>
        <v>0</v>
      </c>
      <c r="B899" s="873">
        <f t="shared" si="112"/>
        <v>50</v>
      </c>
      <c r="C899" s="891" t="str">
        <f t="shared" ca="1" si="106"/>
        <v>a1755000002Q5FZAA0</v>
      </c>
      <c r="D899" s="888"/>
      <c r="E899" s="873">
        <f t="shared" si="113"/>
        <v>2</v>
      </c>
      <c r="F899" s="889">
        <f ca="1">IF(COUNTA(D$608:D899)=1,"",OFFSET(F897,-COUNTA(D$608:D899)+3,0))</f>
        <v>7</v>
      </c>
      <c r="G899" s="877" t="str">
        <f t="shared" ca="1" si="107"/>
        <v/>
      </c>
      <c r="H899" s="873">
        <f t="shared" si="114"/>
        <v>21</v>
      </c>
      <c r="I899" s="875" t="str">
        <f t="shared" ca="1" si="108"/>
        <v/>
      </c>
      <c r="J899" s="878" t="str">
        <f t="shared" ca="1" si="109"/>
        <v/>
      </c>
      <c r="K899" s="878" t="str">
        <f t="shared" ca="1" si="110"/>
        <v/>
      </c>
      <c r="L899" s="877" t="str">
        <f t="shared" ca="1" si="111"/>
        <v/>
      </c>
      <c r="M899" s="888" t="str">
        <f ca="1">IFERROR(IF(COUNTIF($B$607:$B898,"&lt;0")=1,"",OFFSET($C897,-COUNTIF($B$607:$B898,"&lt;0")+3,0)),"")</f>
        <v>a1755000002Q5FZAA0</v>
      </c>
      <c r="N899" s="888">
        <f ca="1">IFERROR(IF(AND(_xlfn.ISFORMULA(I899),NOT(_xlfn.ISFORMULA(I898))),1,OFFSET($F897,-COUNTIF($B$607:B898,"&lt;0")+3,0)),"")</f>
        <v>7</v>
      </c>
      <c r="O899" s="873">
        <f t="shared" si="115"/>
        <v>0</v>
      </c>
      <c r="P899" s="873"/>
      <c r="Q899" s="873"/>
      <c r="R899" s="873"/>
      <c r="S899" s="873"/>
      <c r="T899" s="877"/>
    </row>
    <row r="900" spans="1:20" x14ac:dyDescent="0.35">
      <c r="A900" s="873" t="b">
        <f t="shared" ca="1" si="105"/>
        <v>0</v>
      </c>
      <c r="B900" s="873">
        <f t="shared" si="112"/>
        <v>51</v>
      </c>
      <c r="C900" s="891" t="str">
        <f t="shared" ca="1" si="106"/>
        <v>a1755000002Q5G3AAK</v>
      </c>
      <c r="D900" s="888"/>
      <c r="E900" s="873">
        <f t="shared" si="113"/>
        <v>3</v>
      </c>
      <c r="F900" s="889">
        <f ca="1">IF(COUNTA(D$608:D900)=1,"",OFFSET(F898,-COUNTA(D$608:D900)+3,0))</f>
        <v>7</v>
      </c>
      <c r="G900" s="877" t="str">
        <f t="shared" ca="1" si="107"/>
        <v/>
      </c>
      <c r="H900" s="873">
        <f t="shared" si="114"/>
        <v>21</v>
      </c>
      <c r="I900" s="875" t="str">
        <f t="shared" ca="1" si="108"/>
        <v/>
      </c>
      <c r="J900" s="878" t="str">
        <f t="shared" ca="1" si="109"/>
        <v/>
      </c>
      <c r="K900" s="878" t="str">
        <f t="shared" ca="1" si="110"/>
        <v/>
      </c>
      <c r="L900" s="877" t="str">
        <f t="shared" ca="1" si="111"/>
        <v/>
      </c>
      <c r="M900" s="888" t="str">
        <f ca="1">IFERROR(IF(COUNTIF($B$607:$B899,"&lt;0")=1,"",OFFSET($C898,-COUNTIF($B$607:$B899,"&lt;0")+3,0)),"")</f>
        <v>a1755000002Q5G3AAK</v>
      </c>
      <c r="N900" s="888">
        <f ca="1">IFERROR(IF(AND(_xlfn.ISFORMULA(I900),NOT(_xlfn.ISFORMULA(I899))),1,OFFSET($F898,-COUNTIF($B$607:B899,"&lt;0")+3,0)),"")</f>
        <v>7</v>
      </c>
      <c r="O900" s="873">
        <f t="shared" si="115"/>
        <v>0</v>
      </c>
      <c r="P900" s="873"/>
      <c r="Q900" s="873"/>
      <c r="R900" s="873"/>
      <c r="S900" s="873"/>
      <c r="T900" s="877"/>
    </row>
    <row r="901" spans="1:20" x14ac:dyDescent="0.35">
      <c r="A901" s="873" t="b">
        <f t="shared" ca="1" si="105"/>
        <v>0</v>
      </c>
      <c r="B901" s="873">
        <f t="shared" si="112"/>
        <v>52</v>
      </c>
      <c r="C901" s="891" t="str">
        <f t="shared" ca="1" si="106"/>
        <v>a1755000002Q5GXAA0</v>
      </c>
      <c r="D901" s="888"/>
      <c r="E901" s="873">
        <f t="shared" si="113"/>
        <v>4</v>
      </c>
      <c r="F901" s="889">
        <f ca="1">IF(COUNTA(D$608:D901)=1,"",OFFSET(F899,-COUNTA(D$608:D901)+3,0))</f>
        <v>7</v>
      </c>
      <c r="G901" s="877" t="str">
        <f t="shared" ca="1" si="107"/>
        <v/>
      </c>
      <c r="H901" s="873">
        <f t="shared" si="114"/>
        <v>21</v>
      </c>
      <c r="I901" s="875" t="str">
        <f t="shared" ca="1" si="108"/>
        <v/>
      </c>
      <c r="J901" s="878" t="str">
        <f t="shared" ca="1" si="109"/>
        <v/>
      </c>
      <c r="K901" s="878" t="str">
        <f t="shared" ca="1" si="110"/>
        <v/>
      </c>
      <c r="L901" s="877" t="str">
        <f t="shared" ca="1" si="111"/>
        <v/>
      </c>
      <c r="M901" s="888" t="str">
        <f ca="1">IFERROR(IF(COUNTIF($B$607:$B900,"&lt;0")=1,"",OFFSET($C899,-COUNTIF($B$607:$B900,"&lt;0")+3,0)),"")</f>
        <v>a1755000002Q5GXAA0</v>
      </c>
      <c r="N901" s="888">
        <f ca="1">IFERROR(IF(AND(_xlfn.ISFORMULA(I901),NOT(_xlfn.ISFORMULA(I900))),1,OFFSET($F899,-COUNTIF($B$607:B900,"&lt;0")+3,0)),"")</f>
        <v>7</v>
      </c>
      <c r="O901" s="873">
        <f t="shared" si="115"/>
        <v>0</v>
      </c>
      <c r="P901" s="873"/>
      <c r="Q901" s="873"/>
      <c r="R901" s="873"/>
      <c r="S901" s="873"/>
      <c r="T901" s="877"/>
    </row>
    <row r="902" spans="1:20" x14ac:dyDescent="0.35">
      <c r="A902" s="873" t="b">
        <f t="shared" ca="1" si="105"/>
        <v>0</v>
      </c>
      <c r="B902" s="873">
        <f t="shared" si="112"/>
        <v>53</v>
      </c>
      <c r="C902" s="891" t="str">
        <f t="shared" ca="1" si="106"/>
        <v>a1755000002Q5H1AAK</v>
      </c>
      <c r="D902" s="888"/>
      <c r="E902" s="873">
        <f t="shared" si="113"/>
        <v>5</v>
      </c>
      <c r="F902" s="889">
        <f ca="1">IF(COUNTA(D$608:D902)=1,"",OFFSET(F900,-COUNTA(D$608:D902)+3,0))</f>
        <v>7</v>
      </c>
      <c r="G902" s="877" t="str">
        <f t="shared" ca="1" si="107"/>
        <v/>
      </c>
      <c r="H902" s="873">
        <f t="shared" si="114"/>
        <v>21</v>
      </c>
      <c r="I902" s="875" t="str">
        <f t="shared" ca="1" si="108"/>
        <v/>
      </c>
      <c r="J902" s="878" t="str">
        <f t="shared" ca="1" si="109"/>
        <v/>
      </c>
      <c r="K902" s="878" t="str">
        <f t="shared" ca="1" si="110"/>
        <v/>
      </c>
      <c r="L902" s="877" t="str">
        <f t="shared" ca="1" si="111"/>
        <v/>
      </c>
      <c r="M902" s="888" t="str">
        <f ca="1">IFERROR(IF(COUNTIF($B$607:$B901,"&lt;0")=1,"",OFFSET($C900,-COUNTIF($B$607:$B901,"&lt;0")+3,0)),"")</f>
        <v>a1755000002Q5H1AAK</v>
      </c>
      <c r="N902" s="888">
        <f ca="1">IFERROR(IF(AND(_xlfn.ISFORMULA(I902),NOT(_xlfn.ISFORMULA(I901))),1,OFFSET($F900,-COUNTIF($B$607:B901,"&lt;0")+3,0)),"")</f>
        <v>7</v>
      </c>
      <c r="O902" s="873">
        <f t="shared" si="115"/>
        <v>0</v>
      </c>
      <c r="P902" s="873"/>
      <c r="Q902" s="873"/>
      <c r="R902" s="873"/>
      <c r="S902" s="873"/>
      <c r="T902" s="877"/>
    </row>
    <row r="903" spans="1:20" x14ac:dyDescent="0.35">
      <c r="A903" s="873" t="b">
        <f t="shared" ca="1" si="105"/>
        <v>0</v>
      </c>
      <c r="B903" s="873">
        <f t="shared" si="112"/>
        <v>54</v>
      </c>
      <c r="C903" s="891" t="str">
        <f t="shared" ca="1" si="106"/>
        <v>a1755000002Q5HVAA0</v>
      </c>
      <c r="D903" s="888"/>
      <c r="E903" s="873">
        <f t="shared" si="113"/>
        <v>6</v>
      </c>
      <c r="F903" s="889">
        <f ca="1">IF(COUNTA(D$608:D903)=1,"",OFFSET(F901,-COUNTA(D$608:D903)+3,0))</f>
        <v>7</v>
      </c>
      <c r="G903" s="877" t="str">
        <f t="shared" ca="1" si="107"/>
        <v/>
      </c>
      <c r="H903" s="873">
        <f t="shared" si="114"/>
        <v>21</v>
      </c>
      <c r="I903" s="875" t="str">
        <f t="shared" ca="1" si="108"/>
        <v/>
      </c>
      <c r="J903" s="878" t="str">
        <f t="shared" ca="1" si="109"/>
        <v/>
      </c>
      <c r="K903" s="878" t="str">
        <f t="shared" ca="1" si="110"/>
        <v/>
      </c>
      <c r="L903" s="877" t="str">
        <f t="shared" ca="1" si="111"/>
        <v/>
      </c>
      <c r="M903" s="888" t="str">
        <f ca="1">IFERROR(IF(COUNTIF($B$607:$B902,"&lt;0")=1,"",OFFSET($C901,-COUNTIF($B$607:$B902,"&lt;0")+3,0)),"")</f>
        <v>a1755000002Q5HVAA0</v>
      </c>
      <c r="N903" s="888">
        <f ca="1">IFERROR(IF(AND(_xlfn.ISFORMULA(I903),NOT(_xlfn.ISFORMULA(I902))),1,OFFSET($F901,-COUNTIF($B$607:B902,"&lt;0")+3,0)),"")</f>
        <v>7</v>
      </c>
      <c r="O903" s="873">
        <f t="shared" si="115"/>
        <v>0</v>
      </c>
      <c r="P903" s="873"/>
      <c r="Q903" s="873"/>
      <c r="R903" s="873"/>
      <c r="S903" s="873"/>
      <c r="T903" s="877"/>
    </row>
    <row r="904" spans="1:20" x14ac:dyDescent="0.35">
      <c r="A904" s="873" t="b">
        <f t="shared" ca="1" si="105"/>
        <v>0</v>
      </c>
      <c r="B904" s="873">
        <f t="shared" si="112"/>
        <v>55</v>
      </c>
      <c r="C904" s="891" t="str">
        <f t="shared" ca="1" si="106"/>
        <v>a1755000002Q5HzAAK</v>
      </c>
      <c r="D904" s="888"/>
      <c r="E904" s="873">
        <f t="shared" si="113"/>
        <v>7</v>
      </c>
      <c r="F904" s="889">
        <f ca="1">IF(COUNTA(D$608:D904)=1,"",OFFSET(F902,-COUNTA(D$608:D904)+3,0))</f>
        <v>7</v>
      </c>
      <c r="G904" s="877" t="str">
        <f t="shared" ca="1" si="107"/>
        <v/>
      </c>
      <c r="H904" s="873">
        <f t="shared" si="114"/>
        <v>21</v>
      </c>
      <c r="I904" s="875" t="str">
        <f t="shared" ca="1" si="108"/>
        <v/>
      </c>
      <c r="J904" s="878" t="str">
        <f t="shared" ca="1" si="109"/>
        <v/>
      </c>
      <c r="K904" s="878" t="str">
        <f t="shared" ca="1" si="110"/>
        <v/>
      </c>
      <c r="L904" s="877" t="str">
        <f t="shared" ca="1" si="111"/>
        <v/>
      </c>
      <c r="M904" s="888" t="str">
        <f ca="1">IFERROR(IF(COUNTIF($B$607:$B903,"&lt;0")=1,"",OFFSET($C902,-COUNTIF($B$607:$B903,"&lt;0")+3,0)),"")</f>
        <v>a1755000002Q5HzAAK</v>
      </c>
      <c r="N904" s="888">
        <f ca="1">IFERROR(IF(AND(_xlfn.ISFORMULA(I904),NOT(_xlfn.ISFORMULA(I903))),1,OFFSET($F902,-COUNTIF($B$607:B903,"&lt;0")+3,0)),"")</f>
        <v>7</v>
      </c>
      <c r="O904" s="873">
        <f t="shared" si="115"/>
        <v>0</v>
      </c>
      <c r="P904" s="873"/>
      <c r="Q904" s="873"/>
      <c r="R904" s="873"/>
      <c r="S904" s="873"/>
      <c r="T904" s="877"/>
    </row>
    <row r="905" spans="1:20" x14ac:dyDescent="0.35">
      <c r="A905" s="873" t="b">
        <f t="shared" ca="1" si="105"/>
        <v>0</v>
      </c>
      <c r="B905" s="873">
        <f t="shared" si="112"/>
        <v>56</v>
      </c>
      <c r="C905" s="891" t="str">
        <f t="shared" ca="1" si="106"/>
        <v>a1755000002Q5ITAA0</v>
      </c>
      <c r="D905" s="888"/>
      <c r="E905" s="873">
        <f t="shared" si="113"/>
        <v>8</v>
      </c>
      <c r="F905" s="889">
        <f ca="1">IF(COUNTA(D$608:D905)=1,"",OFFSET(F903,-COUNTA(D$608:D905)+3,0))</f>
        <v>7</v>
      </c>
      <c r="G905" s="877" t="str">
        <f t="shared" ca="1" si="107"/>
        <v/>
      </c>
      <c r="H905" s="873">
        <f t="shared" si="114"/>
        <v>21</v>
      </c>
      <c r="I905" s="875" t="str">
        <f t="shared" ca="1" si="108"/>
        <v/>
      </c>
      <c r="J905" s="878" t="str">
        <f t="shared" ca="1" si="109"/>
        <v/>
      </c>
      <c r="K905" s="878" t="str">
        <f t="shared" ca="1" si="110"/>
        <v/>
      </c>
      <c r="L905" s="877" t="str">
        <f t="shared" ca="1" si="111"/>
        <v/>
      </c>
      <c r="M905" s="888" t="str">
        <f ca="1">IFERROR(IF(COUNTIF($B$607:$B904,"&lt;0")=1,"",OFFSET($C903,-COUNTIF($B$607:$B904,"&lt;0")+3,0)),"")</f>
        <v>a1755000002Q5ITAA0</v>
      </c>
      <c r="N905" s="888">
        <f ca="1">IFERROR(IF(AND(_xlfn.ISFORMULA(I905),NOT(_xlfn.ISFORMULA(I904))),1,OFFSET($F903,-COUNTIF($B$607:B904,"&lt;0")+3,0)),"")</f>
        <v>7</v>
      </c>
      <c r="O905" s="873">
        <f t="shared" si="115"/>
        <v>0</v>
      </c>
      <c r="P905" s="873"/>
      <c r="Q905" s="873"/>
      <c r="R905" s="873"/>
      <c r="S905" s="873"/>
      <c r="T905" s="877"/>
    </row>
    <row r="906" spans="1:20" x14ac:dyDescent="0.35">
      <c r="A906" s="873" t="b">
        <f t="shared" ca="1" si="105"/>
        <v>0</v>
      </c>
      <c r="B906" s="873">
        <f t="shared" si="112"/>
        <v>57</v>
      </c>
      <c r="C906" s="891" t="str">
        <f t="shared" ca="1" si="106"/>
        <v>a1755000002Q5F6AAK</v>
      </c>
      <c r="D906" s="888"/>
      <c r="E906" s="873">
        <f t="shared" si="113"/>
        <v>1</v>
      </c>
      <c r="F906" s="889">
        <f ca="1">IF(COUNTA(D$608:D906)=1,"",OFFSET(F904,-COUNTA(D$608:D906)+3,0))</f>
        <v>8</v>
      </c>
      <c r="G906" s="877" t="str">
        <f t="shared" ca="1" si="107"/>
        <v/>
      </c>
      <c r="H906" s="873">
        <f t="shared" si="114"/>
        <v>23</v>
      </c>
      <c r="I906" s="875" t="str">
        <f t="shared" ca="1" si="108"/>
        <v/>
      </c>
      <c r="J906" s="878" t="str">
        <f t="shared" ca="1" si="109"/>
        <v/>
      </c>
      <c r="K906" s="878" t="str">
        <f t="shared" ca="1" si="110"/>
        <v/>
      </c>
      <c r="L906" s="877" t="str">
        <f t="shared" ca="1" si="111"/>
        <v/>
      </c>
      <c r="M906" s="888" t="str">
        <f ca="1">IFERROR(IF(COUNTIF($B$607:$B905,"&lt;0")=1,"",OFFSET($C904,-COUNTIF($B$607:$B905,"&lt;0")+3,0)),"")</f>
        <v>a1755000002Q5F6AAK</v>
      </c>
      <c r="N906" s="888">
        <f ca="1">IFERROR(IF(AND(_xlfn.ISFORMULA(I906),NOT(_xlfn.ISFORMULA(I905))),1,OFFSET($F904,-COUNTIF($B$607:B905,"&lt;0")+3,0)),"")</f>
        <v>8</v>
      </c>
      <c r="O906" s="873">
        <f t="shared" si="115"/>
        <v>0</v>
      </c>
      <c r="P906" s="873"/>
      <c r="Q906" s="873"/>
      <c r="R906" s="873"/>
      <c r="S906" s="873"/>
      <c r="T906" s="877"/>
    </row>
    <row r="907" spans="1:20" x14ac:dyDescent="0.35">
      <c r="A907" s="873" t="b">
        <f t="shared" ca="1" si="105"/>
        <v>0</v>
      </c>
      <c r="B907" s="873">
        <f t="shared" si="112"/>
        <v>58</v>
      </c>
      <c r="C907" s="891" t="str">
        <f t="shared" ca="1" si="106"/>
        <v>a1755000002Q5FaAAK</v>
      </c>
      <c r="D907" s="888"/>
      <c r="E907" s="873">
        <f t="shared" si="113"/>
        <v>2</v>
      </c>
      <c r="F907" s="889">
        <f ca="1">IF(COUNTA(D$608:D907)=1,"",OFFSET(F905,-COUNTA(D$608:D907)+3,0))</f>
        <v>8</v>
      </c>
      <c r="G907" s="877" t="str">
        <f t="shared" ca="1" si="107"/>
        <v/>
      </c>
      <c r="H907" s="873">
        <f t="shared" si="114"/>
        <v>23</v>
      </c>
      <c r="I907" s="875" t="str">
        <f t="shared" ca="1" si="108"/>
        <v/>
      </c>
      <c r="J907" s="878" t="str">
        <f t="shared" ca="1" si="109"/>
        <v/>
      </c>
      <c r="K907" s="878" t="str">
        <f t="shared" ca="1" si="110"/>
        <v/>
      </c>
      <c r="L907" s="877" t="str">
        <f t="shared" ca="1" si="111"/>
        <v/>
      </c>
      <c r="M907" s="888" t="str">
        <f ca="1">IFERROR(IF(COUNTIF($B$607:$B906,"&lt;0")=1,"",OFFSET($C905,-COUNTIF($B$607:$B906,"&lt;0")+3,0)),"")</f>
        <v>a1755000002Q5FaAAK</v>
      </c>
      <c r="N907" s="888">
        <f ca="1">IFERROR(IF(AND(_xlfn.ISFORMULA(I907),NOT(_xlfn.ISFORMULA(I906))),1,OFFSET($F905,-COUNTIF($B$607:B906,"&lt;0")+3,0)),"")</f>
        <v>8</v>
      </c>
      <c r="O907" s="873">
        <f t="shared" si="115"/>
        <v>0</v>
      </c>
      <c r="P907" s="873"/>
      <c r="Q907" s="873"/>
      <c r="R907" s="873"/>
      <c r="S907" s="873"/>
      <c r="T907" s="877"/>
    </row>
    <row r="908" spans="1:20" x14ac:dyDescent="0.35">
      <c r="A908" s="873" t="b">
        <f t="shared" ca="1" si="105"/>
        <v>0</v>
      </c>
      <c r="B908" s="873">
        <f t="shared" si="112"/>
        <v>59</v>
      </c>
      <c r="C908" s="891" t="str">
        <f t="shared" ca="1" si="106"/>
        <v>a1755000002Q5G4AAK</v>
      </c>
      <c r="D908" s="888"/>
      <c r="E908" s="873">
        <f t="shared" si="113"/>
        <v>3</v>
      </c>
      <c r="F908" s="889">
        <f ca="1">IF(COUNTA(D$608:D908)=1,"",OFFSET(F906,-COUNTA(D$608:D908)+3,0))</f>
        <v>8</v>
      </c>
      <c r="G908" s="877" t="str">
        <f t="shared" ca="1" si="107"/>
        <v/>
      </c>
      <c r="H908" s="873">
        <f t="shared" si="114"/>
        <v>23</v>
      </c>
      <c r="I908" s="875" t="str">
        <f t="shared" ca="1" si="108"/>
        <v/>
      </c>
      <c r="J908" s="878" t="str">
        <f t="shared" ca="1" si="109"/>
        <v/>
      </c>
      <c r="K908" s="878" t="str">
        <f t="shared" ca="1" si="110"/>
        <v/>
      </c>
      <c r="L908" s="877" t="str">
        <f t="shared" ca="1" si="111"/>
        <v/>
      </c>
      <c r="M908" s="888" t="str">
        <f ca="1">IFERROR(IF(COUNTIF($B$607:$B907,"&lt;0")=1,"",OFFSET($C906,-COUNTIF($B$607:$B907,"&lt;0")+3,0)),"")</f>
        <v>a1755000002Q5G4AAK</v>
      </c>
      <c r="N908" s="888">
        <f ca="1">IFERROR(IF(AND(_xlfn.ISFORMULA(I908),NOT(_xlfn.ISFORMULA(I907))),1,OFFSET($F906,-COUNTIF($B$607:B907,"&lt;0")+3,0)),"")</f>
        <v>8</v>
      </c>
      <c r="O908" s="873">
        <f t="shared" si="115"/>
        <v>0</v>
      </c>
      <c r="P908" s="873"/>
      <c r="Q908" s="873"/>
      <c r="R908" s="873"/>
      <c r="S908" s="873"/>
      <c r="T908" s="877"/>
    </row>
    <row r="909" spans="1:20" x14ac:dyDescent="0.35">
      <c r="A909" s="873" t="b">
        <f t="shared" ca="1" si="105"/>
        <v>0</v>
      </c>
      <c r="B909" s="873">
        <f t="shared" si="112"/>
        <v>60</v>
      </c>
      <c r="C909" s="891" t="str">
        <f t="shared" ca="1" si="106"/>
        <v>a1755000002Q5GYAA0</v>
      </c>
      <c r="D909" s="888"/>
      <c r="E909" s="873">
        <f t="shared" si="113"/>
        <v>4</v>
      </c>
      <c r="F909" s="889">
        <f ca="1">IF(COUNTA(D$608:D909)=1,"",OFFSET(F907,-COUNTA(D$608:D909)+3,0))</f>
        <v>8</v>
      </c>
      <c r="G909" s="877" t="str">
        <f t="shared" ca="1" si="107"/>
        <v/>
      </c>
      <c r="H909" s="873">
        <f t="shared" si="114"/>
        <v>23</v>
      </c>
      <c r="I909" s="875" t="str">
        <f t="shared" ca="1" si="108"/>
        <v/>
      </c>
      <c r="J909" s="878" t="str">
        <f t="shared" ca="1" si="109"/>
        <v/>
      </c>
      <c r="K909" s="878" t="str">
        <f t="shared" ca="1" si="110"/>
        <v/>
      </c>
      <c r="L909" s="877" t="str">
        <f t="shared" ca="1" si="111"/>
        <v/>
      </c>
      <c r="M909" s="888" t="str">
        <f ca="1">IFERROR(IF(COUNTIF($B$607:$B908,"&lt;0")=1,"",OFFSET($C907,-COUNTIF($B$607:$B908,"&lt;0")+3,0)),"")</f>
        <v>a1755000002Q5GYAA0</v>
      </c>
      <c r="N909" s="888">
        <f ca="1">IFERROR(IF(AND(_xlfn.ISFORMULA(I909),NOT(_xlfn.ISFORMULA(I908))),1,OFFSET($F907,-COUNTIF($B$607:B908,"&lt;0")+3,0)),"")</f>
        <v>8</v>
      </c>
      <c r="O909" s="873">
        <f t="shared" si="115"/>
        <v>0</v>
      </c>
      <c r="P909" s="873"/>
      <c r="Q909" s="873"/>
      <c r="R909" s="873"/>
      <c r="S909" s="873"/>
      <c r="T909" s="877"/>
    </row>
    <row r="910" spans="1:20" x14ac:dyDescent="0.35">
      <c r="A910" s="873" t="b">
        <f t="shared" ca="1" si="105"/>
        <v>0</v>
      </c>
      <c r="B910" s="873">
        <f t="shared" si="112"/>
        <v>61</v>
      </c>
      <c r="C910" s="891" t="str">
        <f t="shared" ca="1" si="106"/>
        <v>a1755000002Q5H2AAK</v>
      </c>
      <c r="D910" s="888"/>
      <c r="E910" s="873">
        <f t="shared" si="113"/>
        <v>5</v>
      </c>
      <c r="F910" s="889">
        <f ca="1">IF(COUNTA(D$608:D910)=1,"",OFFSET(F908,-COUNTA(D$608:D910)+3,0))</f>
        <v>8</v>
      </c>
      <c r="G910" s="877" t="str">
        <f t="shared" ca="1" si="107"/>
        <v/>
      </c>
      <c r="H910" s="873">
        <f t="shared" si="114"/>
        <v>23</v>
      </c>
      <c r="I910" s="875" t="str">
        <f t="shared" ca="1" si="108"/>
        <v/>
      </c>
      <c r="J910" s="878" t="str">
        <f t="shared" ca="1" si="109"/>
        <v/>
      </c>
      <c r="K910" s="878" t="str">
        <f t="shared" ca="1" si="110"/>
        <v/>
      </c>
      <c r="L910" s="877" t="str">
        <f t="shared" ca="1" si="111"/>
        <v/>
      </c>
      <c r="M910" s="888" t="str">
        <f ca="1">IFERROR(IF(COUNTIF($B$607:$B909,"&lt;0")=1,"",OFFSET($C908,-COUNTIF($B$607:$B909,"&lt;0")+3,0)),"")</f>
        <v>a1755000002Q5H2AAK</v>
      </c>
      <c r="N910" s="888">
        <f ca="1">IFERROR(IF(AND(_xlfn.ISFORMULA(I910),NOT(_xlfn.ISFORMULA(I909))),1,OFFSET($F908,-COUNTIF($B$607:B909,"&lt;0")+3,0)),"")</f>
        <v>8</v>
      </c>
      <c r="O910" s="873">
        <f t="shared" si="115"/>
        <v>0</v>
      </c>
      <c r="P910" s="873"/>
      <c r="Q910" s="873"/>
      <c r="R910" s="873"/>
      <c r="S910" s="873"/>
      <c r="T910" s="877"/>
    </row>
    <row r="911" spans="1:20" x14ac:dyDescent="0.35">
      <c r="A911" s="873" t="b">
        <f t="shared" ca="1" si="105"/>
        <v>0</v>
      </c>
      <c r="B911" s="873">
        <f t="shared" si="112"/>
        <v>62</v>
      </c>
      <c r="C911" s="891" t="str">
        <f t="shared" ca="1" si="106"/>
        <v>a1755000002Q5HWAA0</v>
      </c>
      <c r="D911" s="888"/>
      <c r="E911" s="873">
        <f t="shared" si="113"/>
        <v>6</v>
      </c>
      <c r="F911" s="889">
        <f ca="1">IF(COUNTA(D$608:D911)=1,"",OFFSET(F909,-COUNTA(D$608:D911)+3,0))</f>
        <v>8</v>
      </c>
      <c r="G911" s="877" t="str">
        <f t="shared" ca="1" si="107"/>
        <v/>
      </c>
      <c r="H911" s="873">
        <f t="shared" si="114"/>
        <v>23</v>
      </c>
      <c r="I911" s="875" t="str">
        <f t="shared" ca="1" si="108"/>
        <v/>
      </c>
      <c r="J911" s="878" t="str">
        <f t="shared" ca="1" si="109"/>
        <v/>
      </c>
      <c r="K911" s="878" t="str">
        <f t="shared" ca="1" si="110"/>
        <v/>
      </c>
      <c r="L911" s="877" t="str">
        <f t="shared" ca="1" si="111"/>
        <v/>
      </c>
      <c r="M911" s="888" t="str">
        <f ca="1">IFERROR(IF(COUNTIF($B$607:$B910,"&lt;0")=1,"",OFFSET($C909,-COUNTIF($B$607:$B910,"&lt;0")+3,0)),"")</f>
        <v>a1755000002Q5HWAA0</v>
      </c>
      <c r="N911" s="888">
        <f ca="1">IFERROR(IF(AND(_xlfn.ISFORMULA(I911),NOT(_xlfn.ISFORMULA(I910))),1,OFFSET($F909,-COUNTIF($B$607:B910,"&lt;0")+3,0)),"")</f>
        <v>8</v>
      </c>
      <c r="O911" s="873">
        <f t="shared" si="115"/>
        <v>0</v>
      </c>
      <c r="P911" s="873"/>
      <c r="Q911" s="873"/>
      <c r="R911" s="873"/>
      <c r="S911" s="873"/>
      <c r="T911" s="877"/>
    </row>
    <row r="912" spans="1:20" x14ac:dyDescent="0.35">
      <c r="A912" s="873" t="b">
        <f t="shared" ca="1" si="105"/>
        <v>0</v>
      </c>
      <c r="B912" s="873">
        <f t="shared" si="112"/>
        <v>63</v>
      </c>
      <c r="C912" s="891" t="str">
        <f t="shared" ca="1" si="106"/>
        <v>a1755000002Q5I0AAK</v>
      </c>
      <c r="D912" s="888"/>
      <c r="E912" s="873">
        <f t="shared" si="113"/>
        <v>7</v>
      </c>
      <c r="F912" s="889">
        <f ca="1">IF(COUNTA(D$608:D912)=1,"",OFFSET(F910,-COUNTA(D$608:D912)+3,0))</f>
        <v>8</v>
      </c>
      <c r="G912" s="877" t="str">
        <f t="shared" ca="1" si="107"/>
        <v/>
      </c>
      <c r="H912" s="873">
        <f t="shared" si="114"/>
        <v>23</v>
      </c>
      <c r="I912" s="875" t="str">
        <f t="shared" ca="1" si="108"/>
        <v/>
      </c>
      <c r="J912" s="878" t="str">
        <f t="shared" ca="1" si="109"/>
        <v/>
      </c>
      <c r="K912" s="878" t="str">
        <f t="shared" ca="1" si="110"/>
        <v/>
      </c>
      <c r="L912" s="877" t="str">
        <f t="shared" ca="1" si="111"/>
        <v/>
      </c>
      <c r="M912" s="888" t="str">
        <f ca="1">IFERROR(IF(COUNTIF($B$607:$B911,"&lt;0")=1,"",OFFSET($C910,-COUNTIF($B$607:$B911,"&lt;0")+3,0)),"")</f>
        <v>a1755000002Q5I0AAK</v>
      </c>
      <c r="N912" s="888">
        <f ca="1">IFERROR(IF(AND(_xlfn.ISFORMULA(I912),NOT(_xlfn.ISFORMULA(I911))),1,OFFSET($F910,-COUNTIF($B$607:B911,"&lt;0")+3,0)),"")</f>
        <v>8</v>
      </c>
      <c r="O912" s="873">
        <f t="shared" si="115"/>
        <v>0</v>
      </c>
      <c r="P912" s="873"/>
      <c r="Q912" s="873"/>
      <c r="R912" s="873"/>
      <c r="S912" s="873"/>
      <c r="T912" s="877"/>
    </row>
    <row r="913" spans="1:20" x14ac:dyDescent="0.35">
      <c r="A913" s="873" t="b">
        <f t="shared" ca="1" si="105"/>
        <v>0</v>
      </c>
      <c r="B913" s="873">
        <f t="shared" si="112"/>
        <v>64</v>
      </c>
      <c r="C913" s="891" t="str">
        <f t="shared" ca="1" si="106"/>
        <v>a1755000002Q5IUAA0</v>
      </c>
      <c r="D913" s="888"/>
      <c r="E913" s="873">
        <f t="shared" si="113"/>
        <v>8</v>
      </c>
      <c r="F913" s="889">
        <f ca="1">IF(COUNTA(D$608:D913)=1,"",OFFSET(F911,-COUNTA(D$608:D913)+3,0))</f>
        <v>8</v>
      </c>
      <c r="G913" s="877" t="str">
        <f t="shared" ca="1" si="107"/>
        <v/>
      </c>
      <c r="H913" s="873">
        <f t="shared" si="114"/>
        <v>23</v>
      </c>
      <c r="I913" s="875" t="str">
        <f t="shared" ca="1" si="108"/>
        <v/>
      </c>
      <c r="J913" s="878" t="str">
        <f t="shared" ca="1" si="109"/>
        <v/>
      </c>
      <c r="K913" s="878" t="str">
        <f t="shared" ca="1" si="110"/>
        <v/>
      </c>
      <c r="L913" s="877" t="str">
        <f t="shared" ca="1" si="111"/>
        <v/>
      </c>
      <c r="M913" s="888" t="str">
        <f ca="1">IFERROR(IF(COUNTIF($B$607:$B912,"&lt;0")=1,"",OFFSET($C911,-COUNTIF($B$607:$B912,"&lt;0")+3,0)),"")</f>
        <v>a1755000002Q5IUAA0</v>
      </c>
      <c r="N913" s="888">
        <f ca="1">IFERROR(IF(AND(_xlfn.ISFORMULA(I913),NOT(_xlfn.ISFORMULA(I912))),1,OFFSET($F911,-COUNTIF($B$607:B912,"&lt;0")+3,0)),"")</f>
        <v>8</v>
      </c>
      <c r="O913" s="873">
        <f t="shared" si="115"/>
        <v>0</v>
      </c>
      <c r="P913" s="873"/>
      <c r="Q913" s="873"/>
      <c r="R913" s="873"/>
      <c r="S913" s="873"/>
      <c r="T913" s="877"/>
    </row>
    <row r="914" spans="1:20" x14ac:dyDescent="0.35">
      <c r="A914" s="873" t="b">
        <f t="shared" ref="A914:A977" ca="1" si="116">IF(OR(I914&lt;&gt;"",J914&lt;&gt;"",K914&lt;&gt;"",L914&lt;&gt;""),TRUE,FALSE)</f>
        <v>0</v>
      </c>
      <c r="B914" s="873">
        <f t="shared" si="112"/>
        <v>65</v>
      </c>
      <c r="C914" s="891" t="str">
        <f t="shared" ref="C914:C977" ca="1" si="117">M914</f>
        <v>a1755000002Q5F7AAK</v>
      </c>
      <c r="D914" s="888"/>
      <c r="E914" s="873">
        <f t="shared" si="113"/>
        <v>1</v>
      </c>
      <c r="F914" s="889">
        <f ca="1">IF(COUNTA(D$608:D914)=1,"",OFFSET(F912,-COUNTA(D$608:D914)+3,0))</f>
        <v>9</v>
      </c>
      <c r="G914" s="877" t="str">
        <f t="shared" ref="G914:G977" ca="1" si="118">IFERROR(IF(INDIRECT("'Coverage Indicators - Section I'!G"&amp;$I308)="","",INDIRECT("'Coverage Indicators - Section I'!G"&amp;$I308)),"")</f>
        <v/>
      </c>
      <c r="H914" s="873">
        <f t="shared" si="114"/>
        <v>25</v>
      </c>
      <c r="I914" s="875" t="str">
        <f t="shared" ref="I914:I977" ca="1" si="119">IFERROR(CHOOSE(E914,IFERROR(IF(INDIRECT("'Coverage Indicators - Section D'!P"&amp;H914)="","",INDIRECT("'Coverage Indicators - Section D'!P"&amp;H914)*100),""),IFERROR(IF(INDIRECT("'Coverage Indicators - Section D'!S"&amp;H914)="","",INDIRECT("'Coverage Indicators - Section D'!S"&amp;H914)*100),""),IFERROR(IF(INDIRECT("'Coverage Indicators - Section D'!V"&amp;H914)="","",INDIRECT("'Coverage Indicators - Section D'!V"&amp;H914)*100),""),IFERROR(IF(INDIRECT("'Coverage Indicators - Section D'!Y"&amp;H914)="","",INDIRECT("'Coverage Indicators - Section D'!Y"&amp;H914)*100),""),IFERROR(IF(INDIRECT("'Coverage Indicators - Section D'!AB"&amp;H914)="","",INDIRECT("'Coverage Indicators - Section D'!AB"&amp;H914)*100),""),IFERROR(IF(INDIRECT("'Coverage Indicators - Section D'!AE"&amp;H914)="","",INDIRECT("'Coverage Indicators - Section D'!AE"&amp;H914)*100),""),IFERROR(IF(INDIRECT("'Coverage Indicators - Section D'!AH"&amp;H914)="","",INDIRECT("'Coverage Indicators - Section D'!AH"&amp;H914)*100),""),IFERROR(IF(INDIRECT("'Coverage Indicators - Section D'!AK"&amp;H914)="","",INDIRECT("'Coverage Indicators - Section D'!AK"&amp;H914)*100),"")),"")</f>
        <v/>
      </c>
      <c r="J914" s="878" t="str">
        <f t="shared" ref="J914:J977" ca="1" si="120">IFERROR(CHOOSE(E914,IFERROR(IF(INDIRECT("'Coverage Indicators - Section D'!O"&amp;H914+1)="","",INDIRECT("'Coverage Indicators - Section D'!O"&amp;H914+1)),""),IFERROR(IF(INDIRECT("'Coverage Indicators - Section D'!R"&amp;H914+1)="","",INDIRECT("'Coverage Indicators - Section D'!R"&amp;H914+1)),""),IFERROR(IF(INDIRECT("'Coverage Indicators - Section D'!U"&amp;H914+1)="","",INDIRECT("'Coverage Indicators - Section D'!U"&amp;H914+1)),""),IFERROR(IF(INDIRECT("'Coverage Indicators - Section D'!X"&amp;H914+1)="","",INDIRECT("'Coverage Indicators - Section D'!X"&amp;H914+1)),""),IFERROR(IF(INDIRECT("'Coverage Indicators - Section D'!AA"&amp;H914+1)="","",INDIRECT("'Coverage Indicators - Section D'!AA"&amp;H914+1)),""),IFERROR(IF(INDIRECT("'Coverage Indicators - Section D'!AD"&amp;H914+1)="","",INDIRECT("'Coverage Indicators - Section D'!AD"&amp;H914+1)),""),IFERROR(IF(INDIRECT("'Coverage Indicators - Section D'!AG"&amp;H914+1)="","",INDIRECT("'Coverage Indicators - Section D'!AG"&amp;H914+1)),""),IFERROR(IF(INDIRECT("'Coverage Indicators - Section D'!AJ"&amp;H914+1)="","",INDIRECT("'Coverage Indicators - Section D'!AJ"&amp;H914+1)),"")),"")</f>
        <v/>
      </c>
      <c r="K914" s="878" t="str">
        <f t="shared" ref="K914:K977" ca="1" si="121">IFERROR(CHOOSE(E914,IFERROR(IF(INDIRECT("'Coverage Indicators - Section D'!O"&amp;H914)="","",INDIRECT("'Coverage Indicators - Section D'!O"&amp;H914)),""),IFERROR(IF(INDIRECT("'Coverage Indicators - Section D'!R"&amp;H914)="","",INDIRECT("'Coverage Indicators - Section D'!R"&amp;H914)),""),IFERROR(IF(INDIRECT("'Coverage Indicators - Section D'!U"&amp;H914)="","",INDIRECT("'Coverage Indicators - Section D'!U"&amp;H914)),""),IFERROR(IF(INDIRECT("'Coverage Indicators - Section D'!X"&amp;H914)="","",INDIRECT("'Coverage Indicators - Section D'!X"&amp;H914)),""),IFERROR(IF(INDIRECT("'Coverage Indicators - Section D'!AA"&amp;H914)="","",INDIRECT("'Coverage Indicators - Section D'!AA"&amp;H914)),""),IFERROR(IF(INDIRECT("'Coverage Indicators - Section D'!AD"&amp;H914)="","",INDIRECT("'Coverage Indicators - Section D'!AD"&amp;H914)),""),IFERROR(IF(INDIRECT("'Coverage Indicators - Section D'!AG"&amp;H914)="","",INDIRECT("'Coverage Indicators - Section D'!AG"&amp;H914)),""),IFERROR(IF(INDIRECT("'Coverage Indicators - Section D'!AJ"&amp;H914)="","",INDIRECT("'Coverage Indicators - Section D'!AJ"&amp;H914)),"")),"")</f>
        <v/>
      </c>
      <c r="L914" s="877" t="str">
        <f t="shared" ref="L914:L977" ca="1" si="122">IF(IFERROR(CHOOSE(E914,IFERROR(IF(INDIRECT("'Coverage Indicators - Section D'!Q"&amp;H914)=0,"",INDIRECT("'Coverage Indicators - Section D'!Q"&amp;H914)),""),IFERROR(IF(INDIRECT("'Coverage Indicators - Section D'!T"&amp;H914)=0,"",INDIRECT("'Coverage Indicators - Section D'!T"&amp;H914)),""),IFERROR(IF(INDIRECT("'Coverage Indicators - Section D'!W"&amp;H914)=0,"",INDIRECT("'Coverage Indicators - Section D'!W"&amp;H914)),""),IFERROR(IF(INDIRECT("'Coverage Indicators - Section D'!Z"&amp;H914)=0,"",INDIRECT("'Coverage Indicators - Section D'!Z"&amp;H914)),""),IFERROR(IF(INDIRECT("'Coverage Indicators - Section D'!AC"&amp;H914)=0,"",INDIRECT("'Coverage Indicators - Section D'!AC"&amp;H914)),""),IFERROR(IF(INDIRECT("'Coverage Indicators - Section D'!AF"&amp;H914)=0,"",INDIRECT("'Coverage Indicators - Section D'!AF"&amp;H914)),""),IFERROR(IF(INDIRECT("'Coverage Indicators - Section D'!AI"&amp;H914)=0,"",INDIRECT("'Coverage Indicators - Section D'!AI"&amp;H914)),""),IFERROR(IF(INDIRECT("'Coverage Indicators - Section D'!AL"&amp;H914)=0,"",INDIRECT("'Coverage Indicators - Section D'!AL"&amp;H914)),""),),"")=0,"",IFERROR(CHOOSE(E914,IFERROR(IF(INDIRECT("'Coverage Indicators - Section D'!Q"&amp;H914)=0,"",INDIRECT("'Coverage Indicators - Section D'!Q"&amp;H914)),""),IFERROR(IF(INDIRECT("'Coverage Indicators - Section D'!T"&amp;H914)=0,"",INDIRECT("'Coverage Indicators - Section D'!T"&amp;H914)),""),IFERROR(IF(INDIRECT("'Coverage Indicators - Section D'!W"&amp;H914)=0,"",INDIRECT("'Coverage Indicators - Section D'!W"&amp;H914)),""),IFERROR(IF(INDIRECT("'Coverage Indicators - Section D'!Z"&amp;H914)=0,"",INDIRECT("'Coverage Indicators - Section D'!Z"&amp;H914)),""),IFERROR(IF(INDIRECT("'Coverage Indicators - Section D'!AC"&amp;H914)=0,"",INDIRECT("'Coverage Indicators - Section D'!AC"&amp;H914)),""),IFERROR(IF(INDIRECT("'Coverage Indicators - Section D'!AF"&amp;H914)=0,"",INDIRECT("'Coverage Indicators - Section D'!AF"&amp;H914)),""),IFERROR(IF(INDIRECT("'Coverage Indicators - Section D'!AI"&amp;H914)=0,"",INDIRECT("'Coverage Indicators - Section D'!AI"&amp;H914)),""),IFERROR(IF(INDIRECT("'Coverage Indicators - Section D'!AL"&amp;H914)=0,"",INDIRECT("'Coverage Indicators - Section D'!AL"&amp;H914)),""),),""))</f>
        <v/>
      </c>
      <c r="M914" s="888" t="str">
        <f ca="1">IFERROR(IF(COUNTIF($B$607:$B913,"&lt;0")=1,"",OFFSET($C912,-COUNTIF($B$607:$B913,"&lt;0")+3,0)),"")</f>
        <v>a1755000002Q5F7AAK</v>
      </c>
      <c r="N914" s="888">
        <f ca="1">IFERROR(IF(AND(_xlfn.ISFORMULA(I914),NOT(_xlfn.ISFORMULA(I913))),1,OFFSET($F912,-COUNTIF($B$607:B913,"&lt;0")+3,0)),"")</f>
        <v>9</v>
      </c>
      <c r="O914" s="873">
        <f t="shared" si="115"/>
        <v>0</v>
      </c>
      <c r="P914" s="873"/>
      <c r="Q914" s="873"/>
      <c r="R914" s="873"/>
      <c r="S914" s="873"/>
      <c r="T914" s="877"/>
    </row>
    <row r="915" spans="1:20" x14ac:dyDescent="0.35">
      <c r="A915" s="873" t="b">
        <f t="shared" ca="1" si="116"/>
        <v>0</v>
      </c>
      <c r="B915" s="873">
        <f t="shared" si="112"/>
        <v>66</v>
      </c>
      <c r="C915" s="891" t="str">
        <f t="shared" ca="1" si="117"/>
        <v>a1755000002Q5FbAAK</v>
      </c>
      <c r="D915" s="888"/>
      <c r="E915" s="873">
        <f t="shared" si="113"/>
        <v>2</v>
      </c>
      <c r="F915" s="889">
        <f ca="1">IF(COUNTA(D$608:D915)=1,"",OFFSET(F913,-COUNTA(D$608:D915)+3,0))</f>
        <v>9</v>
      </c>
      <c r="G915" s="877" t="str">
        <f t="shared" ca="1" si="118"/>
        <v/>
      </c>
      <c r="H915" s="873">
        <f t="shared" si="114"/>
        <v>25</v>
      </c>
      <c r="I915" s="875" t="str">
        <f t="shared" ca="1" si="119"/>
        <v/>
      </c>
      <c r="J915" s="878" t="str">
        <f t="shared" ca="1" si="120"/>
        <v/>
      </c>
      <c r="K915" s="878" t="str">
        <f t="shared" ca="1" si="121"/>
        <v/>
      </c>
      <c r="L915" s="877" t="str">
        <f t="shared" ca="1" si="122"/>
        <v/>
      </c>
      <c r="M915" s="888" t="str">
        <f ca="1">IFERROR(IF(COUNTIF($B$607:$B914,"&lt;0")=1,"",OFFSET($C913,-COUNTIF($B$607:$B914,"&lt;0")+3,0)),"")</f>
        <v>a1755000002Q5FbAAK</v>
      </c>
      <c r="N915" s="888">
        <f ca="1">IFERROR(IF(AND(_xlfn.ISFORMULA(I915),NOT(_xlfn.ISFORMULA(I914))),1,OFFSET($F913,-COUNTIF($B$607:B914,"&lt;0")+3,0)),"")</f>
        <v>9</v>
      </c>
      <c r="O915" s="873">
        <f t="shared" si="115"/>
        <v>0</v>
      </c>
      <c r="P915" s="873"/>
      <c r="Q915" s="873"/>
      <c r="R915" s="873"/>
      <c r="S915" s="873"/>
      <c r="T915" s="877"/>
    </row>
    <row r="916" spans="1:20" x14ac:dyDescent="0.35">
      <c r="A916" s="873" t="b">
        <f t="shared" ca="1" si="116"/>
        <v>0</v>
      </c>
      <c r="B916" s="873">
        <f t="shared" si="112"/>
        <v>67</v>
      </c>
      <c r="C916" s="891" t="str">
        <f t="shared" ca="1" si="117"/>
        <v>a1755000002Q5G5AAK</v>
      </c>
      <c r="D916" s="888"/>
      <c r="E916" s="873">
        <f t="shared" si="113"/>
        <v>3</v>
      </c>
      <c r="F916" s="889">
        <f ca="1">IF(COUNTA(D$608:D916)=1,"",OFFSET(F914,-COUNTA(D$608:D916)+3,0))</f>
        <v>9</v>
      </c>
      <c r="G916" s="877" t="str">
        <f t="shared" ca="1" si="118"/>
        <v/>
      </c>
      <c r="H916" s="873">
        <f t="shared" si="114"/>
        <v>25</v>
      </c>
      <c r="I916" s="875" t="str">
        <f t="shared" ca="1" si="119"/>
        <v/>
      </c>
      <c r="J916" s="878" t="str">
        <f t="shared" ca="1" si="120"/>
        <v/>
      </c>
      <c r="K916" s="878" t="str">
        <f t="shared" ca="1" si="121"/>
        <v/>
      </c>
      <c r="L916" s="877" t="str">
        <f t="shared" ca="1" si="122"/>
        <v/>
      </c>
      <c r="M916" s="888" t="str">
        <f ca="1">IFERROR(IF(COUNTIF($B$607:$B915,"&lt;0")=1,"",OFFSET($C914,-COUNTIF($B$607:$B915,"&lt;0")+3,0)),"")</f>
        <v>a1755000002Q5G5AAK</v>
      </c>
      <c r="N916" s="888">
        <f ca="1">IFERROR(IF(AND(_xlfn.ISFORMULA(I916),NOT(_xlfn.ISFORMULA(I915))),1,OFFSET($F914,-COUNTIF($B$607:B915,"&lt;0")+3,0)),"")</f>
        <v>9</v>
      </c>
      <c r="O916" s="873">
        <f t="shared" si="115"/>
        <v>0</v>
      </c>
      <c r="P916" s="873"/>
      <c r="Q916" s="873"/>
      <c r="R916" s="873"/>
      <c r="S916" s="873"/>
      <c r="T916" s="877"/>
    </row>
    <row r="917" spans="1:20" x14ac:dyDescent="0.35">
      <c r="A917" s="873" t="b">
        <f t="shared" ca="1" si="116"/>
        <v>0</v>
      </c>
      <c r="B917" s="873">
        <f t="shared" si="112"/>
        <v>68</v>
      </c>
      <c r="C917" s="891" t="str">
        <f t="shared" ca="1" si="117"/>
        <v>a1755000002Q5GZAA0</v>
      </c>
      <c r="D917" s="888"/>
      <c r="E917" s="873">
        <f t="shared" si="113"/>
        <v>4</v>
      </c>
      <c r="F917" s="889">
        <f ca="1">IF(COUNTA(D$608:D917)=1,"",OFFSET(F915,-COUNTA(D$608:D917)+3,0))</f>
        <v>9</v>
      </c>
      <c r="G917" s="877" t="str">
        <f t="shared" ca="1" si="118"/>
        <v/>
      </c>
      <c r="H917" s="873">
        <f t="shared" si="114"/>
        <v>25</v>
      </c>
      <c r="I917" s="875" t="str">
        <f t="shared" ca="1" si="119"/>
        <v/>
      </c>
      <c r="J917" s="878" t="str">
        <f t="shared" ca="1" si="120"/>
        <v/>
      </c>
      <c r="K917" s="878" t="str">
        <f t="shared" ca="1" si="121"/>
        <v/>
      </c>
      <c r="L917" s="877" t="str">
        <f t="shared" ca="1" si="122"/>
        <v/>
      </c>
      <c r="M917" s="888" t="str">
        <f ca="1">IFERROR(IF(COUNTIF($B$607:$B916,"&lt;0")=1,"",OFFSET($C915,-COUNTIF($B$607:$B916,"&lt;0")+3,0)),"")</f>
        <v>a1755000002Q5GZAA0</v>
      </c>
      <c r="N917" s="888">
        <f ca="1">IFERROR(IF(AND(_xlfn.ISFORMULA(I917),NOT(_xlfn.ISFORMULA(I916))),1,OFFSET($F915,-COUNTIF($B$607:B916,"&lt;0")+3,0)),"")</f>
        <v>9</v>
      </c>
      <c r="O917" s="873">
        <f t="shared" si="115"/>
        <v>0</v>
      </c>
      <c r="P917" s="873"/>
      <c r="Q917" s="873"/>
      <c r="R917" s="873"/>
      <c r="S917" s="873"/>
      <c r="T917" s="877"/>
    </row>
    <row r="918" spans="1:20" x14ac:dyDescent="0.35">
      <c r="A918" s="873" t="b">
        <f t="shared" ca="1" si="116"/>
        <v>0</v>
      </c>
      <c r="B918" s="873">
        <f t="shared" si="112"/>
        <v>69</v>
      </c>
      <c r="C918" s="891" t="str">
        <f t="shared" ca="1" si="117"/>
        <v>a1755000002Q5H3AAK</v>
      </c>
      <c r="D918" s="888"/>
      <c r="E918" s="873">
        <f t="shared" si="113"/>
        <v>5</v>
      </c>
      <c r="F918" s="889">
        <f ca="1">IF(COUNTA(D$608:D918)=1,"",OFFSET(F916,-COUNTA(D$608:D918)+3,0))</f>
        <v>9</v>
      </c>
      <c r="G918" s="877" t="str">
        <f t="shared" ca="1" si="118"/>
        <v/>
      </c>
      <c r="H918" s="873">
        <f t="shared" si="114"/>
        <v>25</v>
      </c>
      <c r="I918" s="875" t="str">
        <f t="shared" ca="1" si="119"/>
        <v/>
      </c>
      <c r="J918" s="878" t="str">
        <f t="shared" ca="1" si="120"/>
        <v/>
      </c>
      <c r="K918" s="878" t="str">
        <f t="shared" ca="1" si="121"/>
        <v/>
      </c>
      <c r="L918" s="877" t="str">
        <f t="shared" ca="1" si="122"/>
        <v/>
      </c>
      <c r="M918" s="888" t="str">
        <f ca="1">IFERROR(IF(COUNTIF($B$607:$B917,"&lt;0")=1,"",OFFSET($C916,-COUNTIF($B$607:$B917,"&lt;0")+3,0)),"")</f>
        <v>a1755000002Q5H3AAK</v>
      </c>
      <c r="N918" s="888">
        <f ca="1">IFERROR(IF(AND(_xlfn.ISFORMULA(I918),NOT(_xlfn.ISFORMULA(I917))),1,OFFSET($F916,-COUNTIF($B$607:B917,"&lt;0")+3,0)),"")</f>
        <v>9</v>
      </c>
      <c r="O918" s="873">
        <f t="shared" si="115"/>
        <v>0</v>
      </c>
      <c r="P918" s="873"/>
      <c r="Q918" s="873"/>
      <c r="R918" s="873"/>
      <c r="S918" s="873"/>
      <c r="T918" s="877"/>
    </row>
    <row r="919" spans="1:20" x14ac:dyDescent="0.35">
      <c r="A919" s="873" t="b">
        <f t="shared" ca="1" si="116"/>
        <v>0</v>
      </c>
      <c r="B919" s="873">
        <f t="shared" si="112"/>
        <v>70</v>
      </c>
      <c r="C919" s="891" t="str">
        <f t="shared" ca="1" si="117"/>
        <v>a1755000002Q5HXAA0</v>
      </c>
      <c r="D919" s="888"/>
      <c r="E919" s="873">
        <f t="shared" si="113"/>
        <v>6</v>
      </c>
      <c r="F919" s="889">
        <f ca="1">IF(COUNTA(D$608:D919)=1,"",OFFSET(F917,-COUNTA(D$608:D919)+3,0))</f>
        <v>9</v>
      </c>
      <c r="G919" s="877" t="str">
        <f t="shared" ca="1" si="118"/>
        <v/>
      </c>
      <c r="H919" s="873">
        <f t="shared" si="114"/>
        <v>25</v>
      </c>
      <c r="I919" s="875" t="str">
        <f t="shared" ca="1" si="119"/>
        <v/>
      </c>
      <c r="J919" s="878" t="str">
        <f t="shared" ca="1" si="120"/>
        <v/>
      </c>
      <c r="K919" s="878" t="str">
        <f t="shared" ca="1" si="121"/>
        <v/>
      </c>
      <c r="L919" s="877" t="str">
        <f t="shared" ca="1" si="122"/>
        <v/>
      </c>
      <c r="M919" s="888" t="str">
        <f ca="1">IFERROR(IF(COUNTIF($B$607:$B918,"&lt;0")=1,"",OFFSET($C917,-COUNTIF($B$607:$B918,"&lt;0")+3,0)),"")</f>
        <v>a1755000002Q5HXAA0</v>
      </c>
      <c r="N919" s="888">
        <f ca="1">IFERROR(IF(AND(_xlfn.ISFORMULA(I919),NOT(_xlfn.ISFORMULA(I918))),1,OFFSET($F917,-COUNTIF($B$607:B918,"&lt;0")+3,0)),"")</f>
        <v>9</v>
      </c>
      <c r="O919" s="873">
        <f t="shared" si="115"/>
        <v>0</v>
      </c>
      <c r="P919" s="873"/>
      <c r="Q919" s="873"/>
      <c r="R919" s="873"/>
      <c r="S919" s="873"/>
      <c r="T919" s="877"/>
    </row>
    <row r="920" spans="1:20" x14ac:dyDescent="0.35">
      <c r="A920" s="873" t="b">
        <f t="shared" ca="1" si="116"/>
        <v>0</v>
      </c>
      <c r="B920" s="873">
        <f t="shared" si="112"/>
        <v>71</v>
      </c>
      <c r="C920" s="891" t="str">
        <f t="shared" ca="1" si="117"/>
        <v>a1755000002Q5I1AAK</v>
      </c>
      <c r="D920" s="888"/>
      <c r="E920" s="873">
        <f t="shared" si="113"/>
        <v>7</v>
      </c>
      <c r="F920" s="889">
        <f ca="1">IF(COUNTA(D$608:D920)=1,"",OFFSET(F918,-COUNTA(D$608:D920)+3,0))</f>
        <v>9</v>
      </c>
      <c r="G920" s="877" t="str">
        <f t="shared" ca="1" si="118"/>
        <v/>
      </c>
      <c r="H920" s="873">
        <f t="shared" si="114"/>
        <v>25</v>
      </c>
      <c r="I920" s="875" t="str">
        <f t="shared" ca="1" si="119"/>
        <v/>
      </c>
      <c r="J920" s="878" t="str">
        <f t="shared" ca="1" si="120"/>
        <v/>
      </c>
      <c r="K920" s="878" t="str">
        <f t="shared" ca="1" si="121"/>
        <v/>
      </c>
      <c r="L920" s="877" t="str">
        <f t="shared" ca="1" si="122"/>
        <v/>
      </c>
      <c r="M920" s="888" t="str">
        <f ca="1">IFERROR(IF(COUNTIF($B$607:$B919,"&lt;0")=1,"",OFFSET($C918,-COUNTIF($B$607:$B919,"&lt;0")+3,0)),"")</f>
        <v>a1755000002Q5I1AAK</v>
      </c>
      <c r="N920" s="888">
        <f ca="1">IFERROR(IF(AND(_xlfn.ISFORMULA(I920),NOT(_xlfn.ISFORMULA(I919))),1,OFFSET($F918,-COUNTIF($B$607:B919,"&lt;0")+3,0)),"")</f>
        <v>9</v>
      </c>
      <c r="O920" s="873">
        <f t="shared" si="115"/>
        <v>0</v>
      </c>
      <c r="P920" s="873"/>
      <c r="Q920" s="873"/>
      <c r="R920" s="873"/>
      <c r="S920" s="873"/>
      <c r="T920" s="877"/>
    </row>
    <row r="921" spans="1:20" x14ac:dyDescent="0.35">
      <c r="A921" s="873" t="b">
        <f t="shared" ca="1" si="116"/>
        <v>0</v>
      </c>
      <c r="B921" s="873">
        <f t="shared" si="112"/>
        <v>72</v>
      </c>
      <c r="C921" s="891" t="str">
        <f t="shared" ca="1" si="117"/>
        <v>a1755000002Q5IVAA0</v>
      </c>
      <c r="D921" s="888"/>
      <c r="E921" s="873">
        <f t="shared" si="113"/>
        <v>8</v>
      </c>
      <c r="F921" s="889">
        <f ca="1">IF(COUNTA(D$608:D921)=1,"",OFFSET(F919,-COUNTA(D$608:D921)+3,0))</f>
        <v>9</v>
      </c>
      <c r="G921" s="877" t="str">
        <f t="shared" ca="1" si="118"/>
        <v/>
      </c>
      <c r="H921" s="873">
        <f t="shared" si="114"/>
        <v>25</v>
      </c>
      <c r="I921" s="875" t="str">
        <f t="shared" ca="1" si="119"/>
        <v/>
      </c>
      <c r="J921" s="878" t="str">
        <f t="shared" ca="1" si="120"/>
        <v/>
      </c>
      <c r="K921" s="878" t="str">
        <f t="shared" ca="1" si="121"/>
        <v/>
      </c>
      <c r="L921" s="877" t="str">
        <f t="shared" ca="1" si="122"/>
        <v/>
      </c>
      <c r="M921" s="888" t="str">
        <f ca="1">IFERROR(IF(COUNTIF($B$607:$B920,"&lt;0")=1,"",OFFSET($C919,-COUNTIF($B$607:$B920,"&lt;0")+3,0)),"")</f>
        <v>a1755000002Q5IVAA0</v>
      </c>
      <c r="N921" s="888">
        <f ca="1">IFERROR(IF(AND(_xlfn.ISFORMULA(I921),NOT(_xlfn.ISFORMULA(I920))),1,OFFSET($F919,-COUNTIF($B$607:B920,"&lt;0")+3,0)),"")</f>
        <v>9</v>
      </c>
      <c r="O921" s="873">
        <f t="shared" si="115"/>
        <v>0</v>
      </c>
      <c r="P921" s="873"/>
      <c r="Q921" s="873"/>
      <c r="R921" s="873"/>
      <c r="S921" s="873"/>
      <c r="T921" s="877"/>
    </row>
    <row r="922" spans="1:20" x14ac:dyDescent="0.35">
      <c r="A922" s="873" t="b">
        <f t="shared" ca="1" si="116"/>
        <v>0</v>
      </c>
      <c r="B922" s="873">
        <f t="shared" si="112"/>
        <v>73</v>
      </c>
      <c r="C922" s="891" t="str">
        <f t="shared" ca="1" si="117"/>
        <v>a1755000002Q5F8AAK</v>
      </c>
      <c r="D922" s="888"/>
      <c r="E922" s="873">
        <f t="shared" si="113"/>
        <v>1</v>
      </c>
      <c r="F922" s="889">
        <f ca="1">IF(COUNTA(D$608:D922)=1,"",OFFSET(F920,-COUNTA(D$608:D922)+3,0))</f>
        <v>10</v>
      </c>
      <c r="G922" s="877" t="str">
        <f t="shared" ca="1" si="118"/>
        <v/>
      </c>
      <c r="H922" s="873">
        <f t="shared" si="114"/>
        <v>27</v>
      </c>
      <c r="I922" s="875" t="str">
        <f t="shared" ca="1" si="119"/>
        <v/>
      </c>
      <c r="J922" s="878" t="str">
        <f t="shared" ca="1" si="120"/>
        <v/>
      </c>
      <c r="K922" s="878" t="str">
        <f t="shared" ca="1" si="121"/>
        <v/>
      </c>
      <c r="L922" s="877" t="str">
        <f t="shared" ca="1" si="122"/>
        <v/>
      </c>
      <c r="M922" s="888" t="str">
        <f ca="1">IFERROR(IF(COUNTIF($B$607:$B921,"&lt;0")=1,"",OFFSET($C920,-COUNTIF($B$607:$B921,"&lt;0")+3,0)),"")</f>
        <v>a1755000002Q5F8AAK</v>
      </c>
      <c r="N922" s="888">
        <f ca="1">IFERROR(IF(AND(_xlfn.ISFORMULA(I922),NOT(_xlfn.ISFORMULA(I921))),1,OFFSET($F920,-COUNTIF($B$607:B921,"&lt;0")+3,0)),"")</f>
        <v>10</v>
      </c>
      <c r="O922" s="873">
        <f t="shared" si="115"/>
        <v>0</v>
      </c>
      <c r="P922" s="873"/>
      <c r="Q922" s="873"/>
      <c r="R922" s="873"/>
      <c r="S922" s="873"/>
      <c r="T922" s="877"/>
    </row>
    <row r="923" spans="1:20" x14ac:dyDescent="0.35">
      <c r="A923" s="873" t="b">
        <f t="shared" ca="1" si="116"/>
        <v>0</v>
      </c>
      <c r="B923" s="873">
        <f t="shared" si="112"/>
        <v>74</v>
      </c>
      <c r="C923" s="891" t="str">
        <f t="shared" ca="1" si="117"/>
        <v>a1755000002Q5FcAAK</v>
      </c>
      <c r="D923" s="888"/>
      <c r="E923" s="873">
        <f t="shared" si="113"/>
        <v>2</v>
      </c>
      <c r="F923" s="889">
        <f ca="1">IF(COUNTA(D$608:D923)=1,"",OFFSET(F921,-COUNTA(D$608:D923)+3,0))</f>
        <v>10</v>
      </c>
      <c r="G923" s="877" t="str">
        <f t="shared" ca="1" si="118"/>
        <v/>
      </c>
      <c r="H923" s="873">
        <f t="shared" si="114"/>
        <v>27</v>
      </c>
      <c r="I923" s="875" t="str">
        <f t="shared" ca="1" si="119"/>
        <v/>
      </c>
      <c r="J923" s="878" t="str">
        <f t="shared" ca="1" si="120"/>
        <v/>
      </c>
      <c r="K923" s="878" t="str">
        <f t="shared" ca="1" si="121"/>
        <v/>
      </c>
      <c r="L923" s="877" t="str">
        <f t="shared" ca="1" si="122"/>
        <v/>
      </c>
      <c r="M923" s="888" t="str">
        <f ca="1">IFERROR(IF(COUNTIF($B$607:$B922,"&lt;0")=1,"",OFFSET($C921,-COUNTIF($B$607:$B922,"&lt;0")+3,0)),"")</f>
        <v>a1755000002Q5FcAAK</v>
      </c>
      <c r="N923" s="888">
        <f ca="1">IFERROR(IF(AND(_xlfn.ISFORMULA(I923),NOT(_xlfn.ISFORMULA(I922))),1,OFFSET($F921,-COUNTIF($B$607:B922,"&lt;0")+3,0)),"")</f>
        <v>10</v>
      </c>
      <c r="O923" s="873">
        <f t="shared" si="115"/>
        <v>0</v>
      </c>
      <c r="P923" s="873"/>
      <c r="Q923" s="873"/>
      <c r="R923" s="873"/>
      <c r="S923" s="873"/>
      <c r="T923" s="877"/>
    </row>
    <row r="924" spans="1:20" x14ac:dyDescent="0.35">
      <c r="A924" s="873" t="b">
        <f t="shared" ca="1" si="116"/>
        <v>0</v>
      </c>
      <c r="B924" s="873">
        <f t="shared" si="112"/>
        <v>75</v>
      </c>
      <c r="C924" s="891" t="str">
        <f t="shared" ca="1" si="117"/>
        <v>a1755000002Q5G6AAK</v>
      </c>
      <c r="D924" s="888"/>
      <c r="E924" s="873">
        <f t="shared" si="113"/>
        <v>3</v>
      </c>
      <c r="F924" s="889">
        <f ca="1">IF(COUNTA(D$608:D924)=1,"",OFFSET(F922,-COUNTA(D$608:D924)+3,0))</f>
        <v>10</v>
      </c>
      <c r="G924" s="877" t="str">
        <f t="shared" ca="1" si="118"/>
        <v/>
      </c>
      <c r="H924" s="873">
        <f t="shared" si="114"/>
        <v>27</v>
      </c>
      <c r="I924" s="875" t="str">
        <f t="shared" ca="1" si="119"/>
        <v/>
      </c>
      <c r="J924" s="878" t="str">
        <f t="shared" ca="1" si="120"/>
        <v/>
      </c>
      <c r="K924" s="878" t="str">
        <f t="shared" ca="1" si="121"/>
        <v/>
      </c>
      <c r="L924" s="877" t="str">
        <f t="shared" ca="1" si="122"/>
        <v/>
      </c>
      <c r="M924" s="888" t="str">
        <f ca="1">IFERROR(IF(COUNTIF($B$607:$B923,"&lt;0")=1,"",OFFSET($C922,-COUNTIF($B$607:$B923,"&lt;0")+3,0)),"")</f>
        <v>a1755000002Q5G6AAK</v>
      </c>
      <c r="N924" s="888">
        <f ca="1">IFERROR(IF(AND(_xlfn.ISFORMULA(I924),NOT(_xlfn.ISFORMULA(I923))),1,OFFSET($F922,-COUNTIF($B$607:B923,"&lt;0")+3,0)),"")</f>
        <v>10</v>
      </c>
      <c r="O924" s="873">
        <f t="shared" si="115"/>
        <v>0</v>
      </c>
      <c r="P924" s="873"/>
      <c r="Q924" s="873"/>
      <c r="R924" s="873"/>
      <c r="S924" s="873"/>
      <c r="T924" s="877"/>
    </row>
    <row r="925" spans="1:20" x14ac:dyDescent="0.35">
      <c r="A925" s="873" t="b">
        <f t="shared" ca="1" si="116"/>
        <v>0</v>
      </c>
      <c r="B925" s="873">
        <f t="shared" si="112"/>
        <v>76</v>
      </c>
      <c r="C925" s="891" t="str">
        <f t="shared" ca="1" si="117"/>
        <v>a1755000002Q5GaAAK</v>
      </c>
      <c r="D925" s="888"/>
      <c r="E925" s="873">
        <f t="shared" si="113"/>
        <v>4</v>
      </c>
      <c r="F925" s="889">
        <f ca="1">IF(COUNTA(D$608:D925)=1,"",OFFSET(F923,-COUNTA(D$608:D925)+3,0))</f>
        <v>10</v>
      </c>
      <c r="G925" s="877" t="str">
        <f t="shared" ca="1" si="118"/>
        <v/>
      </c>
      <c r="H925" s="873">
        <f t="shared" si="114"/>
        <v>27</v>
      </c>
      <c r="I925" s="875" t="str">
        <f t="shared" ca="1" si="119"/>
        <v/>
      </c>
      <c r="J925" s="878" t="str">
        <f t="shared" ca="1" si="120"/>
        <v/>
      </c>
      <c r="K925" s="878" t="str">
        <f t="shared" ca="1" si="121"/>
        <v/>
      </c>
      <c r="L925" s="877" t="str">
        <f t="shared" ca="1" si="122"/>
        <v/>
      </c>
      <c r="M925" s="888" t="str">
        <f ca="1">IFERROR(IF(COUNTIF($B$607:$B924,"&lt;0")=1,"",OFFSET($C923,-COUNTIF($B$607:$B924,"&lt;0")+3,0)),"")</f>
        <v>a1755000002Q5GaAAK</v>
      </c>
      <c r="N925" s="888">
        <f ca="1">IFERROR(IF(AND(_xlfn.ISFORMULA(I925),NOT(_xlfn.ISFORMULA(I924))),1,OFFSET($F923,-COUNTIF($B$607:B924,"&lt;0")+3,0)),"")</f>
        <v>10</v>
      </c>
      <c r="O925" s="873">
        <f t="shared" si="115"/>
        <v>0</v>
      </c>
      <c r="P925" s="873"/>
      <c r="Q925" s="873"/>
      <c r="R925" s="873"/>
      <c r="S925" s="873"/>
      <c r="T925" s="877"/>
    </row>
    <row r="926" spans="1:20" x14ac:dyDescent="0.35">
      <c r="A926" s="873" t="b">
        <f t="shared" ca="1" si="116"/>
        <v>0</v>
      </c>
      <c r="B926" s="873">
        <f t="shared" si="112"/>
        <v>77</v>
      </c>
      <c r="C926" s="891" t="str">
        <f t="shared" ca="1" si="117"/>
        <v>a1755000002Q5H4AAK</v>
      </c>
      <c r="D926" s="888"/>
      <c r="E926" s="873">
        <f t="shared" si="113"/>
        <v>5</v>
      </c>
      <c r="F926" s="889">
        <f ca="1">IF(COUNTA(D$608:D926)=1,"",OFFSET(F924,-COUNTA(D$608:D926)+3,0))</f>
        <v>10</v>
      </c>
      <c r="G926" s="877" t="str">
        <f t="shared" ca="1" si="118"/>
        <v/>
      </c>
      <c r="H926" s="873">
        <f t="shared" si="114"/>
        <v>27</v>
      </c>
      <c r="I926" s="875" t="str">
        <f t="shared" ca="1" si="119"/>
        <v/>
      </c>
      <c r="J926" s="878" t="str">
        <f t="shared" ca="1" si="120"/>
        <v/>
      </c>
      <c r="K926" s="878" t="str">
        <f t="shared" ca="1" si="121"/>
        <v/>
      </c>
      <c r="L926" s="877" t="str">
        <f t="shared" ca="1" si="122"/>
        <v/>
      </c>
      <c r="M926" s="888" t="str">
        <f ca="1">IFERROR(IF(COUNTIF($B$607:$B925,"&lt;0")=1,"",OFFSET($C924,-COUNTIF($B$607:$B925,"&lt;0")+3,0)),"")</f>
        <v>a1755000002Q5H4AAK</v>
      </c>
      <c r="N926" s="888">
        <f ca="1">IFERROR(IF(AND(_xlfn.ISFORMULA(I926),NOT(_xlfn.ISFORMULA(I925))),1,OFFSET($F924,-COUNTIF($B$607:B925,"&lt;0")+3,0)),"")</f>
        <v>10</v>
      </c>
      <c r="O926" s="873">
        <f t="shared" si="115"/>
        <v>0</v>
      </c>
      <c r="P926" s="873"/>
      <c r="Q926" s="873"/>
      <c r="R926" s="873"/>
      <c r="S926" s="873"/>
      <c r="T926" s="877"/>
    </row>
    <row r="927" spans="1:20" x14ac:dyDescent="0.35">
      <c r="A927" s="873" t="b">
        <f t="shared" ca="1" si="116"/>
        <v>0</v>
      </c>
      <c r="B927" s="873">
        <f t="shared" si="112"/>
        <v>78</v>
      </c>
      <c r="C927" s="891" t="str">
        <f t="shared" ca="1" si="117"/>
        <v>a1755000002Q5HYAA0</v>
      </c>
      <c r="D927" s="888"/>
      <c r="E927" s="873">
        <f t="shared" si="113"/>
        <v>6</v>
      </c>
      <c r="F927" s="889">
        <f ca="1">IF(COUNTA(D$608:D927)=1,"",OFFSET(F925,-COUNTA(D$608:D927)+3,0))</f>
        <v>10</v>
      </c>
      <c r="G927" s="877" t="str">
        <f t="shared" ca="1" si="118"/>
        <v/>
      </c>
      <c r="H927" s="873">
        <f t="shared" si="114"/>
        <v>27</v>
      </c>
      <c r="I927" s="875" t="str">
        <f t="shared" ca="1" si="119"/>
        <v/>
      </c>
      <c r="J927" s="878" t="str">
        <f t="shared" ca="1" si="120"/>
        <v/>
      </c>
      <c r="K927" s="878" t="str">
        <f t="shared" ca="1" si="121"/>
        <v/>
      </c>
      <c r="L927" s="877" t="str">
        <f t="shared" ca="1" si="122"/>
        <v/>
      </c>
      <c r="M927" s="888" t="str">
        <f ca="1">IFERROR(IF(COUNTIF($B$607:$B926,"&lt;0")=1,"",OFFSET($C925,-COUNTIF($B$607:$B926,"&lt;0")+3,0)),"")</f>
        <v>a1755000002Q5HYAA0</v>
      </c>
      <c r="N927" s="888">
        <f ca="1">IFERROR(IF(AND(_xlfn.ISFORMULA(I927),NOT(_xlfn.ISFORMULA(I926))),1,OFFSET($F925,-COUNTIF($B$607:B926,"&lt;0")+3,0)),"")</f>
        <v>10</v>
      </c>
      <c r="O927" s="873">
        <f t="shared" si="115"/>
        <v>0</v>
      </c>
      <c r="P927" s="873"/>
      <c r="Q927" s="873"/>
      <c r="R927" s="873"/>
      <c r="S927" s="873"/>
      <c r="T927" s="877"/>
    </row>
    <row r="928" spans="1:20" x14ac:dyDescent="0.35">
      <c r="A928" s="873" t="b">
        <f t="shared" ca="1" si="116"/>
        <v>0</v>
      </c>
      <c r="B928" s="873">
        <f t="shared" si="112"/>
        <v>79</v>
      </c>
      <c r="C928" s="891" t="str">
        <f t="shared" ca="1" si="117"/>
        <v>a1755000002Q5I2AAK</v>
      </c>
      <c r="D928" s="888"/>
      <c r="E928" s="873">
        <f t="shared" si="113"/>
        <v>7</v>
      </c>
      <c r="F928" s="889">
        <f ca="1">IF(COUNTA(D$608:D928)=1,"",OFFSET(F926,-COUNTA(D$608:D928)+3,0))</f>
        <v>10</v>
      </c>
      <c r="G928" s="877" t="str">
        <f t="shared" ca="1" si="118"/>
        <v/>
      </c>
      <c r="H928" s="873">
        <f t="shared" si="114"/>
        <v>27</v>
      </c>
      <c r="I928" s="875" t="str">
        <f t="shared" ca="1" si="119"/>
        <v/>
      </c>
      <c r="J928" s="878" t="str">
        <f t="shared" ca="1" si="120"/>
        <v/>
      </c>
      <c r="K928" s="878" t="str">
        <f t="shared" ca="1" si="121"/>
        <v/>
      </c>
      <c r="L928" s="877" t="str">
        <f t="shared" ca="1" si="122"/>
        <v/>
      </c>
      <c r="M928" s="888" t="str">
        <f ca="1">IFERROR(IF(COUNTIF($B$607:$B927,"&lt;0")=1,"",OFFSET($C926,-COUNTIF($B$607:$B927,"&lt;0")+3,0)),"")</f>
        <v>a1755000002Q5I2AAK</v>
      </c>
      <c r="N928" s="888">
        <f ca="1">IFERROR(IF(AND(_xlfn.ISFORMULA(I928),NOT(_xlfn.ISFORMULA(I927))),1,OFFSET($F926,-COUNTIF($B$607:B927,"&lt;0")+3,0)),"")</f>
        <v>10</v>
      </c>
      <c r="O928" s="873">
        <f t="shared" si="115"/>
        <v>0</v>
      </c>
      <c r="P928" s="873"/>
      <c r="Q928" s="873"/>
      <c r="R928" s="873"/>
      <c r="S928" s="873"/>
      <c r="T928" s="877"/>
    </row>
    <row r="929" spans="1:20" x14ac:dyDescent="0.35">
      <c r="A929" s="873" t="b">
        <f t="shared" ca="1" si="116"/>
        <v>0</v>
      </c>
      <c r="B929" s="873">
        <f t="shared" si="112"/>
        <v>80</v>
      </c>
      <c r="C929" s="891" t="str">
        <f t="shared" ca="1" si="117"/>
        <v>a1755000002Q5IWAA0</v>
      </c>
      <c r="D929" s="888"/>
      <c r="E929" s="873">
        <f t="shared" si="113"/>
        <v>8</v>
      </c>
      <c r="F929" s="889">
        <f ca="1">IF(COUNTA(D$608:D929)=1,"",OFFSET(F927,-COUNTA(D$608:D929)+3,0))</f>
        <v>10</v>
      </c>
      <c r="G929" s="877" t="str">
        <f t="shared" ca="1" si="118"/>
        <v/>
      </c>
      <c r="H929" s="873">
        <f t="shared" si="114"/>
        <v>27</v>
      </c>
      <c r="I929" s="875" t="str">
        <f t="shared" ca="1" si="119"/>
        <v/>
      </c>
      <c r="J929" s="878" t="str">
        <f t="shared" ca="1" si="120"/>
        <v/>
      </c>
      <c r="K929" s="878" t="str">
        <f t="shared" ca="1" si="121"/>
        <v/>
      </c>
      <c r="L929" s="877" t="str">
        <f t="shared" ca="1" si="122"/>
        <v/>
      </c>
      <c r="M929" s="888" t="str">
        <f ca="1">IFERROR(IF(COUNTIF($B$607:$B928,"&lt;0")=1,"",OFFSET($C927,-COUNTIF($B$607:$B928,"&lt;0")+3,0)),"")</f>
        <v>a1755000002Q5IWAA0</v>
      </c>
      <c r="N929" s="888">
        <f ca="1">IFERROR(IF(AND(_xlfn.ISFORMULA(I929),NOT(_xlfn.ISFORMULA(I928))),1,OFFSET($F927,-COUNTIF($B$607:B928,"&lt;0")+3,0)),"")</f>
        <v>10</v>
      </c>
      <c r="O929" s="873">
        <f t="shared" si="115"/>
        <v>0</v>
      </c>
      <c r="P929" s="873"/>
      <c r="Q929" s="873"/>
      <c r="R929" s="873"/>
      <c r="S929" s="873"/>
      <c r="T929" s="877"/>
    </row>
    <row r="930" spans="1:20" x14ac:dyDescent="0.35">
      <c r="A930" s="873" t="b">
        <f t="shared" ca="1" si="116"/>
        <v>0</v>
      </c>
      <c r="B930" s="873">
        <f t="shared" ref="B930:B993" si="123">B929+1</f>
        <v>81</v>
      </c>
      <c r="C930" s="891" t="str">
        <f t="shared" ca="1" si="117"/>
        <v>a1755000002Q5F9AAK</v>
      </c>
      <c r="D930" s="888"/>
      <c r="E930" s="873">
        <f t="shared" ref="E930:E993" si="124">IF(E929="countif",0,IF(E929=W$2,1,E929+1))</f>
        <v>1</v>
      </c>
      <c r="F930" s="889">
        <f ca="1">IF(COUNTA(D$608:D930)=1,"",OFFSET(F928,-COUNTA(D$608:D930)+3,0))</f>
        <v>11</v>
      </c>
      <c r="G930" s="877" t="str">
        <f t="shared" ca="1" si="118"/>
        <v/>
      </c>
      <c r="H930" s="873">
        <f t="shared" ref="H930:H993" si="125">IF(B930=1,9,IF(E929=MAX(E928:E930),H928+2,H929))</f>
        <v>29</v>
      </c>
      <c r="I930" s="875" t="str">
        <f t="shared" ca="1" si="119"/>
        <v/>
      </c>
      <c r="J930" s="878" t="str">
        <f t="shared" ca="1" si="120"/>
        <v/>
      </c>
      <c r="K930" s="878" t="str">
        <f t="shared" ca="1" si="121"/>
        <v/>
      </c>
      <c r="L930" s="877" t="str">
        <f t="shared" ca="1" si="122"/>
        <v/>
      </c>
      <c r="M930" s="888" t="str">
        <f ca="1">IFERROR(IF(COUNTIF($B$607:$B929,"&lt;0")=1,"",OFFSET($C928,-COUNTIF($B$607:$B929,"&lt;0")+3,0)),"")</f>
        <v>a1755000002Q5F9AAK</v>
      </c>
      <c r="N930" s="888">
        <f ca="1">IFERROR(IF(AND(_xlfn.ISFORMULA(I930),NOT(_xlfn.ISFORMULA(I929))),1,OFFSET($F928,-COUNTIF($B$607:B929,"&lt;0")+3,0)),"")</f>
        <v>11</v>
      </c>
      <c r="O930" s="873">
        <f t="shared" ref="O930:O993" si="126">IF(NOT(_xlfn.ISFORMULA(I930)),O929+1,0)</f>
        <v>0</v>
      </c>
      <c r="P930" s="873"/>
      <c r="Q930" s="873"/>
      <c r="R930" s="873"/>
      <c r="S930" s="873"/>
      <c r="T930" s="877"/>
    </row>
    <row r="931" spans="1:20" x14ac:dyDescent="0.35">
      <c r="A931" s="873" t="b">
        <f t="shared" ca="1" si="116"/>
        <v>0</v>
      </c>
      <c r="B931" s="873">
        <f t="shared" si="123"/>
        <v>82</v>
      </c>
      <c r="C931" s="891" t="str">
        <f t="shared" ca="1" si="117"/>
        <v>a1755000002Q5FdAAK</v>
      </c>
      <c r="D931" s="888"/>
      <c r="E931" s="873">
        <f t="shared" si="124"/>
        <v>2</v>
      </c>
      <c r="F931" s="889">
        <f ca="1">IF(COUNTA(D$608:D931)=1,"",OFFSET(F929,-COUNTA(D$608:D931)+3,0))</f>
        <v>11</v>
      </c>
      <c r="G931" s="877" t="str">
        <f t="shared" ca="1" si="118"/>
        <v/>
      </c>
      <c r="H931" s="873">
        <f t="shared" si="125"/>
        <v>29</v>
      </c>
      <c r="I931" s="875" t="str">
        <f t="shared" ca="1" si="119"/>
        <v/>
      </c>
      <c r="J931" s="878" t="str">
        <f t="shared" ca="1" si="120"/>
        <v/>
      </c>
      <c r="K931" s="878" t="str">
        <f t="shared" ca="1" si="121"/>
        <v/>
      </c>
      <c r="L931" s="877" t="str">
        <f t="shared" ca="1" si="122"/>
        <v/>
      </c>
      <c r="M931" s="888" t="str">
        <f ca="1">IFERROR(IF(COUNTIF($B$607:$B930,"&lt;0")=1,"",OFFSET($C929,-COUNTIF($B$607:$B930,"&lt;0")+3,0)),"")</f>
        <v>a1755000002Q5FdAAK</v>
      </c>
      <c r="N931" s="888">
        <f ca="1">IFERROR(IF(AND(_xlfn.ISFORMULA(I931),NOT(_xlfn.ISFORMULA(I930))),1,OFFSET($F929,-COUNTIF($B$607:B930,"&lt;0")+3,0)),"")</f>
        <v>11</v>
      </c>
      <c r="O931" s="873">
        <f t="shared" si="126"/>
        <v>0</v>
      </c>
      <c r="P931" s="873"/>
      <c r="Q931" s="873"/>
      <c r="R931" s="873"/>
      <c r="S931" s="873"/>
      <c r="T931" s="877"/>
    </row>
    <row r="932" spans="1:20" x14ac:dyDescent="0.35">
      <c r="A932" s="873" t="b">
        <f t="shared" ca="1" si="116"/>
        <v>0</v>
      </c>
      <c r="B932" s="873">
        <f t="shared" si="123"/>
        <v>83</v>
      </c>
      <c r="C932" s="891" t="str">
        <f t="shared" ca="1" si="117"/>
        <v>a1755000002Q5G7AAK</v>
      </c>
      <c r="D932" s="888"/>
      <c r="E932" s="873">
        <f t="shared" si="124"/>
        <v>3</v>
      </c>
      <c r="F932" s="889">
        <f ca="1">IF(COUNTA(D$608:D932)=1,"",OFFSET(F930,-COUNTA(D$608:D932)+3,0))</f>
        <v>11</v>
      </c>
      <c r="G932" s="877" t="str">
        <f t="shared" ca="1" si="118"/>
        <v/>
      </c>
      <c r="H932" s="873">
        <f t="shared" si="125"/>
        <v>29</v>
      </c>
      <c r="I932" s="875" t="str">
        <f t="shared" ca="1" si="119"/>
        <v/>
      </c>
      <c r="J932" s="878" t="str">
        <f t="shared" ca="1" si="120"/>
        <v/>
      </c>
      <c r="K932" s="878" t="str">
        <f t="shared" ca="1" si="121"/>
        <v/>
      </c>
      <c r="L932" s="877" t="str">
        <f t="shared" ca="1" si="122"/>
        <v/>
      </c>
      <c r="M932" s="888" t="str">
        <f ca="1">IFERROR(IF(COUNTIF($B$607:$B931,"&lt;0")=1,"",OFFSET($C930,-COUNTIF($B$607:$B931,"&lt;0")+3,0)),"")</f>
        <v>a1755000002Q5G7AAK</v>
      </c>
      <c r="N932" s="888">
        <f ca="1">IFERROR(IF(AND(_xlfn.ISFORMULA(I932),NOT(_xlfn.ISFORMULA(I931))),1,OFFSET($F930,-COUNTIF($B$607:B931,"&lt;0")+3,0)),"")</f>
        <v>11</v>
      </c>
      <c r="O932" s="873">
        <f t="shared" si="126"/>
        <v>0</v>
      </c>
      <c r="P932" s="873"/>
      <c r="Q932" s="873"/>
      <c r="R932" s="873"/>
      <c r="S932" s="873"/>
      <c r="T932" s="877"/>
    </row>
    <row r="933" spans="1:20" x14ac:dyDescent="0.35">
      <c r="A933" s="873" t="b">
        <f t="shared" ca="1" si="116"/>
        <v>0</v>
      </c>
      <c r="B933" s="873">
        <f t="shared" si="123"/>
        <v>84</v>
      </c>
      <c r="C933" s="891" t="str">
        <f t="shared" ca="1" si="117"/>
        <v>a1755000002Q5GbAAK</v>
      </c>
      <c r="D933" s="888"/>
      <c r="E933" s="873">
        <f t="shared" si="124"/>
        <v>4</v>
      </c>
      <c r="F933" s="889">
        <f ca="1">IF(COUNTA(D$608:D933)=1,"",OFFSET(F931,-COUNTA(D$608:D933)+3,0))</f>
        <v>11</v>
      </c>
      <c r="G933" s="877" t="str">
        <f t="shared" ca="1" si="118"/>
        <v/>
      </c>
      <c r="H933" s="873">
        <f t="shared" si="125"/>
        <v>29</v>
      </c>
      <c r="I933" s="875" t="str">
        <f t="shared" ca="1" si="119"/>
        <v/>
      </c>
      <c r="J933" s="878" t="str">
        <f t="shared" ca="1" si="120"/>
        <v/>
      </c>
      <c r="K933" s="878" t="str">
        <f t="shared" ca="1" si="121"/>
        <v/>
      </c>
      <c r="L933" s="877" t="str">
        <f t="shared" ca="1" si="122"/>
        <v/>
      </c>
      <c r="M933" s="888" t="str">
        <f ca="1">IFERROR(IF(COUNTIF($B$607:$B932,"&lt;0")=1,"",OFFSET($C931,-COUNTIF($B$607:$B932,"&lt;0")+3,0)),"")</f>
        <v>a1755000002Q5GbAAK</v>
      </c>
      <c r="N933" s="888">
        <f ca="1">IFERROR(IF(AND(_xlfn.ISFORMULA(I933),NOT(_xlfn.ISFORMULA(I932))),1,OFFSET($F931,-COUNTIF($B$607:B932,"&lt;0")+3,0)),"")</f>
        <v>11</v>
      </c>
      <c r="O933" s="873">
        <f t="shared" si="126"/>
        <v>0</v>
      </c>
      <c r="P933" s="873"/>
      <c r="Q933" s="873"/>
      <c r="R933" s="873"/>
      <c r="S933" s="873"/>
      <c r="T933" s="877"/>
    </row>
    <row r="934" spans="1:20" x14ac:dyDescent="0.35">
      <c r="A934" s="873" t="b">
        <f t="shared" ca="1" si="116"/>
        <v>0</v>
      </c>
      <c r="B934" s="873">
        <f t="shared" si="123"/>
        <v>85</v>
      </c>
      <c r="C934" s="891" t="str">
        <f t="shared" ca="1" si="117"/>
        <v>a1755000002Q5H5AAK</v>
      </c>
      <c r="D934" s="888"/>
      <c r="E934" s="873">
        <f t="shared" si="124"/>
        <v>5</v>
      </c>
      <c r="F934" s="889">
        <f ca="1">IF(COUNTA(D$608:D934)=1,"",OFFSET(F932,-COUNTA(D$608:D934)+3,0))</f>
        <v>11</v>
      </c>
      <c r="G934" s="877" t="str">
        <f t="shared" ca="1" si="118"/>
        <v/>
      </c>
      <c r="H934" s="873">
        <f t="shared" si="125"/>
        <v>29</v>
      </c>
      <c r="I934" s="875" t="str">
        <f t="shared" ca="1" si="119"/>
        <v/>
      </c>
      <c r="J934" s="878" t="str">
        <f t="shared" ca="1" si="120"/>
        <v/>
      </c>
      <c r="K934" s="878" t="str">
        <f t="shared" ca="1" si="121"/>
        <v/>
      </c>
      <c r="L934" s="877" t="str">
        <f t="shared" ca="1" si="122"/>
        <v/>
      </c>
      <c r="M934" s="888" t="str">
        <f ca="1">IFERROR(IF(COUNTIF($B$607:$B933,"&lt;0")=1,"",OFFSET($C932,-COUNTIF($B$607:$B933,"&lt;0")+3,0)),"")</f>
        <v>a1755000002Q5H5AAK</v>
      </c>
      <c r="N934" s="888">
        <f ca="1">IFERROR(IF(AND(_xlfn.ISFORMULA(I934),NOT(_xlfn.ISFORMULA(I933))),1,OFFSET($F932,-COUNTIF($B$607:B933,"&lt;0")+3,0)),"")</f>
        <v>11</v>
      </c>
      <c r="O934" s="873">
        <f t="shared" si="126"/>
        <v>0</v>
      </c>
      <c r="P934" s="873"/>
      <c r="Q934" s="873"/>
      <c r="R934" s="873"/>
      <c r="S934" s="873"/>
      <c r="T934" s="877"/>
    </row>
    <row r="935" spans="1:20" x14ac:dyDescent="0.35">
      <c r="A935" s="873" t="b">
        <f t="shared" ca="1" si="116"/>
        <v>0</v>
      </c>
      <c r="B935" s="873">
        <f t="shared" si="123"/>
        <v>86</v>
      </c>
      <c r="C935" s="891" t="str">
        <f t="shared" ca="1" si="117"/>
        <v>a1755000002Q5HZAA0</v>
      </c>
      <c r="D935" s="888"/>
      <c r="E935" s="873">
        <f t="shared" si="124"/>
        <v>6</v>
      </c>
      <c r="F935" s="889">
        <f ca="1">IF(COUNTA(D$608:D935)=1,"",OFFSET(F933,-COUNTA(D$608:D935)+3,0))</f>
        <v>11</v>
      </c>
      <c r="G935" s="877" t="str">
        <f t="shared" ca="1" si="118"/>
        <v/>
      </c>
      <c r="H935" s="873">
        <f t="shared" si="125"/>
        <v>29</v>
      </c>
      <c r="I935" s="875" t="str">
        <f t="shared" ca="1" si="119"/>
        <v/>
      </c>
      <c r="J935" s="878" t="str">
        <f t="shared" ca="1" si="120"/>
        <v/>
      </c>
      <c r="K935" s="878" t="str">
        <f t="shared" ca="1" si="121"/>
        <v/>
      </c>
      <c r="L935" s="877" t="str">
        <f t="shared" ca="1" si="122"/>
        <v/>
      </c>
      <c r="M935" s="888" t="str">
        <f ca="1">IFERROR(IF(COUNTIF($B$607:$B934,"&lt;0")=1,"",OFFSET($C933,-COUNTIF($B$607:$B934,"&lt;0")+3,0)),"")</f>
        <v>a1755000002Q5HZAA0</v>
      </c>
      <c r="N935" s="888">
        <f ca="1">IFERROR(IF(AND(_xlfn.ISFORMULA(I935),NOT(_xlfn.ISFORMULA(I934))),1,OFFSET($F933,-COUNTIF($B$607:B934,"&lt;0")+3,0)),"")</f>
        <v>11</v>
      </c>
      <c r="O935" s="873">
        <f t="shared" si="126"/>
        <v>0</v>
      </c>
      <c r="P935" s="873"/>
      <c r="Q935" s="873"/>
      <c r="R935" s="873"/>
      <c r="S935" s="873"/>
      <c r="T935" s="877"/>
    </row>
    <row r="936" spans="1:20" x14ac:dyDescent="0.35">
      <c r="A936" s="873" t="b">
        <f t="shared" ca="1" si="116"/>
        <v>0</v>
      </c>
      <c r="B936" s="873">
        <f t="shared" si="123"/>
        <v>87</v>
      </c>
      <c r="C936" s="891" t="str">
        <f t="shared" ca="1" si="117"/>
        <v>a1755000002Q5I3AAK</v>
      </c>
      <c r="D936" s="888"/>
      <c r="E936" s="873">
        <f t="shared" si="124"/>
        <v>7</v>
      </c>
      <c r="F936" s="889">
        <f ca="1">IF(COUNTA(D$608:D936)=1,"",OFFSET(F934,-COUNTA(D$608:D936)+3,0))</f>
        <v>11</v>
      </c>
      <c r="G936" s="877" t="str">
        <f t="shared" ca="1" si="118"/>
        <v/>
      </c>
      <c r="H936" s="873">
        <f t="shared" si="125"/>
        <v>29</v>
      </c>
      <c r="I936" s="875" t="str">
        <f t="shared" ca="1" si="119"/>
        <v/>
      </c>
      <c r="J936" s="878" t="str">
        <f t="shared" ca="1" si="120"/>
        <v/>
      </c>
      <c r="K936" s="878" t="str">
        <f t="shared" ca="1" si="121"/>
        <v/>
      </c>
      <c r="L936" s="877" t="str">
        <f t="shared" ca="1" si="122"/>
        <v/>
      </c>
      <c r="M936" s="888" t="str">
        <f ca="1">IFERROR(IF(COUNTIF($B$607:$B935,"&lt;0")=1,"",OFFSET($C934,-COUNTIF($B$607:$B935,"&lt;0")+3,0)),"")</f>
        <v>a1755000002Q5I3AAK</v>
      </c>
      <c r="N936" s="888">
        <f ca="1">IFERROR(IF(AND(_xlfn.ISFORMULA(I936),NOT(_xlfn.ISFORMULA(I935))),1,OFFSET($F934,-COUNTIF($B$607:B935,"&lt;0")+3,0)),"")</f>
        <v>11</v>
      </c>
      <c r="O936" s="873">
        <f t="shared" si="126"/>
        <v>0</v>
      </c>
      <c r="P936" s="873"/>
      <c r="Q936" s="873"/>
      <c r="R936" s="873"/>
      <c r="S936" s="873"/>
      <c r="T936" s="877"/>
    </row>
    <row r="937" spans="1:20" x14ac:dyDescent="0.35">
      <c r="A937" s="873" t="b">
        <f t="shared" ca="1" si="116"/>
        <v>0</v>
      </c>
      <c r="B937" s="873">
        <f t="shared" si="123"/>
        <v>88</v>
      </c>
      <c r="C937" s="891" t="str">
        <f t="shared" ca="1" si="117"/>
        <v>a1755000002Q5IXAA0</v>
      </c>
      <c r="D937" s="888"/>
      <c r="E937" s="873">
        <f t="shared" si="124"/>
        <v>8</v>
      </c>
      <c r="F937" s="889">
        <f ca="1">IF(COUNTA(D$608:D937)=1,"",OFFSET(F935,-COUNTA(D$608:D937)+3,0))</f>
        <v>11</v>
      </c>
      <c r="G937" s="877" t="str">
        <f t="shared" ca="1" si="118"/>
        <v/>
      </c>
      <c r="H937" s="873">
        <f t="shared" si="125"/>
        <v>29</v>
      </c>
      <c r="I937" s="875" t="str">
        <f t="shared" ca="1" si="119"/>
        <v/>
      </c>
      <c r="J937" s="878" t="str">
        <f t="shared" ca="1" si="120"/>
        <v/>
      </c>
      <c r="K937" s="878" t="str">
        <f t="shared" ca="1" si="121"/>
        <v/>
      </c>
      <c r="L937" s="877" t="str">
        <f t="shared" ca="1" si="122"/>
        <v/>
      </c>
      <c r="M937" s="888" t="str">
        <f ca="1">IFERROR(IF(COUNTIF($B$607:$B936,"&lt;0")=1,"",OFFSET($C935,-COUNTIF($B$607:$B936,"&lt;0")+3,0)),"")</f>
        <v>a1755000002Q5IXAA0</v>
      </c>
      <c r="N937" s="888">
        <f ca="1">IFERROR(IF(AND(_xlfn.ISFORMULA(I937),NOT(_xlfn.ISFORMULA(I936))),1,OFFSET($F935,-COUNTIF($B$607:B936,"&lt;0")+3,0)),"")</f>
        <v>11</v>
      </c>
      <c r="O937" s="873">
        <f t="shared" si="126"/>
        <v>0</v>
      </c>
      <c r="P937" s="873"/>
      <c r="Q937" s="873"/>
      <c r="R937" s="873"/>
      <c r="S937" s="873"/>
      <c r="T937" s="877"/>
    </row>
    <row r="938" spans="1:20" x14ac:dyDescent="0.35">
      <c r="A938" s="873" t="b">
        <f t="shared" ca="1" si="116"/>
        <v>0</v>
      </c>
      <c r="B938" s="873">
        <f t="shared" si="123"/>
        <v>89</v>
      </c>
      <c r="C938" s="891" t="str">
        <f t="shared" ca="1" si="117"/>
        <v>a1755000002Q5FAAA0</v>
      </c>
      <c r="D938" s="888"/>
      <c r="E938" s="873">
        <f t="shared" si="124"/>
        <v>1</v>
      </c>
      <c r="F938" s="889">
        <f ca="1">IF(COUNTA(D$608:D938)=1,"",OFFSET(F936,-COUNTA(D$608:D938)+3,0))</f>
        <v>12</v>
      </c>
      <c r="G938" s="877" t="str">
        <f t="shared" ca="1" si="118"/>
        <v/>
      </c>
      <c r="H938" s="873">
        <f t="shared" si="125"/>
        <v>31</v>
      </c>
      <c r="I938" s="875" t="str">
        <f t="shared" ca="1" si="119"/>
        <v/>
      </c>
      <c r="J938" s="878" t="str">
        <f t="shared" ca="1" si="120"/>
        <v/>
      </c>
      <c r="K938" s="878" t="str">
        <f t="shared" ca="1" si="121"/>
        <v/>
      </c>
      <c r="L938" s="877" t="str">
        <f t="shared" ca="1" si="122"/>
        <v/>
      </c>
      <c r="M938" s="888" t="str">
        <f ca="1">IFERROR(IF(COUNTIF($B$607:$B937,"&lt;0")=1,"",OFFSET($C936,-COUNTIF($B$607:$B937,"&lt;0")+3,0)),"")</f>
        <v>a1755000002Q5FAAA0</v>
      </c>
      <c r="N938" s="888">
        <f ca="1">IFERROR(IF(AND(_xlfn.ISFORMULA(I938),NOT(_xlfn.ISFORMULA(I937))),1,OFFSET($F936,-COUNTIF($B$607:B937,"&lt;0")+3,0)),"")</f>
        <v>12</v>
      </c>
      <c r="O938" s="873">
        <f t="shared" si="126"/>
        <v>0</v>
      </c>
      <c r="P938" s="873"/>
      <c r="Q938" s="873"/>
      <c r="R938" s="873"/>
      <c r="S938" s="873"/>
      <c r="T938" s="877"/>
    </row>
    <row r="939" spans="1:20" x14ac:dyDescent="0.35">
      <c r="A939" s="873" t="b">
        <f t="shared" ca="1" si="116"/>
        <v>0</v>
      </c>
      <c r="B939" s="873">
        <f t="shared" si="123"/>
        <v>90</v>
      </c>
      <c r="C939" s="891" t="str">
        <f t="shared" ca="1" si="117"/>
        <v>a1755000002Q5FeAAK</v>
      </c>
      <c r="D939" s="888"/>
      <c r="E939" s="873">
        <f t="shared" si="124"/>
        <v>2</v>
      </c>
      <c r="F939" s="889">
        <f ca="1">IF(COUNTA(D$608:D939)=1,"",OFFSET(F937,-COUNTA(D$608:D939)+3,0))</f>
        <v>12</v>
      </c>
      <c r="G939" s="877" t="str">
        <f t="shared" ca="1" si="118"/>
        <v/>
      </c>
      <c r="H939" s="873">
        <f t="shared" si="125"/>
        <v>31</v>
      </c>
      <c r="I939" s="875" t="str">
        <f t="shared" ca="1" si="119"/>
        <v/>
      </c>
      <c r="J939" s="878" t="str">
        <f t="shared" ca="1" si="120"/>
        <v/>
      </c>
      <c r="K939" s="878" t="str">
        <f t="shared" ca="1" si="121"/>
        <v/>
      </c>
      <c r="L939" s="877" t="str">
        <f t="shared" ca="1" si="122"/>
        <v/>
      </c>
      <c r="M939" s="888" t="str">
        <f ca="1">IFERROR(IF(COUNTIF($B$607:$B938,"&lt;0")=1,"",OFFSET($C937,-COUNTIF($B$607:$B938,"&lt;0")+3,0)),"")</f>
        <v>a1755000002Q5FeAAK</v>
      </c>
      <c r="N939" s="888">
        <f ca="1">IFERROR(IF(AND(_xlfn.ISFORMULA(I939),NOT(_xlfn.ISFORMULA(I938))),1,OFFSET($F937,-COUNTIF($B$607:B938,"&lt;0")+3,0)),"")</f>
        <v>12</v>
      </c>
      <c r="O939" s="873">
        <f t="shared" si="126"/>
        <v>0</v>
      </c>
      <c r="P939" s="873"/>
      <c r="Q939" s="873"/>
      <c r="R939" s="873"/>
      <c r="S939" s="873"/>
      <c r="T939" s="877"/>
    </row>
    <row r="940" spans="1:20" x14ac:dyDescent="0.35">
      <c r="A940" s="873" t="b">
        <f t="shared" ca="1" si="116"/>
        <v>0</v>
      </c>
      <c r="B940" s="873">
        <f t="shared" si="123"/>
        <v>91</v>
      </c>
      <c r="C940" s="891" t="str">
        <f t="shared" ca="1" si="117"/>
        <v>a1755000002Q5G8AAK</v>
      </c>
      <c r="D940" s="888"/>
      <c r="E940" s="873">
        <f t="shared" si="124"/>
        <v>3</v>
      </c>
      <c r="F940" s="889">
        <f ca="1">IF(COUNTA(D$608:D940)=1,"",OFFSET(F938,-COUNTA(D$608:D940)+3,0))</f>
        <v>12</v>
      </c>
      <c r="G940" s="877" t="str">
        <f t="shared" ca="1" si="118"/>
        <v/>
      </c>
      <c r="H940" s="873">
        <f t="shared" si="125"/>
        <v>31</v>
      </c>
      <c r="I940" s="875" t="str">
        <f t="shared" ca="1" si="119"/>
        <v/>
      </c>
      <c r="J940" s="878" t="str">
        <f t="shared" ca="1" si="120"/>
        <v/>
      </c>
      <c r="K940" s="878" t="str">
        <f t="shared" ca="1" si="121"/>
        <v/>
      </c>
      <c r="L940" s="877" t="str">
        <f t="shared" ca="1" si="122"/>
        <v/>
      </c>
      <c r="M940" s="888" t="str">
        <f ca="1">IFERROR(IF(COUNTIF($B$607:$B939,"&lt;0")=1,"",OFFSET($C938,-COUNTIF($B$607:$B939,"&lt;0")+3,0)),"")</f>
        <v>a1755000002Q5G8AAK</v>
      </c>
      <c r="N940" s="888">
        <f ca="1">IFERROR(IF(AND(_xlfn.ISFORMULA(I940),NOT(_xlfn.ISFORMULA(I939))),1,OFFSET($F938,-COUNTIF($B$607:B939,"&lt;0")+3,0)),"")</f>
        <v>12</v>
      </c>
      <c r="O940" s="873">
        <f t="shared" si="126"/>
        <v>0</v>
      </c>
      <c r="P940" s="873"/>
      <c r="Q940" s="873"/>
      <c r="R940" s="873"/>
      <c r="S940" s="873"/>
      <c r="T940" s="877"/>
    </row>
    <row r="941" spans="1:20" x14ac:dyDescent="0.35">
      <c r="A941" s="873" t="b">
        <f t="shared" ca="1" si="116"/>
        <v>0</v>
      </c>
      <c r="B941" s="873">
        <f t="shared" si="123"/>
        <v>92</v>
      </c>
      <c r="C941" s="891" t="str">
        <f t="shared" ca="1" si="117"/>
        <v>a1755000002Q5GcAAK</v>
      </c>
      <c r="D941" s="888"/>
      <c r="E941" s="873">
        <f t="shared" si="124"/>
        <v>4</v>
      </c>
      <c r="F941" s="889">
        <f ca="1">IF(COUNTA(D$608:D941)=1,"",OFFSET(F939,-COUNTA(D$608:D941)+3,0))</f>
        <v>12</v>
      </c>
      <c r="G941" s="877" t="str">
        <f t="shared" ca="1" si="118"/>
        <v/>
      </c>
      <c r="H941" s="873">
        <f t="shared" si="125"/>
        <v>31</v>
      </c>
      <c r="I941" s="875" t="str">
        <f t="shared" ca="1" si="119"/>
        <v/>
      </c>
      <c r="J941" s="878" t="str">
        <f t="shared" ca="1" si="120"/>
        <v/>
      </c>
      <c r="K941" s="878" t="str">
        <f t="shared" ca="1" si="121"/>
        <v/>
      </c>
      <c r="L941" s="877" t="str">
        <f t="shared" ca="1" si="122"/>
        <v/>
      </c>
      <c r="M941" s="888" t="str">
        <f ca="1">IFERROR(IF(COUNTIF($B$607:$B940,"&lt;0")=1,"",OFFSET($C939,-COUNTIF($B$607:$B940,"&lt;0")+3,0)),"")</f>
        <v>a1755000002Q5GcAAK</v>
      </c>
      <c r="N941" s="888">
        <f ca="1">IFERROR(IF(AND(_xlfn.ISFORMULA(I941),NOT(_xlfn.ISFORMULA(I940))),1,OFFSET($F939,-COUNTIF($B$607:B940,"&lt;0")+3,0)),"")</f>
        <v>12</v>
      </c>
      <c r="O941" s="873">
        <f t="shared" si="126"/>
        <v>0</v>
      </c>
      <c r="P941" s="873"/>
      <c r="Q941" s="873"/>
      <c r="R941" s="873"/>
      <c r="S941" s="873"/>
      <c r="T941" s="877"/>
    </row>
    <row r="942" spans="1:20" x14ac:dyDescent="0.35">
      <c r="A942" s="873" t="b">
        <f t="shared" ca="1" si="116"/>
        <v>0</v>
      </c>
      <c r="B942" s="873">
        <f t="shared" si="123"/>
        <v>93</v>
      </c>
      <c r="C942" s="891" t="str">
        <f t="shared" ca="1" si="117"/>
        <v>a1755000002Q5H6AAK</v>
      </c>
      <c r="D942" s="888"/>
      <c r="E942" s="873">
        <f t="shared" si="124"/>
        <v>5</v>
      </c>
      <c r="F942" s="889">
        <f ca="1">IF(COUNTA(D$608:D942)=1,"",OFFSET(F940,-COUNTA(D$608:D942)+3,0))</f>
        <v>12</v>
      </c>
      <c r="G942" s="877" t="str">
        <f t="shared" ca="1" si="118"/>
        <v/>
      </c>
      <c r="H942" s="873">
        <f t="shared" si="125"/>
        <v>31</v>
      </c>
      <c r="I942" s="875" t="str">
        <f t="shared" ca="1" si="119"/>
        <v/>
      </c>
      <c r="J942" s="878" t="str">
        <f t="shared" ca="1" si="120"/>
        <v/>
      </c>
      <c r="K942" s="878" t="str">
        <f t="shared" ca="1" si="121"/>
        <v/>
      </c>
      <c r="L942" s="877" t="str">
        <f t="shared" ca="1" si="122"/>
        <v/>
      </c>
      <c r="M942" s="888" t="str">
        <f ca="1">IFERROR(IF(COUNTIF($B$607:$B941,"&lt;0")=1,"",OFFSET($C940,-COUNTIF($B$607:$B941,"&lt;0")+3,0)),"")</f>
        <v>a1755000002Q5H6AAK</v>
      </c>
      <c r="N942" s="888">
        <f ca="1">IFERROR(IF(AND(_xlfn.ISFORMULA(I942),NOT(_xlfn.ISFORMULA(I941))),1,OFFSET($F940,-COUNTIF($B$607:B941,"&lt;0")+3,0)),"")</f>
        <v>12</v>
      </c>
      <c r="O942" s="873">
        <f t="shared" si="126"/>
        <v>0</v>
      </c>
      <c r="P942" s="873"/>
      <c r="Q942" s="873"/>
      <c r="R942" s="873"/>
      <c r="S942" s="873"/>
      <c r="T942" s="877"/>
    </row>
    <row r="943" spans="1:20" x14ac:dyDescent="0.35">
      <c r="A943" s="873" t="b">
        <f t="shared" ca="1" si="116"/>
        <v>0</v>
      </c>
      <c r="B943" s="873">
        <f t="shared" si="123"/>
        <v>94</v>
      </c>
      <c r="C943" s="891" t="str">
        <f t="shared" ca="1" si="117"/>
        <v>a1755000002Q5HaAAK</v>
      </c>
      <c r="D943" s="888"/>
      <c r="E943" s="873">
        <f t="shared" si="124"/>
        <v>6</v>
      </c>
      <c r="F943" s="889">
        <f ca="1">IF(COUNTA(D$608:D943)=1,"",OFFSET(F941,-COUNTA(D$608:D943)+3,0))</f>
        <v>12</v>
      </c>
      <c r="G943" s="877" t="str">
        <f t="shared" ca="1" si="118"/>
        <v/>
      </c>
      <c r="H943" s="873">
        <f t="shared" si="125"/>
        <v>31</v>
      </c>
      <c r="I943" s="875" t="str">
        <f t="shared" ca="1" si="119"/>
        <v/>
      </c>
      <c r="J943" s="878" t="str">
        <f t="shared" ca="1" si="120"/>
        <v/>
      </c>
      <c r="K943" s="878" t="str">
        <f t="shared" ca="1" si="121"/>
        <v/>
      </c>
      <c r="L943" s="877" t="str">
        <f t="shared" ca="1" si="122"/>
        <v/>
      </c>
      <c r="M943" s="888" t="str">
        <f ca="1">IFERROR(IF(COUNTIF($B$607:$B942,"&lt;0")=1,"",OFFSET($C941,-COUNTIF($B$607:$B942,"&lt;0")+3,0)),"")</f>
        <v>a1755000002Q5HaAAK</v>
      </c>
      <c r="N943" s="888">
        <f ca="1">IFERROR(IF(AND(_xlfn.ISFORMULA(I943),NOT(_xlfn.ISFORMULA(I942))),1,OFFSET($F941,-COUNTIF($B$607:B942,"&lt;0")+3,0)),"")</f>
        <v>12</v>
      </c>
      <c r="O943" s="873">
        <f t="shared" si="126"/>
        <v>0</v>
      </c>
      <c r="P943" s="873"/>
      <c r="Q943" s="873"/>
      <c r="R943" s="873"/>
      <c r="S943" s="873"/>
      <c r="T943" s="877"/>
    </row>
    <row r="944" spans="1:20" x14ac:dyDescent="0.35">
      <c r="A944" s="873" t="b">
        <f t="shared" ca="1" si="116"/>
        <v>0</v>
      </c>
      <c r="B944" s="873">
        <f t="shared" si="123"/>
        <v>95</v>
      </c>
      <c r="C944" s="891" t="str">
        <f t="shared" ca="1" si="117"/>
        <v>a1755000002Q5I4AAK</v>
      </c>
      <c r="D944" s="888"/>
      <c r="E944" s="873">
        <f t="shared" si="124"/>
        <v>7</v>
      </c>
      <c r="F944" s="889">
        <f ca="1">IF(COUNTA(D$608:D944)=1,"",OFFSET(F942,-COUNTA(D$608:D944)+3,0))</f>
        <v>12</v>
      </c>
      <c r="G944" s="877" t="str">
        <f t="shared" ca="1" si="118"/>
        <v/>
      </c>
      <c r="H944" s="873">
        <f t="shared" si="125"/>
        <v>31</v>
      </c>
      <c r="I944" s="875" t="str">
        <f t="shared" ca="1" si="119"/>
        <v/>
      </c>
      <c r="J944" s="878" t="str">
        <f t="shared" ca="1" si="120"/>
        <v/>
      </c>
      <c r="K944" s="878" t="str">
        <f t="shared" ca="1" si="121"/>
        <v/>
      </c>
      <c r="L944" s="877" t="str">
        <f t="shared" ca="1" si="122"/>
        <v/>
      </c>
      <c r="M944" s="888" t="str">
        <f ca="1">IFERROR(IF(COUNTIF($B$607:$B943,"&lt;0")=1,"",OFFSET($C942,-COUNTIF($B$607:$B943,"&lt;0")+3,0)),"")</f>
        <v>a1755000002Q5I4AAK</v>
      </c>
      <c r="N944" s="888">
        <f ca="1">IFERROR(IF(AND(_xlfn.ISFORMULA(I944),NOT(_xlfn.ISFORMULA(I943))),1,OFFSET($F942,-COUNTIF($B$607:B943,"&lt;0")+3,0)),"")</f>
        <v>12</v>
      </c>
      <c r="O944" s="873">
        <f t="shared" si="126"/>
        <v>0</v>
      </c>
      <c r="P944" s="873"/>
      <c r="Q944" s="873"/>
      <c r="R944" s="873"/>
      <c r="S944" s="873"/>
      <c r="T944" s="877"/>
    </row>
    <row r="945" spans="1:20" x14ac:dyDescent="0.35">
      <c r="A945" s="873" t="b">
        <f t="shared" ca="1" si="116"/>
        <v>0</v>
      </c>
      <c r="B945" s="873">
        <f t="shared" si="123"/>
        <v>96</v>
      </c>
      <c r="C945" s="891" t="str">
        <f t="shared" ca="1" si="117"/>
        <v>a1755000002Q5IYAA0</v>
      </c>
      <c r="D945" s="888"/>
      <c r="E945" s="873">
        <f t="shared" si="124"/>
        <v>8</v>
      </c>
      <c r="F945" s="889">
        <f ca="1">IF(COUNTA(D$608:D945)=1,"",OFFSET(F943,-COUNTA(D$608:D945)+3,0))</f>
        <v>12</v>
      </c>
      <c r="G945" s="877" t="str">
        <f t="shared" ca="1" si="118"/>
        <v/>
      </c>
      <c r="H945" s="873">
        <f t="shared" si="125"/>
        <v>31</v>
      </c>
      <c r="I945" s="875" t="str">
        <f t="shared" ca="1" si="119"/>
        <v/>
      </c>
      <c r="J945" s="878" t="str">
        <f t="shared" ca="1" si="120"/>
        <v/>
      </c>
      <c r="K945" s="878" t="str">
        <f t="shared" ca="1" si="121"/>
        <v/>
      </c>
      <c r="L945" s="877" t="str">
        <f t="shared" ca="1" si="122"/>
        <v/>
      </c>
      <c r="M945" s="888" t="str">
        <f ca="1">IFERROR(IF(COUNTIF($B$607:$B944,"&lt;0")=1,"",OFFSET($C943,-COUNTIF($B$607:$B944,"&lt;0")+3,0)),"")</f>
        <v>a1755000002Q5IYAA0</v>
      </c>
      <c r="N945" s="888">
        <f ca="1">IFERROR(IF(AND(_xlfn.ISFORMULA(I945),NOT(_xlfn.ISFORMULA(I944))),1,OFFSET($F943,-COUNTIF($B$607:B944,"&lt;0")+3,0)),"")</f>
        <v>12</v>
      </c>
      <c r="O945" s="873">
        <f t="shared" si="126"/>
        <v>0</v>
      </c>
      <c r="P945" s="873"/>
      <c r="Q945" s="873"/>
      <c r="R945" s="873"/>
      <c r="S945" s="873"/>
      <c r="T945" s="877"/>
    </row>
    <row r="946" spans="1:20" x14ac:dyDescent="0.35">
      <c r="A946" s="873" t="b">
        <f t="shared" ca="1" si="116"/>
        <v>0</v>
      </c>
      <c r="B946" s="873">
        <f t="shared" si="123"/>
        <v>97</v>
      </c>
      <c r="C946" s="891" t="str">
        <f t="shared" ca="1" si="117"/>
        <v>a1755000002Q5FBAA0</v>
      </c>
      <c r="D946" s="888"/>
      <c r="E946" s="873">
        <f t="shared" si="124"/>
        <v>1</v>
      </c>
      <c r="F946" s="889">
        <f ca="1">IF(COUNTA(D$608:D946)=1,"",OFFSET(F944,-COUNTA(D$608:D946)+3,0))</f>
        <v>13</v>
      </c>
      <c r="G946" s="877" t="str">
        <f t="shared" ca="1" si="118"/>
        <v/>
      </c>
      <c r="H946" s="873">
        <f t="shared" si="125"/>
        <v>33</v>
      </c>
      <c r="I946" s="875" t="str">
        <f t="shared" ca="1" si="119"/>
        <v/>
      </c>
      <c r="J946" s="878" t="str">
        <f t="shared" ca="1" si="120"/>
        <v/>
      </c>
      <c r="K946" s="878" t="str">
        <f t="shared" ca="1" si="121"/>
        <v/>
      </c>
      <c r="L946" s="877" t="str">
        <f t="shared" ca="1" si="122"/>
        <v/>
      </c>
      <c r="M946" s="888" t="str">
        <f ca="1">IFERROR(IF(COUNTIF($B$607:$B945,"&lt;0")=1,"",OFFSET($C944,-COUNTIF($B$607:$B945,"&lt;0")+3,0)),"")</f>
        <v>a1755000002Q5FBAA0</v>
      </c>
      <c r="N946" s="888">
        <f ca="1">IFERROR(IF(AND(_xlfn.ISFORMULA(I946),NOT(_xlfn.ISFORMULA(I945))),1,OFFSET($F944,-COUNTIF($B$607:B945,"&lt;0")+3,0)),"")</f>
        <v>13</v>
      </c>
      <c r="O946" s="873">
        <f t="shared" si="126"/>
        <v>0</v>
      </c>
      <c r="P946" s="873"/>
      <c r="Q946" s="873"/>
      <c r="R946" s="873"/>
      <c r="S946" s="873"/>
      <c r="T946" s="877"/>
    </row>
    <row r="947" spans="1:20" x14ac:dyDescent="0.35">
      <c r="A947" s="873" t="b">
        <f t="shared" ca="1" si="116"/>
        <v>0</v>
      </c>
      <c r="B947" s="873">
        <f t="shared" si="123"/>
        <v>98</v>
      </c>
      <c r="C947" s="891" t="str">
        <f t="shared" ca="1" si="117"/>
        <v>a1755000002Q5FfAAK</v>
      </c>
      <c r="D947" s="888"/>
      <c r="E947" s="873">
        <f t="shared" si="124"/>
        <v>2</v>
      </c>
      <c r="F947" s="889">
        <f ca="1">IF(COUNTA(D$608:D947)=1,"",OFFSET(F945,-COUNTA(D$608:D947)+3,0))</f>
        <v>13</v>
      </c>
      <c r="G947" s="877" t="str">
        <f t="shared" ca="1" si="118"/>
        <v/>
      </c>
      <c r="H947" s="873">
        <f t="shared" si="125"/>
        <v>33</v>
      </c>
      <c r="I947" s="875" t="str">
        <f t="shared" ca="1" si="119"/>
        <v/>
      </c>
      <c r="J947" s="878" t="str">
        <f t="shared" ca="1" si="120"/>
        <v/>
      </c>
      <c r="K947" s="878" t="str">
        <f t="shared" ca="1" si="121"/>
        <v/>
      </c>
      <c r="L947" s="877" t="str">
        <f t="shared" ca="1" si="122"/>
        <v/>
      </c>
      <c r="M947" s="888" t="str">
        <f ca="1">IFERROR(IF(COUNTIF($B$607:$B946,"&lt;0")=1,"",OFFSET($C945,-COUNTIF($B$607:$B946,"&lt;0")+3,0)),"")</f>
        <v>a1755000002Q5FfAAK</v>
      </c>
      <c r="N947" s="888">
        <f ca="1">IFERROR(IF(AND(_xlfn.ISFORMULA(I947),NOT(_xlfn.ISFORMULA(I946))),1,OFFSET($F945,-COUNTIF($B$607:B946,"&lt;0")+3,0)),"")</f>
        <v>13</v>
      </c>
      <c r="O947" s="873">
        <f t="shared" si="126"/>
        <v>0</v>
      </c>
      <c r="P947" s="873"/>
      <c r="Q947" s="873"/>
      <c r="R947" s="873"/>
      <c r="S947" s="873"/>
      <c r="T947" s="877"/>
    </row>
    <row r="948" spans="1:20" x14ac:dyDescent="0.35">
      <c r="A948" s="873" t="b">
        <f t="shared" ca="1" si="116"/>
        <v>0</v>
      </c>
      <c r="B948" s="873">
        <f t="shared" si="123"/>
        <v>99</v>
      </c>
      <c r="C948" s="891" t="str">
        <f t="shared" ca="1" si="117"/>
        <v>a1755000002Q5G9AAK</v>
      </c>
      <c r="D948" s="888"/>
      <c r="E948" s="873">
        <f t="shared" si="124"/>
        <v>3</v>
      </c>
      <c r="F948" s="889">
        <f ca="1">IF(COUNTA(D$608:D948)=1,"",OFFSET(F946,-COUNTA(D$608:D948)+3,0))</f>
        <v>13</v>
      </c>
      <c r="G948" s="877" t="str">
        <f t="shared" ca="1" si="118"/>
        <v/>
      </c>
      <c r="H948" s="873">
        <f t="shared" si="125"/>
        <v>33</v>
      </c>
      <c r="I948" s="875" t="str">
        <f t="shared" ca="1" si="119"/>
        <v/>
      </c>
      <c r="J948" s="878" t="str">
        <f t="shared" ca="1" si="120"/>
        <v/>
      </c>
      <c r="K948" s="878" t="str">
        <f t="shared" ca="1" si="121"/>
        <v/>
      </c>
      <c r="L948" s="877" t="str">
        <f t="shared" ca="1" si="122"/>
        <v/>
      </c>
      <c r="M948" s="888" t="str">
        <f ca="1">IFERROR(IF(COUNTIF($B$607:$B947,"&lt;0")=1,"",OFFSET($C946,-COUNTIF($B$607:$B947,"&lt;0")+3,0)),"")</f>
        <v>a1755000002Q5G9AAK</v>
      </c>
      <c r="N948" s="888">
        <f ca="1">IFERROR(IF(AND(_xlfn.ISFORMULA(I948),NOT(_xlfn.ISFORMULA(I947))),1,OFFSET($F946,-COUNTIF($B$607:B947,"&lt;0")+3,0)),"")</f>
        <v>13</v>
      </c>
      <c r="O948" s="873">
        <f t="shared" si="126"/>
        <v>0</v>
      </c>
      <c r="P948" s="873"/>
      <c r="Q948" s="873"/>
      <c r="R948" s="873"/>
      <c r="S948" s="873"/>
      <c r="T948" s="877"/>
    </row>
    <row r="949" spans="1:20" x14ac:dyDescent="0.35">
      <c r="A949" s="873" t="b">
        <f t="shared" ca="1" si="116"/>
        <v>0</v>
      </c>
      <c r="B949" s="873">
        <f t="shared" si="123"/>
        <v>100</v>
      </c>
      <c r="C949" s="891" t="str">
        <f t="shared" ca="1" si="117"/>
        <v>a1755000002Q5GdAAK</v>
      </c>
      <c r="D949" s="888"/>
      <c r="E949" s="873">
        <f t="shared" si="124"/>
        <v>4</v>
      </c>
      <c r="F949" s="889">
        <f ca="1">IF(COUNTA(D$608:D949)=1,"",OFFSET(F947,-COUNTA(D$608:D949)+3,0))</f>
        <v>13</v>
      </c>
      <c r="G949" s="877" t="str">
        <f t="shared" ca="1" si="118"/>
        <v/>
      </c>
      <c r="H949" s="873">
        <f t="shared" si="125"/>
        <v>33</v>
      </c>
      <c r="I949" s="875" t="str">
        <f t="shared" ca="1" si="119"/>
        <v/>
      </c>
      <c r="J949" s="878" t="str">
        <f t="shared" ca="1" si="120"/>
        <v/>
      </c>
      <c r="K949" s="878" t="str">
        <f t="shared" ca="1" si="121"/>
        <v/>
      </c>
      <c r="L949" s="877" t="str">
        <f t="shared" ca="1" si="122"/>
        <v/>
      </c>
      <c r="M949" s="888" t="str">
        <f ca="1">IFERROR(IF(COUNTIF($B$607:$B948,"&lt;0")=1,"",OFFSET($C947,-COUNTIF($B$607:$B948,"&lt;0")+3,0)),"")</f>
        <v>a1755000002Q5GdAAK</v>
      </c>
      <c r="N949" s="888">
        <f ca="1">IFERROR(IF(AND(_xlfn.ISFORMULA(I949),NOT(_xlfn.ISFORMULA(I948))),1,OFFSET($F947,-COUNTIF($B$607:B948,"&lt;0")+3,0)),"")</f>
        <v>13</v>
      </c>
      <c r="O949" s="873">
        <f t="shared" si="126"/>
        <v>0</v>
      </c>
      <c r="P949" s="873"/>
      <c r="Q949" s="873"/>
      <c r="R949" s="873"/>
      <c r="S949" s="873"/>
      <c r="T949" s="877"/>
    </row>
    <row r="950" spans="1:20" x14ac:dyDescent="0.35">
      <c r="A950" s="873" t="b">
        <f t="shared" ca="1" si="116"/>
        <v>0</v>
      </c>
      <c r="B950" s="873">
        <f t="shared" si="123"/>
        <v>101</v>
      </c>
      <c r="C950" s="891" t="str">
        <f t="shared" ca="1" si="117"/>
        <v>a1755000002Q5H7AAK</v>
      </c>
      <c r="D950" s="888"/>
      <c r="E950" s="873">
        <f t="shared" si="124"/>
        <v>5</v>
      </c>
      <c r="F950" s="889">
        <f ca="1">IF(COUNTA(D$608:D950)=1,"",OFFSET(F948,-COUNTA(D$608:D950)+3,0))</f>
        <v>13</v>
      </c>
      <c r="G950" s="877" t="str">
        <f t="shared" ca="1" si="118"/>
        <v/>
      </c>
      <c r="H950" s="873">
        <f t="shared" si="125"/>
        <v>33</v>
      </c>
      <c r="I950" s="875" t="str">
        <f t="shared" ca="1" si="119"/>
        <v/>
      </c>
      <c r="J950" s="878" t="str">
        <f t="shared" ca="1" si="120"/>
        <v/>
      </c>
      <c r="K950" s="878" t="str">
        <f t="shared" ca="1" si="121"/>
        <v/>
      </c>
      <c r="L950" s="877" t="str">
        <f t="shared" ca="1" si="122"/>
        <v/>
      </c>
      <c r="M950" s="888" t="str">
        <f ca="1">IFERROR(IF(COUNTIF($B$607:$B949,"&lt;0")=1,"",OFFSET($C948,-COUNTIF($B$607:$B949,"&lt;0")+3,0)),"")</f>
        <v>a1755000002Q5H7AAK</v>
      </c>
      <c r="N950" s="888">
        <f ca="1">IFERROR(IF(AND(_xlfn.ISFORMULA(I950),NOT(_xlfn.ISFORMULA(I949))),1,OFFSET($F948,-COUNTIF($B$607:B949,"&lt;0")+3,0)),"")</f>
        <v>13</v>
      </c>
      <c r="O950" s="873">
        <f t="shared" si="126"/>
        <v>0</v>
      </c>
      <c r="P950" s="873"/>
      <c r="Q950" s="873"/>
      <c r="R950" s="873"/>
      <c r="S950" s="873"/>
      <c r="T950" s="877"/>
    </row>
    <row r="951" spans="1:20" x14ac:dyDescent="0.35">
      <c r="A951" s="873" t="b">
        <f t="shared" ca="1" si="116"/>
        <v>0</v>
      </c>
      <c r="B951" s="873">
        <f t="shared" si="123"/>
        <v>102</v>
      </c>
      <c r="C951" s="891" t="str">
        <f t="shared" ca="1" si="117"/>
        <v>a1755000002Q5HbAAK</v>
      </c>
      <c r="D951" s="888"/>
      <c r="E951" s="873">
        <f t="shared" si="124"/>
        <v>6</v>
      </c>
      <c r="F951" s="889">
        <f ca="1">IF(COUNTA(D$608:D951)=1,"",OFFSET(F949,-COUNTA(D$608:D951)+3,0))</f>
        <v>13</v>
      </c>
      <c r="G951" s="877" t="str">
        <f t="shared" ca="1" si="118"/>
        <v/>
      </c>
      <c r="H951" s="873">
        <f t="shared" si="125"/>
        <v>33</v>
      </c>
      <c r="I951" s="875" t="str">
        <f t="shared" ca="1" si="119"/>
        <v/>
      </c>
      <c r="J951" s="878" t="str">
        <f t="shared" ca="1" si="120"/>
        <v/>
      </c>
      <c r="K951" s="878" t="str">
        <f t="shared" ca="1" si="121"/>
        <v/>
      </c>
      <c r="L951" s="877" t="str">
        <f t="shared" ca="1" si="122"/>
        <v/>
      </c>
      <c r="M951" s="888" t="str">
        <f ca="1">IFERROR(IF(COUNTIF($B$607:$B950,"&lt;0")=1,"",OFFSET($C949,-COUNTIF($B$607:$B950,"&lt;0")+3,0)),"")</f>
        <v>a1755000002Q5HbAAK</v>
      </c>
      <c r="N951" s="888">
        <f ca="1">IFERROR(IF(AND(_xlfn.ISFORMULA(I951),NOT(_xlfn.ISFORMULA(I950))),1,OFFSET($F949,-COUNTIF($B$607:B950,"&lt;0")+3,0)),"")</f>
        <v>13</v>
      </c>
      <c r="O951" s="873">
        <f t="shared" si="126"/>
        <v>0</v>
      </c>
      <c r="P951" s="873"/>
      <c r="Q951" s="873"/>
      <c r="R951" s="873"/>
      <c r="S951" s="873"/>
      <c r="T951" s="877"/>
    </row>
    <row r="952" spans="1:20" x14ac:dyDescent="0.35">
      <c r="A952" s="873" t="b">
        <f t="shared" ca="1" si="116"/>
        <v>0</v>
      </c>
      <c r="B952" s="873">
        <f t="shared" si="123"/>
        <v>103</v>
      </c>
      <c r="C952" s="891" t="str">
        <f t="shared" ca="1" si="117"/>
        <v>a1755000002Q5I5AAK</v>
      </c>
      <c r="D952" s="888"/>
      <c r="E952" s="873">
        <f t="shared" si="124"/>
        <v>7</v>
      </c>
      <c r="F952" s="889">
        <f ca="1">IF(COUNTA(D$608:D952)=1,"",OFFSET(F950,-COUNTA(D$608:D952)+3,0))</f>
        <v>13</v>
      </c>
      <c r="G952" s="877" t="str">
        <f t="shared" ca="1" si="118"/>
        <v/>
      </c>
      <c r="H952" s="873">
        <f t="shared" si="125"/>
        <v>33</v>
      </c>
      <c r="I952" s="875" t="str">
        <f t="shared" ca="1" si="119"/>
        <v/>
      </c>
      <c r="J952" s="878" t="str">
        <f t="shared" ca="1" si="120"/>
        <v/>
      </c>
      <c r="K952" s="878" t="str">
        <f t="shared" ca="1" si="121"/>
        <v/>
      </c>
      <c r="L952" s="877" t="str">
        <f t="shared" ca="1" si="122"/>
        <v/>
      </c>
      <c r="M952" s="888" t="str">
        <f ca="1">IFERROR(IF(COUNTIF($B$607:$B951,"&lt;0")=1,"",OFFSET($C950,-COUNTIF($B$607:$B951,"&lt;0")+3,0)),"")</f>
        <v>a1755000002Q5I5AAK</v>
      </c>
      <c r="N952" s="888">
        <f ca="1">IFERROR(IF(AND(_xlfn.ISFORMULA(I952),NOT(_xlfn.ISFORMULA(I951))),1,OFFSET($F950,-COUNTIF($B$607:B951,"&lt;0")+3,0)),"")</f>
        <v>13</v>
      </c>
      <c r="O952" s="873">
        <f t="shared" si="126"/>
        <v>0</v>
      </c>
      <c r="P952" s="873"/>
      <c r="Q952" s="873"/>
      <c r="R952" s="873"/>
      <c r="S952" s="873"/>
      <c r="T952" s="877"/>
    </row>
    <row r="953" spans="1:20" x14ac:dyDescent="0.35">
      <c r="A953" s="873" t="b">
        <f t="shared" ca="1" si="116"/>
        <v>0</v>
      </c>
      <c r="B953" s="873">
        <f t="shared" si="123"/>
        <v>104</v>
      </c>
      <c r="C953" s="891" t="str">
        <f t="shared" ca="1" si="117"/>
        <v>a1755000002Q5IZAA0</v>
      </c>
      <c r="D953" s="888"/>
      <c r="E953" s="873">
        <f t="shared" si="124"/>
        <v>8</v>
      </c>
      <c r="F953" s="889">
        <f ca="1">IF(COUNTA(D$608:D953)=1,"",OFFSET(F951,-COUNTA(D$608:D953)+3,0))</f>
        <v>13</v>
      </c>
      <c r="G953" s="877" t="str">
        <f t="shared" ca="1" si="118"/>
        <v/>
      </c>
      <c r="H953" s="873">
        <f t="shared" si="125"/>
        <v>33</v>
      </c>
      <c r="I953" s="875" t="str">
        <f t="shared" ca="1" si="119"/>
        <v/>
      </c>
      <c r="J953" s="878" t="str">
        <f t="shared" ca="1" si="120"/>
        <v/>
      </c>
      <c r="K953" s="878" t="str">
        <f t="shared" ca="1" si="121"/>
        <v/>
      </c>
      <c r="L953" s="877" t="str">
        <f t="shared" ca="1" si="122"/>
        <v/>
      </c>
      <c r="M953" s="888" t="str">
        <f ca="1">IFERROR(IF(COUNTIF($B$607:$B952,"&lt;0")=1,"",OFFSET($C951,-COUNTIF($B$607:$B952,"&lt;0")+3,0)),"")</f>
        <v>a1755000002Q5IZAA0</v>
      </c>
      <c r="N953" s="888">
        <f ca="1">IFERROR(IF(AND(_xlfn.ISFORMULA(I953),NOT(_xlfn.ISFORMULA(I952))),1,OFFSET($F951,-COUNTIF($B$607:B952,"&lt;0")+3,0)),"")</f>
        <v>13</v>
      </c>
      <c r="O953" s="873">
        <f t="shared" si="126"/>
        <v>0</v>
      </c>
      <c r="P953" s="873"/>
      <c r="Q953" s="873"/>
      <c r="R953" s="873"/>
      <c r="S953" s="873"/>
      <c r="T953" s="877"/>
    </row>
    <row r="954" spans="1:20" x14ac:dyDescent="0.35">
      <c r="A954" s="873" t="b">
        <f t="shared" ca="1" si="116"/>
        <v>0</v>
      </c>
      <c r="B954" s="873">
        <f t="shared" si="123"/>
        <v>105</v>
      </c>
      <c r="C954" s="891" t="str">
        <f t="shared" ca="1" si="117"/>
        <v>a1755000002Q5FCAA0</v>
      </c>
      <c r="D954" s="888"/>
      <c r="E954" s="873">
        <f t="shared" si="124"/>
        <v>1</v>
      </c>
      <c r="F954" s="889">
        <f ca="1">IF(COUNTA(D$608:D954)=1,"",OFFSET(F952,-COUNTA(D$608:D954)+3,0))</f>
        <v>14</v>
      </c>
      <c r="G954" s="877" t="str">
        <f t="shared" ca="1" si="118"/>
        <v/>
      </c>
      <c r="H954" s="873">
        <f t="shared" si="125"/>
        <v>35</v>
      </c>
      <c r="I954" s="875" t="str">
        <f t="shared" ca="1" si="119"/>
        <v/>
      </c>
      <c r="J954" s="878" t="str">
        <f t="shared" ca="1" si="120"/>
        <v/>
      </c>
      <c r="K954" s="878" t="str">
        <f t="shared" ca="1" si="121"/>
        <v/>
      </c>
      <c r="L954" s="877" t="str">
        <f t="shared" ca="1" si="122"/>
        <v/>
      </c>
      <c r="M954" s="888" t="str">
        <f ca="1">IFERROR(IF(COUNTIF($B$607:$B953,"&lt;0")=1,"",OFFSET($C952,-COUNTIF($B$607:$B953,"&lt;0")+3,0)),"")</f>
        <v>a1755000002Q5FCAA0</v>
      </c>
      <c r="N954" s="888">
        <f ca="1">IFERROR(IF(AND(_xlfn.ISFORMULA(I954),NOT(_xlfn.ISFORMULA(I953))),1,OFFSET($F952,-COUNTIF($B$607:B953,"&lt;0")+3,0)),"")</f>
        <v>14</v>
      </c>
      <c r="O954" s="873">
        <f t="shared" si="126"/>
        <v>0</v>
      </c>
      <c r="P954" s="873"/>
      <c r="Q954" s="873"/>
      <c r="R954" s="873"/>
      <c r="S954" s="873"/>
      <c r="T954" s="877"/>
    </row>
    <row r="955" spans="1:20" x14ac:dyDescent="0.35">
      <c r="A955" s="873" t="b">
        <f t="shared" ca="1" si="116"/>
        <v>0</v>
      </c>
      <c r="B955" s="873">
        <f t="shared" si="123"/>
        <v>106</v>
      </c>
      <c r="C955" s="891" t="str">
        <f t="shared" ca="1" si="117"/>
        <v>a1755000002Q5FgAAK</v>
      </c>
      <c r="D955" s="888"/>
      <c r="E955" s="873">
        <f t="shared" si="124"/>
        <v>2</v>
      </c>
      <c r="F955" s="889">
        <f ca="1">IF(COUNTA(D$608:D955)=1,"",OFFSET(F953,-COUNTA(D$608:D955)+3,0))</f>
        <v>14</v>
      </c>
      <c r="G955" s="877" t="str">
        <f t="shared" ca="1" si="118"/>
        <v/>
      </c>
      <c r="H955" s="873">
        <f t="shared" si="125"/>
        <v>35</v>
      </c>
      <c r="I955" s="875" t="str">
        <f t="shared" ca="1" si="119"/>
        <v/>
      </c>
      <c r="J955" s="878" t="str">
        <f t="shared" ca="1" si="120"/>
        <v/>
      </c>
      <c r="K955" s="878" t="str">
        <f t="shared" ca="1" si="121"/>
        <v/>
      </c>
      <c r="L955" s="877" t="str">
        <f t="shared" ca="1" si="122"/>
        <v/>
      </c>
      <c r="M955" s="888" t="str">
        <f ca="1">IFERROR(IF(COUNTIF($B$607:$B954,"&lt;0")=1,"",OFFSET($C953,-COUNTIF($B$607:$B954,"&lt;0")+3,0)),"")</f>
        <v>a1755000002Q5FgAAK</v>
      </c>
      <c r="N955" s="888">
        <f ca="1">IFERROR(IF(AND(_xlfn.ISFORMULA(I955),NOT(_xlfn.ISFORMULA(I954))),1,OFFSET($F953,-COUNTIF($B$607:B954,"&lt;0")+3,0)),"")</f>
        <v>14</v>
      </c>
      <c r="O955" s="873">
        <f t="shared" si="126"/>
        <v>0</v>
      </c>
      <c r="P955" s="873"/>
      <c r="Q955" s="873"/>
      <c r="R955" s="873"/>
      <c r="S955" s="873"/>
      <c r="T955" s="877"/>
    </row>
    <row r="956" spans="1:20" x14ac:dyDescent="0.35">
      <c r="A956" s="873" t="b">
        <f t="shared" ca="1" si="116"/>
        <v>0</v>
      </c>
      <c r="B956" s="873">
        <f t="shared" si="123"/>
        <v>107</v>
      </c>
      <c r="C956" s="891" t="str">
        <f t="shared" ca="1" si="117"/>
        <v>a1755000002Q5GAAA0</v>
      </c>
      <c r="D956" s="888"/>
      <c r="E956" s="873">
        <f t="shared" si="124"/>
        <v>3</v>
      </c>
      <c r="F956" s="889">
        <f ca="1">IF(COUNTA(D$608:D956)=1,"",OFFSET(F954,-COUNTA(D$608:D956)+3,0))</f>
        <v>14</v>
      </c>
      <c r="G956" s="877" t="str">
        <f t="shared" ca="1" si="118"/>
        <v/>
      </c>
      <c r="H956" s="873">
        <f t="shared" si="125"/>
        <v>35</v>
      </c>
      <c r="I956" s="875" t="str">
        <f t="shared" ca="1" si="119"/>
        <v/>
      </c>
      <c r="J956" s="878" t="str">
        <f t="shared" ca="1" si="120"/>
        <v/>
      </c>
      <c r="K956" s="878" t="str">
        <f t="shared" ca="1" si="121"/>
        <v/>
      </c>
      <c r="L956" s="877" t="str">
        <f t="shared" ca="1" si="122"/>
        <v/>
      </c>
      <c r="M956" s="888" t="str">
        <f ca="1">IFERROR(IF(COUNTIF($B$607:$B955,"&lt;0")=1,"",OFFSET($C954,-COUNTIF($B$607:$B955,"&lt;0")+3,0)),"")</f>
        <v>a1755000002Q5GAAA0</v>
      </c>
      <c r="N956" s="888">
        <f ca="1">IFERROR(IF(AND(_xlfn.ISFORMULA(I956),NOT(_xlfn.ISFORMULA(I955))),1,OFFSET($F954,-COUNTIF($B$607:B955,"&lt;0")+3,0)),"")</f>
        <v>14</v>
      </c>
      <c r="O956" s="873">
        <f t="shared" si="126"/>
        <v>0</v>
      </c>
      <c r="P956" s="873"/>
      <c r="Q956" s="873"/>
      <c r="R956" s="873"/>
      <c r="S956" s="873"/>
      <c r="T956" s="877"/>
    </row>
    <row r="957" spans="1:20" x14ac:dyDescent="0.35">
      <c r="A957" s="873" t="b">
        <f t="shared" ca="1" si="116"/>
        <v>0</v>
      </c>
      <c r="B957" s="873">
        <f t="shared" si="123"/>
        <v>108</v>
      </c>
      <c r="C957" s="891" t="str">
        <f t="shared" ca="1" si="117"/>
        <v>a1755000002Q5GeAAK</v>
      </c>
      <c r="D957" s="888"/>
      <c r="E957" s="873">
        <f t="shared" si="124"/>
        <v>4</v>
      </c>
      <c r="F957" s="889">
        <f ca="1">IF(COUNTA(D$608:D957)=1,"",OFFSET(F955,-COUNTA(D$608:D957)+3,0))</f>
        <v>14</v>
      </c>
      <c r="G957" s="877" t="str">
        <f t="shared" ca="1" si="118"/>
        <v/>
      </c>
      <c r="H957" s="873">
        <f t="shared" si="125"/>
        <v>35</v>
      </c>
      <c r="I957" s="875" t="str">
        <f t="shared" ca="1" si="119"/>
        <v/>
      </c>
      <c r="J957" s="878" t="str">
        <f t="shared" ca="1" si="120"/>
        <v/>
      </c>
      <c r="K957" s="878" t="str">
        <f t="shared" ca="1" si="121"/>
        <v/>
      </c>
      <c r="L957" s="877" t="str">
        <f t="shared" ca="1" si="122"/>
        <v/>
      </c>
      <c r="M957" s="888" t="str">
        <f ca="1">IFERROR(IF(COUNTIF($B$607:$B956,"&lt;0")=1,"",OFFSET($C955,-COUNTIF($B$607:$B956,"&lt;0")+3,0)),"")</f>
        <v>a1755000002Q5GeAAK</v>
      </c>
      <c r="N957" s="888">
        <f ca="1">IFERROR(IF(AND(_xlfn.ISFORMULA(I957),NOT(_xlfn.ISFORMULA(I956))),1,OFFSET($F955,-COUNTIF($B$607:B956,"&lt;0")+3,0)),"")</f>
        <v>14</v>
      </c>
      <c r="O957" s="873">
        <f t="shared" si="126"/>
        <v>0</v>
      </c>
      <c r="P957" s="873"/>
      <c r="Q957" s="873"/>
      <c r="R957" s="873"/>
      <c r="S957" s="873"/>
      <c r="T957" s="877"/>
    </row>
    <row r="958" spans="1:20" x14ac:dyDescent="0.35">
      <c r="A958" s="873" t="b">
        <f t="shared" ca="1" si="116"/>
        <v>0</v>
      </c>
      <c r="B958" s="873">
        <f t="shared" si="123"/>
        <v>109</v>
      </c>
      <c r="C958" s="891" t="str">
        <f t="shared" ca="1" si="117"/>
        <v>a1755000002Q5H8AAK</v>
      </c>
      <c r="D958" s="888"/>
      <c r="E958" s="873">
        <f t="shared" si="124"/>
        <v>5</v>
      </c>
      <c r="F958" s="889">
        <f ca="1">IF(COUNTA(D$608:D958)=1,"",OFFSET(F956,-COUNTA(D$608:D958)+3,0))</f>
        <v>14</v>
      </c>
      <c r="G958" s="877" t="str">
        <f t="shared" ca="1" si="118"/>
        <v/>
      </c>
      <c r="H958" s="873">
        <f t="shared" si="125"/>
        <v>35</v>
      </c>
      <c r="I958" s="875" t="str">
        <f t="shared" ca="1" si="119"/>
        <v/>
      </c>
      <c r="J958" s="878" t="str">
        <f t="shared" ca="1" si="120"/>
        <v/>
      </c>
      <c r="K958" s="878" t="str">
        <f t="shared" ca="1" si="121"/>
        <v/>
      </c>
      <c r="L958" s="877" t="str">
        <f t="shared" ca="1" si="122"/>
        <v/>
      </c>
      <c r="M958" s="888" t="str">
        <f ca="1">IFERROR(IF(COUNTIF($B$607:$B957,"&lt;0")=1,"",OFFSET($C956,-COUNTIF($B$607:$B957,"&lt;0")+3,0)),"")</f>
        <v>a1755000002Q5H8AAK</v>
      </c>
      <c r="N958" s="888">
        <f ca="1">IFERROR(IF(AND(_xlfn.ISFORMULA(I958),NOT(_xlfn.ISFORMULA(I957))),1,OFFSET($F956,-COUNTIF($B$607:B957,"&lt;0")+3,0)),"")</f>
        <v>14</v>
      </c>
      <c r="O958" s="873">
        <f t="shared" si="126"/>
        <v>0</v>
      </c>
      <c r="P958" s="873"/>
      <c r="Q958" s="873"/>
      <c r="R958" s="873"/>
      <c r="S958" s="873"/>
      <c r="T958" s="877"/>
    </row>
    <row r="959" spans="1:20" x14ac:dyDescent="0.35">
      <c r="A959" s="873" t="b">
        <f t="shared" ca="1" si="116"/>
        <v>0</v>
      </c>
      <c r="B959" s="873">
        <f t="shared" si="123"/>
        <v>110</v>
      </c>
      <c r="C959" s="891" t="str">
        <f t="shared" ca="1" si="117"/>
        <v>a1755000002Q5HcAAK</v>
      </c>
      <c r="D959" s="888"/>
      <c r="E959" s="873">
        <f t="shared" si="124"/>
        <v>6</v>
      </c>
      <c r="F959" s="889">
        <f ca="1">IF(COUNTA(D$608:D959)=1,"",OFFSET(F957,-COUNTA(D$608:D959)+3,0))</f>
        <v>14</v>
      </c>
      <c r="G959" s="877" t="str">
        <f t="shared" ca="1" si="118"/>
        <v/>
      </c>
      <c r="H959" s="873">
        <f t="shared" si="125"/>
        <v>35</v>
      </c>
      <c r="I959" s="875" t="str">
        <f t="shared" ca="1" si="119"/>
        <v/>
      </c>
      <c r="J959" s="878" t="str">
        <f t="shared" ca="1" si="120"/>
        <v/>
      </c>
      <c r="K959" s="878" t="str">
        <f t="shared" ca="1" si="121"/>
        <v/>
      </c>
      <c r="L959" s="877" t="str">
        <f t="shared" ca="1" si="122"/>
        <v/>
      </c>
      <c r="M959" s="888" t="str">
        <f ca="1">IFERROR(IF(COUNTIF($B$607:$B958,"&lt;0")=1,"",OFFSET($C957,-COUNTIF($B$607:$B958,"&lt;0")+3,0)),"")</f>
        <v>a1755000002Q5HcAAK</v>
      </c>
      <c r="N959" s="888">
        <f ca="1">IFERROR(IF(AND(_xlfn.ISFORMULA(I959),NOT(_xlfn.ISFORMULA(I958))),1,OFFSET($F957,-COUNTIF($B$607:B958,"&lt;0")+3,0)),"")</f>
        <v>14</v>
      </c>
      <c r="O959" s="873">
        <f t="shared" si="126"/>
        <v>0</v>
      </c>
      <c r="P959" s="873"/>
      <c r="Q959" s="873"/>
      <c r="R959" s="873"/>
      <c r="S959" s="873"/>
      <c r="T959" s="877"/>
    </row>
    <row r="960" spans="1:20" x14ac:dyDescent="0.35">
      <c r="A960" s="873" t="b">
        <f t="shared" ca="1" si="116"/>
        <v>0</v>
      </c>
      <c r="B960" s="873">
        <f t="shared" si="123"/>
        <v>111</v>
      </c>
      <c r="C960" s="891" t="str">
        <f t="shared" ca="1" si="117"/>
        <v>a1755000002Q5I6AAK</v>
      </c>
      <c r="D960" s="888"/>
      <c r="E960" s="873">
        <f t="shared" si="124"/>
        <v>7</v>
      </c>
      <c r="F960" s="889">
        <f ca="1">IF(COUNTA(D$608:D960)=1,"",OFFSET(F958,-COUNTA(D$608:D960)+3,0))</f>
        <v>14</v>
      </c>
      <c r="G960" s="877" t="str">
        <f t="shared" ca="1" si="118"/>
        <v/>
      </c>
      <c r="H960" s="873">
        <f t="shared" si="125"/>
        <v>35</v>
      </c>
      <c r="I960" s="875" t="str">
        <f t="shared" ca="1" si="119"/>
        <v/>
      </c>
      <c r="J960" s="878" t="str">
        <f t="shared" ca="1" si="120"/>
        <v/>
      </c>
      <c r="K960" s="878" t="str">
        <f t="shared" ca="1" si="121"/>
        <v/>
      </c>
      <c r="L960" s="877" t="str">
        <f t="shared" ca="1" si="122"/>
        <v/>
      </c>
      <c r="M960" s="888" t="str">
        <f ca="1">IFERROR(IF(COUNTIF($B$607:$B959,"&lt;0")=1,"",OFFSET($C958,-COUNTIF($B$607:$B959,"&lt;0")+3,0)),"")</f>
        <v>a1755000002Q5I6AAK</v>
      </c>
      <c r="N960" s="888">
        <f ca="1">IFERROR(IF(AND(_xlfn.ISFORMULA(I960),NOT(_xlfn.ISFORMULA(I959))),1,OFFSET($F958,-COUNTIF($B$607:B959,"&lt;0")+3,0)),"")</f>
        <v>14</v>
      </c>
      <c r="O960" s="873">
        <f t="shared" si="126"/>
        <v>0</v>
      </c>
      <c r="P960" s="873"/>
      <c r="Q960" s="873"/>
      <c r="R960" s="873"/>
      <c r="S960" s="873"/>
      <c r="T960" s="877"/>
    </row>
    <row r="961" spans="1:20" x14ac:dyDescent="0.35">
      <c r="A961" s="873" t="b">
        <f t="shared" ca="1" si="116"/>
        <v>0</v>
      </c>
      <c r="B961" s="873">
        <f t="shared" si="123"/>
        <v>112</v>
      </c>
      <c r="C961" s="891" t="str">
        <f t="shared" ca="1" si="117"/>
        <v>a1755000002Q5IaAAK</v>
      </c>
      <c r="D961" s="888"/>
      <c r="E961" s="873">
        <f t="shared" si="124"/>
        <v>8</v>
      </c>
      <c r="F961" s="889">
        <f ca="1">IF(COUNTA(D$608:D961)=1,"",OFFSET(F959,-COUNTA(D$608:D961)+3,0))</f>
        <v>14</v>
      </c>
      <c r="G961" s="877" t="str">
        <f t="shared" ca="1" si="118"/>
        <v/>
      </c>
      <c r="H961" s="873">
        <f t="shared" si="125"/>
        <v>35</v>
      </c>
      <c r="I961" s="875" t="str">
        <f t="shared" ca="1" si="119"/>
        <v/>
      </c>
      <c r="J961" s="878" t="str">
        <f t="shared" ca="1" si="120"/>
        <v/>
      </c>
      <c r="K961" s="878" t="str">
        <f t="shared" ca="1" si="121"/>
        <v/>
      </c>
      <c r="L961" s="877" t="str">
        <f t="shared" ca="1" si="122"/>
        <v/>
      </c>
      <c r="M961" s="888" t="str">
        <f ca="1">IFERROR(IF(COUNTIF($B$607:$B960,"&lt;0")=1,"",OFFSET($C959,-COUNTIF($B$607:$B960,"&lt;0")+3,0)),"")</f>
        <v>a1755000002Q5IaAAK</v>
      </c>
      <c r="N961" s="888">
        <f ca="1">IFERROR(IF(AND(_xlfn.ISFORMULA(I961),NOT(_xlfn.ISFORMULA(I960))),1,OFFSET($F959,-COUNTIF($B$607:B960,"&lt;0")+3,0)),"")</f>
        <v>14</v>
      </c>
      <c r="O961" s="873">
        <f t="shared" si="126"/>
        <v>0</v>
      </c>
      <c r="P961" s="873"/>
      <c r="Q961" s="873"/>
      <c r="R961" s="873"/>
      <c r="S961" s="873"/>
      <c r="T961" s="877"/>
    </row>
    <row r="962" spans="1:20" x14ac:dyDescent="0.35">
      <c r="A962" s="873" t="b">
        <f t="shared" ca="1" si="116"/>
        <v>0</v>
      </c>
      <c r="B962" s="873">
        <f t="shared" si="123"/>
        <v>113</v>
      </c>
      <c r="C962" s="891" t="str">
        <f t="shared" ca="1" si="117"/>
        <v>a1755000002Q5FDAA0</v>
      </c>
      <c r="D962" s="888"/>
      <c r="E962" s="873">
        <f t="shared" si="124"/>
        <v>1</v>
      </c>
      <c r="F962" s="889">
        <f ca="1">IF(COUNTA(D$608:D962)=1,"",OFFSET(F960,-COUNTA(D$608:D962)+3,0))</f>
        <v>15</v>
      </c>
      <c r="G962" s="877" t="str">
        <f t="shared" ca="1" si="118"/>
        <v/>
      </c>
      <c r="H962" s="873">
        <f t="shared" si="125"/>
        <v>37</v>
      </c>
      <c r="I962" s="875" t="str">
        <f t="shared" ca="1" si="119"/>
        <v/>
      </c>
      <c r="J962" s="878" t="str">
        <f t="shared" ca="1" si="120"/>
        <v/>
      </c>
      <c r="K962" s="878" t="str">
        <f t="shared" ca="1" si="121"/>
        <v/>
      </c>
      <c r="L962" s="877" t="str">
        <f t="shared" ca="1" si="122"/>
        <v/>
      </c>
      <c r="M962" s="888" t="str">
        <f ca="1">IFERROR(IF(COUNTIF($B$607:$B961,"&lt;0")=1,"",OFFSET($C960,-COUNTIF($B$607:$B961,"&lt;0")+3,0)),"")</f>
        <v>a1755000002Q5FDAA0</v>
      </c>
      <c r="N962" s="888">
        <f ca="1">IFERROR(IF(AND(_xlfn.ISFORMULA(I962),NOT(_xlfn.ISFORMULA(I961))),1,OFFSET($F960,-COUNTIF($B$607:B961,"&lt;0")+3,0)),"")</f>
        <v>15</v>
      </c>
      <c r="O962" s="873">
        <f t="shared" si="126"/>
        <v>0</v>
      </c>
      <c r="P962" s="873"/>
      <c r="Q962" s="873"/>
      <c r="R962" s="873"/>
      <c r="S962" s="873"/>
      <c r="T962" s="877"/>
    </row>
    <row r="963" spans="1:20" x14ac:dyDescent="0.35">
      <c r="A963" s="873" t="b">
        <f t="shared" ca="1" si="116"/>
        <v>0</v>
      </c>
      <c r="B963" s="873">
        <f t="shared" si="123"/>
        <v>114</v>
      </c>
      <c r="C963" s="891" t="str">
        <f t="shared" ca="1" si="117"/>
        <v>a1755000002Q5FhAAK</v>
      </c>
      <c r="D963" s="888"/>
      <c r="E963" s="873">
        <f t="shared" si="124"/>
        <v>2</v>
      </c>
      <c r="F963" s="889">
        <f ca="1">IF(COUNTA(D$608:D963)=1,"",OFFSET(F961,-COUNTA(D$608:D963)+3,0))</f>
        <v>15</v>
      </c>
      <c r="G963" s="877" t="str">
        <f t="shared" ca="1" si="118"/>
        <v/>
      </c>
      <c r="H963" s="873">
        <f t="shared" si="125"/>
        <v>37</v>
      </c>
      <c r="I963" s="875" t="str">
        <f t="shared" ca="1" si="119"/>
        <v/>
      </c>
      <c r="J963" s="878" t="str">
        <f t="shared" ca="1" si="120"/>
        <v/>
      </c>
      <c r="K963" s="878" t="str">
        <f t="shared" ca="1" si="121"/>
        <v/>
      </c>
      <c r="L963" s="877" t="str">
        <f t="shared" ca="1" si="122"/>
        <v/>
      </c>
      <c r="M963" s="888" t="str">
        <f ca="1">IFERROR(IF(COUNTIF($B$607:$B962,"&lt;0")=1,"",OFFSET($C961,-COUNTIF($B$607:$B962,"&lt;0")+3,0)),"")</f>
        <v>a1755000002Q5FhAAK</v>
      </c>
      <c r="N963" s="888">
        <f ca="1">IFERROR(IF(AND(_xlfn.ISFORMULA(I963),NOT(_xlfn.ISFORMULA(I962))),1,OFFSET($F961,-COUNTIF($B$607:B962,"&lt;0")+3,0)),"")</f>
        <v>15</v>
      </c>
      <c r="O963" s="873">
        <f t="shared" si="126"/>
        <v>0</v>
      </c>
      <c r="P963" s="873"/>
      <c r="Q963" s="873"/>
      <c r="R963" s="873"/>
      <c r="S963" s="873"/>
      <c r="T963" s="877"/>
    </row>
    <row r="964" spans="1:20" x14ac:dyDescent="0.35">
      <c r="A964" s="873" t="b">
        <f t="shared" ca="1" si="116"/>
        <v>0</v>
      </c>
      <c r="B964" s="873">
        <f t="shared" si="123"/>
        <v>115</v>
      </c>
      <c r="C964" s="891" t="str">
        <f t="shared" ca="1" si="117"/>
        <v>a1755000002Q5GBAA0</v>
      </c>
      <c r="D964" s="888"/>
      <c r="E964" s="873">
        <f t="shared" si="124"/>
        <v>3</v>
      </c>
      <c r="F964" s="889">
        <f ca="1">IF(COUNTA(D$608:D964)=1,"",OFFSET(F962,-COUNTA(D$608:D964)+3,0))</f>
        <v>15</v>
      </c>
      <c r="G964" s="877" t="str">
        <f t="shared" ca="1" si="118"/>
        <v/>
      </c>
      <c r="H964" s="873">
        <f t="shared" si="125"/>
        <v>37</v>
      </c>
      <c r="I964" s="875" t="str">
        <f t="shared" ca="1" si="119"/>
        <v/>
      </c>
      <c r="J964" s="878" t="str">
        <f t="shared" ca="1" si="120"/>
        <v/>
      </c>
      <c r="K964" s="878" t="str">
        <f t="shared" ca="1" si="121"/>
        <v/>
      </c>
      <c r="L964" s="877" t="str">
        <f t="shared" ca="1" si="122"/>
        <v/>
      </c>
      <c r="M964" s="888" t="str">
        <f ca="1">IFERROR(IF(COUNTIF($B$607:$B963,"&lt;0")=1,"",OFFSET($C962,-COUNTIF($B$607:$B963,"&lt;0")+3,0)),"")</f>
        <v>a1755000002Q5GBAA0</v>
      </c>
      <c r="N964" s="888">
        <f ca="1">IFERROR(IF(AND(_xlfn.ISFORMULA(I964),NOT(_xlfn.ISFORMULA(I963))),1,OFFSET($F962,-COUNTIF($B$607:B963,"&lt;0")+3,0)),"")</f>
        <v>15</v>
      </c>
      <c r="O964" s="873">
        <f t="shared" si="126"/>
        <v>0</v>
      </c>
      <c r="P964" s="873"/>
      <c r="Q964" s="873"/>
      <c r="R964" s="873"/>
      <c r="S964" s="873"/>
      <c r="T964" s="877"/>
    </row>
    <row r="965" spans="1:20" x14ac:dyDescent="0.35">
      <c r="A965" s="873" t="b">
        <f t="shared" ca="1" si="116"/>
        <v>0</v>
      </c>
      <c r="B965" s="873">
        <f t="shared" si="123"/>
        <v>116</v>
      </c>
      <c r="C965" s="891" t="str">
        <f t="shared" ca="1" si="117"/>
        <v>a1755000002Q5GfAAK</v>
      </c>
      <c r="D965" s="888"/>
      <c r="E965" s="873">
        <f t="shared" si="124"/>
        <v>4</v>
      </c>
      <c r="F965" s="889">
        <f ca="1">IF(COUNTA(D$608:D965)=1,"",OFFSET(F963,-COUNTA(D$608:D965)+3,0))</f>
        <v>15</v>
      </c>
      <c r="G965" s="877" t="str">
        <f t="shared" ca="1" si="118"/>
        <v/>
      </c>
      <c r="H965" s="873">
        <f t="shared" si="125"/>
        <v>37</v>
      </c>
      <c r="I965" s="875" t="str">
        <f t="shared" ca="1" si="119"/>
        <v/>
      </c>
      <c r="J965" s="878" t="str">
        <f t="shared" ca="1" si="120"/>
        <v/>
      </c>
      <c r="K965" s="878" t="str">
        <f t="shared" ca="1" si="121"/>
        <v/>
      </c>
      <c r="L965" s="877" t="str">
        <f t="shared" ca="1" si="122"/>
        <v/>
      </c>
      <c r="M965" s="888" t="str">
        <f ca="1">IFERROR(IF(COUNTIF($B$607:$B964,"&lt;0")=1,"",OFFSET($C963,-COUNTIF($B$607:$B964,"&lt;0")+3,0)),"")</f>
        <v>a1755000002Q5GfAAK</v>
      </c>
      <c r="N965" s="888">
        <f ca="1">IFERROR(IF(AND(_xlfn.ISFORMULA(I965),NOT(_xlfn.ISFORMULA(I964))),1,OFFSET($F963,-COUNTIF($B$607:B964,"&lt;0")+3,0)),"")</f>
        <v>15</v>
      </c>
      <c r="O965" s="873">
        <f t="shared" si="126"/>
        <v>0</v>
      </c>
      <c r="P965" s="873"/>
      <c r="Q965" s="873"/>
      <c r="R965" s="873"/>
      <c r="S965" s="873"/>
      <c r="T965" s="877"/>
    </row>
    <row r="966" spans="1:20" x14ac:dyDescent="0.35">
      <c r="A966" s="873" t="b">
        <f t="shared" ca="1" si="116"/>
        <v>0</v>
      </c>
      <c r="B966" s="873">
        <f t="shared" si="123"/>
        <v>117</v>
      </c>
      <c r="C966" s="891" t="str">
        <f t="shared" ca="1" si="117"/>
        <v>a1755000002Q5H9AAK</v>
      </c>
      <c r="D966" s="888"/>
      <c r="E966" s="873">
        <f t="shared" si="124"/>
        <v>5</v>
      </c>
      <c r="F966" s="889">
        <f ca="1">IF(COUNTA(D$608:D966)=1,"",OFFSET(F964,-COUNTA(D$608:D966)+3,0))</f>
        <v>15</v>
      </c>
      <c r="G966" s="877" t="str">
        <f t="shared" ca="1" si="118"/>
        <v/>
      </c>
      <c r="H966" s="873">
        <f t="shared" si="125"/>
        <v>37</v>
      </c>
      <c r="I966" s="875" t="str">
        <f t="shared" ca="1" si="119"/>
        <v/>
      </c>
      <c r="J966" s="878" t="str">
        <f t="shared" ca="1" si="120"/>
        <v/>
      </c>
      <c r="K966" s="878" t="str">
        <f t="shared" ca="1" si="121"/>
        <v/>
      </c>
      <c r="L966" s="877" t="str">
        <f t="shared" ca="1" si="122"/>
        <v/>
      </c>
      <c r="M966" s="888" t="str">
        <f ca="1">IFERROR(IF(COUNTIF($B$607:$B965,"&lt;0")=1,"",OFFSET($C964,-COUNTIF($B$607:$B965,"&lt;0")+3,0)),"")</f>
        <v>a1755000002Q5H9AAK</v>
      </c>
      <c r="N966" s="888">
        <f ca="1">IFERROR(IF(AND(_xlfn.ISFORMULA(I966),NOT(_xlfn.ISFORMULA(I965))),1,OFFSET($F964,-COUNTIF($B$607:B965,"&lt;0")+3,0)),"")</f>
        <v>15</v>
      </c>
      <c r="O966" s="873">
        <f t="shared" si="126"/>
        <v>0</v>
      </c>
      <c r="P966" s="873"/>
      <c r="Q966" s="873"/>
      <c r="R966" s="873"/>
      <c r="S966" s="873"/>
      <c r="T966" s="877"/>
    </row>
    <row r="967" spans="1:20" x14ac:dyDescent="0.35">
      <c r="A967" s="873" t="b">
        <f t="shared" ca="1" si="116"/>
        <v>0</v>
      </c>
      <c r="B967" s="873">
        <f t="shared" si="123"/>
        <v>118</v>
      </c>
      <c r="C967" s="891" t="str">
        <f t="shared" ca="1" si="117"/>
        <v>a1755000002Q5HdAAK</v>
      </c>
      <c r="D967" s="888"/>
      <c r="E967" s="873">
        <f t="shared" si="124"/>
        <v>6</v>
      </c>
      <c r="F967" s="889">
        <f ca="1">IF(COUNTA(D$608:D967)=1,"",OFFSET(F965,-COUNTA(D$608:D967)+3,0))</f>
        <v>15</v>
      </c>
      <c r="G967" s="877" t="str">
        <f t="shared" ca="1" si="118"/>
        <v/>
      </c>
      <c r="H967" s="873">
        <f t="shared" si="125"/>
        <v>37</v>
      </c>
      <c r="I967" s="875" t="str">
        <f t="shared" ca="1" si="119"/>
        <v/>
      </c>
      <c r="J967" s="878" t="str">
        <f t="shared" ca="1" si="120"/>
        <v/>
      </c>
      <c r="K967" s="878" t="str">
        <f t="shared" ca="1" si="121"/>
        <v/>
      </c>
      <c r="L967" s="877" t="str">
        <f t="shared" ca="1" si="122"/>
        <v/>
      </c>
      <c r="M967" s="888" t="str">
        <f ca="1">IFERROR(IF(COUNTIF($B$607:$B966,"&lt;0")=1,"",OFFSET($C965,-COUNTIF($B$607:$B966,"&lt;0")+3,0)),"")</f>
        <v>a1755000002Q5HdAAK</v>
      </c>
      <c r="N967" s="888">
        <f ca="1">IFERROR(IF(AND(_xlfn.ISFORMULA(I967),NOT(_xlfn.ISFORMULA(I966))),1,OFFSET($F965,-COUNTIF($B$607:B966,"&lt;0")+3,0)),"")</f>
        <v>15</v>
      </c>
      <c r="O967" s="873">
        <f t="shared" si="126"/>
        <v>0</v>
      </c>
      <c r="P967" s="873"/>
      <c r="Q967" s="873"/>
      <c r="R967" s="873"/>
      <c r="S967" s="873"/>
      <c r="T967" s="877"/>
    </row>
    <row r="968" spans="1:20" x14ac:dyDescent="0.35">
      <c r="A968" s="873" t="b">
        <f t="shared" ca="1" si="116"/>
        <v>0</v>
      </c>
      <c r="B968" s="873">
        <f t="shared" si="123"/>
        <v>119</v>
      </c>
      <c r="C968" s="891" t="str">
        <f t="shared" ca="1" si="117"/>
        <v>a1755000002Q5I7AAK</v>
      </c>
      <c r="D968" s="888"/>
      <c r="E968" s="873">
        <f t="shared" si="124"/>
        <v>7</v>
      </c>
      <c r="F968" s="889">
        <f ca="1">IF(COUNTA(D$608:D968)=1,"",OFFSET(F966,-COUNTA(D$608:D968)+3,0))</f>
        <v>15</v>
      </c>
      <c r="G968" s="877" t="str">
        <f t="shared" ca="1" si="118"/>
        <v/>
      </c>
      <c r="H968" s="873">
        <f t="shared" si="125"/>
        <v>37</v>
      </c>
      <c r="I968" s="875" t="str">
        <f t="shared" ca="1" si="119"/>
        <v/>
      </c>
      <c r="J968" s="878" t="str">
        <f t="shared" ca="1" si="120"/>
        <v/>
      </c>
      <c r="K968" s="878" t="str">
        <f t="shared" ca="1" si="121"/>
        <v/>
      </c>
      <c r="L968" s="877" t="str">
        <f t="shared" ca="1" si="122"/>
        <v/>
      </c>
      <c r="M968" s="888" t="str">
        <f ca="1">IFERROR(IF(COUNTIF($B$607:$B967,"&lt;0")=1,"",OFFSET($C966,-COUNTIF($B$607:$B967,"&lt;0")+3,0)),"")</f>
        <v>a1755000002Q5I7AAK</v>
      </c>
      <c r="N968" s="888">
        <f ca="1">IFERROR(IF(AND(_xlfn.ISFORMULA(I968),NOT(_xlfn.ISFORMULA(I967))),1,OFFSET($F966,-COUNTIF($B$607:B967,"&lt;0")+3,0)),"")</f>
        <v>15</v>
      </c>
      <c r="O968" s="873">
        <f t="shared" si="126"/>
        <v>0</v>
      </c>
      <c r="P968" s="873"/>
      <c r="Q968" s="873"/>
      <c r="R968" s="873"/>
      <c r="S968" s="873"/>
      <c r="T968" s="877"/>
    </row>
    <row r="969" spans="1:20" x14ac:dyDescent="0.35">
      <c r="A969" s="873" t="b">
        <f t="shared" ca="1" si="116"/>
        <v>0</v>
      </c>
      <c r="B969" s="873">
        <f t="shared" si="123"/>
        <v>120</v>
      </c>
      <c r="C969" s="891" t="str">
        <f t="shared" ca="1" si="117"/>
        <v>a1755000002Q5IbAAK</v>
      </c>
      <c r="D969" s="888"/>
      <c r="E969" s="873">
        <f t="shared" si="124"/>
        <v>8</v>
      </c>
      <c r="F969" s="889">
        <f ca="1">IF(COUNTA(D$608:D969)=1,"",OFFSET(F967,-COUNTA(D$608:D969)+3,0))</f>
        <v>15</v>
      </c>
      <c r="G969" s="877" t="str">
        <f t="shared" ca="1" si="118"/>
        <v/>
      </c>
      <c r="H969" s="873">
        <f t="shared" si="125"/>
        <v>37</v>
      </c>
      <c r="I969" s="875" t="str">
        <f t="shared" ca="1" si="119"/>
        <v/>
      </c>
      <c r="J969" s="878" t="str">
        <f t="shared" ca="1" si="120"/>
        <v/>
      </c>
      <c r="K969" s="878" t="str">
        <f t="shared" ca="1" si="121"/>
        <v/>
      </c>
      <c r="L969" s="877" t="str">
        <f t="shared" ca="1" si="122"/>
        <v/>
      </c>
      <c r="M969" s="888" t="str">
        <f ca="1">IFERROR(IF(COUNTIF($B$607:$B968,"&lt;0")=1,"",OFFSET($C967,-COUNTIF($B$607:$B968,"&lt;0")+3,0)),"")</f>
        <v>a1755000002Q5IbAAK</v>
      </c>
      <c r="N969" s="888">
        <f ca="1">IFERROR(IF(AND(_xlfn.ISFORMULA(I969),NOT(_xlfn.ISFORMULA(I968))),1,OFFSET($F967,-COUNTIF($B$607:B968,"&lt;0")+3,0)),"")</f>
        <v>15</v>
      </c>
      <c r="O969" s="873">
        <f t="shared" si="126"/>
        <v>0</v>
      </c>
      <c r="P969" s="873"/>
      <c r="Q969" s="873"/>
      <c r="R969" s="873"/>
      <c r="S969" s="873"/>
      <c r="T969" s="877"/>
    </row>
    <row r="970" spans="1:20" x14ac:dyDescent="0.35">
      <c r="A970" s="873" t="b">
        <f t="shared" ca="1" si="116"/>
        <v>0</v>
      </c>
      <c r="B970" s="873">
        <f t="shared" si="123"/>
        <v>121</v>
      </c>
      <c r="C970" s="891" t="str">
        <f t="shared" ca="1" si="117"/>
        <v>a1755000002Q5FEAA0</v>
      </c>
      <c r="D970" s="888"/>
      <c r="E970" s="873">
        <f t="shared" si="124"/>
        <v>1</v>
      </c>
      <c r="F970" s="889">
        <f ca="1">IF(COUNTA(D$608:D970)=1,"",OFFSET(F968,-COUNTA(D$608:D970)+3,0))</f>
        <v>16</v>
      </c>
      <c r="G970" s="877" t="str">
        <f t="shared" ca="1" si="118"/>
        <v/>
      </c>
      <c r="H970" s="873">
        <f t="shared" si="125"/>
        <v>39</v>
      </c>
      <c r="I970" s="875" t="str">
        <f t="shared" ca="1" si="119"/>
        <v/>
      </c>
      <c r="J970" s="878" t="str">
        <f t="shared" ca="1" si="120"/>
        <v/>
      </c>
      <c r="K970" s="878" t="str">
        <f t="shared" ca="1" si="121"/>
        <v/>
      </c>
      <c r="L970" s="877" t="str">
        <f t="shared" ca="1" si="122"/>
        <v/>
      </c>
      <c r="M970" s="888" t="str">
        <f ca="1">IFERROR(IF(COUNTIF($B$607:$B969,"&lt;0")=1,"",OFFSET($C968,-COUNTIF($B$607:$B969,"&lt;0")+3,0)),"")</f>
        <v>a1755000002Q5FEAA0</v>
      </c>
      <c r="N970" s="888">
        <f ca="1">IFERROR(IF(AND(_xlfn.ISFORMULA(I970),NOT(_xlfn.ISFORMULA(I969))),1,OFFSET($F968,-COUNTIF($B$607:B969,"&lt;0")+3,0)),"")</f>
        <v>16</v>
      </c>
      <c r="O970" s="873">
        <f t="shared" si="126"/>
        <v>0</v>
      </c>
      <c r="P970" s="873"/>
      <c r="Q970" s="873"/>
      <c r="R970" s="873"/>
      <c r="S970" s="873"/>
      <c r="T970" s="877"/>
    </row>
    <row r="971" spans="1:20" x14ac:dyDescent="0.35">
      <c r="A971" s="873" t="b">
        <f t="shared" ca="1" si="116"/>
        <v>0</v>
      </c>
      <c r="B971" s="873">
        <f t="shared" si="123"/>
        <v>122</v>
      </c>
      <c r="C971" s="891" t="str">
        <f t="shared" ca="1" si="117"/>
        <v>a1755000002Q5FiAAK</v>
      </c>
      <c r="D971" s="888"/>
      <c r="E971" s="873">
        <f t="shared" si="124"/>
        <v>2</v>
      </c>
      <c r="F971" s="889">
        <f ca="1">IF(COUNTA(D$608:D971)=1,"",OFFSET(F969,-COUNTA(D$608:D971)+3,0))</f>
        <v>16</v>
      </c>
      <c r="G971" s="877" t="str">
        <f t="shared" ca="1" si="118"/>
        <v/>
      </c>
      <c r="H971" s="873">
        <f t="shared" si="125"/>
        <v>39</v>
      </c>
      <c r="I971" s="875" t="str">
        <f t="shared" ca="1" si="119"/>
        <v/>
      </c>
      <c r="J971" s="878" t="str">
        <f t="shared" ca="1" si="120"/>
        <v/>
      </c>
      <c r="K971" s="878" t="str">
        <f t="shared" ca="1" si="121"/>
        <v/>
      </c>
      <c r="L971" s="877" t="str">
        <f t="shared" ca="1" si="122"/>
        <v/>
      </c>
      <c r="M971" s="888" t="str">
        <f ca="1">IFERROR(IF(COUNTIF($B$607:$B970,"&lt;0")=1,"",OFFSET($C969,-COUNTIF($B$607:$B970,"&lt;0")+3,0)),"")</f>
        <v>a1755000002Q5FiAAK</v>
      </c>
      <c r="N971" s="888">
        <f ca="1">IFERROR(IF(AND(_xlfn.ISFORMULA(I971),NOT(_xlfn.ISFORMULA(I970))),1,OFFSET($F969,-COUNTIF($B$607:B970,"&lt;0")+3,0)),"")</f>
        <v>16</v>
      </c>
      <c r="O971" s="873">
        <f t="shared" si="126"/>
        <v>0</v>
      </c>
      <c r="P971" s="873"/>
      <c r="Q971" s="873"/>
      <c r="R971" s="873"/>
      <c r="S971" s="873"/>
      <c r="T971" s="877"/>
    </row>
    <row r="972" spans="1:20" x14ac:dyDescent="0.35">
      <c r="A972" s="873" t="b">
        <f t="shared" ca="1" si="116"/>
        <v>0</v>
      </c>
      <c r="B972" s="873">
        <f t="shared" si="123"/>
        <v>123</v>
      </c>
      <c r="C972" s="891" t="str">
        <f t="shared" ca="1" si="117"/>
        <v>a1755000002Q5GCAA0</v>
      </c>
      <c r="D972" s="888"/>
      <c r="E972" s="873">
        <f t="shared" si="124"/>
        <v>3</v>
      </c>
      <c r="F972" s="889">
        <f ca="1">IF(COUNTA(D$608:D972)=1,"",OFFSET(F970,-COUNTA(D$608:D972)+3,0))</f>
        <v>16</v>
      </c>
      <c r="G972" s="877" t="str">
        <f t="shared" ca="1" si="118"/>
        <v/>
      </c>
      <c r="H972" s="873">
        <f t="shared" si="125"/>
        <v>39</v>
      </c>
      <c r="I972" s="875" t="str">
        <f t="shared" ca="1" si="119"/>
        <v/>
      </c>
      <c r="J972" s="878" t="str">
        <f t="shared" ca="1" si="120"/>
        <v/>
      </c>
      <c r="K972" s="878" t="str">
        <f t="shared" ca="1" si="121"/>
        <v/>
      </c>
      <c r="L972" s="877" t="str">
        <f t="shared" ca="1" si="122"/>
        <v/>
      </c>
      <c r="M972" s="888" t="str">
        <f ca="1">IFERROR(IF(COUNTIF($B$607:$B971,"&lt;0")=1,"",OFFSET($C970,-COUNTIF($B$607:$B971,"&lt;0")+3,0)),"")</f>
        <v>a1755000002Q5GCAA0</v>
      </c>
      <c r="N972" s="888">
        <f ca="1">IFERROR(IF(AND(_xlfn.ISFORMULA(I972),NOT(_xlfn.ISFORMULA(I971))),1,OFFSET($F970,-COUNTIF($B$607:B971,"&lt;0")+3,0)),"")</f>
        <v>16</v>
      </c>
      <c r="O972" s="873">
        <f t="shared" si="126"/>
        <v>0</v>
      </c>
      <c r="P972" s="873"/>
      <c r="Q972" s="873"/>
      <c r="R972" s="873"/>
      <c r="S972" s="873"/>
      <c r="T972" s="877"/>
    </row>
    <row r="973" spans="1:20" x14ac:dyDescent="0.35">
      <c r="A973" s="873" t="b">
        <f t="shared" ca="1" si="116"/>
        <v>0</v>
      </c>
      <c r="B973" s="873">
        <f t="shared" si="123"/>
        <v>124</v>
      </c>
      <c r="C973" s="891" t="str">
        <f t="shared" ca="1" si="117"/>
        <v>a1755000002Q5GgAAK</v>
      </c>
      <c r="D973" s="888"/>
      <c r="E973" s="873">
        <f t="shared" si="124"/>
        <v>4</v>
      </c>
      <c r="F973" s="889">
        <f ca="1">IF(COUNTA(D$608:D973)=1,"",OFFSET(F971,-COUNTA(D$608:D973)+3,0))</f>
        <v>16</v>
      </c>
      <c r="G973" s="877" t="str">
        <f t="shared" ca="1" si="118"/>
        <v/>
      </c>
      <c r="H973" s="873">
        <f t="shared" si="125"/>
        <v>39</v>
      </c>
      <c r="I973" s="875" t="str">
        <f t="shared" ca="1" si="119"/>
        <v/>
      </c>
      <c r="J973" s="878" t="str">
        <f t="shared" ca="1" si="120"/>
        <v/>
      </c>
      <c r="K973" s="878" t="str">
        <f t="shared" ca="1" si="121"/>
        <v/>
      </c>
      <c r="L973" s="877" t="str">
        <f t="shared" ca="1" si="122"/>
        <v/>
      </c>
      <c r="M973" s="888" t="str">
        <f ca="1">IFERROR(IF(COUNTIF($B$607:$B972,"&lt;0")=1,"",OFFSET($C971,-COUNTIF($B$607:$B972,"&lt;0")+3,0)),"")</f>
        <v>a1755000002Q5GgAAK</v>
      </c>
      <c r="N973" s="888">
        <f ca="1">IFERROR(IF(AND(_xlfn.ISFORMULA(I973),NOT(_xlfn.ISFORMULA(I972))),1,OFFSET($F971,-COUNTIF($B$607:B972,"&lt;0")+3,0)),"")</f>
        <v>16</v>
      </c>
      <c r="O973" s="873">
        <f t="shared" si="126"/>
        <v>0</v>
      </c>
      <c r="P973" s="873"/>
      <c r="Q973" s="873"/>
      <c r="R973" s="873"/>
      <c r="S973" s="873"/>
      <c r="T973" s="877"/>
    </row>
    <row r="974" spans="1:20" x14ac:dyDescent="0.35">
      <c r="A974" s="873" t="b">
        <f t="shared" ca="1" si="116"/>
        <v>0</v>
      </c>
      <c r="B974" s="873">
        <f t="shared" si="123"/>
        <v>125</v>
      </c>
      <c r="C974" s="891" t="str">
        <f t="shared" ca="1" si="117"/>
        <v>a1755000002Q5HAAA0</v>
      </c>
      <c r="D974" s="888"/>
      <c r="E974" s="873">
        <f t="shared" si="124"/>
        <v>5</v>
      </c>
      <c r="F974" s="889">
        <f ca="1">IF(COUNTA(D$608:D974)=1,"",OFFSET(F972,-COUNTA(D$608:D974)+3,0))</f>
        <v>16</v>
      </c>
      <c r="G974" s="877" t="str">
        <f t="shared" ca="1" si="118"/>
        <v/>
      </c>
      <c r="H974" s="873">
        <f t="shared" si="125"/>
        <v>39</v>
      </c>
      <c r="I974" s="875" t="str">
        <f t="shared" ca="1" si="119"/>
        <v/>
      </c>
      <c r="J974" s="878" t="str">
        <f t="shared" ca="1" si="120"/>
        <v/>
      </c>
      <c r="K974" s="878" t="str">
        <f t="shared" ca="1" si="121"/>
        <v/>
      </c>
      <c r="L974" s="877" t="str">
        <f t="shared" ca="1" si="122"/>
        <v/>
      </c>
      <c r="M974" s="888" t="str">
        <f ca="1">IFERROR(IF(COUNTIF($B$607:$B973,"&lt;0")=1,"",OFFSET($C972,-COUNTIF($B$607:$B973,"&lt;0")+3,0)),"")</f>
        <v>a1755000002Q5HAAA0</v>
      </c>
      <c r="N974" s="888">
        <f ca="1">IFERROR(IF(AND(_xlfn.ISFORMULA(I974),NOT(_xlfn.ISFORMULA(I973))),1,OFFSET($F972,-COUNTIF($B$607:B973,"&lt;0")+3,0)),"")</f>
        <v>16</v>
      </c>
      <c r="O974" s="873">
        <f t="shared" si="126"/>
        <v>0</v>
      </c>
      <c r="P974" s="873"/>
      <c r="Q974" s="873"/>
      <c r="R974" s="873"/>
      <c r="S974" s="873"/>
      <c r="T974" s="877"/>
    </row>
    <row r="975" spans="1:20" x14ac:dyDescent="0.35">
      <c r="A975" s="873" t="b">
        <f t="shared" ca="1" si="116"/>
        <v>0</v>
      </c>
      <c r="B975" s="873">
        <f t="shared" si="123"/>
        <v>126</v>
      </c>
      <c r="C975" s="891" t="str">
        <f t="shared" ca="1" si="117"/>
        <v>a1755000002Q5HeAAK</v>
      </c>
      <c r="D975" s="888"/>
      <c r="E975" s="873">
        <f t="shared" si="124"/>
        <v>6</v>
      </c>
      <c r="F975" s="889">
        <f ca="1">IF(COUNTA(D$608:D975)=1,"",OFFSET(F973,-COUNTA(D$608:D975)+3,0))</f>
        <v>16</v>
      </c>
      <c r="G975" s="877" t="str">
        <f t="shared" ca="1" si="118"/>
        <v/>
      </c>
      <c r="H975" s="873">
        <f t="shared" si="125"/>
        <v>39</v>
      </c>
      <c r="I975" s="875" t="str">
        <f t="shared" ca="1" si="119"/>
        <v/>
      </c>
      <c r="J975" s="878" t="str">
        <f t="shared" ca="1" si="120"/>
        <v/>
      </c>
      <c r="K975" s="878" t="str">
        <f t="shared" ca="1" si="121"/>
        <v/>
      </c>
      <c r="L975" s="877" t="str">
        <f t="shared" ca="1" si="122"/>
        <v/>
      </c>
      <c r="M975" s="888" t="str">
        <f ca="1">IFERROR(IF(COUNTIF($B$607:$B974,"&lt;0")=1,"",OFFSET($C973,-COUNTIF($B$607:$B974,"&lt;0")+3,0)),"")</f>
        <v>a1755000002Q5HeAAK</v>
      </c>
      <c r="N975" s="888">
        <f ca="1">IFERROR(IF(AND(_xlfn.ISFORMULA(I975),NOT(_xlfn.ISFORMULA(I974))),1,OFFSET($F973,-COUNTIF($B$607:B974,"&lt;0")+3,0)),"")</f>
        <v>16</v>
      </c>
      <c r="O975" s="873">
        <f t="shared" si="126"/>
        <v>0</v>
      </c>
      <c r="P975" s="873"/>
      <c r="Q975" s="873"/>
      <c r="R975" s="873"/>
      <c r="S975" s="873"/>
      <c r="T975" s="877"/>
    </row>
    <row r="976" spans="1:20" x14ac:dyDescent="0.35">
      <c r="A976" s="873" t="b">
        <f t="shared" ca="1" si="116"/>
        <v>0</v>
      </c>
      <c r="B976" s="873">
        <f t="shared" si="123"/>
        <v>127</v>
      </c>
      <c r="C976" s="891" t="str">
        <f t="shared" ca="1" si="117"/>
        <v>a1755000002Q5I8AAK</v>
      </c>
      <c r="D976" s="888"/>
      <c r="E976" s="873">
        <f t="shared" si="124"/>
        <v>7</v>
      </c>
      <c r="F976" s="889">
        <f ca="1">IF(COUNTA(D$608:D976)=1,"",OFFSET(F974,-COUNTA(D$608:D976)+3,0))</f>
        <v>16</v>
      </c>
      <c r="G976" s="877" t="str">
        <f t="shared" ca="1" si="118"/>
        <v/>
      </c>
      <c r="H976" s="873">
        <f t="shared" si="125"/>
        <v>39</v>
      </c>
      <c r="I976" s="875" t="str">
        <f t="shared" ca="1" si="119"/>
        <v/>
      </c>
      <c r="J976" s="878" t="str">
        <f t="shared" ca="1" si="120"/>
        <v/>
      </c>
      <c r="K976" s="878" t="str">
        <f t="shared" ca="1" si="121"/>
        <v/>
      </c>
      <c r="L976" s="877" t="str">
        <f t="shared" ca="1" si="122"/>
        <v/>
      </c>
      <c r="M976" s="888" t="str">
        <f ca="1">IFERROR(IF(COUNTIF($B$607:$B975,"&lt;0")=1,"",OFFSET($C974,-COUNTIF($B$607:$B975,"&lt;0")+3,0)),"")</f>
        <v>a1755000002Q5I8AAK</v>
      </c>
      <c r="N976" s="888">
        <f ca="1">IFERROR(IF(AND(_xlfn.ISFORMULA(I976),NOT(_xlfn.ISFORMULA(I975))),1,OFFSET($F974,-COUNTIF($B$607:B975,"&lt;0")+3,0)),"")</f>
        <v>16</v>
      </c>
      <c r="O976" s="873">
        <f t="shared" si="126"/>
        <v>0</v>
      </c>
      <c r="P976" s="873"/>
      <c r="Q976" s="873"/>
      <c r="R976" s="873"/>
      <c r="S976" s="873"/>
      <c r="T976" s="877"/>
    </row>
    <row r="977" spans="1:20" x14ac:dyDescent="0.35">
      <c r="A977" s="873" t="b">
        <f t="shared" ca="1" si="116"/>
        <v>0</v>
      </c>
      <c r="B977" s="873">
        <f t="shared" si="123"/>
        <v>128</v>
      </c>
      <c r="C977" s="891" t="str">
        <f t="shared" ca="1" si="117"/>
        <v>a1755000002Q5IcAAK</v>
      </c>
      <c r="D977" s="888"/>
      <c r="E977" s="873">
        <f t="shared" si="124"/>
        <v>8</v>
      </c>
      <c r="F977" s="889">
        <f ca="1">IF(COUNTA(D$608:D977)=1,"",OFFSET(F975,-COUNTA(D$608:D977)+3,0))</f>
        <v>16</v>
      </c>
      <c r="G977" s="877" t="str">
        <f t="shared" ca="1" si="118"/>
        <v/>
      </c>
      <c r="H977" s="873">
        <f t="shared" si="125"/>
        <v>39</v>
      </c>
      <c r="I977" s="875" t="str">
        <f t="shared" ca="1" si="119"/>
        <v/>
      </c>
      <c r="J977" s="878" t="str">
        <f t="shared" ca="1" si="120"/>
        <v/>
      </c>
      <c r="K977" s="878" t="str">
        <f t="shared" ca="1" si="121"/>
        <v/>
      </c>
      <c r="L977" s="877" t="str">
        <f t="shared" ca="1" si="122"/>
        <v/>
      </c>
      <c r="M977" s="888" t="str">
        <f ca="1">IFERROR(IF(COUNTIF($B$607:$B976,"&lt;0")=1,"",OFFSET($C975,-COUNTIF($B$607:$B976,"&lt;0")+3,0)),"")</f>
        <v>a1755000002Q5IcAAK</v>
      </c>
      <c r="N977" s="888">
        <f ca="1">IFERROR(IF(AND(_xlfn.ISFORMULA(I977),NOT(_xlfn.ISFORMULA(I976))),1,OFFSET($F975,-COUNTIF($B$607:B976,"&lt;0")+3,0)),"")</f>
        <v>16</v>
      </c>
      <c r="O977" s="873">
        <f t="shared" si="126"/>
        <v>0</v>
      </c>
      <c r="P977" s="873"/>
      <c r="Q977" s="873"/>
      <c r="R977" s="873"/>
      <c r="S977" s="873"/>
      <c r="T977" s="877"/>
    </row>
    <row r="978" spans="1:20" x14ac:dyDescent="0.35">
      <c r="A978" s="873" t="b">
        <f t="shared" ref="A978:A1041" ca="1" si="127">IF(OR(I978&lt;&gt;"",J978&lt;&gt;"",K978&lt;&gt;"",L978&lt;&gt;""),TRUE,FALSE)</f>
        <v>0</v>
      </c>
      <c r="B978" s="873">
        <f t="shared" si="123"/>
        <v>129</v>
      </c>
      <c r="C978" s="891" t="str">
        <f t="shared" ref="C978:C1041" ca="1" si="128">M978</f>
        <v>a1755000002Q5FFAA0</v>
      </c>
      <c r="D978" s="888"/>
      <c r="E978" s="873">
        <f t="shared" si="124"/>
        <v>1</v>
      </c>
      <c r="F978" s="889">
        <f ca="1">IF(COUNTA(D$608:D978)=1,"",OFFSET(F976,-COUNTA(D$608:D978)+3,0))</f>
        <v>17</v>
      </c>
      <c r="G978" s="877" t="str">
        <f t="shared" ref="G978:G1041" ca="1" si="129">IFERROR(IF(INDIRECT("'Coverage Indicators - Section I'!G"&amp;$I372)="","",INDIRECT("'Coverage Indicators - Section I'!G"&amp;$I372)),"")</f>
        <v/>
      </c>
      <c r="H978" s="873">
        <f t="shared" si="125"/>
        <v>41</v>
      </c>
      <c r="I978" s="875" t="str">
        <f t="shared" ref="I978:I1041" ca="1" si="130">IFERROR(CHOOSE(E978,IFERROR(IF(INDIRECT("'Coverage Indicators - Section D'!P"&amp;H978)="","",INDIRECT("'Coverage Indicators - Section D'!P"&amp;H978)*100),""),IFERROR(IF(INDIRECT("'Coverage Indicators - Section D'!S"&amp;H978)="","",INDIRECT("'Coverage Indicators - Section D'!S"&amp;H978)*100),""),IFERROR(IF(INDIRECT("'Coverage Indicators - Section D'!V"&amp;H978)="","",INDIRECT("'Coverage Indicators - Section D'!V"&amp;H978)*100),""),IFERROR(IF(INDIRECT("'Coverage Indicators - Section D'!Y"&amp;H978)="","",INDIRECT("'Coverage Indicators - Section D'!Y"&amp;H978)*100),""),IFERROR(IF(INDIRECT("'Coverage Indicators - Section D'!AB"&amp;H978)="","",INDIRECT("'Coverage Indicators - Section D'!AB"&amp;H978)*100),""),IFERROR(IF(INDIRECT("'Coverage Indicators - Section D'!AE"&amp;H978)="","",INDIRECT("'Coverage Indicators - Section D'!AE"&amp;H978)*100),""),IFERROR(IF(INDIRECT("'Coverage Indicators - Section D'!AH"&amp;H978)="","",INDIRECT("'Coverage Indicators - Section D'!AH"&amp;H978)*100),""),IFERROR(IF(INDIRECT("'Coverage Indicators - Section D'!AK"&amp;H978)="","",INDIRECT("'Coverage Indicators - Section D'!AK"&amp;H978)*100),"")),"")</f>
        <v/>
      </c>
      <c r="J978" s="878" t="str">
        <f t="shared" ref="J978:J1041" ca="1" si="131">IFERROR(CHOOSE(E978,IFERROR(IF(INDIRECT("'Coverage Indicators - Section D'!O"&amp;H978+1)="","",INDIRECT("'Coverage Indicators - Section D'!O"&amp;H978+1)),""),IFERROR(IF(INDIRECT("'Coverage Indicators - Section D'!R"&amp;H978+1)="","",INDIRECT("'Coverage Indicators - Section D'!R"&amp;H978+1)),""),IFERROR(IF(INDIRECT("'Coverage Indicators - Section D'!U"&amp;H978+1)="","",INDIRECT("'Coverage Indicators - Section D'!U"&amp;H978+1)),""),IFERROR(IF(INDIRECT("'Coverage Indicators - Section D'!X"&amp;H978+1)="","",INDIRECT("'Coverage Indicators - Section D'!X"&amp;H978+1)),""),IFERROR(IF(INDIRECT("'Coverage Indicators - Section D'!AA"&amp;H978+1)="","",INDIRECT("'Coverage Indicators - Section D'!AA"&amp;H978+1)),""),IFERROR(IF(INDIRECT("'Coverage Indicators - Section D'!AD"&amp;H978+1)="","",INDIRECT("'Coverage Indicators - Section D'!AD"&amp;H978+1)),""),IFERROR(IF(INDIRECT("'Coverage Indicators - Section D'!AG"&amp;H978+1)="","",INDIRECT("'Coverage Indicators - Section D'!AG"&amp;H978+1)),""),IFERROR(IF(INDIRECT("'Coverage Indicators - Section D'!AJ"&amp;H978+1)="","",INDIRECT("'Coverage Indicators - Section D'!AJ"&amp;H978+1)),"")),"")</f>
        <v/>
      </c>
      <c r="K978" s="878" t="str">
        <f t="shared" ref="K978:K1041" ca="1" si="132">IFERROR(CHOOSE(E978,IFERROR(IF(INDIRECT("'Coverage Indicators - Section D'!O"&amp;H978)="","",INDIRECT("'Coverage Indicators - Section D'!O"&amp;H978)),""),IFERROR(IF(INDIRECT("'Coverage Indicators - Section D'!R"&amp;H978)="","",INDIRECT("'Coverage Indicators - Section D'!R"&amp;H978)),""),IFERROR(IF(INDIRECT("'Coverage Indicators - Section D'!U"&amp;H978)="","",INDIRECT("'Coverage Indicators - Section D'!U"&amp;H978)),""),IFERROR(IF(INDIRECT("'Coverage Indicators - Section D'!X"&amp;H978)="","",INDIRECT("'Coverage Indicators - Section D'!X"&amp;H978)),""),IFERROR(IF(INDIRECT("'Coverage Indicators - Section D'!AA"&amp;H978)="","",INDIRECT("'Coverage Indicators - Section D'!AA"&amp;H978)),""),IFERROR(IF(INDIRECT("'Coverage Indicators - Section D'!AD"&amp;H978)="","",INDIRECT("'Coverage Indicators - Section D'!AD"&amp;H978)),""),IFERROR(IF(INDIRECT("'Coverage Indicators - Section D'!AG"&amp;H978)="","",INDIRECT("'Coverage Indicators - Section D'!AG"&amp;H978)),""),IFERROR(IF(INDIRECT("'Coverage Indicators - Section D'!AJ"&amp;H978)="","",INDIRECT("'Coverage Indicators - Section D'!AJ"&amp;H978)),"")),"")</f>
        <v/>
      </c>
      <c r="L978" s="877" t="str">
        <f t="shared" ref="L978:L1041" ca="1" si="133">IF(IFERROR(CHOOSE(E978,IFERROR(IF(INDIRECT("'Coverage Indicators - Section D'!Q"&amp;H978)=0,"",INDIRECT("'Coverage Indicators - Section D'!Q"&amp;H978)),""),IFERROR(IF(INDIRECT("'Coverage Indicators - Section D'!T"&amp;H978)=0,"",INDIRECT("'Coverage Indicators - Section D'!T"&amp;H978)),""),IFERROR(IF(INDIRECT("'Coverage Indicators - Section D'!W"&amp;H978)=0,"",INDIRECT("'Coverage Indicators - Section D'!W"&amp;H978)),""),IFERROR(IF(INDIRECT("'Coverage Indicators - Section D'!Z"&amp;H978)=0,"",INDIRECT("'Coverage Indicators - Section D'!Z"&amp;H978)),""),IFERROR(IF(INDIRECT("'Coverage Indicators - Section D'!AC"&amp;H978)=0,"",INDIRECT("'Coverage Indicators - Section D'!AC"&amp;H978)),""),IFERROR(IF(INDIRECT("'Coverage Indicators - Section D'!AF"&amp;H978)=0,"",INDIRECT("'Coverage Indicators - Section D'!AF"&amp;H978)),""),IFERROR(IF(INDIRECT("'Coverage Indicators - Section D'!AI"&amp;H978)=0,"",INDIRECT("'Coverage Indicators - Section D'!AI"&amp;H978)),""),IFERROR(IF(INDIRECT("'Coverage Indicators - Section D'!AL"&amp;H978)=0,"",INDIRECT("'Coverage Indicators - Section D'!AL"&amp;H978)),""),),"")=0,"",IFERROR(CHOOSE(E978,IFERROR(IF(INDIRECT("'Coverage Indicators - Section D'!Q"&amp;H978)=0,"",INDIRECT("'Coverage Indicators - Section D'!Q"&amp;H978)),""),IFERROR(IF(INDIRECT("'Coverage Indicators - Section D'!T"&amp;H978)=0,"",INDIRECT("'Coverage Indicators - Section D'!T"&amp;H978)),""),IFERROR(IF(INDIRECT("'Coverage Indicators - Section D'!W"&amp;H978)=0,"",INDIRECT("'Coverage Indicators - Section D'!W"&amp;H978)),""),IFERROR(IF(INDIRECT("'Coverage Indicators - Section D'!Z"&amp;H978)=0,"",INDIRECT("'Coverage Indicators - Section D'!Z"&amp;H978)),""),IFERROR(IF(INDIRECT("'Coverage Indicators - Section D'!AC"&amp;H978)=0,"",INDIRECT("'Coverage Indicators - Section D'!AC"&amp;H978)),""),IFERROR(IF(INDIRECT("'Coverage Indicators - Section D'!AF"&amp;H978)=0,"",INDIRECT("'Coverage Indicators - Section D'!AF"&amp;H978)),""),IFERROR(IF(INDIRECT("'Coverage Indicators - Section D'!AI"&amp;H978)=0,"",INDIRECT("'Coverage Indicators - Section D'!AI"&amp;H978)),""),IFERROR(IF(INDIRECT("'Coverage Indicators - Section D'!AL"&amp;H978)=0,"",INDIRECT("'Coverage Indicators - Section D'!AL"&amp;H978)),""),),""))</f>
        <v/>
      </c>
      <c r="M978" s="888" t="str">
        <f ca="1">IFERROR(IF(COUNTIF($B$607:$B977,"&lt;0")=1,"",OFFSET($C976,-COUNTIF($B$607:$B977,"&lt;0")+3,0)),"")</f>
        <v>a1755000002Q5FFAA0</v>
      </c>
      <c r="N978" s="888">
        <f ca="1">IFERROR(IF(AND(_xlfn.ISFORMULA(I978),NOT(_xlfn.ISFORMULA(I977))),1,OFFSET($F976,-COUNTIF($B$607:B977,"&lt;0")+3,0)),"")</f>
        <v>17</v>
      </c>
      <c r="O978" s="873">
        <f t="shared" si="126"/>
        <v>0</v>
      </c>
      <c r="P978" s="873"/>
      <c r="Q978" s="873"/>
      <c r="R978" s="873"/>
      <c r="S978" s="873"/>
      <c r="T978" s="877"/>
    </row>
    <row r="979" spans="1:20" x14ac:dyDescent="0.35">
      <c r="A979" s="873" t="b">
        <f t="shared" ca="1" si="127"/>
        <v>0</v>
      </c>
      <c r="B979" s="873">
        <f t="shared" si="123"/>
        <v>130</v>
      </c>
      <c r="C979" s="891" t="str">
        <f t="shared" ca="1" si="128"/>
        <v>a1755000002Q5FjAAK</v>
      </c>
      <c r="D979" s="888"/>
      <c r="E979" s="873">
        <f t="shared" si="124"/>
        <v>2</v>
      </c>
      <c r="F979" s="889">
        <f ca="1">IF(COUNTA(D$608:D979)=1,"",OFFSET(F977,-COUNTA(D$608:D979)+3,0))</f>
        <v>17</v>
      </c>
      <c r="G979" s="877" t="str">
        <f t="shared" ca="1" si="129"/>
        <v/>
      </c>
      <c r="H979" s="873">
        <f t="shared" si="125"/>
        <v>41</v>
      </c>
      <c r="I979" s="875" t="str">
        <f t="shared" ca="1" si="130"/>
        <v/>
      </c>
      <c r="J979" s="878" t="str">
        <f t="shared" ca="1" si="131"/>
        <v/>
      </c>
      <c r="K979" s="878" t="str">
        <f t="shared" ca="1" si="132"/>
        <v/>
      </c>
      <c r="L979" s="877" t="str">
        <f t="shared" ca="1" si="133"/>
        <v/>
      </c>
      <c r="M979" s="888" t="str">
        <f ca="1">IFERROR(IF(COUNTIF($B$607:$B978,"&lt;0")=1,"",OFFSET($C977,-COUNTIF($B$607:$B978,"&lt;0")+3,0)),"")</f>
        <v>a1755000002Q5FjAAK</v>
      </c>
      <c r="N979" s="888">
        <f ca="1">IFERROR(IF(AND(_xlfn.ISFORMULA(I979),NOT(_xlfn.ISFORMULA(I978))),1,OFFSET($F977,-COUNTIF($B$607:B978,"&lt;0")+3,0)),"")</f>
        <v>17</v>
      </c>
      <c r="O979" s="873">
        <f t="shared" si="126"/>
        <v>0</v>
      </c>
      <c r="P979" s="873"/>
      <c r="Q979" s="873"/>
      <c r="R979" s="873"/>
      <c r="S979" s="873"/>
      <c r="T979" s="877"/>
    </row>
    <row r="980" spans="1:20" x14ac:dyDescent="0.35">
      <c r="A980" s="873" t="b">
        <f t="shared" ca="1" si="127"/>
        <v>0</v>
      </c>
      <c r="B980" s="873">
        <f t="shared" si="123"/>
        <v>131</v>
      </c>
      <c r="C980" s="891" t="str">
        <f t="shared" ca="1" si="128"/>
        <v>a1755000002Q5GDAA0</v>
      </c>
      <c r="D980" s="888"/>
      <c r="E980" s="873">
        <f t="shared" si="124"/>
        <v>3</v>
      </c>
      <c r="F980" s="889">
        <f ca="1">IF(COUNTA(D$608:D980)=1,"",OFFSET(F978,-COUNTA(D$608:D980)+3,0))</f>
        <v>17</v>
      </c>
      <c r="G980" s="877" t="str">
        <f t="shared" ca="1" si="129"/>
        <v/>
      </c>
      <c r="H980" s="873">
        <f t="shared" si="125"/>
        <v>41</v>
      </c>
      <c r="I980" s="875" t="str">
        <f t="shared" ca="1" si="130"/>
        <v/>
      </c>
      <c r="J980" s="878" t="str">
        <f t="shared" ca="1" si="131"/>
        <v/>
      </c>
      <c r="K980" s="878" t="str">
        <f t="shared" ca="1" si="132"/>
        <v/>
      </c>
      <c r="L980" s="877" t="str">
        <f t="shared" ca="1" si="133"/>
        <v/>
      </c>
      <c r="M980" s="888" t="str">
        <f ca="1">IFERROR(IF(COUNTIF($B$607:$B979,"&lt;0")=1,"",OFFSET($C978,-COUNTIF($B$607:$B979,"&lt;0")+3,0)),"")</f>
        <v>a1755000002Q5GDAA0</v>
      </c>
      <c r="N980" s="888">
        <f ca="1">IFERROR(IF(AND(_xlfn.ISFORMULA(I980),NOT(_xlfn.ISFORMULA(I979))),1,OFFSET($F978,-COUNTIF($B$607:B979,"&lt;0")+3,0)),"")</f>
        <v>17</v>
      </c>
      <c r="O980" s="873">
        <f t="shared" si="126"/>
        <v>0</v>
      </c>
      <c r="P980" s="873"/>
      <c r="Q980" s="873"/>
      <c r="R980" s="873"/>
      <c r="S980" s="873"/>
      <c r="T980" s="877"/>
    </row>
    <row r="981" spans="1:20" x14ac:dyDescent="0.35">
      <c r="A981" s="873" t="b">
        <f t="shared" ca="1" si="127"/>
        <v>0</v>
      </c>
      <c r="B981" s="873">
        <f t="shared" si="123"/>
        <v>132</v>
      </c>
      <c r="C981" s="891" t="str">
        <f t="shared" ca="1" si="128"/>
        <v>a1755000002Q5GhAAK</v>
      </c>
      <c r="D981" s="888"/>
      <c r="E981" s="873">
        <f t="shared" si="124"/>
        <v>4</v>
      </c>
      <c r="F981" s="889">
        <f ca="1">IF(COUNTA(D$608:D981)=1,"",OFFSET(F979,-COUNTA(D$608:D981)+3,0))</f>
        <v>17</v>
      </c>
      <c r="G981" s="877" t="str">
        <f t="shared" ca="1" si="129"/>
        <v/>
      </c>
      <c r="H981" s="873">
        <f t="shared" si="125"/>
        <v>41</v>
      </c>
      <c r="I981" s="875" t="str">
        <f t="shared" ca="1" si="130"/>
        <v/>
      </c>
      <c r="J981" s="878" t="str">
        <f t="shared" ca="1" si="131"/>
        <v/>
      </c>
      <c r="K981" s="878" t="str">
        <f t="shared" ca="1" si="132"/>
        <v/>
      </c>
      <c r="L981" s="877" t="str">
        <f t="shared" ca="1" si="133"/>
        <v/>
      </c>
      <c r="M981" s="888" t="str">
        <f ca="1">IFERROR(IF(COUNTIF($B$607:$B980,"&lt;0")=1,"",OFFSET($C979,-COUNTIF($B$607:$B980,"&lt;0")+3,0)),"")</f>
        <v>a1755000002Q5GhAAK</v>
      </c>
      <c r="N981" s="888">
        <f ca="1">IFERROR(IF(AND(_xlfn.ISFORMULA(I981),NOT(_xlfn.ISFORMULA(I980))),1,OFFSET($F979,-COUNTIF($B$607:B980,"&lt;0")+3,0)),"")</f>
        <v>17</v>
      </c>
      <c r="O981" s="873">
        <f t="shared" si="126"/>
        <v>0</v>
      </c>
      <c r="P981" s="873"/>
      <c r="Q981" s="873"/>
      <c r="R981" s="873"/>
      <c r="S981" s="873"/>
      <c r="T981" s="877"/>
    </row>
    <row r="982" spans="1:20" x14ac:dyDescent="0.35">
      <c r="A982" s="873" t="b">
        <f t="shared" ca="1" si="127"/>
        <v>0</v>
      </c>
      <c r="B982" s="873">
        <f t="shared" si="123"/>
        <v>133</v>
      </c>
      <c r="C982" s="891" t="str">
        <f t="shared" ca="1" si="128"/>
        <v>a1755000002Q5HBAA0</v>
      </c>
      <c r="D982" s="888"/>
      <c r="E982" s="873">
        <f t="shared" si="124"/>
        <v>5</v>
      </c>
      <c r="F982" s="889">
        <f ca="1">IF(COUNTA(D$608:D982)=1,"",OFFSET(F980,-COUNTA(D$608:D982)+3,0))</f>
        <v>17</v>
      </c>
      <c r="G982" s="877" t="str">
        <f t="shared" ca="1" si="129"/>
        <v/>
      </c>
      <c r="H982" s="873">
        <f t="shared" si="125"/>
        <v>41</v>
      </c>
      <c r="I982" s="875" t="str">
        <f t="shared" ca="1" si="130"/>
        <v/>
      </c>
      <c r="J982" s="878" t="str">
        <f t="shared" ca="1" si="131"/>
        <v/>
      </c>
      <c r="K982" s="878" t="str">
        <f t="shared" ca="1" si="132"/>
        <v/>
      </c>
      <c r="L982" s="877" t="str">
        <f t="shared" ca="1" si="133"/>
        <v/>
      </c>
      <c r="M982" s="888" t="str">
        <f ca="1">IFERROR(IF(COUNTIF($B$607:$B981,"&lt;0")=1,"",OFFSET($C980,-COUNTIF($B$607:$B981,"&lt;0")+3,0)),"")</f>
        <v>a1755000002Q5HBAA0</v>
      </c>
      <c r="N982" s="888">
        <f ca="1">IFERROR(IF(AND(_xlfn.ISFORMULA(I982),NOT(_xlfn.ISFORMULA(I981))),1,OFFSET($F980,-COUNTIF($B$607:B981,"&lt;0")+3,0)),"")</f>
        <v>17</v>
      </c>
      <c r="O982" s="873">
        <f t="shared" si="126"/>
        <v>0</v>
      </c>
      <c r="P982" s="873"/>
      <c r="Q982" s="873"/>
      <c r="R982" s="873"/>
      <c r="S982" s="873"/>
      <c r="T982" s="877"/>
    </row>
    <row r="983" spans="1:20" x14ac:dyDescent="0.35">
      <c r="A983" s="873" t="b">
        <f t="shared" ca="1" si="127"/>
        <v>0</v>
      </c>
      <c r="B983" s="873">
        <f t="shared" si="123"/>
        <v>134</v>
      </c>
      <c r="C983" s="891" t="str">
        <f t="shared" ca="1" si="128"/>
        <v>a1755000002Q5HfAAK</v>
      </c>
      <c r="D983" s="888"/>
      <c r="E983" s="873">
        <f t="shared" si="124"/>
        <v>6</v>
      </c>
      <c r="F983" s="889">
        <f ca="1">IF(COUNTA(D$608:D983)=1,"",OFFSET(F981,-COUNTA(D$608:D983)+3,0))</f>
        <v>17</v>
      </c>
      <c r="G983" s="877" t="str">
        <f t="shared" ca="1" si="129"/>
        <v/>
      </c>
      <c r="H983" s="873">
        <f t="shared" si="125"/>
        <v>41</v>
      </c>
      <c r="I983" s="875" t="str">
        <f t="shared" ca="1" si="130"/>
        <v/>
      </c>
      <c r="J983" s="878" t="str">
        <f t="shared" ca="1" si="131"/>
        <v/>
      </c>
      <c r="K983" s="878" t="str">
        <f t="shared" ca="1" si="132"/>
        <v/>
      </c>
      <c r="L983" s="877" t="str">
        <f t="shared" ca="1" si="133"/>
        <v/>
      </c>
      <c r="M983" s="888" t="str">
        <f ca="1">IFERROR(IF(COUNTIF($B$607:$B982,"&lt;0")=1,"",OFFSET($C981,-COUNTIF($B$607:$B982,"&lt;0")+3,0)),"")</f>
        <v>a1755000002Q5HfAAK</v>
      </c>
      <c r="N983" s="888">
        <f ca="1">IFERROR(IF(AND(_xlfn.ISFORMULA(I983),NOT(_xlfn.ISFORMULA(I982))),1,OFFSET($F981,-COUNTIF($B$607:B982,"&lt;0")+3,0)),"")</f>
        <v>17</v>
      </c>
      <c r="O983" s="873">
        <f t="shared" si="126"/>
        <v>0</v>
      </c>
      <c r="P983" s="873"/>
      <c r="Q983" s="873"/>
      <c r="R983" s="873"/>
      <c r="S983" s="873"/>
      <c r="T983" s="877"/>
    </row>
    <row r="984" spans="1:20" x14ac:dyDescent="0.35">
      <c r="A984" s="873" t="b">
        <f t="shared" ca="1" si="127"/>
        <v>0</v>
      </c>
      <c r="B984" s="873">
        <f t="shared" si="123"/>
        <v>135</v>
      </c>
      <c r="C984" s="891" t="str">
        <f t="shared" ca="1" si="128"/>
        <v>a1755000002Q5I9AAK</v>
      </c>
      <c r="D984" s="888"/>
      <c r="E984" s="873">
        <f t="shared" si="124"/>
        <v>7</v>
      </c>
      <c r="F984" s="889">
        <f ca="1">IF(COUNTA(D$608:D984)=1,"",OFFSET(F982,-COUNTA(D$608:D984)+3,0))</f>
        <v>17</v>
      </c>
      <c r="G984" s="877" t="str">
        <f t="shared" ca="1" si="129"/>
        <v/>
      </c>
      <c r="H984" s="873">
        <f t="shared" si="125"/>
        <v>41</v>
      </c>
      <c r="I984" s="875" t="str">
        <f t="shared" ca="1" si="130"/>
        <v/>
      </c>
      <c r="J984" s="878" t="str">
        <f t="shared" ca="1" si="131"/>
        <v/>
      </c>
      <c r="K984" s="878" t="str">
        <f t="shared" ca="1" si="132"/>
        <v/>
      </c>
      <c r="L984" s="877" t="str">
        <f t="shared" ca="1" si="133"/>
        <v/>
      </c>
      <c r="M984" s="888" t="str">
        <f ca="1">IFERROR(IF(COUNTIF($B$607:$B983,"&lt;0")=1,"",OFFSET($C982,-COUNTIF($B$607:$B983,"&lt;0")+3,0)),"")</f>
        <v>a1755000002Q5I9AAK</v>
      </c>
      <c r="N984" s="888">
        <f ca="1">IFERROR(IF(AND(_xlfn.ISFORMULA(I984),NOT(_xlfn.ISFORMULA(I983))),1,OFFSET($F982,-COUNTIF($B$607:B983,"&lt;0")+3,0)),"")</f>
        <v>17</v>
      </c>
      <c r="O984" s="873">
        <f t="shared" si="126"/>
        <v>0</v>
      </c>
      <c r="P984" s="873"/>
      <c r="Q984" s="873"/>
      <c r="R984" s="873"/>
      <c r="S984" s="873"/>
      <c r="T984" s="877"/>
    </row>
    <row r="985" spans="1:20" x14ac:dyDescent="0.35">
      <c r="A985" s="873" t="b">
        <f t="shared" ca="1" si="127"/>
        <v>0</v>
      </c>
      <c r="B985" s="873">
        <f t="shared" si="123"/>
        <v>136</v>
      </c>
      <c r="C985" s="891" t="str">
        <f t="shared" ca="1" si="128"/>
        <v>a1755000002Q5IdAAK</v>
      </c>
      <c r="D985" s="888"/>
      <c r="E985" s="873">
        <f t="shared" si="124"/>
        <v>8</v>
      </c>
      <c r="F985" s="889">
        <f ca="1">IF(COUNTA(D$608:D985)=1,"",OFFSET(F983,-COUNTA(D$608:D985)+3,0))</f>
        <v>17</v>
      </c>
      <c r="G985" s="877" t="str">
        <f t="shared" ca="1" si="129"/>
        <v/>
      </c>
      <c r="H985" s="873">
        <f t="shared" si="125"/>
        <v>41</v>
      </c>
      <c r="I985" s="875" t="str">
        <f t="shared" ca="1" si="130"/>
        <v/>
      </c>
      <c r="J985" s="878" t="str">
        <f t="shared" ca="1" si="131"/>
        <v/>
      </c>
      <c r="K985" s="878" t="str">
        <f t="shared" ca="1" si="132"/>
        <v/>
      </c>
      <c r="L985" s="877" t="str">
        <f t="shared" ca="1" si="133"/>
        <v/>
      </c>
      <c r="M985" s="888" t="str">
        <f ca="1">IFERROR(IF(COUNTIF($B$607:$B984,"&lt;0")=1,"",OFFSET($C983,-COUNTIF($B$607:$B984,"&lt;0")+3,0)),"")</f>
        <v>a1755000002Q5IdAAK</v>
      </c>
      <c r="N985" s="888">
        <f ca="1">IFERROR(IF(AND(_xlfn.ISFORMULA(I985),NOT(_xlfn.ISFORMULA(I984))),1,OFFSET($F983,-COUNTIF($B$607:B984,"&lt;0")+3,0)),"")</f>
        <v>17</v>
      </c>
      <c r="O985" s="873">
        <f t="shared" si="126"/>
        <v>0</v>
      </c>
      <c r="P985" s="873"/>
      <c r="Q985" s="873"/>
      <c r="R985" s="873"/>
      <c r="S985" s="873"/>
      <c r="T985" s="877"/>
    </row>
    <row r="986" spans="1:20" x14ac:dyDescent="0.35">
      <c r="A986" s="873" t="b">
        <f t="shared" ca="1" si="127"/>
        <v>0</v>
      </c>
      <c r="B986" s="873">
        <f t="shared" si="123"/>
        <v>137</v>
      </c>
      <c r="C986" s="891" t="str">
        <f t="shared" ca="1" si="128"/>
        <v>a1755000002Q5FGAA0</v>
      </c>
      <c r="D986" s="888"/>
      <c r="E986" s="873">
        <f t="shared" si="124"/>
        <v>1</v>
      </c>
      <c r="F986" s="889">
        <f ca="1">IF(COUNTA(D$608:D986)=1,"",OFFSET(F984,-COUNTA(D$608:D986)+3,0))</f>
        <v>18</v>
      </c>
      <c r="G986" s="877" t="str">
        <f t="shared" ca="1" si="129"/>
        <v/>
      </c>
      <c r="H986" s="873">
        <f t="shared" si="125"/>
        <v>43</v>
      </c>
      <c r="I986" s="875" t="str">
        <f t="shared" ca="1" si="130"/>
        <v/>
      </c>
      <c r="J986" s="878" t="str">
        <f t="shared" ca="1" si="131"/>
        <v/>
      </c>
      <c r="K986" s="878" t="str">
        <f t="shared" ca="1" si="132"/>
        <v/>
      </c>
      <c r="L986" s="877" t="str">
        <f t="shared" ca="1" si="133"/>
        <v/>
      </c>
      <c r="M986" s="888" t="str">
        <f ca="1">IFERROR(IF(COUNTIF($B$607:$B985,"&lt;0")=1,"",OFFSET($C984,-COUNTIF($B$607:$B985,"&lt;0")+3,0)),"")</f>
        <v>a1755000002Q5FGAA0</v>
      </c>
      <c r="N986" s="888">
        <f ca="1">IFERROR(IF(AND(_xlfn.ISFORMULA(I986),NOT(_xlfn.ISFORMULA(I985))),1,OFFSET($F984,-COUNTIF($B$607:B985,"&lt;0")+3,0)),"")</f>
        <v>18</v>
      </c>
      <c r="O986" s="873">
        <f t="shared" si="126"/>
        <v>0</v>
      </c>
      <c r="P986" s="873"/>
      <c r="Q986" s="873"/>
      <c r="R986" s="873"/>
      <c r="S986" s="873"/>
      <c r="T986" s="877"/>
    </row>
    <row r="987" spans="1:20" x14ac:dyDescent="0.35">
      <c r="A987" s="873" t="b">
        <f t="shared" ca="1" si="127"/>
        <v>0</v>
      </c>
      <c r="B987" s="873">
        <f t="shared" si="123"/>
        <v>138</v>
      </c>
      <c r="C987" s="891" t="str">
        <f t="shared" ca="1" si="128"/>
        <v>a1755000002Q5FkAAK</v>
      </c>
      <c r="D987" s="888"/>
      <c r="E987" s="873">
        <f t="shared" si="124"/>
        <v>2</v>
      </c>
      <c r="F987" s="889">
        <f ca="1">IF(COUNTA(D$608:D987)=1,"",OFFSET(F985,-COUNTA(D$608:D987)+3,0))</f>
        <v>18</v>
      </c>
      <c r="G987" s="877" t="str">
        <f t="shared" ca="1" si="129"/>
        <v/>
      </c>
      <c r="H987" s="873">
        <f t="shared" si="125"/>
        <v>43</v>
      </c>
      <c r="I987" s="875" t="str">
        <f t="shared" ca="1" si="130"/>
        <v/>
      </c>
      <c r="J987" s="878" t="str">
        <f t="shared" ca="1" si="131"/>
        <v/>
      </c>
      <c r="K987" s="878" t="str">
        <f t="shared" ca="1" si="132"/>
        <v/>
      </c>
      <c r="L987" s="877" t="str">
        <f t="shared" ca="1" si="133"/>
        <v/>
      </c>
      <c r="M987" s="888" t="str">
        <f ca="1">IFERROR(IF(COUNTIF($B$607:$B986,"&lt;0")=1,"",OFFSET($C985,-COUNTIF($B$607:$B986,"&lt;0")+3,0)),"")</f>
        <v>a1755000002Q5FkAAK</v>
      </c>
      <c r="N987" s="888">
        <f ca="1">IFERROR(IF(AND(_xlfn.ISFORMULA(I987),NOT(_xlfn.ISFORMULA(I986))),1,OFFSET($F985,-COUNTIF($B$607:B986,"&lt;0")+3,0)),"")</f>
        <v>18</v>
      </c>
      <c r="O987" s="873">
        <f t="shared" si="126"/>
        <v>0</v>
      </c>
      <c r="P987" s="873"/>
      <c r="Q987" s="873"/>
      <c r="R987" s="873"/>
      <c r="S987" s="873"/>
      <c r="T987" s="877"/>
    </row>
    <row r="988" spans="1:20" x14ac:dyDescent="0.35">
      <c r="A988" s="873" t="b">
        <f t="shared" ca="1" si="127"/>
        <v>0</v>
      </c>
      <c r="B988" s="873">
        <f t="shared" si="123"/>
        <v>139</v>
      </c>
      <c r="C988" s="891" t="str">
        <f t="shared" ca="1" si="128"/>
        <v>a1755000002Q5GEAA0</v>
      </c>
      <c r="D988" s="888"/>
      <c r="E988" s="873">
        <f t="shared" si="124"/>
        <v>3</v>
      </c>
      <c r="F988" s="889">
        <f ca="1">IF(COUNTA(D$608:D988)=1,"",OFFSET(F986,-COUNTA(D$608:D988)+3,0))</f>
        <v>18</v>
      </c>
      <c r="G988" s="877" t="str">
        <f t="shared" ca="1" si="129"/>
        <v/>
      </c>
      <c r="H988" s="873">
        <f t="shared" si="125"/>
        <v>43</v>
      </c>
      <c r="I988" s="875" t="str">
        <f t="shared" ca="1" si="130"/>
        <v/>
      </c>
      <c r="J988" s="878" t="str">
        <f t="shared" ca="1" si="131"/>
        <v/>
      </c>
      <c r="K988" s="878" t="str">
        <f t="shared" ca="1" si="132"/>
        <v/>
      </c>
      <c r="L988" s="877" t="str">
        <f t="shared" ca="1" si="133"/>
        <v/>
      </c>
      <c r="M988" s="888" t="str">
        <f ca="1">IFERROR(IF(COUNTIF($B$607:$B987,"&lt;0")=1,"",OFFSET($C986,-COUNTIF($B$607:$B987,"&lt;0")+3,0)),"")</f>
        <v>a1755000002Q5GEAA0</v>
      </c>
      <c r="N988" s="888">
        <f ca="1">IFERROR(IF(AND(_xlfn.ISFORMULA(I988),NOT(_xlfn.ISFORMULA(I987))),1,OFFSET($F986,-COUNTIF($B$607:B987,"&lt;0")+3,0)),"")</f>
        <v>18</v>
      </c>
      <c r="O988" s="873">
        <f t="shared" si="126"/>
        <v>0</v>
      </c>
      <c r="P988" s="873"/>
      <c r="Q988" s="873"/>
      <c r="R988" s="873"/>
      <c r="S988" s="873"/>
      <c r="T988" s="877"/>
    </row>
    <row r="989" spans="1:20" x14ac:dyDescent="0.35">
      <c r="A989" s="873" t="b">
        <f t="shared" ca="1" si="127"/>
        <v>0</v>
      </c>
      <c r="B989" s="873">
        <f t="shared" si="123"/>
        <v>140</v>
      </c>
      <c r="C989" s="891" t="str">
        <f t="shared" ca="1" si="128"/>
        <v>a1755000002Q5GiAAK</v>
      </c>
      <c r="D989" s="888"/>
      <c r="E989" s="873">
        <f t="shared" si="124"/>
        <v>4</v>
      </c>
      <c r="F989" s="889">
        <f ca="1">IF(COUNTA(D$608:D989)=1,"",OFFSET(F987,-COUNTA(D$608:D989)+3,0))</f>
        <v>18</v>
      </c>
      <c r="G989" s="877" t="str">
        <f t="shared" ca="1" si="129"/>
        <v/>
      </c>
      <c r="H989" s="873">
        <f t="shared" si="125"/>
        <v>43</v>
      </c>
      <c r="I989" s="875" t="str">
        <f t="shared" ca="1" si="130"/>
        <v/>
      </c>
      <c r="J989" s="878" t="str">
        <f t="shared" ca="1" si="131"/>
        <v/>
      </c>
      <c r="K989" s="878" t="str">
        <f t="shared" ca="1" si="132"/>
        <v/>
      </c>
      <c r="L989" s="877" t="str">
        <f t="shared" ca="1" si="133"/>
        <v/>
      </c>
      <c r="M989" s="888" t="str">
        <f ca="1">IFERROR(IF(COUNTIF($B$607:$B988,"&lt;0")=1,"",OFFSET($C987,-COUNTIF($B$607:$B988,"&lt;0")+3,0)),"")</f>
        <v>a1755000002Q5GiAAK</v>
      </c>
      <c r="N989" s="888">
        <f ca="1">IFERROR(IF(AND(_xlfn.ISFORMULA(I989),NOT(_xlfn.ISFORMULA(I988))),1,OFFSET($F987,-COUNTIF($B$607:B988,"&lt;0")+3,0)),"")</f>
        <v>18</v>
      </c>
      <c r="O989" s="873">
        <f t="shared" si="126"/>
        <v>0</v>
      </c>
      <c r="P989" s="873"/>
      <c r="Q989" s="873"/>
      <c r="R989" s="873"/>
      <c r="S989" s="873"/>
      <c r="T989" s="877"/>
    </row>
    <row r="990" spans="1:20" x14ac:dyDescent="0.35">
      <c r="A990" s="873" t="b">
        <f t="shared" ca="1" si="127"/>
        <v>0</v>
      </c>
      <c r="B990" s="873">
        <f t="shared" si="123"/>
        <v>141</v>
      </c>
      <c r="C990" s="891" t="str">
        <f t="shared" ca="1" si="128"/>
        <v>a1755000002Q5HCAA0</v>
      </c>
      <c r="D990" s="888"/>
      <c r="E990" s="873">
        <f t="shared" si="124"/>
        <v>5</v>
      </c>
      <c r="F990" s="889">
        <f ca="1">IF(COUNTA(D$608:D990)=1,"",OFFSET(F988,-COUNTA(D$608:D990)+3,0))</f>
        <v>18</v>
      </c>
      <c r="G990" s="877" t="str">
        <f t="shared" ca="1" si="129"/>
        <v/>
      </c>
      <c r="H990" s="873">
        <f t="shared" si="125"/>
        <v>43</v>
      </c>
      <c r="I990" s="875" t="str">
        <f t="shared" ca="1" si="130"/>
        <v/>
      </c>
      <c r="J990" s="878" t="str">
        <f t="shared" ca="1" si="131"/>
        <v/>
      </c>
      <c r="K990" s="878" t="str">
        <f t="shared" ca="1" si="132"/>
        <v/>
      </c>
      <c r="L990" s="877" t="str">
        <f t="shared" ca="1" si="133"/>
        <v/>
      </c>
      <c r="M990" s="888" t="str">
        <f ca="1">IFERROR(IF(COUNTIF($B$607:$B989,"&lt;0")=1,"",OFFSET($C988,-COUNTIF($B$607:$B989,"&lt;0")+3,0)),"")</f>
        <v>a1755000002Q5HCAA0</v>
      </c>
      <c r="N990" s="888">
        <f ca="1">IFERROR(IF(AND(_xlfn.ISFORMULA(I990),NOT(_xlfn.ISFORMULA(I989))),1,OFFSET($F988,-COUNTIF($B$607:B989,"&lt;0")+3,0)),"")</f>
        <v>18</v>
      </c>
      <c r="O990" s="873">
        <f t="shared" si="126"/>
        <v>0</v>
      </c>
      <c r="P990" s="873"/>
      <c r="Q990" s="873"/>
      <c r="R990" s="873"/>
      <c r="S990" s="873"/>
      <c r="T990" s="877"/>
    </row>
    <row r="991" spans="1:20" x14ac:dyDescent="0.35">
      <c r="A991" s="873" t="b">
        <f t="shared" ca="1" si="127"/>
        <v>0</v>
      </c>
      <c r="B991" s="873">
        <f t="shared" si="123"/>
        <v>142</v>
      </c>
      <c r="C991" s="891" t="str">
        <f t="shared" ca="1" si="128"/>
        <v>a1755000002Q5HgAAK</v>
      </c>
      <c r="D991" s="888"/>
      <c r="E991" s="873">
        <f t="shared" si="124"/>
        <v>6</v>
      </c>
      <c r="F991" s="889">
        <f ca="1">IF(COUNTA(D$608:D991)=1,"",OFFSET(F989,-COUNTA(D$608:D991)+3,0))</f>
        <v>18</v>
      </c>
      <c r="G991" s="877" t="str">
        <f t="shared" ca="1" si="129"/>
        <v/>
      </c>
      <c r="H991" s="873">
        <f t="shared" si="125"/>
        <v>43</v>
      </c>
      <c r="I991" s="875" t="str">
        <f t="shared" ca="1" si="130"/>
        <v/>
      </c>
      <c r="J991" s="878" t="str">
        <f t="shared" ca="1" si="131"/>
        <v/>
      </c>
      <c r="K991" s="878" t="str">
        <f t="shared" ca="1" si="132"/>
        <v/>
      </c>
      <c r="L991" s="877" t="str">
        <f t="shared" ca="1" si="133"/>
        <v/>
      </c>
      <c r="M991" s="888" t="str">
        <f ca="1">IFERROR(IF(COUNTIF($B$607:$B990,"&lt;0")=1,"",OFFSET($C989,-COUNTIF($B$607:$B990,"&lt;0")+3,0)),"")</f>
        <v>a1755000002Q5HgAAK</v>
      </c>
      <c r="N991" s="888">
        <f ca="1">IFERROR(IF(AND(_xlfn.ISFORMULA(I991),NOT(_xlfn.ISFORMULA(I990))),1,OFFSET($F989,-COUNTIF($B$607:B990,"&lt;0")+3,0)),"")</f>
        <v>18</v>
      </c>
      <c r="O991" s="873">
        <f t="shared" si="126"/>
        <v>0</v>
      </c>
      <c r="P991" s="873"/>
      <c r="Q991" s="873"/>
      <c r="R991" s="873"/>
      <c r="S991" s="873"/>
      <c r="T991" s="877"/>
    </row>
    <row r="992" spans="1:20" x14ac:dyDescent="0.35">
      <c r="A992" s="873" t="b">
        <f t="shared" ca="1" si="127"/>
        <v>0</v>
      </c>
      <c r="B992" s="873">
        <f t="shared" si="123"/>
        <v>143</v>
      </c>
      <c r="C992" s="891" t="str">
        <f t="shared" ca="1" si="128"/>
        <v>a1755000002Q5IAAA0</v>
      </c>
      <c r="D992" s="888"/>
      <c r="E992" s="873">
        <f t="shared" si="124"/>
        <v>7</v>
      </c>
      <c r="F992" s="889">
        <f ca="1">IF(COUNTA(D$608:D992)=1,"",OFFSET(F990,-COUNTA(D$608:D992)+3,0))</f>
        <v>18</v>
      </c>
      <c r="G992" s="877" t="str">
        <f t="shared" ca="1" si="129"/>
        <v/>
      </c>
      <c r="H992" s="873">
        <f t="shared" si="125"/>
        <v>43</v>
      </c>
      <c r="I992" s="875" t="str">
        <f t="shared" ca="1" si="130"/>
        <v/>
      </c>
      <c r="J992" s="878" t="str">
        <f t="shared" ca="1" si="131"/>
        <v/>
      </c>
      <c r="K992" s="878" t="str">
        <f t="shared" ca="1" si="132"/>
        <v/>
      </c>
      <c r="L992" s="877" t="str">
        <f t="shared" ca="1" si="133"/>
        <v/>
      </c>
      <c r="M992" s="888" t="str">
        <f ca="1">IFERROR(IF(COUNTIF($B$607:$B991,"&lt;0")=1,"",OFFSET($C990,-COUNTIF($B$607:$B991,"&lt;0")+3,0)),"")</f>
        <v>a1755000002Q5IAAA0</v>
      </c>
      <c r="N992" s="888">
        <f ca="1">IFERROR(IF(AND(_xlfn.ISFORMULA(I992),NOT(_xlfn.ISFORMULA(I991))),1,OFFSET($F990,-COUNTIF($B$607:B991,"&lt;0")+3,0)),"")</f>
        <v>18</v>
      </c>
      <c r="O992" s="873">
        <f t="shared" si="126"/>
        <v>0</v>
      </c>
      <c r="P992" s="873"/>
      <c r="Q992" s="873"/>
      <c r="R992" s="873"/>
      <c r="S992" s="873"/>
      <c r="T992" s="877"/>
    </row>
    <row r="993" spans="1:20" x14ac:dyDescent="0.35">
      <c r="A993" s="873" t="b">
        <f t="shared" ca="1" si="127"/>
        <v>0</v>
      </c>
      <c r="B993" s="873">
        <f t="shared" si="123"/>
        <v>144</v>
      </c>
      <c r="C993" s="891" t="str">
        <f t="shared" ca="1" si="128"/>
        <v>a1755000002Q5IeAAK</v>
      </c>
      <c r="D993" s="888"/>
      <c r="E993" s="873">
        <f t="shared" si="124"/>
        <v>8</v>
      </c>
      <c r="F993" s="889">
        <f ca="1">IF(COUNTA(D$608:D993)=1,"",OFFSET(F991,-COUNTA(D$608:D993)+3,0))</f>
        <v>18</v>
      </c>
      <c r="G993" s="877" t="str">
        <f t="shared" ca="1" si="129"/>
        <v/>
      </c>
      <c r="H993" s="873">
        <f t="shared" si="125"/>
        <v>43</v>
      </c>
      <c r="I993" s="875" t="str">
        <f t="shared" ca="1" si="130"/>
        <v/>
      </c>
      <c r="J993" s="878" t="str">
        <f t="shared" ca="1" si="131"/>
        <v/>
      </c>
      <c r="K993" s="878" t="str">
        <f t="shared" ca="1" si="132"/>
        <v/>
      </c>
      <c r="L993" s="877" t="str">
        <f t="shared" ca="1" si="133"/>
        <v/>
      </c>
      <c r="M993" s="888" t="str">
        <f ca="1">IFERROR(IF(COUNTIF($B$607:$B992,"&lt;0")=1,"",OFFSET($C991,-COUNTIF($B$607:$B992,"&lt;0")+3,0)),"")</f>
        <v>a1755000002Q5IeAAK</v>
      </c>
      <c r="N993" s="888">
        <f ca="1">IFERROR(IF(AND(_xlfn.ISFORMULA(I993),NOT(_xlfn.ISFORMULA(I992))),1,OFFSET($F991,-COUNTIF($B$607:B992,"&lt;0")+3,0)),"")</f>
        <v>18</v>
      </c>
      <c r="O993" s="873">
        <f t="shared" si="126"/>
        <v>0</v>
      </c>
      <c r="P993" s="873"/>
      <c r="Q993" s="873"/>
      <c r="R993" s="873"/>
      <c r="S993" s="873"/>
      <c r="T993" s="877"/>
    </row>
    <row r="994" spans="1:20" x14ac:dyDescent="0.35">
      <c r="A994" s="873" t="b">
        <f t="shared" ca="1" si="127"/>
        <v>0</v>
      </c>
      <c r="B994" s="873">
        <f t="shared" ref="B994:B1057" si="134">B993+1</f>
        <v>145</v>
      </c>
      <c r="C994" s="891" t="str">
        <f t="shared" ca="1" si="128"/>
        <v>a1755000002Q5FHAA0</v>
      </c>
      <c r="D994" s="888"/>
      <c r="E994" s="873">
        <f t="shared" ref="E994:E1057" si="135">IF(E993="countif",0,IF(E993=W$2,1,E993+1))</f>
        <v>1</v>
      </c>
      <c r="F994" s="889">
        <f ca="1">IF(COUNTA(D$608:D994)=1,"",OFFSET(F992,-COUNTA(D$608:D994)+3,0))</f>
        <v>19</v>
      </c>
      <c r="G994" s="877" t="str">
        <f t="shared" ca="1" si="129"/>
        <v/>
      </c>
      <c r="H994" s="873">
        <f t="shared" ref="H994:H1057" si="136">IF(B994=1,9,IF(E993=MAX(E992:E994),H992+2,H993))</f>
        <v>45</v>
      </c>
      <c r="I994" s="875" t="str">
        <f t="shared" ca="1" si="130"/>
        <v/>
      </c>
      <c r="J994" s="878" t="str">
        <f t="shared" ca="1" si="131"/>
        <v/>
      </c>
      <c r="K994" s="878" t="str">
        <f t="shared" ca="1" si="132"/>
        <v/>
      </c>
      <c r="L994" s="877" t="str">
        <f t="shared" ca="1" si="133"/>
        <v/>
      </c>
      <c r="M994" s="888" t="str">
        <f ca="1">IFERROR(IF(COUNTIF($B$607:$B993,"&lt;0")=1,"",OFFSET($C992,-COUNTIF($B$607:$B993,"&lt;0")+3,0)),"")</f>
        <v>a1755000002Q5FHAA0</v>
      </c>
      <c r="N994" s="888">
        <f ca="1">IFERROR(IF(AND(_xlfn.ISFORMULA(I994),NOT(_xlfn.ISFORMULA(I993))),1,OFFSET($F992,-COUNTIF($B$607:B993,"&lt;0")+3,0)),"")</f>
        <v>19</v>
      </c>
      <c r="O994" s="873">
        <f t="shared" ref="O994:O1057" si="137">IF(NOT(_xlfn.ISFORMULA(I994)),O993+1,0)</f>
        <v>0</v>
      </c>
      <c r="P994" s="873"/>
      <c r="Q994" s="873"/>
      <c r="R994" s="873"/>
      <c r="S994" s="873"/>
      <c r="T994" s="877"/>
    </row>
    <row r="995" spans="1:20" x14ac:dyDescent="0.35">
      <c r="A995" s="873" t="b">
        <f t="shared" ca="1" si="127"/>
        <v>0</v>
      </c>
      <c r="B995" s="873">
        <f t="shared" si="134"/>
        <v>146</v>
      </c>
      <c r="C995" s="891" t="str">
        <f t="shared" ca="1" si="128"/>
        <v>a1755000002Q5FlAAK</v>
      </c>
      <c r="D995" s="888"/>
      <c r="E995" s="873">
        <f t="shared" si="135"/>
        <v>2</v>
      </c>
      <c r="F995" s="889">
        <f ca="1">IF(COUNTA(D$608:D995)=1,"",OFFSET(F993,-COUNTA(D$608:D995)+3,0))</f>
        <v>19</v>
      </c>
      <c r="G995" s="877" t="str">
        <f t="shared" ca="1" si="129"/>
        <v/>
      </c>
      <c r="H995" s="873">
        <f t="shared" si="136"/>
        <v>45</v>
      </c>
      <c r="I995" s="875" t="str">
        <f t="shared" ca="1" si="130"/>
        <v/>
      </c>
      <c r="J995" s="878" t="str">
        <f t="shared" ca="1" si="131"/>
        <v/>
      </c>
      <c r="K995" s="878" t="str">
        <f t="shared" ca="1" si="132"/>
        <v/>
      </c>
      <c r="L995" s="877" t="str">
        <f t="shared" ca="1" si="133"/>
        <v/>
      </c>
      <c r="M995" s="888" t="str">
        <f ca="1">IFERROR(IF(COUNTIF($B$607:$B994,"&lt;0")=1,"",OFFSET($C993,-COUNTIF($B$607:$B994,"&lt;0")+3,0)),"")</f>
        <v>a1755000002Q5FlAAK</v>
      </c>
      <c r="N995" s="888">
        <f ca="1">IFERROR(IF(AND(_xlfn.ISFORMULA(I995),NOT(_xlfn.ISFORMULA(I994))),1,OFFSET($F993,-COUNTIF($B$607:B994,"&lt;0")+3,0)),"")</f>
        <v>19</v>
      </c>
      <c r="O995" s="873">
        <f t="shared" si="137"/>
        <v>0</v>
      </c>
      <c r="P995" s="873"/>
      <c r="Q995" s="873"/>
      <c r="R995" s="873"/>
      <c r="S995" s="873"/>
      <c r="T995" s="877"/>
    </row>
    <row r="996" spans="1:20" x14ac:dyDescent="0.35">
      <c r="A996" s="873" t="b">
        <f t="shared" ca="1" si="127"/>
        <v>0</v>
      </c>
      <c r="B996" s="873">
        <f t="shared" si="134"/>
        <v>147</v>
      </c>
      <c r="C996" s="891" t="str">
        <f t="shared" ca="1" si="128"/>
        <v>a1755000002Q5GFAA0</v>
      </c>
      <c r="D996" s="888"/>
      <c r="E996" s="873">
        <f t="shared" si="135"/>
        <v>3</v>
      </c>
      <c r="F996" s="889">
        <f ca="1">IF(COUNTA(D$608:D996)=1,"",OFFSET(F994,-COUNTA(D$608:D996)+3,0))</f>
        <v>19</v>
      </c>
      <c r="G996" s="877" t="str">
        <f t="shared" ca="1" si="129"/>
        <v/>
      </c>
      <c r="H996" s="873">
        <f t="shared" si="136"/>
        <v>45</v>
      </c>
      <c r="I996" s="875" t="str">
        <f t="shared" ca="1" si="130"/>
        <v/>
      </c>
      <c r="J996" s="878" t="str">
        <f t="shared" ca="1" si="131"/>
        <v/>
      </c>
      <c r="K996" s="878" t="str">
        <f t="shared" ca="1" si="132"/>
        <v/>
      </c>
      <c r="L996" s="877" t="str">
        <f t="shared" ca="1" si="133"/>
        <v/>
      </c>
      <c r="M996" s="888" t="str">
        <f ca="1">IFERROR(IF(COUNTIF($B$607:$B995,"&lt;0")=1,"",OFFSET($C994,-COUNTIF($B$607:$B995,"&lt;0")+3,0)),"")</f>
        <v>a1755000002Q5GFAA0</v>
      </c>
      <c r="N996" s="888">
        <f ca="1">IFERROR(IF(AND(_xlfn.ISFORMULA(I996),NOT(_xlfn.ISFORMULA(I995))),1,OFFSET($F994,-COUNTIF($B$607:B995,"&lt;0")+3,0)),"")</f>
        <v>19</v>
      </c>
      <c r="O996" s="873">
        <f t="shared" si="137"/>
        <v>0</v>
      </c>
      <c r="P996" s="873"/>
      <c r="Q996" s="873"/>
      <c r="R996" s="873"/>
      <c r="S996" s="873"/>
      <c r="T996" s="877"/>
    </row>
    <row r="997" spans="1:20" x14ac:dyDescent="0.35">
      <c r="A997" s="873" t="b">
        <f t="shared" ca="1" si="127"/>
        <v>0</v>
      </c>
      <c r="B997" s="873">
        <f t="shared" si="134"/>
        <v>148</v>
      </c>
      <c r="C997" s="891" t="str">
        <f t="shared" ca="1" si="128"/>
        <v>a1755000002Q5GjAAK</v>
      </c>
      <c r="D997" s="888"/>
      <c r="E997" s="873">
        <f t="shared" si="135"/>
        <v>4</v>
      </c>
      <c r="F997" s="889">
        <f ca="1">IF(COUNTA(D$608:D997)=1,"",OFFSET(F995,-COUNTA(D$608:D997)+3,0))</f>
        <v>19</v>
      </c>
      <c r="G997" s="877" t="str">
        <f t="shared" ca="1" si="129"/>
        <v/>
      </c>
      <c r="H997" s="873">
        <f t="shared" si="136"/>
        <v>45</v>
      </c>
      <c r="I997" s="875" t="str">
        <f t="shared" ca="1" si="130"/>
        <v/>
      </c>
      <c r="J997" s="878" t="str">
        <f t="shared" ca="1" si="131"/>
        <v/>
      </c>
      <c r="K997" s="878" t="str">
        <f t="shared" ca="1" si="132"/>
        <v/>
      </c>
      <c r="L997" s="877" t="str">
        <f t="shared" ca="1" si="133"/>
        <v/>
      </c>
      <c r="M997" s="888" t="str">
        <f ca="1">IFERROR(IF(COUNTIF($B$607:$B996,"&lt;0")=1,"",OFFSET($C995,-COUNTIF($B$607:$B996,"&lt;0")+3,0)),"")</f>
        <v>a1755000002Q5GjAAK</v>
      </c>
      <c r="N997" s="888">
        <f ca="1">IFERROR(IF(AND(_xlfn.ISFORMULA(I997),NOT(_xlfn.ISFORMULA(I996))),1,OFFSET($F995,-COUNTIF($B$607:B996,"&lt;0")+3,0)),"")</f>
        <v>19</v>
      </c>
      <c r="O997" s="873">
        <f t="shared" si="137"/>
        <v>0</v>
      </c>
      <c r="P997" s="873"/>
      <c r="Q997" s="873"/>
      <c r="R997" s="873"/>
      <c r="S997" s="873"/>
      <c r="T997" s="877"/>
    </row>
    <row r="998" spans="1:20" x14ac:dyDescent="0.35">
      <c r="A998" s="873" t="b">
        <f t="shared" ca="1" si="127"/>
        <v>0</v>
      </c>
      <c r="B998" s="873">
        <f t="shared" si="134"/>
        <v>149</v>
      </c>
      <c r="C998" s="891" t="str">
        <f t="shared" ca="1" si="128"/>
        <v>a1755000002Q5HDAA0</v>
      </c>
      <c r="D998" s="888"/>
      <c r="E998" s="873">
        <f t="shared" si="135"/>
        <v>5</v>
      </c>
      <c r="F998" s="889">
        <f ca="1">IF(COUNTA(D$608:D998)=1,"",OFFSET(F996,-COUNTA(D$608:D998)+3,0))</f>
        <v>19</v>
      </c>
      <c r="G998" s="877" t="str">
        <f t="shared" ca="1" si="129"/>
        <v/>
      </c>
      <c r="H998" s="873">
        <f t="shared" si="136"/>
        <v>45</v>
      </c>
      <c r="I998" s="875" t="str">
        <f t="shared" ca="1" si="130"/>
        <v/>
      </c>
      <c r="J998" s="878" t="str">
        <f t="shared" ca="1" si="131"/>
        <v/>
      </c>
      <c r="K998" s="878" t="str">
        <f t="shared" ca="1" si="132"/>
        <v/>
      </c>
      <c r="L998" s="877" t="str">
        <f t="shared" ca="1" si="133"/>
        <v/>
      </c>
      <c r="M998" s="888" t="str">
        <f ca="1">IFERROR(IF(COUNTIF($B$607:$B997,"&lt;0")=1,"",OFFSET($C996,-COUNTIF($B$607:$B997,"&lt;0")+3,0)),"")</f>
        <v>a1755000002Q5HDAA0</v>
      </c>
      <c r="N998" s="888">
        <f ca="1">IFERROR(IF(AND(_xlfn.ISFORMULA(I998),NOT(_xlfn.ISFORMULA(I997))),1,OFFSET($F996,-COUNTIF($B$607:B997,"&lt;0")+3,0)),"")</f>
        <v>19</v>
      </c>
      <c r="O998" s="873">
        <f t="shared" si="137"/>
        <v>0</v>
      </c>
      <c r="P998" s="873"/>
      <c r="Q998" s="873"/>
      <c r="R998" s="873"/>
      <c r="S998" s="873"/>
      <c r="T998" s="877"/>
    </row>
    <row r="999" spans="1:20" x14ac:dyDescent="0.35">
      <c r="A999" s="873" t="b">
        <f t="shared" ca="1" si="127"/>
        <v>0</v>
      </c>
      <c r="B999" s="873">
        <f t="shared" si="134"/>
        <v>150</v>
      </c>
      <c r="C999" s="891" t="str">
        <f t="shared" ca="1" si="128"/>
        <v>a1755000002Q5HhAAK</v>
      </c>
      <c r="D999" s="888"/>
      <c r="E999" s="873">
        <f t="shared" si="135"/>
        <v>6</v>
      </c>
      <c r="F999" s="889">
        <f ca="1">IF(COUNTA(D$608:D999)=1,"",OFFSET(F997,-COUNTA(D$608:D999)+3,0))</f>
        <v>19</v>
      </c>
      <c r="G999" s="877" t="str">
        <f t="shared" ca="1" si="129"/>
        <v/>
      </c>
      <c r="H999" s="873">
        <f t="shared" si="136"/>
        <v>45</v>
      </c>
      <c r="I999" s="875" t="str">
        <f t="shared" ca="1" si="130"/>
        <v/>
      </c>
      <c r="J999" s="878" t="str">
        <f t="shared" ca="1" si="131"/>
        <v/>
      </c>
      <c r="K999" s="878" t="str">
        <f t="shared" ca="1" si="132"/>
        <v/>
      </c>
      <c r="L999" s="877" t="str">
        <f t="shared" ca="1" si="133"/>
        <v/>
      </c>
      <c r="M999" s="888" t="str">
        <f ca="1">IFERROR(IF(COUNTIF($B$607:$B998,"&lt;0")=1,"",OFFSET($C997,-COUNTIF($B$607:$B998,"&lt;0")+3,0)),"")</f>
        <v>a1755000002Q5HhAAK</v>
      </c>
      <c r="N999" s="888">
        <f ca="1">IFERROR(IF(AND(_xlfn.ISFORMULA(I999),NOT(_xlfn.ISFORMULA(I998))),1,OFFSET($F997,-COUNTIF($B$607:B998,"&lt;0")+3,0)),"")</f>
        <v>19</v>
      </c>
      <c r="O999" s="873">
        <f t="shared" si="137"/>
        <v>0</v>
      </c>
      <c r="P999" s="873"/>
      <c r="Q999" s="873"/>
      <c r="R999" s="873"/>
      <c r="S999" s="873"/>
      <c r="T999" s="877"/>
    </row>
    <row r="1000" spans="1:20" x14ac:dyDescent="0.35">
      <c r="A1000" s="873" t="b">
        <f t="shared" ca="1" si="127"/>
        <v>0</v>
      </c>
      <c r="B1000" s="873">
        <f t="shared" si="134"/>
        <v>151</v>
      </c>
      <c r="C1000" s="891" t="str">
        <f t="shared" ca="1" si="128"/>
        <v>a1755000002Q5IBAA0</v>
      </c>
      <c r="D1000" s="888"/>
      <c r="E1000" s="873">
        <f t="shared" si="135"/>
        <v>7</v>
      </c>
      <c r="F1000" s="889">
        <f ca="1">IF(COUNTA(D$608:D1000)=1,"",OFFSET(F998,-COUNTA(D$608:D1000)+3,0))</f>
        <v>19</v>
      </c>
      <c r="G1000" s="877" t="str">
        <f t="shared" ca="1" si="129"/>
        <v/>
      </c>
      <c r="H1000" s="873">
        <f t="shared" si="136"/>
        <v>45</v>
      </c>
      <c r="I1000" s="875" t="str">
        <f t="shared" ca="1" si="130"/>
        <v/>
      </c>
      <c r="J1000" s="878" t="str">
        <f t="shared" ca="1" si="131"/>
        <v/>
      </c>
      <c r="K1000" s="878" t="str">
        <f t="shared" ca="1" si="132"/>
        <v/>
      </c>
      <c r="L1000" s="877" t="str">
        <f t="shared" ca="1" si="133"/>
        <v/>
      </c>
      <c r="M1000" s="888" t="str">
        <f ca="1">IFERROR(IF(COUNTIF($B$607:$B999,"&lt;0")=1,"",OFFSET($C998,-COUNTIF($B$607:$B999,"&lt;0")+3,0)),"")</f>
        <v>a1755000002Q5IBAA0</v>
      </c>
      <c r="N1000" s="888">
        <f ca="1">IFERROR(IF(AND(_xlfn.ISFORMULA(I1000),NOT(_xlfn.ISFORMULA(I999))),1,OFFSET($F998,-COUNTIF($B$607:B999,"&lt;0")+3,0)),"")</f>
        <v>19</v>
      </c>
      <c r="O1000" s="873">
        <f t="shared" si="137"/>
        <v>0</v>
      </c>
      <c r="P1000" s="873"/>
      <c r="Q1000" s="873"/>
      <c r="R1000" s="873"/>
      <c r="S1000" s="873"/>
      <c r="T1000" s="877"/>
    </row>
    <row r="1001" spans="1:20" x14ac:dyDescent="0.35">
      <c r="A1001" s="873" t="b">
        <f t="shared" ca="1" si="127"/>
        <v>0</v>
      </c>
      <c r="B1001" s="873">
        <f t="shared" si="134"/>
        <v>152</v>
      </c>
      <c r="C1001" s="891" t="str">
        <f t="shared" ca="1" si="128"/>
        <v>a1755000002Q5IfAAK</v>
      </c>
      <c r="D1001" s="888"/>
      <c r="E1001" s="873">
        <f t="shared" si="135"/>
        <v>8</v>
      </c>
      <c r="F1001" s="889">
        <f ca="1">IF(COUNTA(D$608:D1001)=1,"",OFFSET(F999,-COUNTA(D$608:D1001)+3,0))</f>
        <v>19</v>
      </c>
      <c r="G1001" s="877" t="str">
        <f t="shared" ca="1" si="129"/>
        <v/>
      </c>
      <c r="H1001" s="873">
        <f t="shared" si="136"/>
        <v>45</v>
      </c>
      <c r="I1001" s="875" t="str">
        <f t="shared" ca="1" si="130"/>
        <v/>
      </c>
      <c r="J1001" s="878" t="str">
        <f t="shared" ca="1" si="131"/>
        <v/>
      </c>
      <c r="K1001" s="878" t="str">
        <f t="shared" ca="1" si="132"/>
        <v/>
      </c>
      <c r="L1001" s="877" t="str">
        <f t="shared" ca="1" si="133"/>
        <v/>
      </c>
      <c r="M1001" s="888" t="str">
        <f ca="1">IFERROR(IF(COUNTIF($B$607:$B1000,"&lt;0")=1,"",OFFSET($C999,-COUNTIF($B$607:$B1000,"&lt;0")+3,0)),"")</f>
        <v>a1755000002Q5IfAAK</v>
      </c>
      <c r="N1001" s="888">
        <f ca="1">IFERROR(IF(AND(_xlfn.ISFORMULA(I1001),NOT(_xlfn.ISFORMULA(I1000))),1,OFFSET($F999,-COUNTIF($B$607:B1000,"&lt;0")+3,0)),"")</f>
        <v>19</v>
      </c>
      <c r="O1001" s="873">
        <f t="shared" si="137"/>
        <v>0</v>
      </c>
      <c r="P1001" s="873"/>
      <c r="Q1001" s="873"/>
      <c r="R1001" s="873"/>
      <c r="S1001" s="873"/>
      <c r="T1001" s="877"/>
    </row>
    <row r="1002" spans="1:20" x14ac:dyDescent="0.35">
      <c r="A1002" s="873" t="b">
        <f t="shared" ca="1" si="127"/>
        <v>0</v>
      </c>
      <c r="B1002" s="873">
        <f t="shared" si="134"/>
        <v>153</v>
      </c>
      <c r="C1002" s="891" t="str">
        <f t="shared" ca="1" si="128"/>
        <v>a1755000002Q5FIAA0</v>
      </c>
      <c r="D1002" s="888"/>
      <c r="E1002" s="873">
        <f t="shared" si="135"/>
        <v>1</v>
      </c>
      <c r="F1002" s="889">
        <f ca="1">IF(COUNTA(D$608:D1002)=1,"",OFFSET(F1000,-COUNTA(D$608:D1002)+3,0))</f>
        <v>20</v>
      </c>
      <c r="G1002" s="877" t="str">
        <f t="shared" ca="1" si="129"/>
        <v/>
      </c>
      <c r="H1002" s="873">
        <f t="shared" si="136"/>
        <v>47</v>
      </c>
      <c r="I1002" s="875" t="str">
        <f t="shared" ca="1" si="130"/>
        <v/>
      </c>
      <c r="J1002" s="878" t="str">
        <f t="shared" ca="1" si="131"/>
        <v/>
      </c>
      <c r="K1002" s="878" t="str">
        <f t="shared" ca="1" si="132"/>
        <v/>
      </c>
      <c r="L1002" s="877" t="str">
        <f t="shared" ca="1" si="133"/>
        <v/>
      </c>
      <c r="M1002" s="888" t="str">
        <f ca="1">IFERROR(IF(COUNTIF($B$607:$B1001,"&lt;0")=1,"",OFFSET($C1000,-COUNTIF($B$607:$B1001,"&lt;0")+3,0)),"")</f>
        <v>a1755000002Q5FIAA0</v>
      </c>
      <c r="N1002" s="888">
        <f ca="1">IFERROR(IF(AND(_xlfn.ISFORMULA(I1002),NOT(_xlfn.ISFORMULA(I1001))),1,OFFSET($F1000,-COUNTIF($B$607:B1001,"&lt;0")+3,0)),"")</f>
        <v>20</v>
      </c>
      <c r="O1002" s="873">
        <f t="shared" si="137"/>
        <v>0</v>
      </c>
      <c r="P1002" s="873"/>
      <c r="Q1002" s="873"/>
      <c r="R1002" s="873"/>
      <c r="S1002" s="873"/>
      <c r="T1002" s="877"/>
    </row>
    <row r="1003" spans="1:20" x14ac:dyDescent="0.35">
      <c r="A1003" s="873" t="b">
        <f t="shared" ca="1" si="127"/>
        <v>0</v>
      </c>
      <c r="B1003" s="873">
        <f t="shared" si="134"/>
        <v>154</v>
      </c>
      <c r="C1003" s="891" t="str">
        <f t="shared" ca="1" si="128"/>
        <v>a1755000002Q5FmAAK</v>
      </c>
      <c r="D1003" s="888"/>
      <c r="E1003" s="873">
        <f t="shared" si="135"/>
        <v>2</v>
      </c>
      <c r="F1003" s="889">
        <f ca="1">IF(COUNTA(D$608:D1003)=1,"",OFFSET(F1001,-COUNTA(D$608:D1003)+3,0))</f>
        <v>20</v>
      </c>
      <c r="G1003" s="877" t="str">
        <f t="shared" ca="1" si="129"/>
        <v/>
      </c>
      <c r="H1003" s="873">
        <f t="shared" si="136"/>
        <v>47</v>
      </c>
      <c r="I1003" s="875" t="str">
        <f t="shared" ca="1" si="130"/>
        <v/>
      </c>
      <c r="J1003" s="878" t="str">
        <f t="shared" ca="1" si="131"/>
        <v/>
      </c>
      <c r="K1003" s="878" t="str">
        <f t="shared" ca="1" si="132"/>
        <v/>
      </c>
      <c r="L1003" s="877" t="str">
        <f t="shared" ca="1" si="133"/>
        <v/>
      </c>
      <c r="M1003" s="888" t="str">
        <f ca="1">IFERROR(IF(COUNTIF($B$607:$B1002,"&lt;0")=1,"",OFFSET($C1001,-COUNTIF($B$607:$B1002,"&lt;0")+3,0)),"")</f>
        <v>a1755000002Q5FmAAK</v>
      </c>
      <c r="N1003" s="888">
        <f ca="1">IFERROR(IF(AND(_xlfn.ISFORMULA(I1003),NOT(_xlfn.ISFORMULA(I1002))),1,OFFSET($F1001,-COUNTIF($B$607:B1002,"&lt;0")+3,0)),"")</f>
        <v>20</v>
      </c>
      <c r="O1003" s="873">
        <f t="shared" si="137"/>
        <v>0</v>
      </c>
      <c r="P1003" s="873"/>
      <c r="Q1003" s="873"/>
      <c r="R1003" s="873"/>
      <c r="S1003" s="873"/>
      <c r="T1003" s="877"/>
    </row>
    <row r="1004" spans="1:20" x14ac:dyDescent="0.35">
      <c r="A1004" s="873" t="b">
        <f t="shared" ca="1" si="127"/>
        <v>0</v>
      </c>
      <c r="B1004" s="873">
        <f t="shared" si="134"/>
        <v>155</v>
      </c>
      <c r="C1004" s="891" t="str">
        <f t="shared" ca="1" si="128"/>
        <v>a1755000002Q5GGAA0</v>
      </c>
      <c r="D1004" s="888"/>
      <c r="E1004" s="873">
        <f t="shared" si="135"/>
        <v>3</v>
      </c>
      <c r="F1004" s="889">
        <f ca="1">IF(COUNTA(D$608:D1004)=1,"",OFFSET(F1002,-COUNTA(D$608:D1004)+3,0))</f>
        <v>20</v>
      </c>
      <c r="G1004" s="877" t="str">
        <f t="shared" ca="1" si="129"/>
        <v/>
      </c>
      <c r="H1004" s="873">
        <f t="shared" si="136"/>
        <v>47</v>
      </c>
      <c r="I1004" s="875" t="str">
        <f t="shared" ca="1" si="130"/>
        <v/>
      </c>
      <c r="J1004" s="878" t="str">
        <f t="shared" ca="1" si="131"/>
        <v/>
      </c>
      <c r="K1004" s="878" t="str">
        <f t="shared" ca="1" si="132"/>
        <v/>
      </c>
      <c r="L1004" s="877" t="str">
        <f t="shared" ca="1" si="133"/>
        <v/>
      </c>
      <c r="M1004" s="888" t="str">
        <f ca="1">IFERROR(IF(COUNTIF($B$607:$B1003,"&lt;0")=1,"",OFFSET($C1002,-COUNTIF($B$607:$B1003,"&lt;0")+3,0)),"")</f>
        <v>a1755000002Q5GGAA0</v>
      </c>
      <c r="N1004" s="888">
        <f ca="1">IFERROR(IF(AND(_xlfn.ISFORMULA(I1004),NOT(_xlfn.ISFORMULA(I1003))),1,OFFSET($F1002,-COUNTIF($B$607:B1003,"&lt;0")+3,0)),"")</f>
        <v>20</v>
      </c>
      <c r="O1004" s="873">
        <f t="shared" si="137"/>
        <v>0</v>
      </c>
      <c r="P1004" s="873"/>
      <c r="Q1004" s="873"/>
      <c r="R1004" s="873"/>
      <c r="S1004" s="873"/>
      <c r="T1004" s="877"/>
    </row>
    <row r="1005" spans="1:20" x14ac:dyDescent="0.35">
      <c r="A1005" s="873" t="b">
        <f t="shared" ca="1" si="127"/>
        <v>0</v>
      </c>
      <c r="B1005" s="873">
        <f t="shared" si="134"/>
        <v>156</v>
      </c>
      <c r="C1005" s="891" t="str">
        <f t="shared" ca="1" si="128"/>
        <v>a1755000002Q5GkAAK</v>
      </c>
      <c r="D1005" s="888"/>
      <c r="E1005" s="873">
        <f t="shared" si="135"/>
        <v>4</v>
      </c>
      <c r="F1005" s="889">
        <f ca="1">IF(COUNTA(D$608:D1005)=1,"",OFFSET(F1003,-COUNTA(D$608:D1005)+3,0))</f>
        <v>20</v>
      </c>
      <c r="G1005" s="877" t="str">
        <f t="shared" ca="1" si="129"/>
        <v/>
      </c>
      <c r="H1005" s="873">
        <f t="shared" si="136"/>
        <v>47</v>
      </c>
      <c r="I1005" s="875" t="str">
        <f t="shared" ca="1" si="130"/>
        <v/>
      </c>
      <c r="J1005" s="878" t="str">
        <f t="shared" ca="1" si="131"/>
        <v/>
      </c>
      <c r="K1005" s="878" t="str">
        <f t="shared" ca="1" si="132"/>
        <v/>
      </c>
      <c r="L1005" s="877" t="str">
        <f t="shared" ca="1" si="133"/>
        <v/>
      </c>
      <c r="M1005" s="888" t="str">
        <f ca="1">IFERROR(IF(COUNTIF($B$607:$B1004,"&lt;0")=1,"",OFFSET($C1003,-COUNTIF($B$607:$B1004,"&lt;0")+3,0)),"")</f>
        <v>a1755000002Q5GkAAK</v>
      </c>
      <c r="N1005" s="888">
        <f ca="1">IFERROR(IF(AND(_xlfn.ISFORMULA(I1005),NOT(_xlfn.ISFORMULA(I1004))),1,OFFSET($F1003,-COUNTIF($B$607:B1004,"&lt;0")+3,0)),"")</f>
        <v>20</v>
      </c>
      <c r="O1005" s="873">
        <f t="shared" si="137"/>
        <v>0</v>
      </c>
      <c r="P1005" s="873"/>
      <c r="Q1005" s="873"/>
      <c r="R1005" s="873"/>
      <c r="S1005" s="873"/>
      <c r="T1005" s="877"/>
    </row>
    <row r="1006" spans="1:20" x14ac:dyDescent="0.35">
      <c r="A1006" s="873" t="b">
        <f t="shared" ca="1" si="127"/>
        <v>0</v>
      </c>
      <c r="B1006" s="873">
        <f t="shared" si="134"/>
        <v>157</v>
      </c>
      <c r="C1006" s="891" t="str">
        <f t="shared" ca="1" si="128"/>
        <v>a1755000002Q5HEAA0</v>
      </c>
      <c r="D1006" s="888"/>
      <c r="E1006" s="873">
        <f t="shared" si="135"/>
        <v>5</v>
      </c>
      <c r="F1006" s="889">
        <f ca="1">IF(COUNTA(D$608:D1006)=1,"",OFFSET(F1004,-COUNTA(D$608:D1006)+3,0))</f>
        <v>20</v>
      </c>
      <c r="G1006" s="877" t="str">
        <f t="shared" ca="1" si="129"/>
        <v/>
      </c>
      <c r="H1006" s="873">
        <f t="shared" si="136"/>
        <v>47</v>
      </c>
      <c r="I1006" s="875" t="str">
        <f t="shared" ca="1" si="130"/>
        <v/>
      </c>
      <c r="J1006" s="878" t="str">
        <f t="shared" ca="1" si="131"/>
        <v/>
      </c>
      <c r="K1006" s="878" t="str">
        <f t="shared" ca="1" si="132"/>
        <v/>
      </c>
      <c r="L1006" s="877" t="str">
        <f t="shared" ca="1" si="133"/>
        <v/>
      </c>
      <c r="M1006" s="888" t="str">
        <f ca="1">IFERROR(IF(COUNTIF($B$607:$B1005,"&lt;0")=1,"",OFFSET($C1004,-COUNTIF($B$607:$B1005,"&lt;0")+3,0)),"")</f>
        <v>a1755000002Q5HEAA0</v>
      </c>
      <c r="N1006" s="888">
        <f ca="1">IFERROR(IF(AND(_xlfn.ISFORMULA(I1006),NOT(_xlfn.ISFORMULA(I1005))),1,OFFSET($F1004,-COUNTIF($B$607:B1005,"&lt;0")+3,0)),"")</f>
        <v>20</v>
      </c>
      <c r="O1006" s="873">
        <f t="shared" si="137"/>
        <v>0</v>
      </c>
      <c r="P1006" s="873"/>
      <c r="Q1006" s="873"/>
      <c r="R1006" s="873"/>
      <c r="S1006" s="873"/>
      <c r="T1006" s="877"/>
    </row>
    <row r="1007" spans="1:20" x14ac:dyDescent="0.35">
      <c r="A1007" s="873" t="b">
        <f t="shared" ca="1" si="127"/>
        <v>0</v>
      </c>
      <c r="B1007" s="873">
        <f t="shared" si="134"/>
        <v>158</v>
      </c>
      <c r="C1007" s="891" t="str">
        <f t="shared" ca="1" si="128"/>
        <v>a1755000002Q5HiAAK</v>
      </c>
      <c r="D1007" s="888"/>
      <c r="E1007" s="873">
        <f t="shared" si="135"/>
        <v>6</v>
      </c>
      <c r="F1007" s="889">
        <f ca="1">IF(COUNTA(D$608:D1007)=1,"",OFFSET(F1005,-COUNTA(D$608:D1007)+3,0))</f>
        <v>20</v>
      </c>
      <c r="G1007" s="877" t="str">
        <f t="shared" ca="1" si="129"/>
        <v/>
      </c>
      <c r="H1007" s="873">
        <f t="shared" si="136"/>
        <v>47</v>
      </c>
      <c r="I1007" s="875" t="str">
        <f t="shared" ca="1" si="130"/>
        <v/>
      </c>
      <c r="J1007" s="878" t="str">
        <f t="shared" ca="1" si="131"/>
        <v/>
      </c>
      <c r="K1007" s="878" t="str">
        <f t="shared" ca="1" si="132"/>
        <v/>
      </c>
      <c r="L1007" s="877" t="str">
        <f t="shared" ca="1" si="133"/>
        <v/>
      </c>
      <c r="M1007" s="888" t="str">
        <f ca="1">IFERROR(IF(COUNTIF($B$607:$B1006,"&lt;0")=1,"",OFFSET($C1005,-COUNTIF($B$607:$B1006,"&lt;0")+3,0)),"")</f>
        <v>a1755000002Q5HiAAK</v>
      </c>
      <c r="N1007" s="888">
        <f ca="1">IFERROR(IF(AND(_xlfn.ISFORMULA(I1007),NOT(_xlfn.ISFORMULA(I1006))),1,OFFSET($F1005,-COUNTIF($B$607:B1006,"&lt;0")+3,0)),"")</f>
        <v>20</v>
      </c>
      <c r="O1007" s="873">
        <f t="shared" si="137"/>
        <v>0</v>
      </c>
      <c r="P1007" s="873"/>
      <c r="Q1007" s="873"/>
      <c r="R1007" s="873"/>
      <c r="S1007" s="873"/>
      <c r="T1007" s="877"/>
    </row>
    <row r="1008" spans="1:20" x14ac:dyDescent="0.35">
      <c r="A1008" s="873" t="b">
        <f t="shared" ca="1" si="127"/>
        <v>0</v>
      </c>
      <c r="B1008" s="873">
        <f t="shared" si="134"/>
        <v>159</v>
      </c>
      <c r="C1008" s="891" t="str">
        <f t="shared" ca="1" si="128"/>
        <v>a1755000002Q5ICAA0</v>
      </c>
      <c r="D1008" s="888"/>
      <c r="E1008" s="873">
        <f t="shared" si="135"/>
        <v>7</v>
      </c>
      <c r="F1008" s="889">
        <f ca="1">IF(COUNTA(D$608:D1008)=1,"",OFFSET(F1006,-COUNTA(D$608:D1008)+3,0))</f>
        <v>20</v>
      </c>
      <c r="G1008" s="877" t="str">
        <f t="shared" ca="1" si="129"/>
        <v/>
      </c>
      <c r="H1008" s="873">
        <f t="shared" si="136"/>
        <v>47</v>
      </c>
      <c r="I1008" s="875" t="str">
        <f t="shared" ca="1" si="130"/>
        <v/>
      </c>
      <c r="J1008" s="878" t="str">
        <f t="shared" ca="1" si="131"/>
        <v/>
      </c>
      <c r="K1008" s="878" t="str">
        <f t="shared" ca="1" si="132"/>
        <v/>
      </c>
      <c r="L1008" s="877" t="str">
        <f t="shared" ca="1" si="133"/>
        <v/>
      </c>
      <c r="M1008" s="888" t="str">
        <f ca="1">IFERROR(IF(COUNTIF($B$607:$B1007,"&lt;0")=1,"",OFFSET($C1006,-COUNTIF($B$607:$B1007,"&lt;0")+3,0)),"")</f>
        <v>a1755000002Q5ICAA0</v>
      </c>
      <c r="N1008" s="888">
        <f ca="1">IFERROR(IF(AND(_xlfn.ISFORMULA(I1008),NOT(_xlfn.ISFORMULA(I1007))),1,OFFSET($F1006,-COUNTIF($B$607:B1007,"&lt;0")+3,0)),"")</f>
        <v>20</v>
      </c>
      <c r="O1008" s="873">
        <f t="shared" si="137"/>
        <v>0</v>
      </c>
      <c r="P1008" s="873"/>
      <c r="Q1008" s="873"/>
      <c r="R1008" s="873"/>
      <c r="S1008" s="873"/>
      <c r="T1008" s="877"/>
    </row>
    <row r="1009" spans="1:20" x14ac:dyDescent="0.35">
      <c r="A1009" s="873" t="b">
        <f t="shared" ca="1" si="127"/>
        <v>0</v>
      </c>
      <c r="B1009" s="873">
        <f t="shared" si="134"/>
        <v>160</v>
      </c>
      <c r="C1009" s="891" t="str">
        <f t="shared" ca="1" si="128"/>
        <v>a1755000002Q5IgAAK</v>
      </c>
      <c r="D1009" s="888"/>
      <c r="E1009" s="873">
        <f t="shared" si="135"/>
        <v>8</v>
      </c>
      <c r="F1009" s="889">
        <f ca="1">IF(COUNTA(D$608:D1009)=1,"",OFFSET(F1007,-COUNTA(D$608:D1009)+3,0))</f>
        <v>20</v>
      </c>
      <c r="G1009" s="877" t="str">
        <f t="shared" ca="1" si="129"/>
        <v/>
      </c>
      <c r="H1009" s="873">
        <f t="shared" si="136"/>
        <v>47</v>
      </c>
      <c r="I1009" s="875" t="str">
        <f t="shared" ca="1" si="130"/>
        <v/>
      </c>
      <c r="J1009" s="878" t="str">
        <f t="shared" ca="1" si="131"/>
        <v/>
      </c>
      <c r="K1009" s="878" t="str">
        <f t="shared" ca="1" si="132"/>
        <v/>
      </c>
      <c r="L1009" s="877" t="str">
        <f t="shared" ca="1" si="133"/>
        <v/>
      </c>
      <c r="M1009" s="888" t="str">
        <f ca="1">IFERROR(IF(COUNTIF($B$607:$B1008,"&lt;0")=1,"",OFFSET($C1007,-COUNTIF($B$607:$B1008,"&lt;0")+3,0)),"")</f>
        <v>a1755000002Q5IgAAK</v>
      </c>
      <c r="N1009" s="888">
        <f ca="1">IFERROR(IF(AND(_xlfn.ISFORMULA(I1009),NOT(_xlfn.ISFORMULA(I1008))),1,OFFSET($F1007,-COUNTIF($B$607:B1008,"&lt;0")+3,0)),"")</f>
        <v>20</v>
      </c>
      <c r="O1009" s="873">
        <f t="shared" si="137"/>
        <v>0</v>
      </c>
      <c r="P1009" s="873"/>
      <c r="Q1009" s="873"/>
      <c r="R1009" s="873"/>
      <c r="S1009" s="873"/>
      <c r="T1009" s="877"/>
    </row>
    <row r="1010" spans="1:20" x14ac:dyDescent="0.35">
      <c r="A1010" s="873" t="b">
        <f t="shared" ca="1" si="127"/>
        <v>0</v>
      </c>
      <c r="B1010" s="873">
        <f t="shared" si="134"/>
        <v>161</v>
      </c>
      <c r="C1010" s="891" t="str">
        <f t="shared" ca="1" si="128"/>
        <v>a1755000002Q5FJAA0</v>
      </c>
      <c r="D1010" s="888"/>
      <c r="E1010" s="873">
        <f t="shared" si="135"/>
        <v>1</v>
      </c>
      <c r="F1010" s="889">
        <f ca="1">IF(COUNTA(D$608:D1010)=1,"",OFFSET(F1008,-COUNTA(D$608:D1010)+3,0))</f>
        <v>21</v>
      </c>
      <c r="G1010" s="877" t="str">
        <f t="shared" ca="1" si="129"/>
        <v/>
      </c>
      <c r="H1010" s="873">
        <f t="shared" si="136"/>
        <v>49</v>
      </c>
      <c r="I1010" s="875" t="str">
        <f t="shared" ca="1" si="130"/>
        <v/>
      </c>
      <c r="J1010" s="878" t="str">
        <f t="shared" ca="1" si="131"/>
        <v/>
      </c>
      <c r="K1010" s="878" t="str">
        <f t="shared" ca="1" si="132"/>
        <v/>
      </c>
      <c r="L1010" s="877" t="str">
        <f t="shared" ca="1" si="133"/>
        <v/>
      </c>
      <c r="M1010" s="888" t="str">
        <f ca="1">IFERROR(IF(COUNTIF($B$607:$B1009,"&lt;0")=1,"",OFFSET($C1008,-COUNTIF($B$607:$B1009,"&lt;0")+3,0)),"")</f>
        <v>a1755000002Q5FJAA0</v>
      </c>
      <c r="N1010" s="888">
        <f ca="1">IFERROR(IF(AND(_xlfn.ISFORMULA(I1010),NOT(_xlfn.ISFORMULA(I1009))),1,OFFSET($F1008,-COUNTIF($B$607:B1009,"&lt;0")+3,0)),"")</f>
        <v>21</v>
      </c>
      <c r="O1010" s="873">
        <f t="shared" si="137"/>
        <v>0</v>
      </c>
      <c r="P1010" s="873"/>
      <c r="Q1010" s="873"/>
      <c r="R1010" s="873"/>
      <c r="S1010" s="873"/>
      <c r="T1010" s="877"/>
    </row>
    <row r="1011" spans="1:20" x14ac:dyDescent="0.35">
      <c r="A1011" s="873" t="b">
        <f t="shared" ca="1" si="127"/>
        <v>0</v>
      </c>
      <c r="B1011" s="873">
        <f t="shared" si="134"/>
        <v>162</v>
      </c>
      <c r="C1011" s="891" t="str">
        <f t="shared" ca="1" si="128"/>
        <v>a1755000002Q5FnAAK</v>
      </c>
      <c r="D1011" s="888"/>
      <c r="E1011" s="873">
        <f t="shared" si="135"/>
        <v>2</v>
      </c>
      <c r="F1011" s="889">
        <f ca="1">IF(COUNTA(D$608:D1011)=1,"",OFFSET(F1009,-COUNTA(D$608:D1011)+3,0))</f>
        <v>21</v>
      </c>
      <c r="G1011" s="877" t="str">
        <f t="shared" ca="1" si="129"/>
        <v/>
      </c>
      <c r="H1011" s="873">
        <f t="shared" si="136"/>
        <v>49</v>
      </c>
      <c r="I1011" s="875" t="str">
        <f t="shared" ca="1" si="130"/>
        <v/>
      </c>
      <c r="J1011" s="878" t="str">
        <f t="shared" ca="1" si="131"/>
        <v/>
      </c>
      <c r="K1011" s="878" t="str">
        <f t="shared" ca="1" si="132"/>
        <v/>
      </c>
      <c r="L1011" s="877" t="str">
        <f t="shared" ca="1" si="133"/>
        <v/>
      </c>
      <c r="M1011" s="888" t="str">
        <f ca="1">IFERROR(IF(COUNTIF($B$607:$B1010,"&lt;0")=1,"",OFFSET($C1009,-COUNTIF($B$607:$B1010,"&lt;0")+3,0)),"")</f>
        <v>a1755000002Q5FnAAK</v>
      </c>
      <c r="N1011" s="888">
        <f ca="1">IFERROR(IF(AND(_xlfn.ISFORMULA(I1011),NOT(_xlfn.ISFORMULA(I1010))),1,OFFSET($F1009,-COUNTIF($B$607:B1010,"&lt;0")+3,0)),"")</f>
        <v>21</v>
      </c>
      <c r="O1011" s="873">
        <f t="shared" si="137"/>
        <v>0</v>
      </c>
      <c r="P1011" s="873"/>
      <c r="Q1011" s="873"/>
      <c r="R1011" s="873"/>
      <c r="S1011" s="873"/>
      <c r="T1011" s="877"/>
    </row>
    <row r="1012" spans="1:20" x14ac:dyDescent="0.35">
      <c r="A1012" s="873" t="b">
        <f t="shared" ca="1" si="127"/>
        <v>0</v>
      </c>
      <c r="B1012" s="873">
        <f t="shared" si="134"/>
        <v>163</v>
      </c>
      <c r="C1012" s="891" t="str">
        <f t="shared" ca="1" si="128"/>
        <v>a1755000002Q5GHAA0</v>
      </c>
      <c r="D1012" s="888"/>
      <c r="E1012" s="873">
        <f t="shared" si="135"/>
        <v>3</v>
      </c>
      <c r="F1012" s="889">
        <f ca="1">IF(COUNTA(D$608:D1012)=1,"",OFFSET(F1010,-COUNTA(D$608:D1012)+3,0))</f>
        <v>21</v>
      </c>
      <c r="G1012" s="877" t="str">
        <f t="shared" ca="1" si="129"/>
        <v/>
      </c>
      <c r="H1012" s="873">
        <f t="shared" si="136"/>
        <v>49</v>
      </c>
      <c r="I1012" s="875" t="str">
        <f t="shared" ca="1" si="130"/>
        <v/>
      </c>
      <c r="J1012" s="878" t="str">
        <f t="shared" ca="1" si="131"/>
        <v/>
      </c>
      <c r="K1012" s="878" t="str">
        <f t="shared" ca="1" si="132"/>
        <v/>
      </c>
      <c r="L1012" s="877" t="str">
        <f t="shared" ca="1" si="133"/>
        <v/>
      </c>
      <c r="M1012" s="888" t="str">
        <f ca="1">IFERROR(IF(COUNTIF($B$607:$B1011,"&lt;0")=1,"",OFFSET($C1010,-COUNTIF($B$607:$B1011,"&lt;0")+3,0)),"")</f>
        <v>a1755000002Q5GHAA0</v>
      </c>
      <c r="N1012" s="888">
        <f ca="1">IFERROR(IF(AND(_xlfn.ISFORMULA(I1012),NOT(_xlfn.ISFORMULA(I1011))),1,OFFSET($F1010,-COUNTIF($B$607:B1011,"&lt;0")+3,0)),"")</f>
        <v>21</v>
      </c>
      <c r="O1012" s="873">
        <f t="shared" si="137"/>
        <v>0</v>
      </c>
      <c r="P1012" s="873"/>
      <c r="Q1012" s="873"/>
      <c r="R1012" s="873"/>
      <c r="S1012" s="873"/>
      <c r="T1012" s="877"/>
    </row>
    <row r="1013" spans="1:20" x14ac:dyDescent="0.35">
      <c r="A1013" s="873" t="b">
        <f t="shared" ca="1" si="127"/>
        <v>0</v>
      </c>
      <c r="B1013" s="873">
        <f t="shared" si="134"/>
        <v>164</v>
      </c>
      <c r="C1013" s="891" t="str">
        <f t="shared" ca="1" si="128"/>
        <v>a1755000002Q5GlAAK</v>
      </c>
      <c r="D1013" s="888"/>
      <c r="E1013" s="873">
        <f t="shared" si="135"/>
        <v>4</v>
      </c>
      <c r="F1013" s="889">
        <f ca="1">IF(COUNTA(D$608:D1013)=1,"",OFFSET(F1011,-COUNTA(D$608:D1013)+3,0))</f>
        <v>21</v>
      </c>
      <c r="G1013" s="877" t="str">
        <f t="shared" ca="1" si="129"/>
        <v/>
      </c>
      <c r="H1013" s="873">
        <f t="shared" si="136"/>
        <v>49</v>
      </c>
      <c r="I1013" s="875" t="str">
        <f t="shared" ca="1" si="130"/>
        <v/>
      </c>
      <c r="J1013" s="878" t="str">
        <f t="shared" ca="1" si="131"/>
        <v/>
      </c>
      <c r="K1013" s="878" t="str">
        <f t="shared" ca="1" si="132"/>
        <v/>
      </c>
      <c r="L1013" s="877" t="str">
        <f t="shared" ca="1" si="133"/>
        <v/>
      </c>
      <c r="M1013" s="888" t="str">
        <f ca="1">IFERROR(IF(COUNTIF($B$607:$B1012,"&lt;0")=1,"",OFFSET($C1011,-COUNTIF($B$607:$B1012,"&lt;0")+3,0)),"")</f>
        <v>a1755000002Q5GlAAK</v>
      </c>
      <c r="N1013" s="888">
        <f ca="1">IFERROR(IF(AND(_xlfn.ISFORMULA(I1013),NOT(_xlfn.ISFORMULA(I1012))),1,OFFSET($F1011,-COUNTIF($B$607:B1012,"&lt;0")+3,0)),"")</f>
        <v>21</v>
      </c>
      <c r="O1013" s="873">
        <f t="shared" si="137"/>
        <v>0</v>
      </c>
      <c r="P1013" s="873"/>
      <c r="Q1013" s="873"/>
      <c r="R1013" s="873"/>
      <c r="S1013" s="873"/>
      <c r="T1013" s="877"/>
    </row>
    <row r="1014" spans="1:20" x14ac:dyDescent="0.35">
      <c r="A1014" s="873" t="b">
        <f t="shared" ca="1" si="127"/>
        <v>0</v>
      </c>
      <c r="B1014" s="873">
        <f t="shared" si="134"/>
        <v>165</v>
      </c>
      <c r="C1014" s="891" t="str">
        <f t="shared" ca="1" si="128"/>
        <v>a1755000002Q5HFAA0</v>
      </c>
      <c r="D1014" s="888"/>
      <c r="E1014" s="873">
        <f t="shared" si="135"/>
        <v>5</v>
      </c>
      <c r="F1014" s="889">
        <f ca="1">IF(COUNTA(D$608:D1014)=1,"",OFFSET(F1012,-COUNTA(D$608:D1014)+3,0))</f>
        <v>21</v>
      </c>
      <c r="G1014" s="877" t="str">
        <f t="shared" ca="1" si="129"/>
        <v/>
      </c>
      <c r="H1014" s="873">
        <f t="shared" si="136"/>
        <v>49</v>
      </c>
      <c r="I1014" s="875" t="str">
        <f t="shared" ca="1" si="130"/>
        <v/>
      </c>
      <c r="J1014" s="878" t="str">
        <f t="shared" ca="1" si="131"/>
        <v/>
      </c>
      <c r="K1014" s="878" t="str">
        <f t="shared" ca="1" si="132"/>
        <v/>
      </c>
      <c r="L1014" s="877" t="str">
        <f t="shared" ca="1" si="133"/>
        <v/>
      </c>
      <c r="M1014" s="888" t="str">
        <f ca="1">IFERROR(IF(COUNTIF($B$607:$B1013,"&lt;0")=1,"",OFFSET($C1012,-COUNTIF($B$607:$B1013,"&lt;0")+3,0)),"")</f>
        <v>a1755000002Q5HFAA0</v>
      </c>
      <c r="N1014" s="888">
        <f ca="1">IFERROR(IF(AND(_xlfn.ISFORMULA(I1014),NOT(_xlfn.ISFORMULA(I1013))),1,OFFSET($F1012,-COUNTIF($B$607:B1013,"&lt;0")+3,0)),"")</f>
        <v>21</v>
      </c>
      <c r="O1014" s="873">
        <f t="shared" si="137"/>
        <v>0</v>
      </c>
      <c r="P1014" s="873"/>
      <c r="Q1014" s="873"/>
      <c r="R1014" s="873"/>
      <c r="S1014" s="873"/>
      <c r="T1014" s="877"/>
    </row>
    <row r="1015" spans="1:20" x14ac:dyDescent="0.35">
      <c r="A1015" s="873" t="b">
        <f t="shared" ca="1" si="127"/>
        <v>0</v>
      </c>
      <c r="B1015" s="873">
        <f t="shared" si="134"/>
        <v>166</v>
      </c>
      <c r="C1015" s="891" t="str">
        <f t="shared" ca="1" si="128"/>
        <v>a1755000002Q5HjAAK</v>
      </c>
      <c r="D1015" s="888"/>
      <c r="E1015" s="873">
        <f t="shared" si="135"/>
        <v>6</v>
      </c>
      <c r="F1015" s="889">
        <f ca="1">IF(COUNTA(D$608:D1015)=1,"",OFFSET(F1013,-COUNTA(D$608:D1015)+3,0))</f>
        <v>21</v>
      </c>
      <c r="G1015" s="877" t="str">
        <f t="shared" ca="1" si="129"/>
        <v/>
      </c>
      <c r="H1015" s="873">
        <f t="shared" si="136"/>
        <v>49</v>
      </c>
      <c r="I1015" s="875" t="str">
        <f t="shared" ca="1" si="130"/>
        <v/>
      </c>
      <c r="J1015" s="878" t="str">
        <f t="shared" ca="1" si="131"/>
        <v/>
      </c>
      <c r="K1015" s="878" t="str">
        <f t="shared" ca="1" si="132"/>
        <v/>
      </c>
      <c r="L1015" s="877" t="str">
        <f t="shared" ca="1" si="133"/>
        <v/>
      </c>
      <c r="M1015" s="888" t="str">
        <f ca="1">IFERROR(IF(COUNTIF($B$607:$B1014,"&lt;0")=1,"",OFFSET($C1013,-COUNTIF($B$607:$B1014,"&lt;0")+3,0)),"")</f>
        <v>a1755000002Q5HjAAK</v>
      </c>
      <c r="N1015" s="888">
        <f ca="1">IFERROR(IF(AND(_xlfn.ISFORMULA(I1015),NOT(_xlfn.ISFORMULA(I1014))),1,OFFSET($F1013,-COUNTIF($B$607:B1014,"&lt;0")+3,0)),"")</f>
        <v>21</v>
      </c>
      <c r="O1015" s="873">
        <f t="shared" si="137"/>
        <v>0</v>
      </c>
      <c r="P1015" s="873"/>
      <c r="Q1015" s="873"/>
      <c r="R1015" s="873"/>
      <c r="S1015" s="873"/>
      <c r="T1015" s="877"/>
    </row>
    <row r="1016" spans="1:20" x14ac:dyDescent="0.35">
      <c r="A1016" s="873" t="b">
        <f t="shared" ca="1" si="127"/>
        <v>0</v>
      </c>
      <c r="B1016" s="873">
        <f t="shared" si="134"/>
        <v>167</v>
      </c>
      <c r="C1016" s="891" t="str">
        <f t="shared" ca="1" si="128"/>
        <v>a1755000002Q5IDAA0</v>
      </c>
      <c r="D1016" s="888"/>
      <c r="E1016" s="873">
        <f t="shared" si="135"/>
        <v>7</v>
      </c>
      <c r="F1016" s="889">
        <f ca="1">IF(COUNTA(D$608:D1016)=1,"",OFFSET(F1014,-COUNTA(D$608:D1016)+3,0))</f>
        <v>21</v>
      </c>
      <c r="G1016" s="877" t="str">
        <f t="shared" ca="1" si="129"/>
        <v/>
      </c>
      <c r="H1016" s="873">
        <f t="shared" si="136"/>
        <v>49</v>
      </c>
      <c r="I1016" s="875" t="str">
        <f t="shared" ca="1" si="130"/>
        <v/>
      </c>
      <c r="J1016" s="878" t="str">
        <f t="shared" ca="1" si="131"/>
        <v/>
      </c>
      <c r="K1016" s="878" t="str">
        <f t="shared" ca="1" si="132"/>
        <v/>
      </c>
      <c r="L1016" s="877" t="str">
        <f t="shared" ca="1" si="133"/>
        <v/>
      </c>
      <c r="M1016" s="888" t="str">
        <f ca="1">IFERROR(IF(COUNTIF($B$607:$B1015,"&lt;0")=1,"",OFFSET($C1014,-COUNTIF($B$607:$B1015,"&lt;0")+3,0)),"")</f>
        <v>a1755000002Q5IDAA0</v>
      </c>
      <c r="N1016" s="888">
        <f ca="1">IFERROR(IF(AND(_xlfn.ISFORMULA(I1016),NOT(_xlfn.ISFORMULA(I1015))),1,OFFSET($F1014,-COUNTIF($B$607:B1015,"&lt;0")+3,0)),"")</f>
        <v>21</v>
      </c>
      <c r="O1016" s="873">
        <f t="shared" si="137"/>
        <v>0</v>
      </c>
      <c r="P1016" s="873"/>
      <c r="Q1016" s="873"/>
      <c r="R1016" s="873"/>
      <c r="S1016" s="873"/>
      <c r="T1016" s="877"/>
    </row>
    <row r="1017" spans="1:20" x14ac:dyDescent="0.35">
      <c r="A1017" s="873" t="b">
        <f t="shared" ca="1" si="127"/>
        <v>0</v>
      </c>
      <c r="B1017" s="873">
        <f t="shared" si="134"/>
        <v>168</v>
      </c>
      <c r="C1017" s="891" t="str">
        <f t="shared" ca="1" si="128"/>
        <v>a1755000002Q5IhAAK</v>
      </c>
      <c r="D1017" s="888"/>
      <c r="E1017" s="873">
        <f t="shared" si="135"/>
        <v>8</v>
      </c>
      <c r="F1017" s="889">
        <f ca="1">IF(COUNTA(D$608:D1017)=1,"",OFFSET(F1015,-COUNTA(D$608:D1017)+3,0))</f>
        <v>21</v>
      </c>
      <c r="G1017" s="877" t="str">
        <f t="shared" ca="1" si="129"/>
        <v/>
      </c>
      <c r="H1017" s="873">
        <f t="shared" si="136"/>
        <v>49</v>
      </c>
      <c r="I1017" s="875" t="str">
        <f t="shared" ca="1" si="130"/>
        <v/>
      </c>
      <c r="J1017" s="878" t="str">
        <f t="shared" ca="1" si="131"/>
        <v/>
      </c>
      <c r="K1017" s="878" t="str">
        <f t="shared" ca="1" si="132"/>
        <v/>
      </c>
      <c r="L1017" s="877" t="str">
        <f t="shared" ca="1" si="133"/>
        <v/>
      </c>
      <c r="M1017" s="888" t="str">
        <f ca="1">IFERROR(IF(COUNTIF($B$607:$B1016,"&lt;0")=1,"",OFFSET($C1015,-COUNTIF($B$607:$B1016,"&lt;0")+3,0)),"")</f>
        <v>a1755000002Q5IhAAK</v>
      </c>
      <c r="N1017" s="888">
        <f ca="1">IFERROR(IF(AND(_xlfn.ISFORMULA(I1017),NOT(_xlfn.ISFORMULA(I1016))),1,OFFSET($F1015,-COUNTIF($B$607:B1016,"&lt;0")+3,0)),"")</f>
        <v>21</v>
      </c>
      <c r="O1017" s="873">
        <f t="shared" si="137"/>
        <v>0</v>
      </c>
      <c r="P1017" s="873"/>
      <c r="Q1017" s="873"/>
      <c r="R1017" s="873"/>
      <c r="S1017" s="873"/>
      <c r="T1017" s="877"/>
    </row>
    <row r="1018" spans="1:20" x14ac:dyDescent="0.35">
      <c r="A1018" s="873" t="b">
        <f t="shared" ca="1" si="127"/>
        <v>0</v>
      </c>
      <c r="B1018" s="873">
        <f t="shared" si="134"/>
        <v>169</v>
      </c>
      <c r="C1018" s="891" t="str">
        <f t="shared" ca="1" si="128"/>
        <v>a1755000002Q5FKAA0</v>
      </c>
      <c r="D1018" s="888"/>
      <c r="E1018" s="873">
        <f t="shared" si="135"/>
        <v>1</v>
      </c>
      <c r="F1018" s="889">
        <f ca="1">IF(COUNTA(D$608:D1018)=1,"",OFFSET(F1016,-COUNTA(D$608:D1018)+3,0))</f>
        <v>22</v>
      </c>
      <c r="G1018" s="877" t="str">
        <f t="shared" ca="1" si="129"/>
        <v/>
      </c>
      <c r="H1018" s="873">
        <f t="shared" si="136"/>
        <v>51</v>
      </c>
      <c r="I1018" s="875" t="str">
        <f t="shared" ca="1" si="130"/>
        <v/>
      </c>
      <c r="J1018" s="878" t="str">
        <f t="shared" ca="1" si="131"/>
        <v/>
      </c>
      <c r="K1018" s="878" t="str">
        <f t="shared" ca="1" si="132"/>
        <v/>
      </c>
      <c r="L1018" s="877" t="str">
        <f t="shared" ca="1" si="133"/>
        <v/>
      </c>
      <c r="M1018" s="888" t="str">
        <f ca="1">IFERROR(IF(COUNTIF($B$607:$B1017,"&lt;0")=1,"",OFFSET($C1016,-COUNTIF($B$607:$B1017,"&lt;0")+3,0)),"")</f>
        <v>a1755000002Q5FKAA0</v>
      </c>
      <c r="N1018" s="888">
        <f ca="1">IFERROR(IF(AND(_xlfn.ISFORMULA(I1018),NOT(_xlfn.ISFORMULA(I1017))),1,OFFSET($F1016,-COUNTIF($B$607:B1017,"&lt;0")+3,0)),"")</f>
        <v>22</v>
      </c>
      <c r="O1018" s="873">
        <f t="shared" si="137"/>
        <v>0</v>
      </c>
      <c r="P1018" s="873"/>
      <c r="Q1018" s="873"/>
      <c r="R1018" s="873"/>
      <c r="S1018" s="873"/>
      <c r="T1018" s="877"/>
    </row>
    <row r="1019" spans="1:20" x14ac:dyDescent="0.35">
      <c r="A1019" s="873" t="b">
        <f t="shared" ca="1" si="127"/>
        <v>0</v>
      </c>
      <c r="B1019" s="873">
        <f t="shared" si="134"/>
        <v>170</v>
      </c>
      <c r="C1019" s="891" t="str">
        <f t="shared" ca="1" si="128"/>
        <v>a1755000002Q5FoAAK</v>
      </c>
      <c r="D1019" s="888"/>
      <c r="E1019" s="873">
        <f t="shared" si="135"/>
        <v>2</v>
      </c>
      <c r="F1019" s="889">
        <f ca="1">IF(COUNTA(D$608:D1019)=1,"",OFFSET(F1017,-COUNTA(D$608:D1019)+3,0))</f>
        <v>22</v>
      </c>
      <c r="G1019" s="877" t="str">
        <f t="shared" ca="1" si="129"/>
        <v/>
      </c>
      <c r="H1019" s="873">
        <f t="shared" si="136"/>
        <v>51</v>
      </c>
      <c r="I1019" s="875" t="str">
        <f t="shared" ca="1" si="130"/>
        <v/>
      </c>
      <c r="J1019" s="878" t="str">
        <f t="shared" ca="1" si="131"/>
        <v/>
      </c>
      <c r="K1019" s="878" t="str">
        <f t="shared" ca="1" si="132"/>
        <v/>
      </c>
      <c r="L1019" s="877" t="str">
        <f t="shared" ca="1" si="133"/>
        <v/>
      </c>
      <c r="M1019" s="888" t="str">
        <f ca="1">IFERROR(IF(COUNTIF($B$607:$B1018,"&lt;0")=1,"",OFFSET($C1017,-COUNTIF($B$607:$B1018,"&lt;0")+3,0)),"")</f>
        <v>a1755000002Q5FoAAK</v>
      </c>
      <c r="N1019" s="888">
        <f ca="1">IFERROR(IF(AND(_xlfn.ISFORMULA(I1019),NOT(_xlfn.ISFORMULA(I1018))),1,OFFSET($F1017,-COUNTIF($B$607:B1018,"&lt;0")+3,0)),"")</f>
        <v>22</v>
      </c>
      <c r="O1019" s="873">
        <f t="shared" si="137"/>
        <v>0</v>
      </c>
      <c r="P1019" s="873"/>
      <c r="Q1019" s="873"/>
      <c r="R1019" s="873"/>
      <c r="S1019" s="873"/>
      <c r="T1019" s="877"/>
    </row>
    <row r="1020" spans="1:20" x14ac:dyDescent="0.35">
      <c r="A1020" s="873" t="b">
        <f t="shared" ca="1" si="127"/>
        <v>0</v>
      </c>
      <c r="B1020" s="873">
        <f t="shared" si="134"/>
        <v>171</v>
      </c>
      <c r="C1020" s="891" t="str">
        <f t="shared" ca="1" si="128"/>
        <v>a1755000002Q5GIAA0</v>
      </c>
      <c r="D1020" s="888"/>
      <c r="E1020" s="873">
        <f t="shared" si="135"/>
        <v>3</v>
      </c>
      <c r="F1020" s="889">
        <f ca="1">IF(COUNTA(D$608:D1020)=1,"",OFFSET(F1018,-COUNTA(D$608:D1020)+3,0))</f>
        <v>22</v>
      </c>
      <c r="G1020" s="877" t="str">
        <f t="shared" ca="1" si="129"/>
        <v/>
      </c>
      <c r="H1020" s="873">
        <f t="shared" si="136"/>
        <v>51</v>
      </c>
      <c r="I1020" s="875" t="str">
        <f t="shared" ca="1" si="130"/>
        <v/>
      </c>
      <c r="J1020" s="878" t="str">
        <f t="shared" ca="1" si="131"/>
        <v/>
      </c>
      <c r="K1020" s="878" t="str">
        <f t="shared" ca="1" si="132"/>
        <v/>
      </c>
      <c r="L1020" s="877" t="str">
        <f t="shared" ca="1" si="133"/>
        <v/>
      </c>
      <c r="M1020" s="888" t="str">
        <f ca="1">IFERROR(IF(COUNTIF($B$607:$B1019,"&lt;0")=1,"",OFFSET($C1018,-COUNTIF($B$607:$B1019,"&lt;0")+3,0)),"")</f>
        <v>a1755000002Q5GIAA0</v>
      </c>
      <c r="N1020" s="888">
        <f ca="1">IFERROR(IF(AND(_xlfn.ISFORMULA(I1020),NOT(_xlfn.ISFORMULA(I1019))),1,OFFSET($F1018,-COUNTIF($B$607:B1019,"&lt;0")+3,0)),"")</f>
        <v>22</v>
      </c>
      <c r="O1020" s="873">
        <f t="shared" si="137"/>
        <v>0</v>
      </c>
      <c r="P1020" s="873"/>
      <c r="Q1020" s="873"/>
      <c r="R1020" s="873"/>
      <c r="S1020" s="873"/>
      <c r="T1020" s="877"/>
    </row>
    <row r="1021" spans="1:20" x14ac:dyDescent="0.35">
      <c r="A1021" s="873" t="b">
        <f t="shared" ca="1" si="127"/>
        <v>0</v>
      </c>
      <c r="B1021" s="873">
        <f t="shared" si="134"/>
        <v>172</v>
      </c>
      <c r="C1021" s="891" t="str">
        <f t="shared" ca="1" si="128"/>
        <v>a1755000002Q5GmAAK</v>
      </c>
      <c r="D1021" s="888"/>
      <c r="E1021" s="873">
        <f t="shared" si="135"/>
        <v>4</v>
      </c>
      <c r="F1021" s="889">
        <f ca="1">IF(COUNTA(D$608:D1021)=1,"",OFFSET(F1019,-COUNTA(D$608:D1021)+3,0))</f>
        <v>22</v>
      </c>
      <c r="G1021" s="877" t="str">
        <f t="shared" ca="1" si="129"/>
        <v/>
      </c>
      <c r="H1021" s="873">
        <f t="shared" si="136"/>
        <v>51</v>
      </c>
      <c r="I1021" s="875" t="str">
        <f t="shared" ca="1" si="130"/>
        <v/>
      </c>
      <c r="J1021" s="878" t="str">
        <f t="shared" ca="1" si="131"/>
        <v/>
      </c>
      <c r="K1021" s="878" t="str">
        <f t="shared" ca="1" si="132"/>
        <v/>
      </c>
      <c r="L1021" s="877" t="str">
        <f t="shared" ca="1" si="133"/>
        <v/>
      </c>
      <c r="M1021" s="888" t="str">
        <f ca="1">IFERROR(IF(COUNTIF($B$607:$B1020,"&lt;0")=1,"",OFFSET($C1019,-COUNTIF($B$607:$B1020,"&lt;0")+3,0)),"")</f>
        <v>a1755000002Q5GmAAK</v>
      </c>
      <c r="N1021" s="888">
        <f ca="1">IFERROR(IF(AND(_xlfn.ISFORMULA(I1021),NOT(_xlfn.ISFORMULA(I1020))),1,OFFSET($F1019,-COUNTIF($B$607:B1020,"&lt;0")+3,0)),"")</f>
        <v>22</v>
      </c>
      <c r="O1021" s="873">
        <f t="shared" si="137"/>
        <v>0</v>
      </c>
      <c r="P1021" s="873"/>
      <c r="Q1021" s="873"/>
      <c r="R1021" s="873"/>
      <c r="S1021" s="873"/>
      <c r="T1021" s="877"/>
    </row>
    <row r="1022" spans="1:20" x14ac:dyDescent="0.35">
      <c r="A1022" s="873" t="b">
        <f t="shared" ca="1" si="127"/>
        <v>0</v>
      </c>
      <c r="B1022" s="873">
        <f t="shared" si="134"/>
        <v>173</v>
      </c>
      <c r="C1022" s="891" t="str">
        <f t="shared" ca="1" si="128"/>
        <v>a1755000002Q5HGAA0</v>
      </c>
      <c r="D1022" s="888"/>
      <c r="E1022" s="873">
        <f t="shared" si="135"/>
        <v>5</v>
      </c>
      <c r="F1022" s="889">
        <f ca="1">IF(COUNTA(D$608:D1022)=1,"",OFFSET(F1020,-COUNTA(D$608:D1022)+3,0))</f>
        <v>22</v>
      </c>
      <c r="G1022" s="877" t="str">
        <f t="shared" ca="1" si="129"/>
        <v/>
      </c>
      <c r="H1022" s="873">
        <f t="shared" si="136"/>
        <v>51</v>
      </c>
      <c r="I1022" s="875" t="str">
        <f t="shared" ca="1" si="130"/>
        <v/>
      </c>
      <c r="J1022" s="878" t="str">
        <f t="shared" ca="1" si="131"/>
        <v/>
      </c>
      <c r="K1022" s="878" t="str">
        <f t="shared" ca="1" si="132"/>
        <v/>
      </c>
      <c r="L1022" s="877" t="str">
        <f t="shared" ca="1" si="133"/>
        <v/>
      </c>
      <c r="M1022" s="888" t="str">
        <f ca="1">IFERROR(IF(COUNTIF($B$607:$B1021,"&lt;0")=1,"",OFFSET($C1020,-COUNTIF($B$607:$B1021,"&lt;0")+3,0)),"")</f>
        <v>a1755000002Q5HGAA0</v>
      </c>
      <c r="N1022" s="888">
        <f ca="1">IFERROR(IF(AND(_xlfn.ISFORMULA(I1022),NOT(_xlfn.ISFORMULA(I1021))),1,OFFSET($F1020,-COUNTIF($B$607:B1021,"&lt;0")+3,0)),"")</f>
        <v>22</v>
      </c>
      <c r="O1022" s="873">
        <f t="shared" si="137"/>
        <v>0</v>
      </c>
      <c r="P1022" s="873"/>
      <c r="Q1022" s="873"/>
      <c r="R1022" s="873"/>
      <c r="S1022" s="873"/>
      <c r="T1022" s="877"/>
    </row>
    <row r="1023" spans="1:20" x14ac:dyDescent="0.35">
      <c r="A1023" s="873" t="b">
        <f t="shared" ca="1" si="127"/>
        <v>0</v>
      </c>
      <c r="B1023" s="873">
        <f t="shared" si="134"/>
        <v>174</v>
      </c>
      <c r="C1023" s="891" t="str">
        <f t="shared" ca="1" si="128"/>
        <v>a1755000002Q5HkAAK</v>
      </c>
      <c r="D1023" s="888"/>
      <c r="E1023" s="873">
        <f t="shared" si="135"/>
        <v>6</v>
      </c>
      <c r="F1023" s="889">
        <f ca="1">IF(COUNTA(D$608:D1023)=1,"",OFFSET(F1021,-COUNTA(D$608:D1023)+3,0))</f>
        <v>22</v>
      </c>
      <c r="G1023" s="877" t="str">
        <f t="shared" ca="1" si="129"/>
        <v/>
      </c>
      <c r="H1023" s="873">
        <f t="shared" si="136"/>
        <v>51</v>
      </c>
      <c r="I1023" s="875" t="str">
        <f t="shared" ca="1" si="130"/>
        <v/>
      </c>
      <c r="J1023" s="878" t="str">
        <f t="shared" ca="1" si="131"/>
        <v/>
      </c>
      <c r="K1023" s="878" t="str">
        <f t="shared" ca="1" si="132"/>
        <v/>
      </c>
      <c r="L1023" s="877" t="str">
        <f t="shared" ca="1" si="133"/>
        <v/>
      </c>
      <c r="M1023" s="888" t="str">
        <f ca="1">IFERROR(IF(COUNTIF($B$607:$B1022,"&lt;0")=1,"",OFFSET($C1021,-COUNTIF($B$607:$B1022,"&lt;0")+3,0)),"")</f>
        <v>a1755000002Q5HkAAK</v>
      </c>
      <c r="N1023" s="888">
        <f ca="1">IFERROR(IF(AND(_xlfn.ISFORMULA(I1023),NOT(_xlfn.ISFORMULA(I1022))),1,OFFSET($F1021,-COUNTIF($B$607:B1022,"&lt;0")+3,0)),"")</f>
        <v>22</v>
      </c>
      <c r="O1023" s="873">
        <f t="shared" si="137"/>
        <v>0</v>
      </c>
      <c r="P1023" s="873"/>
      <c r="Q1023" s="873"/>
      <c r="R1023" s="873"/>
      <c r="S1023" s="873"/>
      <c r="T1023" s="877"/>
    </row>
    <row r="1024" spans="1:20" x14ac:dyDescent="0.35">
      <c r="A1024" s="873" t="b">
        <f t="shared" ca="1" si="127"/>
        <v>0</v>
      </c>
      <c r="B1024" s="873">
        <f t="shared" si="134"/>
        <v>175</v>
      </c>
      <c r="C1024" s="891" t="str">
        <f t="shared" ca="1" si="128"/>
        <v>a1755000002Q5IEAA0</v>
      </c>
      <c r="D1024" s="888"/>
      <c r="E1024" s="873">
        <f t="shared" si="135"/>
        <v>7</v>
      </c>
      <c r="F1024" s="889">
        <f ca="1">IF(COUNTA(D$608:D1024)=1,"",OFFSET(F1022,-COUNTA(D$608:D1024)+3,0))</f>
        <v>22</v>
      </c>
      <c r="G1024" s="877" t="str">
        <f t="shared" ca="1" si="129"/>
        <v/>
      </c>
      <c r="H1024" s="873">
        <f t="shared" si="136"/>
        <v>51</v>
      </c>
      <c r="I1024" s="875" t="str">
        <f t="shared" ca="1" si="130"/>
        <v/>
      </c>
      <c r="J1024" s="878" t="str">
        <f t="shared" ca="1" si="131"/>
        <v/>
      </c>
      <c r="K1024" s="878" t="str">
        <f t="shared" ca="1" si="132"/>
        <v/>
      </c>
      <c r="L1024" s="877" t="str">
        <f t="shared" ca="1" si="133"/>
        <v/>
      </c>
      <c r="M1024" s="888" t="str">
        <f ca="1">IFERROR(IF(COUNTIF($B$607:$B1023,"&lt;0")=1,"",OFFSET($C1022,-COUNTIF($B$607:$B1023,"&lt;0")+3,0)),"")</f>
        <v>a1755000002Q5IEAA0</v>
      </c>
      <c r="N1024" s="888">
        <f ca="1">IFERROR(IF(AND(_xlfn.ISFORMULA(I1024),NOT(_xlfn.ISFORMULA(I1023))),1,OFFSET($F1022,-COUNTIF($B$607:B1023,"&lt;0")+3,0)),"")</f>
        <v>22</v>
      </c>
      <c r="O1024" s="873">
        <f t="shared" si="137"/>
        <v>0</v>
      </c>
      <c r="P1024" s="873"/>
      <c r="Q1024" s="873"/>
      <c r="R1024" s="873"/>
      <c r="S1024" s="873"/>
      <c r="T1024" s="877"/>
    </row>
    <row r="1025" spans="1:20" x14ac:dyDescent="0.35">
      <c r="A1025" s="873" t="b">
        <f t="shared" ca="1" si="127"/>
        <v>0</v>
      </c>
      <c r="B1025" s="873">
        <f t="shared" si="134"/>
        <v>176</v>
      </c>
      <c r="C1025" s="891" t="str">
        <f t="shared" ca="1" si="128"/>
        <v>a1755000002Q5IiAAK</v>
      </c>
      <c r="D1025" s="888"/>
      <c r="E1025" s="873">
        <f t="shared" si="135"/>
        <v>8</v>
      </c>
      <c r="F1025" s="889">
        <f ca="1">IF(COUNTA(D$608:D1025)=1,"",OFFSET(F1023,-COUNTA(D$608:D1025)+3,0))</f>
        <v>22</v>
      </c>
      <c r="G1025" s="877" t="str">
        <f t="shared" ca="1" si="129"/>
        <v/>
      </c>
      <c r="H1025" s="873">
        <f t="shared" si="136"/>
        <v>51</v>
      </c>
      <c r="I1025" s="875" t="str">
        <f t="shared" ca="1" si="130"/>
        <v/>
      </c>
      <c r="J1025" s="878" t="str">
        <f t="shared" ca="1" si="131"/>
        <v/>
      </c>
      <c r="K1025" s="878" t="str">
        <f t="shared" ca="1" si="132"/>
        <v/>
      </c>
      <c r="L1025" s="877" t="str">
        <f t="shared" ca="1" si="133"/>
        <v/>
      </c>
      <c r="M1025" s="888" t="str">
        <f ca="1">IFERROR(IF(COUNTIF($B$607:$B1024,"&lt;0")=1,"",OFFSET($C1023,-COUNTIF($B$607:$B1024,"&lt;0")+3,0)),"")</f>
        <v>a1755000002Q5IiAAK</v>
      </c>
      <c r="N1025" s="888">
        <f ca="1">IFERROR(IF(AND(_xlfn.ISFORMULA(I1025),NOT(_xlfn.ISFORMULA(I1024))),1,OFFSET($F1023,-COUNTIF($B$607:B1024,"&lt;0")+3,0)),"")</f>
        <v>22</v>
      </c>
      <c r="O1025" s="873">
        <f t="shared" si="137"/>
        <v>0</v>
      </c>
      <c r="P1025" s="873"/>
      <c r="Q1025" s="873"/>
      <c r="R1025" s="873"/>
      <c r="S1025" s="873"/>
      <c r="T1025" s="877"/>
    </row>
    <row r="1026" spans="1:20" x14ac:dyDescent="0.35">
      <c r="A1026" s="873" t="b">
        <f t="shared" ca="1" si="127"/>
        <v>0</v>
      </c>
      <c r="B1026" s="873">
        <f t="shared" si="134"/>
        <v>177</v>
      </c>
      <c r="C1026" s="891" t="str">
        <f t="shared" ca="1" si="128"/>
        <v>a1755000002Q5FLAA0</v>
      </c>
      <c r="D1026" s="888"/>
      <c r="E1026" s="873">
        <f t="shared" si="135"/>
        <v>1</v>
      </c>
      <c r="F1026" s="889">
        <f ca="1">IF(COUNTA(D$608:D1026)=1,"",OFFSET(F1024,-COUNTA(D$608:D1026)+3,0))</f>
        <v>23</v>
      </c>
      <c r="G1026" s="877" t="str">
        <f t="shared" ca="1" si="129"/>
        <v/>
      </c>
      <c r="H1026" s="873">
        <f t="shared" si="136"/>
        <v>53</v>
      </c>
      <c r="I1026" s="875" t="str">
        <f t="shared" ca="1" si="130"/>
        <v/>
      </c>
      <c r="J1026" s="878" t="str">
        <f t="shared" ca="1" si="131"/>
        <v/>
      </c>
      <c r="K1026" s="878" t="str">
        <f t="shared" ca="1" si="132"/>
        <v/>
      </c>
      <c r="L1026" s="877" t="str">
        <f t="shared" ca="1" si="133"/>
        <v/>
      </c>
      <c r="M1026" s="888" t="str">
        <f ca="1">IFERROR(IF(COUNTIF($B$607:$B1025,"&lt;0")=1,"",OFFSET($C1024,-COUNTIF($B$607:$B1025,"&lt;0")+3,0)),"")</f>
        <v>a1755000002Q5FLAA0</v>
      </c>
      <c r="N1026" s="888">
        <f ca="1">IFERROR(IF(AND(_xlfn.ISFORMULA(I1026),NOT(_xlfn.ISFORMULA(I1025))),1,OFFSET($F1024,-COUNTIF($B$607:B1025,"&lt;0")+3,0)),"")</f>
        <v>23</v>
      </c>
      <c r="O1026" s="873">
        <f t="shared" si="137"/>
        <v>0</v>
      </c>
      <c r="P1026" s="873"/>
      <c r="Q1026" s="873"/>
      <c r="R1026" s="873"/>
      <c r="S1026" s="873"/>
      <c r="T1026" s="877"/>
    </row>
    <row r="1027" spans="1:20" x14ac:dyDescent="0.35">
      <c r="A1027" s="873" t="b">
        <f t="shared" ca="1" si="127"/>
        <v>0</v>
      </c>
      <c r="B1027" s="873">
        <f t="shared" si="134"/>
        <v>178</v>
      </c>
      <c r="C1027" s="891" t="str">
        <f t="shared" ca="1" si="128"/>
        <v>a1755000002Q5FpAAK</v>
      </c>
      <c r="D1027" s="888"/>
      <c r="E1027" s="873">
        <f t="shared" si="135"/>
        <v>2</v>
      </c>
      <c r="F1027" s="889">
        <f ca="1">IF(COUNTA(D$608:D1027)=1,"",OFFSET(F1025,-COUNTA(D$608:D1027)+3,0))</f>
        <v>23</v>
      </c>
      <c r="G1027" s="877" t="str">
        <f t="shared" ca="1" si="129"/>
        <v/>
      </c>
      <c r="H1027" s="873">
        <f t="shared" si="136"/>
        <v>53</v>
      </c>
      <c r="I1027" s="875" t="str">
        <f t="shared" ca="1" si="130"/>
        <v/>
      </c>
      <c r="J1027" s="878" t="str">
        <f t="shared" ca="1" si="131"/>
        <v/>
      </c>
      <c r="K1027" s="878" t="str">
        <f t="shared" ca="1" si="132"/>
        <v/>
      </c>
      <c r="L1027" s="877" t="str">
        <f t="shared" ca="1" si="133"/>
        <v/>
      </c>
      <c r="M1027" s="888" t="str">
        <f ca="1">IFERROR(IF(COUNTIF($B$607:$B1026,"&lt;0")=1,"",OFFSET($C1025,-COUNTIF($B$607:$B1026,"&lt;0")+3,0)),"")</f>
        <v>a1755000002Q5FpAAK</v>
      </c>
      <c r="N1027" s="888">
        <f ca="1">IFERROR(IF(AND(_xlfn.ISFORMULA(I1027),NOT(_xlfn.ISFORMULA(I1026))),1,OFFSET($F1025,-COUNTIF($B$607:B1026,"&lt;0")+3,0)),"")</f>
        <v>23</v>
      </c>
      <c r="O1027" s="873">
        <f t="shared" si="137"/>
        <v>0</v>
      </c>
      <c r="P1027" s="873"/>
      <c r="Q1027" s="873"/>
      <c r="R1027" s="873"/>
      <c r="S1027" s="873"/>
      <c r="T1027" s="877"/>
    </row>
    <row r="1028" spans="1:20" x14ac:dyDescent="0.35">
      <c r="A1028" s="873" t="b">
        <f t="shared" ca="1" si="127"/>
        <v>0</v>
      </c>
      <c r="B1028" s="873">
        <f t="shared" si="134"/>
        <v>179</v>
      </c>
      <c r="C1028" s="891" t="str">
        <f t="shared" ca="1" si="128"/>
        <v>a1755000002Q5GJAA0</v>
      </c>
      <c r="D1028" s="888"/>
      <c r="E1028" s="873">
        <f t="shared" si="135"/>
        <v>3</v>
      </c>
      <c r="F1028" s="889">
        <f ca="1">IF(COUNTA(D$608:D1028)=1,"",OFFSET(F1026,-COUNTA(D$608:D1028)+3,0))</f>
        <v>23</v>
      </c>
      <c r="G1028" s="877" t="str">
        <f t="shared" ca="1" si="129"/>
        <v/>
      </c>
      <c r="H1028" s="873">
        <f t="shared" si="136"/>
        <v>53</v>
      </c>
      <c r="I1028" s="875" t="str">
        <f t="shared" ca="1" si="130"/>
        <v/>
      </c>
      <c r="J1028" s="878" t="str">
        <f t="shared" ca="1" si="131"/>
        <v/>
      </c>
      <c r="K1028" s="878" t="str">
        <f t="shared" ca="1" si="132"/>
        <v/>
      </c>
      <c r="L1028" s="877" t="str">
        <f t="shared" ca="1" si="133"/>
        <v/>
      </c>
      <c r="M1028" s="888" t="str">
        <f ca="1">IFERROR(IF(COUNTIF($B$607:$B1027,"&lt;0")=1,"",OFFSET($C1026,-COUNTIF($B$607:$B1027,"&lt;0")+3,0)),"")</f>
        <v>a1755000002Q5GJAA0</v>
      </c>
      <c r="N1028" s="888">
        <f ca="1">IFERROR(IF(AND(_xlfn.ISFORMULA(I1028),NOT(_xlfn.ISFORMULA(I1027))),1,OFFSET($F1026,-COUNTIF($B$607:B1027,"&lt;0")+3,0)),"")</f>
        <v>23</v>
      </c>
      <c r="O1028" s="873">
        <f t="shared" si="137"/>
        <v>0</v>
      </c>
      <c r="P1028" s="873"/>
      <c r="Q1028" s="873"/>
      <c r="R1028" s="873"/>
      <c r="S1028" s="873"/>
      <c r="T1028" s="877"/>
    </row>
    <row r="1029" spans="1:20" x14ac:dyDescent="0.35">
      <c r="A1029" s="873" t="b">
        <f t="shared" ca="1" si="127"/>
        <v>0</v>
      </c>
      <c r="B1029" s="873">
        <f t="shared" si="134"/>
        <v>180</v>
      </c>
      <c r="C1029" s="891" t="str">
        <f t="shared" ca="1" si="128"/>
        <v>a1755000002Q5GnAAK</v>
      </c>
      <c r="D1029" s="888"/>
      <c r="E1029" s="873">
        <f t="shared" si="135"/>
        <v>4</v>
      </c>
      <c r="F1029" s="889">
        <f ca="1">IF(COUNTA(D$608:D1029)=1,"",OFFSET(F1027,-COUNTA(D$608:D1029)+3,0))</f>
        <v>23</v>
      </c>
      <c r="G1029" s="877" t="str">
        <f t="shared" ca="1" si="129"/>
        <v/>
      </c>
      <c r="H1029" s="873">
        <f t="shared" si="136"/>
        <v>53</v>
      </c>
      <c r="I1029" s="875" t="str">
        <f t="shared" ca="1" si="130"/>
        <v/>
      </c>
      <c r="J1029" s="878" t="str">
        <f t="shared" ca="1" si="131"/>
        <v/>
      </c>
      <c r="K1029" s="878" t="str">
        <f t="shared" ca="1" si="132"/>
        <v/>
      </c>
      <c r="L1029" s="877" t="str">
        <f t="shared" ca="1" si="133"/>
        <v/>
      </c>
      <c r="M1029" s="888" t="str">
        <f ca="1">IFERROR(IF(COUNTIF($B$607:$B1028,"&lt;0")=1,"",OFFSET($C1027,-COUNTIF($B$607:$B1028,"&lt;0")+3,0)),"")</f>
        <v>a1755000002Q5GnAAK</v>
      </c>
      <c r="N1029" s="888">
        <f ca="1">IFERROR(IF(AND(_xlfn.ISFORMULA(I1029),NOT(_xlfn.ISFORMULA(I1028))),1,OFFSET($F1027,-COUNTIF($B$607:B1028,"&lt;0")+3,0)),"")</f>
        <v>23</v>
      </c>
      <c r="O1029" s="873">
        <f t="shared" si="137"/>
        <v>0</v>
      </c>
      <c r="P1029" s="873"/>
      <c r="Q1029" s="873"/>
      <c r="R1029" s="873"/>
      <c r="S1029" s="873"/>
      <c r="T1029" s="877"/>
    </row>
    <row r="1030" spans="1:20" x14ac:dyDescent="0.35">
      <c r="A1030" s="873" t="b">
        <f t="shared" ca="1" si="127"/>
        <v>0</v>
      </c>
      <c r="B1030" s="873">
        <f t="shared" si="134"/>
        <v>181</v>
      </c>
      <c r="C1030" s="891" t="str">
        <f t="shared" ca="1" si="128"/>
        <v>a1755000002Q5HHAA0</v>
      </c>
      <c r="D1030" s="888"/>
      <c r="E1030" s="873">
        <f t="shared" si="135"/>
        <v>5</v>
      </c>
      <c r="F1030" s="889">
        <f ca="1">IF(COUNTA(D$608:D1030)=1,"",OFFSET(F1028,-COUNTA(D$608:D1030)+3,0))</f>
        <v>23</v>
      </c>
      <c r="G1030" s="877" t="str">
        <f t="shared" ca="1" si="129"/>
        <v/>
      </c>
      <c r="H1030" s="873">
        <f t="shared" si="136"/>
        <v>53</v>
      </c>
      <c r="I1030" s="875" t="str">
        <f t="shared" ca="1" si="130"/>
        <v/>
      </c>
      <c r="J1030" s="878" t="str">
        <f t="shared" ca="1" si="131"/>
        <v/>
      </c>
      <c r="K1030" s="878" t="str">
        <f t="shared" ca="1" si="132"/>
        <v/>
      </c>
      <c r="L1030" s="877" t="str">
        <f t="shared" ca="1" si="133"/>
        <v/>
      </c>
      <c r="M1030" s="888" t="str">
        <f ca="1">IFERROR(IF(COUNTIF($B$607:$B1029,"&lt;0")=1,"",OFFSET($C1028,-COUNTIF($B$607:$B1029,"&lt;0")+3,0)),"")</f>
        <v>a1755000002Q5HHAA0</v>
      </c>
      <c r="N1030" s="888">
        <f ca="1">IFERROR(IF(AND(_xlfn.ISFORMULA(I1030),NOT(_xlfn.ISFORMULA(I1029))),1,OFFSET($F1028,-COUNTIF($B$607:B1029,"&lt;0")+3,0)),"")</f>
        <v>23</v>
      </c>
      <c r="O1030" s="873">
        <f t="shared" si="137"/>
        <v>0</v>
      </c>
      <c r="P1030" s="873"/>
      <c r="Q1030" s="873"/>
      <c r="R1030" s="873"/>
      <c r="S1030" s="873"/>
      <c r="T1030" s="877"/>
    </row>
    <row r="1031" spans="1:20" x14ac:dyDescent="0.35">
      <c r="A1031" s="873" t="b">
        <f t="shared" ca="1" si="127"/>
        <v>0</v>
      </c>
      <c r="B1031" s="873">
        <f t="shared" si="134"/>
        <v>182</v>
      </c>
      <c r="C1031" s="891" t="str">
        <f t="shared" ca="1" si="128"/>
        <v>a1755000002Q5HlAAK</v>
      </c>
      <c r="D1031" s="888"/>
      <c r="E1031" s="873">
        <f t="shared" si="135"/>
        <v>6</v>
      </c>
      <c r="F1031" s="889">
        <f ca="1">IF(COUNTA(D$608:D1031)=1,"",OFFSET(F1029,-COUNTA(D$608:D1031)+3,0))</f>
        <v>23</v>
      </c>
      <c r="G1031" s="877" t="str">
        <f t="shared" ca="1" si="129"/>
        <v/>
      </c>
      <c r="H1031" s="873">
        <f t="shared" si="136"/>
        <v>53</v>
      </c>
      <c r="I1031" s="875" t="str">
        <f t="shared" ca="1" si="130"/>
        <v/>
      </c>
      <c r="J1031" s="878" t="str">
        <f t="shared" ca="1" si="131"/>
        <v/>
      </c>
      <c r="K1031" s="878" t="str">
        <f t="shared" ca="1" si="132"/>
        <v/>
      </c>
      <c r="L1031" s="877" t="str">
        <f t="shared" ca="1" si="133"/>
        <v/>
      </c>
      <c r="M1031" s="888" t="str">
        <f ca="1">IFERROR(IF(COUNTIF($B$607:$B1030,"&lt;0")=1,"",OFFSET($C1029,-COUNTIF($B$607:$B1030,"&lt;0")+3,0)),"")</f>
        <v>a1755000002Q5HlAAK</v>
      </c>
      <c r="N1031" s="888">
        <f ca="1">IFERROR(IF(AND(_xlfn.ISFORMULA(I1031),NOT(_xlfn.ISFORMULA(I1030))),1,OFFSET($F1029,-COUNTIF($B$607:B1030,"&lt;0")+3,0)),"")</f>
        <v>23</v>
      </c>
      <c r="O1031" s="873">
        <f t="shared" si="137"/>
        <v>0</v>
      </c>
      <c r="P1031" s="873"/>
      <c r="Q1031" s="873"/>
      <c r="R1031" s="873"/>
      <c r="S1031" s="873"/>
      <c r="T1031" s="877"/>
    </row>
    <row r="1032" spans="1:20" x14ac:dyDescent="0.35">
      <c r="A1032" s="873" t="b">
        <f t="shared" ca="1" si="127"/>
        <v>0</v>
      </c>
      <c r="B1032" s="873">
        <f t="shared" si="134"/>
        <v>183</v>
      </c>
      <c r="C1032" s="891" t="str">
        <f t="shared" ca="1" si="128"/>
        <v>a1755000002Q5IFAA0</v>
      </c>
      <c r="D1032" s="888"/>
      <c r="E1032" s="873">
        <f t="shared" si="135"/>
        <v>7</v>
      </c>
      <c r="F1032" s="889">
        <f ca="1">IF(COUNTA(D$608:D1032)=1,"",OFFSET(F1030,-COUNTA(D$608:D1032)+3,0))</f>
        <v>23</v>
      </c>
      <c r="G1032" s="877" t="str">
        <f t="shared" ca="1" si="129"/>
        <v/>
      </c>
      <c r="H1032" s="873">
        <f t="shared" si="136"/>
        <v>53</v>
      </c>
      <c r="I1032" s="875" t="str">
        <f t="shared" ca="1" si="130"/>
        <v/>
      </c>
      <c r="J1032" s="878" t="str">
        <f t="shared" ca="1" si="131"/>
        <v/>
      </c>
      <c r="K1032" s="878" t="str">
        <f t="shared" ca="1" si="132"/>
        <v/>
      </c>
      <c r="L1032" s="877" t="str">
        <f t="shared" ca="1" si="133"/>
        <v/>
      </c>
      <c r="M1032" s="888" t="str">
        <f ca="1">IFERROR(IF(COUNTIF($B$607:$B1031,"&lt;0")=1,"",OFFSET($C1030,-COUNTIF($B$607:$B1031,"&lt;0")+3,0)),"")</f>
        <v>a1755000002Q5IFAA0</v>
      </c>
      <c r="N1032" s="888">
        <f ca="1">IFERROR(IF(AND(_xlfn.ISFORMULA(I1032),NOT(_xlfn.ISFORMULA(I1031))),1,OFFSET($F1030,-COUNTIF($B$607:B1031,"&lt;0")+3,0)),"")</f>
        <v>23</v>
      </c>
      <c r="O1032" s="873">
        <f t="shared" si="137"/>
        <v>0</v>
      </c>
      <c r="P1032" s="873"/>
      <c r="Q1032" s="873"/>
      <c r="R1032" s="873"/>
      <c r="S1032" s="873"/>
      <c r="T1032" s="877"/>
    </row>
    <row r="1033" spans="1:20" x14ac:dyDescent="0.35">
      <c r="A1033" s="873" t="b">
        <f t="shared" ca="1" si="127"/>
        <v>0</v>
      </c>
      <c r="B1033" s="873">
        <f t="shared" si="134"/>
        <v>184</v>
      </c>
      <c r="C1033" s="891" t="str">
        <f t="shared" ca="1" si="128"/>
        <v>a1755000002Q5IjAAK</v>
      </c>
      <c r="D1033" s="888"/>
      <c r="E1033" s="873">
        <f t="shared" si="135"/>
        <v>8</v>
      </c>
      <c r="F1033" s="889">
        <f ca="1">IF(COUNTA(D$608:D1033)=1,"",OFFSET(F1031,-COUNTA(D$608:D1033)+3,0))</f>
        <v>23</v>
      </c>
      <c r="G1033" s="877" t="str">
        <f t="shared" ca="1" si="129"/>
        <v/>
      </c>
      <c r="H1033" s="873">
        <f t="shared" si="136"/>
        <v>53</v>
      </c>
      <c r="I1033" s="875" t="str">
        <f t="shared" ca="1" si="130"/>
        <v/>
      </c>
      <c r="J1033" s="878" t="str">
        <f t="shared" ca="1" si="131"/>
        <v/>
      </c>
      <c r="K1033" s="878" t="str">
        <f t="shared" ca="1" si="132"/>
        <v/>
      </c>
      <c r="L1033" s="877" t="str">
        <f t="shared" ca="1" si="133"/>
        <v/>
      </c>
      <c r="M1033" s="888" t="str">
        <f ca="1">IFERROR(IF(COUNTIF($B$607:$B1032,"&lt;0")=1,"",OFFSET($C1031,-COUNTIF($B$607:$B1032,"&lt;0")+3,0)),"")</f>
        <v>a1755000002Q5IjAAK</v>
      </c>
      <c r="N1033" s="888">
        <f ca="1">IFERROR(IF(AND(_xlfn.ISFORMULA(I1033),NOT(_xlfn.ISFORMULA(I1032))),1,OFFSET($F1031,-COUNTIF($B$607:B1032,"&lt;0")+3,0)),"")</f>
        <v>23</v>
      </c>
      <c r="O1033" s="873">
        <f t="shared" si="137"/>
        <v>0</v>
      </c>
      <c r="P1033" s="873"/>
      <c r="Q1033" s="873"/>
      <c r="R1033" s="873"/>
      <c r="S1033" s="873"/>
      <c r="T1033" s="877"/>
    </row>
    <row r="1034" spans="1:20" x14ac:dyDescent="0.35">
      <c r="A1034" s="873" t="b">
        <f t="shared" ca="1" si="127"/>
        <v>0</v>
      </c>
      <c r="B1034" s="873">
        <f t="shared" si="134"/>
        <v>185</v>
      </c>
      <c r="C1034" s="891" t="str">
        <f t="shared" ca="1" si="128"/>
        <v>a1755000002Q5FMAA0</v>
      </c>
      <c r="D1034" s="888"/>
      <c r="E1034" s="873">
        <f t="shared" si="135"/>
        <v>1</v>
      </c>
      <c r="F1034" s="889">
        <f ca="1">IF(COUNTA(D$608:D1034)=1,"",OFFSET(F1032,-COUNTA(D$608:D1034)+3,0))</f>
        <v>24</v>
      </c>
      <c r="G1034" s="877" t="str">
        <f t="shared" ca="1" si="129"/>
        <v/>
      </c>
      <c r="H1034" s="873">
        <f t="shared" si="136"/>
        <v>55</v>
      </c>
      <c r="I1034" s="875" t="str">
        <f t="shared" ca="1" si="130"/>
        <v/>
      </c>
      <c r="J1034" s="878" t="str">
        <f t="shared" ca="1" si="131"/>
        <v/>
      </c>
      <c r="K1034" s="878" t="str">
        <f t="shared" ca="1" si="132"/>
        <v/>
      </c>
      <c r="L1034" s="877" t="str">
        <f t="shared" ca="1" si="133"/>
        <v/>
      </c>
      <c r="M1034" s="888" t="str">
        <f ca="1">IFERROR(IF(COUNTIF($B$607:$B1033,"&lt;0")=1,"",OFFSET($C1032,-COUNTIF($B$607:$B1033,"&lt;0")+3,0)),"")</f>
        <v>a1755000002Q5FMAA0</v>
      </c>
      <c r="N1034" s="888">
        <f ca="1">IFERROR(IF(AND(_xlfn.ISFORMULA(I1034),NOT(_xlfn.ISFORMULA(I1033))),1,OFFSET($F1032,-COUNTIF($B$607:B1033,"&lt;0")+3,0)),"")</f>
        <v>24</v>
      </c>
      <c r="O1034" s="873">
        <f t="shared" si="137"/>
        <v>0</v>
      </c>
      <c r="P1034" s="873"/>
      <c r="Q1034" s="873"/>
      <c r="R1034" s="873"/>
      <c r="S1034" s="873"/>
      <c r="T1034" s="877"/>
    </row>
    <row r="1035" spans="1:20" x14ac:dyDescent="0.35">
      <c r="A1035" s="873" t="b">
        <f t="shared" ca="1" si="127"/>
        <v>0</v>
      </c>
      <c r="B1035" s="873">
        <f t="shared" si="134"/>
        <v>186</v>
      </c>
      <c r="C1035" s="891" t="str">
        <f t="shared" ca="1" si="128"/>
        <v>a1755000002Q5FqAAK</v>
      </c>
      <c r="D1035" s="888"/>
      <c r="E1035" s="873">
        <f t="shared" si="135"/>
        <v>2</v>
      </c>
      <c r="F1035" s="889">
        <f ca="1">IF(COUNTA(D$608:D1035)=1,"",OFFSET(F1033,-COUNTA(D$608:D1035)+3,0))</f>
        <v>24</v>
      </c>
      <c r="G1035" s="877" t="str">
        <f t="shared" ca="1" si="129"/>
        <v/>
      </c>
      <c r="H1035" s="873">
        <f t="shared" si="136"/>
        <v>55</v>
      </c>
      <c r="I1035" s="875" t="str">
        <f t="shared" ca="1" si="130"/>
        <v/>
      </c>
      <c r="J1035" s="878" t="str">
        <f t="shared" ca="1" si="131"/>
        <v/>
      </c>
      <c r="K1035" s="878" t="str">
        <f t="shared" ca="1" si="132"/>
        <v/>
      </c>
      <c r="L1035" s="877" t="str">
        <f t="shared" ca="1" si="133"/>
        <v/>
      </c>
      <c r="M1035" s="888" t="str">
        <f ca="1">IFERROR(IF(COUNTIF($B$607:$B1034,"&lt;0")=1,"",OFFSET($C1033,-COUNTIF($B$607:$B1034,"&lt;0")+3,0)),"")</f>
        <v>a1755000002Q5FqAAK</v>
      </c>
      <c r="N1035" s="888">
        <f ca="1">IFERROR(IF(AND(_xlfn.ISFORMULA(I1035),NOT(_xlfn.ISFORMULA(I1034))),1,OFFSET($F1033,-COUNTIF($B$607:B1034,"&lt;0")+3,0)),"")</f>
        <v>24</v>
      </c>
      <c r="O1035" s="873">
        <f t="shared" si="137"/>
        <v>0</v>
      </c>
      <c r="P1035" s="873"/>
      <c r="Q1035" s="873"/>
      <c r="R1035" s="873"/>
      <c r="S1035" s="873"/>
      <c r="T1035" s="877"/>
    </row>
    <row r="1036" spans="1:20" x14ac:dyDescent="0.35">
      <c r="A1036" s="873" t="b">
        <f t="shared" ca="1" si="127"/>
        <v>0</v>
      </c>
      <c r="B1036" s="873">
        <f t="shared" si="134"/>
        <v>187</v>
      </c>
      <c r="C1036" s="891" t="str">
        <f t="shared" ca="1" si="128"/>
        <v>a1755000002Q5GKAA0</v>
      </c>
      <c r="D1036" s="888"/>
      <c r="E1036" s="873">
        <f t="shared" si="135"/>
        <v>3</v>
      </c>
      <c r="F1036" s="889">
        <f ca="1">IF(COUNTA(D$608:D1036)=1,"",OFFSET(F1034,-COUNTA(D$608:D1036)+3,0))</f>
        <v>24</v>
      </c>
      <c r="G1036" s="877" t="str">
        <f t="shared" ca="1" si="129"/>
        <v/>
      </c>
      <c r="H1036" s="873">
        <f t="shared" si="136"/>
        <v>55</v>
      </c>
      <c r="I1036" s="875" t="str">
        <f t="shared" ca="1" si="130"/>
        <v/>
      </c>
      <c r="J1036" s="878" t="str">
        <f t="shared" ca="1" si="131"/>
        <v/>
      </c>
      <c r="K1036" s="878" t="str">
        <f t="shared" ca="1" si="132"/>
        <v/>
      </c>
      <c r="L1036" s="877" t="str">
        <f t="shared" ca="1" si="133"/>
        <v/>
      </c>
      <c r="M1036" s="888" t="str">
        <f ca="1">IFERROR(IF(COUNTIF($B$607:$B1035,"&lt;0")=1,"",OFFSET($C1034,-COUNTIF($B$607:$B1035,"&lt;0")+3,0)),"")</f>
        <v>a1755000002Q5GKAA0</v>
      </c>
      <c r="N1036" s="888">
        <f ca="1">IFERROR(IF(AND(_xlfn.ISFORMULA(I1036),NOT(_xlfn.ISFORMULA(I1035))),1,OFFSET($F1034,-COUNTIF($B$607:B1035,"&lt;0")+3,0)),"")</f>
        <v>24</v>
      </c>
      <c r="O1036" s="873">
        <f t="shared" si="137"/>
        <v>0</v>
      </c>
      <c r="P1036" s="873"/>
      <c r="Q1036" s="873"/>
      <c r="R1036" s="873"/>
      <c r="S1036" s="873"/>
      <c r="T1036" s="877"/>
    </row>
    <row r="1037" spans="1:20" x14ac:dyDescent="0.35">
      <c r="A1037" s="873" t="b">
        <f t="shared" ca="1" si="127"/>
        <v>0</v>
      </c>
      <c r="B1037" s="873">
        <f t="shared" si="134"/>
        <v>188</v>
      </c>
      <c r="C1037" s="891" t="str">
        <f t="shared" ca="1" si="128"/>
        <v>a1755000002Q5GoAAK</v>
      </c>
      <c r="D1037" s="888"/>
      <c r="E1037" s="873">
        <f t="shared" si="135"/>
        <v>4</v>
      </c>
      <c r="F1037" s="889">
        <f ca="1">IF(COUNTA(D$608:D1037)=1,"",OFFSET(F1035,-COUNTA(D$608:D1037)+3,0))</f>
        <v>24</v>
      </c>
      <c r="G1037" s="877" t="str">
        <f t="shared" ca="1" si="129"/>
        <v/>
      </c>
      <c r="H1037" s="873">
        <f t="shared" si="136"/>
        <v>55</v>
      </c>
      <c r="I1037" s="875" t="str">
        <f t="shared" ca="1" si="130"/>
        <v/>
      </c>
      <c r="J1037" s="878" t="str">
        <f t="shared" ca="1" si="131"/>
        <v/>
      </c>
      <c r="K1037" s="878" t="str">
        <f t="shared" ca="1" si="132"/>
        <v/>
      </c>
      <c r="L1037" s="877" t="str">
        <f t="shared" ca="1" si="133"/>
        <v/>
      </c>
      <c r="M1037" s="888" t="str">
        <f ca="1">IFERROR(IF(COUNTIF($B$607:$B1036,"&lt;0")=1,"",OFFSET($C1035,-COUNTIF($B$607:$B1036,"&lt;0")+3,0)),"")</f>
        <v>a1755000002Q5GoAAK</v>
      </c>
      <c r="N1037" s="888">
        <f ca="1">IFERROR(IF(AND(_xlfn.ISFORMULA(I1037),NOT(_xlfn.ISFORMULA(I1036))),1,OFFSET($F1035,-COUNTIF($B$607:B1036,"&lt;0")+3,0)),"")</f>
        <v>24</v>
      </c>
      <c r="O1037" s="873">
        <f t="shared" si="137"/>
        <v>0</v>
      </c>
      <c r="P1037" s="873"/>
      <c r="Q1037" s="873"/>
      <c r="R1037" s="873"/>
      <c r="S1037" s="873"/>
      <c r="T1037" s="877"/>
    </row>
    <row r="1038" spans="1:20" x14ac:dyDescent="0.35">
      <c r="A1038" s="873" t="b">
        <f t="shared" ca="1" si="127"/>
        <v>0</v>
      </c>
      <c r="B1038" s="873">
        <f t="shared" si="134"/>
        <v>189</v>
      </c>
      <c r="C1038" s="891" t="str">
        <f t="shared" ca="1" si="128"/>
        <v>a1755000002Q5HIAA0</v>
      </c>
      <c r="D1038" s="888"/>
      <c r="E1038" s="873">
        <f t="shared" si="135"/>
        <v>5</v>
      </c>
      <c r="F1038" s="889">
        <f ca="1">IF(COUNTA(D$608:D1038)=1,"",OFFSET(F1036,-COUNTA(D$608:D1038)+3,0))</f>
        <v>24</v>
      </c>
      <c r="G1038" s="877" t="str">
        <f t="shared" ca="1" si="129"/>
        <v/>
      </c>
      <c r="H1038" s="873">
        <f t="shared" si="136"/>
        <v>55</v>
      </c>
      <c r="I1038" s="875" t="str">
        <f t="shared" ca="1" si="130"/>
        <v/>
      </c>
      <c r="J1038" s="878" t="str">
        <f t="shared" ca="1" si="131"/>
        <v/>
      </c>
      <c r="K1038" s="878" t="str">
        <f t="shared" ca="1" si="132"/>
        <v/>
      </c>
      <c r="L1038" s="877" t="str">
        <f t="shared" ca="1" si="133"/>
        <v/>
      </c>
      <c r="M1038" s="888" t="str">
        <f ca="1">IFERROR(IF(COUNTIF($B$607:$B1037,"&lt;0")=1,"",OFFSET($C1036,-COUNTIF($B$607:$B1037,"&lt;0")+3,0)),"")</f>
        <v>a1755000002Q5HIAA0</v>
      </c>
      <c r="N1038" s="888">
        <f ca="1">IFERROR(IF(AND(_xlfn.ISFORMULA(I1038),NOT(_xlfn.ISFORMULA(I1037))),1,OFFSET($F1036,-COUNTIF($B$607:B1037,"&lt;0")+3,0)),"")</f>
        <v>24</v>
      </c>
      <c r="O1038" s="873">
        <f t="shared" si="137"/>
        <v>0</v>
      </c>
      <c r="P1038" s="873"/>
      <c r="Q1038" s="873"/>
      <c r="R1038" s="873"/>
      <c r="S1038" s="873"/>
      <c r="T1038" s="877"/>
    </row>
    <row r="1039" spans="1:20" x14ac:dyDescent="0.35">
      <c r="A1039" s="873" t="b">
        <f t="shared" ca="1" si="127"/>
        <v>0</v>
      </c>
      <c r="B1039" s="873">
        <f t="shared" si="134"/>
        <v>190</v>
      </c>
      <c r="C1039" s="891" t="str">
        <f t="shared" ca="1" si="128"/>
        <v>a1755000002Q5HmAAK</v>
      </c>
      <c r="D1039" s="888"/>
      <c r="E1039" s="873">
        <f t="shared" si="135"/>
        <v>6</v>
      </c>
      <c r="F1039" s="889">
        <f ca="1">IF(COUNTA(D$608:D1039)=1,"",OFFSET(F1037,-COUNTA(D$608:D1039)+3,0))</f>
        <v>24</v>
      </c>
      <c r="G1039" s="877" t="str">
        <f t="shared" ca="1" si="129"/>
        <v/>
      </c>
      <c r="H1039" s="873">
        <f t="shared" si="136"/>
        <v>55</v>
      </c>
      <c r="I1039" s="875" t="str">
        <f t="shared" ca="1" si="130"/>
        <v/>
      </c>
      <c r="J1039" s="878" t="str">
        <f t="shared" ca="1" si="131"/>
        <v/>
      </c>
      <c r="K1039" s="878" t="str">
        <f t="shared" ca="1" si="132"/>
        <v/>
      </c>
      <c r="L1039" s="877" t="str">
        <f t="shared" ca="1" si="133"/>
        <v/>
      </c>
      <c r="M1039" s="888" t="str">
        <f ca="1">IFERROR(IF(COUNTIF($B$607:$B1038,"&lt;0")=1,"",OFFSET($C1037,-COUNTIF($B$607:$B1038,"&lt;0")+3,0)),"")</f>
        <v>a1755000002Q5HmAAK</v>
      </c>
      <c r="N1039" s="888">
        <f ca="1">IFERROR(IF(AND(_xlfn.ISFORMULA(I1039),NOT(_xlfn.ISFORMULA(I1038))),1,OFFSET($F1037,-COUNTIF($B$607:B1038,"&lt;0")+3,0)),"")</f>
        <v>24</v>
      </c>
      <c r="O1039" s="873">
        <f t="shared" si="137"/>
        <v>0</v>
      </c>
      <c r="P1039" s="873"/>
      <c r="Q1039" s="873"/>
      <c r="R1039" s="873"/>
      <c r="S1039" s="873"/>
      <c r="T1039" s="877"/>
    </row>
    <row r="1040" spans="1:20" x14ac:dyDescent="0.35">
      <c r="A1040" s="873" t="b">
        <f t="shared" ca="1" si="127"/>
        <v>0</v>
      </c>
      <c r="B1040" s="873">
        <f t="shared" si="134"/>
        <v>191</v>
      </c>
      <c r="C1040" s="891" t="str">
        <f t="shared" ca="1" si="128"/>
        <v>a1755000002Q5IGAA0</v>
      </c>
      <c r="D1040" s="888"/>
      <c r="E1040" s="873">
        <f t="shared" si="135"/>
        <v>7</v>
      </c>
      <c r="F1040" s="889">
        <f ca="1">IF(COUNTA(D$608:D1040)=1,"",OFFSET(F1038,-COUNTA(D$608:D1040)+3,0))</f>
        <v>24</v>
      </c>
      <c r="G1040" s="877" t="str">
        <f t="shared" ca="1" si="129"/>
        <v/>
      </c>
      <c r="H1040" s="873">
        <f t="shared" si="136"/>
        <v>55</v>
      </c>
      <c r="I1040" s="875" t="str">
        <f t="shared" ca="1" si="130"/>
        <v/>
      </c>
      <c r="J1040" s="878" t="str">
        <f t="shared" ca="1" si="131"/>
        <v/>
      </c>
      <c r="K1040" s="878" t="str">
        <f t="shared" ca="1" si="132"/>
        <v/>
      </c>
      <c r="L1040" s="877" t="str">
        <f t="shared" ca="1" si="133"/>
        <v/>
      </c>
      <c r="M1040" s="888" t="str">
        <f ca="1">IFERROR(IF(COUNTIF($B$607:$B1039,"&lt;0")=1,"",OFFSET($C1038,-COUNTIF($B$607:$B1039,"&lt;0")+3,0)),"")</f>
        <v>a1755000002Q5IGAA0</v>
      </c>
      <c r="N1040" s="888">
        <f ca="1">IFERROR(IF(AND(_xlfn.ISFORMULA(I1040),NOT(_xlfn.ISFORMULA(I1039))),1,OFFSET($F1038,-COUNTIF($B$607:B1039,"&lt;0")+3,0)),"")</f>
        <v>24</v>
      </c>
      <c r="O1040" s="873">
        <f t="shared" si="137"/>
        <v>0</v>
      </c>
      <c r="P1040" s="873"/>
      <c r="Q1040" s="873"/>
      <c r="R1040" s="873"/>
      <c r="S1040" s="873"/>
      <c r="T1040" s="877"/>
    </row>
    <row r="1041" spans="1:20" x14ac:dyDescent="0.35">
      <c r="A1041" s="873" t="b">
        <f t="shared" ca="1" si="127"/>
        <v>0</v>
      </c>
      <c r="B1041" s="873">
        <f t="shared" si="134"/>
        <v>192</v>
      </c>
      <c r="C1041" s="891" t="str">
        <f t="shared" ca="1" si="128"/>
        <v>a1755000002Q5IkAAK</v>
      </c>
      <c r="D1041" s="888"/>
      <c r="E1041" s="873">
        <f t="shared" si="135"/>
        <v>8</v>
      </c>
      <c r="F1041" s="889">
        <f ca="1">IF(COUNTA(D$608:D1041)=1,"",OFFSET(F1039,-COUNTA(D$608:D1041)+3,0))</f>
        <v>24</v>
      </c>
      <c r="G1041" s="877" t="str">
        <f t="shared" ca="1" si="129"/>
        <v/>
      </c>
      <c r="H1041" s="873">
        <f t="shared" si="136"/>
        <v>55</v>
      </c>
      <c r="I1041" s="875" t="str">
        <f t="shared" ca="1" si="130"/>
        <v/>
      </c>
      <c r="J1041" s="878" t="str">
        <f t="shared" ca="1" si="131"/>
        <v/>
      </c>
      <c r="K1041" s="878" t="str">
        <f t="shared" ca="1" si="132"/>
        <v/>
      </c>
      <c r="L1041" s="877" t="str">
        <f t="shared" ca="1" si="133"/>
        <v/>
      </c>
      <c r="M1041" s="888" t="str">
        <f ca="1">IFERROR(IF(COUNTIF($B$607:$B1040,"&lt;0")=1,"",OFFSET($C1039,-COUNTIF($B$607:$B1040,"&lt;0")+3,0)),"")</f>
        <v>a1755000002Q5IkAAK</v>
      </c>
      <c r="N1041" s="888">
        <f ca="1">IFERROR(IF(AND(_xlfn.ISFORMULA(I1041),NOT(_xlfn.ISFORMULA(I1040))),1,OFFSET($F1039,-COUNTIF($B$607:B1040,"&lt;0")+3,0)),"")</f>
        <v>24</v>
      </c>
      <c r="O1041" s="873">
        <f t="shared" si="137"/>
        <v>0</v>
      </c>
      <c r="P1041" s="873"/>
      <c r="Q1041" s="873"/>
      <c r="R1041" s="873"/>
      <c r="S1041" s="873"/>
      <c r="T1041" s="877"/>
    </row>
    <row r="1042" spans="1:20" x14ac:dyDescent="0.35">
      <c r="A1042" s="873" t="b">
        <f t="shared" ref="A1042:A1089" ca="1" si="138">IF(OR(I1042&lt;&gt;"",J1042&lt;&gt;"",K1042&lt;&gt;"",L1042&lt;&gt;""),TRUE,FALSE)</f>
        <v>0</v>
      </c>
      <c r="B1042" s="873">
        <f t="shared" si="134"/>
        <v>193</v>
      </c>
      <c r="C1042" s="891" t="str">
        <f t="shared" ref="C1042:C1089" ca="1" si="139">M1042</f>
        <v>a1755000002Q5FNAA0</v>
      </c>
      <c r="D1042" s="888"/>
      <c r="E1042" s="873">
        <f t="shared" si="135"/>
        <v>1</v>
      </c>
      <c r="F1042" s="889">
        <f ca="1">IF(COUNTA(D$608:D1042)=1,"",OFFSET(F1040,-COUNTA(D$608:D1042)+3,0))</f>
        <v>25</v>
      </c>
      <c r="G1042" s="877" t="str">
        <f t="shared" ref="G1042:G1089" ca="1" si="140">IFERROR(IF(INDIRECT("'Coverage Indicators - Section I'!G"&amp;$I436)="","",INDIRECT("'Coverage Indicators - Section I'!G"&amp;$I436)),"")</f>
        <v/>
      </c>
      <c r="H1042" s="873">
        <f t="shared" si="136"/>
        <v>57</v>
      </c>
      <c r="I1042" s="875" t="str">
        <f t="shared" ref="I1042:I1089" ca="1" si="141">IFERROR(CHOOSE(E1042,IFERROR(IF(INDIRECT("'Coverage Indicators - Section D'!P"&amp;H1042)="","",INDIRECT("'Coverage Indicators - Section D'!P"&amp;H1042)*100),""),IFERROR(IF(INDIRECT("'Coverage Indicators - Section D'!S"&amp;H1042)="","",INDIRECT("'Coverage Indicators - Section D'!S"&amp;H1042)*100),""),IFERROR(IF(INDIRECT("'Coverage Indicators - Section D'!V"&amp;H1042)="","",INDIRECT("'Coverage Indicators - Section D'!V"&amp;H1042)*100),""),IFERROR(IF(INDIRECT("'Coverage Indicators - Section D'!Y"&amp;H1042)="","",INDIRECT("'Coverage Indicators - Section D'!Y"&amp;H1042)*100),""),IFERROR(IF(INDIRECT("'Coverage Indicators - Section D'!AB"&amp;H1042)="","",INDIRECT("'Coverage Indicators - Section D'!AB"&amp;H1042)*100),""),IFERROR(IF(INDIRECT("'Coverage Indicators - Section D'!AE"&amp;H1042)="","",INDIRECT("'Coverage Indicators - Section D'!AE"&amp;H1042)*100),""),IFERROR(IF(INDIRECT("'Coverage Indicators - Section D'!AH"&amp;H1042)="","",INDIRECT("'Coverage Indicators - Section D'!AH"&amp;H1042)*100),""),IFERROR(IF(INDIRECT("'Coverage Indicators - Section D'!AK"&amp;H1042)="","",INDIRECT("'Coverage Indicators - Section D'!AK"&amp;H1042)*100),"")),"")</f>
        <v/>
      </c>
      <c r="J1042" s="878" t="str">
        <f t="shared" ref="J1042:J1089" ca="1" si="142">IFERROR(CHOOSE(E1042,IFERROR(IF(INDIRECT("'Coverage Indicators - Section D'!O"&amp;H1042+1)="","",INDIRECT("'Coverage Indicators - Section D'!O"&amp;H1042+1)),""),IFERROR(IF(INDIRECT("'Coverage Indicators - Section D'!R"&amp;H1042+1)="","",INDIRECT("'Coverage Indicators - Section D'!R"&amp;H1042+1)),""),IFERROR(IF(INDIRECT("'Coverage Indicators - Section D'!U"&amp;H1042+1)="","",INDIRECT("'Coverage Indicators - Section D'!U"&amp;H1042+1)),""),IFERROR(IF(INDIRECT("'Coverage Indicators - Section D'!X"&amp;H1042+1)="","",INDIRECT("'Coverage Indicators - Section D'!X"&amp;H1042+1)),""),IFERROR(IF(INDIRECT("'Coverage Indicators - Section D'!AA"&amp;H1042+1)="","",INDIRECT("'Coverage Indicators - Section D'!AA"&amp;H1042+1)),""),IFERROR(IF(INDIRECT("'Coverage Indicators - Section D'!AD"&amp;H1042+1)="","",INDIRECT("'Coverage Indicators - Section D'!AD"&amp;H1042+1)),""),IFERROR(IF(INDIRECT("'Coverage Indicators - Section D'!AG"&amp;H1042+1)="","",INDIRECT("'Coverage Indicators - Section D'!AG"&amp;H1042+1)),""),IFERROR(IF(INDIRECT("'Coverage Indicators - Section D'!AJ"&amp;H1042+1)="","",INDIRECT("'Coverage Indicators - Section D'!AJ"&amp;H1042+1)),"")),"")</f>
        <v/>
      </c>
      <c r="K1042" s="878" t="str">
        <f t="shared" ref="K1042:K1089" ca="1" si="143">IFERROR(CHOOSE(E1042,IFERROR(IF(INDIRECT("'Coverage Indicators - Section D'!O"&amp;H1042)="","",INDIRECT("'Coverage Indicators - Section D'!O"&amp;H1042)),""),IFERROR(IF(INDIRECT("'Coverage Indicators - Section D'!R"&amp;H1042)="","",INDIRECT("'Coverage Indicators - Section D'!R"&amp;H1042)),""),IFERROR(IF(INDIRECT("'Coverage Indicators - Section D'!U"&amp;H1042)="","",INDIRECT("'Coverage Indicators - Section D'!U"&amp;H1042)),""),IFERROR(IF(INDIRECT("'Coverage Indicators - Section D'!X"&amp;H1042)="","",INDIRECT("'Coverage Indicators - Section D'!X"&amp;H1042)),""),IFERROR(IF(INDIRECT("'Coverage Indicators - Section D'!AA"&amp;H1042)="","",INDIRECT("'Coverage Indicators - Section D'!AA"&amp;H1042)),""),IFERROR(IF(INDIRECT("'Coverage Indicators - Section D'!AD"&amp;H1042)="","",INDIRECT("'Coverage Indicators - Section D'!AD"&amp;H1042)),""),IFERROR(IF(INDIRECT("'Coverage Indicators - Section D'!AG"&amp;H1042)="","",INDIRECT("'Coverage Indicators - Section D'!AG"&amp;H1042)),""),IFERROR(IF(INDIRECT("'Coverage Indicators - Section D'!AJ"&amp;H1042)="","",INDIRECT("'Coverage Indicators - Section D'!AJ"&amp;H1042)),"")),"")</f>
        <v/>
      </c>
      <c r="L1042" s="877" t="str">
        <f t="shared" ref="L1042:L1089" ca="1" si="144">IF(IFERROR(CHOOSE(E1042,IFERROR(IF(INDIRECT("'Coverage Indicators - Section D'!Q"&amp;H1042)=0,"",INDIRECT("'Coverage Indicators - Section D'!Q"&amp;H1042)),""),IFERROR(IF(INDIRECT("'Coverage Indicators - Section D'!T"&amp;H1042)=0,"",INDIRECT("'Coverage Indicators - Section D'!T"&amp;H1042)),""),IFERROR(IF(INDIRECT("'Coverage Indicators - Section D'!W"&amp;H1042)=0,"",INDIRECT("'Coverage Indicators - Section D'!W"&amp;H1042)),""),IFERROR(IF(INDIRECT("'Coverage Indicators - Section D'!Z"&amp;H1042)=0,"",INDIRECT("'Coverage Indicators - Section D'!Z"&amp;H1042)),""),IFERROR(IF(INDIRECT("'Coverage Indicators - Section D'!AC"&amp;H1042)=0,"",INDIRECT("'Coverage Indicators - Section D'!AC"&amp;H1042)),""),IFERROR(IF(INDIRECT("'Coverage Indicators - Section D'!AF"&amp;H1042)=0,"",INDIRECT("'Coverage Indicators - Section D'!AF"&amp;H1042)),""),IFERROR(IF(INDIRECT("'Coverage Indicators - Section D'!AI"&amp;H1042)=0,"",INDIRECT("'Coverage Indicators - Section D'!AI"&amp;H1042)),""),IFERROR(IF(INDIRECT("'Coverage Indicators - Section D'!AL"&amp;H1042)=0,"",INDIRECT("'Coverage Indicators - Section D'!AL"&amp;H1042)),""),),"")=0,"",IFERROR(CHOOSE(E1042,IFERROR(IF(INDIRECT("'Coverage Indicators - Section D'!Q"&amp;H1042)=0,"",INDIRECT("'Coverage Indicators - Section D'!Q"&amp;H1042)),""),IFERROR(IF(INDIRECT("'Coverage Indicators - Section D'!T"&amp;H1042)=0,"",INDIRECT("'Coverage Indicators - Section D'!T"&amp;H1042)),""),IFERROR(IF(INDIRECT("'Coverage Indicators - Section D'!W"&amp;H1042)=0,"",INDIRECT("'Coverage Indicators - Section D'!W"&amp;H1042)),""),IFERROR(IF(INDIRECT("'Coverage Indicators - Section D'!Z"&amp;H1042)=0,"",INDIRECT("'Coverage Indicators - Section D'!Z"&amp;H1042)),""),IFERROR(IF(INDIRECT("'Coverage Indicators - Section D'!AC"&amp;H1042)=0,"",INDIRECT("'Coverage Indicators - Section D'!AC"&amp;H1042)),""),IFERROR(IF(INDIRECT("'Coverage Indicators - Section D'!AF"&amp;H1042)=0,"",INDIRECT("'Coverage Indicators - Section D'!AF"&amp;H1042)),""),IFERROR(IF(INDIRECT("'Coverage Indicators - Section D'!AI"&amp;H1042)=0,"",INDIRECT("'Coverage Indicators - Section D'!AI"&amp;H1042)),""),IFERROR(IF(INDIRECT("'Coverage Indicators - Section D'!AL"&amp;H1042)=0,"",INDIRECT("'Coverage Indicators - Section D'!AL"&amp;H1042)),""),),""))</f>
        <v/>
      </c>
      <c r="M1042" s="888" t="str">
        <f ca="1">IFERROR(IF(COUNTIF($B$607:$B1041,"&lt;0")=1,"",OFFSET($C1040,-COUNTIF($B$607:$B1041,"&lt;0")+3,0)),"")</f>
        <v>a1755000002Q5FNAA0</v>
      </c>
      <c r="N1042" s="888">
        <f ca="1">IFERROR(IF(AND(_xlfn.ISFORMULA(I1042),NOT(_xlfn.ISFORMULA(I1041))),1,OFFSET($F1040,-COUNTIF($B$607:B1041,"&lt;0")+3,0)),"")</f>
        <v>25</v>
      </c>
      <c r="O1042" s="873">
        <f t="shared" si="137"/>
        <v>0</v>
      </c>
      <c r="P1042" s="873"/>
      <c r="Q1042" s="873"/>
      <c r="R1042" s="873"/>
      <c r="S1042" s="873"/>
      <c r="T1042" s="877"/>
    </row>
    <row r="1043" spans="1:20" x14ac:dyDescent="0.35">
      <c r="A1043" s="873" t="b">
        <f t="shared" ca="1" si="138"/>
        <v>0</v>
      </c>
      <c r="B1043" s="873">
        <f t="shared" si="134"/>
        <v>194</v>
      </c>
      <c r="C1043" s="891" t="str">
        <f t="shared" ca="1" si="139"/>
        <v>a1755000002Q5FrAAK</v>
      </c>
      <c r="D1043" s="888"/>
      <c r="E1043" s="873">
        <f t="shared" si="135"/>
        <v>2</v>
      </c>
      <c r="F1043" s="889">
        <f ca="1">IF(COUNTA(D$608:D1043)=1,"",OFFSET(F1041,-COUNTA(D$608:D1043)+3,0))</f>
        <v>25</v>
      </c>
      <c r="G1043" s="877" t="str">
        <f t="shared" ca="1" si="140"/>
        <v/>
      </c>
      <c r="H1043" s="873">
        <f t="shared" si="136"/>
        <v>57</v>
      </c>
      <c r="I1043" s="875" t="str">
        <f t="shared" ca="1" si="141"/>
        <v/>
      </c>
      <c r="J1043" s="878" t="str">
        <f t="shared" ca="1" si="142"/>
        <v/>
      </c>
      <c r="K1043" s="878" t="str">
        <f t="shared" ca="1" si="143"/>
        <v/>
      </c>
      <c r="L1043" s="877" t="str">
        <f t="shared" ca="1" si="144"/>
        <v/>
      </c>
      <c r="M1043" s="888" t="str">
        <f ca="1">IFERROR(IF(COUNTIF($B$607:$B1042,"&lt;0")=1,"",OFFSET($C1041,-COUNTIF($B$607:$B1042,"&lt;0")+3,0)),"")</f>
        <v>a1755000002Q5FrAAK</v>
      </c>
      <c r="N1043" s="888">
        <f ca="1">IFERROR(IF(AND(_xlfn.ISFORMULA(I1043),NOT(_xlfn.ISFORMULA(I1042))),1,OFFSET($F1041,-COUNTIF($B$607:B1042,"&lt;0")+3,0)),"")</f>
        <v>25</v>
      </c>
      <c r="O1043" s="873">
        <f t="shared" si="137"/>
        <v>0</v>
      </c>
      <c r="P1043" s="873"/>
      <c r="Q1043" s="873"/>
      <c r="R1043" s="873"/>
      <c r="S1043" s="873"/>
      <c r="T1043" s="877"/>
    </row>
    <row r="1044" spans="1:20" x14ac:dyDescent="0.35">
      <c r="A1044" s="873" t="b">
        <f t="shared" ca="1" si="138"/>
        <v>0</v>
      </c>
      <c r="B1044" s="873">
        <f t="shared" si="134"/>
        <v>195</v>
      </c>
      <c r="C1044" s="891" t="str">
        <f t="shared" ca="1" si="139"/>
        <v>a1755000002Q5GLAA0</v>
      </c>
      <c r="D1044" s="888"/>
      <c r="E1044" s="873">
        <f t="shared" si="135"/>
        <v>3</v>
      </c>
      <c r="F1044" s="889">
        <f ca="1">IF(COUNTA(D$608:D1044)=1,"",OFFSET(F1042,-COUNTA(D$608:D1044)+3,0))</f>
        <v>25</v>
      </c>
      <c r="G1044" s="877" t="str">
        <f t="shared" ca="1" si="140"/>
        <v/>
      </c>
      <c r="H1044" s="873">
        <f t="shared" si="136"/>
        <v>57</v>
      </c>
      <c r="I1044" s="875" t="str">
        <f t="shared" ca="1" si="141"/>
        <v/>
      </c>
      <c r="J1044" s="878" t="str">
        <f t="shared" ca="1" si="142"/>
        <v/>
      </c>
      <c r="K1044" s="878" t="str">
        <f t="shared" ca="1" si="143"/>
        <v/>
      </c>
      <c r="L1044" s="877" t="str">
        <f t="shared" ca="1" si="144"/>
        <v/>
      </c>
      <c r="M1044" s="888" t="str">
        <f ca="1">IFERROR(IF(COUNTIF($B$607:$B1043,"&lt;0")=1,"",OFFSET($C1042,-COUNTIF($B$607:$B1043,"&lt;0")+3,0)),"")</f>
        <v>a1755000002Q5GLAA0</v>
      </c>
      <c r="N1044" s="888">
        <f ca="1">IFERROR(IF(AND(_xlfn.ISFORMULA(I1044),NOT(_xlfn.ISFORMULA(I1043))),1,OFFSET($F1042,-COUNTIF($B$607:B1043,"&lt;0")+3,0)),"")</f>
        <v>25</v>
      </c>
      <c r="O1044" s="873">
        <f t="shared" si="137"/>
        <v>0</v>
      </c>
      <c r="P1044" s="873"/>
      <c r="Q1044" s="873"/>
      <c r="R1044" s="873"/>
      <c r="S1044" s="873"/>
      <c r="T1044" s="877"/>
    </row>
    <row r="1045" spans="1:20" x14ac:dyDescent="0.35">
      <c r="A1045" s="873" t="b">
        <f t="shared" ca="1" si="138"/>
        <v>0</v>
      </c>
      <c r="B1045" s="873">
        <f t="shared" si="134"/>
        <v>196</v>
      </c>
      <c r="C1045" s="891" t="str">
        <f t="shared" ca="1" si="139"/>
        <v>a1755000002Q5GpAAK</v>
      </c>
      <c r="D1045" s="888"/>
      <c r="E1045" s="873">
        <f t="shared" si="135"/>
        <v>4</v>
      </c>
      <c r="F1045" s="889">
        <f ca="1">IF(COUNTA(D$608:D1045)=1,"",OFFSET(F1043,-COUNTA(D$608:D1045)+3,0))</f>
        <v>25</v>
      </c>
      <c r="G1045" s="877" t="str">
        <f t="shared" ca="1" si="140"/>
        <v/>
      </c>
      <c r="H1045" s="873">
        <f t="shared" si="136"/>
        <v>57</v>
      </c>
      <c r="I1045" s="875" t="str">
        <f t="shared" ca="1" si="141"/>
        <v/>
      </c>
      <c r="J1045" s="878" t="str">
        <f t="shared" ca="1" si="142"/>
        <v/>
      </c>
      <c r="K1045" s="878" t="str">
        <f t="shared" ca="1" si="143"/>
        <v/>
      </c>
      <c r="L1045" s="877" t="str">
        <f t="shared" ca="1" si="144"/>
        <v/>
      </c>
      <c r="M1045" s="888" t="str">
        <f ca="1">IFERROR(IF(COUNTIF($B$607:$B1044,"&lt;0")=1,"",OFFSET($C1043,-COUNTIF($B$607:$B1044,"&lt;0")+3,0)),"")</f>
        <v>a1755000002Q5GpAAK</v>
      </c>
      <c r="N1045" s="888">
        <f ca="1">IFERROR(IF(AND(_xlfn.ISFORMULA(I1045),NOT(_xlfn.ISFORMULA(I1044))),1,OFFSET($F1043,-COUNTIF($B$607:B1044,"&lt;0")+3,0)),"")</f>
        <v>25</v>
      </c>
      <c r="O1045" s="873">
        <f t="shared" si="137"/>
        <v>0</v>
      </c>
      <c r="P1045" s="873"/>
      <c r="Q1045" s="873"/>
      <c r="R1045" s="873"/>
      <c r="S1045" s="873"/>
      <c r="T1045" s="877"/>
    </row>
    <row r="1046" spans="1:20" x14ac:dyDescent="0.35">
      <c r="A1046" s="873" t="b">
        <f t="shared" ca="1" si="138"/>
        <v>0</v>
      </c>
      <c r="B1046" s="873">
        <f t="shared" si="134"/>
        <v>197</v>
      </c>
      <c r="C1046" s="891" t="str">
        <f t="shared" ca="1" si="139"/>
        <v>a1755000002Q5HJAA0</v>
      </c>
      <c r="D1046" s="888"/>
      <c r="E1046" s="873">
        <f t="shared" si="135"/>
        <v>5</v>
      </c>
      <c r="F1046" s="889">
        <f ca="1">IF(COUNTA(D$608:D1046)=1,"",OFFSET(F1044,-COUNTA(D$608:D1046)+3,0))</f>
        <v>25</v>
      </c>
      <c r="G1046" s="877" t="str">
        <f t="shared" ca="1" si="140"/>
        <v/>
      </c>
      <c r="H1046" s="873">
        <f t="shared" si="136"/>
        <v>57</v>
      </c>
      <c r="I1046" s="875" t="str">
        <f t="shared" ca="1" si="141"/>
        <v/>
      </c>
      <c r="J1046" s="878" t="str">
        <f t="shared" ca="1" si="142"/>
        <v/>
      </c>
      <c r="K1046" s="878" t="str">
        <f t="shared" ca="1" si="143"/>
        <v/>
      </c>
      <c r="L1046" s="877" t="str">
        <f t="shared" ca="1" si="144"/>
        <v/>
      </c>
      <c r="M1046" s="888" t="str">
        <f ca="1">IFERROR(IF(COUNTIF($B$607:$B1045,"&lt;0")=1,"",OFFSET($C1044,-COUNTIF($B$607:$B1045,"&lt;0")+3,0)),"")</f>
        <v>a1755000002Q5HJAA0</v>
      </c>
      <c r="N1046" s="888">
        <f ca="1">IFERROR(IF(AND(_xlfn.ISFORMULA(I1046),NOT(_xlfn.ISFORMULA(I1045))),1,OFFSET($F1044,-COUNTIF($B$607:B1045,"&lt;0")+3,0)),"")</f>
        <v>25</v>
      </c>
      <c r="O1046" s="873">
        <f t="shared" si="137"/>
        <v>0</v>
      </c>
      <c r="P1046" s="873"/>
      <c r="Q1046" s="873"/>
      <c r="R1046" s="873"/>
      <c r="S1046" s="873"/>
      <c r="T1046" s="877"/>
    </row>
    <row r="1047" spans="1:20" x14ac:dyDescent="0.35">
      <c r="A1047" s="873" t="b">
        <f t="shared" ca="1" si="138"/>
        <v>0</v>
      </c>
      <c r="B1047" s="873">
        <f t="shared" si="134"/>
        <v>198</v>
      </c>
      <c r="C1047" s="891" t="str">
        <f t="shared" ca="1" si="139"/>
        <v>a1755000002Q5HnAAK</v>
      </c>
      <c r="D1047" s="888"/>
      <c r="E1047" s="873">
        <f t="shared" si="135"/>
        <v>6</v>
      </c>
      <c r="F1047" s="889">
        <f ca="1">IF(COUNTA(D$608:D1047)=1,"",OFFSET(F1045,-COUNTA(D$608:D1047)+3,0))</f>
        <v>25</v>
      </c>
      <c r="G1047" s="877" t="str">
        <f t="shared" ca="1" si="140"/>
        <v/>
      </c>
      <c r="H1047" s="873">
        <f t="shared" si="136"/>
        <v>57</v>
      </c>
      <c r="I1047" s="875" t="str">
        <f t="shared" ca="1" si="141"/>
        <v/>
      </c>
      <c r="J1047" s="878" t="str">
        <f t="shared" ca="1" si="142"/>
        <v/>
      </c>
      <c r="K1047" s="878" t="str">
        <f t="shared" ca="1" si="143"/>
        <v/>
      </c>
      <c r="L1047" s="877" t="str">
        <f t="shared" ca="1" si="144"/>
        <v/>
      </c>
      <c r="M1047" s="888" t="str">
        <f ca="1">IFERROR(IF(COUNTIF($B$607:$B1046,"&lt;0")=1,"",OFFSET($C1045,-COUNTIF($B$607:$B1046,"&lt;0")+3,0)),"")</f>
        <v>a1755000002Q5HnAAK</v>
      </c>
      <c r="N1047" s="888">
        <f ca="1">IFERROR(IF(AND(_xlfn.ISFORMULA(I1047),NOT(_xlfn.ISFORMULA(I1046))),1,OFFSET($F1045,-COUNTIF($B$607:B1046,"&lt;0")+3,0)),"")</f>
        <v>25</v>
      </c>
      <c r="O1047" s="873">
        <f t="shared" si="137"/>
        <v>0</v>
      </c>
      <c r="P1047" s="873"/>
      <c r="Q1047" s="873"/>
      <c r="R1047" s="873"/>
      <c r="S1047" s="873"/>
      <c r="T1047" s="877"/>
    </row>
    <row r="1048" spans="1:20" x14ac:dyDescent="0.35">
      <c r="A1048" s="873" t="b">
        <f t="shared" ca="1" si="138"/>
        <v>0</v>
      </c>
      <c r="B1048" s="873">
        <f t="shared" si="134"/>
        <v>199</v>
      </c>
      <c r="C1048" s="891" t="str">
        <f t="shared" ca="1" si="139"/>
        <v>a1755000002Q5IHAA0</v>
      </c>
      <c r="D1048" s="888"/>
      <c r="E1048" s="873">
        <f t="shared" si="135"/>
        <v>7</v>
      </c>
      <c r="F1048" s="889">
        <f ca="1">IF(COUNTA(D$608:D1048)=1,"",OFFSET(F1046,-COUNTA(D$608:D1048)+3,0))</f>
        <v>25</v>
      </c>
      <c r="G1048" s="877" t="str">
        <f t="shared" ca="1" si="140"/>
        <v/>
      </c>
      <c r="H1048" s="873">
        <f t="shared" si="136"/>
        <v>57</v>
      </c>
      <c r="I1048" s="875" t="str">
        <f t="shared" ca="1" si="141"/>
        <v/>
      </c>
      <c r="J1048" s="878" t="str">
        <f t="shared" ca="1" si="142"/>
        <v/>
      </c>
      <c r="K1048" s="878" t="str">
        <f t="shared" ca="1" si="143"/>
        <v/>
      </c>
      <c r="L1048" s="877" t="str">
        <f t="shared" ca="1" si="144"/>
        <v/>
      </c>
      <c r="M1048" s="888" t="str">
        <f ca="1">IFERROR(IF(COUNTIF($B$607:$B1047,"&lt;0")=1,"",OFFSET($C1046,-COUNTIF($B$607:$B1047,"&lt;0")+3,0)),"")</f>
        <v>a1755000002Q5IHAA0</v>
      </c>
      <c r="N1048" s="888">
        <f ca="1">IFERROR(IF(AND(_xlfn.ISFORMULA(I1048),NOT(_xlfn.ISFORMULA(I1047))),1,OFFSET($F1046,-COUNTIF($B$607:B1047,"&lt;0")+3,0)),"")</f>
        <v>25</v>
      </c>
      <c r="O1048" s="873">
        <f t="shared" si="137"/>
        <v>0</v>
      </c>
      <c r="P1048" s="873"/>
      <c r="Q1048" s="873"/>
      <c r="R1048" s="873"/>
      <c r="S1048" s="873"/>
      <c r="T1048" s="877"/>
    </row>
    <row r="1049" spans="1:20" x14ac:dyDescent="0.35">
      <c r="A1049" s="873" t="b">
        <f t="shared" ca="1" si="138"/>
        <v>0</v>
      </c>
      <c r="B1049" s="873">
        <f t="shared" si="134"/>
        <v>200</v>
      </c>
      <c r="C1049" s="891" t="str">
        <f t="shared" ca="1" si="139"/>
        <v>a1755000002Q5IlAAK</v>
      </c>
      <c r="D1049" s="888"/>
      <c r="E1049" s="873">
        <f t="shared" si="135"/>
        <v>8</v>
      </c>
      <c r="F1049" s="889">
        <f ca="1">IF(COUNTA(D$608:D1049)=1,"",OFFSET(F1047,-COUNTA(D$608:D1049)+3,0))</f>
        <v>25</v>
      </c>
      <c r="G1049" s="877" t="str">
        <f t="shared" ca="1" si="140"/>
        <v/>
      </c>
      <c r="H1049" s="873">
        <f t="shared" si="136"/>
        <v>57</v>
      </c>
      <c r="I1049" s="875" t="str">
        <f t="shared" ca="1" si="141"/>
        <v/>
      </c>
      <c r="J1049" s="878" t="str">
        <f t="shared" ca="1" si="142"/>
        <v/>
      </c>
      <c r="K1049" s="878" t="str">
        <f t="shared" ca="1" si="143"/>
        <v/>
      </c>
      <c r="L1049" s="877" t="str">
        <f t="shared" ca="1" si="144"/>
        <v/>
      </c>
      <c r="M1049" s="888" t="str">
        <f ca="1">IFERROR(IF(COUNTIF($B$607:$B1048,"&lt;0")=1,"",OFFSET($C1047,-COUNTIF($B$607:$B1048,"&lt;0")+3,0)),"")</f>
        <v>a1755000002Q5IlAAK</v>
      </c>
      <c r="N1049" s="888">
        <f ca="1">IFERROR(IF(AND(_xlfn.ISFORMULA(I1049),NOT(_xlfn.ISFORMULA(I1048))),1,OFFSET($F1047,-COUNTIF($B$607:B1048,"&lt;0")+3,0)),"")</f>
        <v>25</v>
      </c>
      <c r="O1049" s="873">
        <f t="shared" si="137"/>
        <v>0</v>
      </c>
      <c r="P1049" s="873"/>
      <c r="Q1049" s="873"/>
      <c r="R1049" s="873"/>
      <c r="S1049" s="873"/>
      <c r="T1049" s="877"/>
    </row>
    <row r="1050" spans="1:20" x14ac:dyDescent="0.35">
      <c r="A1050" s="873" t="b">
        <f t="shared" ca="1" si="138"/>
        <v>0</v>
      </c>
      <c r="B1050" s="873">
        <f t="shared" si="134"/>
        <v>201</v>
      </c>
      <c r="C1050" s="891" t="str">
        <f t="shared" ca="1" si="139"/>
        <v>a1755000002Q5FOAA0</v>
      </c>
      <c r="D1050" s="888"/>
      <c r="E1050" s="873">
        <f t="shared" si="135"/>
        <v>1</v>
      </c>
      <c r="F1050" s="889">
        <f ca="1">IF(COUNTA(D$608:D1050)=1,"",OFFSET(F1048,-COUNTA(D$608:D1050)+3,0))</f>
        <v>26</v>
      </c>
      <c r="G1050" s="877" t="str">
        <f t="shared" ca="1" si="140"/>
        <v/>
      </c>
      <c r="H1050" s="873">
        <f t="shared" si="136"/>
        <v>59</v>
      </c>
      <c r="I1050" s="875" t="str">
        <f t="shared" ca="1" si="141"/>
        <v/>
      </c>
      <c r="J1050" s="878" t="str">
        <f t="shared" ca="1" si="142"/>
        <v/>
      </c>
      <c r="K1050" s="878" t="str">
        <f t="shared" ca="1" si="143"/>
        <v/>
      </c>
      <c r="L1050" s="877" t="str">
        <f t="shared" ca="1" si="144"/>
        <v/>
      </c>
      <c r="M1050" s="888" t="str">
        <f ca="1">IFERROR(IF(COUNTIF($B$607:$B1049,"&lt;0")=1,"",OFFSET($C1048,-COUNTIF($B$607:$B1049,"&lt;0")+3,0)),"")</f>
        <v>a1755000002Q5FOAA0</v>
      </c>
      <c r="N1050" s="888">
        <f ca="1">IFERROR(IF(AND(_xlfn.ISFORMULA(I1050),NOT(_xlfn.ISFORMULA(I1049))),1,OFFSET($F1048,-COUNTIF($B$607:B1049,"&lt;0")+3,0)),"")</f>
        <v>26</v>
      </c>
      <c r="O1050" s="873">
        <f t="shared" si="137"/>
        <v>0</v>
      </c>
      <c r="P1050" s="873"/>
      <c r="Q1050" s="873"/>
      <c r="R1050" s="873"/>
      <c r="S1050" s="873"/>
      <c r="T1050" s="877"/>
    </row>
    <row r="1051" spans="1:20" x14ac:dyDescent="0.35">
      <c r="A1051" s="873" t="b">
        <f t="shared" ca="1" si="138"/>
        <v>0</v>
      </c>
      <c r="B1051" s="873">
        <f t="shared" si="134"/>
        <v>202</v>
      </c>
      <c r="C1051" s="891" t="str">
        <f t="shared" ca="1" si="139"/>
        <v>a1755000002Q5FsAAK</v>
      </c>
      <c r="D1051" s="888"/>
      <c r="E1051" s="873">
        <f t="shared" si="135"/>
        <v>2</v>
      </c>
      <c r="F1051" s="889">
        <f ca="1">IF(COUNTA(D$608:D1051)=1,"",OFFSET(F1049,-COUNTA(D$608:D1051)+3,0))</f>
        <v>26</v>
      </c>
      <c r="G1051" s="877" t="str">
        <f t="shared" ca="1" si="140"/>
        <v/>
      </c>
      <c r="H1051" s="873">
        <f t="shared" si="136"/>
        <v>59</v>
      </c>
      <c r="I1051" s="875" t="str">
        <f t="shared" ca="1" si="141"/>
        <v/>
      </c>
      <c r="J1051" s="878" t="str">
        <f t="shared" ca="1" si="142"/>
        <v/>
      </c>
      <c r="K1051" s="878" t="str">
        <f t="shared" ca="1" si="143"/>
        <v/>
      </c>
      <c r="L1051" s="877" t="str">
        <f t="shared" ca="1" si="144"/>
        <v/>
      </c>
      <c r="M1051" s="888" t="str">
        <f ca="1">IFERROR(IF(COUNTIF($B$607:$B1050,"&lt;0")=1,"",OFFSET($C1049,-COUNTIF($B$607:$B1050,"&lt;0")+3,0)),"")</f>
        <v>a1755000002Q5FsAAK</v>
      </c>
      <c r="N1051" s="888">
        <f ca="1">IFERROR(IF(AND(_xlfn.ISFORMULA(I1051),NOT(_xlfn.ISFORMULA(I1050))),1,OFFSET($F1049,-COUNTIF($B$607:B1050,"&lt;0")+3,0)),"")</f>
        <v>26</v>
      </c>
      <c r="O1051" s="873">
        <f t="shared" si="137"/>
        <v>0</v>
      </c>
      <c r="P1051" s="873"/>
      <c r="Q1051" s="873"/>
      <c r="R1051" s="873"/>
      <c r="S1051" s="873"/>
      <c r="T1051" s="877"/>
    </row>
    <row r="1052" spans="1:20" x14ac:dyDescent="0.35">
      <c r="A1052" s="873" t="b">
        <f t="shared" ca="1" si="138"/>
        <v>0</v>
      </c>
      <c r="B1052" s="873">
        <f t="shared" si="134"/>
        <v>203</v>
      </c>
      <c r="C1052" s="891" t="str">
        <f t="shared" ca="1" si="139"/>
        <v>a1755000002Q5GMAA0</v>
      </c>
      <c r="D1052" s="888"/>
      <c r="E1052" s="873">
        <f t="shared" si="135"/>
        <v>3</v>
      </c>
      <c r="F1052" s="889">
        <f ca="1">IF(COUNTA(D$608:D1052)=1,"",OFFSET(F1050,-COUNTA(D$608:D1052)+3,0))</f>
        <v>26</v>
      </c>
      <c r="G1052" s="877" t="str">
        <f t="shared" ca="1" si="140"/>
        <v/>
      </c>
      <c r="H1052" s="873">
        <f t="shared" si="136"/>
        <v>59</v>
      </c>
      <c r="I1052" s="875" t="str">
        <f t="shared" ca="1" si="141"/>
        <v/>
      </c>
      <c r="J1052" s="878" t="str">
        <f t="shared" ca="1" si="142"/>
        <v/>
      </c>
      <c r="K1052" s="878" t="str">
        <f t="shared" ca="1" si="143"/>
        <v/>
      </c>
      <c r="L1052" s="877" t="str">
        <f t="shared" ca="1" si="144"/>
        <v/>
      </c>
      <c r="M1052" s="888" t="str">
        <f ca="1">IFERROR(IF(COUNTIF($B$607:$B1051,"&lt;0")=1,"",OFFSET($C1050,-COUNTIF($B$607:$B1051,"&lt;0")+3,0)),"")</f>
        <v>a1755000002Q5GMAA0</v>
      </c>
      <c r="N1052" s="888">
        <f ca="1">IFERROR(IF(AND(_xlfn.ISFORMULA(I1052),NOT(_xlfn.ISFORMULA(I1051))),1,OFFSET($F1050,-COUNTIF($B$607:B1051,"&lt;0")+3,0)),"")</f>
        <v>26</v>
      </c>
      <c r="O1052" s="873">
        <f t="shared" si="137"/>
        <v>0</v>
      </c>
      <c r="P1052" s="873"/>
      <c r="Q1052" s="873"/>
      <c r="R1052" s="873"/>
      <c r="S1052" s="873"/>
      <c r="T1052" s="877"/>
    </row>
    <row r="1053" spans="1:20" x14ac:dyDescent="0.35">
      <c r="A1053" s="873" t="b">
        <f t="shared" ca="1" si="138"/>
        <v>0</v>
      </c>
      <c r="B1053" s="873">
        <f t="shared" si="134"/>
        <v>204</v>
      </c>
      <c r="C1053" s="891" t="str">
        <f t="shared" ca="1" si="139"/>
        <v>a1755000002Q5GqAAK</v>
      </c>
      <c r="D1053" s="888"/>
      <c r="E1053" s="873">
        <f t="shared" si="135"/>
        <v>4</v>
      </c>
      <c r="F1053" s="889">
        <f ca="1">IF(COUNTA(D$608:D1053)=1,"",OFFSET(F1051,-COUNTA(D$608:D1053)+3,0))</f>
        <v>26</v>
      </c>
      <c r="G1053" s="877" t="str">
        <f t="shared" ca="1" si="140"/>
        <v/>
      </c>
      <c r="H1053" s="873">
        <f t="shared" si="136"/>
        <v>59</v>
      </c>
      <c r="I1053" s="875" t="str">
        <f t="shared" ca="1" si="141"/>
        <v/>
      </c>
      <c r="J1053" s="878" t="str">
        <f t="shared" ca="1" si="142"/>
        <v/>
      </c>
      <c r="K1053" s="878" t="str">
        <f t="shared" ca="1" si="143"/>
        <v/>
      </c>
      <c r="L1053" s="877" t="str">
        <f t="shared" ca="1" si="144"/>
        <v/>
      </c>
      <c r="M1053" s="888" t="str">
        <f ca="1">IFERROR(IF(COUNTIF($B$607:$B1052,"&lt;0")=1,"",OFFSET($C1051,-COUNTIF($B$607:$B1052,"&lt;0")+3,0)),"")</f>
        <v>a1755000002Q5GqAAK</v>
      </c>
      <c r="N1053" s="888">
        <f ca="1">IFERROR(IF(AND(_xlfn.ISFORMULA(I1053),NOT(_xlfn.ISFORMULA(I1052))),1,OFFSET($F1051,-COUNTIF($B$607:B1052,"&lt;0")+3,0)),"")</f>
        <v>26</v>
      </c>
      <c r="O1053" s="873">
        <f t="shared" si="137"/>
        <v>0</v>
      </c>
      <c r="P1053" s="873"/>
      <c r="Q1053" s="873"/>
      <c r="R1053" s="873"/>
      <c r="S1053" s="873"/>
      <c r="T1053" s="877"/>
    </row>
    <row r="1054" spans="1:20" x14ac:dyDescent="0.35">
      <c r="A1054" s="873" t="b">
        <f t="shared" ca="1" si="138"/>
        <v>0</v>
      </c>
      <c r="B1054" s="873">
        <f t="shared" si="134"/>
        <v>205</v>
      </c>
      <c r="C1054" s="891" t="str">
        <f t="shared" ca="1" si="139"/>
        <v>a1755000002Q5HKAA0</v>
      </c>
      <c r="D1054" s="888"/>
      <c r="E1054" s="873">
        <f t="shared" si="135"/>
        <v>5</v>
      </c>
      <c r="F1054" s="889">
        <f ca="1">IF(COUNTA(D$608:D1054)=1,"",OFFSET(F1052,-COUNTA(D$608:D1054)+3,0))</f>
        <v>26</v>
      </c>
      <c r="G1054" s="877" t="str">
        <f t="shared" ca="1" si="140"/>
        <v/>
      </c>
      <c r="H1054" s="873">
        <f t="shared" si="136"/>
        <v>59</v>
      </c>
      <c r="I1054" s="875" t="str">
        <f t="shared" ca="1" si="141"/>
        <v/>
      </c>
      <c r="J1054" s="878" t="str">
        <f t="shared" ca="1" si="142"/>
        <v/>
      </c>
      <c r="K1054" s="878" t="str">
        <f t="shared" ca="1" si="143"/>
        <v/>
      </c>
      <c r="L1054" s="877" t="str">
        <f t="shared" ca="1" si="144"/>
        <v/>
      </c>
      <c r="M1054" s="888" t="str">
        <f ca="1">IFERROR(IF(COUNTIF($B$607:$B1053,"&lt;0")=1,"",OFFSET($C1052,-COUNTIF($B$607:$B1053,"&lt;0")+3,0)),"")</f>
        <v>a1755000002Q5HKAA0</v>
      </c>
      <c r="N1054" s="888">
        <f ca="1">IFERROR(IF(AND(_xlfn.ISFORMULA(I1054),NOT(_xlfn.ISFORMULA(I1053))),1,OFFSET($F1052,-COUNTIF($B$607:B1053,"&lt;0")+3,0)),"")</f>
        <v>26</v>
      </c>
      <c r="O1054" s="873">
        <f t="shared" si="137"/>
        <v>0</v>
      </c>
      <c r="P1054" s="873"/>
      <c r="Q1054" s="873"/>
      <c r="R1054" s="873"/>
      <c r="S1054" s="873"/>
      <c r="T1054" s="877"/>
    </row>
    <row r="1055" spans="1:20" x14ac:dyDescent="0.35">
      <c r="A1055" s="873" t="b">
        <f t="shared" ca="1" si="138"/>
        <v>0</v>
      </c>
      <c r="B1055" s="873">
        <f t="shared" si="134"/>
        <v>206</v>
      </c>
      <c r="C1055" s="891" t="str">
        <f t="shared" ca="1" si="139"/>
        <v>a1755000002Q5HoAAK</v>
      </c>
      <c r="D1055" s="888"/>
      <c r="E1055" s="873">
        <f t="shared" si="135"/>
        <v>6</v>
      </c>
      <c r="F1055" s="889">
        <f ca="1">IF(COUNTA(D$608:D1055)=1,"",OFFSET(F1053,-COUNTA(D$608:D1055)+3,0))</f>
        <v>26</v>
      </c>
      <c r="G1055" s="877" t="str">
        <f t="shared" ca="1" si="140"/>
        <v/>
      </c>
      <c r="H1055" s="873">
        <f t="shared" si="136"/>
        <v>59</v>
      </c>
      <c r="I1055" s="875" t="str">
        <f t="shared" ca="1" si="141"/>
        <v/>
      </c>
      <c r="J1055" s="878" t="str">
        <f t="shared" ca="1" si="142"/>
        <v/>
      </c>
      <c r="K1055" s="878" t="str">
        <f t="shared" ca="1" si="143"/>
        <v/>
      </c>
      <c r="L1055" s="877" t="str">
        <f t="shared" ca="1" si="144"/>
        <v/>
      </c>
      <c r="M1055" s="888" t="str">
        <f ca="1">IFERROR(IF(COUNTIF($B$607:$B1054,"&lt;0")=1,"",OFFSET($C1053,-COUNTIF($B$607:$B1054,"&lt;0")+3,0)),"")</f>
        <v>a1755000002Q5HoAAK</v>
      </c>
      <c r="N1055" s="888">
        <f ca="1">IFERROR(IF(AND(_xlfn.ISFORMULA(I1055),NOT(_xlfn.ISFORMULA(I1054))),1,OFFSET($F1053,-COUNTIF($B$607:B1054,"&lt;0")+3,0)),"")</f>
        <v>26</v>
      </c>
      <c r="O1055" s="873">
        <f t="shared" si="137"/>
        <v>0</v>
      </c>
      <c r="P1055" s="873"/>
      <c r="Q1055" s="873"/>
      <c r="R1055" s="873"/>
      <c r="S1055" s="873"/>
      <c r="T1055" s="877"/>
    </row>
    <row r="1056" spans="1:20" x14ac:dyDescent="0.35">
      <c r="A1056" s="873" t="b">
        <f t="shared" ca="1" si="138"/>
        <v>0</v>
      </c>
      <c r="B1056" s="873">
        <f t="shared" si="134"/>
        <v>207</v>
      </c>
      <c r="C1056" s="891" t="str">
        <f t="shared" ca="1" si="139"/>
        <v>a1755000002Q5IIAA0</v>
      </c>
      <c r="D1056" s="888"/>
      <c r="E1056" s="873">
        <f t="shared" si="135"/>
        <v>7</v>
      </c>
      <c r="F1056" s="889">
        <f ca="1">IF(COUNTA(D$608:D1056)=1,"",OFFSET(F1054,-COUNTA(D$608:D1056)+3,0))</f>
        <v>26</v>
      </c>
      <c r="G1056" s="877" t="str">
        <f t="shared" ca="1" si="140"/>
        <v/>
      </c>
      <c r="H1056" s="873">
        <f t="shared" si="136"/>
        <v>59</v>
      </c>
      <c r="I1056" s="875" t="str">
        <f t="shared" ca="1" si="141"/>
        <v/>
      </c>
      <c r="J1056" s="878" t="str">
        <f t="shared" ca="1" si="142"/>
        <v/>
      </c>
      <c r="K1056" s="878" t="str">
        <f t="shared" ca="1" si="143"/>
        <v/>
      </c>
      <c r="L1056" s="877" t="str">
        <f t="shared" ca="1" si="144"/>
        <v/>
      </c>
      <c r="M1056" s="888" t="str">
        <f ca="1">IFERROR(IF(COUNTIF($B$607:$B1055,"&lt;0")=1,"",OFFSET($C1054,-COUNTIF($B$607:$B1055,"&lt;0")+3,0)),"")</f>
        <v>a1755000002Q5IIAA0</v>
      </c>
      <c r="N1056" s="888">
        <f ca="1">IFERROR(IF(AND(_xlfn.ISFORMULA(I1056),NOT(_xlfn.ISFORMULA(I1055))),1,OFFSET($F1054,-COUNTIF($B$607:B1055,"&lt;0")+3,0)),"")</f>
        <v>26</v>
      </c>
      <c r="O1056" s="873">
        <f t="shared" si="137"/>
        <v>0</v>
      </c>
      <c r="P1056" s="873"/>
      <c r="Q1056" s="873"/>
      <c r="R1056" s="873"/>
      <c r="S1056" s="873"/>
      <c r="T1056" s="877"/>
    </row>
    <row r="1057" spans="1:20" x14ac:dyDescent="0.35">
      <c r="A1057" s="873" t="b">
        <f t="shared" ca="1" si="138"/>
        <v>0</v>
      </c>
      <c r="B1057" s="873">
        <f t="shared" si="134"/>
        <v>208</v>
      </c>
      <c r="C1057" s="891" t="str">
        <f t="shared" ca="1" si="139"/>
        <v>a1755000002Q5ImAAK</v>
      </c>
      <c r="D1057" s="888"/>
      <c r="E1057" s="873">
        <f t="shared" si="135"/>
        <v>8</v>
      </c>
      <c r="F1057" s="889">
        <f ca="1">IF(COUNTA(D$608:D1057)=1,"",OFFSET(F1055,-COUNTA(D$608:D1057)+3,0))</f>
        <v>26</v>
      </c>
      <c r="G1057" s="877" t="str">
        <f t="shared" ca="1" si="140"/>
        <v/>
      </c>
      <c r="H1057" s="873">
        <f t="shared" si="136"/>
        <v>59</v>
      </c>
      <c r="I1057" s="875" t="str">
        <f t="shared" ca="1" si="141"/>
        <v/>
      </c>
      <c r="J1057" s="878" t="str">
        <f t="shared" ca="1" si="142"/>
        <v/>
      </c>
      <c r="K1057" s="878" t="str">
        <f t="shared" ca="1" si="143"/>
        <v/>
      </c>
      <c r="L1057" s="877" t="str">
        <f t="shared" ca="1" si="144"/>
        <v/>
      </c>
      <c r="M1057" s="888" t="str">
        <f ca="1">IFERROR(IF(COUNTIF($B$607:$B1056,"&lt;0")=1,"",OFFSET($C1055,-COUNTIF($B$607:$B1056,"&lt;0")+3,0)),"")</f>
        <v>a1755000002Q5ImAAK</v>
      </c>
      <c r="N1057" s="888">
        <f ca="1">IFERROR(IF(AND(_xlfn.ISFORMULA(I1057),NOT(_xlfn.ISFORMULA(I1056))),1,OFFSET($F1055,-COUNTIF($B$607:B1056,"&lt;0")+3,0)),"")</f>
        <v>26</v>
      </c>
      <c r="O1057" s="873">
        <f t="shared" si="137"/>
        <v>0</v>
      </c>
      <c r="P1057" s="873"/>
      <c r="Q1057" s="873"/>
      <c r="R1057" s="873"/>
      <c r="S1057" s="873"/>
      <c r="T1057" s="877"/>
    </row>
    <row r="1058" spans="1:20" x14ac:dyDescent="0.35">
      <c r="A1058" s="873" t="b">
        <f t="shared" ca="1" si="138"/>
        <v>0</v>
      </c>
      <c r="B1058" s="873">
        <f t="shared" ref="B1058:B1089" si="145">B1057+1</f>
        <v>209</v>
      </c>
      <c r="C1058" s="891" t="str">
        <f t="shared" ca="1" si="139"/>
        <v>a1755000002Q5FPAA0</v>
      </c>
      <c r="D1058" s="888"/>
      <c r="E1058" s="873">
        <f t="shared" ref="E1058:E1089" si="146">IF(E1057="countif",0,IF(E1057=W$2,1,E1057+1))</f>
        <v>1</v>
      </c>
      <c r="F1058" s="889">
        <f ca="1">IF(COUNTA(D$608:D1058)=1,"",OFFSET(F1056,-COUNTA(D$608:D1058)+3,0))</f>
        <v>27</v>
      </c>
      <c r="G1058" s="877" t="str">
        <f t="shared" ca="1" si="140"/>
        <v/>
      </c>
      <c r="H1058" s="873">
        <f t="shared" ref="H1058:H1089" si="147">IF(B1058=1,9,IF(E1057=MAX(E1056:E1058),H1056+2,H1057))</f>
        <v>61</v>
      </c>
      <c r="I1058" s="875" t="str">
        <f t="shared" ca="1" si="141"/>
        <v/>
      </c>
      <c r="J1058" s="878" t="str">
        <f t="shared" ca="1" si="142"/>
        <v/>
      </c>
      <c r="K1058" s="878" t="str">
        <f t="shared" ca="1" si="143"/>
        <v/>
      </c>
      <c r="L1058" s="877" t="str">
        <f t="shared" ca="1" si="144"/>
        <v/>
      </c>
      <c r="M1058" s="888" t="str">
        <f ca="1">IFERROR(IF(COUNTIF($B$607:$B1057,"&lt;0")=1,"",OFFSET($C1056,-COUNTIF($B$607:$B1057,"&lt;0")+3,0)),"")</f>
        <v>a1755000002Q5FPAA0</v>
      </c>
      <c r="N1058" s="888">
        <f ca="1">IFERROR(IF(AND(_xlfn.ISFORMULA(I1058),NOT(_xlfn.ISFORMULA(I1057))),1,OFFSET($F1056,-COUNTIF($B$607:B1057,"&lt;0")+3,0)),"")</f>
        <v>27</v>
      </c>
      <c r="O1058" s="873">
        <f t="shared" ref="O1058:O1089" si="148">IF(NOT(_xlfn.ISFORMULA(I1058)),O1057+1,0)</f>
        <v>0</v>
      </c>
      <c r="P1058" s="873"/>
      <c r="Q1058" s="873"/>
      <c r="R1058" s="873"/>
      <c r="S1058" s="873"/>
      <c r="T1058" s="877"/>
    </row>
    <row r="1059" spans="1:20" x14ac:dyDescent="0.35">
      <c r="A1059" s="873" t="b">
        <f t="shared" ca="1" si="138"/>
        <v>0</v>
      </c>
      <c r="B1059" s="873">
        <f t="shared" si="145"/>
        <v>210</v>
      </c>
      <c r="C1059" s="891" t="str">
        <f t="shared" ca="1" si="139"/>
        <v>a1755000002Q5FtAAK</v>
      </c>
      <c r="D1059" s="888"/>
      <c r="E1059" s="873">
        <f t="shared" si="146"/>
        <v>2</v>
      </c>
      <c r="F1059" s="889">
        <f ca="1">IF(COUNTA(D$608:D1059)=1,"",OFFSET(F1057,-COUNTA(D$608:D1059)+3,0))</f>
        <v>27</v>
      </c>
      <c r="G1059" s="877" t="str">
        <f t="shared" ca="1" si="140"/>
        <v/>
      </c>
      <c r="H1059" s="873">
        <f t="shared" si="147"/>
        <v>61</v>
      </c>
      <c r="I1059" s="875" t="str">
        <f t="shared" ca="1" si="141"/>
        <v/>
      </c>
      <c r="J1059" s="878" t="str">
        <f t="shared" ca="1" si="142"/>
        <v/>
      </c>
      <c r="K1059" s="878" t="str">
        <f t="shared" ca="1" si="143"/>
        <v/>
      </c>
      <c r="L1059" s="877" t="str">
        <f t="shared" ca="1" si="144"/>
        <v/>
      </c>
      <c r="M1059" s="888" t="str">
        <f ca="1">IFERROR(IF(COUNTIF($B$607:$B1058,"&lt;0")=1,"",OFFSET($C1057,-COUNTIF($B$607:$B1058,"&lt;0")+3,0)),"")</f>
        <v>a1755000002Q5FtAAK</v>
      </c>
      <c r="N1059" s="888">
        <f ca="1">IFERROR(IF(AND(_xlfn.ISFORMULA(I1059),NOT(_xlfn.ISFORMULA(I1058))),1,OFFSET($F1057,-COUNTIF($B$607:B1058,"&lt;0")+3,0)),"")</f>
        <v>27</v>
      </c>
      <c r="O1059" s="873">
        <f t="shared" si="148"/>
        <v>0</v>
      </c>
      <c r="P1059" s="873"/>
      <c r="Q1059" s="873"/>
      <c r="R1059" s="873"/>
      <c r="S1059" s="873"/>
      <c r="T1059" s="877"/>
    </row>
    <row r="1060" spans="1:20" x14ac:dyDescent="0.35">
      <c r="A1060" s="873" t="b">
        <f t="shared" ca="1" si="138"/>
        <v>0</v>
      </c>
      <c r="B1060" s="873">
        <f t="shared" si="145"/>
        <v>211</v>
      </c>
      <c r="C1060" s="891" t="str">
        <f t="shared" ca="1" si="139"/>
        <v>a1755000002Q5GNAA0</v>
      </c>
      <c r="D1060" s="888"/>
      <c r="E1060" s="873">
        <f t="shared" si="146"/>
        <v>3</v>
      </c>
      <c r="F1060" s="889">
        <f ca="1">IF(COUNTA(D$608:D1060)=1,"",OFFSET(F1058,-COUNTA(D$608:D1060)+3,0))</f>
        <v>27</v>
      </c>
      <c r="G1060" s="877" t="str">
        <f t="shared" ca="1" si="140"/>
        <v/>
      </c>
      <c r="H1060" s="873">
        <f t="shared" si="147"/>
        <v>61</v>
      </c>
      <c r="I1060" s="875" t="str">
        <f t="shared" ca="1" si="141"/>
        <v/>
      </c>
      <c r="J1060" s="878" t="str">
        <f t="shared" ca="1" si="142"/>
        <v/>
      </c>
      <c r="K1060" s="878" t="str">
        <f t="shared" ca="1" si="143"/>
        <v/>
      </c>
      <c r="L1060" s="877" t="str">
        <f t="shared" ca="1" si="144"/>
        <v/>
      </c>
      <c r="M1060" s="888" t="str">
        <f ca="1">IFERROR(IF(COUNTIF($B$607:$B1059,"&lt;0")=1,"",OFFSET($C1058,-COUNTIF($B$607:$B1059,"&lt;0")+3,0)),"")</f>
        <v>a1755000002Q5GNAA0</v>
      </c>
      <c r="N1060" s="888">
        <f ca="1">IFERROR(IF(AND(_xlfn.ISFORMULA(I1060),NOT(_xlfn.ISFORMULA(I1059))),1,OFFSET($F1058,-COUNTIF($B$607:B1059,"&lt;0")+3,0)),"")</f>
        <v>27</v>
      </c>
      <c r="O1060" s="873">
        <f t="shared" si="148"/>
        <v>0</v>
      </c>
      <c r="P1060" s="873"/>
      <c r="Q1060" s="873"/>
      <c r="R1060" s="873"/>
      <c r="S1060" s="873"/>
      <c r="T1060" s="877"/>
    </row>
    <row r="1061" spans="1:20" x14ac:dyDescent="0.35">
      <c r="A1061" s="873" t="b">
        <f t="shared" ca="1" si="138"/>
        <v>0</v>
      </c>
      <c r="B1061" s="873">
        <f t="shared" si="145"/>
        <v>212</v>
      </c>
      <c r="C1061" s="891" t="str">
        <f t="shared" ca="1" si="139"/>
        <v>a1755000002Q5GrAAK</v>
      </c>
      <c r="D1061" s="888"/>
      <c r="E1061" s="873">
        <f t="shared" si="146"/>
        <v>4</v>
      </c>
      <c r="F1061" s="889">
        <f ca="1">IF(COUNTA(D$608:D1061)=1,"",OFFSET(F1059,-COUNTA(D$608:D1061)+3,0))</f>
        <v>27</v>
      </c>
      <c r="G1061" s="877" t="str">
        <f t="shared" ca="1" si="140"/>
        <v/>
      </c>
      <c r="H1061" s="873">
        <f t="shared" si="147"/>
        <v>61</v>
      </c>
      <c r="I1061" s="875" t="str">
        <f t="shared" ca="1" si="141"/>
        <v/>
      </c>
      <c r="J1061" s="878" t="str">
        <f t="shared" ca="1" si="142"/>
        <v/>
      </c>
      <c r="K1061" s="878" t="str">
        <f t="shared" ca="1" si="143"/>
        <v/>
      </c>
      <c r="L1061" s="877" t="str">
        <f t="shared" ca="1" si="144"/>
        <v/>
      </c>
      <c r="M1061" s="888" t="str">
        <f ca="1">IFERROR(IF(COUNTIF($B$607:$B1060,"&lt;0")=1,"",OFFSET($C1059,-COUNTIF($B$607:$B1060,"&lt;0")+3,0)),"")</f>
        <v>a1755000002Q5GrAAK</v>
      </c>
      <c r="N1061" s="888">
        <f ca="1">IFERROR(IF(AND(_xlfn.ISFORMULA(I1061),NOT(_xlfn.ISFORMULA(I1060))),1,OFFSET($F1059,-COUNTIF($B$607:B1060,"&lt;0")+3,0)),"")</f>
        <v>27</v>
      </c>
      <c r="O1061" s="873">
        <f t="shared" si="148"/>
        <v>0</v>
      </c>
      <c r="P1061" s="873"/>
      <c r="Q1061" s="873"/>
      <c r="R1061" s="873"/>
      <c r="S1061" s="873"/>
      <c r="T1061" s="877"/>
    </row>
    <row r="1062" spans="1:20" x14ac:dyDescent="0.35">
      <c r="A1062" s="873" t="b">
        <f t="shared" ca="1" si="138"/>
        <v>0</v>
      </c>
      <c r="B1062" s="873">
        <f t="shared" si="145"/>
        <v>213</v>
      </c>
      <c r="C1062" s="891" t="str">
        <f t="shared" ca="1" si="139"/>
        <v>a1755000002Q5HLAA0</v>
      </c>
      <c r="D1062" s="888"/>
      <c r="E1062" s="873">
        <f t="shared" si="146"/>
        <v>5</v>
      </c>
      <c r="F1062" s="889">
        <f ca="1">IF(COUNTA(D$608:D1062)=1,"",OFFSET(F1060,-COUNTA(D$608:D1062)+3,0))</f>
        <v>27</v>
      </c>
      <c r="G1062" s="877" t="str">
        <f t="shared" ca="1" si="140"/>
        <v/>
      </c>
      <c r="H1062" s="873">
        <f t="shared" si="147"/>
        <v>61</v>
      </c>
      <c r="I1062" s="875" t="str">
        <f t="shared" ca="1" si="141"/>
        <v/>
      </c>
      <c r="J1062" s="878" t="str">
        <f t="shared" ca="1" si="142"/>
        <v/>
      </c>
      <c r="K1062" s="878" t="str">
        <f t="shared" ca="1" si="143"/>
        <v/>
      </c>
      <c r="L1062" s="877" t="str">
        <f t="shared" ca="1" si="144"/>
        <v/>
      </c>
      <c r="M1062" s="888" t="str">
        <f ca="1">IFERROR(IF(COUNTIF($B$607:$B1061,"&lt;0")=1,"",OFFSET($C1060,-COUNTIF($B$607:$B1061,"&lt;0")+3,0)),"")</f>
        <v>a1755000002Q5HLAA0</v>
      </c>
      <c r="N1062" s="888">
        <f ca="1">IFERROR(IF(AND(_xlfn.ISFORMULA(I1062),NOT(_xlfn.ISFORMULA(I1061))),1,OFFSET($F1060,-COUNTIF($B$607:B1061,"&lt;0")+3,0)),"")</f>
        <v>27</v>
      </c>
      <c r="O1062" s="873">
        <f t="shared" si="148"/>
        <v>0</v>
      </c>
      <c r="P1062" s="873"/>
      <c r="Q1062" s="873"/>
      <c r="R1062" s="873"/>
      <c r="S1062" s="873"/>
      <c r="T1062" s="877"/>
    </row>
    <row r="1063" spans="1:20" x14ac:dyDescent="0.35">
      <c r="A1063" s="873" t="b">
        <f t="shared" ca="1" si="138"/>
        <v>0</v>
      </c>
      <c r="B1063" s="873">
        <f t="shared" si="145"/>
        <v>214</v>
      </c>
      <c r="C1063" s="891" t="str">
        <f t="shared" ca="1" si="139"/>
        <v>a1755000002Q5HpAAK</v>
      </c>
      <c r="D1063" s="888"/>
      <c r="E1063" s="873">
        <f t="shared" si="146"/>
        <v>6</v>
      </c>
      <c r="F1063" s="889">
        <f ca="1">IF(COUNTA(D$608:D1063)=1,"",OFFSET(F1061,-COUNTA(D$608:D1063)+3,0))</f>
        <v>27</v>
      </c>
      <c r="G1063" s="877" t="str">
        <f t="shared" ca="1" si="140"/>
        <v/>
      </c>
      <c r="H1063" s="873">
        <f t="shared" si="147"/>
        <v>61</v>
      </c>
      <c r="I1063" s="875" t="str">
        <f t="shared" ca="1" si="141"/>
        <v/>
      </c>
      <c r="J1063" s="878" t="str">
        <f t="shared" ca="1" si="142"/>
        <v/>
      </c>
      <c r="K1063" s="878" t="str">
        <f t="shared" ca="1" si="143"/>
        <v/>
      </c>
      <c r="L1063" s="877" t="str">
        <f t="shared" ca="1" si="144"/>
        <v/>
      </c>
      <c r="M1063" s="888" t="str">
        <f ca="1">IFERROR(IF(COUNTIF($B$607:$B1062,"&lt;0")=1,"",OFFSET($C1061,-COUNTIF($B$607:$B1062,"&lt;0")+3,0)),"")</f>
        <v>a1755000002Q5HpAAK</v>
      </c>
      <c r="N1063" s="888">
        <f ca="1">IFERROR(IF(AND(_xlfn.ISFORMULA(I1063),NOT(_xlfn.ISFORMULA(I1062))),1,OFFSET($F1061,-COUNTIF($B$607:B1062,"&lt;0")+3,0)),"")</f>
        <v>27</v>
      </c>
      <c r="O1063" s="873">
        <f t="shared" si="148"/>
        <v>0</v>
      </c>
      <c r="P1063" s="873"/>
      <c r="Q1063" s="873"/>
      <c r="R1063" s="873"/>
      <c r="S1063" s="873"/>
      <c r="T1063" s="877"/>
    </row>
    <row r="1064" spans="1:20" x14ac:dyDescent="0.35">
      <c r="A1064" s="873" t="b">
        <f t="shared" ca="1" si="138"/>
        <v>0</v>
      </c>
      <c r="B1064" s="873">
        <f t="shared" si="145"/>
        <v>215</v>
      </c>
      <c r="C1064" s="891" t="str">
        <f t="shared" ca="1" si="139"/>
        <v>a1755000002Q5IJAA0</v>
      </c>
      <c r="D1064" s="888"/>
      <c r="E1064" s="873">
        <f t="shared" si="146"/>
        <v>7</v>
      </c>
      <c r="F1064" s="889">
        <f ca="1">IF(COUNTA(D$608:D1064)=1,"",OFFSET(F1062,-COUNTA(D$608:D1064)+3,0))</f>
        <v>27</v>
      </c>
      <c r="G1064" s="877" t="str">
        <f t="shared" ca="1" si="140"/>
        <v/>
      </c>
      <c r="H1064" s="873">
        <f t="shared" si="147"/>
        <v>61</v>
      </c>
      <c r="I1064" s="875" t="str">
        <f t="shared" ca="1" si="141"/>
        <v/>
      </c>
      <c r="J1064" s="878" t="str">
        <f t="shared" ca="1" si="142"/>
        <v/>
      </c>
      <c r="K1064" s="878" t="str">
        <f t="shared" ca="1" si="143"/>
        <v/>
      </c>
      <c r="L1064" s="877" t="str">
        <f t="shared" ca="1" si="144"/>
        <v/>
      </c>
      <c r="M1064" s="888" t="str">
        <f ca="1">IFERROR(IF(COUNTIF($B$607:$B1063,"&lt;0")=1,"",OFFSET($C1062,-COUNTIF($B$607:$B1063,"&lt;0")+3,0)),"")</f>
        <v>a1755000002Q5IJAA0</v>
      </c>
      <c r="N1064" s="888">
        <f ca="1">IFERROR(IF(AND(_xlfn.ISFORMULA(I1064),NOT(_xlfn.ISFORMULA(I1063))),1,OFFSET($F1062,-COUNTIF($B$607:B1063,"&lt;0")+3,0)),"")</f>
        <v>27</v>
      </c>
      <c r="O1064" s="873">
        <f t="shared" si="148"/>
        <v>0</v>
      </c>
      <c r="P1064" s="873"/>
      <c r="Q1064" s="873"/>
      <c r="R1064" s="873"/>
      <c r="S1064" s="873"/>
      <c r="T1064" s="877"/>
    </row>
    <row r="1065" spans="1:20" x14ac:dyDescent="0.35">
      <c r="A1065" s="873" t="b">
        <f t="shared" ca="1" si="138"/>
        <v>0</v>
      </c>
      <c r="B1065" s="873">
        <f t="shared" si="145"/>
        <v>216</v>
      </c>
      <c r="C1065" s="891" t="str">
        <f t="shared" ca="1" si="139"/>
        <v>a1755000002Q5InAAK</v>
      </c>
      <c r="D1065" s="888"/>
      <c r="E1065" s="873">
        <f t="shared" si="146"/>
        <v>8</v>
      </c>
      <c r="F1065" s="889">
        <f ca="1">IF(COUNTA(D$608:D1065)=1,"",OFFSET(F1063,-COUNTA(D$608:D1065)+3,0))</f>
        <v>27</v>
      </c>
      <c r="G1065" s="877" t="str">
        <f t="shared" ca="1" si="140"/>
        <v/>
      </c>
      <c r="H1065" s="873">
        <f t="shared" si="147"/>
        <v>61</v>
      </c>
      <c r="I1065" s="875" t="str">
        <f t="shared" ca="1" si="141"/>
        <v/>
      </c>
      <c r="J1065" s="878" t="str">
        <f t="shared" ca="1" si="142"/>
        <v/>
      </c>
      <c r="K1065" s="878" t="str">
        <f t="shared" ca="1" si="143"/>
        <v/>
      </c>
      <c r="L1065" s="877" t="str">
        <f t="shared" ca="1" si="144"/>
        <v/>
      </c>
      <c r="M1065" s="888" t="str">
        <f ca="1">IFERROR(IF(COUNTIF($B$607:$B1064,"&lt;0")=1,"",OFFSET($C1063,-COUNTIF($B$607:$B1064,"&lt;0")+3,0)),"")</f>
        <v>a1755000002Q5InAAK</v>
      </c>
      <c r="N1065" s="888">
        <f ca="1">IFERROR(IF(AND(_xlfn.ISFORMULA(I1065),NOT(_xlfn.ISFORMULA(I1064))),1,OFFSET($F1063,-COUNTIF($B$607:B1064,"&lt;0")+3,0)),"")</f>
        <v>27</v>
      </c>
      <c r="O1065" s="873">
        <f t="shared" si="148"/>
        <v>0</v>
      </c>
      <c r="P1065" s="873"/>
      <c r="Q1065" s="873"/>
      <c r="R1065" s="873"/>
      <c r="S1065" s="873"/>
      <c r="T1065" s="877"/>
    </row>
    <row r="1066" spans="1:20" x14ac:dyDescent="0.35">
      <c r="A1066" s="873" t="b">
        <f t="shared" ca="1" si="138"/>
        <v>0</v>
      </c>
      <c r="B1066" s="873">
        <f t="shared" si="145"/>
        <v>217</v>
      </c>
      <c r="C1066" s="891" t="str">
        <f t="shared" ca="1" si="139"/>
        <v>a1755000002Q5FQAA0</v>
      </c>
      <c r="D1066" s="888"/>
      <c r="E1066" s="873">
        <f t="shared" si="146"/>
        <v>1</v>
      </c>
      <c r="F1066" s="889">
        <f ca="1">IF(COUNTA(D$608:D1066)=1,"",OFFSET(F1064,-COUNTA(D$608:D1066)+3,0))</f>
        <v>28</v>
      </c>
      <c r="G1066" s="877" t="str">
        <f t="shared" ca="1" si="140"/>
        <v/>
      </c>
      <c r="H1066" s="873">
        <f t="shared" si="147"/>
        <v>63</v>
      </c>
      <c r="I1066" s="875" t="str">
        <f t="shared" ca="1" si="141"/>
        <v/>
      </c>
      <c r="J1066" s="878" t="str">
        <f t="shared" ca="1" si="142"/>
        <v/>
      </c>
      <c r="K1066" s="878" t="str">
        <f t="shared" ca="1" si="143"/>
        <v/>
      </c>
      <c r="L1066" s="877" t="str">
        <f t="shared" ca="1" si="144"/>
        <v/>
      </c>
      <c r="M1066" s="888" t="str">
        <f ca="1">IFERROR(IF(COUNTIF($B$607:$B1065,"&lt;0")=1,"",OFFSET($C1064,-COUNTIF($B$607:$B1065,"&lt;0")+3,0)),"")</f>
        <v>a1755000002Q5FQAA0</v>
      </c>
      <c r="N1066" s="888">
        <f ca="1">IFERROR(IF(AND(_xlfn.ISFORMULA(I1066),NOT(_xlfn.ISFORMULA(I1065))),1,OFFSET($F1064,-COUNTIF($B$607:B1065,"&lt;0")+3,0)),"")</f>
        <v>28</v>
      </c>
      <c r="O1066" s="873">
        <f t="shared" si="148"/>
        <v>0</v>
      </c>
      <c r="P1066" s="873"/>
      <c r="Q1066" s="873"/>
      <c r="R1066" s="873"/>
      <c r="S1066" s="873"/>
      <c r="T1066" s="877"/>
    </row>
    <row r="1067" spans="1:20" x14ac:dyDescent="0.35">
      <c r="A1067" s="873" t="b">
        <f t="shared" ca="1" si="138"/>
        <v>0</v>
      </c>
      <c r="B1067" s="873">
        <f t="shared" si="145"/>
        <v>218</v>
      </c>
      <c r="C1067" s="891" t="str">
        <f t="shared" ca="1" si="139"/>
        <v>a1755000002Q5FuAAK</v>
      </c>
      <c r="D1067" s="888"/>
      <c r="E1067" s="873">
        <f t="shared" si="146"/>
        <v>2</v>
      </c>
      <c r="F1067" s="889">
        <f ca="1">IF(COUNTA(D$608:D1067)=1,"",OFFSET(F1065,-COUNTA(D$608:D1067)+3,0))</f>
        <v>28</v>
      </c>
      <c r="G1067" s="877" t="str">
        <f t="shared" ca="1" si="140"/>
        <v/>
      </c>
      <c r="H1067" s="873">
        <f t="shared" si="147"/>
        <v>63</v>
      </c>
      <c r="I1067" s="875" t="str">
        <f t="shared" ca="1" si="141"/>
        <v/>
      </c>
      <c r="J1067" s="878" t="str">
        <f t="shared" ca="1" si="142"/>
        <v/>
      </c>
      <c r="K1067" s="878" t="str">
        <f t="shared" ca="1" si="143"/>
        <v/>
      </c>
      <c r="L1067" s="877" t="str">
        <f t="shared" ca="1" si="144"/>
        <v/>
      </c>
      <c r="M1067" s="888" t="str">
        <f ca="1">IFERROR(IF(COUNTIF($B$607:$B1066,"&lt;0")=1,"",OFFSET($C1065,-COUNTIF($B$607:$B1066,"&lt;0")+3,0)),"")</f>
        <v>a1755000002Q5FuAAK</v>
      </c>
      <c r="N1067" s="888">
        <f ca="1">IFERROR(IF(AND(_xlfn.ISFORMULA(I1067),NOT(_xlfn.ISFORMULA(I1066))),1,OFFSET($F1065,-COUNTIF($B$607:B1066,"&lt;0")+3,0)),"")</f>
        <v>28</v>
      </c>
      <c r="O1067" s="873">
        <f t="shared" si="148"/>
        <v>0</v>
      </c>
      <c r="P1067" s="873"/>
      <c r="Q1067" s="873"/>
      <c r="R1067" s="873"/>
      <c r="S1067" s="873"/>
      <c r="T1067" s="877"/>
    </row>
    <row r="1068" spans="1:20" x14ac:dyDescent="0.35">
      <c r="A1068" s="873" t="b">
        <f t="shared" ca="1" si="138"/>
        <v>0</v>
      </c>
      <c r="B1068" s="873">
        <f t="shared" si="145"/>
        <v>219</v>
      </c>
      <c r="C1068" s="891" t="str">
        <f t="shared" ca="1" si="139"/>
        <v>a1755000002Q5GOAA0</v>
      </c>
      <c r="D1068" s="888"/>
      <c r="E1068" s="873">
        <f t="shared" si="146"/>
        <v>3</v>
      </c>
      <c r="F1068" s="889">
        <f ca="1">IF(COUNTA(D$608:D1068)=1,"",OFFSET(F1066,-COUNTA(D$608:D1068)+3,0))</f>
        <v>28</v>
      </c>
      <c r="G1068" s="877" t="str">
        <f t="shared" ca="1" si="140"/>
        <v/>
      </c>
      <c r="H1068" s="873">
        <f t="shared" si="147"/>
        <v>63</v>
      </c>
      <c r="I1068" s="875" t="str">
        <f t="shared" ca="1" si="141"/>
        <v/>
      </c>
      <c r="J1068" s="878" t="str">
        <f t="shared" ca="1" si="142"/>
        <v/>
      </c>
      <c r="K1068" s="878" t="str">
        <f t="shared" ca="1" si="143"/>
        <v/>
      </c>
      <c r="L1068" s="877" t="str">
        <f t="shared" ca="1" si="144"/>
        <v/>
      </c>
      <c r="M1068" s="888" t="str">
        <f ca="1">IFERROR(IF(COUNTIF($B$607:$B1067,"&lt;0")=1,"",OFFSET($C1066,-COUNTIF($B$607:$B1067,"&lt;0")+3,0)),"")</f>
        <v>a1755000002Q5GOAA0</v>
      </c>
      <c r="N1068" s="888">
        <f ca="1">IFERROR(IF(AND(_xlfn.ISFORMULA(I1068),NOT(_xlfn.ISFORMULA(I1067))),1,OFFSET($F1066,-COUNTIF($B$607:B1067,"&lt;0")+3,0)),"")</f>
        <v>28</v>
      </c>
      <c r="O1068" s="873">
        <f t="shared" si="148"/>
        <v>0</v>
      </c>
      <c r="P1068" s="873"/>
      <c r="Q1068" s="873"/>
      <c r="R1068" s="873"/>
      <c r="S1068" s="873"/>
      <c r="T1068" s="877"/>
    </row>
    <row r="1069" spans="1:20" x14ac:dyDescent="0.35">
      <c r="A1069" s="873" t="b">
        <f t="shared" ca="1" si="138"/>
        <v>0</v>
      </c>
      <c r="B1069" s="873">
        <f t="shared" si="145"/>
        <v>220</v>
      </c>
      <c r="C1069" s="891" t="str">
        <f t="shared" ca="1" si="139"/>
        <v>a1755000002Q5GsAAK</v>
      </c>
      <c r="D1069" s="888"/>
      <c r="E1069" s="873">
        <f t="shared" si="146"/>
        <v>4</v>
      </c>
      <c r="F1069" s="889">
        <f ca="1">IF(COUNTA(D$608:D1069)=1,"",OFFSET(F1067,-COUNTA(D$608:D1069)+3,0))</f>
        <v>28</v>
      </c>
      <c r="G1069" s="877" t="str">
        <f t="shared" ca="1" si="140"/>
        <v/>
      </c>
      <c r="H1069" s="873">
        <f t="shared" si="147"/>
        <v>63</v>
      </c>
      <c r="I1069" s="875" t="str">
        <f t="shared" ca="1" si="141"/>
        <v/>
      </c>
      <c r="J1069" s="878" t="str">
        <f t="shared" ca="1" si="142"/>
        <v/>
      </c>
      <c r="K1069" s="878" t="str">
        <f t="shared" ca="1" si="143"/>
        <v/>
      </c>
      <c r="L1069" s="877" t="str">
        <f t="shared" ca="1" si="144"/>
        <v/>
      </c>
      <c r="M1069" s="888" t="str">
        <f ca="1">IFERROR(IF(COUNTIF($B$607:$B1068,"&lt;0")=1,"",OFFSET($C1067,-COUNTIF($B$607:$B1068,"&lt;0")+3,0)),"")</f>
        <v>a1755000002Q5GsAAK</v>
      </c>
      <c r="N1069" s="888">
        <f ca="1">IFERROR(IF(AND(_xlfn.ISFORMULA(I1069),NOT(_xlfn.ISFORMULA(I1068))),1,OFFSET($F1067,-COUNTIF($B$607:B1068,"&lt;0")+3,0)),"")</f>
        <v>28</v>
      </c>
      <c r="O1069" s="873">
        <f t="shared" si="148"/>
        <v>0</v>
      </c>
      <c r="P1069" s="873"/>
      <c r="Q1069" s="873"/>
      <c r="R1069" s="873"/>
      <c r="S1069" s="873"/>
      <c r="T1069" s="877"/>
    </row>
    <row r="1070" spans="1:20" x14ac:dyDescent="0.35">
      <c r="A1070" s="873" t="b">
        <f t="shared" ca="1" si="138"/>
        <v>0</v>
      </c>
      <c r="B1070" s="873">
        <f t="shared" si="145"/>
        <v>221</v>
      </c>
      <c r="C1070" s="891" t="str">
        <f t="shared" ca="1" si="139"/>
        <v>a1755000002Q5HMAA0</v>
      </c>
      <c r="D1070" s="888"/>
      <c r="E1070" s="873">
        <f t="shared" si="146"/>
        <v>5</v>
      </c>
      <c r="F1070" s="889">
        <f ca="1">IF(COUNTA(D$608:D1070)=1,"",OFFSET(F1068,-COUNTA(D$608:D1070)+3,0))</f>
        <v>28</v>
      </c>
      <c r="G1070" s="877" t="str">
        <f t="shared" ca="1" si="140"/>
        <v/>
      </c>
      <c r="H1070" s="873">
        <f t="shared" si="147"/>
        <v>63</v>
      </c>
      <c r="I1070" s="875" t="str">
        <f t="shared" ca="1" si="141"/>
        <v/>
      </c>
      <c r="J1070" s="878" t="str">
        <f t="shared" ca="1" si="142"/>
        <v/>
      </c>
      <c r="K1070" s="878" t="str">
        <f t="shared" ca="1" si="143"/>
        <v/>
      </c>
      <c r="L1070" s="877" t="str">
        <f t="shared" ca="1" si="144"/>
        <v/>
      </c>
      <c r="M1070" s="888" t="str">
        <f ca="1">IFERROR(IF(COUNTIF($B$607:$B1069,"&lt;0")=1,"",OFFSET($C1068,-COUNTIF($B$607:$B1069,"&lt;0")+3,0)),"")</f>
        <v>a1755000002Q5HMAA0</v>
      </c>
      <c r="N1070" s="888">
        <f ca="1">IFERROR(IF(AND(_xlfn.ISFORMULA(I1070),NOT(_xlfn.ISFORMULA(I1069))),1,OFFSET($F1068,-COUNTIF($B$607:B1069,"&lt;0")+3,0)),"")</f>
        <v>28</v>
      </c>
      <c r="O1070" s="873">
        <f t="shared" si="148"/>
        <v>0</v>
      </c>
      <c r="P1070" s="873"/>
      <c r="Q1070" s="873"/>
      <c r="R1070" s="873"/>
      <c r="S1070" s="873"/>
      <c r="T1070" s="877"/>
    </row>
    <row r="1071" spans="1:20" x14ac:dyDescent="0.35">
      <c r="A1071" s="873" t="b">
        <f t="shared" ca="1" si="138"/>
        <v>0</v>
      </c>
      <c r="B1071" s="873">
        <f t="shared" si="145"/>
        <v>222</v>
      </c>
      <c r="C1071" s="891" t="str">
        <f t="shared" ca="1" si="139"/>
        <v>a1755000002Q5HqAAK</v>
      </c>
      <c r="D1071" s="888"/>
      <c r="E1071" s="873">
        <f t="shared" si="146"/>
        <v>6</v>
      </c>
      <c r="F1071" s="889">
        <f ca="1">IF(COUNTA(D$608:D1071)=1,"",OFFSET(F1069,-COUNTA(D$608:D1071)+3,0))</f>
        <v>28</v>
      </c>
      <c r="G1071" s="877" t="str">
        <f t="shared" ca="1" si="140"/>
        <v/>
      </c>
      <c r="H1071" s="873">
        <f t="shared" si="147"/>
        <v>63</v>
      </c>
      <c r="I1071" s="875" t="str">
        <f t="shared" ca="1" si="141"/>
        <v/>
      </c>
      <c r="J1071" s="878" t="str">
        <f t="shared" ca="1" si="142"/>
        <v/>
      </c>
      <c r="K1071" s="878" t="str">
        <f t="shared" ca="1" si="143"/>
        <v/>
      </c>
      <c r="L1071" s="877" t="str">
        <f t="shared" ca="1" si="144"/>
        <v/>
      </c>
      <c r="M1071" s="888" t="str">
        <f ca="1">IFERROR(IF(COUNTIF($B$607:$B1070,"&lt;0")=1,"",OFFSET($C1069,-COUNTIF($B$607:$B1070,"&lt;0")+3,0)),"")</f>
        <v>a1755000002Q5HqAAK</v>
      </c>
      <c r="N1071" s="888">
        <f ca="1">IFERROR(IF(AND(_xlfn.ISFORMULA(I1071),NOT(_xlfn.ISFORMULA(I1070))),1,OFFSET($F1069,-COUNTIF($B$607:B1070,"&lt;0")+3,0)),"")</f>
        <v>28</v>
      </c>
      <c r="O1071" s="873">
        <f t="shared" si="148"/>
        <v>0</v>
      </c>
      <c r="P1071" s="873"/>
      <c r="Q1071" s="873"/>
      <c r="R1071" s="873"/>
      <c r="S1071" s="873"/>
      <c r="T1071" s="877"/>
    </row>
    <row r="1072" spans="1:20" x14ac:dyDescent="0.35">
      <c r="A1072" s="873" t="b">
        <f t="shared" ca="1" si="138"/>
        <v>0</v>
      </c>
      <c r="B1072" s="873">
        <f t="shared" si="145"/>
        <v>223</v>
      </c>
      <c r="C1072" s="891" t="str">
        <f t="shared" ca="1" si="139"/>
        <v>a1755000002Q5IKAA0</v>
      </c>
      <c r="D1072" s="888"/>
      <c r="E1072" s="873">
        <f t="shared" si="146"/>
        <v>7</v>
      </c>
      <c r="F1072" s="889">
        <f ca="1">IF(COUNTA(D$608:D1072)=1,"",OFFSET(F1070,-COUNTA(D$608:D1072)+3,0))</f>
        <v>28</v>
      </c>
      <c r="G1072" s="877" t="str">
        <f t="shared" ca="1" si="140"/>
        <v/>
      </c>
      <c r="H1072" s="873">
        <f t="shared" si="147"/>
        <v>63</v>
      </c>
      <c r="I1072" s="875" t="str">
        <f t="shared" ca="1" si="141"/>
        <v/>
      </c>
      <c r="J1072" s="878" t="str">
        <f t="shared" ca="1" si="142"/>
        <v/>
      </c>
      <c r="K1072" s="878" t="str">
        <f t="shared" ca="1" si="143"/>
        <v/>
      </c>
      <c r="L1072" s="877" t="str">
        <f t="shared" ca="1" si="144"/>
        <v/>
      </c>
      <c r="M1072" s="888" t="str">
        <f ca="1">IFERROR(IF(COUNTIF($B$607:$B1071,"&lt;0")=1,"",OFFSET($C1070,-COUNTIF($B$607:$B1071,"&lt;0")+3,0)),"")</f>
        <v>a1755000002Q5IKAA0</v>
      </c>
      <c r="N1072" s="888">
        <f ca="1">IFERROR(IF(AND(_xlfn.ISFORMULA(I1072),NOT(_xlfn.ISFORMULA(I1071))),1,OFFSET($F1070,-COUNTIF($B$607:B1071,"&lt;0")+3,0)),"")</f>
        <v>28</v>
      </c>
      <c r="O1072" s="873">
        <f t="shared" si="148"/>
        <v>0</v>
      </c>
      <c r="P1072" s="873"/>
      <c r="Q1072" s="873"/>
      <c r="R1072" s="873"/>
      <c r="S1072" s="873"/>
      <c r="T1072" s="877"/>
    </row>
    <row r="1073" spans="1:20" x14ac:dyDescent="0.35">
      <c r="A1073" s="873" t="b">
        <f t="shared" ca="1" si="138"/>
        <v>0</v>
      </c>
      <c r="B1073" s="873">
        <f t="shared" si="145"/>
        <v>224</v>
      </c>
      <c r="C1073" s="891" t="str">
        <f t="shared" ca="1" si="139"/>
        <v>a1755000002Q5IoAAK</v>
      </c>
      <c r="D1073" s="888"/>
      <c r="E1073" s="873">
        <f t="shared" si="146"/>
        <v>8</v>
      </c>
      <c r="F1073" s="889">
        <f ca="1">IF(COUNTA(D$608:D1073)=1,"",OFFSET(F1071,-COUNTA(D$608:D1073)+3,0))</f>
        <v>28</v>
      </c>
      <c r="G1073" s="877" t="str">
        <f t="shared" ca="1" si="140"/>
        <v/>
      </c>
      <c r="H1073" s="873">
        <f t="shared" si="147"/>
        <v>63</v>
      </c>
      <c r="I1073" s="875" t="str">
        <f t="shared" ca="1" si="141"/>
        <v/>
      </c>
      <c r="J1073" s="878" t="str">
        <f t="shared" ca="1" si="142"/>
        <v/>
      </c>
      <c r="K1073" s="878" t="str">
        <f t="shared" ca="1" si="143"/>
        <v/>
      </c>
      <c r="L1073" s="877" t="str">
        <f t="shared" ca="1" si="144"/>
        <v/>
      </c>
      <c r="M1073" s="888" t="str">
        <f ca="1">IFERROR(IF(COUNTIF($B$607:$B1072,"&lt;0")=1,"",OFFSET($C1071,-COUNTIF($B$607:$B1072,"&lt;0")+3,0)),"")</f>
        <v>a1755000002Q5IoAAK</v>
      </c>
      <c r="N1073" s="888">
        <f ca="1">IFERROR(IF(AND(_xlfn.ISFORMULA(I1073),NOT(_xlfn.ISFORMULA(I1072))),1,OFFSET($F1071,-COUNTIF($B$607:B1072,"&lt;0")+3,0)),"")</f>
        <v>28</v>
      </c>
      <c r="O1073" s="873">
        <f t="shared" si="148"/>
        <v>0</v>
      </c>
      <c r="P1073" s="873"/>
      <c r="Q1073" s="873"/>
      <c r="R1073" s="873"/>
      <c r="S1073" s="873"/>
      <c r="T1073" s="877"/>
    </row>
    <row r="1074" spans="1:20" x14ac:dyDescent="0.35">
      <c r="A1074" s="873" t="b">
        <f t="shared" ca="1" si="138"/>
        <v>0</v>
      </c>
      <c r="B1074" s="873">
        <f t="shared" si="145"/>
        <v>225</v>
      </c>
      <c r="C1074" s="891" t="str">
        <f t="shared" ca="1" si="139"/>
        <v>a1755000002Q5FRAA0</v>
      </c>
      <c r="D1074" s="888"/>
      <c r="E1074" s="873">
        <f t="shared" si="146"/>
        <v>1</v>
      </c>
      <c r="F1074" s="889">
        <f ca="1">IF(COUNTA(D$608:D1074)=1,"",OFFSET(F1072,-COUNTA(D$608:D1074)+3,0))</f>
        <v>29</v>
      </c>
      <c r="G1074" s="877" t="str">
        <f t="shared" ca="1" si="140"/>
        <v/>
      </c>
      <c r="H1074" s="873">
        <f t="shared" si="147"/>
        <v>65</v>
      </c>
      <c r="I1074" s="875" t="str">
        <f t="shared" ca="1" si="141"/>
        <v/>
      </c>
      <c r="J1074" s="878" t="str">
        <f t="shared" ca="1" si="142"/>
        <v/>
      </c>
      <c r="K1074" s="878" t="str">
        <f t="shared" ca="1" si="143"/>
        <v/>
      </c>
      <c r="L1074" s="877" t="str">
        <f t="shared" ca="1" si="144"/>
        <v/>
      </c>
      <c r="M1074" s="888" t="str">
        <f ca="1">IFERROR(IF(COUNTIF($B$607:$B1073,"&lt;0")=1,"",OFFSET($C1072,-COUNTIF($B$607:$B1073,"&lt;0")+3,0)),"")</f>
        <v>a1755000002Q5FRAA0</v>
      </c>
      <c r="N1074" s="888">
        <f ca="1">IFERROR(IF(AND(_xlfn.ISFORMULA(I1074),NOT(_xlfn.ISFORMULA(I1073))),1,OFFSET($F1072,-COUNTIF($B$607:B1073,"&lt;0")+3,0)),"")</f>
        <v>29</v>
      </c>
      <c r="O1074" s="873">
        <f t="shared" si="148"/>
        <v>0</v>
      </c>
      <c r="P1074" s="873"/>
      <c r="Q1074" s="873"/>
      <c r="R1074" s="873"/>
      <c r="S1074" s="873"/>
      <c r="T1074" s="877"/>
    </row>
    <row r="1075" spans="1:20" x14ac:dyDescent="0.35">
      <c r="A1075" s="873" t="b">
        <f t="shared" ca="1" si="138"/>
        <v>0</v>
      </c>
      <c r="B1075" s="873">
        <f t="shared" si="145"/>
        <v>226</v>
      </c>
      <c r="C1075" s="891" t="str">
        <f t="shared" ca="1" si="139"/>
        <v>a1755000002Q5FvAAK</v>
      </c>
      <c r="D1075" s="888"/>
      <c r="E1075" s="873">
        <f t="shared" si="146"/>
        <v>2</v>
      </c>
      <c r="F1075" s="889">
        <f ca="1">IF(COUNTA(D$608:D1075)=1,"",OFFSET(F1073,-COUNTA(D$608:D1075)+3,0))</f>
        <v>29</v>
      </c>
      <c r="G1075" s="877" t="str">
        <f t="shared" ca="1" si="140"/>
        <v/>
      </c>
      <c r="H1075" s="873">
        <f t="shared" si="147"/>
        <v>65</v>
      </c>
      <c r="I1075" s="875" t="str">
        <f t="shared" ca="1" si="141"/>
        <v/>
      </c>
      <c r="J1075" s="878" t="str">
        <f t="shared" ca="1" si="142"/>
        <v/>
      </c>
      <c r="K1075" s="878" t="str">
        <f t="shared" ca="1" si="143"/>
        <v/>
      </c>
      <c r="L1075" s="877" t="str">
        <f t="shared" ca="1" si="144"/>
        <v/>
      </c>
      <c r="M1075" s="888" t="str">
        <f ca="1">IFERROR(IF(COUNTIF($B$607:$B1074,"&lt;0")=1,"",OFFSET($C1073,-COUNTIF($B$607:$B1074,"&lt;0")+3,0)),"")</f>
        <v>a1755000002Q5FvAAK</v>
      </c>
      <c r="N1075" s="888">
        <f ca="1">IFERROR(IF(AND(_xlfn.ISFORMULA(I1075),NOT(_xlfn.ISFORMULA(I1074))),1,OFFSET($F1073,-COUNTIF($B$607:B1074,"&lt;0")+3,0)),"")</f>
        <v>29</v>
      </c>
      <c r="O1075" s="873">
        <f t="shared" si="148"/>
        <v>0</v>
      </c>
      <c r="P1075" s="873"/>
      <c r="Q1075" s="873"/>
      <c r="R1075" s="873"/>
      <c r="S1075" s="873"/>
      <c r="T1075" s="877"/>
    </row>
    <row r="1076" spans="1:20" x14ac:dyDescent="0.35">
      <c r="A1076" s="873" t="b">
        <f t="shared" ca="1" si="138"/>
        <v>0</v>
      </c>
      <c r="B1076" s="873">
        <f t="shared" si="145"/>
        <v>227</v>
      </c>
      <c r="C1076" s="891" t="str">
        <f t="shared" ca="1" si="139"/>
        <v>a1755000002Q5GPAA0</v>
      </c>
      <c r="D1076" s="888"/>
      <c r="E1076" s="873">
        <f t="shared" si="146"/>
        <v>3</v>
      </c>
      <c r="F1076" s="889">
        <f ca="1">IF(COUNTA(D$608:D1076)=1,"",OFFSET(F1074,-COUNTA(D$608:D1076)+3,0))</f>
        <v>29</v>
      </c>
      <c r="G1076" s="877" t="str">
        <f t="shared" ca="1" si="140"/>
        <v/>
      </c>
      <c r="H1076" s="873">
        <f t="shared" si="147"/>
        <v>65</v>
      </c>
      <c r="I1076" s="875" t="str">
        <f t="shared" ca="1" si="141"/>
        <v/>
      </c>
      <c r="J1076" s="878" t="str">
        <f t="shared" ca="1" si="142"/>
        <v/>
      </c>
      <c r="K1076" s="878" t="str">
        <f t="shared" ca="1" si="143"/>
        <v/>
      </c>
      <c r="L1076" s="877" t="str">
        <f t="shared" ca="1" si="144"/>
        <v/>
      </c>
      <c r="M1076" s="888" t="str">
        <f ca="1">IFERROR(IF(COUNTIF($B$607:$B1075,"&lt;0")=1,"",OFFSET($C1074,-COUNTIF($B$607:$B1075,"&lt;0")+3,0)),"")</f>
        <v>a1755000002Q5GPAA0</v>
      </c>
      <c r="N1076" s="888">
        <f ca="1">IFERROR(IF(AND(_xlfn.ISFORMULA(I1076),NOT(_xlfn.ISFORMULA(I1075))),1,OFFSET($F1074,-COUNTIF($B$607:B1075,"&lt;0")+3,0)),"")</f>
        <v>29</v>
      </c>
      <c r="O1076" s="873">
        <f t="shared" si="148"/>
        <v>0</v>
      </c>
      <c r="P1076" s="873"/>
      <c r="Q1076" s="873"/>
      <c r="R1076" s="873"/>
      <c r="S1076" s="873"/>
      <c r="T1076" s="877"/>
    </row>
    <row r="1077" spans="1:20" x14ac:dyDescent="0.35">
      <c r="A1077" s="873" t="b">
        <f t="shared" ca="1" si="138"/>
        <v>0</v>
      </c>
      <c r="B1077" s="873">
        <f t="shared" si="145"/>
        <v>228</v>
      </c>
      <c r="C1077" s="891" t="str">
        <f t="shared" ca="1" si="139"/>
        <v>a1755000002Q5GtAAK</v>
      </c>
      <c r="D1077" s="888"/>
      <c r="E1077" s="873">
        <f t="shared" si="146"/>
        <v>4</v>
      </c>
      <c r="F1077" s="889">
        <f ca="1">IF(COUNTA(D$608:D1077)=1,"",OFFSET(F1075,-COUNTA(D$608:D1077)+3,0))</f>
        <v>29</v>
      </c>
      <c r="G1077" s="877" t="str">
        <f t="shared" ca="1" si="140"/>
        <v/>
      </c>
      <c r="H1077" s="873">
        <f t="shared" si="147"/>
        <v>65</v>
      </c>
      <c r="I1077" s="875" t="str">
        <f t="shared" ca="1" si="141"/>
        <v/>
      </c>
      <c r="J1077" s="878" t="str">
        <f t="shared" ca="1" si="142"/>
        <v/>
      </c>
      <c r="K1077" s="878" t="str">
        <f t="shared" ca="1" si="143"/>
        <v/>
      </c>
      <c r="L1077" s="877" t="str">
        <f t="shared" ca="1" si="144"/>
        <v/>
      </c>
      <c r="M1077" s="888" t="str">
        <f ca="1">IFERROR(IF(COUNTIF($B$607:$B1076,"&lt;0")=1,"",OFFSET($C1075,-COUNTIF($B$607:$B1076,"&lt;0")+3,0)),"")</f>
        <v>a1755000002Q5GtAAK</v>
      </c>
      <c r="N1077" s="888">
        <f ca="1">IFERROR(IF(AND(_xlfn.ISFORMULA(I1077),NOT(_xlfn.ISFORMULA(I1076))),1,OFFSET($F1075,-COUNTIF($B$607:B1076,"&lt;0")+3,0)),"")</f>
        <v>29</v>
      </c>
      <c r="O1077" s="873">
        <f t="shared" si="148"/>
        <v>0</v>
      </c>
      <c r="P1077" s="873"/>
      <c r="Q1077" s="873"/>
      <c r="R1077" s="873"/>
      <c r="S1077" s="873"/>
      <c r="T1077" s="877"/>
    </row>
    <row r="1078" spans="1:20" x14ac:dyDescent="0.35">
      <c r="A1078" s="873" t="b">
        <f t="shared" ca="1" si="138"/>
        <v>0</v>
      </c>
      <c r="B1078" s="873">
        <f t="shared" si="145"/>
        <v>229</v>
      </c>
      <c r="C1078" s="891" t="str">
        <f t="shared" ca="1" si="139"/>
        <v>a1755000002Q5HNAA0</v>
      </c>
      <c r="D1078" s="888"/>
      <c r="E1078" s="873">
        <f t="shared" si="146"/>
        <v>5</v>
      </c>
      <c r="F1078" s="889">
        <f ca="1">IF(COUNTA(D$608:D1078)=1,"",OFFSET(F1076,-COUNTA(D$608:D1078)+3,0))</f>
        <v>29</v>
      </c>
      <c r="G1078" s="877" t="str">
        <f t="shared" ca="1" si="140"/>
        <v/>
      </c>
      <c r="H1078" s="873">
        <f t="shared" si="147"/>
        <v>65</v>
      </c>
      <c r="I1078" s="875" t="str">
        <f t="shared" ca="1" si="141"/>
        <v/>
      </c>
      <c r="J1078" s="878" t="str">
        <f t="shared" ca="1" si="142"/>
        <v/>
      </c>
      <c r="K1078" s="878" t="str">
        <f t="shared" ca="1" si="143"/>
        <v/>
      </c>
      <c r="L1078" s="877" t="str">
        <f t="shared" ca="1" si="144"/>
        <v/>
      </c>
      <c r="M1078" s="888" t="str">
        <f ca="1">IFERROR(IF(COUNTIF($B$607:$B1077,"&lt;0")=1,"",OFFSET($C1076,-COUNTIF($B$607:$B1077,"&lt;0")+3,0)),"")</f>
        <v>a1755000002Q5HNAA0</v>
      </c>
      <c r="N1078" s="888">
        <f ca="1">IFERROR(IF(AND(_xlfn.ISFORMULA(I1078),NOT(_xlfn.ISFORMULA(I1077))),1,OFFSET($F1076,-COUNTIF($B$607:B1077,"&lt;0")+3,0)),"")</f>
        <v>29</v>
      </c>
      <c r="O1078" s="873">
        <f t="shared" si="148"/>
        <v>0</v>
      </c>
      <c r="P1078" s="873"/>
      <c r="Q1078" s="873"/>
      <c r="R1078" s="873"/>
      <c r="S1078" s="873"/>
      <c r="T1078" s="877"/>
    </row>
    <row r="1079" spans="1:20" x14ac:dyDescent="0.35">
      <c r="A1079" s="873" t="b">
        <f t="shared" ca="1" si="138"/>
        <v>0</v>
      </c>
      <c r="B1079" s="873">
        <f t="shared" si="145"/>
        <v>230</v>
      </c>
      <c r="C1079" s="891" t="str">
        <f t="shared" ca="1" si="139"/>
        <v>a1755000002Q5HrAAK</v>
      </c>
      <c r="D1079" s="888"/>
      <c r="E1079" s="873">
        <f t="shared" si="146"/>
        <v>6</v>
      </c>
      <c r="F1079" s="889">
        <f ca="1">IF(COUNTA(D$608:D1079)=1,"",OFFSET(F1077,-COUNTA(D$608:D1079)+3,0))</f>
        <v>29</v>
      </c>
      <c r="G1079" s="877" t="str">
        <f t="shared" ca="1" si="140"/>
        <v/>
      </c>
      <c r="H1079" s="873">
        <f t="shared" si="147"/>
        <v>65</v>
      </c>
      <c r="I1079" s="875" t="str">
        <f t="shared" ca="1" si="141"/>
        <v/>
      </c>
      <c r="J1079" s="878" t="str">
        <f t="shared" ca="1" si="142"/>
        <v/>
      </c>
      <c r="K1079" s="878" t="str">
        <f t="shared" ca="1" si="143"/>
        <v/>
      </c>
      <c r="L1079" s="877" t="str">
        <f t="shared" ca="1" si="144"/>
        <v/>
      </c>
      <c r="M1079" s="888" t="str">
        <f ca="1">IFERROR(IF(COUNTIF($B$607:$B1078,"&lt;0")=1,"",OFFSET($C1077,-COUNTIF($B$607:$B1078,"&lt;0")+3,0)),"")</f>
        <v>a1755000002Q5HrAAK</v>
      </c>
      <c r="N1079" s="888">
        <f ca="1">IFERROR(IF(AND(_xlfn.ISFORMULA(I1079),NOT(_xlfn.ISFORMULA(I1078))),1,OFFSET($F1077,-COUNTIF($B$607:B1078,"&lt;0")+3,0)),"")</f>
        <v>29</v>
      </c>
      <c r="O1079" s="873">
        <f t="shared" si="148"/>
        <v>0</v>
      </c>
      <c r="P1079" s="873"/>
      <c r="Q1079" s="873"/>
      <c r="R1079" s="873"/>
      <c r="S1079" s="873"/>
      <c r="T1079" s="877"/>
    </row>
    <row r="1080" spans="1:20" x14ac:dyDescent="0.35">
      <c r="A1080" s="873" t="b">
        <f t="shared" ca="1" si="138"/>
        <v>0</v>
      </c>
      <c r="B1080" s="873">
        <f t="shared" si="145"/>
        <v>231</v>
      </c>
      <c r="C1080" s="891" t="str">
        <f t="shared" ca="1" si="139"/>
        <v>a1755000002Q5ILAA0</v>
      </c>
      <c r="D1080" s="888"/>
      <c r="E1080" s="873">
        <f t="shared" si="146"/>
        <v>7</v>
      </c>
      <c r="F1080" s="889">
        <f ca="1">IF(COUNTA(D$608:D1080)=1,"",OFFSET(F1078,-COUNTA(D$608:D1080)+3,0))</f>
        <v>29</v>
      </c>
      <c r="G1080" s="877" t="str">
        <f t="shared" ca="1" si="140"/>
        <v/>
      </c>
      <c r="H1080" s="873">
        <f t="shared" si="147"/>
        <v>65</v>
      </c>
      <c r="I1080" s="875" t="str">
        <f t="shared" ca="1" si="141"/>
        <v/>
      </c>
      <c r="J1080" s="878" t="str">
        <f t="shared" ca="1" si="142"/>
        <v/>
      </c>
      <c r="K1080" s="878" t="str">
        <f t="shared" ca="1" si="143"/>
        <v/>
      </c>
      <c r="L1080" s="877" t="str">
        <f t="shared" ca="1" si="144"/>
        <v/>
      </c>
      <c r="M1080" s="888" t="str">
        <f ca="1">IFERROR(IF(COUNTIF($B$607:$B1079,"&lt;0")=1,"",OFFSET($C1078,-COUNTIF($B$607:$B1079,"&lt;0")+3,0)),"")</f>
        <v>a1755000002Q5ILAA0</v>
      </c>
      <c r="N1080" s="888">
        <f ca="1">IFERROR(IF(AND(_xlfn.ISFORMULA(I1080),NOT(_xlfn.ISFORMULA(I1079))),1,OFFSET($F1078,-COUNTIF($B$607:B1079,"&lt;0")+3,0)),"")</f>
        <v>29</v>
      </c>
      <c r="O1080" s="873">
        <f t="shared" si="148"/>
        <v>0</v>
      </c>
      <c r="P1080" s="873"/>
      <c r="Q1080" s="873"/>
      <c r="R1080" s="873"/>
      <c r="S1080" s="873"/>
      <c r="T1080" s="877"/>
    </row>
    <row r="1081" spans="1:20" x14ac:dyDescent="0.35">
      <c r="A1081" s="873" t="b">
        <f t="shared" ca="1" si="138"/>
        <v>0</v>
      </c>
      <c r="B1081" s="873">
        <f t="shared" si="145"/>
        <v>232</v>
      </c>
      <c r="C1081" s="891" t="str">
        <f t="shared" ca="1" si="139"/>
        <v>a1755000002Q5IpAAK</v>
      </c>
      <c r="D1081" s="888"/>
      <c r="E1081" s="873">
        <f t="shared" si="146"/>
        <v>8</v>
      </c>
      <c r="F1081" s="889">
        <f ca="1">IF(COUNTA(D$608:D1081)=1,"",OFFSET(F1079,-COUNTA(D$608:D1081)+3,0))</f>
        <v>29</v>
      </c>
      <c r="G1081" s="877" t="str">
        <f t="shared" ca="1" si="140"/>
        <v/>
      </c>
      <c r="H1081" s="873">
        <f t="shared" si="147"/>
        <v>65</v>
      </c>
      <c r="I1081" s="875" t="str">
        <f t="shared" ca="1" si="141"/>
        <v/>
      </c>
      <c r="J1081" s="878" t="str">
        <f t="shared" ca="1" si="142"/>
        <v/>
      </c>
      <c r="K1081" s="878" t="str">
        <f t="shared" ca="1" si="143"/>
        <v/>
      </c>
      <c r="L1081" s="877" t="str">
        <f t="shared" ca="1" si="144"/>
        <v/>
      </c>
      <c r="M1081" s="888" t="str">
        <f ca="1">IFERROR(IF(COUNTIF($B$607:$B1080,"&lt;0")=1,"",OFFSET($C1079,-COUNTIF($B$607:$B1080,"&lt;0")+3,0)),"")</f>
        <v>a1755000002Q5IpAAK</v>
      </c>
      <c r="N1081" s="888">
        <f ca="1">IFERROR(IF(AND(_xlfn.ISFORMULA(I1081),NOT(_xlfn.ISFORMULA(I1080))),1,OFFSET($F1079,-COUNTIF($B$607:B1080,"&lt;0")+3,0)),"")</f>
        <v>29</v>
      </c>
      <c r="O1081" s="873">
        <f t="shared" si="148"/>
        <v>0</v>
      </c>
      <c r="P1081" s="873"/>
      <c r="Q1081" s="873"/>
      <c r="R1081" s="873"/>
      <c r="S1081" s="873"/>
      <c r="T1081" s="877"/>
    </row>
    <row r="1082" spans="1:20" x14ac:dyDescent="0.35">
      <c r="A1082" s="873" t="b">
        <f t="shared" ca="1" si="138"/>
        <v>0</v>
      </c>
      <c r="B1082" s="873">
        <f t="shared" si="145"/>
        <v>233</v>
      </c>
      <c r="C1082" s="891" t="str">
        <f t="shared" ca="1" si="139"/>
        <v>a1755000002Q5FSAA0</v>
      </c>
      <c r="D1082" s="888"/>
      <c r="E1082" s="873">
        <f t="shared" si="146"/>
        <v>1</v>
      </c>
      <c r="F1082" s="889">
        <f ca="1">IF(COUNTA(D$608:D1082)=1,"",OFFSET(F1080,-COUNTA(D$608:D1082)+3,0))</f>
        <v>30</v>
      </c>
      <c r="G1082" s="877" t="str">
        <f t="shared" ca="1" si="140"/>
        <v/>
      </c>
      <c r="H1082" s="873">
        <f t="shared" si="147"/>
        <v>67</v>
      </c>
      <c r="I1082" s="875" t="str">
        <f t="shared" ca="1" si="141"/>
        <v/>
      </c>
      <c r="J1082" s="878" t="str">
        <f t="shared" ca="1" si="142"/>
        <v/>
      </c>
      <c r="K1082" s="878" t="str">
        <f t="shared" ca="1" si="143"/>
        <v/>
      </c>
      <c r="L1082" s="877" t="str">
        <f t="shared" ca="1" si="144"/>
        <v/>
      </c>
      <c r="M1082" s="888" t="str">
        <f ca="1">IFERROR(IF(COUNTIF($B$607:$B1081,"&lt;0")=1,"",OFFSET($C1080,-COUNTIF($B$607:$B1081,"&lt;0")+3,0)),"")</f>
        <v>a1755000002Q5FSAA0</v>
      </c>
      <c r="N1082" s="888">
        <f ca="1">IFERROR(IF(AND(_xlfn.ISFORMULA(I1082),NOT(_xlfn.ISFORMULA(I1081))),1,OFFSET($F1080,-COUNTIF($B$607:B1081,"&lt;0")+3,0)),"")</f>
        <v>30</v>
      </c>
      <c r="O1082" s="873">
        <f t="shared" si="148"/>
        <v>0</v>
      </c>
      <c r="P1082" s="873"/>
      <c r="Q1082" s="873"/>
      <c r="R1082" s="873"/>
      <c r="S1082" s="873"/>
      <c r="T1082" s="877"/>
    </row>
    <row r="1083" spans="1:20" x14ac:dyDescent="0.35">
      <c r="A1083" s="873" t="b">
        <f t="shared" ca="1" si="138"/>
        <v>0</v>
      </c>
      <c r="B1083" s="873">
        <f t="shared" si="145"/>
        <v>234</v>
      </c>
      <c r="C1083" s="891" t="str">
        <f t="shared" ca="1" si="139"/>
        <v>a1755000002Q5FwAAK</v>
      </c>
      <c r="D1083" s="888"/>
      <c r="E1083" s="873">
        <f t="shared" si="146"/>
        <v>2</v>
      </c>
      <c r="F1083" s="889">
        <f ca="1">IF(COUNTA(D$608:D1083)=1,"",OFFSET(F1081,-COUNTA(D$608:D1083)+3,0))</f>
        <v>30</v>
      </c>
      <c r="G1083" s="877" t="str">
        <f t="shared" ca="1" si="140"/>
        <v/>
      </c>
      <c r="H1083" s="873">
        <f t="shared" si="147"/>
        <v>67</v>
      </c>
      <c r="I1083" s="875" t="str">
        <f t="shared" ca="1" si="141"/>
        <v/>
      </c>
      <c r="J1083" s="878" t="str">
        <f t="shared" ca="1" si="142"/>
        <v/>
      </c>
      <c r="K1083" s="878" t="str">
        <f t="shared" ca="1" si="143"/>
        <v/>
      </c>
      <c r="L1083" s="877" t="str">
        <f t="shared" ca="1" si="144"/>
        <v/>
      </c>
      <c r="M1083" s="888" t="str">
        <f ca="1">IFERROR(IF(COUNTIF($B$607:$B1082,"&lt;0")=1,"",OFFSET($C1081,-COUNTIF($B$607:$B1082,"&lt;0")+3,0)),"")</f>
        <v>a1755000002Q5FwAAK</v>
      </c>
      <c r="N1083" s="888">
        <f ca="1">IFERROR(IF(AND(_xlfn.ISFORMULA(I1083),NOT(_xlfn.ISFORMULA(I1082))),1,OFFSET($F1081,-COUNTIF($B$607:B1082,"&lt;0")+3,0)),"")</f>
        <v>30</v>
      </c>
      <c r="O1083" s="873">
        <f t="shared" si="148"/>
        <v>0</v>
      </c>
      <c r="P1083" s="873"/>
      <c r="Q1083" s="873"/>
      <c r="R1083" s="873"/>
      <c r="S1083" s="873"/>
      <c r="T1083" s="877"/>
    </row>
    <row r="1084" spans="1:20" x14ac:dyDescent="0.35">
      <c r="A1084" s="873" t="b">
        <f t="shared" ca="1" si="138"/>
        <v>0</v>
      </c>
      <c r="B1084" s="873">
        <f t="shared" si="145"/>
        <v>235</v>
      </c>
      <c r="C1084" s="891" t="str">
        <f t="shared" ca="1" si="139"/>
        <v>a1755000002Q5GQAA0</v>
      </c>
      <c r="D1084" s="888"/>
      <c r="E1084" s="873">
        <f t="shared" si="146"/>
        <v>3</v>
      </c>
      <c r="F1084" s="889">
        <f ca="1">IF(COUNTA(D$608:D1084)=1,"",OFFSET(F1082,-COUNTA(D$608:D1084)+3,0))</f>
        <v>30</v>
      </c>
      <c r="G1084" s="877" t="str">
        <f t="shared" ca="1" si="140"/>
        <v/>
      </c>
      <c r="H1084" s="873">
        <f t="shared" si="147"/>
        <v>67</v>
      </c>
      <c r="I1084" s="875" t="str">
        <f t="shared" ca="1" si="141"/>
        <v/>
      </c>
      <c r="J1084" s="878" t="str">
        <f t="shared" ca="1" si="142"/>
        <v/>
      </c>
      <c r="K1084" s="878" t="str">
        <f t="shared" ca="1" si="143"/>
        <v/>
      </c>
      <c r="L1084" s="877" t="str">
        <f t="shared" ca="1" si="144"/>
        <v/>
      </c>
      <c r="M1084" s="888" t="str">
        <f ca="1">IFERROR(IF(COUNTIF($B$607:$B1083,"&lt;0")=1,"",OFFSET($C1082,-COUNTIF($B$607:$B1083,"&lt;0")+3,0)),"")</f>
        <v>a1755000002Q5GQAA0</v>
      </c>
      <c r="N1084" s="888">
        <f ca="1">IFERROR(IF(AND(_xlfn.ISFORMULA(I1084),NOT(_xlfn.ISFORMULA(I1083))),1,OFFSET($F1082,-COUNTIF($B$607:B1083,"&lt;0")+3,0)),"")</f>
        <v>30</v>
      </c>
      <c r="O1084" s="873">
        <f t="shared" si="148"/>
        <v>0</v>
      </c>
      <c r="P1084" s="873"/>
      <c r="Q1084" s="873"/>
      <c r="R1084" s="873"/>
      <c r="S1084" s="873"/>
      <c r="T1084" s="877"/>
    </row>
    <row r="1085" spans="1:20" x14ac:dyDescent="0.35">
      <c r="A1085" s="873" t="b">
        <f t="shared" ca="1" si="138"/>
        <v>0</v>
      </c>
      <c r="B1085" s="873">
        <f t="shared" si="145"/>
        <v>236</v>
      </c>
      <c r="C1085" s="891" t="str">
        <f t="shared" ca="1" si="139"/>
        <v>a1755000002Q5GuAAK</v>
      </c>
      <c r="D1085" s="888"/>
      <c r="E1085" s="873">
        <f t="shared" si="146"/>
        <v>4</v>
      </c>
      <c r="F1085" s="889">
        <f ca="1">IF(COUNTA(D$608:D1085)=1,"",OFFSET(F1083,-COUNTA(D$608:D1085)+3,0))</f>
        <v>30</v>
      </c>
      <c r="G1085" s="877" t="str">
        <f t="shared" ca="1" si="140"/>
        <v/>
      </c>
      <c r="H1085" s="873">
        <f t="shared" si="147"/>
        <v>67</v>
      </c>
      <c r="I1085" s="875" t="str">
        <f t="shared" ca="1" si="141"/>
        <v/>
      </c>
      <c r="J1085" s="878" t="str">
        <f t="shared" ca="1" si="142"/>
        <v/>
      </c>
      <c r="K1085" s="878" t="str">
        <f t="shared" ca="1" si="143"/>
        <v/>
      </c>
      <c r="L1085" s="877" t="str">
        <f t="shared" ca="1" si="144"/>
        <v/>
      </c>
      <c r="M1085" s="888" t="str">
        <f ca="1">IFERROR(IF(COUNTIF($B$607:$B1084,"&lt;0")=1,"",OFFSET($C1083,-COUNTIF($B$607:$B1084,"&lt;0")+3,0)),"")</f>
        <v>a1755000002Q5GuAAK</v>
      </c>
      <c r="N1085" s="888">
        <f ca="1">IFERROR(IF(AND(_xlfn.ISFORMULA(I1085),NOT(_xlfn.ISFORMULA(I1084))),1,OFFSET($F1083,-COUNTIF($B$607:B1084,"&lt;0")+3,0)),"")</f>
        <v>30</v>
      </c>
      <c r="O1085" s="873">
        <f t="shared" si="148"/>
        <v>0</v>
      </c>
      <c r="P1085" s="873"/>
      <c r="Q1085" s="873"/>
      <c r="R1085" s="873"/>
      <c r="S1085" s="873"/>
      <c r="T1085" s="877"/>
    </row>
    <row r="1086" spans="1:20" x14ac:dyDescent="0.35">
      <c r="A1086" s="873" t="b">
        <f t="shared" ca="1" si="138"/>
        <v>0</v>
      </c>
      <c r="B1086" s="873">
        <f t="shared" si="145"/>
        <v>237</v>
      </c>
      <c r="C1086" s="891" t="str">
        <f t="shared" ca="1" si="139"/>
        <v>a1755000002Q5HOAA0</v>
      </c>
      <c r="D1086" s="888"/>
      <c r="E1086" s="873">
        <f t="shared" si="146"/>
        <v>5</v>
      </c>
      <c r="F1086" s="889">
        <f ca="1">IF(COUNTA(D$608:D1086)=1,"",OFFSET(F1084,-COUNTA(D$608:D1086)+3,0))</f>
        <v>30</v>
      </c>
      <c r="G1086" s="877" t="str">
        <f t="shared" ca="1" si="140"/>
        <v/>
      </c>
      <c r="H1086" s="873">
        <f t="shared" si="147"/>
        <v>67</v>
      </c>
      <c r="I1086" s="875" t="str">
        <f t="shared" ca="1" si="141"/>
        <v/>
      </c>
      <c r="J1086" s="878" t="str">
        <f t="shared" ca="1" si="142"/>
        <v/>
      </c>
      <c r="K1086" s="878" t="str">
        <f t="shared" ca="1" si="143"/>
        <v/>
      </c>
      <c r="L1086" s="877" t="str">
        <f t="shared" ca="1" si="144"/>
        <v/>
      </c>
      <c r="M1086" s="888" t="str">
        <f ca="1">IFERROR(IF(COUNTIF($B$607:$B1085,"&lt;0")=1,"",OFFSET($C1084,-COUNTIF($B$607:$B1085,"&lt;0")+3,0)),"")</f>
        <v>a1755000002Q5HOAA0</v>
      </c>
      <c r="N1086" s="888">
        <f ca="1">IFERROR(IF(AND(_xlfn.ISFORMULA(I1086),NOT(_xlfn.ISFORMULA(I1085))),1,OFFSET($F1084,-COUNTIF($B$607:B1085,"&lt;0")+3,0)),"")</f>
        <v>30</v>
      </c>
      <c r="O1086" s="873">
        <f t="shared" si="148"/>
        <v>0</v>
      </c>
      <c r="P1086" s="873"/>
      <c r="Q1086" s="873"/>
      <c r="R1086" s="873"/>
      <c r="S1086" s="873"/>
      <c r="T1086" s="877"/>
    </row>
    <row r="1087" spans="1:20" x14ac:dyDescent="0.35">
      <c r="A1087" s="873" t="b">
        <f t="shared" ca="1" si="138"/>
        <v>0</v>
      </c>
      <c r="B1087" s="873">
        <f t="shared" si="145"/>
        <v>238</v>
      </c>
      <c r="C1087" s="891" t="str">
        <f t="shared" ca="1" si="139"/>
        <v>a1755000002Q5HsAAK</v>
      </c>
      <c r="D1087" s="888"/>
      <c r="E1087" s="873">
        <f t="shared" si="146"/>
        <v>6</v>
      </c>
      <c r="F1087" s="889">
        <f ca="1">IF(COUNTA(D$608:D1087)=1,"",OFFSET(F1085,-COUNTA(D$608:D1087)+3,0))</f>
        <v>30</v>
      </c>
      <c r="G1087" s="877" t="str">
        <f t="shared" ca="1" si="140"/>
        <v/>
      </c>
      <c r="H1087" s="873">
        <f t="shared" si="147"/>
        <v>67</v>
      </c>
      <c r="I1087" s="875" t="str">
        <f t="shared" ca="1" si="141"/>
        <v/>
      </c>
      <c r="J1087" s="878" t="str">
        <f t="shared" ca="1" si="142"/>
        <v/>
      </c>
      <c r="K1087" s="878" t="str">
        <f t="shared" ca="1" si="143"/>
        <v/>
      </c>
      <c r="L1087" s="877" t="str">
        <f t="shared" ca="1" si="144"/>
        <v/>
      </c>
      <c r="M1087" s="888" t="str">
        <f ca="1">IFERROR(IF(COUNTIF($B$607:$B1086,"&lt;0")=1,"",OFFSET($C1085,-COUNTIF($B$607:$B1086,"&lt;0")+3,0)),"")</f>
        <v>a1755000002Q5HsAAK</v>
      </c>
      <c r="N1087" s="888">
        <f ca="1">IFERROR(IF(AND(_xlfn.ISFORMULA(I1087),NOT(_xlfn.ISFORMULA(I1086))),1,OFFSET($F1085,-COUNTIF($B$607:B1086,"&lt;0")+3,0)),"")</f>
        <v>30</v>
      </c>
      <c r="O1087" s="873">
        <f t="shared" si="148"/>
        <v>0</v>
      </c>
      <c r="P1087" s="873"/>
      <c r="Q1087" s="873"/>
      <c r="R1087" s="873"/>
      <c r="S1087" s="873"/>
      <c r="T1087" s="877"/>
    </row>
    <row r="1088" spans="1:20" x14ac:dyDescent="0.35">
      <c r="A1088" s="873" t="b">
        <f t="shared" ca="1" si="138"/>
        <v>0</v>
      </c>
      <c r="B1088" s="873">
        <f t="shared" si="145"/>
        <v>239</v>
      </c>
      <c r="C1088" s="891" t="str">
        <f t="shared" ca="1" si="139"/>
        <v>a1755000002Q5IMAA0</v>
      </c>
      <c r="D1088" s="888"/>
      <c r="E1088" s="873">
        <f t="shared" si="146"/>
        <v>7</v>
      </c>
      <c r="F1088" s="889">
        <f ca="1">IF(COUNTA(D$608:D1088)=1,"",OFFSET(F1086,-COUNTA(D$608:D1088)+3,0))</f>
        <v>30</v>
      </c>
      <c r="G1088" s="877" t="str">
        <f t="shared" ca="1" si="140"/>
        <v/>
      </c>
      <c r="H1088" s="873">
        <f t="shared" si="147"/>
        <v>67</v>
      </c>
      <c r="I1088" s="875" t="str">
        <f t="shared" ca="1" si="141"/>
        <v/>
      </c>
      <c r="J1088" s="878" t="str">
        <f t="shared" ca="1" si="142"/>
        <v/>
      </c>
      <c r="K1088" s="878" t="str">
        <f t="shared" ca="1" si="143"/>
        <v/>
      </c>
      <c r="L1088" s="877" t="str">
        <f t="shared" ca="1" si="144"/>
        <v/>
      </c>
      <c r="M1088" s="888" t="str">
        <f ca="1">IFERROR(IF(COUNTIF($B$607:$B1087,"&lt;0")=1,"",OFFSET($C1086,-COUNTIF($B$607:$B1087,"&lt;0")+3,0)),"")</f>
        <v>a1755000002Q5IMAA0</v>
      </c>
      <c r="N1088" s="888">
        <f ca="1">IFERROR(IF(AND(_xlfn.ISFORMULA(I1088),NOT(_xlfn.ISFORMULA(I1087))),1,OFFSET($F1086,-COUNTIF($B$607:B1087,"&lt;0")+3,0)),"")</f>
        <v>30</v>
      </c>
      <c r="O1088" s="873">
        <f t="shared" si="148"/>
        <v>0</v>
      </c>
      <c r="P1088" s="873"/>
      <c r="Q1088" s="873"/>
      <c r="R1088" s="873"/>
      <c r="S1088" s="873"/>
      <c r="T1088" s="877"/>
    </row>
    <row r="1089" spans="1:20" x14ac:dyDescent="0.35">
      <c r="A1089" s="873" t="b">
        <f t="shared" ca="1" si="138"/>
        <v>0</v>
      </c>
      <c r="B1089" s="873">
        <f t="shared" si="145"/>
        <v>240</v>
      </c>
      <c r="C1089" s="891" t="str">
        <f t="shared" ca="1" si="139"/>
        <v>a1755000002Q5IqAAK</v>
      </c>
      <c r="D1089" s="888"/>
      <c r="E1089" s="873">
        <f t="shared" si="146"/>
        <v>8</v>
      </c>
      <c r="F1089" s="889">
        <f ca="1">IF(COUNTA(D$608:D1089)=1,"",OFFSET(F1087,-COUNTA(D$608:D1089)+3,0))</f>
        <v>30</v>
      </c>
      <c r="G1089" s="877" t="str">
        <f t="shared" ca="1" si="140"/>
        <v/>
      </c>
      <c r="H1089" s="873">
        <f t="shared" si="147"/>
        <v>67</v>
      </c>
      <c r="I1089" s="875" t="str">
        <f t="shared" ca="1" si="141"/>
        <v/>
      </c>
      <c r="J1089" s="878" t="str">
        <f t="shared" ca="1" si="142"/>
        <v/>
      </c>
      <c r="K1089" s="878" t="str">
        <f t="shared" ca="1" si="143"/>
        <v/>
      </c>
      <c r="L1089" s="877" t="str">
        <f t="shared" ca="1" si="144"/>
        <v/>
      </c>
      <c r="M1089" s="888" t="str">
        <f ca="1">IFERROR(IF(COUNTIF($B$607:$B1088,"&lt;0")=1,"",OFFSET($C1087,-COUNTIF($B$607:$B1088,"&lt;0")+3,0)),"")</f>
        <v>a1755000002Q5IqAAK</v>
      </c>
      <c r="N1089" s="888">
        <f ca="1">IFERROR(IF(AND(_xlfn.ISFORMULA(I1089),NOT(_xlfn.ISFORMULA(I1088))),1,OFFSET($F1087,-COUNTIF($B$607:B1088,"&lt;0")+3,0)),"")</f>
        <v>30</v>
      </c>
      <c r="O1089" s="873">
        <f t="shared" si="148"/>
        <v>0</v>
      </c>
      <c r="P1089" s="873"/>
      <c r="Q1089" s="873"/>
      <c r="R1089" s="873"/>
      <c r="S1089" s="873"/>
      <c r="T1089" s="877"/>
    </row>
    <row r="1091" spans="1:20" x14ac:dyDescent="0.35">
      <c r="A1091" s="882" t="s">
        <v>400</v>
      </c>
      <c r="J1091" s="263" t="str">
        <f ca="1">IF(ROW()&gt;'Impact Indicator Target Update'!A17,"",INDIRECT("'Impact Indicators - Section B'!A"&amp;'Impact Indicator Target Update'!D17))</f>
        <v/>
      </c>
    </row>
    <row r="1092" spans="1:20" x14ac:dyDescent="0.35">
      <c r="A1092" s="882"/>
    </row>
    <row r="1094" spans="1:20" x14ac:dyDescent="0.35">
      <c r="A1094" s="882" t="s">
        <v>276</v>
      </c>
    </row>
    <row r="1095" spans="1:20" x14ac:dyDescent="0.35">
      <c r="A1095" s="873" t="s">
        <v>46</v>
      </c>
      <c r="B1095" s="873"/>
      <c r="C1095" s="873" t="s">
        <v>48</v>
      </c>
      <c r="D1095" s="873" t="s">
        <v>22</v>
      </c>
      <c r="E1095" s="873" t="s">
        <v>4</v>
      </c>
      <c r="F1095" s="873"/>
      <c r="G1095" s="873" t="s">
        <v>2</v>
      </c>
      <c r="H1095" s="873" t="s">
        <v>3</v>
      </c>
      <c r="I1095" s="873" t="s">
        <v>29</v>
      </c>
      <c r="J1095" s="873" t="s">
        <v>18</v>
      </c>
      <c r="K1095" s="873" t="s">
        <v>414</v>
      </c>
      <c r="L1095" s="873" t="s">
        <v>9</v>
      </c>
      <c r="M1095" s="873" t="s">
        <v>422</v>
      </c>
      <c r="N1095" s="873"/>
      <c r="O1095" s="873" t="s">
        <v>161</v>
      </c>
    </row>
    <row r="1096" spans="1:20" hidden="1" x14ac:dyDescent="0.35">
      <c r="A1096" s="873" t="b">
        <f ca="1">IF(M1096&lt;&gt;"",TRUE,FALSE)</f>
        <v>0</v>
      </c>
      <c r="B1096" s="873"/>
      <c r="C1096" s="888" t="str">
        <f ca="1">IF(COUNTA(O$1095:O1096)=1,"",OFFSET(C1096,-COUNTA(O$1095:O1096)+1,0))</f>
        <v/>
      </c>
      <c r="D1096" s="878"/>
      <c r="E1096" s="875" t="str">
        <f ca="1">IFERROR(IF(VLOOKUP(C1096,' Disaggregation - Section E '!A$313:J614,7,0)="","",VLOOKUP(C1096,' Disaggregation - Section E '!A$313:J614,7,0)*100),"")</f>
        <v/>
      </c>
      <c r="F1096" s="873"/>
      <c r="G1096" s="876" t="str">
        <f ca="1">IFERROR(IF(VLOOKUP(C1096,' Disaggregation - Section E '!A$313:J614,6,0)="","",VLOOKUP(C1096,' Disaggregation - Section E '!A$313:J614,6,0)),"")</f>
        <v/>
      </c>
      <c r="H1096" s="876" t="str">
        <f ca="1">IFERROR(IF(INDEX(' Disaggregation - Section E '!F$313:F614,MATCH(C1096,' Disaggregation - Section E '!A$313:A614,0)+1,1)&lt;&gt;0,INDEX(' Disaggregation - Section E '!F$313:F614,MATCH(C1096,' Disaggregation - Section E '!A$313:A614,0)+1,1),""),"")</f>
        <v/>
      </c>
      <c r="I1096" s="877" t="str">
        <f ca="1">IFERROR(IF(VLOOKUP(C1096,' Disaggregation - Section E '!A$313:J614,8,0)=0,"",VLOOKUP(C1096,' Disaggregation - Section E '!A$313:J614,8,0)),"")</f>
        <v/>
      </c>
      <c r="J1096" s="877" t="str">
        <f ca="1">IFERROR(IF(VLOOKUP(C1096,' Disaggregation - Section E '!A$313:J614,9,0)="","",VLOOKUP(C1096,' Disaggregation - Section E '!A$313:J614,9,0)),"")</f>
        <v/>
      </c>
      <c r="K1096" s="873" t="str">
        <f ca="1">IFERROR(VLOOKUP(C1096,' Disaggregation - Section E '!A$313:J614,3,0),"")</f>
        <v/>
      </c>
      <c r="L1096" s="877" t="str">
        <f ca="1">IFERROR(IF(VLOOKUP(C1096,' Disaggregation - Section E '!A$313:J614,10,0)="","",VLOOKUP(C1096,' Disaggregation - Section E '!A$313:J614,10,0)),"")</f>
        <v/>
      </c>
      <c r="M1096" s="874" t="str">
        <f ca="1">IFERROR(IF(VLOOKUP(C1096,' Disaggregation - Section E '!A$313:O318,15,0)=0,"",VLOOKUP(C1096,' Disaggregation - Section E '!A$313:O614,15,0)),"")</f>
        <v/>
      </c>
      <c r="N1096" s="873"/>
      <c r="O1096" s="873"/>
    </row>
    <row r="1097" spans="1:20" x14ac:dyDescent="0.35">
      <c r="A1097" s="873" t="b">
        <v>0</v>
      </c>
      <c r="B1097" s="873"/>
      <c r="C1097" s="888" t="s">
        <v>3173</v>
      </c>
      <c r="D1097" s="878">
        <v>1</v>
      </c>
      <c r="E1097" s="875"/>
      <c r="F1097" s="873"/>
      <c r="G1097" s="876"/>
      <c r="H1097" s="876"/>
      <c r="I1097" s="877"/>
      <c r="J1097" s="877"/>
      <c r="K1097" s="873" t="str">
        <f ca="1">IFERROR(VLOOKUP(C1097,' Disaggregation - Section E '!A$313:J615,3,0),"")</f>
        <v/>
      </c>
      <c r="L1097" s="877"/>
      <c r="M1097" s="874"/>
      <c r="N1097" s="873"/>
      <c r="O1097" s="873" t="s">
        <v>3172</v>
      </c>
    </row>
    <row r="1098" spans="1:20" x14ac:dyDescent="0.35">
      <c r="A1098" s="873" t="b">
        <v>0</v>
      </c>
      <c r="B1098" s="873"/>
      <c r="C1098" s="888" t="s">
        <v>3175</v>
      </c>
      <c r="D1098" s="878">
        <v>1</v>
      </c>
      <c r="E1098" s="875"/>
      <c r="F1098" s="873"/>
      <c r="G1098" s="876"/>
      <c r="H1098" s="876"/>
      <c r="I1098" s="877"/>
      <c r="J1098" s="877"/>
      <c r="K1098" s="873" t="str">
        <f ca="1">IFERROR(VLOOKUP(C1098,' Disaggregation - Section E '!A$313:J616,3,0),"")</f>
        <v/>
      </c>
      <c r="L1098" s="877"/>
      <c r="M1098" s="874"/>
      <c r="N1098" s="873"/>
      <c r="O1098" s="873" t="s">
        <v>3172</v>
      </c>
    </row>
    <row r="1099" spans="1:20" x14ac:dyDescent="0.35">
      <c r="A1099" s="873" t="b">
        <v>0</v>
      </c>
      <c r="B1099" s="873"/>
      <c r="C1099" s="888" t="s">
        <v>3177</v>
      </c>
      <c r="D1099" s="878">
        <v>1</v>
      </c>
      <c r="E1099" s="875"/>
      <c r="F1099" s="873"/>
      <c r="G1099" s="876"/>
      <c r="H1099" s="876"/>
      <c r="I1099" s="877"/>
      <c r="J1099" s="877"/>
      <c r="K1099" s="873" t="str">
        <f ca="1">IFERROR(VLOOKUP(C1099,' Disaggregation - Section E '!A$313:J617,3,0),"")</f>
        <v/>
      </c>
      <c r="L1099" s="877"/>
      <c r="M1099" s="874"/>
      <c r="N1099" s="873"/>
      <c r="O1099" s="873" t="s">
        <v>3172</v>
      </c>
    </row>
    <row r="1100" spans="1:20" x14ac:dyDescent="0.35">
      <c r="A1100" s="873" t="b">
        <v>0</v>
      </c>
      <c r="B1100" s="873"/>
      <c r="C1100" s="888" t="s">
        <v>3179</v>
      </c>
      <c r="D1100" s="878">
        <v>1</v>
      </c>
      <c r="E1100" s="875"/>
      <c r="F1100" s="873"/>
      <c r="G1100" s="876"/>
      <c r="H1100" s="876"/>
      <c r="I1100" s="877"/>
      <c r="J1100" s="877"/>
      <c r="K1100" s="873" t="str">
        <f ca="1">IFERROR(VLOOKUP(C1100,' Disaggregation - Section E '!A$313:J618,3,0),"")</f>
        <v/>
      </c>
      <c r="L1100" s="877"/>
      <c r="M1100" s="874"/>
      <c r="N1100" s="873"/>
      <c r="O1100" s="873" t="s">
        <v>3172</v>
      </c>
    </row>
    <row r="1101" spans="1:20" x14ac:dyDescent="0.35">
      <c r="A1101" s="873" t="b">
        <v>0</v>
      </c>
      <c r="B1101" s="873"/>
      <c r="C1101" s="888" t="s">
        <v>3181</v>
      </c>
      <c r="D1101" s="878">
        <v>1</v>
      </c>
      <c r="E1101" s="875"/>
      <c r="F1101" s="873"/>
      <c r="G1101" s="876"/>
      <c r="H1101" s="876"/>
      <c r="I1101" s="877"/>
      <c r="J1101" s="877"/>
      <c r="K1101" s="873" t="str">
        <f ca="1">IFERROR(VLOOKUP(C1101,' Disaggregation - Section E '!A$313:J619,3,0),"")</f>
        <v/>
      </c>
      <c r="L1101" s="877"/>
      <c r="M1101" s="874"/>
      <c r="N1101" s="873"/>
      <c r="O1101" s="873" t="s">
        <v>3172</v>
      </c>
    </row>
    <row r="1102" spans="1:20" x14ac:dyDescent="0.35">
      <c r="A1102" s="873" t="b">
        <v>0</v>
      </c>
      <c r="B1102" s="873"/>
      <c r="C1102" s="888" t="s">
        <v>3183</v>
      </c>
      <c r="D1102" s="878">
        <v>1</v>
      </c>
      <c r="E1102" s="875"/>
      <c r="F1102" s="873"/>
      <c r="G1102" s="876"/>
      <c r="H1102" s="876"/>
      <c r="I1102" s="877"/>
      <c r="J1102" s="877"/>
      <c r="K1102" s="873" t="str">
        <f ca="1">IFERROR(VLOOKUP(C1102,' Disaggregation - Section E '!A$313:J620,3,0),"")</f>
        <v/>
      </c>
      <c r="L1102" s="877"/>
      <c r="M1102" s="874"/>
      <c r="N1102" s="873"/>
      <c r="O1102" s="873" t="s">
        <v>3172</v>
      </c>
    </row>
    <row r="1103" spans="1:20" x14ac:dyDescent="0.35">
      <c r="A1103" s="873" t="b">
        <v>0</v>
      </c>
      <c r="B1103" s="873"/>
      <c r="C1103" s="888" t="s">
        <v>3185</v>
      </c>
      <c r="D1103" s="878">
        <v>1</v>
      </c>
      <c r="E1103" s="875"/>
      <c r="F1103" s="873"/>
      <c r="G1103" s="876"/>
      <c r="H1103" s="876"/>
      <c r="I1103" s="877"/>
      <c r="J1103" s="877"/>
      <c r="K1103" s="873" t="str">
        <f ca="1">IFERROR(VLOOKUP(C1103,' Disaggregation - Section E '!A$313:J621,3,0),"")</f>
        <v/>
      </c>
      <c r="L1103" s="877"/>
      <c r="M1103" s="874"/>
      <c r="N1103" s="873"/>
      <c r="O1103" s="873" t="s">
        <v>3172</v>
      </c>
    </row>
    <row r="1104" spans="1:20" x14ac:dyDescent="0.35">
      <c r="A1104" s="873" t="b">
        <v>0</v>
      </c>
      <c r="B1104" s="873"/>
      <c r="C1104" s="888" t="s">
        <v>3187</v>
      </c>
      <c r="D1104" s="878">
        <v>1</v>
      </c>
      <c r="E1104" s="875"/>
      <c r="F1104" s="873"/>
      <c r="G1104" s="876"/>
      <c r="H1104" s="876"/>
      <c r="I1104" s="877"/>
      <c r="J1104" s="877"/>
      <c r="K1104" s="873" t="str">
        <f ca="1">IFERROR(VLOOKUP(C1104,' Disaggregation - Section E '!A$313:J622,3,0),"")</f>
        <v/>
      </c>
      <c r="L1104" s="877"/>
      <c r="M1104" s="874"/>
      <c r="N1104" s="873"/>
      <c r="O1104" s="873" t="s">
        <v>3172</v>
      </c>
    </row>
    <row r="1105" spans="1:15" x14ac:dyDescent="0.35">
      <c r="A1105" s="873" t="b">
        <v>0</v>
      </c>
      <c r="B1105" s="873"/>
      <c r="C1105" s="888" t="s">
        <v>3189</v>
      </c>
      <c r="D1105" s="878">
        <v>1</v>
      </c>
      <c r="E1105" s="875"/>
      <c r="F1105" s="873"/>
      <c r="G1105" s="876"/>
      <c r="H1105" s="876"/>
      <c r="I1105" s="877"/>
      <c r="J1105" s="877"/>
      <c r="K1105" s="873" t="str">
        <f ca="1">IFERROR(VLOOKUP(C1105,' Disaggregation - Section E '!A$313:J623,3,0),"")</f>
        <v/>
      </c>
      <c r="L1105" s="877"/>
      <c r="M1105" s="874"/>
      <c r="N1105" s="873"/>
      <c r="O1105" s="873" t="s">
        <v>3172</v>
      </c>
    </row>
    <row r="1106" spans="1:15" x14ac:dyDescent="0.35">
      <c r="A1106" s="873" t="b">
        <v>0</v>
      </c>
      <c r="B1106" s="873"/>
      <c r="C1106" s="888" t="s">
        <v>3191</v>
      </c>
      <c r="D1106" s="878">
        <v>1</v>
      </c>
      <c r="E1106" s="875"/>
      <c r="F1106" s="873"/>
      <c r="G1106" s="876"/>
      <c r="H1106" s="876"/>
      <c r="I1106" s="877"/>
      <c r="J1106" s="877"/>
      <c r="K1106" s="873" t="str">
        <f ca="1">IFERROR(VLOOKUP(C1106,' Disaggregation - Section E '!A$313:J624,3,0),"")</f>
        <v/>
      </c>
      <c r="L1106" s="877"/>
      <c r="M1106" s="874"/>
      <c r="N1106" s="873"/>
      <c r="O1106" s="873" t="s">
        <v>3172</v>
      </c>
    </row>
    <row r="1107" spans="1:15" x14ac:dyDescent="0.35">
      <c r="A1107" s="873" t="b">
        <v>0</v>
      </c>
      <c r="B1107" s="873"/>
      <c r="C1107" s="888" t="s">
        <v>3194</v>
      </c>
      <c r="D1107" s="878">
        <v>2</v>
      </c>
      <c r="E1107" s="875"/>
      <c r="F1107" s="873"/>
      <c r="G1107" s="876"/>
      <c r="H1107" s="876"/>
      <c r="I1107" s="877"/>
      <c r="J1107" s="877"/>
      <c r="K1107" s="873" t="str">
        <f ca="1">IFERROR(VLOOKUP(C1107,' Disaggregation - Section E '!A$313:J625,3,0),"")</f>
        <v/>
      </c>
      <c r="L1107" s="877"/>
      <c r="M1107" s="874"/>
      <c r="N1107" s="873"/>
      <c r="O1107" s="873" t="s">
        <v>3193</v>
      </c>
    </row>
    <row r="1108" spans="1:15" x14ac:dyDescent="0.35">
      <c r="A1108" s="873" t="b">
        <v>0</v>
      </c>
      <c r="B1108" s="873"/>
      <c r="C1108" s="888" t="s">
        <v>3196</v>
      </c>
      <c r="D1108" s="878">
        <v>2</v>
      </c>
      <c r="E1108" s="875"/>
      <c r="F1108" s="873"/>
      <c r="G1108" s="876"/>
      <c r="H1108" s="876"/>
      <c r="I1108" s="877"/>
      <c r="J1108" s="877"/>
      <c r="K1108" s="873" t="str">
        <f ca="1">IFERROR(VLOOKUP(C1108,' Disaggregation - Section E '!A$313:J626,3,0),"")</f>
        <v/>
      </c>
      <c r="L1108" s="877"/>
      <c r="M1108" s="874"/>
      <c r="N1108" s="873"/>
      <c r="O1108" s="873" t="s">
        <v>3193</v>
      </c>
    </row>
    <row r="1109" spans="1:15" x14ac:dyDescent="0.35">
      <c r="A1109" s="873" t="b">
        <v>0</v>
      </c>
      <c r="B1109" s="873"/>
      <c r="C1109" s="888" t="s">
        <v>3198</v>
      </c>
      <c r="D1109" s="878">
        <v>2</v>
      </c>
      <c r="E1109" s="875"/>
      <c r="F1109" s="873"/>
      <c r="G1109" s="876"/>
      <c r="H1109" s="876"/>
      <c r="I1109" s="877"/>
      <c r="J1109" s="877"/>
      <c r="K1109" s="873" t="str">
        <f ca="1">IFERROR(VLOOKUP(C1109,' Disaggregation - Section E '!A$313:J627,3,0),"")</f>
        <v/>
      </c>
      <c r="L1109" s="877"/>
      <c r="M1109" s="874"/>
      <c r="N1109" s="873"/>
      <c r="O1109" s="873" t="s">
        <v>3193</v>
      </c>
    </row>
    <row r="1110" spans="1:15" x14ac:dyDescent="0.35">
      <c r="A1110" s="873" t="b">
        <v>0</v>
      </c>
      <c r="B1110" s="873"/>
      <c r="C1110" s="888" t="s">
        <v>3200</v>
      </c>
      <c r="D1110" s="878">
        <v>2</v>
      </c>
      <c r="E1110" s="875"/>
      <c r="F1110" s="873"/>
      <c r="G1110" s="876"/>
      <c r="H1110" s="876"/>
      <c r="I1110" s="877"/>
      <c r="J1110" s="877"/>
      <c r="K1110" s="873" t="str">
        <f ca="1">IFERROR(VLOOKUP(C1110,' Disaggregation - Section E '!A$313:J628,3,0),"")</f>
        <v/>
      </c>
      <c r="L1110" s="877"/>
      <c r="M1110" s="874"/>
      <c r="N1110" s="873"/>
      <c r="O1110" s="873" t="s">
        <v>3193</v>
      </c>
    </row>
    <row r="1111" spans="1:15" x14ac:dyDescent="0.35">
      <c r="A1111" s="873" t="b">
        <v>0</v>
      </c>
      <c r="B1111" s="873"/>
      <c r="C1111" s="888" t="s">
        <v>3202</v>
      </c>
      <c r="D1111" s="878">
        <v>2</v>
      </c>
      <c r="E1111" s="875"/>
      <c r="F1111" s="873"/>
      <c r="G1111" s="876"/>
      <c r="H1111" s="876"/>
      <c r="I1111" s="877"/>
      <c r="J1111" s="877"/>
      <c r="K1111" s="873" t="str">
        <f ca="1">IFERROR(VLOOKUP(C1111,' Disaggregation - Section E '!A$313:J629,3,0),"")</f>
        <v/>
      </c>
      <c r="L1111" s="877"/>
      <c r="M1111" s="874"/>
      <c r="N1111" s="873"/>
      <c r="O1111" s="873" t="s">
        <v>3193</v>
      </c>
    </row>
    <row r="1112" spans="1:15" x14ac:dyDescent="0.35">
      <c r="A1112" s="873" t="b">
        <v>0</v>
      </c>
      <c r="B1112" s="873"/>
      <c r="C1112" s="888" t="s">
        <v>3204</v>
      </c>
      <c r="D1112" s="878">
        <v>2</v>
      </c>
      <c r="E1112" s="875"/>
      <c r="F1112" s="873"/>
      <c r="G1112" s="876"/>
      <c r="H1112" s="876"/>
      <c r="I1112" s="877"/>
      <c r="J1112" s="877"/>
      <c r="K1112" s="873" t="str">
        <f ca="1">IFERROR(VLOOKUP(C1112,' Disaggregation - Section E '!A$313:J630,3,0),"")</f>
        <v/>
      </c>
      <c r="L1112" s="877"/>
      <c r="M1112" s="874"/>
      <c r="N1112" s="873"/>
      <c r="O1112" s="873" t="s">
        <v>3193</v>
      </c>
    </row>
    <row r="1113" spans="1:15" x14ac:dyDescent="0.35">
      <c r="A1113" s="873" t="b">
        <v>0</v>
      </c>
      <c r="B1113" s="873"/>
      <c r="C1113" s="888" t="s">
        <v>3206</v>
      </c>
      <c r="D1113" s="878">
        <v>2</v>
      </c>
      <c r="E1113" s="875"/>
      <c r="F1113" s="873"/>
      <c r="G1113" s="876"/>
      <c r="H1113" s="876"/>
      <c r="I1113" s="877"/>
      <c r="J1113" s="877"/>
      <c r="K1113" s="873" t="str">
        <f ca="1">IFERROR(VLOOKUP(C1113,' Disaggregation - Section E '!A$313:J631,3,0),"")</f>
        <v/>
      </c>
      <c r="L1113" s="877"/>
      <c r="M1113" s="874"/>
      <c r="N1113" s="873"/>
      <c r="O1113" s="873" t="s">
        <v>3193</v>
      </c>
    </row>
    <row r="1114" spans="1:15" x14ac:dyDescent="0.35">
      <c r="A1114" s="873" t="b">
        <v>0</v>
      </c>
      <c r="B1114" s="873"/>
      <c r="C1114" s="888" t="s">
        <v>3208</v>
      </c>
      <c r="D1114" s="878">
        <v>2</v>
      </c>
      <c r="E1114" s="875"/>
      <c r="F1114" s="873"/>
      <c r="G1114" s="876"/>
      <c r="H1114" s="876"/>
      <c r="I1114" s="877"/>
      <c r="J1114" s="877"/>
      <c r="K1114" s="873" t="str">
        <f ca="1">IFERROR(VLOOKUP(C1114,' Disaggregation - Section E '!A$313:J632,3,0),"")</f>
        <v/>
      </c>
      <c r="L1114" s="877"/>
      <c r="M1114" s="874"/>
      <c r="N1114" s="873"/>
      <c r="O1114" s="873" t="s">
        <v>3193</v>
      </c>
    </row>
    <row r="1115" spans="1:15" x14ac:dyDescent="0.35">
      <c r="A1115" s="873" t="b">
        <v>0</v>
      </c>
      <c r="B1115" s="873"/>
      <c r="C1115" s="888" t="s">
        <v>3210</v>
      </c>
      <c r="D1115" s="878">
        <v>2</v>
      </c>
      <c r="E1115" s="875"/>
      <c r="F1115" s="873"/>
      <c r="G1115" s="876"/>
      <c r="H1115" s="876"/>
      <c r="I1115" s="877"/>
      <c r="J1115" s="877"/>
      <c r="K1115" s="873" t="str">
        <f ca="1">IFERROR(VLOOKUP(C1115,' Disaggregation - Section E '!A$313:J633,3,0),"")</f>
        <v/>
      </c>
      <c r="L1115" s="877"/>
      <c r="M1115" s="874"/>
      <c r="N1115" s="873"/>
      <c r="O1115" s="873" t="s">
        <v>3193</v>
      </c>
    </row>
    <row r="1116" spans="1:15" x14ac:dyDescent="0.35">
      <c r="A1116" s="873" t="b">
        <v>0</v>
      </c>
      <c r="B1116" s="873"/>
      <c r="C1116" s="888" t="s">
        <v>3212</v>
      </c>
      <c r="D1116" s="878">
        <v>2</v>
      </c>
      <c r="E1116" s="875"/>
      <c r="F1116" s="873"/>
      <c r="G1116" s="876"/>
      <c r="H1116" s="876"/>
      <c r="I1116" s="877"/>
      <c r="J1116" s="877"/>
      <c r="K1116" s="873" t="str">
        <f ca="1">IFERROR(VLOOKUP(C1116,' Disaggregation - Section E '!A$313:J634,3,0),"")</f>
        <v/>
      </c>
      <c r="L1116" s="877"/>
      <c r="M1116" s="874"/>
      <c r="N1116" s="873"/>
      <c r="O1116" s="873" t="s">
        <v>3193</v>
      </c>
    </row>
    <row r="1117" spans="1:15" x14ac:dyDescent="0.35">
      <c r="A1117" s="873" t="b">
        <v>0</v>
      </c>
      <c r="B1117" s="873"/>
      <c r="C1117" s="888" t="s">
        <v>3215</v>
      </c>
      <c r="D1117" s="878">
        <v>3</v>
      </c>
      <c r="E1117" s="875"/>
      <c r="F1117" s="873"/>
      <c r="G1117" s="876"/>
      <c r="H1117" s="876"/>
      <c r="I1117" s="877"/>
      <c r="J1117" s="877"/>
      <c r="K1117" s="873" t="str">
        <f ca="1">IFERROR(VLOOKUP(C1117,' Disaggregation - Section E '!A$313:J635,3,0),"")</f>
        <v/>
      </c>
      <c r="L1117" s="877"/>
      <c r="M1117" s="874"/>
      <c r="N1117" s="873"/>
      <c r="O1117" s="873" t="s">
        <v>3214</v>
      </c>
    </row>
    <row r="1118" spans="1:15" x14ac:dyDescent="0.35">
      <c r="A1118" s="873" t="b">
        <v>0</v>
      </c>
      <c r="B1118" s="873"/>
      <c r="C1118" s="888" t="s">
        <v>3217</v>
      </c>
      <c r="D1118" s="878">
        <v>3</v>
      </c>
      <c r="E1118" s="875"/>
      <c r="F1118" s="873"/>
      <c r="G1118" s="876"/>
      <c r="H1118" s="876"/>
      <c r="I1118" s="877"/>
      <c r="J1118" s="877"/>
      <c r="K1118" s="873" t="str">
        <f ca="1">IFERROR(VLOOKUP(C1118,' Disaggregation - Section E '!A$313:J636,3,0),"")</f>
        <v/>
      </c>
      <c r="L1118" s="877"/>
      <c r="M1118" s="874"/>
      <c r="N1118" s="873"/>
      <c r="O1118" s="873" t="s">
        <v>3214</v>
      </c>
    </row>
    <row r="1119" spans="1:15" x14ac:dyDescent="0.35">
      <c r="A1119" s="873" t="b">
        <v>0</v>
      </c>
      <c r="B1119" s="873"/>
      <c r="C1119" s="888" t="s">
        <v>3219</v>
      </c>
      <c r="D1119" s="878">
        <v>3</v>
      </c>
      <c r="E1119" s="875"/>
      <c r="F1119" s="873"/>
      <c r="G1119" s="876"/>
      <c r="H1119" s="876"/>
      <c r="I1119" s="877"/>
      <c r="J1119" s="877"/>
      <c r="K1119" s="873" t="str">
        <f ca="1">IFERROR(VLOOKUP(C1119,' Disaggregation - Section E '!A$313:J637,3,0),"")</f>
        <v/>
      </c>
      <c r="L1119" s="877"/>
      <c r="M1119" s="874"/>
      <c r="N1119" s="873"/>
      <c r="O1119" s="873" t="s">
        <v>3214</v>
      </c>
    </row>
    <row r="1120" spans="1:15" x14ac:dyDescent="0.35">
      <c r="A1120" s="873" t="b">
        <v>0</v>
      </c>
      <c r="B1120" s="873"/>
      <c r="C1120" s="888" t="s">
        <v>3221</v>
      </c>
      <c r="D1120" s="878">
        <v>3</v>
      </c>
      <c r="E1120" s="875"/>
      <c r="F1120" s="873"/>
      <c r="G1120" s="876"/>
      <c r="H1120" s="876"/>
      <c r="I1120" s="877"/>
      <c r="J1120" s="877"/>
      <c r="K1120" s="873" t="str">
        <f ca="1">IFERROR(VLOOKUP(C1120,' Disaggregation - Section E '!A$313:J638,3,0),"")</f>
        <v/>
      </c>
      <c r="L1120" s="877"/>
      <c r="M1120" s="874"/>
      <c r="N1120" s="873"/>
      <c r="O1120" s="873" t="s">
        <v>3214</v>
      </c>
    </row>
    <row r="1121" spans="1:15" x14ac:dyDescent="0.35">
      <c r="A1121" s="873" t="b">
        <v>0</v>
      </c>
      <c r="B1121" s="873"/>
      <c r="C1121" s="888" t="s">
        <v>3223</v>
      </c>
      <c r="D1121" s="878">
        <v>3</v>
      </c>
      <c r="E1121" s="875"/>
      <c r="F1121" s="873"/>
      <c r="G1121" s="876"/>
      <c r="H1121" s="876"/>
      <c r="I1121" s="877"/>
      <c r="J1121" s="877"/>
      <c r="K1121" s="873" t="str">
        <f ca="1">IFERROR(VLOOKUP(C1121,' Disaggregation - Section E '!A$313:J639,3,0),"")</f>
        <v/>
      </c>
      <c r="L1121" s="877"/>
      <c r="M1121" s="874"/>
      <c r="N1121" s="873"/>
      <c r="O1121" s="873" t="s">
        <v>3214</v>
      </c>
    </row>
    <row r="1122" spans="1:15" x14ac:dyDescent="0.35">
      <c r="A1122" s="873" t="b">
        <v>0</v>
      </c>
      <c r="B1122" s="873"/>
      <c r="C1122" s="888" t="s">
        <v>3225</v>
      </c>
      <c r="D1122" s="878">
        <v>3</v>
      </c>
      <c r="E1122" s="875"/>
      <c r="F1122" s="873"/>
      <c r="G1122" s="876"/>
      <c r="H1122" s="876"/>
      <c r="I1122" s="877"/>
      <c r="J1122" s="877"/>
      <c r="K1122" s="873" t="str">
        <f ca="1">IFERROR(VLOOKUP(C1122,' Disaggregation - Section E '!A$313:J640,3,0),"")</f>
        <v/>
      </c>
      <c r="L1122" s="877"/>
      <c r="M1122" s="874"/>
      <c r="N1122" s="873"/>
      <c r="O1122" s="873" t="s">
        <v>3214</v>
      </c>
    </row>
    <row r="1123" spans="1:15" x14ac:dyDescent="0.35">
      <c r="A1123" s="873" t="b">
        <v>0</v>
      </c>
      <c r="B1123" s="873"/>
      <c r="C1123" s="888" t="s">
        <v>3227</v>
      </c>
      <c r="D1123" s="878">
        <v>3</v>
      </c>
      <c r="E1123" s="875"/>
      <c r="F1123" s="873"/>
      <c r="G1123" s="876"/>
      <c r="H1123" s="876"/>
      <c r="I1123" s="877"/>
      <c r="J1123" s="877"/>
      <c r="K1123" s="873" t="str">
        <f ca="1">IFERROR(VLOOKUP(C1123,' Disaggregation - Section E '!A$313:J641,3,0),"")</f>
        <v/>
      </c>
      <c r="L1123" s="877"/>
      <c r="M1123" s="874"/>
      <c r="N1123" s="873"/>
      <c r="O1123" s="873" t="s">
        <v>3214</v>
      </c>
    </row>
    <row r="1124" spans="1:15" x14ac:dyDescent="0.35">
      <c r="A1124" s="873" t="b">
        <v>0</v>
      </c>
      <c r="B1124" s="873"/>
      <c r="C1124" s="888" t="s">
        <v>3229</v>
      </c>
      <c r="D1124" s="878">
        <v>3</v>
      </c>
      <c r="E1124" s="875"/>
      <c r="F1124" s="873"/>
      <c r="G1124" s="876"/>
      <c r="H1124" s="876"/>
      <c r="I1124" s="877"/>
      <c r="J1124" s="877"/>
      <c r="K1124" s="873" t="str">
        <f ca="1">IFERROR(VLOOKUP(C1124,' Disaggregation - Section E '!A$313:J642,3,0),"")</f>
        <v/>
      </c>
      <c r="L1124" s="877"/>
      <c r="M1124" s="874"/>
      <c r="N1124" s="873"/>
      <c r="O1124" s="873" t="s">
        <v>3214</v>
      </c>
    </row>
    <row r="1125" spans="1:15" x14ac:dyDescent="0.35">
      <c r="A1125" s="873" t="b">
        <v>0</v>
      </c>
      <c r="B1125" s="873"/>
      <c r="C1125" s="888" t="s">
        <v>3231</v>
      </c>
      <c r="D1125" s="878">
        <v>3</v>
      </c>
      <c r="E1125" s="875"/>
      <c r="F1125" s="873"/>
      <c r="G1125" s="876"/>
      <c r="H1125" s="876"/>
      <c r="I1125" s="877"/>
      <c r="J1125" s="877"/>
      <c r="K1125" s="873" t="str">
        <f ca="1">IFERROR(VLOOKUP(C1125,' Disaggregation - Section E '!A$313:J643,3,0),"")</f>
        <v/>
      </c>
      <c r="L1125" s="877"/>
      <c r="M1125" s="874"/>
      <c r="N1125" s="873"/>
      <c r="O1125" s="873" t="s">
        <v>3214</v>
      </c>
    </row>
    <row r="1126" spans="1:15" x14ac:dyDescent="0.35">
      <c r="A1126" s="873" t="b">
        <v>0</v>
      </c>
      <c r="B1126" s="873"/>
      <c r="C1126" s="888" t="s">
        <v>3233</v>
      </c>
      <c r="D1126" s="878">
        <v>3</v>
      </c>
      <c r="E1126" s="875"/>
      <c r="F1126" s="873"/>
      <c r="G1126" s="876"/>
      <c r="H1126" s="876"/>
      <c r="I1126" s="877"/>
      <c r="J1126" s="877"/>
      <c r="K1126" s="873" t="str">
        <f ca="1">IFERROR(VLOOKUP(C1126,' Disaggregation - Section E '!A$313:J644,3,0),"")</f>
        <v/>
      </c>
      <c r="L1126" s="877"/>
      <c r="M1126" s="874"/>
      <c r="N1126" s="873"/>
      <c r="O1126" s="873" t="s">
        <v>3214</v>
      </c>
    </row>
    <row r="1127" spans="1:15" x14ac:dyDescent="0.35">
      <c r="A1127" s="873" t="b">
        <v>0</v>
      </c>
      <c r="B1127" s="873"/>
      <c r="C1127" s="888" t="s">
        <v>3236</v>
      </c>
      <c r="D1127" s="878">
        <v>4</v>
      </c>
      <c r="E1127" s="875"/>
      <c r="F1127" s="873"/>
      <c r="G1127" s="876"/>
      <c r="H1127" s="876"/>
      <c r="I1127" s="877"/>
      <c r="J1127" s="877"/>
      <c r="K1127" s="873" t="str">
        <f ca="1">IFERROR(VLOOKUP(C1127,' Disaggregation - Section E '!A$313:J645,3,0),"")</f>
        <v/>
      </c>
      <c r="L1127" s="877"/>
      <c r="M1127" s="874"/>
      <c r="N1127" s="873"/>
      <c r="O1127" s="873" t="s">
        <v>3235</v>
      </c>
    </row>
    <row r="1128" spans="1:15" x14ac:dyDescent="0.35">
      <c r="A1128" s="873" t="b">
        <v>0</v>
      </c>
      <c r="B1128" s="873"/>
      <c r="C1128" s="888" t="s">
        <v>3238</v>
      </c>
      <c r="D1128" s="878">
        <v>4</v>
      </c>
      <c r="E1128" s="875"/>
      <c r="F1128" s="873"/>
      <c r="G1128" s="876"/>
      <c r="H1128" s="876"/>
      <c r="I1128" s="877"/>
      <c r="J1128" s="877"/>
      <c r="K1128" s="873" t="str">
        <f ca="1">IFERROR(VLOOKUP(C1128,' Disaggregation - Section E '!A$313:J646,3,0),"")</f>
        <v/>
      </c>
      <c r="L1128" s="877"/>
      <c r="M1128" s="874"/>
      <c r="N1128" s="873"/>
      <c r="O1128" s="873" t="s">
        <v>3235</v>
      </c>
    </row>
    <row r="1129" spans="1:15" x14ac:dyDescent="0.35">
      <c r="A1129" s="873" t="b">
        <v>0</v>
      </c>
      <c r="B1129" s="873"/>
      <c r="C1129" s="888" t="s">
        <v>3240</v>
      </c>
      <c r="D1129" s="878">
        <v>4</v>
      </c>
      <c r="E1129" s="875"/>
      <c r="F1129" s="873"/>
      <c r="G1129" s="876"/>
      <c r="H1129" s="876"/>
      <c r="I1129" s="877"/>
      <c r="J1129" s="877"/>
      <c r="K1129" s="873" t="str">
        <f ca="1">IFERROR(VLOOKUP(C1129,' Disaggregation - Section E '!A$313:J647,3,0),"")</f>
        <v/>
      </c>
      <c r="L1129" s="877"/>
      <c r="M1129" s="874"/>
      <c r="N1129" s="873"/>
      <c r="O1129" s="873" t="s">
        <v>3235</v>
      </c>
    </row>
    <row r="1130" spans="1:15" x14ac:dyDescent="0.35">
      <c r="A1130" s="873" t="b">
        <v>0</v>
      </c>
      <c r="B1130" s="873"/>
      <c r="C1130" s="888" t="s">
        <v>3242</v>
      </c>
      <c r="D1130" s="878">
        <v>4</v>
      </c>
      <c r="E1130" s="875"/>
      <c r="F1130" s="873"/>
      <c r="G1130" s="876"/>
      <c r="H1130" s="876"/>
      <c r="I1130" s="877"/>
      <c r="J1130" s="877"/>
      <c r="K1130" s="873" t="str">
        <f ca="1">IFERROR(VLOOKUP(C1130,' Disaggregation - Section E '!A$313:J648,3,0),"")</f>
        <v/>
      </c>
      <c r="L1130" s="877"/>
      <c r="M1130" s="874"/>
      <c r="N1130" s="873"/>
      <c r="O1130" s="873" t="s">
        <v>3235</v>
      </c>
    </row>
    <row r="1131" spans="1:15" x14ac:dyDescent="0.35">
      <c r="A1131" s="873" t="b">
        <v>0</v>
      </c>
      <c r="B1131" s="873"/>
      <c r="C1131" s="888" t="s">
        <v>3244</v>
      </c>
      <c r="D1131" s="878">
        <v>4</v>
      </c>
      <c r="E1131" s="875"/>
      <c r="F1131" s="873"/>
      <c r="G1131" s="876"/>
      <c r="H1131" s="876"/>
      <c r="I1131" s="877"/>
      <c r="J1131" s="877"/>
      <c r="K1131" s="873" t="str">
        <f ca="1">IFERROR(VLOOKUP(C1131,' Disaggregation - Section E '!A$313:J649,3,0),"")</f>
        <v/>
      </c>
      <c r="L1131" s="877"/>
      <c r="M1131" s="874"/>
      <c r="N1131" s="873"/>
      <c r="O1131" s="873" t="s">
        <v>3235</v>
      </c>
    </row>
    <row r="1132" spans="1:15" x14ac:dyDescent="0.35">
      <c r="A1132" s="873" t="b">
        <v>0</v>
      </c>
      <c r="B1132" s="873"/>
      <c r="C1132" s="888" t="s">
        <v>3246</v>
      </c>
      <c r="D1132" s="878">
        <v>4</v>
      </c>
      <c r="E1132" s="875"/>
      <c r="F1132" s="873"/>
      <c r="G1132" s="876"/>
      <c r="H1132" s="876"/>
      <c r="I1132" s="877"/>
      <c r="J1132" s="877"/>
      <c r="K1132" s="873" t="str">
        <f ca="1">IFERROR(VLOOKUP(C1132,' Disaggregation - Section E '!A$313:J650,3,0),"")</f>
        <v/>
      </c>
      <c r="L1132" s="877"/>
      <c r="M1132" s="874"/>
      <c r="N1132" s="873"/>
      <c r="O1132" s="873" t="s">
        <v>3235</v>
      </c>
    </row>
    <row r="1133" spans="1:15" x14ac:dyDescent="0.35">
      <c r="A1133" s="873" t="b">
        <v>0</v>
      </c>
      <c r="B1133" s="873"/>
      <c r="C1133" s="888" t="s">
        <v>3248</v>
      </c>
      <c r="D1133" s="878">
        <v>4</v>
      </c>
      <c r="E1133" s="875"/>
      <c r="F1133" s="873"/>
      <c r="G1133" s="876"/>
      <c r="H1133" s="876"/>
      <c r="I1133" s="877"/>
      <c r="J1133" s="877"/>
      <c r="K1133" s="873" t="str">
        <f ca="1">IFERROR(VLOOKUP(C1133,' Disaggregation - Section E '!A$313:J651,3,0),"")</f>
        <v/>
      </c>
      <c r="L1133" s="877"/>
      <c r="M1133" s="874"/>
      <c r="N1133" s="873"/>
      <c r="O1133" s="873" t="s">
        <v>3235</v>
      </c>
    </row>
    <row r="1134" spans="1:15" x14ac:dyDescent="0.35">
      <c r="A1134" s="873" t="b">
        <v>0</v>
      </c>
      <c r="B1134" s="873"/>
      <c r="C1134" s="888" t="s">
        <v>3250</v>
      </c>
      <c r="D1134" s="878">
        <v>4</v>
      </c>
      <c r="E1134" s="875"/>
      <c r="F1134" s="873"/>
      <c r="G1134" s="876"/>
      <c r="H1134" s="876"/>
      <c r="I1134" s="877"/>
      <c r="J1134" s="877"/>
      <c r="K1134" s="873" t="str">
        <f ca="1">IFERROR(VLOOKUP(C1134,' Disaggregation - Section E '!A$313:J652,3,0),"")</f>
        <v/>
      </c>
      <c r="L1134" s="877"/>
      <c r="M1134" s="874"/>
      <c r="N1134" s="873"/>
      <c r="O1134" s="873" t="s">
        <v>3235</v>
      </c>
    </row>
    <row r="1135" spans="1:15" x14ac:dyDescent="0.35">
      <c r="A1135" s="873" t="b">
        <v>0</v>
      </c>
      <c r="B1135" s="873"/>
      <c r="C1135" s="888" t="s">
        <v>3252</v>
      </c>
      <c r="D1135" s="878">
        <v>4</v>
      </c>
      <c r="E1135" s="875"/>
      <c r="F1135" s="873"/>
      <c r="G1135" s="876"/>
      <c r="H1135" s="876"/>
      <c r="I1135" s="877"/>
      <c r="J1135" s="877"/>
      <c r="K1135" s="873" t="str">
        <f ca="1">IFERROR(VLOOKUP(C1135,' Disaggregation - Section E '!A$313:J653,3,0),"")</f>
        <v/>
      </c>
      <c r="L1135" s="877"/>
      <c r="M1135" s="874"/>
      <c r="N1135" s="873"/>
      <c r="O1135" s="873" t="s">
        <v>3235</v>
      </c>
    </row>
    <row r="1136" spans="1:15" x14ac:dyDescent="0.35">
      <c r="A1136" s="873" t="b">
        <v>0</v>
      </c>
      <c r="B1136" s="873"/>
      <c r="C1136" s="888" t="s">
        <v>3254</v>
      </c>
      <c r="D1136" s="878">
        <v>4</v>
      </c>
      <c r="E1136" s="875"/>
      <c r="F1136" s="873"/>
      <c r="G1136" s="876"/>
      <c r="H1136" s="876"/>
      <c r="I1136" s="877"/>
      <c r="J1136" s="877"/>
      <c r="K1136" s="873" t="str">
        <f ca="1">IFERROR(VLOOKUP(C1136,' Disaggregation - Section E '!A$313:J654,3,0),"")</f>
        <v/>
      </c>
      <c r="L1136" s="877"/>
      <c r="M1136" s="874"/>
      <c r="N1136" s="873"/>
      <c r="O1136" s="873" t="s">
        <v>3235</v>
      </c>
    </row>
    <row r="1137" spans="1:15" x14ac:dyDescent="0.35">
      <c r="A1137" s="873" t="b">
        <v>0</v>
      </c>
      <c r="B1137" s="873"/>
      <c r="C1137" s="888" t="s">
        <v>3257</v>
      </c>
      <c r="D1137" s="878">
        <v>5</v>
      </c>
      <c r="E1137" s="875"/>
      <c r="F1137" s="873"/>
      <c r="G1137" s="876"/>
      <c r="H1137" s="876"/>
      <c r="I1137" s="877"/>
      <c r="J1137" s="877"/>
      <c r="K1137" s="873" t="str">
        <f ca="1">IFERROR(VLOOKUP(C1137,' Disaggregation - Section E '!A$313:J655,3,0),"")</f>
        <v/>
      </c>
      <c r="L1137" s="877"/>
      <c r="M1137" s="874"/>
      <c r="N1137" s="873"/>
      <c r="O1137" s="873" t="s">
        <v>3256</v>
      </c>
    </row>
    <row r="1138" spans="1:15" x14ac:dyDescent="0.35">
      <c r="A1138" s="873" t="b">
        <v>0</v>
      </c>
      <c r="B1138" s="873"/>
      <c r="C1138" s="888" t="s">
        <v>3259</v>
      </c>
      <c r="D1138" s="878">
        <v>5</v>
      </c>
      <c r="E1138" s="875"/>
      <c r="F1138" s="873"/>
      <c r="G1138" s="876"/>
      <c r="H1138" s="876"/>
      <c r="I1138" s="877"/>
      <c r="J1138" s="877"/>
      <c r="K1138" s="873" t="str">
        <f ca="1">IFERROR(VLOOKUP(C1138,' Disaggregation - Section E '!A$313:J656,3,0),"")</f>
        <v/>
      </c>
      <c r="L1138" s="877"/>
      <c r="M1138" s="874"/>
      <c r="N1138" s="873"/>
      <c r="O1138" s="873" t="s">
        <v>3256</v>
      </c>
    </row>
    <row r="1139" spans="1:15" x14ac:dyDescent="0.35">
      <c r="A1139" s="873" t="b">
        <v>0</v>
      </c>
      <c r="B1139" s="873"/>
      <c r="C1139" s="888" t="s">
        <v>3261</v>
      </c>
      <c r="D1139" s="878">
        <v>5</v>
      </c>
      <c r="E1139" s="875"/>
      <c r="F1139" s="873"/>
      <c r="G1139" s="876"/>
      <c r="H1139" s="876"/>
      <c r="I1139" s="877"/>
      <c r="J1139" s="877"/>
      <c r="K1139" s="873" t="str">
        <f ca="1">IFERROR(VLOOKUP(C1139,' Disaggregation - Section E '!A$313:J657,3,0),"")</f>
        <v/>
      </c>
      <c r="L1139" s="877"/>
      <c r="M1139" s="874"/>
      <c r="N1139" s="873"/>
      <c r="O1139" s="873" t="s">
        <v>3256</v>
      </c>
    </row>
    <row r="1140" spans="1:15" x14ac:dyDescent="0.35">
      <c r="A1140" s="873" t="b">
        <v>0</v>
      </c>
      <c r="B1140" s="873"/>
      <c r="C1140" s="888" t="s">
        <v>3263</v>
      </c>
      <c r="D1140" s="878">
        <v>5</v>
      </c>
      <c r="E1140" s="875"/>
      <c r="F1140" s="873"/>
      <c r="G1140" s="876"/>
      <c r="H1140" s="876"/>
      <c r="I1140" s="877"/>
      <c r="J1140" s="877"/>
      <c r="K1140" s="873" t="str">
        <f ca="1">IFERROR(VLOOKUP(C1140,' Disaggregation - Section E '!A$313:J658,3,0),"")</f>
        <v/>
      </c>
      <c r="L1140" s="877"/>
      <c r="M1140" s="874"/>
      <c r="N1140" s="873"/>
      <c r="O1140" s="873" t="s">
        <v>3256</v>
      </c>
    </row>
    <row r="1141" spans="1:15" x14ac:dyDescent="0.35">
      <c r="A1141" s="873" t="b">
        <v>0</v>
      </c>
      <c r="B1141" s="873"/>
      <c r="C1141" s="888" t="s">
        <v>3265</v>
      </c>
      <c r="D1141" s="878">
        <v>5</v>
      </c>
      <c r="E1141" s="875"/>
      <c r="F1141" s="873"/>
      <c r="G1141" s="876"/>
      <c r="H1141" s="876"/>
      <c r="I1141" s="877"/>
      <c r="J1141" s="877"/>
      <c r="K1141" s="873" t="str">
        <f ca="1">IFERROR(VLOOKUP(C1141,' Disaggregation - Section E '!A$313:J659,3,0),"")</f>
        <v/>
      </c>
      <c r="L1141" s="877"/>
      <c r="M1141" s="874"/>
      <c r="N1141" s="873"/>
      <c r="O1141" s="873" t="s">
        <v>3256</v>
      </c>
    </row>
    <row r="1142" spans="1:15" x14ac:dyDescent="0.35">
      <c r="A1142" s="873" t="b">
        <v>0</v>
      </c>
      <c r="B1142" s="873"/>
      <c r="C1142" s="888" t="s">
        <v>3267</v>
      </c>
      <c r="D1142" s="878">
        <v>5</v>
      </c>
      <c r="E1142" s="875"/>
      <c r="F1142" s="873"/>
      <c r="G1142" s="876"/>
      <c r="H1142" s="876"/>
      <c r="I1142" s="877"/>
      <c r="J1142" s="877"/>
      <c r="K1142" s="873" t="str">
        <f ca="1">IFERROR(VLOOKUP(C1142,' Disaggregation - Section E '!A$313:J660,3,0),"")</f>
        <v/>
      </c>
      <c r="L1142" s="877"/>
      <c r="M1142" s="874"/>
      <c r="N1142" s="873"/>
      <c r="O1142" s="873" t="s">
        <v>3256</v>
      </c>
    </row>
    <row r="1143" spans="1:15" x14ac:dyDescent="0.35">
      <c r="A1143" s="873" t="b">
        <v>0</v>
      </c>
      <c r="B1143" s="873"/>
      <c r="C1143" s="888" t="s">
        <v>3269</v>
      </c>
      <c r="D1143" s="878">
        <v>5</v>
      </c>
      <c r="E1143" s="875"/>
      <c r="F1143" s="873"/>
      <c r="G1143" s="876"/>
      <c r="H1143" s="876"/>
      <c r="I1143" s="877"/>
      <c r="J1143" s="877"/>
      <c r="K1143" s="873" t="str">
        <f ca="1">IFERROR(VLOOKUP(C1143,' Disaggregation - Section E '!A$313:J661,3,0),"")</f>
        <v/>
      </c>
      <c r="L1143" s="877"/>
      <c r="M1143" s="874"/>
      <c r="N1143" s="873"/>
      <c r="O1143" s="873" t="s">
        <v>3256</v>
      </c>
    </row>
    <row r="1144" spans="1:15" x14ac:dyDescent="0.35">
      <c r="A1144" s="873" t="b">
        <v>0</v>
      </c>
      <c r="B1144" s="873"/>
      <c r="C1144" s="888" t="s">
        <v>3271</v>
      </c>
      <c r="D1144" s="878">
        <v>5</v>
      </c>
      <c r="E1144" s="875"/>
      <c r="F1144" s="873"/>
      <c r="G1144" s="876"/>
      <c r="H1144" s="876"/>
      <c r="I1144" s="877"/>
      <c r="J1144" s="877"/>
      <c r="K1144" s="873" t="str">
        <f ca="1">IFERROR(VLOOKUP(C1144,' Disaggregation - Section E '!A$313:J662,3,0),"")</f>
        <v/>
      </c>
      <c r="L1144" s="877"/>
      <c r="M1144" s="874"/>
      <c r="N1144" s="873"/>
      <c r="O1144" s="873" t="s">
        <v>3256</v>
      </c>
    </row>
    <row r="1145" spans="1:15" x14ac:dyDescent="0.35">
      <c r="A1145" s="873" t="b">
        <v>0</v>
      </c>
      <c r="B1145" s="873"/>
      <c r="C1145" s="888" t="s">
        <v>3273</v>
      </c>
      <c r="D1145" s="878">
        <v>5</v>
      </c>
      <c r="E1145" s="875"/>
      <c r="F1145" s="873"/>
      <c r="G1145" s="876"/>
      <c r="H1145" s="876"/>
      <c r="I1145" s="877"/>
      <c r="J1145" s="877"/>
      <c r="K1145" s="873" t="str">
        <f ca="1">IFERROR(VLOOKUP(C1145,' Disaggregation - Section E '!A$313:J663,3,0),"")</f>
        <v/>
      </c>
      <c r="L1145" s="877"/>
      <c r="M1145" s="874"/>
      <c r="N1145" s="873"/>
      <c r="O1145" s="873" t="s">
        <v>3256</v>
      </c>
    </row>
    <row r="1146" spans="1:15" x14ac:dyDescent="0.35">
      <c r="A1146" s="873" t="b">
        <v>0</v>
      </c>
      <c r="B1146" s="873"/>
      <c r="C1146" s="888" t="s">
        <v>3275</v>
      </c>
      <c r="D1146" s="878">
        <v>5</v>
      </c>
      <c r="E1146" s="875"/>
      <c r="F1146" s="873"/>
      <c r="G1146" s="876"/>
      <c r="H1146" s="876"/>
      <c r="I1146" s="877"/>
      <c r="J1146" s="877"/>
      <c r="K1146" s="873" t="str">
        <f ca="1">IFERROR(VLOOKUP(C1146,' Disaggregation - Section E '!A$313:J664,3,0),"")</f>
        <v/>
      </c>
      <c r="L1146" s="877"/>
      <c r="M1146" s="874"/>
      <c r="N1146" s="873"/>
      <c r="O1146" s="873" t="s">
        <v>3256</v>
      </c>
    </row>
    <row r="1147" spans="1:15" x14ac:dyDescent="0.35">
      <c r="A1147" s="873" t="b">
        <v>0</v>
      </c>
      <c r="B1147" s="873"/>
      <c r="C1147" s="888" t="s">
        <v>3278</v>
      </c>
      <c r="D1147" s="878">
        <v>6</v>
      </c>
      <c r="E1147" s="875"/>
      <c r="F1147" s="873"/>
      <c r="G1147" s="876"/>
      <c r="H1147" s="876"/>
      <c r="I1147" s="877"/>
      <c r="J1147" s="877"/>
      <c r="K1147" s="873" t="str">
        <f ca="1">IFERROR(VLOOKUP(C1147,' Disaggregation - Section E '!A$313:J665,3,0),"")</f>
        <v/>
      </c>
      <c r="L1147" s="877"/>
      <c r="M1147" s="874"/>
      <c r="N1147" s="873"/>
      <c r="O1147" s="873" t="s">
        <v>3277</v>
      </c>
    </row>
    <row r="1148" spans="1:15" x14ac:dyDescent="0.35">
      <c r="A1148" s="873" t="b">
        <v>0</v>
      </c>
      <c r="B1148" s="873"/>
      <c r="C1148" s="888" t="s">
        <v>3280</v>
      </c>
      <c r="D1148" s="878">
        <v>6</v>
      </c>
      <c r="E1148" s="875"/>
      <c r="F1148" s="873"/>
      <c r="G1148" s="876"/>
      <c r="H1148" s="876"/>
      <c r="I1148" s="877"/>
      <c r="J1148" s="877"/>
      <c r="K1148" s="873" t="str">
        <f ca="1">IFERROR(VLOOKUP(C1148,' Disaggregation - Section E '!A$313:J666,3,0),"")</f>
        <v/>
      </c>
      <c r="L1148" s="877"/>
      <c r="M1148" s="874"/>
      <c r="N1148" s="873"/>
      <c r="O1148" s="873" t="s">
        <v>3277</v>
      </c>
    </row>
    <row r="1149" spans="1:15" x14ac:dyDescent="0.35">
      <c r="A1149" s="873" t="b">
        <v>0</v>
      </c>
      <c r="B1149" s="873"/>
      <c r="C1149" s="888" t="s">
        <v>3282</v>
      </c>
      <c r="D1149" s="878">
        <v>6</v>
      </c>
      <c r="E1149" s="875"/>
      <c r="F1149" s="873"/>
      <c r="G1149" s="876"/>
      <c r="H1149" s="876"/>
      <c r="I1149" s="877"/>
      <c r="J1149" s="877"/>
      <c r="K1149" s="873" t="str">
        <f ca="1">IFERROR(VLOOKUP(C1149,' Disaggregation - Section E '!A$313:J667,3,0),"")</f>
        <v/>
      </c>
      <c r="L1149" s="877"/>
      <c r="M1149" s="874"/>
      <c r="N1149" s="873"/>
      <c r="O1149" s="873" t="s">
        <v>3277</v>
      </c>
    </row>
    <row r="1150" spans="1:15" x14ac:dyDescent="0.35">
      <c r="A1150" s="873" t="b">
        <v>0</v>
      </c>
      <c r="B1150" s="873"/>
      <c r="C1150" s="888" t="s">
        <v>3284</v>
      </c>
      <c r="D1150" s="878">
        <v>6</v>
      </c>
      <c r="E1150" s="875"/>
      <c r="F1150" s="873"/>
      <c r="G1150" s="876"/>
      <c r="H1150" s="876"/>
      <c r="I1150" s="877"/>
      <c r="J1150" s="877"/>
      <c r="K1150" s="873" t="str">
        <f ca="1">IFERROR(VLOOKUP(C1150,' Disaggregation - Section E '!A$313:J668,3,0),"")</f>
        <v/>
      </c>
      <c r="L1150" s="877"/>
      <c r="M1150" s="874"/>
      <c r="N1150" s="873"/>
      <c r="O1150" s="873" t="s">
        <v>3277</v>
      </c>
    </row>
    <row r="1151" spans="1:15" x14ac:dyDescent="0.35">
      <c r="A1151" s="873" t="b">
        <v>0</v>
      </c>
      <c r="B1151" s="873"/>
      <c r="C1151" s="888" t="s">
        <v>3286</v>
      </c>
      <c r="D1151" s="878">
        <v>6</v>
      </c>
      <c r="E1151" s="875"/>
      <c r="F1151" s="873"/>
      <c r="G1151" s="876"/>
      <c r="H1151" s="876"/>
      <c r="I1151" s="877"/>
      <c r="J1151" s="877"/>
      <c r="K1151" s="873" t="str">
        <f ca="1">IFERROR(VLOOKUP(C1151,' Disaggregation - Section E '!A$313:J669,3,0),"")</f>
        <v/>
      </c>
      <c r="L1151" s="877"/>
      <c r="M1151" s="874"/>
      <c r="N1151" s="873"/>
      <c r="O1151" s="873" t="s">
        <v>3277</v>
      </c>
    </row>
    <row r="1152" spans="1:15" x14ac:dyDescent="0.35">
      <c r="A1152" s="873" t="b">
        <v>0</v>
      </c>
      <c r="B1152" s="873"/>
      <c r="C1152" s="888" t="s">
        <v>3288</v>
      </c>
      <c r="D1152" s="878">
        <v>6</v>
      </c>
      <c r="E1152" s="875"/>
      <c r="F1152" s="873"/>
      <c r="G1152" s="876"/>
      <c r="H1152" s="876"/>
      <c r="I1152" s="877"/>
      <c r="J1152" s="877"/>
      <c r="K1152" s="873" t="str">
        <f ca="1">IFERROR(VLOOKUP(C1152,' Disaggregation - Section E '!A$313:J670,3,0),"")</f>
        <v/>
      </c>
      <c r="L1152" s="877"/>
      <c r="M1152" s="874"/>
      <c r="N1152" s="873"/>
      <c r="O1152" s="873" t="s">
        <v>3277</v>
      </c>
    </row>
    <row r="1153" spans="1:15" x14ac:dyDescent="0.35">
      <c r="A1153" s="873" t="b">
        <v>0</v>
      </c>
      <c r="B1153" s="873"/>
      <c r="C1153" s="888" t="s">
        <v>3290</v>
      </c>
      <c r="D1153" s="878">
        <v>6</v>
      </c>
      <c r="E1153" s="875"/>
      <c r="F1153" s="873"/>
      <c r="G1153" s="876"/>
      <c r="H1153" s="876"/>
      <c r="I1153" s="877"/>
      <c r="J1153" s="877"/>
      <c r="K1153" s="873" t="str">
        <f ca="1">IFERROR(VLOOKUP(C1153,' Disaggregation - Section E '!A$313:J671,3,0),"")</f>
        <v/>
      </c>
      <c r="L1153" s="877"/>
      <c r="M1153" s="874"/>
      <c r="N1153" s="873"/>
      <c r="O1153" s="873" t="s">
        <v>3277</v>
      </c>
    </row>
    <row r="1154" spans="1:15" x14ac:dyDescent="0.35">
      <c r="A1154" s="873" t="b">
        <v>0</v>
      </c>
      <c r="B1154" s="873"/>
      <c r="C1154" s="888" t="s">
        <v>3292</v>
      </c>
      <c r="D1154" s="878">
        <v>6</v>
      </c>
      <c r="E1154" s="875"/>
      <c r="F1154" s="873"/>
      <c r="G1154" s="876"/>
      <c r="H1154" s="876"/>
      <c r="I1154" s="877"/>
      <c r="J1154" s="877"/>
      <c r="K1154" s="873" t="str">
        <f ca="1">IFERROR(VLOOKUP(C1154,' Disaggregation - Section E '!A$313:J672,3,0),"")</f>
        <v/>
      </c>
      <c r="L1154" s="877"/>
      <c r="M1154" s="874"/>
      <c r="N1154" s="873"/>
      <c r="O1154" s="873" t="s">
        <v>3277</v>
      </c>
    </row>
    <row r="1155" spans="1:15" x14ac:dyDescent="0.35">
      <c r="A1155" s="873" t="b">
        <v>0</v>
      </c>
      <c r="B1155" s="873"/>
      <c r="C1155" s="888" t="s">
        <v>3294</v>
      </c>
      <c r="D1155" s="878">
        <v>6</v>
      </c>
      <c r="E1155" s="875"/>
      <c r="F1155" s="873"/>
      <c r="G1155" s="876"/>
      <c r="H1155" s="876"/>
      <c r="I1155" s="877"/>
      <c r="J1155" s="877"/>
      <c r="K1155" s="873" t="str">
        <f ca="1">IFERROR(VLOOKUP(C1155,' Disaggregation - Section E '!A$313:J673,3,0),"")</f>
        <v/>
      </c>
      <c r="L1155" s="877"/>
      <c r="M1155" s="874"/>
      <c r="N1155" s="873"/>
      <c r="O1155" s="873" t="s">
        <v>3277</v>
      </c>
    </row>
    <row r="1156" spans="1:15" x14ac:dyDescent="0.35">
      <c r="A1156" s="873" t="b">
        <v>0</v>
      </c>
      <c r="B1156" s="873"/>
      <c r="C1156" s="888" t="s">
        <v>3296</v>
      </c>
      <c r="D1156" s="878">
        <v>6</v>
      </c>
      <c r="E1156" s="875"/>
      <c r="F1156" s="873"/>
      <c r="G1156" s="876"/>
      <c r="H1156" s="876"/>
      <c r="I1156" s="877"/>
      <c r="J1156" s="877"/>
      <c r="K1156" s="873" t="str">
        <f ca="1">IFERROR(VLOOKUP(C1156,' Disaggregation - Section E '!A$313:J674,3,0),"")</f>
        <v/>
      </c>
      <c r="L1156" s="877"/>
      <c r="M1156" s="874"/>
      <c r="N1156" s="873"/>
      <c r="O1156" s="873" t="s">
        <v>3277</v>
      </c>
    </row>
    <row r="1157" spans="1:15" x14ac:dyDescent="0.35">
      <c r="A1157" s="873" t="b">
        <v>0</v>
      </c>
      <c r="B1157" s="873"/>
      <c r="C1157" s="888" t="s">
        <v>3299</v>
      </c>
      <c r="D1157" s="878">
        <v>7</v>
      </c>
      <c r="E1157" s="875"/>
      <c r="F1157" s="873"/>
      <c r="G1157" s="876"/>
      <c r="H1157" s="876"/>
      <c r="I1157" s="877"/>
      <c r="J1157" s="877"/>
      <c r="K1157" s="873" t="str">
        <f ca="1">IFERROR(VLOOKUP(C1157,' Disaggregation - Section E '!A$313:J675,3,0),"")</f>
        <v/>
      </c>
      <c r="L1157" s="877"/>
      <c r="M1157" s="874"/>
      <c r="N1157" s="873"/>
      <c r="O1157" s="873" t="s">
        <v>3298</v>
      </c>
    </row>
    <row r="1158" spans="1:15" x14ac:dyDescent="0.35">
      <c r="A1158" s="873" t="b">
        <v>0</v>
      </c>
      <c r="B1158" s="873"/>
      <c r="C1158" s="888" t="s">
        <v>3301</v>
      </c>
      <c r="D1158" s="878">
        <v>7</v>
      </c>
      <c r="E1158" s="875"/>
      <c r="F1158" s="873"/>
      <c r="G1158" s="876"/>
      <c r="H1158" s="876"/>
      <c r="I1158" s="877"/>
      <c r="J1158" s="877"/>
      <c r="K1158" s="873" t="str">
        <f ca="1">IFERROR(VLOOKUP(C1158,' Disaggregation - Section E '!A$313:J676,3,0),"")</f>
        <v/>
      </c>
      <c r="L1158" s="877"/>
      <c r="M1158" s="874"/>
      <c r="N1158" s="873"/>
      <c r="O1158" s="873" t="s">
        <v>3298</v>
      </c>
    </row>
    <row r="1159" spans="1:15" x14ac:dyDescent="0.35">
      <c r="A1159" s="873" t="b">
        <v>0</v>
      </c>
      <c r="B1159" s="873"/>
      <c r="C1159" s="888" t="s">
        <v>3303</v>
      </c>
      <c r="D1159" s="878">
        <v>7</v>
      </c>
      <c r="E1159" s="875"/>
      <c r="F1159" s="873"/>
      <c r="G1159" s="876"/>
      <c r="H1159" s="876"/>
      <c r="I1159" s="877"/>
      <c r="J1159" s="877"/>
      <c r="K1159" s="873" t="str">
        <f ca="1">IFERROR(VLOOKUP(C1159,' Disaggregation - Section E '!A$313:J677,3,0),"")</f>
        <v/>
      </c>
      <c r="L1159" s="877"/>
      <c r="M1159" s="874"/>
      <c r="N1159" s="873"/>
      <c r="O1159" s="873" t="s">
        <v>3298</v>
      </c>
    </row>
    <row r="1160" spans="1:15" x14ac:dyDescent="0.35">
      <c r="A1160" s="873" t="b">
        <v>0</v>
      </c>
      <c r="B1160" s="873"/>
      <c r="C1160" s="888" t="s">
        <v>3305</v>
      </c>
      <c r="D1160" s="878">
        <v>7</v>
      </c>
      <c r="E1160" s="875"/>
      <c r="F1160" s="873"/>
      <c r="G1160" s="876"/>
      <c r="H1160" s="876"/>
      <c r="I1160" s="877"/>
      <c r="J1160" s="877"/>
      <c r="K1160" s="873" t="str">
        <f ca="1">IFERROR(VLOOKUP(C1160,' Disaggregation - Section E '!A$313:J678,3,0),"")</f>
        <v/>
      </c>
      <c r="L1160" s="877"/>
      <c r="M1160" s="874"/>
      <c r="N1160" s="873"/>
      <c r="O1160" s="873" t="s">
        <v>3298</v>
      </c>
    </row>
    <row r="1161" spans="1:15" x14ac:dyDescent="0.35">
      <c r="A1161" s="873" t="b">
        <v>0</v>
      </c>
      <c r="B1161" s="873"/>
      <c r="C1161" s="888" t="s">
        <v>3307</v>
      </c>
      <c r="D1161" s="878">
        <v>7</v>
      </c>
      <c r="E1161" s="875"/>
      <c r="F1161" s="873"/>
      <c r="G1161" s="876"/>
      <c r="H1161" s="876"/>
      <c r="I1161" s="877"/>
      <c r="J1161" s="877"/>
      <c r="K1161" s="873" t="str">
        <f ca="1">IFERROR(VLOOKUP(C1161,' Disaggregation - Section E '!A$313:J679,3,0),"")</f>
        <v/>
      </c>
      <c r="L1161" s="877"/>
      <c r="M1161" s="874"/>
      <c r="N1161" s="873"/>
      <c r="O1161" s="873" t="s">
        <v>3298</v>
      </c>
    </row>
    <row r="1162" spans="1:15" x14ac:dyDescent="0.35">
      <c r="A1162" s="873" t="b">
        <v>0</v>
      </c>
      <c r="B1162" s="873"/>
      <c r="C1162" s="888" t="s">
        <v>3309</v>
      </c>
      <c r="D1162" s="878">
        <v>7</v>
      </c>
      <c r="E1162" s="875"/>
      <c r="F1162" s="873"/>
      <c r="G1162" s="876"/>
      <c r="H1162" s="876"/>
      <c r="I1162" s="877"/>
      <c r="J1162" s="877"/>
      <c r="K1162" s="873" t="str">
        <f ca="1">IFERROR(VLOOKUP(C1162,' Disaggregation - Section E '!A$313:J680,3,0),"")</f>
        <v/>
      </c>
      <c r="L1162" s="877"/>
      <c r="M1162" s="874"/>
      <c r="N1162" s="873"/>
      <c r="O1162" s="873" t="s">
        <v>3298</v>
      </c>
    </row>
    <row r="1163" spans="1:15" x14ac:dyDescent="0.35">
      <c r="A1163" s="873" t="b">
        <v>0</v>
      </c>
      <c r="B1163" s="873"/>
      <c r="C1163" s="888" t="s">
        <v>3311</v>
      </c>
      <c r="D1163" s="878">
        <v>7</v>
      </c>
      <c r="E1163" s="875"/>
      <c r="F1163" s="873"/>
      <c r="G1163" s="876"/>
      <c r="H1163" s="876"/>
      <c r="I1163" s="877"/>
      <c r="J1163" s="877"/>
      <c r="K1163" s="873" t="str">
        <f ca="1">IFERROR(VLOOKUP(C1163,' Disaggregation - Section E '!A$313:J681,3,0),"")</f>
        <v/>
      </c>
      <c r="L1163" s="877"/>
      <c r="M1163" s="874"/>
      <c r="N1163" s="873"/>
      <c r="O1163" s="873" t="s">
        <v>3298</v>
      </c>
    </row>
    <row r="1164" spans="1:15" x14ac:dyDescent="0.35">
      <c r="A1164" s="873" t="b">
        <v>0</v>
      </c>
      <c r="B1164" s="873"/>
      <c r="C1164" s="888" t="s">
        <v>3313</v>
      </c>
      <c r="D1164" s="878">
        <v>7</v>
      </c>
      <c r="E1164" s="875"/>
      <c r="F1164" s="873"/>
      <c r="G1164" s="876"/>
      <c r="H1164" s="876"/>
      <c r="I1164" s="877"/>
      <c r="J1164" s="877"/>
      <c r="K1164" s="873" t="str">
        <f ca="1">IFERROR(VLOOKUP(C1164,' Disaggregation - Section E '!A$313:J682,3,0),"")</f>
        <v/>
      </c>
      <c r="L1164" s="877"/>
      <c r="M1164" s="874"/>
      <c r="N1164" s="873"/>
      <c r="O1164" s="873" t="s">
        <v>3298</v>
      </c>
    </row>
    <row r="1165" spans="1:15" x14ac:dyDescent="0.35">
      <c r="A1165" s="873" t="b">
        <v>0</v>
      </c>
      <c r="B1165" s="873"/>
      <c r="C1165" s="888" t="s">
        <v>3315</v>
      </c>
      <c r="D1165" s="878">
        <v>7</v>
      </c>
      <c r="E1165" s="875"/>
      <c r="F1165" s="873"/>
      <c r="G1165" s="876"/>
      <c r="H1165" s="876"/>
      <c r="I1165" s="877"/>
      <c r="J1165" s="877"/>
      <c r="K1165" s="873" t="str">
        <f ca="1">IFERROR(VLOOKUP(C1165,' Disaggregation - Section E '!A$313:J683,3,0),"")</f>
        <v/>
      </c>
      <c r="L1165" s="877"/>
      <c r="M1165" s="874"/>
      <c r="N1165" s="873"/>
      <c r="O1165" s="873" t="s">
        <v>3298</v>
      </c>
    </row>
    <row r="1166" spans="1:15" x14ac:dyDescent="0.35">
      <c r="A1166" s="873" t="b">
        <v>0</v>
      </c>
      <c r="B1166" s="873"/>
      <c r="C1166" s="888" t="s">
        <v>3317</v>
      </c>
      <c r="D1166" s="878">
        <v>7</v>
      </c>
      <c r="E1166" s="875"/>
      <c r="F1166" s="873"/>
      <c r="G1166" s="876"/>
      <c r="H1166" s="876"/>
      <c r="I1166" s="877"/>
      <c r="J1166" s="877"/>
      <c r="K1166" s="873" t="str">
        <f ca="1">IFERROR(VLOOKUP(C1166,' Disaggregation - Section E '!A$313:J684,3,0),"")</f>
        <v/>
      </c>
      <c r="L1166" s="877"/>
      <c r="M1166" s="874"/>
      <c r="N1166" s="873"/>
      <c r="O1166" s="873" t="s">
        <v>3298</v>
      </c>
    </row>
    <row r="1167" spans="1:15" x14ac:dyDescent="0.35">
      <c r="A1167" s="873" t="b">
        <v>0</v>
      </c>
      <c r="B1167" s="873"/>
      <c r="C1167" s="888" t="s">
        <v>3320</v>
      </c>
      <c r="D1167" s="878">
        <v>8</v>
      </c>
      <c r="E1167" s="875"/>
      <c r="F1167" s="873"/>
      <c r="G1167" s="876"/>
      <c r="H1167" s="876"/>
      <c r="I1167" s="877"/>
      <c r="J1167" s="877"/>
      <c r="K1167" s="873" t="str">
        <f ca="1">IFERROR(VLOOKUP(C1167,' Disaggregation - Section E '!A$313:J685,3,0),"")</f>
        <v/>
      </c>
      <c r="L1167" s="877"/>
      <c r="M1167" s="874"/>
      <c r="N1167" s="873"/>
      <c r="O1167" s="873" t="s">
        <v>3319</v>
      </c>
    </row>
    <row r="1168" spans="1:15" x14ac:dyDescent="0.35">
      <c r="A1168" s="873" t="b">
        <v>0</v>
      </c>
      <c r="B1168" s="873"/>
      <c r="C1168" s="888" t="s">
        <v>3322</v>
      </c>
      <c r="D1168" s="878">
        <v>8</v>
      </c>
      <c r="E1168" s="875"/>
      <c r="F1168" s="873"/>
      <c r="G1168" s="876"/>
      <c r="H1168" s="876"/>
      <c r="I1168" s="877"/>
      <c r="J1168" s="877"/>
      <c r="K1168" s="873" t="str">
        <f ca="1">IFERROR(VLOOKUP(C1168,' Disaggregation - Section E '!A$313:J686,3,0),"")</f>
        <v/>
      </c>
      <c r="L1168" s="877"/>
      <c r="M1168" s="874"/>
      <c r="N1168" s="873"/>
      <c r="O1168" s="873" t="s">
        <v>3319</v>
      </c>
    </row>
    <row r="1169" spans="1:15" x14ac:dyDescent="0.35">
      <c r="A1169" s="873" t="b">
        <v>0</v>
      </c>
      <c r="B1169" s="873"/>
      <c r="C1169" s="888" t="s">
        <v>3324</v>
      </c>
      <c r="D1169" s="878">
        <v>8</v>
      </c>
      <c r="E1169" s="875"/>
      <c r="F1169" s="873"/>
      <c r="G1169" s="876"/>
      <c r="H1169" s="876"/>
      <c r="I1169" s="877"/>
      <c r="J1169" s="877"/>
      <c r="K1169" s="873" t="str">
        <f ca="1">IFERROR(VLOOKUP(C1169,' Disaggregation - Section E '!A$313:J687,3,0),"")</f>
        <v/>
      </c>
      <c r="L1169" s="877"/>
      <c r="M1169" s="874"/>
      <c r="N1169" s="873"/>
      <c r="O1169" s="873" t="s">
        <v>3319</v>
      </c>
    </row>
    <row r="1170" spans="1:15" x14ac:dyDescent="0.35">
      <c r="A1170" s="873" t="b">
        <v>0</v>
      </c>
      <c r="B1170" s="873"/>
      <c r="C1170" s="888" t="s">
        <v>3326</v>
      </c>
      <c r="D1170" s="878">
        <v>8</v>
      </c>
      <c r="E1170" s="875"/>
      <c r="F1170" s="873"/>
      <c r="G1170" s="876"/>
      <c r="H1170" s="876"/>
      <c r="I1170" s="877"/>
      <c r="J1170" s="877"/>
      <c r="K1170" s="873" t="str">
        <f ca="1">IFERROR(VLOOKUP(C1170,' Disaggregation - Section E '!A$313:J688,3,0),"")</f>
        <v/>
      </c>
      <c r="L1170" s="877"/>
      <c r="M1170" s="874"/>
      <c r="N1170" s="873"/>
      <c r="O1170" s="873" t="s">
        <v>3319</v>
      </c>
    </row>
    <row r="1171" spans="1:15" x14ac:dyDescent="0.35">
      <c r="A1171" s="873" t="b">
        <v>0</v>
      </c>
      <c r="B1171" s="873"/>
      <c r="C1171" s="888" t="s">
        <v>3328</v>
      </c>
      <c r="D1171" s="878">
        <v>8</v>
      </c>
      <c r="E1171" s="875"/>
      <c r="F1171" s="873"/>
      <c r="G1171" s="876"/>
      <c r="H1171" s="876"/>
      <c r="I1171" s="877"/>
      <c r="J1171" s="877"/>
      <c r="K1171" s="873" t="str">
        <f ca="1">IFERROR(VLOOKUP(C1171,' Disaggregation - Section E '!A$313:J689,3,0),"")</f>
        <v/>
      </c>
      <c r="L1171" s="877"/>
      <c r="M1171" s="874"/>
      <c r="N1171" s="873"/>
      <c r="O1171" s="873" t="s">
        <v>3319</v>
      </c>
    </row>
    <row r="1172" spans="1:15" x14ac:dyDescent="0.35">
      <c r="A1172" s="873" t="b">
        <v>0</v>
      </c>
      <c r="B1172" s="873"/>
      <c r="C1172" s="888" t="s">
        <v>3330</v>
      </c>
      <c r="D1172" s="878">
        <v>8</v>
      </c>
      <c r="E1172" s="875"/>
      <c r="F1172" s="873"/>
      <c r="G1172" s="876"/>
      <c r="H1172" s="876"/>
      <c r="I1172" s="877"/>
      <c r="J1172" s="877"/>
      <c r="K1172" s="873" t="str">
        <f ca="1">IFERROR(VLOOKUP(C1172,' Disaggregation - Section E '!A$313:J690,3,0),"")</f>
        <v/>
      </c>
      <c r="L1172" s="877"/>
      <c r="M1172" s="874"/>
      <c r="N1172" s="873"/>
      <c r="O1172" s="873" t="s">
        <v>3319</v>
      </c>
    </row>
    <row r="1173" spans="1:15" x14ac:dyDescent="0.35">
      <c r="A1173" s="873" t="b">
        <v>0</v>
      </c>
      <c r="B1173" s="873"/>
      <c r="C1173" s="888" t="s">
        <v>3332</v>
      </c>
      <c r="D1173" s="878">
        <v>8</v>
      </c>
      <c r="E1173" s="875"/>
      <c r="F1173" s="873"/>
      <c r="G1173" s="876"/>
      <c r="H1173" s="876"/>
      <c r="I1173" s="877"/>
      <c r="J1173" s="877"/>
      <c r="K1173" s="873" t="str">
        <f ca="1">IFERROR(VLOOKUP(C1173,' Disaggregation - Section E '!A$313:J691,3,0),"")</f>
        <v/>
      </c>
      <c r="L1173" s="877"/>
      <c r="M1173" s="874"/>
      <c r="N1173" s="873"/>
      <c r="O1173" s="873" t="s">
        <v>3319</v>
      </c>
    </row>
    <row r="1174" spans="1:15" x14ac:dyDescent="0.35">
      <c r="A1174" s="873" t="b">
        <v>0</v>
      </c>
      <c r="B1174" s="873"/>
      <c r="C1174" s="888" t="s">
        <v>3334</v>
      </c>
      <c r="D1174" s="878">
        <v>8</v>
      </c>
      <c r="E1174" s="875"/>
      <c r="F1174" s="873"/>
      <c r="G1174" s="876"/>
      <c r="H1174" s="876"/>
      <c r="I1174" s="877"/>
      <c r="J1174" s="877"/>
      <c r="K1174" s="873" t="str">
        <f ca="1">IFERROR(VLOOKUP(C1174,' Disaggregation - Section E '!A$313:J692,3,0),"")</f>
        <v/>
      </c>
      <c r="L1174" s="877"/>
      <c r="M1174" s="874"/>
      <c r="N1174" s="873"/>
      <c r="O1174" s="873" t="s">
        <v>3319</v>
      </c>
    </row>
    <row r="1175" spans="1:15" x14ac:dyDescent="0.35">
      <c r="A1175" s="873" t="b">
        <v>0</v>
      </c>
      <c r="B1175" s="873"/>
      <c r="C1175" s="888" t="s">
        <v>3336</v>
      </c>
      <c r="D1175" s="878">
        <v>8</v>
      </c>
      <c r="E1175" s="875"/>
      <c r="F1175" s="873"/>
      <c r="G1175" s="876"/>
      <c r="H1175" s="876"/>
      <c r="I1175" s="877"/>
      <c r="J1175" s="877"/>
      <c r="K1175" s="873" t="str">
        <f ca="1">IFERROR(VLOOKUP(C1175,' Disaggregation - Section E '!A$313:J693,3,0),"")</f>
        <v/>
      </c>
      <c r="L1175" s="877"/>
      <c r="M1175" s="874"/>
      <c r="N1175" s="873"/>
      <c r="O1175" s="873" t="s">
        <v>3319</v>
      </c>
    </row>
    <row r="1176" spans="1:15" x14ac:dyDescent="0.35">
      <c r="A1176" s="873" t="b">
        <v>0</v>
      </c>
      <c r="B1176" s="873"/>
      <c r="C1176" s="888" t="s">
        <v>3338</v>
      </c>
      <c r="D1176" s="878">
        <v>8</v>
      </c>
      <c r="E1176" s="875"/>
      <c r="F1176" s="873"/>
      <c r="G1176" s="876"/>
      <c r="H1176" s="876"/>
      <c r="I1176" s="877"/>
      <c r="J1176" s="877"/>
      <c r="K1176" s="873" t="str">
        <f ca="1">IFERROR(VLOOKUP(C1176,' Disaggregation - Section E '!A$313:J694,3,0),"")</f>
        <v/>
      </c>
      <c r="L1176" s="877"/>
      <c r="M1176" s="874"/>
      <c r="N1176" s="873"/>
      <c r="O1176" s="873" t="s">
        <v>3319</v>
      </c>
    </row>
    <row r="1177" spans="1:15" x14ac:dyDescent="0.35">
      <c r="A1177" s="873" t="b">
        <v>0</v>
      </c>
      <c r="B1177" s="873"/>
      <c r="C1177" s="888" t="s">
        <v>3341</v>
      </c>
      <c r="D1177" s="878">
        <v>9</v>
      </c>
      <c r="E1177" s="875"/>
      <c r="F1177" s="873"/>
      <c r="G1177" s="876"/>
      <c r="H1177" s="876"/>
      <c r="I1177" s="877"/>
      <c r="J1177" s="877"/>
      <c r="K1177" s="873" t="str">
        <f ca="1">IFERROR(VLOOKUP(C1177,' Disaggregation - Section E '!A$313:J695,3,0),"")</f>
        <v/>
      </c>
      <c r="L1177" s="877"/>
      <c r="M1177" s="874"/>
      <c r="N1177" s="873"/>
      <c r="O1177" s="873" t="s">
        <v>3340</v>
      </c>
    </row>
    <row r="1178" spans="1:15" x14ac:dyDescent="0.35">
      <c r="A1178" s="873" t="b">
        <v>0</v>
      </c>
      <c r="B1178" s="873"/>
      <c r="C1178" s="888" t="s">
        <v>3343</v>
      </c>
      <c r="D1178" s="878">
        <v>9</v>
      </c>
      <c r="E1178" s="875"/>
      <c r="F1178" s="873"/>
      <c r="G1178" s="876"/>
      <c r="H1178" s="876"/>
      <c r="I1178" s="877"/>
      <c r="J1178" s="877"/>
      <c r="K1178" s="873" t="str">
        <f ca="1">IFERROR(VLOOKUP(C1178,' Disaggregation - Section E '!A$313:J696,3,0),"")</f>
        <v/>
      </c>
      <c r="L1178" s="877"/>
      <c r="M1178" s="874"/>
      <c r="N1178" s="873"/>
      <c r="O1178" s="873" t="s">
        <v>3340</v>
      </c>
    </row>
    <row r="1179" spans="1:15" x14ac:dyDescent="0.35">
      <c r="A1179" s="873" t="b">
        <v>0</v>
      </c>
      <c r="B1179" s="873"/>
      <c r="C1179" s="888" t="s">
        <v>3345</v>
      </c>
      <c r="D1179" s="878">
        <v>9</v>
      </c>
      <c r="E1179" s="875"/>
      <c r="F1179" s="873"/>
      <c r="G1179" s="876"/>
      <c r="H1179" s="876"/>
      <c r="I1179" s="877"/>
      <c r="J1179" s="877"/>
      <c r="K1179" s="873" t="str">
        <f ca="1">IFERROR(VLOOKUP(C1179,' Disaggregation - Section E '!A$313:J697,3,0),"")</f>
        <v/>
      </c>
      <c r="L1179" s="877"/>
      <c r="M1179" s="874"/>
      <c r="N1179" s="873"/>
      <c r="O1179" s="873" t="s">
        <v>3340</v>
      </c>
    </row>
    <row r="1180" spans="1:15" x14ac:dyDescent="0.35">
      <c r="A1180" s="873" t="b">
        <v>0</v>
      </c>
      <c r="B1180" s="873"/>
      <c r="C1180" s="888" t="s">
        <v>3347</v>
      </c>
      <c r="D1180" s="878">
        <v>9</v>
      </c>
      <c r="E1180" s="875"/>
      <c r="F1180" s="873"/>
      <c r="G1180" s="876"/>
      <c r="H1180" s="876"/>
      <c r="I1180" s="877"/>
      <c r="J1180" s="877"/>
      <c r="K1180" s="873" t="str">
        <f ca="1">IFERROR(VLOOKUP(C1180,' Disaggregation - Section E '!A$313:J698,3,0),"")</f>
        <v/>
      </c>
      <c r="L1180" s="877"/>
      <c r="M1180" s="874"/>
      <c r="N1180" s="873"/>
      <c r="O1180" s="873" t="s">
        <v>3340</v>
      </c>
    </row>
    <row r="1181" spans="1:15" x14ac:dyDescent="0.35">
      <c r="A1181" s="873" t="b">
        <v>0</v>
      </c>
      <c r="B1181" s="873"/>
      <c r="C1181" s="888" t="s">
        <v>3349</v>
      </c>
      <c r="D1181" s="878">
        <v>9</v>
      </c>
      <c r="E1181" s="875"/>
      <c r="F1181" s="873"/>
      <c r="G1181" s="876"/>
      <c r="H1181" s="876"/>
      <c r="I1181" s="877"/>
      <c r="J1181" s="877"/>
      <c r="K1181" s="873" t="str">
        <f ca="1">IFERROR(VLOOKUP(C1181,' Disaggregation - Section E '!A$313:J699,3,0),"")</f>
        <v/>
      </c>
      <c r="L1181" s="877"/>
      <c r="M1181" s="874"/>
      <c r="N1181" s="873"/>
      <c r="O1181" s="873" t="s">
        <v>3340</v>
      </c>
    </row>
    <row r="1182" spans="1:15" x14ac:dyDescent="0.35">
      <c r="A1182" s="873" t="b">
        <v>0</v>
      </c>
      <c r="B1182" s="873"/>
      <c r="C1182" s="888" t="s">
        <v>3351</v>
      </c>
      <c r="D1182" s="878">
        <v>9</v>
      </c>
      <c r="E1182" s="875"/>
      <c r="F1182" s="873"/>
      <c r="G1182" s="876"/>
      <c r="H1182" s="876"/>
      <c r="I1182" s="877"/>
      <c r="J1182" s="877"/>
      <c r="K1182" s="873" t="str">
        <f ca="1">IFERROR(VLOOKUP(C1182,' Disaggregation - Section E '!A$313:J700,3,0),"")</f>
        <v/>
      </c>
      <c r="L1182" s="877"/>
      <c r="M1182" s="874"/>
      <c r="N1182" s="873"/>
      <c r="O1182" s="873" t="s">
        <v>3340</v>
      </c>
    </row>
    <row r="1183" spans="1:15" x14ac:dyDescent="0.35">
      <c r="A1183" s="873" t="b">
        <v>0</v>
      </c>
      <c r="B1183" s="873"/>
      <c r="C1183" s="888" t="s">
        <v>3353</v>
      </c>
      <c r="D1183" s="878">
        <v>9</v>
      </c>
      <c r="E1183" s="875"/>
      <c r="F1183" s="873"/>
      <c r="G1183" s="876"/>
      <c r="H1183" s="876"/>
      <c r="I1183" s="877"/>
      <c r="J1183" s="877"/>
      <c r="K1183" s="873" t="str">
        <f ca="1">IFERROR(VLOOKUP(C1183,' Disaggregation - Section E '!A$313:J701,3,0),"")</f>
        <v/>
      </c>
      <c r="L1183" s="877"/>
      <c r="M1183" s="874"/>
      <c r="N1183" s="873"/>
      <c r="O1183" s="873" t="s">
        <v>3340</v>
      </c>
    </row>
    <row r="1184" spans="1:15" x14ac:dyDescent="0.35">
      <c r="A1184" s="873" t="b">
        <v>0</v>
      </c>
      <c r="B1184" s="873"/>
      <c r="C1184" s="888" t="s">
        <v>3355</v>
      </c>
      <c r="D1184" s="878">
        <v>9</v>
      </c>
      <c r="E1184" s="875"/>
      <c r="F1184" s="873"/>
      <c r="G1184" s="876"/>
      <c r="H1184" s="876"/>
      <c r="I1184" s="877"/>
      <c r="J1184" s="877"/>
      <c r="K1184" s="873" t="str">
        <f ca="1">IFERROR(VLOOKUP(C1184,' Disaggregation - Section E '!A$313:J702,3,0),"")</f>
        <v/>
      </c>
      <c r="L1184" s="877"/>
      <c r="M1184" s="874"/>
      <c r="N1184" s="873"/>
      <c r="O1184" s="873" t="s">
        <v>3340</v>
      </c>
    </row>
    <row r="1185" spans="1:15" x14ac:dyDescent="0.35">
      <c r="A1185" s="873" t="b">
        <v>0</v>
      </c>
      <c r="B1185" s="873"/>
      <c r="C1185" s="888" t="s">
        <v>3357</v>
      </c>
      <c r="D1185" s="878">
        <v>9</v>
      </c>
      <c r="E1185" s="875"/>
      <c r="F1185" s="873"/>
      <c r="G1185" s="876"/>
      <c r="H1185" s="876"/>
      <c r="I1185" s="877"/>
      <c r="J1185" s="877"/>
      <c r="K1185" s="873" t="str">
        <f ca="1">IFERROR(VLOOKUP(C1185,' Disaggregation - Section E '!A$313:J703,3,0),"")</f>
        <v/>
      </c>
      <c r="L1185" s="877"/>
      <c r="M1185" s="874"/>
      <c r="N1185" s="873"/>
      <c r="O1185" s="873" t="s">
        <v>3340</v>
      </c>
    </row>
    <row r="1186" spans="1:15" x14ac:dyDescent="0.35">
      <c r="A1186" s="873" t="b">
        <v>0</v>
      </c>
      <c r="B1186" s="873"/>
      <c r="C1186" s="888" t="s">
        <v>3359</v>
      </c>
      <c r="D1186" s="878">
        <v>9</v>
      </c>
      <c r="E1186" s="875"/>
      <c r="F1186" s="873"/>
      <c r="G1186" s="876"/>
      <c r="H1186" s="876"/>
      <c r="I1186" s="877"/>
      <c r="J1186" s="877"/>
      <c r="K1186" s="873" t="str">
        <f ca="1">IFERROR(VLOOKUP(C1186,' Disaggregation - Section E '!A$313:J704,3,0),"")</f>
        <v/>
      </c>
      <c r="L1186" s="877"/>
      <c r="M1186" s="874"/>
      <c r="N1186" s="873"/>
      <c r="O1186" s="873" t="s">
        <v>3340</v>
      </c>
    </row>
    <row r="1187" spans="1:15" x14ac:dyDescent="0.35">
      <c r="A1187" s="873" t="b">
        <v>0</v>
      </c>
      <c r="B1187" s="873"/>
      <c r="C1187" s="888" t="s">
        <v>3362</v>
      </c>
      <c r="D1187" s="878">
        <v>10</v>
      </c>
      <c r="E1187" s="875"/>
      <c r="F1187" s="873"/>
      <c r="G1187" s="876"/>
      <c r="H1187" s="876"/>
      <c r="I1187" s="877"/>
      <c r="J1187" s="877"/>
      <c r="K1187" s="873" t="str">
        <f ca="1">IFERROR(VLOOKUP(C1187,' Disaggregation - Section E '!A$313:J705,3,0),"")</f>
        <v/>
      </c>
      <c r="L1187" s="877"/>
      <c r="M1187" s="874"/>
      <c r="N1187" s="873"/>
      <c r="O1187" s="873" t="s">
        <v>3361</v>
      </c>
    </row>
    <row r="1188" spans="1:15" x14ac:dyDescent="0.35">
      <c r="A1188" s="873" t="b">
        <v>0</v>
      </c>
      <c r="B1188" s="873"/>
      <c r="C1188" s="888" t="s">
        <v>3364</v>
      </c>
      <c r="D1188" s="878">
        <v>10</v>
      </c>
      <c r="E1188" s="875"/>
      <c r="F1188" s="873"/>
      <c r="G1188" s="876"/>
      <c r="H1188" s="876"/>
      <c r="I1188" s="877"/>
      <c r="J1188" s="877"/>
      <c r="K1188" s="873" t="str">
        <f ca="1">IFERROR(VLOOKUP(C1188,' Disaggregation - Section E '!A$313:J706,3,0),"")</f>
        <v/>
      </c>
      <c r="L1188" s="877"/>
      <c r="M1188" s="874"/>
      <c r="N1188" s="873"/>
      <c r="O1188" s="873" t="s">
        <v>3361</v>
      </c>
    </row>
    <row r="1189" spans="1:15" x14ac:dyDescent="0.35">
      <c r="A1189" s="873" t="b">
        <v>0</v>
      </c>
      <c r="B1189" s="873"/>
      <c r="C1189" s="888" t="s">
        <v>3366</v>
      </c>
      <c r="D1189" s="878">
        <v>10</v>
      </c>
      <c r="E1189" s="875"/>
      <c r="F1189" s="873"/>
      <c r="G1189" s="876"/>
      <c r="H1189" s="876"/>
      <c r="I1189" s="877"/>
      <c r="J1189" s="877"/>
      <c r="K1189" s="873" t="str">
        <f ca="1">IFERROR(VLOOKUP(C1189,' Disaggregation - Section E '!A$313:J707,3,0),"")</f>
        <v/>
      </c>
      <c r="L1189" s="877"/>
      <c r="M1189" s="874"/>
      <c r="N1189" s="873"/>
      <c r="O1189" s="873" t="s">
        <v>3361</v>
      </c>
    </row>
    <row r="1190" spans="1:15" x14ac:dyDescent="0.35">
      <c r="A1190" s="873" t="b">
        <v>0</v>
      </c>
      <c r="B1190" s="873"/>
      <c r="C1190" s="888" t="s">
        <v>3368</v>
      </c>
      <c r="D1190" s="878">
        <v>10</v>
      </c>
      <c r="E1190" s="875"/>
      <c r="F1190" s="873"/>
      <c r="G1190" s="876"/>
      <c r="H1190" s="876"/>
      <c r="I1190" s="877"/>
      <c r="J1190" s="877"/>
      <c r="K1190" s="873" t="str">
        <f ca="1">IFERROR(VLOOKUP(C1190,' Disaggregation - Section E '!A$313:J708,3,0),"")</f>
        <v/>
      </c>
      <c r="L1190" s="877"/>
      <c r="M1190" s="874"/>
      <c r="N1190" s="873"/>
      <c r="O1190" s="873" t="s">
        <v>3361</v>
      </c>
    </row>
    <row r="1191" spans="1:15" x14ac:dyDescent="0.35">
      <c r="A1191" s="873" t="b">
        <v>0</v>
      </c>
      <c r="B1191" s="873"/>
      <c r="C1191" s="888" t="s">
        <v>3370</v>
      </c>
      <c r="D1191" s="878">
        <v>10</v>
      </c>
      <c r="E1191" s="875"/>
      <c r="F1191" s="873"/>
      <c r="G1191" s="876"/>
      <c r="H1191" s="876"/>
      <c r="I1191" s="877"/>
      <c r="J1191" s="877"/>
      <c r="K1191" s="873" t="str">
        <f ca="1">IFERROR(VLOOKUP(C1191,' Disaggregation - Section E '!A$313:J709,3,0),"")</f>
        <v/>
      </c>
      <c r="L1191" s="877"/>
      <c r="M1191" s="874"/>
      <c r="N1191" s="873"/>
      <c r="O1191" s="873" t="s">
        <v>3361</v>
      </c>
    </row>
    <row r="1192" spans="1:15" x14ac:dyDescent="0.35">
      <c r="A1192" s="873" t="b">
        <v>0</v>
      </c>
      <c r="B1192" s="873"/>
      <c r="C1192" s="888" t="s">
        <v>3372</v>
      </c>
      <c r="D1192" s="878">
        <v>10</v>
      </c>
      <c r="E1192" s="875"/>
      <c r="F1192" s="873"/>
      <c r="G1192" s="876"/>
      <c r="H1192" s="876"/>
      <c r="I1192" s="877"/>
      <c r="J1192" s="877"/>
      <c r="K1192" s="873" t="str">
        <f ca="1">IFERROR(VLOOKUP(C1192,' Disaggregation - Section E '!A$313:J710,3,0),"")</f>
        <v/>
      </c>
      <c r="L1192" s="877"/>
      <c r="M1192" s="874"/>
      <c r="N1192" s="873"/>
      <c r="O1192" s="873" t="s">
        <v>3361</v>
      </c>
    </row>
    <row r="1193" spans="1:15" x14ac:dyDescent="0.35">
      <c r="A1193" s="873" t="b">
        <v>0</v>
      </c>
      <c r="B1193" s="873"/>
      <c r="C1193" s="888" t="s">
        <v>3374</v>
      </c>
      <c r="D1193" s="878">
        <v>10</v>
      </c>
      <c r="E1193" s="875"/>
      <c r="F1193" s="873"/>
      <c r="G1193" s="876"/>
      <c r="H1193" s="876"/>
      <c r="I1193" s="877"/>
      <c r="J1193" s="877"/>
      <c r="K1193" s="873" t="str">
        <f ca="1">IFERROR(VLOOKUP(C1193,' Disaggregation - Section E '!A$313:J711,3,0),"")</f>
        <v/>
      </c>
      <c r="L1193" s="877"/>
      <c r="M1193" s="874"/>
      <c r="N1193" s="873"/>
      <c r="O1193" s="873" t="s">
        <v>3361</v>
      </c>
    </row>
    <row r="1194" spans="1:15" x14ac:dyDescent="0.35">
      <c r="A1194" s="873" t="b">
        <v>0</v>
      </c>
      <c r="B1194" s="873"/>
      <c r="C1194" s="888" t="s">
        <v>3376</v>
      </c>
      <c r="D1194" s="878">
        <v>10</v>
      </c>
      <c r="E1194" s="875"/>
      <c r="F1194" s="873"/>
      <c r="G1194" s="876"/>
      <c r="H1194" s="876"/>
      <c r="I1194" s="877"/>
      <c r="J1194" s="877"/>
      <c r="K1194" s="873" t="str">
        <f ca="1">IFERROR(VLOOKUP(C1194,' Disaggregation - Section E '!A$313:J712,3,0),"")</f>
        <v/>
      </c>
      <c r="L1194" s="877"/>
      <c r="M1194" s="874"/>
      <c r="N1194" s="873"/>
      <c r="O1194" s="873" t="s">
        <v>3361</v>
      </c>
    </row>
    <row r="1195" spans="1:15" x14ac:dyDescent="0.35">
      <c r="A1195" s="873" t="b">
        <v>0</v>
      </c>
      <c r="B1195" s="873"/>
      <c r="C1195" s="888" t="s">
        <v>3378</v>
      </c>
      <c r="D1195" s="878">
        <v>10</v>
      </c>
      <c r="E1195" s="875"/>
      <c r="F1195" s="873"/>
      <c r="G1195" s="876"/>
      <c r="H1195" s="876"/>
      <c r="I1195" s="877"/>
      <c r="J1195" s="877"/>
      <c r="K1195" s="873" t="str">
        <f ca="1">IFERROR(VLOOKUP(C1195,' Disaggregation - Section E '!A$313:J713,3,0),"")</f>
        <v/>
      </c>
      <c r="L1195" s="877"/>
      <c r="M1195" s="874"/>
      <c r="N1195" s="873"/>
      <c r="O1195" s="873" t="s">
        <v>3361</v>
      </c>
    </row>
    <row r="1196" spans="1:15" x14ac:dyDescent="0.35">
      <c r="A1196" s="873" t="b">
        <v>0</v>
      </c>
      <c r="B1196" s="873"/>
      <c r="C1196" s="888" t="s">
        <v>3380</v>
      </c>
      <c r="D1196" s="878">
        <v>10</v>
      </c>
      <c r="E1196" s="875"/>
      <c r="F1196" s="873"/>
      <c r="G1196" s="876"/>
      <c r="H1196" s="876"/>
      <c r="I1196" s="877"/>
      <c r="J1196" s="877"/>
      <c r="K1196" s="873" t="str">
        <f ca="1">IFERROR(VLOOKUP(C1196,' Disaggregation - Section E '!A$313:J714,3,0),"")</f>
        <v/>
      </c>
      <c r="L1196" s="877"/>
      <c r="M1196" s="874"/>
      <c r="N1196" s="873"/>
      <c r="O1196" s="873" t="s">
        <v>3361</v>
      </c>
    </row>
    <row r="1197" spans="1:15" x14ac:dyDescent="0.35">
      <c r="A1197" s="873" t="b">
        <v>0</v>
      </c>
      <c r="B1197" s="873"/>
      <c r="C1197" s="888" t="s">
        <v>3383</v>
      </c>
      <c r="D1197" s="878">
        <v>11</v>
      </c>
      <c r="E1197" s="875"/>
      <c r="F1197" s="873"/>
      <c r="G1197" s="876"/>
      <c r="H1197" s="876"/>
      <c r="I1197" s="877"/>
      <c r="J1197" s="877"/>
      <c r="K1197" s="873" t="str">
        <f ca="1">IFERROR(VLOOKUP(C1197,' Disaggregation - Section E '!A$313:J715,3,0),"")</f>
        <v/>
      </c>
      <c r="L1197" s="877"/>
      <c r="M1197" s="874"/>
      <c r="N1197" s="873"/>
      <c r="O1197" s="873" t="s">
        <v>3382</v>
      </c>
    </row>
    <row r="1198" spans="1:15" x14ac:dyDescent="0.35">
      <c r="A1198" s="873" t="b">
        <v>0</v>
      </c>
      <c r="B1198" s="873"/>
      <c r="C1198" s="888" t="s">
        <v>3385</v>
      </c>
      <c r="D1198" s="878">
        <v>11</v>
      </c>
      <c r="E1198" s="875"/>
      <c r="F1198" s="873"/>
      <c r="G1198" s="876"/>
      <c r="H1198" s="876"/>
      <c r="I1198" s="877"/>
      <c r="J1198" s="877"/>
      <c r="K1198" s="873" t="str">
        <f ca="1">IFERROR(VLOOKUP(C1198,' Disaggregation - Section E '!A$313:J716,3,0),"")</f>
        <v/>
      </c>
      <c r="L1198" s="877"/>
      <c r="M1198" s="874"/>
      <c r="N1198" s="873"/>
      <c r="O1198" s="873" t="s">
        <v>3382</v>
      </c>
    </row>
    <row r="1199" spans="1:15" x14ac:dyDescent="0.35">
      <c r="A1199" s="873" t="b">
        <v>0</v>
      </c>
      <c r="B1199" s="873"/>
      <c r="C1199" s="888" t="s">
        <v>3387</v>
      </c>
      <c r="D1199" s="878">
        <v>11</v>
      </c>
      <c r="E1199" s="875"/>
      <c r="F1199" s="873"/>
      <c r="G1199" s="876"/>
      <c r="H1199" s="876"/>
      <c r="I1199" s="877"/>
      <c r="J1199" s="877"/>
      <c r="K1199" s="873" t="str">
        <f ca="1">IFERROR(VLOOKUP(C1199,' Disaggregation - Section E '!A$313:J717,3,0),"")</f>
        <v/>
      </c>
      <c r="L1199" s="877"/>
      <c r="M1199" s="874"/>
      <c r="N1199" s="873"/>
      <c r="O1199" s="873" t="s">
        <v>3382</v>
      </c>
    </row>
    <row r="1200" spans="1:15" x14ac:dyDescent="0.35">
      <c r="A1200" s="873" t="b">
        <v>0</v>
      </c>
      <c r="B1200" s="873"/>
      <c r="C1200" s="888" t="s">
        <v>3389</v>
      </c>
      <c r="D1200" s="878">
        <v>11</v>
      </c>
      <c r="E1200" s="875"/>
      <c r="F1200" s="873"/>
      <c r="G1200" s="876"/>
      <c r="H1200" s="876"/>
      <c r="I1200" s="877"/>
      <c r="J1200" s="877"/>
      <c r="K1200" s="873" t="str">
        <f ca="1">IFERROR(VLOOKUP(C1200,' Disaggregation - Section E '!A$313:J718,3,0),"")</f>
        <v/>
      </c>
      <c r="L1200" s="877"/>
      <c r="M1200" s="874"/>
      <c r="N1200" s="873"/>
      <c r="O1200" s="873" t="s">
        <v>3382</v>
      </c>
    </row>
    <row r="1201" spans="1:15" x14ac:dyDescent="0.35">
      <c r="A1201" s="873" t="b">
        <v>0</v>
      </c>
      <c r="B1201" s="873"/>
      <c r="C1201" s="888" t="s">
        <v>3391</v>
      </c>
      <c r="D1201" s="878">
        <v>11</v>
      </c>
      <c r="E1201" s="875"/>
      <c r="F1201" s="873"/>
      <c r="G1201" s="876"/>
      <c r="H1201" s="876"/>
      <c r="I1201" s="877"/>
      <c r="J1201" s="877"/>
      <c r="K1201" s="873" t="str">
        <f ca="1">IFERROR(VLOOKUP(C1201,' Disaggregation - Section E '!A$313:J719,3,0),"")</f>
        <v/>
      </c>
      <c r="L1201" s="877"/>
      <c r="M1201" s="874"/>
      <c r="N1201" s="873"/>
      <c r="O1201" s="873" t="s">
        <v>3382</v>
      </c>
    </row>
    <row r="1202" spans="1:15" x14ac:dyDescent="0.35">
      <c r="A1202" s="873" t="b">
        <v>0</v>
      </c>
      <c r="B1202" s="873"/>
      <c r="C1202" s="888" t="s">
        <v>3393</v>
      </c>
      <c r="D1202" s="878">
        <v>11</v>
      </c>
      <c r="E1202" s="875"/>
      <c r="F1202" s="873"/>
      <c r="G1202" s="876"/>
      <c r="H1202" s="876"/>
      <c r="I1202" s="877"/>
      <c r="J1202" s="877"/>
      <c r="K1202" s="873" t="str">
        <f ca="1">IFERROR(VLOOKUP(C1202,' Disaggregation - Section E '!A$313:J720,3,0),"")</f>
        <v/>
      </c>
      <c r="L1202" s="877"/>
      <c r="M1202" s="874"/>
      <c r="N1202" s="873"/>
      <c r="O1202" s="873" t="s">
        <v>3382</v>
      </c>
    </row>
    <row r="1203" spans="1:15" x14ac:dyDescent="0.35">
      <c r="A1203" s="873" t="b">
        <v>0</v>
      </c>
      <c r="B1203" s="873"/>
      <c r="C1203" s="888" t="s">
        <v>3395</v>
      </c>
      <c r="D1203" s="878">
        <v>11</v>
      </c>
      <c r="E1203" s="875"/>
      <c r="F1203" s="873"/>
      <c r="G1203" s="876"/>
      <c r="H1203" s="876"/>
      <c r="I1203" s="877"/>
      <c r="J1203" s="877"/>
      <c r="K1203" s="873" t="str">
        <f ca="1">IFERROR(VLOOKUP(C1203,' Disaggregation - Section E '!A$313:J721,3,0),"")</f>
        <v/>
      </c>
      <c r="L1203" s="877"/>
      <c r="M1203" s="874"/>
      <c r="N1203" s="873"/>
      <c r="O1203" s="873" t="s">
        <v>3382</v>
      </c>
    </row>
    <row r="1204" spans="1:15" x14ac:dyDescent="0.35">
      <c r="A1204" s="873" t="b">
        <v>0</v>
      </c>
      <c r="B1204" s="873"/>
      <c r="C1204" s="888" t="s">
        <v>3397</v>
      </c>
      <c r="D1204" s="878">
        <v>11</v>
      </c>
      <c r="E1204" s="875"/>
      <c r="F1204" s="873"/>
      <c r="G1204" s="876"/>
      <c r="H1204" s="876"/>
      <c r="I1204" s="877"/>
      <c r="J1204" s="877"/>
      <c r="K1204" s="873" t="str">
        <f ca="1">IFERROR(VLOOKUP(C1204,' Disaggregation - Section E '!A$313:J722,3,0),"")</f>
        <v/>
      </c>
      <c r="L1204" s="877"/>
      <c r="M1204" s="874"/>
      <c r="N1204" s="873"/>
      <c r="O1204" s="873" t="s">
        <v>3382</v>
      </c>
    </row>
    <row r="1205" spans="1:15" x14ac:dyDescent="0.35">
      <c r="A1205" s="873" t="b">
        <v>0</v>
      </c>
      <c r="B1205" s="873"/>
      <c r="C1205" s="888" t="s">
        <v>3399</v>
      </c>
      <c r="D1205" s="878">
        <v>11</v>
      </c>
      <c r="E1205" s="875"/>
      <c r="F1205" s="873"/>
      <c r="G1205" s="876"/>
      <c r="H1205" s="876"/>
      <c r="I1205" s="877"/>
      <c r="J1205" s="877"/>
      <c r="K1205" s="873" t="str">
        <f ca="1">IFERROR(VLOOKUP(C1205,' Disaggregation - Section E '!A$313:J723,3,0),"")</f>
        <v/>
      </c>
      <c r="L1205" s="877"/>
      <c r="M1205" s="874"/>
      <c r="N1205" s="873"/>
      <c r="O1205" s="873" t="s">
        <v>3382</v>
      </c>
    </row>
    <row r="1206" spans="1:15" x14ac:dyDescent="0.35">
      <c r="A1206" s="873" t="b">
        <v>0</v>
      </c>
      <c r="B1206" s="873"/>
      <c r="C1206" s="888" t="s">
        <v>3401</v>
      </c>
      <c r="D1206" s="878">
        <v>11</v>
      </c>
      <c r="E1206" s="875"/>
      <c r="F1206" s="873"/>
      <c r="G1206" s="876"/>
      <c r="H1206" s="876"/>
      <c r="I1206" s="877"/>
      <c r="J1206" s="877"/>
      <c r="K1206" s="873" t="str">
        <f ca="1">IFERROR(VLOOKUP(C1206,' Disaggregation - Section E '!A$313:J724,3,0),"")</f>
        <v/>
      </c>
      <c r="L1206" s="877"/>
      <c r="M1206" s="874"/>
      <c r="N1206" s="873"/>
      <c r="O1206" s="873" t="s">
        <v>3382</v>
      </c>
    </row>
    <row r="1207" spans="1:15" x14ac:dyDescent="0.35">
      <c r="A1207" s="873" t="b">
        <v>0</v>
      </c>
      <c r="B1207" s="873"/>
      <c r="C1207" s="888" t="s">
        <v>3404</v>
      </c>
      <c r="D1207" s="878">
        <v>12</v>
      </c>
      <c r="E1207" s="875"/>
      <c r="F1207" s="873"/>
      <c r="G1207" s="876"/>
      <c r="H1207" s="876"/>
      <c r="I1207" s="877"/>
      <c r="J1207" s="877"/>
      <c r="K1207" s="873" t="str">
        <f ca="1">IFERROR(VLOOKUP(C1207,' Disaggregation - Section E '!A$313:J725,3,0),"")</f>
        <v/>
      </c>
      <c r="L1207" s="877"/>
      <c r="M1207" s="874"/>
      <c r="N1207" s="873"/>
      <c r="O1207" s="873" t="s">
        <v>3403</v>
      </c>
    </row>
    <row r="1208" spans="1:15" x14ac:dyDescent="0.35">
      <c r="A1208" s="873" t="b">
        <v>0</v>
      </c>
      <c r="B1208" s="873"/>
      <c r="C1208" s="888" t="s">
        <v>3406</v>
      </c>
      <c r="D1208" s="878">
        <v>12</v>
      </c>
      <c r="E1208" s="875"/>
      <c r="F1208" s="873"/>
      <c r="G1208" s="876"/>
      <c r="H1208" s="876"/>
      <c r="I1208" s="877"/>
      <c r="J1208" s="877"/>
      <c r="K1208" s="873" t="str">
        <f ca="1">IFERROR(VLOOKUP(C1208,' Disaggregation - Section E '!A$313:J726,3,0),"")</f>
        <v/>
      </c>
      <c r="L1208" s="877"/>
      <c r="M1208" s="874"/>
      <c r="N1208" s="873"/>
      <c r="O1208" s="873" t="s">
        <v>3403</v>
      </c>
    </row>
    <row r="1209" spans="1:15" x14ac:dyDescent="0.35">
      <c r="A1209" s="873" t="b">
        <v>0</v>
      </c>
      <c r="B1209" s="873"/>
      <c r="C1209" s="888" t="s">
        <v>3408</v>
      </c>
      <c r="D1209" s="878">
        <v>12</v>
      </c>
      <c r="E1209" s="875"/>
      <c r="F1209" s="873"/>
      <c r="G1209" s="876"/>
      <c r="H1209" s="876"/>
      <c r="I1209" s="877"/>
      <c r="J1209" s="877"/>
      <c r="K1209" s="873" t="str">
        <f ca="1">IFERROR(VLOOKUP(C1209,' Disaggregation - Section E '!A$313:J727,3,0),"")</f>
        <v/>
      </c>
      <c r="L1209" s="877"/>
      <c r="M1209" s="874"/>
      <c r="N1209" s="873"/>
      <c r="O1209" s="873" t="s">
        <v>3403</v>
      </c>
    </row>
    <row r="1210" spans="1:15" x14ac:dyDescent="0.35">
      <c r="A1210" s="873" t="b">
        <v>0</v>
      </c>
      <c r="B1210" s="873"/>
      <c r="C1210" s="888" t="s">
        <v>3410</v>
      </c>
      <c r="D1210" s="878">
        <v>12</v>
      </c>
      <c r="E1210" s="875"/>
      <c r="F1210" s="873"/>
      <c r="G1210" s="876"/>
      <c r="H1210" s="876"/>
      <c r="I1210" s="877"/>
      <c r="J1210" s="877"/>
      <c r="K1210" s="873" t="str">
        <f ca="1">IFERROR(VLOOKUP(C1210,' Disaggregation - Section E '!A$313:J728,3,0),"")</f>
        <v/>
      </c>
      <c r="L1210" s="877"/>
      <c r="M1210" s="874"/>
      <c r="N1210" s="873"/>
      <c r="O1210" s="873" t="s">
        <v>3403</v>
      </c>
    </row>
    <row r="1211" spans="1:15" x14ac:dyDescent="0.35">
      <c r="A1211" s="873" t="b">
        <v>0</v>
      </c>
      <c r="B1211" s="873"/>
      <c r="C1211" s="888" t="s">
        <v>3412</v>
      </c>
      <c r="D1211" s="878">
        <v>12</v>
      </c>
      <c r="E1211" s="875"/>
      <c r="F1211" s="873"/>
      <c r="G1211" s="876"/>
      <c r="H1211" s="876"/>
      <c r="I1211" s="877"/>
      <c r="J1211" s="877"/>
      <c r="K1211" s="873" t="str">
        <f ca="1">IFERROR(VLOOKUP(C1211,' Disaggregation - Section E '!A$313:J729,3,0),"")</f>
        <v/>
      </c>
      <c r="L1211" s="877"/>
      <c r="M1211" s="874"/>
      <c r="N1211" s="873"/>
      <c r="O1211" s="873" t="s">
        <v>3403</v>
      </c>
    </row>
    <row r="1212" spans="1:15" x14ac:dyDescent="0.35">
      <c r="A1212" s="873" t="b">
        <v>0</v>
      </c>
      <c r="B1212" s="873"/>
      <c r="C1212" s="888" t="s">
        <v>3414</v>
      </c>
      <c r="D1212" s="878">
        <v>12</v>
      </c>
      <c r="E1212" s="875"/>
      <c r="F1212" s="873"/>
      <c r="G1212" s="876"/>
      <c r="H1212" s="876"/>
      <c r="I1212" s="877"/>
      <c r="J1212" s="877"/>
      <c r="K1212" s="873" t="str">
        <f ca="1">IFERROR(VLOOKUP(C1212,' Disaggregation - Section E '!A$313:J730,3,0),"")</f>
        <v/>
      </c>
      <c r="L1212" s="877"/>
      <c r="M1212" s="874"/>
      <c r="N1212" s="873"/>
      <c r="O1212" s="873" t="s">
        <v>3403</v>
      </c>
    </row>
    <row r="1213" spans="1:15" x14ac:dyDescent="0.35">
      <c r="A1213" s="873" t="b">
        <v>0</v>
      </c>
      <c r="B1213" s="873"/>
      <c r="C1213" s="888" t="s">
        <v>3416</v>
      </c>
      <c r="D1213" s="878">
        <v>12</v>
      </c>
      <c r="E1213" s="875"/>
      <c r="F1213" s="873"/>
      <c r="G1213" s="876"/>
      <c r="H1213" s="876"/>
      <c r="I1213" s="877"/>
      <c r="J1213" s="877"/>
      <c r="K1213" s="873" t="str">
        <f ca="1">IFERROR(VLOOKUP(C1213,' Disaggregation - Section E '!A$313:J731,3,0),"")</f>
        <v/>
      </c>
      <c r="L1213" s="877"/>
      <c r="M1213" s="874"/>
      <c r="N1213" s="873"/>
      <c r="O1213" s="873" t="s">
        <v>3403</v>
      </c>
    </row>
    <row r="1214" spans="1:15" x14ac:dyDescent="0.35">
      <c r="A1214" s="873" t="b">
        <v>0</v>
      </c>
      <c r="B1214" s="873"/>
      <c r="C1214" s="888" t="s">
        <v>3418</v>
      </c>
      <c r="D1214" s="878">
        <v>12</v>
      </c>
      <c r="E1214" s="875"/>
      <c r="F1214" s="873"/>
      <c r="G1214" s="876"/>
      <c r="H1214" s="876"/>
      <c r="I1214" s="877"/>
      <c r="J1214" s="877"/>
      <c r="K1214" s="873" t="str">
        <f ca="1">IFERROR(VLOOKUP(C1214,' Disaggregation - Section E '!A$313:J732,3,0),"")</f>
        <v/>
      </c>
      <c r="L1214" s="877"/>
      <c r="M1214" s="874"/>
      <c r="N1214" s="873"/>
      <c r="O1214" s="873" t="s">
        <v>3403</v>
      </c>
    </row>
    <row r="1215" spans="1:15" x14ac:dyDescent="0.35">
      <c r="A1215" s="873" t="b">
        <v>0</v>
      </c>
      <c r="B1215" s="873"/>
      <c r="C1215" s="888" t="s">
        <v>3420</v>
      </c>
      <c r="D1215" s="878">
        <v>12</v>
      </c>
      <c r="E1215" s="875"/>
      <c r="F1215" s="873"/>
      <c r="G1215" s="876"/>
      <c r="H1215" s="876"/>
      <c r="I1215" s="877"/>
      <c r="J1215" s="877"/>
      <c r="K1215" s="873" t="str">
        <f ca="1">IFERROR(VLOOKUP(C1215,' Disaggregation - Section E '!A$313:J733,3,0),"")</f>
        <v/>
      </c>
      <c r="L1215" s="877"/>
      <c r="M1215" s="874"/>
      <c r="N1215" s="873"/>
      <c r="O1215" s="873" t="s">
        <v>3403</v>
      </c>
    </row>
    <row r="1216" spans="1:15" x14ac:dyDescent="0.35">
      <c r="A1216" s="873" t="b">
        <v>0</v>
      </c>
      <c r="B1216" s="873"/>
      <c r="C1216" s="888" t="s">
        <v>3422</v>
      </c>
      <c r="D1216" s="878">
        <v>12</v>
      </c>
      <c r="E1216" s="875"/>
      <c r="F1216" s="873"/>
      <c r="G1216" s="876"/>
      <c r="H1216" s="876"/>
      <c r="I1216" s="877"/>
      <c r="J1216" s="877"/>
      <c r="K1216" s="873" t="str">
        <f ca="1">IFERROR(VLOOKUP(C1216,' Disaggregation - Section E '!A$313:J734,3,0),"")</f>
        <v/>
      </c>
      <c r="L1216" s="877"/>
      <c r="M1216" s="874"/>
      <c r="N1216" s="873"/>
      <c r="O1216" s="873" t="s">
        <v>3403</v>
      </c>
    </row>
    <row r="1217" spans="1:15" x14ac:dyDescent="0.35">
      <c r="A1217" s="873" t="b">
        <v>0</v>
      </c>
      <c r="B1217" s="873"/>
      <c r="C1217" s="888" t="s">
        <v>3425</v>
      </c>
      <c r="D1217" s="878">
        <v>13</v>
      </c>
      <c r="E1217" s="875"/>
      <c r="F1217" s="873"/>
      <c r="G1217" s="876"/>
      <c r="H1217" s="876"/>
      <c r="I1217" s="877"/>
      <c r="J1217" s="877"/>
      <c r="K1217" s="873" t="str">
        <f ca="1">IFERROR(VLOOKUP(C1217,' Disaggregation - Section E '!A$313:J735,3,0),"")</f>
        <v/>
      </c>
      <c r="L1217" s="877"/>
      <c r="M1217" s="874"/>
      <c r="N1217" s="873"/>
      <c r="O1217" s="873" t="s">
        <v>3424</v>
      </c>
    </row>
    <row r="1218" spans="1:15" x14ac:dyDescent="0.35">
      <c r="A1218" s="873" t="b">
        <v>0</v>
      </c>
      <c r="B1218" s="873"/>
      <c r="C1218" s="888" t="s">
        <v>3427</v>
      </c>
      <c r="D1218" s="878">
        <v>13</v>
      </c>
      <c r="E1218" s="875"/>
      <c r="F1218" s="873"/>
      <c r="G1218" s="876"/>
      <c r="H1218" s="876"/>
      <c r="I1218" s="877"/>
      <c r="J1218" s="877"/>
      <c r="K1218" s="873" t="str">
        <f ca="1">IFERROR(VLOOKUP(C1218,' Disaggregation - Section E '!A$313:J736,3,0),"")</f>
        <v/>
      </c>
      <c r="L1218" s="877"/>
      <c r="M1218" s="874"/>
      <c r="N1218" s="873"/>
      <c r="O1218" s="873" t="s">
        <v>3424</v>
      </c>
    </row>
    <row r="1219" spans="1:15" x14ac:dyDescent="0.35">
      <c r="A1219" s="873" t="b">
        <v>0</v>
      </c>
      <c r="B1219" s="873"/>
      <c r="C1219" s="888" t="s">
        <v>3429</v>
      </c>
      <c r="D1219" s="878">
        <v>13</v>
      </c>
      <c r="E1219" s="875"/>
      <c r="F1219" s="873"/>
      <c r="G1219" s="876"/>
      <c r="H1219" s="876"/>
      <c r="I1219" s="877"/>
      <c r="J1219" s="877"/>
      <c r="K1219" s="873" t="str">
        <f ca="1">IFERROR(VLOOKUP(C1219,' Disaggregation - Section E '!A$313:J737,3,0),"")</f>
        <v/>
      </c>
      <c r="L1219" s="877"/>
      <c r="M1219" s="874"/>
      <c r="N1219" s="873"/>
      <c r="O1219" s="873" t="s">
        <v>3424</v>
      </c>
    </row>
    <row r="1220" spans="1:15" x14ac:dyDescent="0.35">
      <c r="A1220" s="873" t="b">
        <v>0</v>
      </c>
      <c r="B1220" s="873"/>
      <c r="C1220" s="888" t="s">
        <v>3431</v>
      </c>
      <c r="D1220" s="878">
        <v>13</v>
      </c>
      <c r="E1220" s="875"/>
      <c r="F1220" s="873"/>
      <c r="G1220" s="876"/>
      <c r="H1220" s="876"/>
      <c r="I1220" s="877"/>
      <c r="J1220" s="877"/>
      <c r="K1220" s="873" t="str">
        <f ca="1">IFERROR(VLOOKUP(C1220,' Disaggregation - Section E '!A$313:J738,3,0),"")</f>
        <v/>
      </c>
      <c r="L1220" s="877"/>
      <c r="M1220" s="874"/>
      <c r="N1220" s="873"/>
      <c r="O1220" s="873" t="s">
        <v>3424</v>
      </c>
    </row>
    <row r="1221" spans="1:15" x14ac:dyDescent="0.35">
      <c r="A1221" s="873" t="b">
        <v>0</v>
      </c>
      <c r="B1221" s="873"/>
      <c r="C1221" s="888" t="s">
        <v>3433</v>
      </c>
      <c r="D1221" s="878">
        <v>13</v>
      </c>
      <c r="E1221" s="875"/>
      <c r="F1221" s="873"/>
      <c r="G1221" s="876"/>
      <c r="H1221" s="876"/>
      <c r="I1221" s="877"/>
      <c r="J1221" s="877"/>
      <c r="K1221" s="873" t="str">
        <f ca="1">IFERROR(VLOOKUP(C1221,' Disaggregation - Section E '!A$313:J739,3,0),"")</f>
        <v/>
      </c>
      <c r="L1221" s="877"/>
      <c r="M1221" s="874"/>
      <c r="N1221" s="873"/>
      <c r="O1221" s="873" t="s">
        <v>3424</v>
      </c>
    </row>
    <row r="1222" spans="1:15" x14ac:dyDescent="0.35">
      <c r="A1222" s="873" t="b">
        <v>0</v>
      </c>
      <c r="B1222" s="873"/>
      <c r="C1222" s="888" t="s">
        <v>3435</v>
      </c>
      <c r="D1222" s="878">
        <v>13</v>
      </c>
      <c r="E1222" s="875"/>
      <c r="F1222" s="873"/>
      <c r="G1222" s="876"/>
      <c r="H1222" s="876"/>
      <c r="I1222" s="877"/>
      <c r="J1222" s="877"/>
      <c r="K1222" s="873" t="str">
        <f ca="1">IFERROR(VLOOKUP(C1222,' Disaggregation - Section E '!A$313:J740,3,0),"")</f>
        <v/>
      </c>
      <c r="L1222" s="877"/>
      <c r="M1222" s="874"/>
      <c r="N1222" s="873"/>
      <c r="O1222" s="873" t="s">
        <v>3424</v>
      </c>
    </row>
    <row r="1223" spans="1:15" x14ac:dyDescent="0.35">
      <c r="A1223" s="873" t="b">
        <v>0</v>
      </c>
      <c r="B1223" s="873"/>
      <c r="C1223" s="888" t="s">
        <v>3437</v>
      </c>
      <c r="D1223" s="878">
        <v>13</v>
      </c>
      <c r="E1223" s="875"/>
      <c r="F1223" s="873"/>
      <c r="G1223" s="876"/>
      <c r="H1223" s="876"/>
      <c r="I1223" s="877"/>
      <c r="J1223" s="877"/>
      <c r="K1223" s="873" t="str">
        <f ca="1">IFERROR(VLOOKUP(C1223,' Disaggregation - Section E '!A$313:J741,3,0),"")</f>
        <v/>
      </c>
      <c r="L1223" s="877"/>
      <c r="M1223" s="874"/>
      <c r="N1223" s="873"/>
      <c r="O1223" s="873" t="s">
        <v>3424</v>
      </c>
    </row>
    <row r="1224" spans="1:15" x14ac:dyDescent="0.35">
      <c r="A1224" s="873" t="b">
        <v>0</v>
      </c>
      <c r="B1224" s="873"/>
      <c r="C1224" s="888" t="s">
        <v>3439</v>
      </c>
      <c r="D1224" s="878">
        <v>13</v>
      </c>
      <c r="E1224" s="875"/>
      <c r="F1224" s="873"/>
      <c r="G1224" s="876"/>
      <c r="H1224" s="876"/>
      <c r="I1224" s="877"/>
      <c r="J1224" s="877"/>
      <c r="K1224" s="873" t="str">
        <f ca="1">IFERROR(VLOOKUP(C1224,' Disaggregation - Section E '!A$313:J742,3,0),"")</f>
        <v/>
      </c>
      <c r="L1224" s="877"/>
      <c r="M1224" s="874"/>
      <c r="N1224" s="873"/>
      <c r="O1224" s="873" t="s">
        <v>3424</v>
      </c>
    </row>
    <row r="1225" spans="1:15" x14ac:dyDescent="0.35">
      <c r="A1225" s="873" t="b">
        <v>0</v>
      </c>
      <c r="B1225" s="873"/>
      <c r="C1225" s="888" t="s">
        <v>3441</v>
      </c>
      <c r="D1225" s="878">
        <v>13</v>
      </c>
      <c r="E1225" s="875"/>
      <c r="F1225" s="873"/>
      <c r="G1225" s="876"/>
      <c r="H1225" s="876"/>
      <c r="I1225" s="877"/>
      <c r="J1225" s="877"/>
      <c r="K1225" s="873" t="str">
        <f ca="1">IFERROR(VLOOKUP(C1225,' Disaggregation - Section E '!A$313:J743,3,0),"")</f>
        <v/>
      </c>
      <c r="L1225" s="877"/>
      <c r="M1225" s="874"/>
      <c r="N1225" s="873"/>
      <c r="O1225" s="873" t="s">
        <v>3424</v>
      </c>
    </row>
    <row r="1226" spans="1:15" x14ac:dyDescent="0.35">
      <c r="A1226" s="873" t="b">
        <v>0</v>
      </c>
      <c r="B1226" s="873"/>
      <c r="C1226" s="888" t="s">
        <v>3443</v>
      </c>
      <c r="D1226" s="878">
        <v>13</v>
      </c>
      <c r="E1226" s="875"/>
      <c r="F1226" s="873"/>
      <c r="G1226" s="876"/>
      <c r="H1226" s="876"/>
      <c r="I1226" s="877"/>
      <c r="J1226" s="877"/>
      <c r="K1226" s="873" t="str">
        <f ca="1">IFERROR(VLOOKUP(C1226,' Disaggregation - Section E '!A$313:J744,3,0),"")</f>
        <v/>
      </c>
      <c r="L1226" s="877"/>
      <c r="M1226" s="874"/>
      <c r="N1226" s="873"/>
      <c r="O1226" s="873" t="s">
        <v>3424</v>
      </c>
    </row>
    <row r="1227" spans="1:15" x14ac:dyDescent="0.35">
      <c r="A1227" s="873" t="b">
        <v>0</v>
      </c>
      <c r="B1227" s="873"/>
      <c r="C1227" s="888" t="s">
        <v>3446</v>
      </c>
      <c r="D1227" s="878">
        <v>14</v>
      </c>
      <c r="E1227" s="875"/>
      <c r="F1227" s="873"/>
      <c r="G1227" s="876"/>
      <c r="H1227" s="876"/>
      <c r="I1227" s="877"/>
      <c r="J1227" s="877"/>
      <c r="K1227" s="873" t="str">
        <f ca="1">IFERROR(VLOOKUP(C1227,' Disaggregation - Section E '!A$313:J745,3,0),"")</f>
        <v/>
      </c>
      <c r="L1227" s="877"/>
      <c r="M1227" s="874"/>
      <c r="N1227" s="873"/>
      <c r="O1227" s="873" t="s">
        <v>3445</v>
      </c>
    </row>
    <row r="1228" spans="1:15" x14ac:dyDescent="0.35">
      <c r="A1228" s="873" t="b">
        <v>0</v>
      </c>
      <c r="B1228" s="873"/>
      <c r="C1228" s="888" t="s">
        <v>3448</v>
      </c>
      <c r="D1228" s="878">
        <v>14</v>
      </c>
      <c r="E1228" s="875"/>
      <c r="F1228" s="873"/>
      <c r="G1228" s="876"/>
      <c r="H1228" s="876"/>
      <c r="I1228" s="877"/>
      <c r="J1228" s="877"/>
      <c r="K1228" s="873" t="str">
        <f ca="1">IFERROR(VLOOKUP(C1228,' Disaggregation - Section E '!A$313:J746,3,0),"")</f>
        <v/>
      </c>
      <c r="L1228" s="877"/>
      <c r="M1228" s="874"/>
      <c r="N1228" s="873"/>
      <c r="O1228" s="873" t="s">
        <v>3445</v>
      </c>
    </row>
    <row r="1229" spans="1:15" x14ac:dyDescent="0.35">
      <c r="A1229" s="873" t="b">
        <v>0</v>
      </c>
      <c r="B1229" s="873"/>
      <c r="C1229" s="888" t="s">
        <v>3450</v>
      </c>
      <c r="D1229" s="878">
        <v>14</v>
      </c>
      <c r="E1229" s="875"/>
      <c r="F1229" s="873"/>
      <c r="G1229" s="876"/>
      <c r="H1229" s="876"/>
      <c r="I1229" s="877"/>
      <c r="J1229" s="877"/>
      <c r="K1229" s="873" t="str">
        <f ca="1">IFERROR(VLOOKUP(C1229,' Disaggregation - Section E '!A$313:J747,3,0),"")</f>
        <v/>
      </c>
      <c r="L1229" s="877"/>
      <c r="M1229" s="874"/>
      <c r="N1229" s="873"/>
      <c r="O1229" s="873" t="s">
        <v>3445</v>
      </c>
    </row>
    <row r="1230" spans="1:15" x14ac:dyDescent="0.35">
      <c r="A1230" s="873" t="b">
        <v>0</v>
      </c>
      <c r="B1230" s="873"/>
      <c r="C1230" s="888" t="s">
        <v>3452</v>
      </c>
      <c r="D1230" s="878">
        <v>14</v>
      </c>
      <c r="E1230" s="875"/>
      <c r="F1230" s="873"/>
      <c r="G1230" s="876"/>
      <c r="H1230" s="876"/>
      <c r="I1230" s="877"/>
      <c r="J1230" s="877"/>
      <c r="K1230" s="873" t="str">
        <f ca="1">IFERROR(VLOOKUP(C1230,' Disaggregation - Section E '!A$313:J748,3,0),"")</f>
        <v/>
      </c>
      <c r="L1230" s="877"/>
      <c r="M1230" s="874"/>
      <c r="N1230" s="873"/>
      <c r="O1230" s="873" t="s">
        <v>3445</v>
      </c>
    </row>
    <row r="1231" spans="1:15" x14ac:dyDescent="0.35">
      <c r="A1231" s="873" t="b">
        <v>0</v>
      </c>
      <c r="B1231" s="873"/>
      <c r="C1231" s="888" t="s">
        <v>3454</v>
      </c>
      <c r="D1231" s="878">
        <v>14</v>
      </c>
      <c r="E1231" s="875"/>
      <c r="F1231" s="873"/>
      <c r="G1231" s="876"/>
      <c r="H1231" s="876"/>
      <c r="I1231" s="877"/>
      <c r="J1231" s="877"/>
      <c r="K1231" s="873" t="str">
        <f ca="1">IFERROR(VLOOKUP(C1231,' Disaggregation - Section E '!A$313:J749,3,0),"")</f>
        <v/>
      </c>
      <c r="L1231" s="877"/>
      <c r="M1231" s="874"/>
      <c r="N1231" s="873"/>
      <c r="O1231" s="873" t="s">
        <v>3445</v>
      </c>
    </row>
    <row r="1232" spans="1:15" x14ac:dyDescent="0.35">
      <c r="A1232" s="873" t="b">
        <v>0</v>
      </c>
      <c r="B1232" s="873"/>
      <c r="C1232" s="888" t="s">
        <v>3456</v>
      </c>
      <c r="D1232" s="878">
        <v>14</v>
      </c>
      <c r="E1232" s="875"/>
      <c r="F1232" s="873"/>
      <c r="G1232" s="876"/>
      <c r="H1232" s="876"/>
      <c r="I1232" s="877"/>
      <c r="J1232" s="877"/>
      <c r="K1232" s="873" t="str">
        <f ca="1">IFERROR(VLOOKUP(C1232,' Disaggregation - Section E '!A$313:J750,3,0),"")</f>
        <v/>
      </c>
      <c r="L1232" s="877"/>
      <c r="M1232" s="874"/>
      <c r="N1232" s="873"/>
      <c r="O1232" s="873" t="s">
        <v>3445</v>
      </c>
    </row>
    <row r="1233" spans="1:15" x14ac:dyDescent="0.35">
      <c r="A1233" s="873" t="b">
        <v>0</v>
      </c>
      <c r="B1233" s="873"/>
      <c r="C1233" s="888" t="s">
        <v>3458</v>
      </c>
      <c r="D1233" s="878">
        <v>14</v>
      </c>
      <c r="E1233" s="875"/>
      <c r="F1233" s="873"/>
      <c r="G1233" s="876"/>
      <c r="H1233" s="876"/>
      <c r="I1233" s="877"/>
      <c r="J1233" s="877"/>
      <c r="K1233" s="873" t="str">
        <f ca="1">IFERROR(VLOOKUP(C1233,' Disaggregation - Section E '!A$313:J751,3,0),"")</f>
        <v/>
      </c>
      <c r="L1233" s="877"/>
      <c r="M1233" s="874"/>
      <c r="N1233" s="873"/>
      <c r="O1233" s="873" t="s">
        <v>3445</v>
      </c>
    </row>
    <row r="1234" spans="1:15" x14ac:dyDescent="0.35">
      <c r="A1234" s="873" t="b">
        <v>0</v>
      </c>
      <c r="B1234" s="873"/>
      <c r="C1234" s="888" t="s">
        <v>3460</v>
      </c>
      <c r="D1234" s="878">
        <v>14</v>
      </c>
      <c r="E1234" s="875"/>
      <c r="F1234" s="873"/>
      <c r="G1234" s="876"/>
      <c r="H1234" s="876"/>
      <c r="I1234" s="877"/>
      <c r="J1234" s="877"/>
      <c r="K1234" s="873" t="str">
        <f ca="1">IFERROR(VLOOKUP(C1234,' Disaggregation - Section E '!A$313:J752,3,0),"")</f>
        <v/>
      </c>
      <c r="L1234" s="877"/>
      <c r="M1234" s="874"/>
      <c r="N1234" s="873"/>
      <c r="O1234" s="873" t="s">
        <v>3445</v>
      </c>
    </row>
    <row r="1235" spans="1:15" x14ac:dyDescent="0.35">
      <c r="A1235" s="873" t="b">
        <v>0</v>
      </c>
      <c r="B1235" s="873"/>
      <c r="C1235" s="888" t="s">
        <v>3462</v>
      </c>
      <c r="D1235" s="878">
        <v>14</v>
      </c>
      <c r="E1235" s="875"/>
      <c r="F1235" s="873"/>
      <c r="G1235" s="876"/>
      <c r="H1235" s="876"/>
      <c r="I1235" s="877"/>
      <c r="J1235" s="877"/>
      <c r="K1235" s="873" t="str">
        <f ca="1">IFERROR(VLOOKUP(C1235,' Disaggregation - Section E '!A$313:J753,3,0),"")</f>
        <v/>
      </c>
      <c r="L1235" s="877"/>
      <c r="M1235" s="874"/>
      <c r="N1235" s="873"/>
      <c r="O1235" s="873" t="s">
        <v>3445</v>
      </c>
    </row>
    <row r="1236" spans="1:15" x14ac:dyDescent="0.35">
      <c r="A1236" s="873" t="b">
        <v>0</v>
      </c>
      <c r="B1236" s="873"/>
      <c r="C1236" s="888" t="s">
        <v>3464</v>
      </c>
      <c r="D1236" s="878">
        <v>14</v>
      </c>
      <c r="E1236" s="875"/>
      <c r="F1236" s="873"/>
      <c r="G1236" s="876"/>
      <c r="H1236" s="876"/>
      <c r="I1236" s="877"/>
      <c r="J1236" s="877"/>
      <c r="K1236" s="873" t="str">
        <f ca="1">IFERROR(VLOOKUP(C1236,' Disaggregation - Section E '!A$313:J754,3,0),"")</f>
        <v/>
      </c>
      <c r="L1236" s="877"/>
      <c r="M1236" s="874"/>
      <c r="N1236" s="873"/>
      <c r="O1236" s="873" t="s">
        <v>3445</v>
      </c>
    </row>
    <row r="1237" spans="1:15" x14ac:dyDescent="0.35">
      <c r="A1237" s="873" t="b">
        <v>0</v>
      </c>
      <c r="B1237" s="873"/>
      <c r="C1237" s="888" t="s">
        <v>3467</v>
      </c>
      <c r="D1237" s="878">
        <v>15</v>
      </c>
      <c r="E1237" s="875"/>
      <c r="F1237" s="873"/>
      <c r="G1237" s="876"/>
      <c r="H1237" s="876"/>
      <c r="I1237" s="877"/>
      <c r="J1237" s="877"/>
      <c r="K1237" s="873" t="str">
        <f ca="1">IFERROR(VLOOKUP(C1237,' Disaggregation - Section E '!A$313:J755,3,0),"")</f>
        <v/>
      </c>
      <c r="L1237" s="877"/>
      <c r="M1237" s="874"/>
      <c r="N1237" s="873"/>
      <c r="O1237" s="873" t="s">
        <v>3466</v>
      </c>
    </row>
    <row r="1238" spans="1:15" x14ac:dyDescent="0.35">
      <c r="A1238" s="873" t="b">
        <v>0</v>
      </c>
      <c r="B1238" s="873"/>
      <c r="C1238" s="888" t="s">
        <v>3469</v>
      </c>
      <c r="D1238" s="878">
        <v>15</v>
      </c>
      <c r="E1238" s="875"/>
      <c r="F1238" s="873"/>
      <c r="G1238" s="876"/>
      <c r="H1238" s="876"/>
      <c r="I1238" s="877"/>
      <c r="J1238" s="877"/>
      <c r="K1238" s="873" t="str">
        <f ca="1">IFERROR(VLOOKUP(C1238,' Disaggregation - Section E '!A$313:J756,3,0),"")</f>
        <v/>
      </c>
      <c r="L1238" s="877"/>
      <c r="M1238" s="874"/>
      <c r="N1238" s="873"/>
      <c r="O1238" s="873" t="s">
        <v>3466</v>
      </c>
    </row>
    <row r="1239" spans="1:15" x14ac:dyDescent="0.35">
      <c r="A1239" s="873" t="b">
        <v>0</v>
      </c>
      <c r="B1239" s="873"/>
      <c r="C1239" s="888" t="s">
        <v>3471</v>
      </c>
      <c r="D1239" s="878">
        <v>15</v>
      </c>
      <c r="E1239" s="875"/>
      <c r="F1239" s="873"/>
      <c r="G1239" s="876"/>
      <c r="H1239" s="876"/>
      <c r="I1239" s="877"/>
      <c r="J1239" s="877"/>
      <c r="K1239" s="873" t="str">
        <f ca="1">IFERROR(VLOOKUP(C1239,' Disaggregation - Section E '!A$313:J757,3,0),"")</f>
        <v/>
      </c>
      <c r="L1239" s="877"/>
      <c r="M1239" s="874"/>
      <c r="N1239" s="873"/>
      <c r="O1239" s="873" t="s">
        <v>3466</v>
      </c>
    </row>
    <row r="1240" spans="1:15" x14ac:dyDescent="0.35">
      <c r="A1240" s="873" t="b">
        <v>0</v>
      </c>
      <c r="B1240" s="873"/>
      <c r="C1240" s="888" t="s">
        <v>3473</v>
      </c>
      <c r="D1240" s="878">
        <v>15</v>
      </c>
      <c r="E1240" s="875"/>
      <c r="F1240" s="873"/>
      <c r="G1240" s="876"/>
      <c r="H1240" s="876"/>
      <c r="I1240" s="877"/>
      <c r="J1240" s="877"/>
      <c r="K1240" s="873" t="str">
        <f ca="1">IFERROR(VLOOKUP(C1240,' Disaggregation - Section E '!A$313:J758,3,0),"")</f>
        <v/>
      </c>
      <c r="L1240" s="877"/>
      <c r="M1240" s="874"/>
      <c r="N1240" s="873"/>
      <c r="O1240" s="873" t="s">
        <v>3466</v>
      </c>
    </row>
    <row r="1241" spans="1:15" x14ac:dyDescent="0.35">
      <c r="A1241" s="873" t="b">
        <v>0</v>
      </c>
      <c r="B1241" s="873"/>
      <c r="C1241" s="888" t="s">
        <v>3475</v>
      </c>
      <c r="D1241" s="878">
        <v>15</v>
      </c>
      <c r="E1241" s="875"/>
      <c r="F1241" s="873"/>
      <c r="G1241" s="876"/>
      <c r="H1241" s="876"/>
      <c r="I1241" s="877"/>
      <c r="J1241" s="877"/>
      <c r="K1241" s="873" t="str">
        <f ca="1">IFERROR(VLOOKUP(C1241,' Disaggregation - Section E '!A$313:J759,3,0),"")</f>
        <v/>
      </c>
      <c r="L1241" s="877"/>
      <c r="M1241" s="874"/>
      <c r="N1241" s="873"/>
      <c r="O1241" s="873" t="s">
        <v>3466</v>
      </c>
    </row>
    <row r="1242" spans="1:15" x14ac:dyDescent="0.35">
      <c r="A1242" s="873" t="b">
        <v>0</v>
      </c>
      <c r="B1242" s="873"/>
      <c r="C1242" s="888" t="s">
        <v>3477</v>
      </c>
      <c r="D1242" s="878">
        <v>15</v>
      </c>
      <c r="E1242" s="875"/>
      <c r="F1242" s="873"/>
      <c r="G1242" s="876"/>
      <c r="H1242" s="876"/>
      <c r="I1242" s="877"/>
      <c r="J1242" s="877"/>
      <c r="K1242" s="873" t="str">
        <f ca="1">IFERROR(VLOOKUP(C1242,' Disaggregation - Section E '!A$313:J760,3,0),"")</f>
        <v/>
      </c>
      <c r="L1242" s="877"/>
      <c r="M1242" s="874"/>
      <c r="N1242" s="873"/>
      <c r="O1242" s="873" t="s">
        <v>3466</v>
      </c>
    </row>
    <row r="1243" spans="1:15" x14ac:dyDescent="0.35">
      <c r="A1243" s="873" t="b">
        <v>0</v>
      </c>
      <c r="B1243" s="873"/>
      <c r="C1243" s="888" t="s">
        <v>3479</v>
      </c>
      <c r="D1243" s="878">
        <v>15</v>
      </c>
      <c r="E1243" s="875"/>
      <c r="F1243" s="873"/>
      <c r="G1243" s="876"/>
      <c r="H1243" s="876"/>
      <c r="I1243" s="877"/>
      <c r="J1243" s="877"/>
      <c r="K1243" s="873" t="str">
        <f ca="1">IFERROR(VLOOKUP(C1243,' Disaggregation - Section E '!A$313:J761,3,0),"")</f>
        <v/>
      </c>
      <c r="L1243" s="877"/>
      <c r="M1243" s="874"/>
      <c r="N1243" s="873"/>
      <c r="O1243" s="873" t="s">
        <v>3466</v>
      </c>
    </row>
    <row r="1244" spans="1:15" x14ac:dyDescent="0.35">
      <c r="A1244" s="873" t="b">
        <v>0</v>
      </c>
      <c r="B1244" s="873"/>
      <c r="C1244" s="888" t="s">
        <v>3481</v>
      </c>
      <c r="D1244" s="878">
        <v>15</v>
      </c>
      <c r="E1244" s="875"/>
      <c r="F1244" s="873"/>
      <c r="G1244" s="876"/>
      <c r="H1244" s="876"/>
      <c r="I1244" s="877"/>
      <c r="J1244" s="877"/>
      <c r="K1244" s="873" t="str">
        <f ca="1">IFERROR(VLOOKUP(C1244,' Disaggregation - Section E '!A$313:J762,3,0),"")</f>
        <v/>
      </c>
      <c r="L1244" s="877"/>
      <c r="M1244" s="874"/>
      <c r="N1244" s="873"/>
      <c r="O1244" s="873" t="s">
        <v>3466</v>
      </c>
    </row>
    <row r="1245" spans="1:15" x14ac:dyDescent="0.35">
      <c r="A1245" s="873" t="b">
        <v>0</v>
      </c>
      <c r="B1245" s="873"/>
      <c r="C1245" s="888" t="s">
        <v>3483</v>
      </c>
      <c r="D1245" s="878">
        <v>15</v>
      </c>
      <c r="E1245" s="875"/>
      <c r="F1245" s="873"/>
      <c r="G1245" s="876"/>
      <c r="H1245" s="876"/>
      <c r="I1245" s="877"/>
      <c r="J1245" s="877"/>
      <c r="K1245" s="873" t="str">
        <f ca="1">IFERROR(VLOOKUP(C1245,' Disaggregation - Section E '!A$313:J763,3,0),"")</f>
        <v/>
      </c>
      <c r="L1245" s="877"/>
      <c r="M1245" s="874"/>
      <c r="N1245" s="873"/>
      <c r="O1245" s="873" t="s">
        <v>3466</v>
      </c>
    </row>
    <row r="1246" spans="1:15" x14ac:dyDescent="0.35">
      <c r="A1246" s="873" t="b">
        <v>0</v>
      </c>
      <c r="B1246" s="873"/>
      <c r="C1246" s="888" t="s">
        <v>3485</v>
      </c>
      <c r="D1246" s="878">
        <v>15</v>
      </c>
      <c r="E1246" s="875"/>
      <c r="F1246" s="873"/>
      <c r="G1246" s="876"/>
      <c r="H1246" s="876"/>
      <c r="I1246" s="877"/>
      <c r="J1246" s="877"/>
      <c r="K1246" s="873" t="str">
        <f ca="1">IFERROR(VLOOKUP(C1246,' Disaggregation - Section E '!A$313:J764,3,0),"")</f>
        <v/>
      </c>
      <c r="L1246" s="877"/>
      <c r="M1246" s="874"/>
      <c r="N1246" s="873"/>
      <c r="O1246" s="873" t="s">
        <v>3466</v>
      </c>
    </row>
    <row r="1247" spans="1:15" x14ac:dyDescent="0.35">
      <c r="A1247" s="873" t="b">
        <f t="shared" ref="A1247:A1310" ca="1" si="149">IF(M1247&lt;&gt;"",TRUE,FALSE)</f>
        <v>0</v>
      </c>
      <c r="B1247" s="873"/>
      <c r="C1247" s="891" t="str">
        <f ca="1">IF(COUNTA(O$1095:O1247)=1,"",OFFSET(C1247,-COUNTA(O$1095:O1247)+1,0))</f>
        <v>a1V550000030FwsEAE</v>
      </c>
      <c r="D1247" s="878"/>
      <c r="E1247" s="875" t="str">
        <f ca="1">IFERROR(IF(VLOOKUP(C1247,' Disaggregation - Section E '!A$313:J765,7,0)="","",VLOOKUP(C1247,' Disaggregation - Section E '!A$313:J765,7,0)*100),"")</f>
        <v/>
      </c>
      <c r="F1247" s="873"/>
      <c r="G1247" s="876" t="str">
        <f ca="1">IFERROR(IF(VLOOKUP(C1247,' Disaggregation - Section E '!A$313:J765,6,0)="","",VLOOKUP(C1247,' Disaggregation - Section E '!A$313:J765,6,0)),"")</f>
        <v/>
      </c>
      <c r="H1247" s="876" t="str">
        <f ca="1">IFERROR(IF(INDEX(' Disaggregation - Section E '!F$313:F765,MATCH(C1247,' Disaggregation - Section E '!A$313:A765,0)+1,1)&lt;&gt;0,INDEX(' Disaggregation - Section E '!F$313:F765,MATCH(C1247,' Disaggregation - Section E '!A$313:A765,0)+1,1),""),"")</f>
        <v/>
      </c>
      <c r="I1247" s="877" t="str">
        <f ca="1">IFERROR(IF(VLOOKUP(C1247,' Disaggregation - Section E '!A$313:J765,8,0)=0,"",VLOOKUP(C1247,' Disaggregation - Section E '!A$313:J765,8,0)),"")</f>
        <v/>
      </c>
      <c r="J1247" s="877" t="str">
        <f ca="1">IFERROR(IF(VLOOKUP(C1247,' Disaggregation - Section E '!A$313:J765,9,0)="","",VLOOKUP(C1247,' Disaggregation - Section E '!A$313:J765,9,0)),"")</f>
        <v/>
      </c>
      <c r="K1247" s="873" t="str">
        <f ca="1">IFERROR(VLOOKUP(C1247,' Disaggregation - Section E '!A$313:J765,3,0),"")</f>
        <v/>
      </c>
      <c r="L1247" s="877" t="str">
        <f ca="1">IFERROR(IF(VLOOKUP(C1247,' Disaggregation - Section E '!A$313:J765,10,0)="","",VLOOKUP(C1247,' Disaggregation - Section E '!A$313:J765,10,0)),"")</f>
        <v/>
      </c>
      <c r="M1247" s="874" t="str">
        <f ca="1">IFERROR(IF(VLOOKUP(C1247,' Disaggregation - Section E '!A$313:O469,15,0)=0,"",VLOOKUP(C1247,' Disaggregation - Section E '!A$313:O765,15,0)),"")</f>
        <v/>
      </c>
      <c r="N1247" s="873"/>
      <c r="O1247" s="873"/>
    </row>
    <row r="1248" spans="1:15" x14ac:dyDescent="0.35">
      <c r="A1248" s="873" t="b">
        <f t="shared" ca="1" si="149"/>
        <v>0</v>
      </c>
      <c r="B1248" s="873"/>
      <c r="C1248" s="891" t="str">
        <f ca="1">IF(COUNTA(O$1095:O1248)=1,"",OFFSET(C1248,-COUNTA(O$1095:O1248)+1,0))</f>
        <v>a1V550000030FwtEAE</v>
      </c>
      <c r="D1248" s="878"/>
      <c r="E1248" s="875" t="str">
        <f ca="1">IFERROR(IF(VLOOKUP(C1248,' Disaggregation - Section E '!A$313:J766,7,0)="","",VLOOKUP(C1248,' Disaggregation - Section E '!A$313:J766,7,0)*100),"")</f>
        <v/>
      </c>
      <c r="F1248" s="873"/>
      <c r="G1248" s="876" t="str">
        <f ca="1">IFERROR(IF(VLOOKUP(C1248,' Disaggregation - Section E '!A$313:J766,6,0)="","",VLOOKUP(C1248,' Disaggregation - Section E '!A$313:J766,6,0)),"")</f>
        <v/>
      </c>
      <c r="H1248" s="876" t="str">
        <f ca="1">IFERROR(IF(INDEX(' Disaggregation - Section E '!F$313:F766,MATCH(C1248,' Disaggregation - Section E '!A$313:A766,0)+1,1)&lt;&gt;0,INDEX(' Disaggregation - Section E '!F$313:F766,MATCH(C1248,' Disaggregation - Section E '!A$313:A766,0)+1,1),""),"")</f>
        <v/>
      </c>
      <c r="I1248" s="877" t="str">
        <f ca="1">IFERROR(IF(VLOOKUP(C1248,' Disaggregation - Section E '!A$313:J766,8,0)=0,"",VLOOKUP(C1248,' Disaggregation - Section E '!A$313:J766,8,0)),"")</f>
        <v/>
      </c>
      <c r="J1248" s="877" t="str">
        <f ca="1">IFERROR(IF(VLOOKUP(C1248,' Disaggregation - Section E '!A$313:J766,9,0)="","",VLOOKUP(C1248,' Disaggregation - Section E '!A$313:J766,9,0)),"")</f>
        <v/>
      </c>
      <c r="K1248" s="873" t="str">
        <f ca="1">IFERROR(VLOOKUP(C1248,' Disaggregation - Section E '!A$313:J766,3,0),"")</f>
        <v/>
      </c>
      <c r="L1248" s="877" t="str">
        <f ca="1">IFERROR(IF(VLOOKUP(C1248,' Disaggregation - Section E '!A$313:J766,10,0)="","",VLOOKUP(C1248,' Disaggregation - Section E '!A$313:J766,10,0)),"")</f>
        <v/>
      </c>
      <c r="M1248" s="874" t="str">
        <f ca="1">IFERROR(IF(VLOOKUP(C1248,' Disaggregation - Section E '!A$313:O470,15,0)=0,"",VLOOKUP(C1248,' Disaggregation - Section E '!A$313:O766,15,0)),"")</f>
        <v/>
      </c>
      <c r="N1248" s="873"/>
      <c r="O1248" s="873"/>
    </row>
    <row r="1249" spans="1:15" x14ac:dyDescent="0.35">
      <c r="A1249" s="873" t="b">
        <f t="shared" ca="1" si="149"/>
        <v>0</v>
      </c>
      <c r="B1249" s="873"/>
      <c r="C1249" s="891" t="str">
        <f ca="1">IF(COUNTA(O$1095:O1249)=1,"",OFFSET(C1249,-COUNTA(O$1095:O1249)+1,0))</f>
        <v>a1V550000030FwuEAE</v>
      </c>
      <c r="D1249" s="878"/>
      <c r="E1249" s="875" t="str">
        <f ca="1">IFERROR(IF(VLOOKUP(C1249,' Disaggregation - Section E '!A$313:J767,7,0)="","",VLOOKUP(C1249,' Disaggregation - Section E '!A$313:J767,7,0)*100),"")</f>
        <v/>
      </c>
      <c r="F1249" s="873"/>
      <c r="G1249" s="876" t="str">
        <f ca="1">IFERROR(IF(VLOOKUP(C1249,' Disaggregation - Section E '!A$313:J767,6,0)="","",VLOOKUP(C1249,' Disaggregation - Section E '!A$313:J767,6,0)),"")</f>
        <v/>
      </c>
      <c r="H1249" s="876" t="str">
        <f ca="1">IFERROR(IF(INDEX(' Disaggregation - Section E '!F$313:F767,MATCH(C1249,' Disaggregation - Section E '!A$313:A767,0)+1,1)&lt;&gt;0,INDEX(' Disaggregation - Section E '!F$313:F767,MATCH(C1249,' Disaggregation - Section E '!A$313:A767,0)+1,1),""),"")</f>
        <v/>
      </c>
      <c r="I1249" s="877" t="str">
        <f ca="1">IFERROR(IF(VLOOKUP(C1249,' Disaggregation - Section E '!A$313:J767,8,0)=0,"",VLOOKUP(C1249,' Disaggregation - Section E '!A$313:J767,8,0)),"")</f>
        <v/>
      </c>
      <c r="J1249" s="877" t="str">
        <f ca="1">IFERROR(IF(VLOOKUP(C1249,' Disaggregation - Section E '!A$313:J767,9,0)="","",VLOOKUP(C1249,' Disaggregation - Section E '!A$313:J767,9,0)),"")</f>
        <v/>
      </c>
      <c r="K1249" s="873" t="str">
        <f ca="1">IFERROR(VLOOKUP(C1249,' Disaggregation - Section E '!A$313:J767,3,0),"")</f>
        <v/>
      </c>
      <c r="L1249" s="877" t="str">
        <f ca="1">IFERROR(IF(VLOOKUP(C1249,' Disaggregation - Section E '!A$313:J767,10,0)="","",VLOOKUP(C1249,' Disaggregation - Section E '!A$313:J767,10,0)),"")</f>
        <v/>
      </c>
      <c r="M1249" s="874" t="str">
        <f ca="1">IFERROR(IF(VLOOKUP(C1249,' Disaggregation - Section E '!A$313:O471,15,0)=0,"",VLOOKUP(C1249,' Disaggregation - Section E '!A$313:O767,15,0)),"")</f>
        <v/>
      </c>
      <c r="N1249" s="873"/>
      <c r="O1249" s="873"/>
    </row>
    <row r="1250" spans="1:15" x14ac:dyDescent="0.35">
      <c r="A1250" s="873" t="b">
        <f t="shared" ca="1" si="149"/>
        <v>0</v>
      </c>
      <c r="B1250" s="873"/>
      <c r="C1250" s="891" t="str">
        <f ca="1">IF(COUNTA(O$1095:O1250)=1,"",OFFSET(C1250,-COUNTA(O$1095:O1250)+1,0))</f>
        <v>a1V550000030FwvEAE</v>
      </c>
      <c r="D1250" s="878"/>
      <c r="E1250" s="875" t="str">
        <f ca="1">IFERROR(IF(VLOOKUP(C1250,' Disaggregation - Section E '!A$313:J768,7,0)="","",VLOOKUP(C1250,' Disaggregation - Section E '!A$313:J768,7,0)*100),"")</f>
        <v/>
      </c>
      <c r="F1250" s="873"/>
      <c r="G1250" s="876" t="str">
        <f ca="1">IFERROR(IF(VLOOKUP(C1250,' Disaggregation - Section E '!A$313:J768,6,0)="","",VLOOKUP(C1250,' Disaggregation - Section E '!A$313:J768,6,0)),"")</f>
        <v/>
      </c>
      <c r="H1250" s="876" t="str">
        <f ca="1">IFERROR(IF(INDEX(' Disaggregation - Section E '!F$313:F768,MATCH(C1250,' Disaggregation - Section E '!A$313:A768,0)+1,1)&lt;&gt;0,INDEX(' Disaggregation - Section E '!F$313:F768,MATCH(C1250,' Disaggregation - Section E '!A$313:A768,0)+1,1),""),"")</f>
        <v/>
      </c>
      <c r="I1250" s="877" t="str">
        <f ca="1">IFERROR(IF(VLOOKUP(C1250,' Disaggregation - Section E '!A$313:J768,8,0)=0,"",VLOOKUP(C1250,' Disaggregation - Section E '!A$313:J768,8,0)),"")</f>
        <v/>
      </c>
      <c r="J1250" s="877" t="str">
        <f ca="1">IFERROR(IF(VLOOKUP(C1250,' Disaggregation - Section E '!A$313:J768,9,0)="","",VLOOKUP(C1250,' Disaggregation - Section E '!A$313:J768,9,0)),"")</f>
        <v/>
      </c>
      <c r="K1250" s="873" t="str">
        <f ca="1">IFERROR(VLOOKUP(C1250,' Disaggregation - Section E '!A$313:J768,3,0),"")</f>
        <v/>
      </c>
      <c r="L1250" s="877" t="str">
        <f ca="1">IFERROR(IF(VLOOKUP(C1250,' Disaggregation - Section E '!A$313:J768,10,0)="","",VLOOKUP(C1250,' Disaggregation - Section E '!A$313:J768,10,0)),"")</f>
        <v/>
      </c>
      <c r="M1250" s="874" t="str">
        <f ca="1">IFERROR(IF(VLOOKUP(C1250,' Disaggregation - Section E '!A$313:O472,15,0)=0,"",VLOOKUP(C1250,' Disaggregation - Section E '!A$313:O768,15,0)),"")</f>
        <v/>
      </c>
      <c r="N1250" s="873"/>
      <c r="O1250" s="873"/>
    </row>
    <row r="1251" spans="1:15" x14ac:dyDescent="0.35">
      <c r="A1251" s="873" t="b">
        <f t="shared" ca="1" si="149"/>
        <v>0</v>
      </c>
      <c r="B1251" s="873"/>
      <c r="C1251" s="891" t="str">
        <f ca="1">IF(COUNTA(O$1095:O1251)=1,"",OFFSET(C1251,-COUNTA(O$1095:O1251)+1,0))</f>
        <v>a1V550000030FwwEAE</v>
      </c>
      <c r="D1251" s="878"/>
      <c r="E1251" s="875" t="str">
        <f ca="1">IFERROR(IF(VLOOKUP(C1251,' Disaggregation - Section E '!A$313:J769,7,0)="","",VLOOKUP(C1251,' Disaggregation - Section E '!A$313:J769,7,0)*100),"")</f>
        <v/>
      </c>
      <c r="F1251" s="873"/>
      <c r="G1251" s="876" t="str">
        <f ca="1">IFERROR(IF(VLOOKUP(C1251,' Disaggregation - Section E '!A$313:J769,6,0)="","",VLOOKUP(C1251,' Disaggregation - Section E '!A$313:J769,6,0)),"")</f>
        <v/>
      </c>
      <c r="H1251" s="876" t="str">
        <f ca="1">IFERROR(IF(INDEX(' Disaggregation - Section E '!F$313:F769,MATCH(C1251,' Disaggregation - Section E '!A$313:A769,0)+1,1)&lt;&gt;0,INDEX(' Disaggregation - Section E '!F$313:F769,MATCH(C1251,' Disaggregation - Section E '!A$313:A769,0)+1,1),""),"")</f>
        <v/>
      </c>
      <c r="I1251" s="877" t="str">
        <f ca="1">IFERROR(IF(VLOOKUP(C1251,' Disaggregation - Section E '!A$313:J769,8,0)=0,"",VLOOKUP(C1251,' Disaggregation - Section E '!A$313:J769,8,0)),"")</f>
        <v/>
      </c>
      <c r="J1251" s="877" t="str">
        <f ca="1">IFERROR(IF(VLOOKUP(C1251,' Disaggregation - Section E '!A$313:J769,9,0)="","",VLOOKUP(C1251,' Disaggregation - Section E '!A$313:J769,9,0)),"")</f>
        <v/>
      </c>
      <c r="K1251" s="873" t="str">
        <f ca="1">IFERROR(VLOOKUP(C1251,' Disaggregation - Section E '!A$313:J769,3,0),"")</f>
        <v/>
      </c>
      <c r="L1251" s="877" t="str">
        <f ca="1">IFERROR(IF(VLOOKUP(C1251,' Disaggregation - Section E '!A$313:J769,10,0)="","",VLOOKUP(C1251,' Disaggregation - Section E '!A$313:J769,10,0)),"")</f>
        <v/>
      </c>
      <c r="M1251" s="874" t="str">
        <f ca="1">IFERROR(IF(VLOOKUP(C1251,' Disaggregation - Section E '!A$313:O473,15,0)=0,"",VLOOKUP(C1251,' Disaggregation - Section E '!A$313:O769,15,0)),"")</f>
        <v/>
      </c>
      <c r="N1251" s="873"/>
      <c r="O1251" s="873"/>
    </row>
    <row r="1252" spans="1:15" x14ac:dyDescent="0.35">
      <c r="A1252" s="873" t="b">
        <f t="shared" ca="1" si="149"/>
        <v>0</v>
      </c>
      <c r="B1252" s="873"/>
      <c r="C1252" s="891" t="str">
        <f ca="1">IF(COUNTA(O$1095:O1252)=1,"",OFFSET(C1252,-COUNTA(O$1095:O1252)+1,0))</f>
        <v>a1V550000030FwxEAE</v>
      </c>
      <c r="D1252" s="878"/>
      <c r="E1252" s="875" t="str">
        <f ca="1">IFERROR(IF(VLOOKUP(C1252,' Disaggregation - Section E '!A$313:J770,7,0)="","",VLOOKUP(C1252,' Disaggregation - Section E '!A$313:J770,7,0)*100),"")</f>
        <v/>
      </c>
      <c r="F1252" s="873"/>
      <c r="G1252" s="876" t="str">
        <f ca="1">IFERROR(IF(VLOOKUP(C1252,' Disaggregation - Section E '!A$313:J770,6,0)="","",VLOOKUP(C1252,' Disaggregation - Section E '!A$313:J770,6,0)),"")</f>
        <v/>
      </c>
      <c r="H1252" s="876" t="str">
        <f ca="1">IFERROR(IF(INDEX(' Disaggregation - Section E '!F$313:F770,MATCH(C1252,' Disaggregation - Section E '!A$313:A770,0)+1,1)&lt;&gt;0,INDEX(' Disaggregation - Section E '!F$313:F770,MATCH(C1252,' Disaggregation - Section E '!A$313:A770,0)+1,1),""),"")</f>
        <v/>
      </c>
      <c r="I1252" s="877" t="str">
        <f ca="1">IFERROR(IF(VLOOKUP(C1252,' Disaggregation - Section E '!A$313:J770,8,0)=0,"",VLOOKUP(C1252,' Disaggregation - Section E '!A$313:J770,8,0)),"")</f>
        <v/>
      </c>
      <c r="J1252" s="877" t="str">
        <f ca="1">IFERROR(IF(VLOOKUP(C1252,' Disaggregation - Section E '!A$313:J770,9,0)="","",VLOOKUP(C1252,' Disaggregation - Section E '!A$313:J770,9,0)),"")</f>
        <v/>
      </c>
      <c r="K1252" s="873" t="str">
        <f ca="1">IFERROR(VLOOKUP(C1252,' Disaggregation - Section E '!A$313:J770,3,0),"")</f>
        <v/>
      </c>
      <c r="L1252" s="877" t="str">
        <f ca="1">IFERROR(IF(VLOOKUP(C1252,' Disaggregation - Section E '!A$313:J770,10,0)="","",VLOOKUP(C1252,' Disaggregation - Section E '!A$313:J770,10,0)),"")</f>
        <v/>
      </c>
      <c r="M1252" s="874" t="str">
        <f ca="1">IFERROR(IF(VLOOKUP(C1252,' Disaggregation - Section E '!A$313:O474,15,0)=0,"",VLOOKUP(C1252,' Disaggregation - Section E '!A$313:O770,15,0)),"")</f>
        <v/>
      </c>
      <c r="N1252" s="873"/>
      <c r="O1252" s="873"/>
    </row>
    <row r="1253" spans="1:15" x14ac:dyDescent="0.35">
      <c r="A1253" s="873" t="b">
        <f t="shared" ca="1" si="149"/>
        <v>0</v>
      </c>
      <c r="B1253" s="873"/>
      <c r="C1253" s="891" t="str">
        <f ca="1">IF(COUNTA(O$1095:O1253)=1,"",OFFSET(C1253,-COUNTA(O$1095:O1253)+1,0))</f>
        <v>a1V550000030FwyEAE</v>
      </c>
      <c r="D1253" s="878"/>
      <c r="E1253" s="875" t="str">
        <f ca="1">IFERROR(IF(VLOOKUP(C1253,' Disaggregation - Section E '!A$313:J771,7,0)="","",VLOOKUP(C1253,' Disaggregation - Section E '!A$313:J771,7,0)*100),"")</f>
        <v/>
      </c>
      <c r="F1253" s="873"/>
      <c r="G1253" s="876" t="str">
        <f ca="1">IFERROR(IF(VLOOKUP(C1253,' Disaggregation - Section E '!A$313:J771,6,0)="","",VLOOKUP(C1253,' Disaggregation - Section E '!A$313:J771,6,0)),"")</f>
        <v/>
      </c>
      <c r="H1253" s="876" t="str">
        <f ca="1">IFERROR(IF(INDEX(' Disaggregation - Section E '!F$313:F771,MATCH(C1253,' Disaggregation - Section E '!A$313:A771,0)+1,1)&lt;&gt;0,INDEX(' Disaggregation - Section E '!F$313:F771,MATCH(C1253,' Disaggregation - Section E '!A$313:A771,0)+1,1),""),"")</f>
        <v/>
      </c>
      <c r="I1253" s="877" t="str">
        <f ca="1">IFERROR(IF(VLOOKUP(C1253,' Disaggregation - Section E '!A$313:J771,8,0)=0,"",VLOOKUP(C1253,' Disaggregation - Section E '!A$313:J771,8,0)),"")</f>
        <v/>
      </c>
      <c r="J1253" s="877" t="str">
        <f ca="1">IFERROR(IF(VLOOKUP(C1253,' Disaggregation - Section E '!A$313:J771,9,0)="","",VLOOKUP(C1253,' Disaggregation - Section E '!A$313:J771,9,0)),"")</f>
        <v/>
      </c>
      <c r="K1253" s="873" t="str">
        <f ca="1">IFERROR(VLOOKUP(C1253,' Disaggregation - Section E '!A$313:J771,3,0),"")</f>
        <v/>
      </c>
      <c r="L1253" s="877" t="str">
        <f ca="1">IFERROR(IF(VLOOKUP(C1253,' Disaggregation - Section E '!A$313:J771,10,0)="","",VLOOKUP(C1253,' Disaggregation - Section E '!A$313:J771,10,0)),"")</f>
        <v/>
      </c>
      <c r="M1253" s="874" t="str">
        <f ca="1">IFERROR(IF(VLOOKUP(C1253,' Disaggregation - Section E '!A$313:O475,15,0)=0,"",VLOOKUP(C1253,' Disaggregation - Section E '!A$313:O771,15,0)),"")</f>
        <v/>
      </c>
      <c r="N1253" s="873"/>
      <c r="O1253" s="873"/>
    </row>
    <row r="1254" spans="1:15" x14ac:dyDescent="0.35">
      <c r="A1254" s="873" t="b">
        <f t="shared" ca="1" si="149"/>
        <v>0</v>
      </c>
      <c r="B1254" s="873"/>
      <c r="C1254" s="891" t="str">
        <f ca="1">IF(COUNTA(O$1095:O1254)=1,"",OFFSET(C1254,-COUNTA(O$1095:O1254)+1,0))</f>
        <v>a1V550000030FwzEAE</v>
      </c>
      <c r="D1254" s="878"/>
      <c r="E1254" s="875" t="str">
        <f ca="1">IFERROR(IF(VLOOKUP(C1254,' Disaggregation - Section E '!A$313:J772,7,0)="","",VLOOKUP(C1254,' Disaggregation - Section E '!A$313:J772,7,0)*100),"")</f>
        <v/>
      </c>
      <c r="F1254" s="873"/>
      <c r="G1254" s="876" t="str">
        <f ca="1">IFERROR(IF(VLOOKUP(C1254,' Disaggregation - Section E '!A$313:J772,6,0)="","",VLOOKUP(C1254,' Disaggregation - Section E '!A$313:J772,6,0)),"")</f>
        <v/>
      </c>
      <c r="H1254" s="876" t="str">
        <f ca="1">IFERROR(IF(INDEX(' Disaggregation - Section E '!F$313:F772,MATCH(C1254,' Disaggregation - Section E '!A$313:A772,0)+1,1)&lt;&gt;0,INDEX(' Disaggregation - Section E '!F$313:F772,MATCH(C1254,' Disaggregation - Section E '!A$313:A772,0)+1,1),""),"")</f>
        <v/>
      </c>
      <c r="I1254" s="877" t="str">
        <f ca="1">IFERROR(IF(VLOOKUP(C1254,' Disaggregation - Section E '!A$313:J772,8,0)=0,"",VLOOKUP(C1254,' Disaggregation - Section E '!A$313:J772,8,0)),"")</f>
        <v/>
      </c>
      <c r="J1254" s="877" t="str">
        <f ca="1">IFERROR(IF(VLOOKUP(C1254,' Disaggregation - Section E '!A$313:J772,9,0)="","",VLOOKUP(C1254,' Disaggregation - Section E '!A$313:J772,9,0)),"")</f>
        <v/>
      </c>
      <c r="K1254" s="873" t="str">
        <f ca="1">IFERROR(VLOOKUP(C1254,' Disaggregation - Section E '!A$313:J772,3,0),"")</f>
        <v/>
      </c>
      <c r="L1254" s="877" t="str">
        <f ca="1">IFERROR(IF(VLOOKUP(C1254,' Disaggregation - Section E '!A$313:J772,10,0)="","",VLOOKUP(C1254,' Disaggregation - Section E '!A$313:J772,10,0)),"")</f>
        <v/>
      </c>
      <c r="M1254" s="874" t="str">
        <f ca="1">IFERROR(IF(VLOOKUP(C1254,' Disaggregation - Section E '!A$313:O476,15,0)=0,"",VLOOKUP(C1254,' Disaggregation - Section E '!A$313:O772,15,0)),"")</f>
        <v/>
      </c>
      <c r="N1254" s="873"/>
      <c r="O1254" s="873"/>
    </row>
    <row r="1255" spans="1:15" x14ac:dyDescent="0.35">
      <c r="A1255" s="873" t="b">
        <f t="shared" ca="1" si="149"/>
        <v>0</v>
      </c>
      <c r="B1255" s="873"/>
      <c r="C1255" s="891" t="str">
        <f ca="1">IF(COUNTA(O$1095:O1255)=1,"",OFFSET(C1255,-COUNTA(O$1095:O1255)+1,0))</f>
        <v>a1V550000030Fx0EAE</v>
      </c>
      <c r="D1255" s="878"/>
      <c r="E1255" s="875" t="str">
        <f ca="1">IFERROR(IF(VLOOKUP(C1255,' Disaggregation - Section E '!A$313:J773,7,0)="","",VLOOKUP(C1255,' Disaggregation - Section E '!A$313:J773,7,0)*100),"")</f>
        <v/>
      </c>
      <c r="F1255" s="873"/>
      <c r="G1255" s="876" t="str">
        <f ca="1">IFERROR(IF(VLOOKUP(C1255,' Disaggregation - Section E '!A$313:J773,6,0)="","",VLOOKUP(C1255,' Disaggregation - Section E '!A$313:J773,6,0)),"")</f>
        <v/>
      </c>
      <c r="H1255" s="876" t="str">
        <f ca="1">IFERROR(IF(INDEX(' Disaggregation - Section E '!F$313:F773,MATCH(C1255,' Disaggregation - Section E '!A$313:A773,0)+1,1)&lt;&gt;0,INDEX(' Disaggregation - Section E '!F$313:F773,MATCH(C1255,' Disaggregation - Section E '!A$313:A773,0)+1,1),""),"")</f>
        <v/>
      </c>
      <c r="I1255" s="877" t="str">
        <f ca="1">IFERROR(IF(VLOOKUP(C1255,' Disaggregation - Section E '!A$313:J773,8,0)=0,"",VLOOKUP(C1255,' Disaggregation - Section E '!A$313:J773,8,0)),"")</f>
        <v/>
      </c>
      <c r="J1255" s="877" t="str">
        <f ca="1">IFERROR(IF(VLOOKUP(C1255,' Disaggregation - Section E '!A$313:J773,9,0)="","",VLOOKUP(C1255,' Disaggregation - Section E '!A$313:J773,9,0)),"")</f>
        <v/>
      </c>
      <c r="K1255" s="873" t="str">
        <f ca="1">IFERROR(VLOOKUP(C1255,' Disaggregation - Section E '!A$313:J773,3,0),"")</f>
        <v/>
      </c>
      <c r="L1255" s="877" t="str">
        <f ca="1">IFERROR(IF(VLOOKUP(C1255,' Disaggregation - Section E '!A$313:J773,10,0)="","",VLOOKUP(C1255,' Disaggregation - Section E '!A$313:J773,10,0)),"")</f>
        <v/>
      </c>
      <c r="M1255" s="874" t="str">
        <f ca="1">IFERROR(IF(VLOOKUP(C1255,' Disaggregation - Section E '!A$313:O477,15,0)=0,"",VLOOKUP(C1255,' Disaggregation - Section E '!A$313:O773,15,0)),"")</f>
        <v/>
      </c>
      <c r="N1255" s="873"/>
      <c r="O1255" s="873"/>
    </row>
    <row r="1256" spans="1:15" x14ac:dyDescent="0.35">
      <c r="A1256" s="873" t="b">
        <f t="shared" ca="1" si="149"/>
        <v>0</v>
      </c>
      <c r="B1256" s="873"/>
      <c r="C1256" s="891" t="str">
        <f ca="1">IF(COUNTA(O$1095:O1256)=1,"",OFFSET(C1256,-COUNTA(O$1095:O1256)+1,0))</f>
        <v>a1V550000030Fx1EAE</v>
      </c>
      <c r="D1256" s="878"/>
      <c r="E1256" s="875" t="str">
        <f ca="1">IFERROR(IF(VLOOKUP(C1256,' Disaggregation - Section E '!A$313:J774,7,0)="","",VLOOKUP(C1256,' Disaggregation - Section E '!A$313:J774,7,0)*100),"")</f>
        <v/>
      </c>
      <c r="F1256" s="873"/>
      <c r="G1256" s="876" t="str">
        <f ca="1">IFERROR(IF(VLOOKUP(C1256,' Disaggregation - Section E '!A$313:J774,6,0)="","",VLOOKUP(C1256,' Disaggregation - Section E '!A$313:J774,6,0)),"")</f>
        <v/>
      </c>
      <c r="H1256" s="876" t="str">
        <f ca="1">IFERROR(IF(INDEX(' Disaggregation - Section E '!F$313:F774,MATCH(C1256,' Disaggregation - Section E '!A$313:A774,0)+1,1)&lt;&gt;0,INDEX(' Disaggregation - Section E '!F$313:F774,MATCH(C1256,' Disaggregation - Section E '!A$313:A774,0)+1,1),""),"")</f>
        <v/>
      </c>
      <c r="I1256" s="877" t="str">
        <f ca="1">IFERROR(IF(VLOOKUP(C1256,' Disaggregation - Section E '!A$313:J774,8,0)=0,"",VLOOKUP(C1256,' Disaggregation - Section E '!A$313:J774,8,0)),"")</f>
        <v/>
      </c>
      <c r="J1256" s="877" t="str">
        <f ca="1">IFERROR(IF(VLOOKUP(C1256,' Disaggregation - Section E '!A$313:J774,9,0)="","",VLOOKUP(C1256,' Disaggregation - Section E '!A$313:J774,9,0)),"")</f>
        <v/>
      </c>
      <c r="K1256" s="873" t="str">
        <f ca="1">IFERROR(VLOOKUP(C1256,' Disaggregation - Section E '!A$313:J774,3,0),"")</f>
        <v/>
      </c>
      <c r="L1256" s="877" t="str">
        <f ca="1">IFERROR(IF(VLOOKUP(C1256,' Disaggregation - Section E '!A$313:J774,10,0)="","",VLOOKUP(C1256,' Disaggregation - Section E '!A$313:J774,10,0)),"")</f>
        <v/>
      </c>
      <c r="M1256" s="874" t="str">
        <f ca="1">IFERROR(IF(VLOOKUP(C1256,' Disaggregation - Section E '!A$313:O478,15,0)=0,"",VLOOKUP(C1256,' Disaggregation - Section E '!A$313:O774,15,0)),"")</f>
        <v/>
      </c>
      <c r="N1256" s="873"/>
      <c r="O1256" s="873"/>
    </row>
    <row r="1257" spans="1:15" x14ac:dyDescent="0.35">
      <c r="A1257" s="873" t="b">
        <f t="shared" ca="1" si="149"/>
        <v>0</v>
      </c>
      <c r="B1257" s="873"/>
      <c r="C1257" s="891" t="str">
        <f ca="1">IF(COUNTA(O$1095:O1257)=1,"",OFFSET(C1257,-COUNTA(O$1095:O1257)+1,0))</f>
        <v>a1V550000030Fx2EAE</v>
      </c>
      <c r="D1257" s="878"/>
      <c r="E1257" s="875" t="str">
        <f ca="1">IFERROR(IF(VLOOKUP(C1257,' Disaggregation - Section E '!A$313:J775,7,0)="","",VLOOKUP(C1257,' Disaggregation - Section E '!A$313:J775,7,0)*100),"")</f>
        <v/>
      </c>
      <c r="F1257" s="873"/>
      <c r="G1257" s="876" t="str">
        <f ca="1">IFERROR(IF(VLOOKUP(C1257,' Disaggregation - Section E '!A$313:J775,6,0)="","",VLOOKUP(C1257,' Disaggregation - Section E '!A$313:J775,6,0)),"")</f>
        <v/>
      </c>
      <c r="H1257" s="876" t="str">
        <f ca="1">IFERROR(IF(INDEX(' Disaggregation - Section E '!F$313:F775,MATCH(C1257,' Disaggregation - Section E '!A$313:A775,0)+1,1)&lt;&gt;0,INDEX(' Disaggregation - Section E '!F$313:F775,MATCH(C1257,' Disaggregation - Section E '!A$313:A775,0)+1,1),""),"")</f>
        <v/>
      </c>
      <c r="I1257" s="877" t="str">
        <f ca="1">IFERROR(IF(VLOOKUP(C1257,' Disaggregation - Section E '!A$313:J775,8,0)=0,"",VLOOKUP(C1257,' Disaggregation - Section E '!A$313:J775,8,0)),"")</f>
        <v/>
      </c>
      <c r="J1257" s="877" t="str">
        <f ca="1">IFERROR(IF(VLOOKUP(C1257,' Disaggregation - Section E '!A$313:J775,9,0)="","",VLOOKUP(C1257,' Disaggregation - Section E '!A$313:J775,9,0)),"")</f>
        <v/>
      </c>
      <c r="K1257" s="873" t="str">
        <f ca="1">IFERROR(VLOOKUP(C1257,' Disaggregation - Section E '!A$313:J775,3,0),"")</f>
        <v/>
      </c>
      <c r="L1257" s="877" t="str">
        <f ca="1">IFERROR(IF(VLOOKUP(C1257,' Disaggregation - Section E '!A$313:J775,10,0)="","",VLOOKUP(C1257,' Disaggregation - Section E '!A$313:J775,10,0)),"")</f>
        <v/>
      </c>
      <c r="M1257" s="874" t="str">
        <f ca="1">IFERROR(IF(VLOOKUP(C1257,' Disaggregation - Section E '!A$313:O479,15,0)=0,"",VLOOKUP(C1257,' Disaggregation - Section E '!A$313:O775,15,0)),"")</f>
        <v/>
      </c>
      <c r="N1257" s="873"/>
      <c r="O1257" s="873"/>
    </row>
    <row r="1258" spans="1:15" x14ac:dyDescent="0.35">
      <c r="A1258" s="873" t="b">
        <f t="shared" ca="1" si="149"/>
        <v>0</v>
      </c>
      <c r="B1258" s="873"/>
      <c r="C1258" s="891" t="str">
        <f ca="1">IF(COUNTA(O$1095:O1258)=1,"",OFFSET(C1258,-COUNTA(O$1095:O1258)+1,0))</f>
        <v>a1V550000030Fx3EAE</v>
      </c>
      <c r="D1258" s="878"/>
      <c r="E1258" s="875" t="str">
        <f ca="1">IFERROR(IF(VLOOKUP(C1258,' Disaggregation - Section E '!A$313:J776,7,0)="","",VLOOKUP(C1258,' Disaggregation - Section E '!A$313:J776,7,0)*100),"")</f>
        <v/>
      </c>
      <c r="F1258" s="873"/>
      <c r="G1258" s="876" t="str">
        <f ca="1">IFERROR(IF(VLOOKUP(C1258,' Disaggregation - Section E '!A$313:J776,6,0)="","",VLOOKUP(C1258,' Disaggregation - Section E '!A$313:J776,6,0)),"")</f>
        <v/>
      </c>
      <c r="H1258" s="876" t="str">
        <f ca="1">IFERROR(IF(INDEX(' Disaggregation - Section E '!F$313:F776,MATCH(C1258,' Disaggregation - Section E '!A$313:A776,0)+1,1)&lt;&gt;0,INDEX(' Disaggregation - Section E '!F$313:F776,MATCH(C1258,' Disaggregation - Section E '!A$313:A776,0)+1,1),""),"")</f>
        <v/>
      </c>
      <c r="I1258" s="877" t="str">
        <f ca="1">IFERROR(IF(VLOOKUP(C1258,' Disaggregation - Section E '!A$313:J776,8,0)=0,"",VLOOKUP(C1258,' Disaggregation - Section E '!A$313:J776,8,0)),"")</f>
        <v/>
      </c>
      <c r="J1258" s="877" t="str">
        <f ca="1">IFERROR(IF(VLOOKUP(C1258,' Disaggregation - Section E '!A$313:J776,9,0)="","",VLOOKUP(C1258,' Disaggregation - Section E '!A$313:J776,9,0)),"")</f>
        <v/>
      </c>
      <c r="K1258" s="873" t="str">
        <f ca="1">IFERROR(VLOOKUP(C1258,' Disaggregation - Section E '!A$313:J776,3,0),"")</f>
        <v/>
      </c>
      <c r="L1258" s="877" t="str">
        <f ca="1">IFERROR(IF(VLOOKUP(C1258,' Disaggregation - Section E '!A$313:J776,10,0)="","",VLOOKUP(C1258,' Disaggregation - Section E '!A$313:J776,10,0)),"")</f>
        <v/>
      </c>
      <c r="M1258" s="874" t="str">
        <f ca="1">IFERROR(IF(VLOOKUP(C1258,' Disaggregation - Section E '!A$313:O480,15,0)=0,"",VLOOKUP(C1258,' Disaggregation - Section E '!A$313:O776,15,0)),"")</f>
        <v/>
      </c>
      <c r="N1258" s="873"/>
      <c r="O1258" s="873"/>
    </row>
    <row r="1259" spans="1:15" x14ac:dyDescent="0.35">
      <c r="A1259" s="873" t="b">
        <f t="shared" ca="1" si="149"/>
        <v>0</v>
      </c>
      <c r="B1259" s="873"/>
      <c r="C1259" s="891" t="str">
        <f ca="1">IF(COUNTA(O$1095:O1259)=1,"",OFFSET(C1259,-COUNTA(O$1095:O1259)+1,0))</f>
        <v>a1V550000030Fx4EAE</v>
      </c>
      <c r="D1259" s="878"/>
      <c r="E1259" s="875" t="str">
        <f ca="1">IFERROR(IF(VLOOKUP(C1259,' Disaggregation - Section E '!A$313:J777,7,0)="","",VLOOKUP(C1259,' Disaggregation - Section E '!A$313:J777,7,0)*100),"")</f>
        <v/>
      </c>
      <c r="F1259" s="873"/>
      <c r="G1259" s="876" t="str">
        <f ca="1">IFERROR(IF(VLOOKUP(C1259,' Disaggregation - Section E '!A$313:J777,6,0)="","",VLOOKUP(C1259,' Disaggregation - Section E '!A$313:J777,6,0)),"")</f>
        <v/>
      </c>
      <c r="H1259" s="876" t="str">
        <f ca="1">IFERROR(IF(INDEX(' Disaggregation - Section E '!F$313:F777,MATCH(C1259,' Disaggregation - Section E '!A$313:A777,0)+1,1)&lt;&gt;0,INDEX(' Disaggregation - Section E '!F$313:F777,MATCH(C1259,' Disaggregation - Section E '!A$313:A777,0)+1,1),""),"")</f>
        <v/>
      </c>
      <c r="I1259" s="877" t="str">
        <f ca="1">IFERROR(IF(VLOOKUP(C1259,' Disaggregation - Section E '!A$313:J777,8,0)=0,"",VLOOKUP(C1259,' Disaggregation - Section E '!A$313:J777,8,0)),"")</f>
        <v/>
      </c>
      <c r="J1259" s="877" t="str">
        <f ca="1">IFERROR(IF(VLOOKUP(C1259,' Disaggregation - Section E '!A$313:J777,9,0)="","",VLOOKUP(C1259,' Disaggregation - Section E '!A$313:J777,9,0)),"")</f>
        <v/>
      </c>
      <c r="K1259" s="873" t="str">
        <f ca="1">IFERROR(VLOOKUP(C1259,' Disaggregation - Section E '!A$313:J777,3,0),"")</f>
        <v/>
      </c>
      <c r="L1259" s="877" t="str">
        <f ca="1">IFERROR(IF(VLOOKUP(C1259,' Disaggregation - Section E '!A$313:J777,10,0)="","",VLOOKUP(C1259,' Disaggregation - Section E '!A$313:J777,10,0)),"")</f>
        <v/>
      </c>
      <c r="M1259" s="874" t="str">
        <f ca="1">IFERROR(IF(VLOOKUP(C1259,' Disaggregation - Section E '!A$313:O481,15,0)=0,"",VLOOKUP(C1259,' Disaggregation - Section E '!A$313:O777,15,0)),"")</f>
        <v/>
      </c>
      <c r="N1259" s="873"/>
      <c r="O1259" s="873"/>
    </row>
    <row r="1260" spans="1:15" x14ac:dyDescent="0.35">
      <c r="A1260" s="873" t="b">
        <f t="shared" ca="1" si="149"/>
        <v>0</v>
      </c>
      <c r="B1260" s="873"/>
      <c r="C1260" s="891" t="str">
        <f ca="1">IF(COUNTA(O$1095:O1260)=1,"",OFFSET(C1260,-COUNTA(O$1095:O1260)+1,0))</f>
        <v>a1V550000030Fx5EAE</v>
      </c>
      <c r="D1260" s="878"/>
      <c r="E1260" s="875" t="str">
        <f ca="1">IFERROR(IF(VLOOKUP(C1260,' Disaggregation - Section E '!A$313:J778,7,0)="","",VLOOKUP(C1260,' Disaggregation - Section E '!A$313:J778,7,0)*100),"")</f>
        <v/>
      </c>
      <c r="F1260" s="873"/>
      <c r="G1260" s="876" t="str">
        <f ca="1">IFERROR(IF(VLOOKUP(C1260,' Disaggregation - Section E '!A$313:J778,6,0)="","",VLOOKUP(C1260,' Disaggregation - Section E '!A$313:J778,6,0)),"")</f>
        <v/>
      </c>
      <c r="H1260" s="876" t="str">
        <f ca="1">IFERROR(IF(INDEX(' Disaggregation - Section E '!F$313:F778,MATCH(C1260,' Disaggregation - Section E '!A$313:A778,0)+1,1)&lt;&gt;0,INDEX(' Disaggregation - Section E '!F$313:F778,MATCH(C1260,' Disaggregation - Section E '!A$313:A778,0)+1,1),""),"")</f>
        <v/>
      </c>
      <c r="I1260" s="877" t="str">
        <f ca="1">IFERROR(IF(VLOOKUP(C1260,' Disaggregation - Section E '!A$313:J778,8,0)=0,"",VLOOKUP(C1260,' Disaggregation - Section E '!A$313:J778,8,0)),"")</f>
        <v/>
      </c>
      <c r="J1260" s="877" t="str">
        <f ca="1">IFERROR(IF(VLOOKUP(C1260,' Disaggregation - Section E '!A$313:J778,9,0)="","",VLOOKUP(C1260,' Disaggregation - Section E '!A$313:J778,9,0)),"")</f>
        <v/>
      </c>
      <c r="K1260" s="873" t="str">
        <f ca="1">IFERROR(VLOOKUP(C1260,' Disaggregation - Section E '!A$313:J778,3,0),"")</f>
        <v/>
      </c>
      <c r="L1260" s="877" t="str">
        <f ca="1">IFERROR(IF(VLOOKUP(C1260,' Disaggregation - Section E '!A$313:J778,10,0)="","",VLOOKUP(C1260,' Disaggregation - Section E '!A$313:J778,10,0)),"")</f>
        <v/>
      </c>
      <c r="M1260" s="874" t="str">
        <f ca="1">IFERROR(IF(VLOOKUP(C1260,' Disaggregation - Section E '!A$313:O482,15,0)=0,"",VLOOKUP(C1260,' Disaggregation - Section E '!A$313:O778,15,0)),"")</f>
        <v/>
      </c>
      <c r="N1260" s="873"/>
      <c r="O1260" s="873"/>
    </row>
    <row r="1261" spans="1:15" x14ac:dyDescent="0.35">
      <c r="A1261" s="873" t="b">
        <f t="shared" ca="1" si="149"/>
        <v>0</v>
      </c>
      <c r="B1261" s="873"/>
      <c r="C1261" s="891" t="str">
        <f ca="1">IF(COUNTA(O$1095:O1261)=1,"",OFFSET(C1261,-COUNTA(O$1095:O1261)+1,0))</f>
        <v>a1V550000030Fx6EAE</v>
      </c>
      <c r="D1261" s="878"/>
      <c r="E1261" s="875" t="str">
        <f ca="1">IFERROR(IF(VLOOKUP(C1261,' Disaggregation - Section E '!A$313:J779,7,0)="","",VLOOKUP(C1261,' Disaggregation - Section E '!A$313:J779,7,0)*100),"")</f>
        <v/>
      </c>
      <c r="F1261" s="873"/>
      <c r="G1261" s="876" t="str">
        <f ca="1">IFERROR(IF(VLOOKUP(C1261,' Disaggregation - Section E '!A$313:J779,6,0)="","",VLOOKUP(C1261,' Disaggregation - Section E '!A$313:J779,6,0)),"")</f>
        <v/>
      </c>
      <c r="H1261" s="876" t="str">
        <f ca="1">IFERROR(IF(INDEX(' Disaggregation - Section E '!F$313:F779,MATCH(C1261,' Disaggregation - Section E '!A$313:A779,0)+1,1)&lt;&gt;0,INDEX(' Disaggregation - Section E '!F$313:F779,MATCH(C1261,' Disaggregation - Section E '!A$313:A779,0)+1,1),""),"")</f>
        <v/>
      </c>
      <c r="I1261" s="877" t="str">
        <f ca="1">IFERROR(IF(VLOOKUP(C1261,' Disaggregation - Section E '!A$313:J779,8,0)=0,"",VLOOKUP(C1261,' Disaggregation - Section E '!A$313:J779,8,0)),"")</f>
        <v/>
      </c>
      <c r="J1261" s="877" t="str">
        <f ca="1">IFERROR(IF(VLOOKUP(C1261,' Disaggregation - Section E '!A$313:J779,9,0)="","",VLOOKUP(C1261,' Disaggregation - Section E '!A$313:J779,9,0)),"")</f>
        <v/>
      </c>
      <c r="K1261" s="873" t="str">
        <f ca="1">IFERROR(VLOOKUP(C1261,' Disaggregation - Section E '!A$313:J779,3,0),"")</f>
        <v/>
      </c>
      <c r="L1261" s="877" t="str">
        <f ca="1">IFERROR(IF(VLOOKUP(C1261,' Disaggregation - Section E '!A$313:J779,10,0)="","",VLOOKUP(C1261,' Disaggregation - Section E '!A$313:J779,10,0)),"")</f>
        <v/>
      </c>
      <c r="M1261" s="874" t="str">
        <f ca="1">IFERROR(IF(VLOOKUP(C1261,' Disaggregation - Section E '!A$313:O483,15,0)=0,"",VLOOKUP(C1261,' Disaggregation - Section E '!A$313:O779,15,0)),"")</f>
        <v/>
      </c>
      <c r="N1261" s="873"/>
      <c r="O1261" s="873"/>
    </row>
    <row r="1262" spans="1:15" x14ac:dyDescent="0.35">
      <c r="A1262" s="873" t="b">
        <f t="shared" ca="1" si="149"/>
        <v>0</v>
      </c>
      <c r="B1262" s="873"/>
      <c r="C1262" s="891" t="str">
        <f ca="1">IF(COUNTA(O$1095:O1262)=1,"",OFFSET(C1262,-COUNTA(O$1095:O1262)+1,0))</f>
        <v>a1V550000030Fx7EAE</v>
      </c>
      <c r="D1262" s="878"/>
      <c r="E1262" s="875" t="str">
        <f ca="1">IFERROR(IF(VLOOKUP(C1262,' Disaggregation - Section E '!A$313:J780,7,0)="","",VLOOKUP(C1262,' Disaggregation - Section E '!A$313:J780,7,0)*100),"")</f>
        <v/>
      </c>
      <c r="F1262" s="873"/>
      <c r="G1262" s="876" t="str">
        <f ca="1">IFERROR(IF(VLOOKUP(C1262,' Disaggregation - Section E '!A$313:J780,6,0)="","",VLOOKUP(C1262,' Disaggregation - Section E '!A$313:J780,6,0)),"")</f>
        <v/>
      </c>
      <c r="H1262" s="876" t="str">
        <f ca="1">IFERROR(IF(INDEX(' Disaggregation - Section E '!F$313:F780,MATCH(C1262,' Disaggregation - Section E '!A$313:A780,0)+1,1)&lt;&gt;0,INDEX(' Disaggregation - Section E '!F$313:F780,MATCH(C1262,' Disaggregation - Section E '!A$313:A780,0)+1,1),""),"")</f>
        <v/>
      </c>
      <c r="I1262" s="877" t="str">
        <f ca="1">IFERROR(IF(VLOOKUP(C1262,' Disaggregation - Section E '!A$313:J780,8,0)=0,"",VLOOKUP(C1262,' Disaggregation - Section E '!A$313:J780,8,0)),"")</f>
        <v/>
      </c>
      <c r="J1262" s="877" t="str">
        <f ca="1">IFERROR(IF(VLOOKUP(C1262,' Disaggregation - Section E '!A$313:J780,9,0)="","",VLOOKUP(C1262,' Disaggregation - Section E '!A$313:J780,9,0)),"")</f>
        <v/>
      </c>
      <c r="K1262" s="873" t="str">
        <f ca="1">IFERROR(VLOOKUP(C1262,' Disaggregation - Section E '!A$313:J780,3,0),"")</f>
        <v/>
      </c>
      <c r="L1262" s="877" t="str">
        <f ca="1">IFERROR(IF(VLOOKUP(C1262,' Disaggregation - Section E '!A$313:J780,10,0)="","",VLOOKUP(C1262,' Disaggregation - Section E '!A$313:J780,10,0)),"")</f>
        <v/>
      </c>
      <c r="M1262" s="874" t="str">
        <f ca="1">IFERROR(IF(VLOOKUP(C1262,' Disaggregation - Section E '!A$313:O484,15,0)=0,"",VLOOKUP(C1262,' Disaggregation - Section E '!A$313:O780,15,0)),"")</f>
        <v/>
      </c>
      <c r="N1262" s="873"/>
      <c r="O1262" s="873"/>
    </row>
    <row r="1263" spans="1:15" x14ac:dyDescent="0.35">
      <c r="A1263" s="873" t="b">
        <f t="shared" ca="1" si="149"/>
        <v>0</v>
      </c>
      <c r="B1263" s="873"/>
      <c r="C1263" s="891" t="str">
        <f ca="1">IF(COUNTA(O$1095:O1263)=1,"",OFFSET(C1263,-COUNTA(O$1095:O1263)+1,0))</f>
        <v>a1V550000030Fx8EAE</v>
      </c>
      <c r="D1263" s="878"/>
      <c r="E1263" s="875" t="str">
        <f ca="1">IFERROR(IF(VLOOKUP(C1263,' Disaggregation - Section E '!A$313:J781,7,0)="","",VLOOKUP(C1263,' Disaggregation - Section E '!A$313:J781,7,0)*100),"")</f>
        <v/>
      </c>
      <c r="F1263" s="873"/>
      <c r="G1263" s="876" t="str">
        <f ca="1">IFERROR(IF(VLOOKUP(C1263,' Disaggregation - Section E '!A$313:J781,6,0)="","",VLOOKUP(C1263,' Disaggregation - Section E '!A$313:J781,6,0)),"")</f>
        <v/>
      </c>
      <c r="H1263" s="876" t="str">
        <f ca="1">IFERROR(IF(INDEX(' Disaggregation - Section E '!F$313:F781,MATCH(C1263,' Disaggregation - Section E '!A$313:A781,0)+1,1)&lt;&gt;0,INDEX(' Disaggregation - Section E '!F$313:F781,MATCH(C1263,' Disaggregation - Section E '!A$313:A781,0)+1,1),""),"")</f>
        <v/>
      </c>
      <c r="I1263" s="877" t="str">
        <f ca="1">IFERROR(IF(VLOOKUP(C1263,' Disaggregation - Section E '!A$313:J781,8,0)=0,"",VLOOKUP(C1263,' Disaggregation - Section E '!A$313:J781,8,0)),"")</f>
        <v/>
      </c>
      <c r="J1263" s="877" t="str">
        <f ca="1">IFERROR(IF(VLOOKUP(C1263,' Disaggregation - Section E '!A$313:J781,9,0)="","",VLOOKUP(C1263,' Disaggregation - Section E '!A$313:J781,9,0)),"")</f>
        <v/>
      </c>
      <c r="K1263" s="873" t="str">
        <f ca="1">IFERROR(VLOOKUP(C1263,' Disaggregation - Section E '!A$313:J781,3,0),"")</f>
        <v/>
      </c>
      <c r="L1263" s="877" t="str">
        <f ca="1">IFERROR(IF(VLOOKUP(C1263,' Disaggregation - Section E '!A$313:J781,10,0)="","",VLOOKUP(C1263,' Disaggregation - Section E '!A$313:J781,10,0)),"")</f>
        <v/>
      </c>
      <c r="M1263" s="874" t="str">
        <f ca="1">IFERROR(IF(VLOOKUP(C1263,' Disaggregation - Section E '!A$313:O485,15,0)=0,"",VLOOKUP(C1263,' Disaggregation - Section E '!A$313:O781,15,0)),"")</f>
        <v/>
      </c>
      <c r="N1263" s="873"/>
      <c r="O1263" s="873"/>
    </row>
    <row r="1264" spans="1:15" x14ac:dyDescent="0.35">
      <c r="A1264" s="873" t="b">
        <f t="shared" ca="1" si="149"/>
        <v>0</v>
      </c>
      <c r="B1264" s="873"/>
      <c r="C1264" s="891" t="str">
        <f ca="1">IF(COUNTA(O$1095:O1264)=1,"",OFFSET(C1264,-COUNTA(O$1095:O1264)+1,0))</f>
        <v>a1V550000030Fx9EAE</v>
      </c>
      <c r="D1264" s="878"/>
      <c r="E1264" s="875" t="str">
        <f ca="1">IFERROR(IF(VLOOKUP(C1264,' Disaggregation - Section E '!A$313:J782,7,0)="","",VLOOKUP(C1264,' Disaggregation - Section E '!A$313:J782,7,0)*100),"")</f>
        <v/>
      </c>
      <c r="F1264" s="873"/>
      <c r="G1264" s="876" t="str">
        <f ca="1">IFERROR(IF(VLOOKUP(C1264,' Disaggregation - Section E '!A$313:J782,6,0)="","",VLOOKUP(C1264,' Disaggregation - Section E '!A$313:J782,6,0)),"")</f>
        <v/>
      </c>
      <c r="H1264" s="876" t="str">
        <f ca="1">IFERROR(IF(INDEX(' Disaggregation - Section E '!F$313:F782,MATCH(C1264,' Disaggregation - Section E '!A$313:A782,0)+1,1)&lt;&gt;0,INDEX(' Disaggregation - Section E '!F$313:F782,MATCH(C1264,' Disaggregation - Section E '!A$313:A782,0)+1,1),""),"")</f>
        <v/>
      </c>
      <c r="I1264" s="877" t="str">
        <f ca="1">IFERROR(IF(VLOOKUP(C1264,' Disaggregation - Section E '!A$313:J782,8,0)=0,"",VLOOKUP(C1264,' Disaggregation - Section E '!A$313:J782,8,0)),"")</f>
        <v/>
      </c>
      <c r="J1264" s="877" t="str">
        <f ca="1">IFERROR(IF(VLOOKUP(C1264,' Disaggregation - Section E '!A$313:J782,9,0)="","",VLOOKUP(C1264,' Disaggregation - Section E '!A$313:J782,9,0)),"")</f>
        <v/>
      </c>
      <c r="K1264" s="873" t="str">
        <f ca="1">IFERROR(VLOOKUP(C1264,' Disaggregation - Section E '!A$313:J782,3,0),"")</f>
        <v/>
      </c>
      <c r="L1264" s="877" t="str">
        <f ca="1">IFERROR(IF(VLOOKUP(C1264,' Disaggregation - Section E '!A$313:J782,10,0)="","",VLOOKUP(C1264,' Disaggregation - Section E '!A$313:J782,10,0)),"")</f>
        <v/>
      </c>
      <c r="M1264" s="874" t="str">
        <f ca="1">IFERROR(IF(VLOOKUP(C1264,' Disaggregation - Section E '!A$313:O486,15,0)=0,"",VLOOKUP(C1264,' Disaggregation - Section E '!A$313:O782,15,0)),"")</f>
        <v/>
      </c>
      <c r="N1264" s="873"/>
      <c r="O1264" s="873"/>
    </row>
    <row r="1265" spans="1:15" x14ac:dyDescent="0.35">
      <c r="A1265" s="873" t="b">
        <f t="shared" ca="1" si="149"/>
        <v>0</v>
      </c>
      <c r="B1265" s="873"/>
      <c r="C1265" s="891" t="str">
        <f ca="1">IF(COUNTA(O$1095:O1265)=1,"",OFFSET(C1265,-COUNTA(O$1095:O1265)+1,0))</f>
        <v>a1V550000030FxAEAU</v>
      </c>
      <c r="D1265" s="878"/>
      <c r="E1265" s="875" t="str">
        <f ca="1">IFERROR(IF(VLOOKUP(C1265,' Disaggregation - Section E '!A$313:J783,7,0)="","",VLOOKUP(C1265,' Disaggregation - Section E '!A$313:J783,7,0)*100),"")</f>
        <v/>
      </c>
      <c r="F1265" s="873"/>
      <c r="G1265" s="876" t="str">
        <f ca="1">IFERROR(IF(VLOOKUP(C1265,' Disaggregation - Section E '!A$313:J783,6,0)="","",VLOOKUP(C1265,' Disaggregation - Section E '!A$313:J783,6,0)),"")</f>
        <v/>
      </c>
      <c r="H1265" s="876" t="str">
        <f ca="1">IFERROR(IF(INDEX(' Disaggregation - Section E '!F$313:F783,MATCH(C1265,' Disaggregation - Section E '!A$313:A783,0)+1,1)&lt;&gt;0,INDEX(' Disaggregation - Section E '!F$313:F783,MATCH(C1265,' Disaggregation - Section E '!A$313:A783,0)+1,1),""),"")</f>
        <v/>
      </c>
      <c r="I1265" s="877" t="str">
        <f ca="1">IFERROR(IF(VLOOKUP(C1265,' Disaggregation - Section E '!A$313:J783,8,0)=0,"",VLOOKUP(C1265,' Disaggregation - Section E '!A$313:J783,8,0)),"")</f>
        <v/>
      </c>
      <c r="J1265" s="877" t="str">
        <f ca="1">IFERROR(IF(VLOOKUP(C1265,' Disaggregation - Section E '!A$313:J783,9,0)="","",VLOOKUP(C1265,' Disaggregation - Section E '!A$313:J783,9,0)),"")</f>
        <v/>
      </c>
      <c r="K1265" s="873" t="str">
        <f ca="1">IFERROR(VLOOKUP(C1265,' Disaggregation - Section E '!A$313:J783,3,0),"")</f>
        <v/>
      </c>
      <c r="L1265" s="877" t="str">
        <f ca="1">IFERROR(IF(VLOOKUP(C1265,' Disaggregation - Section E '!A$313:J783,10,0)="","",VLOOKUP(C1265,' Disaggregation - Section E '!A$313:J783,10,0)),"")</f>
        <v/>
      </c>
      <c r="M1265" s="874" t="str">
        <f ca="1">IFERROR(IF(VLOOKUP(C1265,' Disaggregation - Section E '!A$313:O487,15,0)=0,"",VLOOKUP(C1265,' Disaggregation - Section E '!A$313:O783,15,0)),"")</f>
        <v/>
      </c>
      <c r="N1265" s="873"/>
      <c r="O1265" s="873"/>
    </row>
    <row r="1266" spans="1:15" x14ac:dyDescent="0.35">
      <c r="A1266" s="873" t="b">
        <f t="shared" ca="1" si="149"/>
        <v>0</v>
      </c>
      <c r="B1266" s="873"/>
      <c r="C1266" s="891" t="str">
        <f ca="1">IF(COUNTA(O$1095:O1266)=1,"",OFFSET(C1266,-COUNTA(O$1095:O1266)+1,0))</f>
        <v>a1V550000030FxBEAU</v>
      </c>
      <c r="D1266" s="878"/>
      <c r="E1266" s="875" t="str">
        <f ca="1">IFERROR(IF(VLOOKUP(C1266,' Disaggregation - Section E '!A$313:J784,7,0)="","",VLOOKUP(C1266,' Disaggregation - Section E '!A$313:J784,7,0)*100),"")</f>
        <v/>
      </c>
      <c r="F1266" s="873"/>
      <c r="G1266" s="876" t="str">
        <f ca="1">IFERROR(IF(VLOOKUP(C1266,' Disaggregation - Section E '!A$313:J784,6,0)="","",VLOOKUP(C1266,' Disaggregation - Section E '!A$313:J784,6,0)),"")</f>
        <v/>
      </c>
      <c r="H1266" s="876" t="str">
        <f ca="1">IFERROR(IF(INDEX(' Disaggregation - Section E '!F$313:F784,MATCH(C1266,' Disaggregation - Section E '!A$313:A784,0)+1,1)&lt;&gt;0,INDEX(' Disaggregation - Section E '!F$313:F784,MATCH(C1266,' Disaggregation - Section E '!A$313:A784,0)+1,1),""),"")</f>
        <v/>
      </c>
      <c r="I1266" s="877" t="str">
        <f ca="1">IFERROR(IF(VLOOKUP(C1266,' Disaggregation - Section E '!A$313:J784,8,0)=0,"",VLOOKUP(C1266,' Disaggregation - Section E '!A$313:J784,8,0)),"")</f>
        <v/>
      </c>
      <c r="J1266" s="877" t="str">
        <f ca="1">IFERROR(IF(VLOOKUP(C1266,' Disaggregation - Section E '!A$313:J784,9,0)="","",VLOOKUP(C1266,' Disaggregation - Section E '!A$313:J784,9,0)),"")</f>
        <v/>
      </c>
      <c r="K1266" s="873" t="str">
        <f ca="1">IFERROR(VLOOKUP(C1266,' Disaggregation - Section E '!A$313:J784,3,0),"")</f>
        <v/>
      </c>
      <c r="L1266" s="877" t="str">
        <f ca="1">IFERROR(IF(VLOOKUP(C1266,' Disaggregation - Section E '!A$313:J784,10,0)="","",VLOOKUP(C1266,' Disaggregation - Section E '!A$313:J784,10,0)),"")</f>
        <v/>
      </c>
      <c r="M1266" s="874" t="str">
        <f ca="1">IFERROR(IF(VLOOKUP(C1266,' Disaggregation - Section E '!A$313:O488,15,0)=0,"",VLOOKUP(C1266,' Disaggregation - Section E '!A$313:O784,15,0)),"")</f>
        <v/>
      </c>
      <c r="N1266" s="873"/>
      <c r="O1266" s="873"/>
    </row>
    <row r="1267" spans="1:15" x14ac:dyDescent="0.35">
      <c r="A1267" s="873" t="b">
        <f t="shared" ca="1" si="149"/>
        <v>0</v>
      </c>
      <c r="B1267" s="873"/>
      <c r="C1267" s="891" t="str">
        <f ca="1">IF(COUNTA(O$1095:O1267)=1,"",OFFSET(C1267,-COUNTA(O$1095:O1267)+1,0))</f>
        <v>a1V550000030FxCEAU</v>
      </c>
      <c r="D1267" s="878"/>
      <c r="E1267" s="875" t="str">
        <f ca="1">IFERROR(IF(VLOOKUP(C1267,' Disaggregation - Section E '!A$313:J785,7,0)="","",VLOOKUP(C1267,' Disaggregation - Section E '!A$313:J785,7,0)*100),"")</f>
        <v/>
      </c>
      <c r="F1267" s="873"/>
      <c r="G1267" s="876" t="str">
        <f ca="1">IFERROR(IF(VLOOKUP(C1267,' Disaggregation - Section E '!A$313:J785,6,0)="","",VLOOKUP(C1267,' Disaggregation - Section E '!A$313:J785,6,0)),"")</f>
        <v/>
      </c>
      <c r="H1267" s="876" t="str">
        <f ca="1">IFERROR(IF(INDEX(' Disaggregation - Section E '!F$313:F785,MATCH(C1267,' Disaggregation - Section E '!A$313:A785,0)+1,1)&lt;&gt;0,INDEX(' Disaggregation - Section E '!F$313:F785,MATCH(C1267,' Disaggregation - Section E '!A$313:A785,0)+1,1),""),"")</f>
        <v/>
      </c>
      <c r="I1267" s="877" t="str">
        <f ca="1">IFERROR(IF(VLOOKUP(C1267,' Disaggregation - Section E '!A$313:J785,8,0)=0,"",VLOOKUP(C1267,' Disaggregation - Section E '!A$313:J785,8,0)),"")</f>
        <v/>
      </c>
      <c r="J1267" s="877" t="str">
        <f ca="1">IFERROR(IF(VLOOKUP(C1267,' Disaggregation - Section E '!A$313:J785,9,0)="","",VLOOKUP(C1267,' Disaggregation - Section E '!A$313:J785,9,0)),"")</f>
        <v/>
      </c>
      <c r="K1267" s="873" t="str">
        <f ca="1">IFERROR(VLOOKUP(C1267,' Disaggregation - Section E '!A$313:J785,3,0),"")</f>
        <v/>
      </c>
      <c r="L1267" s="877" t="str">
        <f ca="1">IFERROR(IF(VLOOKUP(C1267,' Disaggregation - Section E '!A$313:J785,10,0)="","",VLOOKUP(C1267,' Disaggregation - Section E '!A$313:J785,10,0)),"")</f>
        <v/>
      </c>
      <c r="M1267" s="874" t="str">
        <f ca="1">IFERROR(IF(VLOOKUP(C1267,' Disaggregation - Section E '!A$313:O489,15,0)=0,"",VLOOKUP(C1267,' Disaggregation - Section E '!A$313:O785,15,0)),"")</f>
        <v/>
      </c>
      <c r="N1267" s="873"/>
      <c r="O1267" s="873"/>
    </row>
    <row r="1268" spans="1:15" x14ac:dyDescent="0.35">
      <c r="A1268" s="873" t="b">
        <f t="shared" ca="1" si="149"/>
        <v>0</v>
      </c>
      <c r="B1268" s="873"/>
      <c r="C1268" s="891" t="str">
        <f ca="1">IF(COUNTA(O$1095:O1268)=1,"",OFFSET(C1268,-COUNTA(O$1095:O1268)+1,0))</f>
        <v>a1V550000030FxDEAU</v>
      </c>
      <c r="D1268" s="878"/>
      <c r="E1268" s="875" t="str">
        <f ca="1">IFERROR(IF(VLOOKUP(C1268,' Disaggregation - Section E '!A$313:J786,7,0)="","",VLOOKUP(C1268,' Disaggregation - Section E '!A$313:J786,7,0)*100),"")</f>
        <v/>
      </c>
      <c r="F1268" s="873"/>
      <c r="G1268" s="876" t="str">
        <f ca="1">IFERROR(IF(VLOOKUP(C1268,' Disaggregation - Section E '!A$313:J786,6,0)="","",VLOOKUP(C1268,' Disaggregation - Section E '!A$313:J786,6,0)),"")</f>
        <v/>
      </c>
      <c r="H1268" s="876" t="str">
        <f ca="1">IFERROR(IF(INDEX(' Disaggregation - Section E '!F$313:F786,MATCH(C1268,' Disaggregation - Section E '!A$313:A786,0)+1,1)&lt;&gt;0,INDEX(' Disaggregation - Section E '!F$313:F786,MATCH(C1268,' Disaggregation - Section E '!A$313:A786,0)+1,1),""),"")</f>
        <v/>
      </c>
      <c r="I1268" s="877" t="str">
        <f ca="1">IFERROR(IF(VLOOKUP(C1268,' Disaggregation - Section E '!A$313:J786,8,0)=0,"",VLOOKUP(C1268,' Disaggregation - Section E '!A$313:J786,8,0)),"")</f>
        <v/>
      </c>
      <c r="J1268" s="877" t="str">
        <f ca="1">IFERROR(IF(VLOOKUP(C1268,' Disaggregation - Section E '!A$313:J786,9,0)="","",VLOOKUP(C1268,' Disaggregation - Section E '!A$313:J786,9,0)),"")</f>
        <v/>
      </c>
      <c r="K1268" s="873" t="str">
        <f ca="1">IFERROR(VLOOKUP(C1268,' Disaggregation - Section E '!A$313:J786,3,0),"")</f>
        <v/>
      </c>
      <c r="L1268" s="877" t="str">
        <f ca="1">IFERROR(IF(VLOOKUP(C1268,' Disaggregation - Section E '!A$313:J786,10,0)="","",VLOOKUP(C1268,' Disaggregation - Section E '!A$313:J786,10,0)),"")</f>
        <v/>
      </c>
      <c r="M1268" s="874" t="str">
        <f ca="1">IFERROR(IF(VLOOKUP(C1268,' Disaggregation - Section E '!A$313:O490,15,0)=0,"",VLOOKUP(C1268,' Disaggregation - Section E '!A$313:O786,15,0)),"")</f>
        <v/>
      </c>
      <c r="N1268" s="873"/>
      <c r="O1268" s="873"/>
    </row>
    <row r="1269" spans="1:15" x14ac:dyDescent="0.35">
      <c r="A1269" s="873" t="b">
        <f t="shared" ca="1" si="149"/>
        <v>0</v>
      </c>
      <c r="B1269" s="873"/>
      <c r="C1269" s="891" t="str">
        <f ca="1">IF(COUNTA(O$1095:O1269)=1,"",OFFSET(C1269,-COUNTA(O$1095:O1269)+1,0))</f>
        <v>a1V550000030FxEEAU</v>
      </c>
      <c r="D1269" s="878"/>
      <c r="E1269" s="875" t="str">
        <f ca="1">IFERROR(IF(VLOOKUP(C1269,' Disaggregation - Section E '!A$313:J787,7,0)="","",VLOOKUP(C1269,' Disaggregation - Section E '!A$313:J787,7,0)*100),"")</f>
        <v/>
      </c>
      <c r="F1269" s="873"/>
      <c r="G1269" s="876" t="str">
        <f ca="1">IFERROR(IF(VLOOKUP(C1269,' Disaggregation - Section E '!A$313:J787,6,0)="","",VLOOKUP(C1269,' Disaggregation - Section E '!A$313:J787,6,0)),"")</f>
        <v/>
      </c>
      <c r="H1269" s="876" t="str">
        <f ca="1">IFERROR(IF(INDEX(' Disaggregation - Section E '!F$313:F787,MATCH(C1269,' Disaggregation - Section E '!A$313:A787,0)+1,1)&lt;&gt;0,INDEX(' Disaggregation - Section E '!F$313:F787,MATCH(C1269,' Disaggregation - Section E '!A$313:A787,0)+1,1),""),"")</f>
        <v/>
      </c>
      <c r="I1269" s="877" t="str">
        <f ca="1">IFERROR(IF(VLOOKUP(C1269,' Disaggregation - Section E '!A$313:J787,8,0)=0,"",VLOOKUP(C1269,' Disaggregation - Section E '!A$313:J787,8,0)),"")</f>
        <v/>
      </c>
      <c r="J1269" s="877" t="str">
        <f ca="1">IFERROR(IF(VLOOKUP(C1269,' Disaggregation - Section E '!A$313:J787,9,0)="","",VLOOKUP(C1269,' Disaggregation - Section E '!A$313:J787,9,0)),"")</f>
        <v/>
      </c>
      <c r="K1269" s="873" t="str">
        <f ca="1">IFERROR(VLOOKUP(C1269,' Disaggregation - Section E '!A$313:J787,3,0),"")</f>
        <v/>
      </c>
      <c r="L1269" s="877" t="str">
        <f ca="1">IFERROR(IF(VLOOKUP(C1269,' Disaggregation - Section E '!A$313:J787,10,0)="","",VLOOKUP(C1269,' Disaggregation - Section E '!A$313:J787,10,0)),"")</f>
        <v/>
      </c>
      <c r="M1269" s="874" t="str">
        <f ca="1">IFERROR(IF(VLOOKUP(C1269,' Disaggregation - Section E '!A$313:O491,15,0)=0,"",VLOOKUP(C1269,' Disaggregation - Section E '!A$313:O787,15,0)),"")</f>
        <v/>
      </c>
      <c r="N1269" s="873"/>
      <c r="O1269" s="873"/>
    </row>
    <row r="1270" spans="1:15" x14ac:dyDescent="0.35">
      <c r="A1270" s="873" t="b">
        <f t="shared" ca="1" si="149"/>
        <v>0</v>
      </c>
      <c r="B1270" s="873"/>
      <c r="C1270" s="891" t="str">
        <f ca="1">IF(COUNTA(O$1095:O1270)=1,"",OFFSET(C1270,-COUNTA(O$1095:O1270)+1,0))</f>
        <v>a1V550000030FxFEAU</v>
      </c>
      <c r="D1270" s="878"/>
      <c r="E1270" s="875" t="str">
        <f ca="1">IFERROR(IF(VLOOKUP(C1270,' Disaggregation - Section E '!A$313:J788,7,0)="","",VLOOKUP(C1270,' Disaggregation - Section E '!A$313:J788,7,0)*100),"")</f>
        <v/>
      </c>
      <c r="F1270" s="873"/>
      <c r="G1270" s="876" t="str">
        <f ca="1">IFERROR(IF(VLOOKUP(C1270,' Disaggregation - Section E '!A$313:J788,6,0)="","",VLOOKUP(C1270,' Disaggregation - Section E '!A$313:J788,6,0)),"")</f>
        <v/>
      </c>
      <c r="H1270" s="876" t="str">
        <f ca="1">IFERROR(IF(INDEX(' Disaggregation - Section E '!F$313:F788,MATCH(C1270,' Disaggregation - Section E '!A$313:A788,0)+1,1)&lt;&gt;0,INDEX(' Disaggregation - Section E '!F$313:F788,MATCH(C1270,' Disaggregation - Section E '!A$313:A788,0)+1,1),""),"")</f>
        <v/>
      </c>
      <c r="I1270" s="877" t="str">
        <f ca="1">IFERROR(IF(VLOOKUP(C1270,' Disaggregation - Section E '!A$313:J788,8,0)=0,"",VLOOKUP(C1270,' Disaggregation - Section E '!A$313:J788,8,0)),"")</f>
        <v/>
      </c>
      <c r="J1270" s="877" t="str">
        <f ca="1">IFERROR(IF(VLOOKUP(C1270,' Disaggregation - Section E '!A$313:J788,9,0)="","",VLOOKUP(C1270,' Disaggregation - Section E '!A$313:J788,9,0)),"")</f>
        <v/>
      </c>
      <c r="K1270" s="873" t="str">
        <f ca="1">IFERROR(VLOOKUP(C1270,' Disaggregation - Section E '!A$313:J788,3,0),"")</f>
        <v/>
      </c>
      <c r="L1270" s="877" t="str">
        <f ca="1">IFERROR(IF(VLOOKUP(C1270,' Disaggregation - Section E '!A$313:J788,10,0)="","",VLOOKUP(C1270,' Disaggregation - Section E '!A$313:J788,10,0)),"")</f>
        <v/>
      </c>
      <c r="M1270" s="874" t="str">
        <f ca="1">IFERROR(IF(VLOOKUP(C1270,' Disaggregation - Section E '!A$313:O492,15,0)=0,"",VLOOKUP(C1270,' Disaggregation - Section E '!A$313:O788,15,0)),"")</f>
        <v/>
      </c>
      <c r="N1270" s="873"/>
      <c r="O1270" s="873"/>
    </row>
    <row r="1271" spans="1:15" x14ac:dyDescent="0.35">
      <c r="A1271" s="873" t="b">
        <f t="shared" ca="1" si="149"/>
        <v>0</v>
      </c>
      <c r="B1271" s="873"/>
      <c r="C1271" s="891" t="str">
        <f ca="1">IF(COUNTA(O$1095:O1271)=1,"",OFFSET(C1271,-COUNTA(O$1095:O1271)+1,0))</f>
        <v>a1V550000030FxGEAU</v>
      </c>
      <c r="D1271" s="878"/>
      <c r="E1271" s="875" t="str">
        <f ca="1">IFERROR(IF(VLOOKUP(C1271,' Disaggregation - Section E '!A$313:J789,7,0)="","",VLOOKUP(C1271,' Disaggregation - Section E '!A$313:J789,7,0)*100),"")</f>
        <v/>
      </c>
      <c r="F1271" s="873"/>
      <c r="G1271" s="876" t="str">
        <f ca="1">IFERROR(IF(VLOOKUP(C1271,' Disaggregation - Section E '!A$313:J789,6,0)="","",VLOOKUP(C1271,' Disaggregation - Section E '!A$313:J789,6,0)),"")</f>
        <v/>
      </c>
      <c r="H1271" s="876" t="str">
        <f ca="1">IFERROR(IF(INDEX(' Disaggregation - Section E '!F$313:F789,MATCH(C1271,' Disaggregation - Section E '!A$313:A789,0)+1,1)&lt;&gt;0,INDEX(' Disaggregation - Section E '!F$313:F789,MATCH(C1271,' Disaggregation - Section E '!A$313:A789,0)+1,1),""),"")</f>
        <v/>
      </c>
      <c r="I1271" s="877" t="str">
        <f ca="1">IFERROR(IF(VLOOKUP(C1271,' Disaggregation - Section E '!A$313:J789,8,0)=0,"",VLOOKUP(C1271,' Disaggregation - Section E '!A$313:J789,8,0)),"")</f>
        <v/>
      </c>
      <c r="J1271" s="877" t="str">
        <f ca="1">IFERROR(IF(VLOOKUP(C1271,' Disaggregation - Section E '!A$313:J789,9,0)="","",VLOOKUP(C1271,' Disaggregation - Section E '!A$313:J789,9,0)),"")</f>
        <v/>
      </c>
      <c r="K1271" s="873" t="str">
        <f ca="1">IFERROR(VLOOKUP(C1271,' Disaggregation - Section E '!A$313:J789,3,0),"")</f>
        <v/>
      </c>
      <c r="L1271" s="877" t="str">
        <f ca="1">IFERROR(IF(VLOOKUP(C1271,' Disaggregation - Section E '!A$313:J789,10,0)="","",VLOOKUP(C1271,' Disaggregation - Section E '!A$313:J789,10,0)),"")</f>
        <v/>
      </c>
      <c r="M1271" s="874" t="str">
        <f ca="1">IFERROR(IF(VLOOKUP(C1271,' Disaggregation - Section E '!A$313:O493,15,0)=0,"",VLOOKUP(C1271,' Disaggregation - Section E '!A$313:O789,15,0)),"")</f>
        <v/>
      </c>
      <c r="N1271" s="873"/>
      <c r="O1271" s="873"/>
    </row>
    <row r="1272" spans="1:15" x14ac:dyDescent="0.35">
      <c r="A1272" s="873" t="b">
        <f t="shared" ca="1" si="149"/>
        <v>0</v>
      </c>
      <c r="B1272" s="873"/>
      <c r="C1272" s="891" t="str">
        <f ca="1">IF(COUNTA(O$1095:O1272)=1,"",OFFSET(C1272,-COUNTA(O$1095:O1272)+1,0))</f>
        <v>a1V550000030FxHEAU</v>
      </c>
      <c r="D1272" s="878"/>
      <c r="E1272" s="875" t="str">
        <f ca="1">IFERROR(IF(VLOOKUP(C1272,' Disaggregation - Section E '!A$313:J790,7,0)="","",VLOOKUP(C1272,' Disaggregation - Section E '!A$313:J790,7,0)*100),"")</f>
        <v/>
      </c>
      <c r="F1272" s="873"/>
      <c r="G1272" s="876" t="str">
        <f ca="1">IFERROR(IF(VLOOKUP(C1272,' Disaggregation - Section E '!A$313:J790,6,0)="","",VLOOKUP(C1272,' Disaggregation - Section E '!A$313:J790,6,0)),"")</f>
        <v/>
      </c>
      <c r="H1272" s="876" t="str">
        <f ca="1">IFERROR(IF(INDEX(' Disaggregation - Section E '!F$313:F790,MATCH(C1272,' Disaggregation - Section E '!A$313:A790,0)+1,1)&lt;&gt;0,INDEX(' Disaggregation - Section E '!F$313:F790,MATCH(C1272,' Disaggregation - Section E '!A$313:A790,0)+1,1),""),"")</f>
        <v/>
      </c>
      <c r="I1272" s="877" t="str">
        <f ca="1">IFERROR(IF(VLOOKUP(C1272,' Disaggregation - Section E '!A$313:J790,8,0)=0,"",VLOOKUP(C1272,' Disaggregation - Section E '!A$313:J790,8,0)),"")</f>
        <v/>
      </c>
      <c r="J1272" s="877" t="str">
        <f ca="1">IFERROR(IF(VLOOKUP(C1272,' Disaggregation - Section E '!A$313:J790,9,0)="","",VLOOKUP(C1272,' Disaggregation - Section E '!A$313:J790,9,0)),"")</f>
        <v/>
      </c>
      <c r="K1272" s="873" t="str">
        <f ca="1">IFERROR(VLOOKUP(C1272,' Disaggregation - Section E '!A$313:J790,3,0),"")</f>
        <v/>
      </c>
      <c r="L1272" s="877" t="str">
        <f ca="1">IFERROR(IF(VLOOKUP(C1272,' Disaggregation - Section E '!A$313:J790,10,0)="","",VLOOKUP(C1272,' Disaggregation - Section E '!A$313:J790,10,0)),"")</f>
        <v/>
      </c>
      <c r="M1272" s="874" t="str">
        <f ca="1">IFERROR(IF(VLOOKUP(C1272,' Disaggregation - Section E '!A$313:O494,15,0)=0,"",VLOOKUP(C1272,' Disaggregation - Section E '!A$313:O790,15,0)),"")</f>
        <v/>
      </c>
      <c r="N1272" s="873"/>
      <c r="O1272" s="873"/>
    </row>
    <row r="1273" spans="1:15" x14ac:dyDescent="0.35">
      <c r="A1273" s="873" t="b">
        <f t="shared" ca="1" si="149"/>
        <v>0</v>
      </c>
      <c r="B1273" s="873"/>
      <c r="C1273" s="891" t="str">
        <f ca="1">IF(COUNTA(O$1095:O1273)=1,"",OFFSET(C1273,-COUNTA(O$1095:O1273)+1,0))</f>
        <v>a1V550000030FxIEAU</v>
      </c>
      <c r="D1273" s="878"/>
      <c r="E1273" s="875" t="str">
        <f ca="1">IFERROR(IF(VLOOKUP(C1273,' Disaggregation - Section E '!A$313:J791,7,0)="","",VLOOKUP(C1273,' Disaggregation - Section E '!A$313:J791,7,0)*100),"")</f>
        <v/>
      </c>
      <c r="F1273" s="873"/>
      <c r="G1273" s="876" t="str">
        <f ca="1">IFERROR(IF(VLOOKUP(C1273,' Disaggregation - Section E '!A$313:J791,6,0)="","",VLOOKUP(C1273,' Disaggregation - Section E '!A$313:J791,6,0)),"")</f>
        <v/>
      </c>
      <c r="H1273" s="876" t="str">
        <f ca="1">IFERROR(IF(INDEX(' Disaggregation - Section E '!F$313:F791,MATCH(C1273,' Disaggregation - Section E '!A$313:A791,0)+1,1)&lt;&gt;0,INDEX(' Disaggregation - Section E '!F$313:F791,MATCH(C1273,' Disaggregation - Section E '!A$313:A791,0)+1,1),""),"")</f>
        <v/>
      </c>
      <c r="I1273" s="877" t="str">
        <f ca="1">IFERROR(IF(VLOOKUP(C1273,' Disaggregation - Section E '!A$313:J791,8,0)=0,"",VLOOKUP(C1273,' Disaggregation - Section E '!A$313:J791,8,0)),"")</f>
        <v/>
      </c>
      <c r="J1273" s="877" t="str">
        <f ca="1">IFERROR(IF(VLOOKUP(C1273,' Disaggregation - Section E '!A$313:J791,9,0)="","",VLOOKUP(C1273,' Disaggregation - Section E '!A$313:J791,9,0)),"")</f>
        <v/>
      </c>
      <c r="K1273" s="873" t="str">
        <f ca="1">IFERROR(VLOOKUP(C1273,' Disaggregation - Section E '!A$313:J791,3,0),"")</f>
        <v/>
      </c>
      <c r="L1273" s="877" t="str">
        <f ca="1">IFERROR(IF(VLOOKUP(C1273,' Disaggregation - Section E '!A$313:J791,10,0)="","",VLOOKUP(C1273,' Disaggregation - Section E '!A$313:J791,10,0)),"")</f>
        <v/>
      </c>
      <c r="M1273" s="874" t="str">
        <f ca="1">IFERROR(IF(VLOOKUP(C1273,' Disaggregation - Section E '!A$313:O495,15,0)=0,"",VLOOKUP(C1273,' Disaggregation - Section E '!A$313:O791,15,0)),"")</f>
        <v/>
      </c>
      <c r="N1273" s="873"/>
      <c r="O1273" s="873"/>
    </row>
    <row r="1274" spans="1:15" x14ac:dyDescent="0.35">
      <c r="A1274" s="873" t="b">
        <f t="shared" ca="1" si="149"/>
        <v>0</v>
      </c>
      <c r="B1274" s="873"/>
      <c r="C1274" s="891" t="str">
        <f ca="1">IF(COUNTA(O$1095:O1274)=1,"",OFFSET(C1274,-COUNTA(O$1095:O1274)+1,0))</f>
        <v>a1V550000030FxJEAU</v>
      </c>
      <c r="D1274" s="878"/>
      <c r="E1274" s="875" t="str">
        <f ca="1">IFERROR(IF(VLOOKUP(C1274,' Disaggregation - Section E '!A$313:J792,7,0)="","",VLOOKUP(C1274,' Disaggregation - Section E '!A$313:J792,7,0)*100),"")</f>
        <v/>
      </c>
      <c r="F1274" s="873"/>
      <c r="G1274" s="876" t="str">
        <f ca="1">IFERROR(IF(VLOOKUP(C1274,' Disaggregation - Section E '!A$313:J792,6,0)="","",VLOOKUP(C1274,' Disaggregation - Section E '!A$313:J792,6,0)),"")</f>
        <v/>
      </c>
      <c r="H1274" s="876" t="str">
        <f ca="1">IFERROR(IF(INDEX(' Disaggregation - Section E '!F$313:F792,MATCH(C1274,' Disaggregation - Section E '!A$313:A792,0)+1,1)&lt;&gt;0,INDEX(' Disaggregation - Section E '!F$313:F792,MATCH(C1274,' Disaggregation - Section E '!A$313:A792,0)+1,1),""),"")</f>
        <v/>
      </c>
      <c r="I1274" s="877" t="str">
        <f ca="1">IFERROR(IF(VLOOKUP(C1274,' Disaggregation - Section E '!A$313:J792,8,0)=0,"",VLOOKUP(C1274,' Disaggregation - Section E '!A$313:J792,8,0)),"")</f>
        <v/>
      </c>
      <c r="J1274" s="877" t="str">
        <f ca="1">IFERROR(IF(VLOOKUP(C1274,' Disaggregation - Section E '!A$313:J792,9,0)="","",VLOOKUP(C1274,' Disaggregation - Section E '!A$313:J792,9,0)),"")</f>
        <v/>
      </c>
      <c r="K1274" s="873" t="str">
        <f ca="1">IFERROR(VLOOKUP(C1274,' Disaggregation - Section E '!A$313:J792,3,0),"")</f>
        <v/>
      </c>
      <c r="L1274" s="877" t="str">
        <f ca="1">IFERROR(IF(VLOOKUP(C1274,' Disaggregation - Section E '!A$313:J792,10,0)="","",VLOOKUP(C1274,' Disaggregation - Section E '!A$313:J792,10,0)),"")</f>
        <v/>
      </c>
      <c r="M1274" s="874" t="str">
        <f ca="1">IFERROR(IF(VLOOKUP(C1274,' Disaggregation - Section E '!A$313:O496,15,0)=0,"",VLOOKUP(C1274,' Disaggregation - Section E '!A$313:O792,15,0)),"")</f>
        <v/>
      </c>
      <c r="N1274" s="873"/>
      <c r="O1274" s="873"/>
    </row>
    <row r="1275" spans="1:15" x14ac:dyDescent="0.35">
      <c r="A1275" s="873" t="b">
        <f t="shared" ca="1" si="149"/>
        <v>0</v>
      </c>
      <c r="B1275" s="873"/>
      <c r="C1275" s="891" t="str">
        <f ca="1">IF(COUNTA(O$1095:O1275)=1,"",OFFSET(C1275,-COUNTA(O$1095:O1275)+1,0))</f>
        <v>a1V550000030FxKEAU</v>
      </c>
      <c r="D1275" s="878"/>
      <c r="E1275" s="875" t="str">
        <f ca="1">IFERROR(IF(VLOOKUP(C1275,' Disaggregation - Section E '!A$313:J793,7,0)="","",VLOOKUP(C1275,' Disaggregation - Section E '!A$313:J793,7,0)*100),"")</f>
        <v/>
      </c>
      <c r="F1275" s="873"/>
      <c r="G1275" s="876" t="str">
        <f ca="1">IFERROR(IF(VLOOKUP(C1275,' Disaggregation - Section E '!A$313:J793,6,0)="","",VLOOKUP(C1275,' Disaggregation - Section E '!A$313:J793,6,0)),"")</f>
        <v/>
      </c>
      <c r="H1275" s="876" t="str">
        <f ca="1">IFERROR(IF(INDEX(' Disaggregation - Section E '!F$313:F793,MATCH(C1275,' Disaggregation - Section E '!A$313:A793,0)+1,1)&lt;&gt;0,INDEX(' Disaggregation - Section E '!F$313:F793,MATCH(C1275,' Disaggregation - Section E '!A$313:A793,0)+1,1),""),"")</f>
        <v/>
      </c>
      <c r="I1275" s="877" t="str">
        <f ca="1">IFERROR(IF(VLOOKUP(C1275,' Disaggregation - Section E '!A$313:J793,8,0)=0,"",VLOOKUP(C1275,' Disaggregation - Section E '!A$313:J793,8,0)),"")</f>
        <v/>
      </c>
      <c r="J1275" s="877" t="str">
        <f ca="1">IFERROR(IF(VLOOKUP(C1275,' Disaggregation - Section E '!A$313:J793,9,0)="","",VLOOKUP(C1275,' Disaggregation - Section E '!A$313:J793,9,0)),"")</f>
        <v/>
      </c>
      <c r="K1275" s="873" t="str">
        <f ca="1">IFERROR(VLOOKUP(C1275,' Disaggregation - Section E '!A$313:J793,3,0),"")</f>
        <v/>
      </c>
      <c r="L1275" s="877" t="str">
        <f ca="1">IFERROR(IF(VLOOKUP(C1275,' Disaggregation - Section E '!A$313:J793,10,0)="","",VLOOKUP(C1275,' Disaggregation - Section E '!A$313:J793,10,0)),"")</f>
        <v/>
      </c>
      <c r="M1275" s="874" t="str">
        <f ca="1">IFERROR(IF(VLOOKUP(C1275,' Disaggregation - Section E '!A$313:O497,15,0)=0,"",VLOOKUP(C1275,' Disaggregation - Section E '!A$313:O793,15,0)),"")</f>
        <v/>
      </c>
      <c r="N1275" s="873"/>
      <c r="O1275" s="873"/>
    </row>
    <row r="1276" spans="1:15" x14ac:dyDescent="0.35">
      <c r="A1276" s="873" t="b">
        <f t="shared" ca="1" si="149"/>
        <v>0</v>
      </c>
      <c r="B1276" s="873"/>
      <c r="C1276" s="891" t="str">
        <f ca="1">IF(COUNTA(O$1095:O1276)=1,"",OFFSET(C1276,-COUNTA(O$1095:O1276)+1,0))</f>
        <v>a1V550000030FxLEAU</v>
      </c>
      <c r="D1276" s="878"/>
      <c r="E1276" s="875" t="str">
        <f ca="1">IFERROR(IF(VLOOKUP(C1276,' Disaggregation - Section E '!A$313:J794,7,0)="","",VLOOKUP(C1276,' Disaggregation - Section E '!A$313:J794,7,0)*100),"")</f>
        <v/>
      </c>
      <c r="F1276" s="873"/>
      <c r="G1276" s="876" t="str">
        <f ca="1">IFERROR(IF(VLOOKUP(C1276,' Disaggregation - Section E '!A$313:J794,6,0)="","",VLOOKUP(C1276,' Disaggregation - Section E '!A$313:J794,6,0)),"")</f>
        <v/>
      </c>
      <c r="H1276" s="876" t="str">
        <f ca="1">IFERROR(IF(INDEX(' Disaggregation - Section E '!F$313:F794,MATCH(C1276,' Disaggregation - Section E '!A$313:A794,0)+1,1)&lt;&gt;0,INDEX(' Disaggregation - Section E '!F$313:F794,MATCH(C1276,' Disaggregation - Section E '!A$313:A794,0)+1,1),""),"")</f>
        <v/>
      </c>
      <c r="I1276" s="877" t="str">
        <f ca="1">IFERROR(IF(VLOOKUP(C1276,' Disaggregation - Section E '!A$313:J794,8,0)=0,"",VLOOKUP(C1276,' Disaggregation - Section E '!A$313:J794,8,0)),"")</f>
        <v/>
      </c>
      <c r="J1276" s="877" t="str">
        <f ca="1">IFERROR(IF(VLOOKUP(C1276,' Disaggregation - Section E '!A$313:J794,9,0)="","",VLOOKUP(C1276,' Disaggregation - Section E '!A$313:J794,9,0)),"")</f>
        <v/>
      </c>
      <c r="K1276" s="873" t="str">
        <f ca="1">IFERROR(VLOOKUP(C1276,' Disaggregation - Section E '!A$313:J794,3,0),"")</f>
        <v/>
      </c>
      <c r="L1276" s="877" t="str">
        <f ca="1">IFERROR(IF(VLOOKUP(C1276,' Disaggregation - Section E '!A$313:J794,10,0)="","",VLOOKUP(C1276,' Disaggregation - Section E '!A$313:J794,10,0)),"")</f>
        <v/>
      </c>
      <c r="M1276" s="874" t="str">
        <f ca="1">IFERROR(IF(VLOOKUP(C1276,' Disaggregation - Section E '!A$313:O498,15,0)=0,"",VLOOKUP(C1276,' Disaggregation - Section E '!A$313:O794,15,0)),"")</f>
        <v/>
      </c>
      <c r="N1276" s="873"/>
      <c r="O1276" s="873"/>
    </row>
    <row r="1277" spans="1:15" x14ac:dyDescent="0.35">
      <c r="A1277" s="873" t="b">
        <f t="shared" ca="1" si="149"/>
        <v>0</v>
      </c>
      <c r="B1277" s="873"/>
      <c r="C1277" s="891" t="str">
        <f ca="1">IF(COUNTA(O$1095:O1277)=1,"",OFFSET(C1277,-COUNTA(O$1095:O1277)+1,0))</f>
        <v>a1V550000030FxMEAU</v>
      </c>
      <c r="D1277" s="878"/>
      <c r="E1277" s="875" t="str">
        <f ca="1">IFERROR(IF(VLOOKUP(C1277,' Disaggregation - Section E '!A$313:J795,7,0)="","",VLOOKUP(C1277,' Disaggregation - Section E '!A$313:J795,7,0)*100),"")</f>
        <v/>
      </c>
      <c r="F1277" s="873"/>
      <c r="G1277" s="876" t="str">
        <f ca="1">IFERROR(IF(VLOOKUP(C1277,' Disaggregation - Section E '!A$313:J795,6,0)="","",VLOOKUP(C1277,' Disaggregation - Section E '!A$313:J795,6,0)),"")</f>
        <v/>
      </c>
      <c r="H1277" s="876" t="str">
        <f ca="1">IFERROR(IF(INDEX(' Disaggregation - Section E '!F$313:F795,MATCH(C1277,' Disaggregation - Section E '!A$313:A795,0)+1,1)&lt;&gt;0,INDEX(' Disaggregation - Section E '!F$313:F795,MATCH(C1277,' Disaggregation - Section E '!A$313:A795,0)+1,1),""),"")</f>
        <v/>
      </c>
      <c r="I1277" s="877" t="str">
        <f ca="1">IFERROR(IF(VLOOKUP(C1277,' Disaggregation - Section E '!A$313:J795,8,0)=0,"",VLOOKUP(C1277,' Disaggregation - Section E '!A$313:J795,8,0)),"")</f>
        <v/>
      </c>
      <c r="J1277" s="877" t="str">
        <f ca="1">IFERROR(IF(VLOOKUP(C1277,' Disaggregation - Section E '!A$313:J795,9,0)="","",VLOOKUP(C1277,' Disaggregation - Section E '!A$313:J795,9,0)),"")</f>
        <v/>
      </c>
      <c r="K1277" s="873" t="str">
        <f ca="1">IFERROR(VLOOKUP(C1277,' Disaggregation - Section E '!A$313:J795,3,0),"")</f>
        <v/>
      </c>
      <c r="L1277" s="877" t="str">
        <f ca="1">IFERROR(IF(VLOOKUP(C1277,' Disaggregation - Section E '!A$313:J795,10,0)="","",VLOOKUP(C1277,' Disaggregation - Section E '!A$313:J795,10,0)),"")</f>
        <v/>
      </c>
      <c r="M1277" s="874" t="str">
        <f ca="1">IFERROR(IF(VLOOKUP(C1277,' Disaggregation - Section E '!A$313:O499,15,0)=0,"",VLOOKUP(C1277,' Disaggregation - Section E '!A$313:O795,15,0)),"")</f>
        <v/>
      </c>
      <c r="N1277" s="873"/>
      <c r="O1277" s="873"/>
    </row>
    <row r="1278" spans="1:15" x14ac:dyDescent="0.35">
      <c r="A1278" s="873" t="b">
        <f t="shared" ca="1" si="149"/>
        <v>0</v>
      </c>
      <c r="B1278" s="873"/>
      <c r="C1278" s="891" t="str">
        <f ca="1">IF(COUNTA(O$1095:O1278)=1,"",OFFSET(C1278,-COUNTA(O$1095:O1278)+1,0))</f>
        <v>a1V550000030FxNEAU</v>
      </c>
      <c r="D1278" s="878"/>
      <c r="E1278" s="875" t="str">
        <f ca="1">IFERROR(IF(VLOOKUP(C1278,' Disaggregation - Section E '!A$313:J796,7,0)="","",VLOOKUP(C1278,' Disaggregation - Section E '!A$313:J796,7,0)*100),"")</f>
        <v/>
      </c>
      <c r="F1278" s="873"/>
      <c r="G1278" s="876" t="str">
        <f ca="1">IFERROR(IF(VLOOKUP(C1278,' Disaggregation - Section E '!A$313:J796,6,0)="","",VLOOKUP(C1278,' Disaggregation - Section E '!A$313:J796,6,0)),"")</f>
        <v/>
      </c>
      <c r="H1278" s="876" t="str">
        <f ca="1">IFERROR(IF(INDEX(' Disaggregation - Section E '!F$313:F796,MATCH(C1278,' Disaggregation - Section E '!A$313:A796,0)+1,1)&lt;&gt;0,INDEX(' Disaggregation - Section E '!F$313:F796,MATCH(C1278,' Disaggregation - Section E '!A$313:A796,0)+1,1),""),"")</f>
        <v/>
      </c>
      <c r="I1278" s="877" t="str">
        <f ca="1">IFERROR(IF(VLOOKUP(C1278,' Disaggregation - Section E '!A$313:J796,8,0)=0,"",VLOOKUP(C1278,' Disaggregation - Section E '!A$313:J796,8,0)),"")</f>
        <v/>
      </c>
      <c r="J1278" s="877" t="str">
        <f ca="1">IFERROR(IF(VLOOKUP(C1278,' Disaggregation - Section E '!A$313:J796,9,0)="","",VLOOKUP(C1278,' Disaggregation - Section E '!A$313:J796,9,0)),"")</f>
        <v/>
      </c>
      <c r="K1278" s="873" t="str">
        <f ca="1">IFERROR(VLOOKUP(C1278,' Disaggregation - Section E '!A$313:J796,3,0),"")</f>
        <v/>
      </c>
      <c r="L1278" s="877" t="str">
        <f ca="1">IFERROR(IF(VLOOKUP(C1278,' Disaggregation - Section E '!A$313:J796,10,0)="","",VLOOKUP(C1278,' Disaggregation - Section E '!A$313:J796,10,0)),"")</f>
        <v/>
      </c>
      <c r="M1278" s="874" t="str">
        <f ca="1">IFERROR(IF(VLOOKUP(C1278,' Disaggregation - Section E '!A$313:O500,15,0)=0,"",VLOOKUP(C1278,' Disaggregation - Section E '!A$313:O796,15,0)),"")</f>
        <v/>
      </c>
      <c r="N1278" s="873"/>
      <c r="O1278" s="873"/>
    </row>
    <row r="1279" spans="1:15" x14ac:dyDescent="0.35">
      <c r="A1279" s="873" t="b">
        <f t="shared" ca="1" si="149"/>
        <v>0</v>
      </c>
      <c r="B1279" s="873"/>
      <c r="C1279" s="891" t="str">
        <f ca="1">IF(COUNTA(O$1095:O1279)=1,"",OFFSET(C1279,-COUNTA(O$1095:O1279)+1,0))</f>
        <v>a1V550000030FxOEAU</v>
      </c>
      <c r="D1279" s="878"/>
      <c r="E1279" s="875" t="str">
        <f ca="1">IFERROR(IF(VLOOKUP(C1279,' Disaggregation - Section E '!A$313:J797,7,0)="","",VLOOKUP(C1279,' Disaggregation - Section E '!A$313:J797,7,0)*100),"")</f>
        <v/>
      </c>
      <c r="F1279" s="873"/>
      <c r="G1279" s="876" t="str">
        <f ca="1">IFERROR(IF(VLOOKUP(C1279,' Disaggregation - Section E '!A$313:J797,6,0)="","",VLOOKUP(C1279,' Disaggregation - Section E '!A$313:J797,6,0)),"")</f>
        <v/>
      </c>
      <c r="H1279" s="876" t="str">
        <f ca="1">IFERROR(IF(INDEX(' Disaggregation - Section E '!F$313:F797,MATCH(C1279,' Disaggregation - Section E '!A$313:A797,0)+1,1)&lt;&gt;0,INDEX(' Disaggregation - Section E '!F$313:F797,MATCH(C1279,' Disaggregation - Section E '!A$313:A797,0)+1,1),""),"")</f>
        <v/>
      </c>
      <c r="I1279" s="877" t="str">
        <f ca="1">IFERROR(IF(VLOOKUP(C1279,' Disaggregation - Section E '!A$313:J797,8,0)=0,"",VLOOKUP(C1279,' Disaggregation - Section E '!A$313:J797,8,0)),"")</f>
        <v/>
      </c>
      <c r="J1279" s="877" t="str">
        <f ca="1">IFERROR(IF(VLOOKUP(C1279,' Disaggregation - Section E '!A$313:J797,9,0)="","",VLOOKUP(C1279,' Disaggregation - Section E '!A$313:J797,9,0)),"")</f>
        <v/>
      </c>
      <c r="K1279" s="873" t="str">
        <f ca="1">IFERROR(VLOOKUP(C1279,' Disaggregation - Section E '!A$313:J797,3,0),"")</f>
        <v/>
      </c>
      <c r="L1279" s="877" t="str">
        <f ca="1">IFERROR(IF(VLOOKUP(C1279,' Disaggregation - Section E '!A$313:J797,10,0)="","",VLOOKUP(C1279,' Disaggregation - Section E '!A$313:J797,10,0)),"")</f>
        <v/>
      </c>
      <c r="M1279" s="874" t="str">
        <f ca="1">IFERROR(IF(VLOOKUP(C1279,' Disaggregation - Section E '!A$313:O501,15,0)=0,"",VLOOKUP(C1279,' Disaggregation - Section E '!A$313:O797,15,0)),"")</f>
        <v/>
      </c>
      <c r="N1279" s="873"/>
      <c r="O1279" s="873"/>
    </row>
    <row r="1280" spans="1:15" x14ac:dyDescent="0.35">
      <c r="A1280" s="873" t="b">
        <f t="shared" ca="1" si="149"/>
        <v>0</v>
      </c>
      <c r="B1280" s="873"/>
      <c r="C1280" s="891" t="str">
        <f ca="1">IF(COUNTA(O$1095:O1280)=1,"",OFFSET(C1280,-COUNTA(O$1095:O1280)+1,0))</f>
        <v>a1V550000030FxPEAU</v>
      </c>
      <c r="D1280" s="878"/>
      <c r="E1280" s="875" t="str">
        <f ca="1">IFERROR(IF(VLOOKUP(C1280,' Disaggregation - Section E '!A$313:J798,7,0)="","",VLOOKUP(C1280,' Disaggregation - Section E '!A$313:J798,7,0)*100),"")</f>
        <v/>
      </c>
      <c r="F1280" s="873"/>
      <c r="G1280" s="876" t="str">
        <f ca="1">IFERROR(IF(VLOOKUP(C1280,' Disaggregation - Section E '!A$313:J798,6,0)="","",VLOOKUP(C1280,' Disaggregation - Section E '!A$313:J798,6,0)),"")</f>
        <v/>
      </c>
      <c r="H1280" s="876" t="str">
        <f ca="1">IFERROR(IF(INDEX(' Disaggregation - Section E '!F$313:F798,MATCH(C1280,' Disaggregation - Section E '!A$313:A798,0)+1,1)&lt;&gt;0,INDEX(' Disaggregation - Section E '!F$313:F798,MATCH(C1280,' Disaggregation - Section E '!A$313:A798,0)+1,1),""),"")</f>
        <v/>
      </c>
      <c r="I1280" s="877" t="str">
        <f ca="1">IFERROR(IF(VLOOKUP(C1280,' Disaggregation - Section E '!A$313:J798,8,0)=0,"",VLOOKUP(C1280,' Disaggregation - Section E '!A$313:J798,8,0)),"")</f>
        <v/>
      </c>
      <c r="J1280" s="877" t="str">
        <f ca="1">IFERROR(IF(VLOOKUP(C1280,' Disaggregation - Section E '!A$313:J798,9,0)="","",VLOOKUP(C1280,' Disaggregation - Section E '!A$313:J798,9,0)),"")</f>
        <v/>
      </c>
      <c r="K1280" s="873" t="str">
        <f ca="1">IFERROR(VLOOKUP(C1280,' Disaggregation - Section E '!A$313:J798,3,0),"")</f>
        <v/>
      </c>
      <c r="L1280" s="877" t="str">
        <f ca="1">IFERROR(IF(VLOOKUP(C1280,' Disaggregation - Section E '!A$313:J798,10,0)="","",VLOOKUP(C1280,' Disaggregation - Section E '!A$313:J798,10,0)),"")</f>
        <v/>
      </c>
      <c r="M1280" s="874" t="str">
        <f ca="1">IFERROR(IF(VLOOKUP(C1280,' Disaggregation - Section E '!A$313:O502,15,0)=0,"",VLOOKUP(C1280,' Disaggregation - Section E '!A$313:O798,15,0)),"")</f>
        <v/>
      </c>
      <c r="N1280" s="873"/>
      <c r="O1280" s="873"/>
    </row>
    <row r="1281" spans="1:15" x14ac:dyDescent="0.35">
      <c r="A1281" s="873" t="b">
        <f t="shared" ca="1" si="149"/>
        <v>0</v>
      </c>
      <c r="B1281" s="873"/>
      <c r="C1281" s="891" t="str">
        <f ca="1">IF(COUNTA(O$1095:O1281)=1,"",OFFSET(C1281,-COUNTA(O$1095:O1281)+1,0))</f>
        <v>a1V550000030FxQEAU</v>
      </c>
      <c r="D1281" s="878"/>
      <c r="E1281" s="875" t="str">
        <f ca="1">IFERROR(IF(VLOOKUP(C1281,' Disaggregation - Section E '!A$313:J799,7,0)="","",VLOOKUP(C1281,' Disaggregation - Section E '!A$313:J799,7,0)*100),"")</f>
        <v/>
      </c>
      <c r="F1281" s="873"/>
      <c r="G1281" s="876" t="str">
        <f ca="1">IFERROR(IF(VLOOKUP(C1281,' Disaggregation - Section E '!A$313:J799,6,0)="","",VLOOKUP(C1281,' Disaggregation - Section E '!A$313:J799,6,0)),"")</f>
        <v/>
      </c>
      <c r="H1281" s="876" t="str">
        <f ca="1">IFERROR(IF(INDEX(' Disaggregation - Section E '!F$313:F799,MATCH(C1281,' Disaggregation - Section E '!A$313:A799,0)+1,1)&lt;&gt;0,INDEX(' Disaggregation - Section E '!F$313:F799,MATCH(C1281,' Disaggregation - Section E '!A$313:A799,0)+1,1),""),"")</f>
        <v/>
      </c>
      <c r="I1281" s="877" t="str">
        <f ca="1">IFERROR(IF(VLOOKUP(C1281,' Disaggregation - Section E '!A$313:J799,8,0)=0,"",VLOOKUP(C1281,' Disaggregation - Section E '!A$313:J799,8,0)),"")</f>
        <v/>
      </c>
      <c r="J1281" s="877" t="str">
        <f ca="1">IFERROR(IF(VLOOKUP(C1281,' Disaggregation - Section E '!A$313:J799,9,0)="","",VLOOKUP(C1281,' Disaggregation - Section E '!A$313:J799,9,0)),"")</f>
        <v/>
      </c>
      <c r="K1281" s="873" t="str">
        <f ca="1">IFERROR(VLOOKUP(C1281,' Disaggregation - Section E '!A$313:J799,3,0),"")</f>
        <v/>
      </c>
      <c r="L1281" s="877" t="str">
        <f ca="1">IFERROR(IF(VLOOKUP(C1281,' Disaggregation - Section E '!A$313:J799,10,0)="","",VLOOKUP(C1281,' Disaggregation - Section E '!A$313:J799,10,0)),"")</f>
        <v/>
      </c>
      <c r="M1281" s="874" t="str">
        <f ca="1">IFERROR(IF(VLOOKUP(C1281,' Disaggregation - Section E '!A$313:O503,15,0)=0,"",VLOOKUP(C1281,' Disaggregation - Section E '!A$313:O799,15,0)),"")</f>
        <v/>
      </c>
      <c r="N1281" s="873"/>
      <c r="O1281" s="873"/>
    </row>
    <row r="1282" spans="1:15" x14ac:dyDescent="0.35">
      <c r="A1282" s="873" t="b">
        <f t="shared" ca="1" si="149"/>
        <v>0</v>
      </c>
      <c r="B1282" s="873"/>
      <c r="C1282" s="891" t="str">
        <f ca="1">IF(COUNTA(O$1095:O1282)=1,"",OFFSET(C1282,-COUNTA(O$1095:O1282)+1,0))</f>
        <v>a1V550000030FxREAU</v>
      </c>
      <c r="D1282" s="878"/>
      <c r="E1282" s="875" t="str">
        <f ca="1">IFERROR(IF(VLOOKUP(C1282,' Disaggregation - Section E '!A$313:J800,7,0)="","",VLOOKUP(C1282,' Disaggregation - Section E '!A$313:J800,7,0)*100),"")</f>
        <v/>
      </c>
      <c r="F1282" s="873"/>
      <c r="G1282" s="876" t="str">
        <f ca="1">IFERROR(IF(VLOOKUP(C1282,' Disaggregation - Section E '!A$313:J800,6,0)="","",VLOOKUP(C1282,' Disaggregation - Section E '!A$313:J800,6,0)),"")</f>
        <v/>
      </c>
      <c r="H1282" s="876" t="str">
        <f ca="1">IFERROR(IF(INDEX(' Disaggregation - Section E '!F$313:F800,MATCH(C1282,' Disaggregation - Section E '!A$313:A800,0)+1,1)&lt;&gt;0,INDEX(' Disaggregation - Section E '!F$313:F800,MATCH(C1282,' Disaggregation - Section E '!A$313:A800,0)+1,1),""),"")</f>
        <v/>
      </c>
      <c r="I1282" s="877" t="str">
        <f ca="1">IFERROR(IF(VLOOKUP(C1282,' Disaggregation - Section E '!A$313:J800,8,0)=0,"",VLOOKUP(C1282,' Disaggregation - Section E '!A$313:J800,8,0)),"")</f>
        <v/>
      </c>
      <c r="J1282" s="877" t="str">
        <f ca="1">IFERROR(IF(VLOOKUP(C1282,' Disaggregation - Section E '!A$313:J800,9,0)="","",VLOOKUP(C1282,' Disaggregation - Section E '!A$313:J800,9,0)),"")</f>
        <v/>
      </c>
      <c r="K1282" s="873" t="str">
        <f ca="1">IFERROR(VLOOKUP(C1282,' Disaggregation - Section E '!A$313:J800,3,0),"")</f>
        <v/>
      </c>
      <c r="L1282" s="877" t="str">
        <f ca="1">IFERROR(IF(VLOOKUP(C1282,' Disaggregation - Section E '!A$313:J800,10,0)="","",VLOOKUP(C1282,' Disaggregation - Section E '!A$313:J800,10,0)),"")</f>
        <v/>
      </c>
      <c r="M1282" s="874" t="str">
        <f ca="1">IFERROR(IF(VLOOKUP(C1282,' Disaggregation - Section E '!A$313:O504,15,0)=0,"",VLOOKUP(C1282,' Disaggregation - Section E '!A$313:O800,15,0)),"")</f>
        <v/>
      </c>
      <c r="N1282" s="873"/>
      <c r="O1282" s="873"/>
    </row>
    <row r="1283" spans="1:15" x14ac:dyDescent="0.35">
      <c r="A1283" s="873" t="b">
        <f t="shared" ca="1" si="149"/>
        <v>0</v>
      </c>
      <c r="B1283" s="873"/>
      <c r="C1283" s="891" t="str">
        <f ca="1">IF(COUNTA(O$1095:O1283)=1,"",OFFSET(C1283,-COUNTA(O$1095:O1283)+1,0))</f>
        <v>a1V550000030FxSEAU</v>
      </c>
      <c r="D1283" s="878"/>
      <c r="E1283" s="875" t="str">
        <f ca="1">IFERROR(IF(VLOOKUP(C1283,' Disaggregation - Section E '!A$313:J801,7,0)="","",VLOOKUP(C1283,' Disaggregation - Section E '!A$313:J801,7,0)*100),"")</f>
        <v/>
      </c>
      <c r="F1283" s="873"/>
      <c r="G1283" s="876" t="str">
        <f ca="1">IFERROR(IF(VLOOKUP(C1283,' Disaggregation - Section E '!A$313:J801,6,0)="","",VLOOKUP(C1283,' Disaggregation - Section E '!A$313:J801,6,0)),"")</f>
        <v/>
      </c>
      <c r="H1283" s="876" t="str">
        <f ca="1">IFERROR(IF(INDEX(' Disaggregation - Section E '!F$313:F801,MATCH(C1283,' Disaggregation - Section E '!A$313:A801,0)+1,1)&lt;&gt;0,INDEX(' Disaggregation - Section E '!F$313:F801,MATCH(C1283,' Disaggregation - Section E '!A$313:A801,0)+1,1),""),"")</f>
        <v/>
      </c>
      <c r="I1283" s="877" t="str">
        <f ca="1">IFERROR(IF(VLOOKUP(C1283,' Disaggregation - Section E '!A$313:J801,8,0)=0,"",VLOOKUP(C1283,' Disaggregation - Section E '!A$313:J801,8,0)),"")</f>
        <v/>
      </c>
      <c r="J1283" s="877" t="str">
        <f ca="1">IFERROR(IF(VLOOKUP(C1283,' Disaggregation - Section E '!A$313:J801,9,0)="","",VLOOKUP(C1283,' Disaggregation - Section E '!A$313:J801,9,0)),"")</f>
        <v/>
      </c>
      <c r="K1283" s="873" t="str">
        <f ca="1">IFERROR(VLOOKUP(C1283,' Disaggregation - Section E '!A$313:J801,3,0),"")</f>
        <v/>
      </c>
      <c r="L1283" s="877" t="str">
        <f ca="1">IFERROR(IF(VLOOKUP(C1283,' Disaggregation - Section E '!A$313:J801,10,0)="","",VLOOKUP(C1283,' Disaggregation - Section E '!A$313:J801,10,0)),"")</f>
        <v/>
      </c>
      <c r="M1283" s="874" t="str">
        <f ca="1">IFERROR(IF(VLOOKUP(C1283,' Disaggregation - Section E '!A$313:O505,15,0)=0,"",VLOOKUP(C1283,' Disaggregation - Section E '!A$313:O801,15,0)),"")</f>
        <v/>
      </c>
      <c r="N1283" s="873"/>
      <c r="O1283" s="873"/>
    </row>
    <row r="1284" spans="1:15" x14ac:dyDescent="0.35">
      <c r="A1284" s="873" t="b">
        <f t="shared" ca="1" si="149"/>
        <v>0</v>
      </c>
      <c r="B1284" s="873"/>
      <c r="C1284" s="891" t="str">
        <f ca="1">IF(COUNTA(O$1095:O1284)=1,"",OFFSET(C1284,-COUNTA(O$1095:O1284)+1,0))</f>
        <v>a1V550000030FxTEAU</v>
      </c>
      <c r="D1284" s="878"/>
      <c r="E1284" s="875" t="str">
        <f ca="1">IFERROR(IF(VLOOKUP(C1284,' Disaggregation - Section E '!A$313:J802,7,0)="","",VLOOKUP(C1284,' Disaggregation - Section E '!A$313:J802,7,0)*100),"")</f>
        <v/>
      </c>
      <c r="F1284" s="873"/>
      <c r="G1284" s="876" t="str">
        <f ca="1">IFERROR(IF(VLOOKUP(C1284,' Disaggregation - Section E '!A$313:J802,6,0)="","",VLOOKUP(C1284,' Disaggregation - Section E '!A$313:J802,6,0)),"")</f>
        <v/>
      </c>
      <c r="H1284" s="876" t="str">
        <f ca="1">IFERROR(IF(INDEX(' Disaggregation - Section E '!F$313:F802,MATCH(C1284,' Disaggregation - Section E '!A$313:A802,0)+1,1)&lt;&gt;0,INDEX(' Disaggregation - Section E '!F$313:F802,MATCH(C1284,' Disaggregation - Section E '!A$313:A802,0)+1,1),""),"")</f>
        <v/>
      </c>
      <c r="I1284" s="877" t="str">
        <f ca="1">IFERROR(IF(VLOOKUP(C1284,' Disaggregation - Section E '!A$313:J802,8,0)=0,"",VLOOKUP(C1284,' Disaggregation - Section E '!A$313:J802,8,0)),"")</f>
        <v/>
      </c>
      <c r="J1284" s="877" t="str">
        <f ca="1">IFERROR(IF(VLOOKUP(C1284,' Disaggregation - Section E '!A$313:J802,9,0)="","",VLOOKUP(C1284,' Disaggregation - Section E '!A$313:J802,9,0)),"")</f>
        <v/>
      </c>
      <c r="K1284" s="873" t="str">
        <f ca="1">IFERROR(VLOOKUP(C1284,' Disaggregation - Section E '!A$313:J802,3,0),"")</f>
        <v/>
      </c>
      <c r="L1284" s="877" t="str">
        <f ca="1">IFERROR(IF(VLOOKUP(C1284,' Disaggregation - Section E '!A$313:J802,10,0)="","",VLOOKUP(C1284,' Disaggregation - Section E '!A$313:J802,10,0)),"")</f>
        <v/>
      </c>
      <c r="M1284" s="874" t="str">
        <f ca="1">IFERROR(IF(VLOOKUP(C1284,' Disaggregation - Section E '!A$313:O506,15,0)=0,"",VLOOKUP(C1284,' Disaggregation - Section E '!A$313:O802,15,0)),"")</f>
        <v/>
      </c>
      <c r="N1284" s="873"/>
      <c r="O1284" s="873"/>
    </row>
    <row r="1285" spans="1:15" x14ac:dyDescent="0.35">
      <c r="A1285" s="873" t="b">
        <f t="shared" ca="1" si="149"/>
        <v>0</v>
      </c>
      <c r="B1285" s="873"/>
      <c r="C1285" s="891" t="str">
        <f ca="1">IF(COUNTA(O$1095:O1285)=1,"",OFFSET(C1285,-COUNTA(O$1095:O1285)+1,0))</f>
        <v>a1V550000030FxUEAU</v>
      </c>
      <c r="D1285" s="878"/>
      <c r="E1285" s="875" t="str">
        <f ca="1">IFERROR(IF(VLOOKUP(C1285,' Disaggregation - Section E '!A$313:J803,7,0)="","",VLOOKUP(C1285,' Disaggregation - Section E '!A$313:J803,7,0)*100),"")</f>
        <v/>
      </c>
      <c r="F1285" s="873"/>
      <c r="G1285" s="876" t="str">
        <f ca="1">IFERROR(IF(VLOOKUP(C1285,' Disaggregation - Section E '!A$313:J803,6,0)="","",VLOOKUP(C1285,' Disaggregation - Section E '!A$313:J803,6,0)),"")</f>
        <v/>
      </c>
      <c r="H1285" s="876" t="str">
        <f ca="1">IFERROR(IF(INDEX(' Disaggregation - Section E '!F$313:F803,MATCH(C1285,' Disaggregation - Section E '!A$313:A803,0)+1,1)&lt;&gt;0,INDEX(' Disaggregation - Section E '!F$313:F803,MATCH(C1285,' Disaggregation - Section E '!A$313:A803,0)+1,1),""),"")</f>
        <v/>
      </c>
      <c r="I1285" s="877" t="str">
        <f ca="1">IFERROR(IF(VLOOKUP(C1285,' Disaggregation - Section E '!A$313:J803,8,0)=0,"",VLOOKUP(C1285,' Disaggregation - Section E '!A$313:J803,8,0)),"")</f>
        <v/>
      </c>
      <c r="J1285" s="877" t="str">
        <f ca="1">IFERROR(IF(VLOOKUP(C1285,' Disaggregation - Section E '!A$313:J803,9,0)="","",VLOOKUP(C1285,' Disaggregation - Section E '!A$313:J803,9,0)),"")</f>
        <v/>
      </c>
      <c r="K1285" s="873" t="str">
        <f ca="1">IFERROR(VLOOKUP(C1285,' Disaggregation - Section E '!A$313:J803,3,0),"")</f>
        <v/>
      </c>
      <c r="L1285" s="877" t="str">
        <f ca="1">IFERROR(IF(VLOOKUP(C1285,' Disaggregation - Section E '!A$313:J803,10,0)="","",VLOOKUP(C1285,' Disaggregation - Section E '!A$313:J803,10,0)),"")</f>
        <v/>
      </c>
      <c r="M1285" s="874" t="str">
        <f ca="1">IFERROR(IF(VLOOKUP(C1285,' Disaggregation - Section E '!A$313:O507,15,0)=0,"",VLOOKUP(C1285,' Disaggregation - Section E '!A$313:O803,15,0)),"")</f>
        <v/>
      </c>
      <c r="N1285" s="873"/>
      <c r="O1285" s="873"/>
    </row>
    <row r="1286" spans="1:15" x14ac:dyDescent="0.35">
      <c r="A1286" s="873" t="b">
        <f t="shared" ca="1" si="149"/>
        <v>0</v>
      </c>
      <c r="B1286" s="873"/>
      <c r="C1286" s="891" t="str">
        <f ca="1">IF(COUNTA(O$1095:O1286)=1,"",OFFSET(C1286,-COUNTA(O$1095:O1286)+1,0))</f>
        <v>a1V550000030FxVEAU</v>
      </c>
      <c r="D1286" s="878"/>
      <c r="E1286" s="875" t="str">
        <f ca="1">IFERROR(IF(VLOOKUP(C1286,' Disaggregation - Section E '!A$313:J804,7,0)="","",VLOOKUP(C1286,' Disaggregation - Section E '!A$313:J804,7,0)*100),"")</f>
        <v/>
      </c>
      <c r="F1286" s="873"/>
      <c r="G1286" s="876" t="str">
        <f ca="1">IFERROR(IF(VLOOKUP(C1286,' Disaggregation - Section E '!A$313:J804,6,0)="","",VLOOKUP(C1286,' Disaggregation - Section E '!A$313:J804,6,0)),"")</f>
        <v/>
      </c>
      <c r="H1286" s="876" t="str">
        <f ca="1">IFERROR(IF(INDEX(' Disaggregation - Section E '!F$313:F804,MATCH(C1286,' Disaggregation - Section E '!A$313:A804,0)+1,1)&lt;&gt;0,INDEX(' Disaggregation - Section E '!F$313:F804,MATCH(C1286,' Disaggregation - Section E '!A$313:A804,0)+1,1),""),"")</f>
        <v/>
      </c>
      <c r="I1286" s="877" t="str">
        <f ca="1">IFERROR(IF(VLOOKUP(C1286,' Disaggregation - Section E '!A$313:J804,8,0)=0,"",VLOOKUP(C1286,' Disaggregation - Section E '!A$313:J804,8,0)),"")</f>
        <v/>
      </c>
      <c r="J1286" s="877" t="str">
        <f ca="1">IFERROR(IF(VLOOKUP(C1286,' Disaggregation - Section E '!A$313:J804,9,0)="","",VLOOKUP(C1286,' Disaggregation - Section E '!A$313:J804,9,0)),"")</f>
        <v/>
      </c>
      <c r="K1286" s="873" t="str">
        <f ca="1">IFERROR(VLOOKUP(C1286,' Disaggregation - Section E '!A$313:J804,3,0),"")</f>
        <v/>
      </c>
      <c r="L1286" s="877" t="str">
        <f ca="1">IFERROR(IF(VLOOKUP(C1286,' Disaggregation - Section E '!A$313:J804,10,0)="","",VLOOKUP(C1286,' Disaggregation - Section E '!A$313:J804,10,0)),"")</f>
        <v/>
      </c>
      <c r="M1286" s="874" t="str">
        <f ca="1">IFERROR(IF(VLOOKUP(C1286,' Disaggregation - Section E '!A$313:O508,15,0)=0,"",VLOOKUP(C1286,' Disaggregation - Section E '!A$313:O804,15,0)),"")</f>
        <v/>
      </c>
      <c r="N1286" s="873"/>
      <c r="O1286" s="873"/>
    </row>
    <row r="1287" spans="1:15" x14ac:dyDescent="0.35">
      <c r="A1287" s="873" t="b">
        <f t="shared" ca="1" si="149"/>
        <v>0</v>
      </c>
      <c r="B1287" s="873"/>
      <c r="C1287" s="891" t="str">
        <f ca="1">IF(COUNTA(O$1095:O1287)=1,"",OFFSET(C1287,-COUNTA(O$1095:O1287)+1,0))</f>
        <v>a1V550000030FxWEAU</v>
      </c>
      <c r="D1287" s="878"/>
      <c r="E1287" s="875" t="str">
        <f ca="1">IFERROR(IF(VLOOKUP(C1287,' Disaggregation - Section E '!A$313:J805,7,0)="","",VLOOKUP(C1287,' Disaggregation - Section E '!A$313:J805,7,0)*100),"")</f>
        <v/>
      </c>
      <c r="F1287" s="873"/>
      <c r="G1287" s="876" t="str">
        <f ca="1">IFERROR(IF(VLOOKUP(C1287,' Disaggregation - Section E '!A$313:J805,6,0)="","",VLOOKUP(C1287,' Disaggregation - Section E '!A$313:J805,6,0)),"")</f>
        <v/>
      </c>
      <c r="H1287" s="876" t="str">
        <f ca="1">IFERROR(IF(INDEX(' Disaggregation - Section E '!F$313:F805,MATCH(C1287,' Disaggregation - Section E '!A$313:A805,0)+1,1)&lt;&gt;0,INDEX(' Disaggregation - Section E '!F$313:F805,MATCH(C1287,' Disaggregation - Section E '!A$313:A805,0)+1,1),""),"")</f>
        <v/>
      </c>
      <c r="I1287" s="877" t="str">
        <f ca="1">IFERROR(IF(VLOOKUP(C1287,' Disaggregation - Section E '!A$313:J805,8,0)=0,"",VLOOKUP(C1287,' Disaggregation - Section E '!A$313:J805,8,0)),"")</f>
        <v/>
      </c>
      <c r="J1287" s="877" t="str">
        <f ca="1">IFERROR(IF(VLOOKUP(C1287,' Disaggregation - Section E '!A$313:J805,9,0)="","",VLOOKUP(C1287,' Disaggregation - Section E '!A$313:J805,9,0)),"")</f>
        <v/>
      </c>
      <c r="K1287" s="873" t="str">
        <f ca="1">IFERROR(VLOOKUP(C1287,' Disaggregation - Section E '!A$313:J805,3,0),"")</f>
        <v/>
      </c>
      <c r="L1287" s="877" t="str">
        <f ca="1">IFERROR(IF(VLOOKUP(C1287,' Disaggregation - Section E '!A$313:J805,10,0)="","",VLOOKUP(C1287,' Disaggregation - Section E '!A$313:J805,10,0)),"")</f>
        <v/>
      </c>
      <c r="M1287" s="874" t="str">
        <f ca="1">IFERROR(IF(VLOOKUP(C1287,' Disaggregation - Section E '!A$313:O509,15,0)=0,"",VLOOKUP(C1287,' Disaggregation - Section E '!A$313:O805,15,0)),"")</f>
        <v/>
      </c>
      <c r="N1287" s="873"/>
      <c r="O1287" s="873"/>
    </row>
    <row r="1288" spans="1:15" x14ac:dyDescent="0.35">
      <c r="A1288" s="873" t="b">
        <f t="shared" ca="1" si="149"/>
        <v>0</v>
      </c>
      <c r="B1288" s="873"/>
      <c r="C1288" s="891" t="str">
        <f ca="1">IF(COUNTA(O$1095:O1288)=1,"",OFFSET(C1288,-COUNTA(O$1095:O1288)+1,0))</f>
        <v>a1V550000030FxXEAU</v>
      </c>
      <c r="D1288" s="878"/>
      <c r="E1288" s="875" t="str">
        <f ca="1">IFERROR(IF(VLOOKUP(C1288,' Disaggregation - Section E '!A$313:J806,7,0)="","",VLOOKUP(C1288,' Disaggregation - Section E '!A$313:J806,7,0)*100),"")</f>
        <v/>
      </c>
      <c r="F1288" s="873"/>
      <c r="G1288" s="876" t="str">
        <f ca="1">IFERROR(IF(VLOOKUP(C1288,' Disaggregation - Section E '!A$313:J806,6,0)="","",VLOOKUP(C1288,' Disaggregation - Section E '!A$313:J806,6,0)),"")</f>
        <v/>
      </c>
      <c r="H1288" s="876" t="str">
        <f ca="1">IFERROR(IF(INDEX(' Disaggregation - Section E '!F$313:F806,MATCH(C1288,' Disaggregation - Section E '!A$313:A806,0)+1,1)&lt;&gt;0,INDEX(' Disaggregation - Section E '!F$313:F806,MATCH(C1288,' Disaggregation - Section E '!A$313:A806,0)+1,1),""),"")</f>
        <v/>
      </c>
      <c r="I1288" s="877" t="str">
        <f ca="1">IFERROR(IF(VLOOKUP(C1288,' Disaggregation - Section E '!A$313:J806,8,0)=0,"",VLOOKUP(C1288,' Disaggregation - Section E '!A$313:J806,8,0)),"")</f>
        <v/>
      </c>
      <c r="J1288" s="877" t="str">
        <f ca="1">IFERROR(IF(VLOOKUP(C1288,' Disaggregation - Section E '!A$313:J806,9,0)="","",VLOOKUP(C1288,' Disaggregation - Section E '!A$313:J806,9,0)),"")</f>
        <v/>
      </c>
      <c r="K1288" s="873" t="str">
        <f ca="1">IFERROR(VLOOKUP(C1288,' Disaggregation - Section E '!A$313:J806,3,0),"")</f>
        <v/>
      </c>
      <c r="L1288" s="877" t="str">
        <f ca="1">IFERROR(IF(VLOOKUP(C1288,' Disaggregation - Section E '!A$313:J806,10,0)="","",VLOOKUP(C1288,' Disaggregation - Section E '!A$313:J806,10,0)),"")</f>
        <v/>
      </c>
      <c r="M1288" s="874" t="str">
        <f ca="1">IFERROR(IF(VLOOKUP(C1288,' Disaggregation - Section E '!A$313:O510,15,0)=0,"",VLOOKUP(C1288,' Disaggregation - Section E '!A$313:O806,15,0)),"")</f>
        <v/>
      </c>
      <c r="N1288" s="873"/>
      <c r="O1288" s="873"/>
    </row>
    <row r="1289" spans="1:15" x14ac:dyDescent="0.35">
      <c r="A1289" s="873" t="b">
        <f t="shared" ca="1" si="149"/>
        <v>0</v>
      </c>
      <c r="B1289" s="873"/>
      <c r="C1289" s="891" t="str">
        <f ca="1">IF(COUNTA(O$1095:O1289)=1,"",OFFSET(C1289,-COUNTA(O$1095:O1289)+1,0))</f>
        <v>a1V550000030FxYEAU</v>
      </c>
      <c r="D1289" s="878"/>
      <c r="E1289" s="875" t="str">
        <f ca="1">IFERROR(IF(VLOOKUP(C1289,' Disaggregation - Section E '!A$313:J807,7,0)="","",VLOOKUP(C1289,' Disaggregation - Section E '!A$313:J807,7,0)*100),"")</f>
        <v/>
      </c>
      <c r="F1289" s="873"/>
      <c r="G1289" s="876" t="str">
        <f ca="1">IFERROR(IF(VLOOKUP(C1289,' Disaggregation - Section E '!A$313:J807,6,0)="","",VLOOKUP(C1289,' Disaggregation - Section E '!A$313:J807,6,0)),"")</f>
        <v/>
      </c>
      <c r="H1289" s="876" t="str">
        <f ca="1">IFERROR(IF(INDEX(' Disaggregation - Section E '!F$313:F807,MATCH(C1289,' Disaggregation - Section E '!A$313:A807,0)+1,1)&lt;&gt;0,INDEX(' Disaggregation - Section E '!F$313:F807,MATCH(C1289,' Disaggregation - Section E '!A$313:A807,0)+1,1),""),"")</f>
        <v/>
      </c>
      <c r="I1289" s="877" t="str">
        <f ca="1">IFERROR(IF(VLOOKUP(C1289,' Disaggregation - Section E '!A$313:J807,8,0)=0,"",VLOOKUP(C1289,' Disaggregation - Section E '!A$313:J807,8,0)),"")</f>
        <v/>
      </c>
      <c r="J1289" s="877" t="str">
        <f ca="1">IFERROR(IF(VLOOKUP(C1289,' Disaggregation - Section E '!A$313:J807,9,0)="","",VLOOKUP(C1289,' Disaggregation - Section E '!A$313:J807,9,0)),"")</f>
        <v/>
      </c>
      <c r="K1289" s="873" t="str">
        <f ca="1">IFERROR(VLOOKUP(C1289,' Disaggregation - Section E '!A$313:J807,3,0),"")</f>
        <v/>
      </c>
      <c r="L1289" s="877" t="str">
        <f ca="1">IFERROR(IF(VLOOKUP(C1289,' Disaggregation - Section E '!A$313:J807,10,0)="","",VLOOKUP(C1289,' Disaggregation - Section E '!A$313:J807,10,0)),"")</f>
        <v/>
      </c>
      <c r="M1289" s="874" t="str">
        <f ca="1">IFERROR(IF(VLOOKUP(C1289,' Disaggregation - Section E '!A$313:O511,15,0)=0,"",VLOOKUP(C1289,' Disaggregation - Section E '!A$313:O807,15,0)),"")</f>
        <v/>
      </c>
      <c r="N1289" s="873"/>
      <c r="O1289" s="873"/>
    </row>
    <row r="1290" spans="1:15" x14ac:dyDescent="0.35">
      <c r="A1290" s="873" t="b">
        <f t="shared" ca="1" si="149"/>
        <v>0</v>
      </c>
      <c r="B1290" s="873"/>
      <c r="C1290" s="891" t="str">
        <f ca="1">IF(COUNTA(O$1095:O1290)=1,"",OFFSET(C1290,-COUNTA(O$1095:O1290)+1,0))</f>
        <v>a1V550000030FxZEAU</v>
      </c>
      <c r="D1290" s="878"/>
      <c r="E1290" s="875" t="str">
        <f ca="1">IFERROR(IF(VLOOKUP(C1290,' Disaggregation - Section E '!A$313:J808,7,0)="","",VLOOKUP(C1290,' Disaggregation - Section E '!A$313:J808,7,0)*100),"")</f>
        <v/>
      </c>
      <c r="F1290" s="873"/>
      <c r="G1290" s="876" t="str">
        <f ca="1">IFERROR(IF(VLOOKUP(C1290,' Disaggregation - Section E '!A$313:J808,6,0)="","",VLOOKUP(C1290,' Disaggregation - Section E '!A$313:J808,6,0)),"")</f>
        <v/>
      </c>
      <c r="H1290" s="876" t="str">
        <f ca="1">IFERROR(IF(INDEX(' Disaggregation - Section E '!F$313:F808,MATCH(C1290,' Disaggregation - Section E '!A$313:A808,0)+1,1)&lt;&gt;0,INDEX(' Disaggregation - Section E '!F$313:F808,MATCH(C1290,' Disaggregation - Section E '!A$313:A808,0)+1,1),""),"")</f>
        <v/>
      </c>
      <c r="I1290" s="877" t="str">
        <f ca="1">IFERROR(IF(VLOOKUP(C1290,' Disaggregation - Section E '!A$313:J808,8,0)=0,"",VLOOKUP(C1290,' Disaggregation - Section E '!A$313:J808,8,0)),"")</f>
        <v/>
      </c>
      <c r="J1290" s="877" t="str">
        <f ca="1">IFERROR(IF(VLOOKUP(C1290,' Disaggregation - Section E '!A$313:J808,9,0)="","",VLOOKUP(C1290,' Disaggregation - Section E '!A$313:J808,9,0)),"")</f>
        <v/>
      </c>
      <c r="K1290" s="873" t="str">
        <f ca="1">IFERROR(VLOOKUP(C1290,' Disaggregation - Section E '!A$313:J808,3,0),"")</f>
        <v/>
      </c>
      <c r="L1290" s="877" t="str">
        <f ca="1">IFERROR(IF(VLOOKUP(C1290,' Disaggregation - Section E '!A$313:J808,10,0)="","",VLOOKUP(C1290,' Disaggregation - Section E '!A$313:J808,10,0)),"")</f>
        <v/>
      </c>
      <c r="M1290" s="874" t="str">
        <f ca="1">IFERROR(IF(VLOOKUP(C1290,' Disaggregation - Section E '!A$313:O512,15,0)=0,"",VLOOKUP(C1290,' Disaggregation - Section E '!A$313:O808,15,0)),"")</f>
        <v/>
      </c>
      <c r="N1290" s="873"/>
      <c r="O1290" s="873"/>
    </row>
    <row r="1291" spans="1:15" x14ac:dyDescent="0.35">
      <c r="A1291" s="873" t="b">
        <f t="shared" ca="1" si="149"/>
        <v>0</v>
      </c>
      <c r="B1291" s="873"/>
      <c r="C1291" s="891" t="str">
        <f ca="1">IF(COUNTA(O$1095:O1291)=1,"",OFFSET(C1291,-COUNTA(O$1095:O1291)+1,0))</f>
        <v>a1V550000030FxaEAE</v>
      </c>
      <c r="D1291" s="878"/>
      <c r="E1291" s="875" t="str">
        <f ca="1">IFERROR(IF(VLOOKUP(C1291,' Disaggregation - Section E '!A$313:J809,7,0)="","",VLOOKUP(C1291,' Disaggregation - Section E '!A$313:J809,7,0)*100),"")</f>
        <v/>
      </c>
      <c r="F1291" s="873"/>
      <c r="G1291" s="876" t="str">
        <f ca="1">IFERROR(IF(VLOOKUP(C1291,' Disaggregation - Section E '!A$313:J809,6,0)="","",VLOOKUP(C1291,' Disaggregation - Section E '!A$313:J809,6,0)),"")</f>
        <v/>
      </c>
      <c r="H1291" s="876" t="str">
        <f ca="1">IFERROR(IF(INDEX(' Disaggregation - Section E '!F$313:F809,MATCH(C1291,' Disaggregation - Section E '!A$313:A809,0)+1,1)&lt;&gt;0,INDEX(' Disaggregation - Section E '!F$313:F809,MATCH(C1291,' Disaggregation - Section E '!A$313:A809,0)+1,1),""),"")</f>
        <v/>
      </c>
      <c r="I1291" s="877" t="str">
        <f ca="1">IFERROR(IF(VLOOKUP(C1291,' Disaggregation - Section E '!A$313:J809,8,0)=0,"",VLOOKUP(C1291,' Disaggregation - Section E '!A$313:J809,8,0)),"")</f>
        <v/>
      </c>
      <c r="J1291" s="877" t="str">
        <f ca="1">IFERROR(IF(VLOOKUP(C1291,' Disaggregation - Section E '!A$313:J809,9,0)="","",VLOOKUP(C1291,' Disaggregation - Section E '!A$313:J809,9,0)),"")</f>
        <v/>
      </c>
      <c r="K1291" s="873" t="str">
        <f ca="1">IFERROR(VLOOKUP(C1291,' Disaggregation - Section E '!A$313:J809,3,0),"")</f>
        <v/>
      </c>
      <c r="L1291" s="877" t="str">
        <f ca="1">IFERROR(IF(VLOOKUP(C1291,' Disaggregation - Section E '!A$313:J809,10,0)="","",VLOOKUP(C1291,' Disaggregation - Section E '!A$313:J809,10,0)),"")</f>
        <v/>
      </c>
      <c r="M1291" s="874" t="str">
        <f ca="1">IFERROR(IF(VLOOKUP(C1291,' Disaggregation - Section E '!A$313:O513,15,0)=0,"",VLOOKUP(C1291,' Disaggregation - Section E '!A$313:O809,15,0)),"")</f>
        <v/>
      </c>
      <c r="N1291" s="873"/>
      <c r="O1291" s="873"/>
    </row>
    <row r="1292" spans="1:15" x14ac:dyDescent="0.35">
      <c r="A1292" s="873" t="b">
        <f t="shared" ca="1" si="149"/>
        <v>0</v>
      </c>
      <c r="B1292" s="873"/>
      <c r="C1292" s="891" t="str">
        <f ca="1">IF(COUNTA(O$1095:O1292)=1,"",OFFSET(C1292,-COUNTA(O$1095:O1292)+1,0))</f>
        <v>a1V550000030FxbEAE</v>
      </c>
      <c r="D1292" s="878"/>
      <c r="E1292" s="875" t="str">
        <f ca="1">IFERROR(IF(VLOOKUP(C1292,' Disaggregation - Section E '!A$313:J810,7,0)="","",VLOOKUP(C1292,' Disaggregation - Section E '!A$313:J810,7,0)*100),"")</f>
        <v/>
      </c>
      <c r="F1292" s="873"/>
      <c r="G1292" s="876" t="str">
        <f ca="1">IFERROR(IF(VLOOKUP(C1292,' Disaggregation - Section E '!A$313:J810,6,0)="","",VLOOKUP(C1292,' Disaggregation - Section E '!A$313:J810,6,0)),"")</f>
        <v/>
      </c>
      <c r="H1292" s="876" t="str">
        <f ca="1">IFERROR(IF(INDEX(' Disaggregation - Section E '!F$313:F810,MATCH(C1292,' Disaggregation - Section E '!A$313:A810,0)+1,1)&lt;&gt;0,INDEX(' Disaggregation - Section E '!F$313:F810,MATCH(C1292,' Disaggregation - Section E '!A$313:A810,0)+1,1),""),"")</f>
        <v/>
      </c>
      <c r="I1292" s="877" t="str">
        <f ca="1">IFERROR(IF(VLOOKUP(C1292,' Disaggregation - Section E '!A$313:J810,8,0)=0,"",VLOOKUP(C1292,' Disaggregation - Section E '!A$313:J810,8,0)),"")</f>
        <v/>
      </c>
      <c r="J1292" s="877" t="str">
        <f ca="1">IFERROR(IF(VLOOKUP(C1292,' Disaggregation - Section E '!A$313:J810,9,0)="","",VLOOKUP(C1292,' Disaggregation - Section E '!A$313:J810,9,0)),"")</f>
        <v/>
      </c>
      <c r="K1292" s="873" t="str">
        <f ca="1">IFERROR(VLOOKUP(C1292,' Disaggregation - Section E '!A$313:J810,3,0),"")</f>
        <v/>
      </c>
      <c r="L1292" s="877" t="str">
        <f ca="1">IFERROR(IF(VLOOKUP(C1292,' Disaggregation - Section E '!A$313:J810,10,0)="","",VLOOKUP(C1292,' Disaggregation - Section E '!A$313:J810,10,0)),"")</f>
        <v/>
      </c>
      <c r="M1292" s="874" t="str">
        <f ca="1">IFERROR(IF(VLOOKUP(C1292,' Disaggregation - Section E '!A$313:O514,15,0)=0,"",VLOOKUP(C1292,' Disaggregation - Section E '!A$313:O810,15,0)),"")</f>
        <v/>
      </c>
      <c r="N1292" s="873"/>
      <c r="O1292" s="873"/>
    </row>
    <row r="1293" spans="1:15" x14ac:dyDescent="0.35">
      <c r="A1293" s="873" t="b">
        <f t="shared" ca="1" si="149"/>
        <v>0</v>
      </c>
      <c r="B1293" s="873"/>
      <c r="C1293" s="891" t="str">
        <f ca="1">IF(COUNTA(O$1095:O1293)=1,"",OFFSET(C1293,-COUNTA(O$1095:O1293)+1,0))</f>
        <v>a1V550000030FxcEAE</v>
      </c>
      <c r="D1293" s="878"/>
      <c r="E1293" s="875" t="str">
        <f ca="1">IFERROR(IF(VLOOKUP(C1293,' Disaggregation - Section E '!A$313:J811,7,0)="","",VLOOKUP(C1293,' Disaggregation - Section E '!A$313:J811,7,0)*100),"")</f>
        <v/>
      </c>
      <c r="F1293" s="873"/>
      <c r="G1293" s="876" t="str">
        <f ca="1">IFERROR(IF(VLOOKUP(C1293,' Disaggregation - Section E '!A$313:J811,6,0)="","",VLOOKUP(C1293,' Disaggregation - Section E '!A$313:J811,6,0)),"")</f>
        <v/>
      </c>
      <c r="H1293" s="876" t="str">
        <f ca="1">IFERROR(IF(INDEX(' Disaggregation - Section E '!F$313:F811,MATCH(C1293,' Disaggregation - Section E '!A$313:A811,0)+1,1)&lt;&gt;0,INDEX(' Disaggregation - Section E '!F$313:F811,MATCH(C1293,' Disaggregation - Section E '!A$313:A811,0)+1,1),""),"")</f>
        <v/>
      </c>
      <c r="I1293" s="877" t="str">
        <f ca="1">IFERROR(IF(VLOOKUP(C1293,' Disaggregation - Section E '!A$313:J811,8,0)=0,"",VLOOKUP(C1293,' Disaggregation - Section E '!A$313:J811,8,0)),"")</f>
        <v/>
      </c>
      <c r="J1293" s="877" t="str">
        <f ca="1">IFERROR(IF(VLOOKUP(C1293,' Disaggregation - Section E '!A$313:J811,9,0)="","",VLOOKUP(C1293,' Disaggregation - Section E '!A$313:J811,9,0)),"")</f>
        <v/>
      </c>
      <c r="K1293" s="873" t="str">
        <f ca="1">IFERROR(VLOOKUP(C1293,' Disaggregation - Section E '!A$313:J811,3,0),"")</f>
        <v/>
      </c>
      <c r="L1293" s="877" t="str">
        <f ca="1">IFERROR(IF(VLOOKUP(C1293,' Disaggregation - Section E '!A$313:J811,10,0)="","",VLOOKUP(C1293,' Disaggregation - Section E '!A$313:J811,10,0)),"")</f>
        <v/>
      </c>
      <c r="M1293" s="874" t="str">
        <f ca="1">IFERROR(IF(VLOOKUP(C1293,' Disaggregation - Section E '!A$313:O515,15,0)=0,"",VLOOKUP(C1293,' Disaggregation - Section E '!A$313:O811,15,0)),"")</f>
        <v/>
      </c>
      <c r="N1293" s="873"/>
      <c r="O1293" s="873"/>
    </row>
    <row r="1294" spans="1:15" x14ac:dyDescent="0.35">
      <c r="A1294" s="873" t="b">
        <f t="shared" ca="1" si="149"/>
        <v>0</v>
      </c>
      <c r="B1294" s="873"/>
      <c r="C1294" s="891" t="str">
        <f ca="1">IF(COUNTA(O$1095:O1294)=1,"",OFFSET(C1294,-COUNTA(O$1095:O1294)+1,0))</f>
        <v>a1V550000030FxdEAE</v>
      </c>
      <c r="D1294" s="878"/>
      <c r="E1294" s="875" t="str">
        <f ca="1">IFERROR(IF(VLOOKUP(C1294,' Disaggregation - Section E '!A$313:J812,7,0)="","",VLOOKUP(C1294,' Disaggregation - Section E '!A$313:J812,7,0)*100),"")</f>
        <v/>
      </c>
      <c r="F1294" s="873"/>
      <c r="G1294" s="876" t="str">
        <f ca="1">IFERROR(IF(VLOOKUP(C1294,' Disaggregation - Section E '!A$313:J812,6,0)="","",VLOOKUP(C1294,' Disaggregation - Section E '!A$313:J812,6,0)),"")</f>
        <v/>
      </c>
      <c r="H1294" s="876" t="str">
        <f ca="1">IFERROR(IF(INDEX(' Disaggregation - Section E '!F$313:F812,MATCH(C1294,' Disaggregation - Section E '!A$313:A812,0)+1,1)&lt;&gt;0,INDEX(' Disaggregation - Section E '!F$313:F812,MATCH(C1294,' Disaggregation - Section E '!A$313:A812,0)+1,1),""),"")</f>
        <v/>
      </c>
      <c r="I1294" s="877" t="str">
        <f ca="1">IFERROR(IF(VLOOKUP(C1294,' Disaggregation - Section E '!A$313:J812,8,0)=0,"",VLOOKUP(C1294,' Disaggregation - Section E '!A$313:J812,8,0)),"")</f>
        <v/>
      </c>
      <c r="J1294" s="877" t="str">
        <f ca="1">IFERROR(IF(VLOOKUP(C1294,' Disaggregation - Section E '!A$313:J812,9,0)="","",VLOOKUP(C1294,' Disaggregation - Section E '!A$313:J812,9,0)),"")</f>
        <v/>
      </c>
      <c r="K1294" s="873" t="str">
        <f ca="1">IFERROR(VLOOKUP(C1294,' Disaggregation - Section E '!A$313:J812,3,0),"")</f>
        <v/>
      </c>
      <c r="L1294" s="877" t="str">
        <f ca="1">IFERROR(IF(VLOOKUP(C1294,' Disaggregation - Section E '!A$313:J812,10,0)="","",VLOOKUP(C1294,' Disaggregation - Section E '!A$313:J812,10,0)),"")</f>
        <v/>
      </c>
      <c r="M1294" s="874" t="str">
        <f ca="1">IFERROR(IF(VLOOKUP(C1294,' Disaggregation - Section E '!A$313:O516,15,0)=0,"",VLOOKUP(C1294,' Disaggregation - Section E '!A$313:O812,15,0)),"")</f>
        <v/>
      </c>
      <c r="N1294" s="873"/>
      <c r="O1294" s="873"/>
    </row>
    <row r="1295" spans="1:15" x14ac:dyDescent="0.35">
      <c r="A1295" s="873" t="b">
        <f t="shared" ca="1" si="149"/>
        <v>0</v>
      </c>
      <c r="B1295" s="873"/>
      <c r="C1295" s="891" t="str">
        <f ca="1">IF(COUNTA(O$1095:O1295)=1,"",OFFSET(C1295,-COUNTA(O$1095:O1295)+1,0))</f>
        <v>a1V550000030FxeEAE</v>
      </c>
      <c r="D1295" s="878"/>
      <c r="E1295" s="875" t="str">
        <f ca="1">IFERROR(IF(VLOOKUP(C1295,' Disaggregation - Section E '!A$313:J813,7,0)="","",VLOOKUP(C1295,' Disaggregation - Section E '!A$313:J813,7,0)*100),"")</f>
        <v/>
      </c>
      <c r="F1295" s="873"/>
      <c r="G1295" s="876" t="str">
        <f ca="1">IFERROR(IF(VLOOKUP(C1295,' Disaggregation - Section E '!A$313:J813,6,0)="","",VLOOKUP(C1295,' Disaggregation - Section E '!A$313:J813,6,0)),"")</f>
        <v/>
      </c>
      <c r="H1295" s="876" t="str">
        <f ca="1">IFERROR(IF(INDEX(' Disaggregation - Section E '!F$313:F813,MATCH(C1295,' Disaggregation - Section E '!A$313:A813,0)+1,1)&lt;&gt;0,INDEX(' Disaggregation - Section E '!F$313:F813,MATCH(C1295,' Disaggregation - Section E '!A$313:A813,0)+1,1),""),"")</f>
        <v/>
      </c>
      <c r="I1295" s="877" t="str">
        <f ca="1">IFERROR(IF(VLOOKUP(C1295,' Disaggregation - Section E '!A$313:J813,8,0)=0,"",VLOOKUP(C1295,' Disaggregation - Section E '!A$313:J813,8,0)),"")</f>
        <v/>
      </c>
      <c r="J1295" s="877" t="str">
        <f ca="1">IFERROR(IF(VLOOKUP(C1295,' Disaggregation - Section E '!A$313:J813,9,0)="","",VLOOKUP(C1295,' Disaggregation - Section E '!A$313:J813,9,0)),"")</f>
        <v/>
      </c>
      <c r="K1295" s="873" t="str">
        <f ca="1">IFERROR(VLOOKUP(C1295,' Disaggregation - Section E '!A$313:J813,3,0),"")</f>
        <v/>
      </c>
      <c r="L1295" s="877" t="str">
        <f ca="1">IFERROR(IF(VLOOKUP(C1295,' Disaggregation - Section E '!A$313:J813,10,0)="","",VLOOKUP(C1295,' Disaggregation - Section E '!A$313:J813,10,0)),"")</f>
        <v/>
      </c>
      <c r="M1295" s="874" t="str">
        <f ca="1">IFERROR(IF(VLOOKUP(C1295,' Disaggregation - Section E '!A$313:O517,15,0)=0,"",VLOOKUP(C1295,' Disaggregation - Section E '!A$313:O813,15,0)),"")</f>
        <v/>
      </c>
      <c r="N1295" s="873"/>
      <c r="O1295" s="873"/>
    </row>
    <row r="1296" spans="1:15" x14ac:dyDescent="0.35">
      <c r="A1296" s="873" t="b">
        <f t="shared" ca="1" si="149"/>
        <v>0</v>
      </c>
      <c r="B1296" s="873"/>
      <c r="C1296" s="891" t="str">
        <f ca="1">IF(COUNTA(O$1095:O1296)=1,"",OFFSET(C1296,-COUNTA(O$1095:O1296)+1,0))</f>
        <v>a1V550000030FxfEAE</v>
      </c>
      <c r="D1296" s="878"/>
      <c r="E1296" s="875" t="str">
        <f ca="1">IFERROR(IF(VLOOKUP(C1296,' Disaggregation - Section E '!A$313:J814,7,0)="","",VLOOKUP(C1296,' Disaggregation - Section E '!A$313:J814,7,0)*100),"")</f>
        <v/>
      </c>
      <c r="F1296" s="873"/>
      <c r="G1296" s="876" t="str">
        <f ca="1">IFERROR(IF(VLOOKUP(C1296,' Disaggregation - Section E '!A$313:J814,6,0)="","",VLOOKUP(C1296,' Disaggregation - Section E '!A$313:J814,6,0)),"")</f>
        <v/>
      </c>
      <c r="H1296" s="876" t="str">
        <f ca="1">IFERROR(IF(INDEX(' Disaggregation - Section E '!F$313:F814,MATCH(C1296,' Disaggregation - Section E '!A$313:A814,0)+1,1)&lt;&gt;0,INDEX(' Disaggregation - Section E '!F$313:F814,MATCH(C1296,' Disaggregation - Section E '!A$313:A814,0)+1,1),""),"")</f>
        <v/>
      </c>
      <c r="I1296" s="877" t="str">
        <f ca="1">IFERROR(IF(VLOOKUP(C1296,' Disaggregation - Section E '!A$313:J814,8,0)=0,"",VLOOKUP(C1296,' Disaggregation - Section E '!A$313:J814,8,0)),"")</f>
        <v/>
      </c>
      <c r="J1296" s="877" t="str">
        <f ca="1">IFERROR(IF(VLOOKUP(C1296,' Disaggregation - Section E '!A$313:J814,9,0)="","",VLOOKUP(C1296,' Disaggregation - Section E '!A$313:J814,9,0)),"")</f>
        <v/>
      </c>
      <c r="K1296" s="873" t="str">
        <f ca="1">IFERROR(VLOOKUP(C1296,' Disaggregation - Section E '!A$313:J814,3,0),"")</f>
        <v/>
      </c>
      <c r="L1296" s="877" t="str">
        <f ca="1">IFERROR(IF(VLOOKUP(C1296,' Disaggregation - Section E '!A$313:J814,10,0)="","",VLOOKUP(C1296,' Disaggregation - Section E '!A$313:J814,10,0)),"")</f>
        <v/>
      </c>
      <c r="M1296" s="874" t="str">
        <f ca="1">IFERROR(IF(VLOOKUP(C1296,' Disaggregation - Section E '!A$313:O518,15,0)=0,"",VLOOKUP(C1296,' Disaggregation - Section E '!A$313:O814,15,0)),"")</f>
        <v/>
      </c>
      <c r="N1296" s="873"/>
      <c r="O1296" s="873"/>
    </row>
    <row r="1297" spans="1:15" x14ac:dyDescent="0.35">
      <c r="A1297" s="873" t="b">
        <f t="shared" ca="1" si="149"/>
        <v>0</v>
      </c>
      <c r="B1297" s="873"/>
      <c r="C1297" s="891" t="str">
        <f ca="1">IF(COUNTA(O$1095:O1297)=1,"",OFFSET(C1297,-COUNTA(O$1095:O1297)+1,0))</f>
        <v>a1V550000030FxgEAE</v>
      </c>
      <c r="D1297" s="878"/>
      <c r="E1297" s="875" t="str">
        <f ca="1">IFERROR(IF(VLOOKUP(C1297,' Disaggregation - Section E '!A$313:J815,7,0)="","",VLOOKUP(C1297,' Disaggregation - Section E '!A$313:J815,7,0)*100),"")</f>
        <v/>
      </c>
      <c r="F1297" s="873"/>
      <c r="G1297" s="876" t="str">
        <f ca="1">IFERROR(IF(VLOOKUP(C1297,' Disaggregation - Section E '!A$313:J815,6,0)="","",VLOOKUP(C1297,' Disaggregation - Section E '!A$313:J815,6,0)),"")</f>
        <v/>
      </c>
      <c r="H1297" s="876" t="str">
        <f ca="1">IFERROR(IF(INDEX(' Disaggregation - Section E '!F$313:F815,MATCH(C1297,' Disaggregation - Section E '!A$313:A815,0)+1,1)&lt;&gt;0,INDEX(' Disaggregation - Section E '!F$313:F815,MATCH(C1297,' Disaggregation - Section E '!A$313:A815,0)+1,1),""),"")</f>
        <v/>
      </c>
      <c r="I1297" s="877" t="str">
        <f ca="1">IFERROR(IF(VLOOKUP(C1297,' Disaggregation - Section E '!A$313:J815,8,0)=0,"",VLOOKUP(C1297,' Disaggregation - Section E '!A$313:J815,8,0)),"")</f>
        <v/>
      </c>
      <c r="J1297" s="877" t="str">
        <f ca="1">IFERROR(IF(VLOOKUP(C1297,' Disaggregation - Section E '!A$313:J815,9,0)="","",VLOOKUP(C1297,' Disaggregation - Section E '!A$313:J815,9,0)),"")</f>
        <v/>
      </c>
      <c r="K1297" s="873" t="str">
        <f ca="1">IFERROR(VLOOKUP(C1297,' Disaggregation - Section E '!A$313:J815,3,0),"")</f>
        <v/>
      </c>
      <c r="L1297" s="877" t="str">
        <f ca="1">IFERROR(IF(VLOOKUP(C1297,' Disaggregation - Section E '!A$313:J815,10,0)="","",VLOOKUP(C1297,' Disaggregation - Section E '!A$313:J815,10,0)),"")</f>
        <v/>
      </c>
      <c r="M1297" s="874" t="str">
        <f ca="1">IFERROR(IF(VLOOKUP(C1297,' Disaggregation - Section E '!A$313:O519,15,0)=0,"",VLOOKUP(C1297,' Disaggregation - Section E '!A$313:O815,15,0)),"")</f>
        <v/>
      </c>
      <c r="N1297" s="873"/>
      <c r="O1297" s="873"/>
    </row>
    <row r="1298" spans="1:15" x14ac:dyDescent="0.35">
      <c r="A1298" s="873" t="b">
        <f t="shared" ca="1" si="149"/>
        <v>0</v>
      </c>
      <c r="B1298" s="873"/>
      <c r="C1298" s="891" t="str">
        <f ca="1">IF(COUNTA(O$1095:O1298)=1,"",OFFSET(C1298,-COUNTA(O$1095:O1298)+1,0))</f>
        <v>a1V550000030FxhEAE</v>
      </c>
      <c r="D1298" s="878"/>
      <c r="E1298" s="875" t="str">
        <f ca="1">IFERROR(IF(VLOOKUP(C1298,' Disaggregation - Section E '!A$313:J816,7,0)="","",VLOOKUP(C1298,' Disaggregation - Section E '!A$313:J816,7,0)*100),"")</f>
        <v/>
      </c>
      <c r="F1298" s="873"/>
      <c r="G1298" s="876" t="str">
        <f ca="1">IFERROR(IF(VLOOKUP(C1298,' Disaggregation - Section E '!A$313:J816,6,0)="","",VLOOKUP(C1298,' Disaggregation - Section E '!A$313:J816,6,0)),"")</f>
        <v/>
      </c>
      <c r="H1298" s="876" t="str">
        <f ca="1">IFERROR(IF(INDEX(' Disaggregation - Section E '!F$313:F816,MATCH(C1298,' Disaggregation - Section E '!A$313:A816,0)+1,1)&lt;&gt;0,INDEX(' Disaggregation - Section E '!F$313:F816,MATCH(C1298,' Disaggregation - Section E '!A$313:A816,0)+1,1),""),"")</f>
        <v/>
      </c>
      <c r="I1298" s="877" t="str">
        <f ca="1">IFERROR(IF(VLOOKUP(C1298,' Disaggregation - Section E '!A$313:J816,8,0)=0,"",VLOOKUP(C1298,' Disaggregation - Section E '!A$313:J816,8,0)),"")</f>
        <v/>
      </c>
      <c r="J1298" s="877" t="str">
        <f ca="1">IFERROR(IF(VLOOKUP(C1298,' Disaggregation - Section E '!A$313:J816,9,0)="","",VLOOKUP(C1298,' Disaggregation - Section E '!A$313:J816,9,0)),"")</f>
        <v/>
      </c>
      <c r="K1298" s="873" t="str">
        <f ca="1">IFERROR(VLOOKUP(C1298,' Disaggregation - Section E '!A$313:J816,3,0),"")</f>
        <v/>
      </c>
      <c r="L1298" s="877" t="str">
        <f ca="1">IFERROR(IF(VLOOKUP(C1298,' Disaggregation - Section E '!A$313:J816,10,0)="","",VLOOKUP(C1298,' Disaggregation - Section E '!A$313:J816,10,0)),"")</f>
        <v/>
      </c>
      <c r="M1298" s="874" t="str">
        <f ca="1">IFERROR(IF(VLOOKUP(C1298,' Disaggregation - Section E '!A$313:O520,15,0)=0,"",VLOOKUP(C1298,' Disaggregation - Section E '!A$313:O816,15,0)),"")</f>
        <v/>
      </c>
      <c r="N1298" s="873"/>
      <c r="O1298" s="873"/>
    </row>
    <row r="1299" spans="1:15" x14ac:dyDescent="0.35">
      <c r="A1299" s="873" t="b">
        <f t="shared" ca="1" si="149"/>
        <v>0</v>
      </c>
      <c r="B1299" s="873"/>
      <c r="C1299" s="891" t="str">
        <f ca="1">IF(COUNTA(O$1095:O1299)=1,"",OFFSET(C1299,-COUNTA(O$1095:O1299)+1,0))</f>
        <v>a1V550000030FxiEAE</v>
      </c>
      <c r="D1299" s="878"/>
      <c r="E1299" s="875" t="str">
        <f ca="1">IFERROR(IF(VLOOKUP(C1299,' Disaggregation - Section E '!A$313:J817,7,0)="","",VLOOKUP(C1299,' Disaggregation - Section E '!A$313:J817,7,0)*100),"")</f>
        <v/>
      </c>
      <c r="F1299" s="873"/>
      <c r="G1299" s="876" t="str">
        <f ca="1">IFERROR(IF(VLOOKUP(C1299,' Disaggregation - Section E '!A$313:J817,6,0)="","",VLOOKUP(C1299,' Disaggregation - Section E '!A$313:J817,6,0)),"")</f>
        <v/>
      </c>
      <c r="H1299" s="876" t="str">
        <f ca="1">IFERROR(IF(INDEX(' Disaggregation - Section E '!F$313:F817,MATCH(C1299,' Disaggregation - Section E '!A$313:A817,0)+1,1)&lt;&gt;0,INDEX(' Disaggregation - Section E '!F$313:F817,MATCH(C1299,' Disaggregation - Section E '!A$313:A817,0)+1,1),""),"")</f>
        <v/>
      </c>
      <c r="I1299" s="877" t="str">
        <f ca="1">IFERROR(IF(VLOOKUP(C1299,' Disaggregation - Section E '!A$313:J817,8,0)=0,"",VLOOKUP(C1299,' Disaggregation - Section E '!A$313:J817,8,0)),"")</f>
        <v/>
      </c>
      <c r="J1299" s="877" t="str">
        <f ca="1">IFERROR(IF(VLOOKUP(C1299,' Disaggregation - Section E '!A$313:J817,9,0)="","",VLOOKUP(C1299,' Disaggregation - Section E '!A$313:J817,9,0)),"")</f>
        <v/>
      </c>
      <c r="K1299" s="873" t="str">
        <f ca="1">IFERROR(VLOOKUP(C1299,' Disaggregation - Section E '!A$313:J817,3,0),"")</f>
        <v/>
      </c>
      <c r="L1299" s="877" t="str">
        <f ca="1">IFERROR(IF(VLOOKUP(C1299,' Disaggregation - Section E '!A$313:J817,10,0)="","",VLOOKUP(C1299,' Disaggregation - Section E '!A$313:J817,10,0)),"")</f>
        <v/>
      </c>
      <c r="M1299" s="874" t="str">
        <f ca="1">IFERROR(IF(VLOOKUP(C1299,' Disaggregation - Section E '!A$313:O521,15,0)=0,"",VLOOKUP(C1299,' Disaggregation - Section E '!A$313:O817,15,0)),"")</f>
        <v/>
      </c>
      <c r="N1299" s="873"/>
      <c r="O1299" s="873"/>
    </row>
    <row r="1300" spans="1:15" x14ac:dyDescent="0.35">
      <c r="A1300" s="873" t="b">
        <f t="shared" ca="1" si="149"/>
        <v>0</v>
      </c>
      <c r="B1300" s="873"/>
      <c r="C1300" s="891" t="str">
        <f ca="1">IF(COUNTA(O$1095:O1300)=1,"",OFFSET(C1300,-COUNTA(O$1095:O1300)+1,0))</f>
        <v>a1V550000030FxjEAE</v>
      </c>
      <c r="D1300" s="878"/>
      <c r="E1300" s="875" t="str">
        <f ca="1">IFERROR(IF(VLOOKUP(C1300,' Disaggregation - Section E '!A$313:J818,7,0)="","",VLOOKUP(C1300,' Disaggregation - Section E '!A$313:J818,7,0)*100),"")</f>
        <v/>
      </c>
      <c r="F1300" s="873"/>
      <c r="G1300" s="876" t="str">
        <f ca="1">IFERROR(IF(VLOOKUP(C1300,' Disaggregation - Section E '!A$313:J818,6,0)="","",VLOOKUP(C1300,' Disaggregation - Section E '!A$313:J818,6,0)),"")</f>
        <v/>
      </c>
      <c r="H1300" s="876" t="str">
        <f ca="1">IFERROR(IF(INDEX(' Disaggregation - Section E '!F$313:F818,MATCH(C1300,' Disaggregation - Section E '!A$313:A818,0)+1,1)&lt;&gt;0,INDEX(' Disaggregation - Section E '!F$313:F818,MATCH(C1300,' Disaggregation - Section E '!A$313:A818,0)+1,1),""),"")</f>
        <v/>
      </c>
      <c r="I1300" s="877" t="str">
        <f ca="1">IFERROR(IF(VLOOKUP(C1300,' Disaggregation - Section E '!A$313:J818,8,0)=0,"",VLOOKUP(C1300,' Disaggregation - Section E '!A$313:J818,8,0)),"")</f>
        <v/>
      </c>
      <c r="J1300" s="877" t="str">
        <f ca="1">IFERROR(IF(VLOOKUP(C1300,' Disaggregation - Section E '!A$313:J818,9,0)="","",VLOOKUP(C1300,' Disaggregation - Section E '!A$313:J818,9,0)),"")</f>
        <v/>
      </c>
      <c r="K1300" s="873" t="str">
        <f ca="1">IFERROR(VLOOKUP(C1300,' Disaggregation - Section E '!A$313:J818,3,0),"")</f>
        <v/>
      </c>
      <c r="L1300" s="877" t="str">
        <f ca="1">IFERROR(IF(VLOOKUP(C1300,' Disaggregation - Section E '!A$313:J818,10,0)="","",VLOOKUP(C1300,' Disaggregation - Section E '!A$313:J818,10,0)),"")</f>
        <v/>
      </c>
      <c r="M1300" s="874" t="str">
        <f ca="1">IFERROR(IF(VLOOKUP(C1300,' Disaggregation - Section E '!A$313:O522,15,0)=0,"",VLOOKUP(C1300,' Disaggregation - Section E '!A$313:O818,15,0)),"")</f>
        <v/>
      </c>
      <c r="N1300" s="873"/>
      <c r="O1300" s="873"/>
    </row>
    <row r="1301" spans="1:15" x14ac:dyDescent="0.35">
      <c r="A1301" s="873" t="b">
        <f t="shared" ca="1" si="149"/>
        <v>0</v>
      </c>
      <c r="B1301" s="873"/>
      <c r="C1301" s="891" t="str">
        <f ca="1">IF(COUNTA(O$1095:O1301)=1,"",OFFSET(C1301,-COUNTA(O$1095:O1301)+1,0))</f>
        <v>a1V550000030FxkEAE</v>
      </c>
      <c r="D1301" s="878"/>
      <c r="E1301" s="875" t="str">
        <f ca="1">IFERROR(IF(VLOOKUP(C1301,' Disaggregation - Section E '!A$313:J819,7,0)="","",VLOOKUP(C1301,' Disaggregation - Section E '!A$313:J819,7,0)*100),"")</f>
        <v/>
      </c>
      <c r="F1301" s="873"/>
      <c r="G1301" s="876" t="str">
        <f ca="1">IFERROR(IF(VLOOKUP(C1301,' Disaggregation - Section E '!A$313:J819,6,0)="","",VLOOKUP(C1301,' Disaggregation - Section E '!A$313:J819,6,0)),"")</f>
        <v/>
      </c>
      <c r="H1301" s="876" t="str">
        <f ca="1">IFERROR(IF(INDEX(' Disaggregation - Section E '!F$313:F819,MATCH(C1301,' Disaggregation - Section E '!A$313:A819,0)+1,1)&lt;&gt;0,INDEX(' Disaggregation - Section E '!F$313:F819,MATCH(C1301,' Disaggregation - Section E '!A$313:A819,0)+1,1),""),"")</f>
        <v/>
      </c>
      <c r="I1301" s="877" t="str">
        <f ca="1">IFERROR(IF(VLOOKUP(C1301,' Disaggregation - Section E '!A$313:J819,8,0)=0,"",VLOOKUP(C1301,' Disaggregation - Section E '!A$313:J819,8,0)),"")</f>
        <v/>
      </c>
      <c r="J1301" s="877" t="str">
        <f ca="1">IFERROR(IF(VLOOKUP(C1301,' Disaggregation - Section E '!A$313:J819,9,0)="","",VLOOKUP(C1301,' Disaggregation - Section E '!A$313:J819,9,0)),"")</f>
        <v/>
      </c>
      <c r="K1301" s="873" t="str">
        <f ca="1">IFERROR(VLOOKUP(C1301,' Disaggregation - Section E '!A$313:J819,3,0),"")</f>
        <v/>
      </c>
      <c r="L1301" s="877" t="str">
        <f ca="1">IFERROR(IF(VLOOKUP(C1301,' Disaggregation - Section E '!A$313:J819,10,0)="","",VLOOKUP(C1301,' Disaggregation - Section E '!A$313:J819,10,0)),"")</f>
        <v/>
      </c>
      <c r="M1301" s="874" t="str">
        <f ca="1">IFERROR(IF(VLOOKUP(C1301,' Disaggregation - Section E '!A$313:O523,15,0)=0,"",VLOOKUP(C1301,' Disaggregation - Section E '!A$313:O819,15,0)),"")</f>
        <v/>
      </c>
      <c r="N1301" s="873"/>
      <c r="O1301" s="873"/>
    </row>
    <row r="1302" spans="1:15" x14ac:dyDescent="0.35">
      <c r="A1302" s="873" t="b">
        <f t="shared" ca="1" si="149"/>
        <v>0</v>
      </c>
      <c r="B1302" s="873"/>
      <c r="C1302" s="891" t="str">
        <f ca="1">IF(COUNTA(O$1095:O1302)=1,"",OFFSET(C1302,-COUNTA(O$1095:O1302)+1,0))</f>
        <v>a1V550000030FxlEAE</v>
      </c>
      <c r="D1302" s="878"/>
      <c r="E1302" s="875" t="str">
        <f ca="1">IFERROR(IF(VLOOKUP(C1302,' Disaggregation - Section E '!A$313:J820,7,0)="","",VLOOKUP(C1302,' Disaggregation - Section E '!A$313:J820,7,0)*100),"")</f>
        <v/>
      </c>
      <c r="F1302" s="873"/>
      <c r="G1302" s="876" t="str">
        <f ca="1">IFERROR(IF(VLOOKUP(C1302,' Disaggregation - Section E '!A$313:J820,6,0)="","",VLOOKUP(C1302,' Disaggregation - Section E '!A$313:J820,6,0)),"")</f>
        <v/>
      </c>
      <c r="H1302" s="876" t="str">
        <f ca="1">IFERROR(IF(INDEX(' Disaggregation - Section E '!F$313:F820,MATCH(C1302,' Disaggregation - Section E '!A$313:A820,0)+1,1)&lt;&gt;0,INDEX(' Disaggregation - Section E '!F$313:F820,MATCH(C1302,' Disaggregation - Section E '!A$313:A820,0)+1,1),""),"")</f>
        <v/>
      </c>
      <c r="I1302" s="877" t="str">
        <f ca="1">IFERROR(IF(VLOOKUP(C1302,' Disaggregation - Section E '!A$313:J820,8,0)=0,"",VLOOKUP(C1302,' Disaggregation - Section E '!A$313:J820,8,0)),"")</f>
        <v/>
      </c>
      <c r="J1302" s="877" t="str">
        <f ca="1">IFERROR(IF(VLOOKUP(C1302,' Disaggregation - Section E '!A$313:J820,9,0)="","",VLOOKUP(C1302,' Disaggregation - Section E '!A$313:J820,9,0)),"")</f>
        <v/>
      </c>
      <c r="K1302" s="873" t="str">
        <f ca="1">IFERROR(VLOOKUP(C1302,' Disaggregation - Section E '!A$313:J820,3,0),"")</f>
        <v/>
      </c>
      <c r="L1302" s="877" t="str">
        <f ca="1">IFERROR(IF(VLOOKUP(C1302,' Disaggregation - Section E '!A$313:J820,10,0)="","",VLOOKUP(C1302,' Disaggregation - Section E '!A$313:J820,10,0)),"")</f>
        <v/>
      </c>
      <c r="M1302" s="874" t="str">
        <f ca="1">IFERROR(IF(VLOOKUP(C1302,' Disaggregation - Section E '!A$313:O524,15,0)=0,"",VLOOKUP(C1302,' Disaggregation - Section E '!A$313:O820,15,0)),"")</f>
        <v/>
      </c>
      <c r="N1302" s="873"/>
      <c r="O1302" s="873"/>
    </row>
    <row r="1303" spans="1:15" x14ac:dyDescent="0.35">
      <c r="A1303" s="873" t="b">
        <f t="shared" ca="1" si="149"/>
        <v>0</v>
      </c>
      <c r="B1303" s="873"/>
      <c r="C1303" s="891" t="str">
        <f ca="1">IF(COUNTA(O$1095:O1303)=1,"",OFFSET(C1303,-COUNTA(O$1095:O1303)+1,0))</f>
        <v>a1V550000030FxmEAE</v>
      </c>
      <c r="D1303" s="878"/>
      <c r="E1303" s="875" t="str">
        <f ca="1">IFERROR(IF(VLOOKUP(C1303,' Disaggregation - Section E '!A$313:J821,7,0)="","",VLOOKUP(C1303,' Disaggregation - Section E '!A$313:J821,7,0)*100),"")</f>
        <v/>
      </c>
      <c r="F1303" s="873"/>
      <c r="G1303" s="876" t="str">
        <f ca="1">IFERROR(IF(VLOOKUP(C1303,' Disaggregation - Section E '!A$313:J821,6,0)="","",VLOOKUP(C1303,' Disaggregation - Section E '!A$313:J821,6,0)),"")</f>
        <v/>
      </c>
      <c r="H1303" s="876" t="str">
        <f ca="1">IFERROR(IF(INDEX(' Disaggregation - Section E '!F$313:F821,MATCH(C1303,' Disaggregation - Section E '!A$313:A821,0)+1,1)&lt;&gt;0,INDEX(' Disaggregation - Section E '!F$313:F821,MATCH(C1303,' Disaggregation - Section E '!A$313:A821,0)+1,1),""),"")</f>
        <v/>
      </c>
      <c r="I1303" s="877" t="str">
        <f ca="1">IFERROR(IF(VLOOKUP(C1303,' Disaggregation - Section E '!A$313:J821,8,0)=0,"",VLOOKUP(C1303,' Disaggregation - Section E '!A$313:J821,8,0)),"")</f>
        <v/>
      </c>
      <c r="J1303" s="877" t="str">
        <f ca="1">IFERROR(IF(VLOOKUP(C1303,' Disaggregation - Section E '!A$313:J821,9,0)="","",VLOOKUP(C1303,' Disaggregation - Section E '!A$313:J821,9,0)),"")</f>
        <v/>
      </c>
      <c r="K1303" s="873" t="str">
        <f ca="1">IFERROR(VLOOKUP(C1303,' Disaggregation - Section E '!A$313:J821,3,0),"")</f>
        <v/>
      </c>
      <c r="L1303" s="877" t="str">
        <f ca="1">IFERROR(IF(VLOOKUP(C1303,' Disaggregation - Section E '!A$313:J821,10,0)="","",VLOOKUP(C1303,' Disaggregation - Section E '!A$313:J821,10,0)),"")</f>
        <v/>
      </c>
      <c r="M1303" s="874" t="str">
        <f ca="1">IFERROR(IF(VLOOKUP(C1303,' Disaggregation - Section E '!A$313:O525,15,0)=0,"",VLOOKUP(C1303,' Disaggregation - Section E '!A$313:O821,15,0)),"")</f>
        <v/>
      </c>
      <c r="N1303" s="873"/>
      <c r="O1303" s="873"/>
    </row>
    <row r="1304" spans="1:15" x14ac:dyDescent="0.35">
      <c r="A1304" s="873" t="b">
        <f t="shared" ca="1" si="149"/>
        <v>0</v>
      </c>
      <c r="B1304" s="873"/>
      <c r="C1304" s="891" t="str">
        <f ca="1">IF(COUNTA(O$1095:O1304)=1,"",OFFSET(C1304,-COUNTA(O$1095:O1304)+1,0))</f>
        <v>a1V550000030FxnEAE</v>
      </c>
      <c r="D1304" s="878"/>
      <c r="E1304" s="875" t="str">
        <f ca="1">IFERROR(IF(VLOOKUP(C1304,' Disaggregation - Section E '!A$313:J822,7,0)="","",VLOOKUP(C1304,' Disaggregation - Section E '!A$313:J822,7,0)*100),"")</f>
        <v/>
      </c>
      <c r="F1304" s="873"/>
      <c r="G1304" s="876" t="str">
        <f ca="1">IFERROR(IF(VLOOKUP(C1304,' Disaggregation - Section E '!A$313:J822,6,0)="","",VLOOKUP(C1304,' Disaggregation - Section E '!A$313:J822,6,0)),"")</f>
        <v/>
      </c>
      <c r="H1304" s="876" t="str">
        <f ca="1">IFERROR(IF(INDEX(' Disaggregation - Section E '!F$313:F822,MATCH(C1304,' Disaggregation - Section E '!A$313:A822,0)+1,1)&lt;&gt;0,INDEX(' Disaggregation - Section E '!F$313:F822,MATCH(C1304,' Disaggregation - Section E '!A$313:A822,0)+1,1),""),"")</f>
        <v/>
      </c>
      <c r="I1304" s="877" t="str">
        <f ca="1">IFERROR(IF(VLOOKUP(C1304,' Disaggregation - Section E '!A$313:J822,8,0)=0,"",VLOOKUP(C1304,' Disaggregation - Section E '!A$313:J822,8,0)),"")</f>
        <v/>
      </c>
      <c r="J1304" s="877" t="str">
        <f ca="1">IFERROR(IF(VLOOKUP(C1304,' Disaggregation - Section E '!A$313:J822,9,0)="","",VLOOKUP(C1304,' Disaggregation - Section E '!A$313:J822,9,0)),"")</f>
        <v/>
      </c>
      <c r="K1304" s="873" t="str">
        <f ca="1">IFERROR(VLOOKUP(C1304,' Disaggregation - Section E '!A$313:J822,3,0),"")</f>
        <v/>
      </c>
      <c r="L1304" s="877" t="str">
        <f ca="1">IFERROR(IF(VLOOKUP(C1304,' Disaggregation - Section E '!A$313:J822,10,0)="","",VLOOKUP(C1304,' Disaggregation - Section E '!A$313:J822,10,0)),"")</f>
        <v/>
      </c>
      <c r="M1304" s="874" t="str">
        <f ca="1">IFERROR(IF(VLOOKUP(C1304,' Disaggregation - Section E '!A$313:O526,15,0)=0,"",VLOOKUP(C1304,' Disaggregation - Section E '!A$313:O822,15,0)),"")</f>
        <v/>
      </c>
      <c r="N1304" s="873"/>
      <c r="O1304" s="873"/>
    </row>
    <row r="1305" spans="1:15" x14ac:dyDescent="0.35">
      <c r="A1305" s="873" t="b">
        <f t="shared" ca="1" si="149"/>
        <v>0</v>
      </c>
      <c r="B1305" s="873"/>
      <c r="C1305" s="891" t="str">
        <f ca="1">IF(COUNTA(O$1095:O1305)=1,"",OFFSET(C1305,-COUNTA(O$1095:O1305)+1,0))</f>
        <v>a1V550000030FxoEAE</v>
      </c>
      <c r="D1305" s="878"/>
      <c r="E1305" s="875" t="str">
        <f ca="1">IFERROR(IF(VLOOKUP(C1305,' Disaggregation - Section E '!A$313:J823,7,0)="","",VLOOKUP(C1305,' Disaggregation - Section E '!A$313:J823,7,0)*100),"")</f>
        <v/>
      </c>
      <c r="F1305" s="873"/>
      <c r="G1305" s="876" t="str">
        <f ca="1">IFERROR(IF(VLOOKUP(C1305,' Disaggregation - Section E '!A$313:J823,6,0)="","",VLOOKUP(C1305,' Disaggregation - Section E '!A$313:J823,6,0)),"")</f>
        <v/>
      </c>
      <c r="H1305" s="876" t="str">
        <f ca="1">IFERROR(IF(INDEX(' Disaggregation - Section E '!F$313:F823,MATCH(C1305,' Disaggregation - Section E '!A$313:A823,0)+1,1)&lt;&gt;0,INDEX(' Disaggregation - Section E '!F$313:F823,MATCH(C1305,' Disaggregation - Section E '!A$313:A823,0)+1,1),""),"")</f>
        <v/>
      </c>
      <c r="I1305" s="877" t="str">
        <f ca="1">IFERROR(IF(VLOOKUP(C1305,' Disaggregation - Section E '!A$313:J823,8,0)=0,"",VLOOKUP(C1305,' Disaggregation - Section E '!A$313:J823,8,0)),"")</f>
        <v/>
      </c>
      <c r="J1305" s="877" t="str">
        <f ca="1">IFERROR(IF(VLOOKUP(C1305,' Disaggregation - Section E '!A$313:J823,9,0)="","",VLOOKUP(C1305,' Disaggregation - Section E '!A$313:J823,9,0)),"")</f>
        <v/>
      </c>
      <c r="K1305" s="873" t="str">
        <f ca="1">IFERROR(VLOOKUP(C1305,' Disaggregation - Section E '!A$313:J823,3,0),"")</f>
        <v/>
      </c>
      <c r="L1305" s="877" t="str">
        <f ca="1">IFERROR(IF(VLOOKUP(C1305,' Disaggregation - Section E '!A$313:J823,10,0)="","",VLOOKUP(C1305,' Disaggregation - Section E '!A$313:J823,10,0)),"")</f>
        <v/>
      </c>
      <c r="M1305" s="874" t="str">
        <f ca="1">IFERROR(IF(VLOOKUP(C1305,' Disaggregation - Section E '!A$313:O527,15,0)=0,"",VLOOKUP(C1305,' Disaggregation - Section E '!A$313:O823,15,0)),"")</f>
        <v/>
      </c>
      <c r="N1305" s="873"/>
      <c r="O1305" s="873"/>
    </row>
    <row r="1306" spans="1:15" x14ac:dyDescent="0.35">
      <c r="A1306" s="873" t="b">
        <f t="shared" ca="1" si="149"/>
        <v>0</v>
      </c>
      <c r="B1306" s="873"/>
      <c r="C1306" s="891" t="str">
        <f ca="1">IF(COUNTA(O$1095:O1306)=1,"",OFFSET(C1306,-COUNTA(O$1095:O1306)+1,0))</f>
        <v>a1V550000030FxpEAE</v>
      </c>
      <c r="D1306" s="878"/>
      <c r="E1306" s="875" t="str">
        <f ca="1">IFERROR(IF(VLOOKUP(C1306,' Disaggregation - Section E '!A$313:J824,7,0)="","",VLOOKUP(C1306,' Disaggregation - Section E '!A$313:J824,7,0)*100),"")</f>
        <v/>
      </c>
      <c r="F1306" s="873"/>
      <c r="G1306" s="876" t="str">
        <f ca="1">IFERROR(IF(VLOOKUP(C1306,' Disaggregation - Section E '!A$313:J824,6,0)="","",VLOOKUP(C1306,' Disaggregation - Section E '!A$313:J824,6,0)),"")</f>
        <v/>
      </c>
      <c r="H1306" s="876" t="str">
        <f ca="1">IFERROR(IF(INDEX(' Disaggregation - Section E '!F$313:F824,MATCH(C1306,' Disaggregation - Section E '!A$313:A824,0)+1,1)&lt;&gt;0,INDEX(' Disaggregation - Section E '!F$313:F824,MATCH(C1306,' Disaggregation - Section E '!A$313:A824,0)+1,1),""),"")</f>
        <v/>
      </c>
      <c r="I1306" s="877" t="str">
        <f ca="1">IFERROR(IF(VLOOKUP(C1306,' Disaggregation - Section E '!A$313:J824,8,0)=0,"",VLOOKUP(C1306,' Disaggregation - Section E '!A$313:J824,8,0)),"")</f>
        <v/>
      </c>
      <c r="J1306" s="877" t="str">
        <f ca="1">IFERROR(IF(VLOOKUP(C1306,' Disaggregation - Section E '!A$313:J824,9,0)="","",VLOOKUP(C1306,' Disaggregation - Section E '!A$313:J824,9,0)),"")</f>
        <v/>
      </c>
      <c r="K1306" s="873" t="str">
        <f ca="1">IFERROR(VLOOKUP(C1306,' Disaggregation - Section E '!A$313:J824,3,0),"")</f>
        <v/>
      </c>
      <c r="L1306" s="877" t="str">
        <f ca="1">IFERROR(IF(VLOOKUP(C1306,' Disaggregation - Section E '!A$313:J824,10,0)="","",VLOOKUP(C1306,' Disaggregation - Section E '!A$313:J824,10,0)),"")</f>
        <v/>
      </c>
      <c r="M1306" s="874" t="str">
        <f ca="1">IFERROR(IF(VLOOKUP(C1306,' Disaggregation - Section E '!A$313:O528,15,0)=0,"",VLOOKUP(C1306,' Disaggregation - Section E '!A$313:O824,15,0)),"")</f>
        <v/>
      </c>
      <c r="N1306" s="873"/>
      <c r="O1306" s="873"/>
    </row>
    <row r="1307" spans="1:15" x14ac:dyDescent="0.35">
      <c r="A1307" s="873" t="b">
        <f t="shared" ca="1" si="149"/>
        <v>0</v>
      </c>
      <c r="B1307" s="873"/>
      <c r="C1307" s="891" t="str">
        <f ca="1">IF(COUNTA(O$1095:O1307)=1,"",OFFSET(C1307,-COUNTA(O$1095:O1307)+1,0))</f>
        <v>a1V550000030FxqEAE</v>
      </c>
      <c r="D1307" s="878"/>
      <c r="E1307" s="875" t="str">
        <f ca="1">IFERROR(IF(VLOOKUP(C1307,' Disaggregation - Section E '!A$313:J825,7,0)="","",VLOOKUP(C1307,' Disaggregation - Section E '!A$313:J825,7,0)*100),"")</f>
        <v/>
      </c>
      <c r="F1307" s="873"/>
      <c r="G1307" s="876" t="str">
        <f ca="1">IFERROR(IF(VLOOKUP(C1307,' Disaggregation - Section E '!A$313:J825,6,0)="","",VLOOKUP(C1307,' Disaggregation - Section E '!A$313:J825,6,0)),"")</f>
        <v/>
      </c>
      <c r="H1307" s="876" t="str">
        <f ca="1">IFERROR(IF(INDEX(' Disaggregation - Section E '!F$313:F825,MATCH(C1307,' Disaggregation - Section E '!A$313:A825,0)+1,1)&lt;&gt;0,INDEX(' Disaggregation - Section E '!F$313:F825,MATCH(C1307,' Disaggregation - Section E '!A$313:A825,0)+1,1),""),"")</f>
        <v/>
      </c>
      <c r="I1307" s="877" t="str">
        <f ca="1">IFERROR(IF(VLOOKUP(C1307,' Disaggregation - Section E '!A$313:J825,8,0)=0,"",VLOOKUP(C1307,' Disaggregation - Section E '!A$313:J825,8,0)),"")</f>
        <v/>
      </c>
      <c r="J1307" s="877" t="str">
        <f ca="1">IFERROR(IF(VLOOKUP(C1307,' Disaggregation - Section E '!A$313:J825,9,0)="","",VLOOKUP(C1307,' Disaggregation - Section E '!A$313:J825,9,0)),"")</f>
        <v/>
      </c>
      <c r="K1307" s="873" t="str">
        <f ca="1">IFERROR(VLOOKUP(C1307,' Disaggregation - Section E '!A$313:J825,3,0),"")</f>
        <v/>
      </c>
      <c r="L1307" s="877" t="str">
        <f ca="1">IFERROR(IF(VLOOKUP(C1307,' Disaggregation - Section E '!A$313:J825,10,0)="","",VLOOKUP(C1307,' Disaggregation - Section E '!A$313:J825,10,0)),"")</f>
        <v/>
      </c>
      <c r="M1307" s="874" t="str">
        <f ca="1">IFERROR(IF(VLOOKUP(C1307,' Disaggregation - Section E '!A$313:O529,15,0)=0,"",VLOOKUP(C1307,' Disaggregation - Section E '!A$313:O825,15,0)),"")</f>
        <v/>
      </c>
      <c r="N1307" s="873"/>
      <c r="O1307" s="873"/>
    </row>
    <row r="1308" spans="1:15" x14ac:dyDescent="0.35">
      <c r="A1308" s="873" t="b">
        <f t="shared" ca="1" si="149"/>
        <v>0</v>
      </c>
      <c r="B1308" s="873"/>
      <c r="C1308" s="891" t="str">
        <f ca="1">IF(COUNTA(O$1095:O1308)=1,"",OFFSET(C1308,-COUNTA(O$1095:O1308)+1,0))</f>
        <v>a1V550000030FxrEAE</v>
      </c>
      <c r="D1308" s="878"/>
      <c r="E1308" s="875" t="str">
        <f ca="1">IFERROR(IF(VLOOKUP(C1308,' Disaggregation - Section E '!A$313:J826,7,0)="","",VLOOKUP(C1308,' Disaggregation - Section E '!A$313:J826,7,0)*100),"")</f>
        <v/>
      </c>
      <c r="F1308" s="873"/>
      <c r="G1308" s="876" t="str">
        <f ca="1">IFERROR(IF(VLOOKUP(C1308,' Disaggregation - Section E '!A$313:J826,6,0)="","",VLOOKUP(C1308,' Disaggregation - Section E '!A$313:J826,6,0)),"")</f>
        <v/>
      </c>
      <c r="H1308" s="876" t="str">
        <f ca="1">IFERROR(IF(INDEX(' Disaggregation - Section E '!F$313:F826,MATCH(C1308,' Disaggregation - Section E '!A$313:A826,0)+1,1)&lt;&gt;0,INDEX(' Disaggregation - Section E '!F$313:F826,MATCH(C1308,' Disaggregation - Section E '!A$313:A826,0)+1,1),""),"")</f>
        <v/>
      </c>
      <c r="I1308" s="877" t="str">
        <f ca="1">IFERROR(IF(VLOOKUP(C1308,' Disaggregation - Section E '!A$313:J826,8,0)=0,"",VLOOKUP(C1308,' Disaggregation - Section E '!A$313:J826,8,0)),"")</f>
        <v/>
      </c>
      <c r="J1308" s="877" t="str">
        <f ca="1">IFERROR(IF(VLOOKUP(C1308,' Disaggregation - Section E '!A$313:J826,9,0)="","",VLOOKUP(C1308,' Disaggregation - Section E '!A$313:J826,9,0)),"")</f>
        <v/>
      </c>
      <c r="K1308" s="873" t="str">
        <f ca="1">IFERROR(VLOOKUP(C1308,' Disaggregation - Section E '!A$313:J826,3,0),"")</f>
        <v/>
      </c>
      <c r="L1308" s="877" t="str">
        <f ca="1">IFERROR(IF(VLOOKUP(C1308,' Disaggregation - Section E '!A$313:J826,10,0)="","",VLOOKUP(C1308,' Disaggregation - Section E '!A$313:J826,10,0)),"")</f>
        <v/>
      </c>
      <c r="M1308" s="874" t="str">
        <f ca="1">IFERROR(IF(VLOOKUP(C1308,' Disaggregation - Section E '!A$313:O530,15,0)=0,"",VLOOKUP(C1308,' Disaggregation - Section E '!A$313:O826,15,0)),"")</f>
        <v/>
      </c>
      <c r="N1308" s="873"/>
      <c r="O1308" s="873"/>
    </row>
    <row r="1309" spans="1:15" x14ac:dyDescent="0.35">
      <c r="A1309" s="873" t="b">
        <f t="shared" ca="1" si="149"/>
        <v>0</v>
      </c>
      <c r="B1309" s="873"/>
      <c r="C1309" s="891" t="str">
        <f ca="1">IF(COUNTA(O$1095:O1309)=1,"",OFFSET(C1309,-COUNTA(O$1095:O1309)+1,0))</f>
        <v>a1V550000030FxsEAE</v>
      </c>
      <c r="D1309" s="878"/>
      <c r="E1309" s="875" t="str">
        <f ca="1">IFERROR(IF(VLOOKUP(C1309,' Disaggregation - Section E '!A$313:J827,7,0)="","",VLOOKUP(C1309,' Disaggregation - Section E '!A$313:J827,7,0)*100),"")</f>
        <v/>
      </c>
      <c r="F1309" s="873"/>
      <c r="G1309" s="876" t="str">
        <f ca="1">IFERROR(IF(VLOOKUP(C1309,' Disaggregation - Section E '!A$313:J827,6,0)="","",VLOOKUP(C1309,' Disaggregation - Section E '!A$313:J827,6,0)),"")</f>
        <v/>
      </c>
      <c r="H1309" s="876" t="str">
        <f ca="1">IFERROR(IF(INDEX(' Disaggregation - Section E '!F$313:F827,MATCH(C1309,' Disaggregation - Section E '!A$313:A827,0)+1,1)&lt;&gt;0,INDEX(' Disaggregation - Section E '!F$313:F827,MATCH(C1309,' Disaggregation - Section E '!A$313:A827,0)+1,1),""),"")</f>
        <v/>
      </c>
      <c r="I1309" s="877" t="str">
        <f ca="1">IFERROR(IF(VLOOKUP(C1309,' Disaggregation - Section E '!A$313:J827,8,0)=0,"",VLOOKUP(C1309,' Disaggregation - Section E '!A$313:J827,8,0)),"")</f>
        <v/>
      </c>
      <c r="J1309" s="877" t="str">
        <f ca="1">IFERROR(IF(VLOOKUP(C1309,' Disaggregation - Section E '!A$313:J827,9,0)="","",VLOOKUP(C1309,' Disaggregation - Section E '!A$313:J827,9,0)),"")</f>
        <v/>
      </c>
      <c r="K1309" s="873" t="str">
        <f ca="1">IFERROR(VLOOKUP(C1309,' Disaggregation - Section E '!A$313:J827,3,0),"")</f>
        <v/>
      </c>
      <c r="L1309" s="877" t="str">
        <f ca="1">IFERROR(IF(VLOOKUP(C1309,' Disaggregation - Section E '!A$313:J827,10,0)="","",VLOOKUP(C1309,' Disaggregation - Section E '!A$313:J827,10,0)),"")</f>
        <v/>
      </c>
      <c r="M1309" s="874" t="str">
        <f ca="1">IFERROR(IF(VLOOKUP(C1309,' Disaggregation - Section E '!A$313:O531,15,0)=0,"",VLOOKUP(C1309,' Disaggregation - Section E '!A$313:O827,15,0)),"")</f>
        <v/>
      </c>
      <c r="N1309" s="873"/>
      <c r="O1309" s="873"/>
    </row>
    <row r="1310" spans="1:15" x14ac:dyDescent="0.35">
      <c r="A1310" s="873" t="b">
        <f t="shared" ca="1" si="149"/>
        <v>0</v>
      </c>
      <c r="B1310" s="873"/>
      <c r="C1310" s="891" t="str">
        <f ca="1">IF(COUNTA(O$1095:O1310)=1,"",OFFSET(C1310,-COUNTA(O$1095:O1310)+1,0))</f>
        <v>a1V550000030FxtEAE</v>
      </c>
      <c r="D1310" s="878"/>
      <c r="E1310" s="875" t="str">
        <f ca="1">IFERROR(IF(VLOOKUP(C1310,' Disaggregation - Section E '!A$313:J828,7,0)="","",VLOOKUP(C1310,' Disaggregation - Section E '!A$313:J828,7,0)*100),"")</f>
        <v/>
      </c>
      <c r="F1310" s="873"/>
      <c r="G1310" s="876" t="str">
        <f ca="1">IFERROR(IF(VLOOKUP(C1310,' Disaggregation - Section E '!A$313:J828,6,0)="","",VLOOKUP(C1310,' Disaggregation - Section E '!A$313:J828,6,0)),"")</f>
        <v/>
      </c>
      <c r="H1310" s="876" t="str">
        <f ca="1">IFERROR(IF(INDEX(' Disaggregation - Section E '!F$313:F828,MATCH(C1310,' Disaggregation - Section E '!A$313:A828,0)+1,1)&lt;&gt;0,INDEX(' Disaggregation - Section E '!F$313:F828,MATCH(C1310,' Disaggregation - Section E '!A$313:A828,0)+1,1),""),"")</f>
        <v/>
      </c>
      <c r="I1310" s="877" t="str">
        <f ca="1">IFERROR(IF(VLOOKUP(C1310,' Disaggregation - Section E '!A$313:J828,8,0)=0,"",VLOOKUP(C1310,' Disaggregation - Section E '!A$313:J828,8,0)),"")</f>
        <v/>
      </c>
      <c r="J1310" s="877" t="str">
        <f ca="1">IFERROR(IF(VLOOKUP(C1310,' Disaggregation - Section E '!A$313:J828,9,0)="","",VLOOKUP(C1310,' Disaggregation - Section E '!A$313:J828,9,0)),"")</f>
        <v/>
      </c>
      <c r="K1310" s="873" t="str">
        <f ca="1">IFERROR(VLOOKUP(C1310,' Disaggregation - Section E '!A$313:J828,3,0),"")</f>
        <v/>
      </c>
      <c r="L1310" s="877" t="str">
        <f ca="1">IFERROR(IF(VLOOKUP(C1310,' Disaggregation - Section E '!A$313:J828,10,0)="","",VLOOKUP(C1310,' Disaggregation - Section E '!A$313:J828,10,0)),"")</f>
        <v/>
      </c>
      <c r="M1310" s="874" t="str">
        <f ca="1">IFERROR(IF(VLOOKUP(C1310,' Disaggregation - Section E '!A$313:O532,15,0)=0,"",VLOOKUP(C1310,' Disaggregation - Section E '!A$313:O828,15,0)),"")</f>
        <v/>
      </c>
      <c r="N1310" s="873"/>
      <c r="O1310" s="873"/>
    </row>
    <row r="1311" spans="1:15" x14ac:dyDescent="0.35">
      <c r="A1311" s="873" t="b">
        <f t="shared" ref="A1311:A1374" ca="1" si="150">IF(M1311&lt;&gt;"",TRUE,FALSE)</f>
        <v>0</v>
      </c>
      <c r="B1311" s="873"/>
      <c r="C1311" s="891" t="str">
        <f ca="1">IF(COUNTA(O$1095:O1311)=1,"",OFFSET(C1311,-COUNTA(O$1095:O1311)+1,0))</f>
        <v>a1V550000030FxuEAE</v>
      </c>
      <c r="D1311" s="878"/>
      <c r="E1311" s="875" t="str">
        <f ca="1">IFERROR(IF(VLOOKUP(C1311,' Disaggregation - Section E '!A$313:J829,7,0)="","",VLOOKUP(C1311,' Disaggregation - Section E '!A$313:J829,7,0)*100),"")</f>
        <v/>
      </c>
      <c r="F1311" s="873"/>
      <c r="G1311" s="876" t="str">
        <f ca="1">IFERROR(IF(VLOOKUP(C1311,' Disaggregation - Section E '!A$313:J829,6,0)="","",VLOOKUP(C1311,' Disaggregation - Section E '!A$313:J829,6,0)),"")</f>
        <v/>
      </c>
      <c r="H1311" s="876" t="str">
        <f ca="1">IFERROR(IF(INDEX(' Disaggregation - Section E '!F$313:F829,MATCH(C1311,' Disaggregation - Section E '!A$313:A829,0)+1,1)&lt;&gt;0,INDEX(' Disaggregation - Section E '!F$313:F829,MATCH(C1311,' Disaggregation - Section E '!A$313:A829,0)+1,1),""),"")</f>
        <v/>
      </c>
      <c r="I1311" s="877" t="str">
        <f ca="1">IFERROR(IF(VLOOKUP(C1311,' Disaggregation - Section E '!A$313:J829,8,0)=0,"",VLOOKUP(C1311,' Disaggregation - Section E '!A$313:J829,8,0)),"")</f>
        <v/>
      </c>
      <c r="J1311" s="877" t="str">
        <f ca="1">IFERROR(IF(VLOOKUP(C1311,' Disaggregation - Section E '!A$313:J829,9,0)="","",VLOOKUP(C1311,' Disaggregation - Section E '!A$313:J829,9,0)),"")</f>
        <v/>
      </c>
      <c r="K1311" s="873" t="str">
        <f ca="1">IFERROR(VLOOKUP(C1311,' Disaggregation - Section E '!A$313:J829,3,0),"")</f>
        <v/>
      </c>
      <c r="L1311" s="877" t="str">
        <f ca="1">IFERROR(IF(VLOOKUP(C1311,' Disaggregation - Section E '!A$313:J829,10,0)="","",VLOOKUP(C1311,' Disaggregation - Section E '!A$313:J829,10,0)),"")</f>
        <v/>
      </c>
      <c r="M1311" s="874" t="str">
        <f ca="1">IFERROR(IF(VLOOKUP(C1311,' Disaggregation - Section E '!A$313:O533,15,0)=0,"",VLOOKUP(C1311,' Disaggregation - Section E '!A$313:O829,15,0)),"")</f>
        <v/>
      </c>
      <c r="N1311" s="873"/>
      <c r="O1311" s="873"/>
    </row>
    <row r="1312" spans="1:15" x14ac:dyDescent="0.35">
      <c r="A1312" s="873" t="b">
        <f t="shared" ca="1" si="150"/>
        <v>0</v>
      </c>
      <c r="B1312" s="873"/>
      <c r="C1312" s="891" t="str">
        <f ca="1">IF(COUNTA(O$1095:O1312)=1,"",OFFSET(C1312,-COUNTA(O$1095:O1312)+1,0))</f>
        <v>a1V550000030FxvEAE</v>
      </c>
      <c r="D1312" s="878"/>
      <c r="E1312" s="875" t="str">
        <f ca="1">IFERROR(IF(VLOOKUP(C1312,' Disaggregation - Section E '!A$313:J830,7,0)="","",VLOOKUP(C1312,' Disaggregation - Section E '!A$313:J830,7,0)*100),"")</f>
        <v/>
      </c>
      <c r="F1312" s="873"/>
      <c r="G1312" s="876" t="str">
        <f ca="1">IFERROR(IF(VLOOKUP(C1312,' Disaggregation - Section E '!A$313:J830,6,0)="","",VLOOKUP(C1312,' Disaggregation - Section E '!A$313:J830,6,0)),"")</f>
        <v/>
      </c>
      <c r="H1312" s="876" t="str">
        <f ca="1">IFERROR(IF(INDEX(' Disaggregation - Section E '!F$313:F830,MATCH(C1312,' Disaggregation - Section E '!A$313:A830,0)+1,1)&lt;&gt;0,INDEX(' Disaggregation - Section E '!F$313:F830,MATCH(C1312,' Disaggregation - Section E '!A$313:A830,0)+1,1),""),"")</f>
        <v/>
      </c>
      <c r="I1312" s="877" t="str">
        <f ca="1">IFERROR(IF(VLOOKUP(C1312,' Disaggregation - Section E '!A$313:J830,8,0)=0,"",VLOOKUP(C1312,' Disaggregation - Section E '!A$313:J830,8,0)),"")</f>
        <v/>
      </c>
      <c r="J1312" s="877" t="str">
        <f ca="1">IFERROR(IF(VLOOKUP(C1312,' Disaggregation - Section E '!A$313:J830,9,0)="","",VLOOKUP(C1312,' Disaggregation - Section E '!A$313:J830,9,0)),"")</f>
        <v/>
      </c>
      <c r="K1312" s="873" t="str">
        <f ca="1">IFERROR(VLOOKUP(C1312,' Disaggregation - Section E '!A$313:J830,3,0),"")</f>
        <v/>
      </c>
      <c r="L1312" s="877" t="str">
        <f ca="1">IFERROR(IF(VLOOKUP(C1312,' Disaggregation - Section E '!A$313:J830,10,0)="","",VLOOKUP(C1312,' Disaggregation - Section E '!A$313:J830,10,0)),"")</f>
        <v/>
      </c>
      <c r="M1312" s="874" t="str">
        <f ca="1">IFERROR(IF(VLOOKUP(C1312,' Disaggregation - Section E '!A$313:O534,15,0)=0,"",VLOOKUP(C1312,' Disaggregation - Section E '!A$313:O830,15,0)),"")</f>
        <v/>
      </c>
      <c r="N1312" s="873"/>
      <c r="O1312" s="873"/>
    </row>
    <row r="1313" spans="1:15" x14ac:dyDescent="0.35">
      <c r="A1313" s="873" t="b">
        <f t="shared" ca="1" si="150"/>
        <v>0</v>
      </c>
      <c r="B1313" s="873"/>
      <c r="C1313" s="891" t="str">
        <f ca="1">IF(COUNTA(O$1095:O1313)=1,"",OFFSET(C1313,-COUNTA(O$1095:O1313)+1,0))</f>
        <v>a1V550000030FxwEAE</v>
      </c>
      <c r="D1313" s="878"/>
      <c r="E1313" s="875" t="str">
        <f ca="1">IFERROR(IF(VLOOKUP(C1313,' Disaggregation - Section E '!A$313:J831,7,0)="","",VLOOKUP(C1313,' Disaggregation - Section E '!A$313:J831,7,0)*100),"")</f>
        <v/>
      </c>
      <c r="F1313" s="873"/>
      <c r="G1313" s="876" t="str">
        <f ca="1">IFERROR(IF(VLOOKUP(C1313,' Disaggregation - Section E '!A$313:J831,6,0)="","",VLOOKUP(C1313,' Disaggregation - Section E '!A$313:J831,6,0)),"")</f>
        <v/>
      </c>
      <c r="H1313" s="876" t="str">
        <f ca="1">IFERROR(IF(INDEX(' Disaggregation - Section E '!F$313:F831,MATCH(C1313,' Disaggregation - Section E '!A$313:A831,0)+1,1)&lt;&gt;0,INDEX(' Disaggregation - Section E '!F$313:F831,MATCH(C1313,' Disaggregation - Section E '!A$313:A831,0)+1,1),""),"")</f>
        <v/>
      </c>
      <c r="I1313" s="877" t="str">
        <f ca="1">IFERROR(IF(VLOOKUP(C1313,' Disaggregation - Section E '!A$313:J831,8,0)=0,"",VLOOKUP(C1313,' Disaggregation - Section E '!A$313:J831,8,0)),"")</f>
        <v/>
      </c>
      <c r="J1313" s="877" t="str">
        <f ca="1">IFERROR(IF(VLOOKUP(C1313,' Disaggregation - Section E '!A$313:J831,9,0)="","",VLOOKUP(C1313,' Disaggregation - Section E '!A$313:J831,9,0)),"")</f>
        <v/>
      </c>
      <c r="K1313" s="873" t="str">
        <f ca="1">IFERROR(VLOOKUP(C1313,' Disaggregation - Section E '!A$313:J831,3,0),"")</f>
        <v/>
      </c>
      <c r="L1313" s="877" t="str">
        <f ca="1">IFERROR(IF(VLOOKUP(C1313,' Disaggregation - Section E '!A$313:J831,10,0)="","",VLOOKUP(C1313,' Disaggregation - Section E '!A$313:J831,10,0)),"")</f>
        <v/>
      </c>
      <c r="M1313" s="874" t="str">
        <f ca="1">IFERROR(IF(VLOOKUP(C1313,' Disaggregation - Section E '!A$313:O535,15,0)=0,"",VLOOKUP(C1313,' Disaggregation - Section E '!A$313:O831,15,0)),"")</f>
        <v/>
      </c>
      <c r="N1313" s="873"/>
      <c r="O1313" s="873"/>
    </row>
    <row r="1314" spans="1:15" x14ac:dyDescent="0.35">
      <c r="A1314" s="873" t="b">
        <f t="shared" ca="1" si="150"/>
        <v>0</v>
      </c>
      <c r="B1314" s="873"/>
      <c r="C1314" s="891" t="str">
        <f ca="1">IF(COUNTA(O$1095:O1314)=1,"",OFFSET(C1314,-COUNTA(O$1095:O1314)+1,0))</f>
        <v>a1V550000030FxxEAE</v>
      </c>
      <c r="D1314" s="878"/>
      <c r="E1314" s="875" t="str">
        <f ca="1">IFERROR(IF(VLOOKUP(C1314,' Disaggregation - Section E '!A$313:J832,7,0)="","",VLOOKUP(C1314,' Disaggregation - Section E '!A$313:J832,7,0)*100),"")</f>
        <v/>
      </c>
      <c r="F1314" s="873"/>
      <c r="G1314" s="876" t="str">
        <f ca="1">IFERROR(IF(VLOOKUP(C1314,' Disaggregation - Section E '!A$313:J832,6,0)="","",VLOOKUP(C1314,' Disaggregation - Section E '!A$313:J832,6,0)),"")</f>
        <v/>
      </c>
      <c r="H1314" s="876" t="str">
        <f ca="1">IFERROR(IF(INDEX(' Disaggregation - Section E '!F$313:F832,MATCH(C1314,' Disaggregation - Section E '!A$313:A832,0)+1,1)&lt;&gt;0,INDEX(' Disaggregation - Section E '!F$313:F832,MATCH(C1314,' Disaggregation - Section E '!A$313:A832,0)+1,1),""),"")</f>
        <v/>
      </c>
      <c r="I1314" s="877" t="str">
        <f ca="1">IFERROR(IF(VLOOKUP(C1314,' Disaggregation - Section E '!A$313:J832,8,0)=0,"",VLOOKUP(C1314,' Disaggregation - Section E '!A$313:J832,8,0)),"")</f>
        <v/>
      </c>
      <c r="J1314" s="877" t="str">
        <f ca="1">IFERROR(IF(VLOOKUP(C1314,' Disaggregation - Section E '!A$313:J832,9,0)="","",VLOOKUP(C1314,' Disaggregation - Section E '!A$313:J832,9,0)),"")</f>
        <v/>
      </c>
      <c r="K1314" s="873" t="str">
        <f ca="1">IFERROR(VLOOKUP(C1314,' Disaggregation - Section E '!A$313:J832,3,0),"")</f>
        <v/>
      </c>
      <c r="L1314" s="877" t="str">
        <f ca="1">IFERROR(IF(VLOOKUP(C1314,' Disaggregation - Section E '!A$313:J832,10,0)="","",VLOOKUP(C1314,' Disaggregation - Section E '!A$313:J832,10,0)),"")</f>
        <v/>
      </c>
      <c r="M1314" s="874" t="str">
        <f ca="1">IFERROR(IF(VLOOKUP(C1314,' Disaggregation - Section E '!A$313:O536,15,0)=0,"",VLOOKUP(C1314,' Disaggregation - Section E '!A$313:O832,15,0)),"")</f>
        <v/>
      </c>
      <c r="N1314" s="873"/>
      <c r="O1314" s="873"/>
    </row>
    <row r="1315" spans="1:15" x14ac:dyDescent="0.35">
      <c r="A1315" s="873" t="b">
        <f t="shared" ca="1" si="150"/>
        <v>0</v>
      </c>
      <c r="B1315" s="873"/>
      <c r="C1315" s="891" t="str">
        <f ca="1">IF(COUNTA(O$1095:O1315)=1,"",OFFSET(C1315,-COUNTA(O$1095:O1315)+1,0))</f>
        <v>a1V550000030FxyEAE</v>
      </c>
      <c r="D1315" s="878"/>
      <c r="E1315" s="875" t="str">
        <f ca="1">IFERROR(IF(VLOOKUP(C1315,' Disaggregation - Section E '!A$313:J833,7,0)="","",VLOOKUP(C1315,' Disaggregation - Section E '!A$313:J833,7,0)*100),"")</f>
        <v/>
      </c>
      <c r="F1315" s="873"/>
      <c r="G1315" s="876" t="str">
        <f ca="1">IFERROR(IF(VLOOKUP(C1315,' Disaggregation - Section E '!A$313:J833,6,0)="","",VLOOKUP(C1315,' Disaggregation - Section E '!A$313:J833,6,0)),"")</f>
        <v/>
      </c>
      <c r="H1315" s="876" t="str">
        <f ca="1">IFERROR(IF(INDEX(' Disaggregation - Section E '!F$313:F833,MATCH(C1315,' Disaggregation - Section E '!A$313:A833,0)+1,1)&lt;&gt;0,INDEX(' Disaggregation - Section E '!F$313:F833,MATCH(C1315,' Disaggregation - Section E '!A$313:A833,0)+1,1),""),"")</f>
        <v/>
      </c>
      <c r="I1315" s="877" t="str">
        <f ca="1">IFERROR(IF(VLOOKUP(C1315,' Disaggregation - Section E '!A$313:J833,8,0)=0,"",VLOOKUP(C1315,' Disaggregation - Section E '!A$313:J833,8,0)),"")</f>
        <v/>
      </c>
      <c r="J1315" s="877" t="str">
        <f ca="1">IFERROR(IF(VLOOKUP(C1315,' Disaggregation - Section E '!A$313:J833,9,0)="","",VLOOKUP(C1315,' Disaggregation - Section E '!A$313:J833,9,0)),"")</f>
        <v/>
      </c>
      <c r="K1315" s="873" t="str">
        <f ca="1">IFERROR(VLOOKUP(C1315,' Disaggregation - Section E '!A$313:J833,3,0),"")</f>
        <v/>
      </c>
      <c r="L1315" s="877" t="str">
        <f ca="1">IFERROR(IF(VLOOKUP(C1315,' Disaggregation - Section E '!A$313:J833,10,0)="","",VLOOKUP(C1315,' Disaggregation - Section E '!A$313:J833,10,0)),"")</f>
        <v/>
      </c>
      <c r="M1315" s="874" t="str">
        <f ca="1">IFERROR(IF(VLOOKUP(C1315,' Disaggregation - Section E '!A$313:O537,15,0)=0,"",VLOOKUP(C1315,' Disaggregation - Section E '!A$313:O833,15,0)),"")</f>
        <v/>
      </c>
      <c r="N1315" s="873"/>
      <c r="O1315" s="873"/>
    </row>
    <row r="1316" spans="1:15" x14ac:dyDescent="0.35">
      <c r="A1316" s="873" t="b">
        <f t="shared" ca="1" si="150"/>
        <v>0</v>
      </c>
      <c r="B1316" s="873"/>
      <c r="C1316" s="891" t="str">
        <f ca="1">IF(COUNTA(O$1095:O1316)=1,"",OFFSET(C1316,-COUNTA(O$1095:O1316)+1,0))</f>
        <v>a1V550000030FxzEAE</v>
      </c>
      <c r="D1316" s="878"/>
      <c r="E1316" s="875" t="str">
        <f ca="1">IFERROR(IF(VLOOKUP(C1316,' Disaggregation - Section E '!A$313:J834,7,0)="","",VLOOKUP(C1316,' Disaggregation - Section E '!A$313:J834,7,0)*100),"")</f>
        <v/>
      </c>
      <c r="F1316" s="873"/>
      <c r="G1316" s="876" t="str">
        <f ca="1">IFERROR(IF(VLOOKUP(C1316,' Disaggregation - Section E '!A$313:J834,6,0)="","",VLOOKUP(C1316,' Disaggregation - Section E '!A$313:J834,6,0)),"")</f>
        <v/>
      </c>
      <c r="H1316" s="876" t="str">
        <f ca="1">IFERROR(IF(INDEX(' Disaggregation - Section E '!F$313:F834,MATCH(C1316,' Disaggregation - Section E '!A$313:A834,0)+1,1)&lt;&gt;0,INDEX(' Disaggregation - Section E '!F$313:F834,MATCH(C1316,' Disaggregation - Section E '!A$313:A834,0)+1,1),""),"")</f>
        <v/>
      </c>
      <c r="I1316" s="877" t="str">
        <f ca="1">IFERROR(IF(VLOOKUP(C1316,' Disaggregation - Section E '!A$313:J834,8,0)=0,"",VLOOKUP(C1316,' Disaggregation - Section E '!A$313:J834,8,0)),"")</f>
        <v/>
      </c>
      <c r="J1316" s="877" t="str">
        <f ca="1">IFERROR(IF(VLOOKUP(C1316,' Disaggregation - Section E '!A$313:J834,9,0)="","",VLOOKUP(C1316,' Disaggregation - Section E '!A$313:J834,9,0)),"")</f>
        <v/>
      </c>
      <c r="K1316" s="873" t="str">
        <f ca="1">IFERROR(VLOOKUP(C1316,' Disaggregation - Section E '!A$313:J834,3,0),"")</f>
        <v/>
      </c>
      <c r="L1316" s="877" t="str">
        <f ca="1">IFERROR(IF(VLOOKUP(C1316,' Disaggregation - Section E '!A$313:J834,10,0)="","",VLOOKUP(C1316,' Disaggregation - Section E '!A$313:J834,10,0)),"")</f>
        <v/>
      </c>
      <c r="M1316" s="874" t="str">
        <f ca="1">IFERROR(IF(VLOOKUP(C1316,' Disaggregation - Section E '!A$313:O538,15,0)=0,"",VLOOKUP(C1316,' Disaggregation - Section E '!A$313:O834,15,0)),"")</f>
        <v/>
      </c>
      <c r="N1316" s="873"/>
      <c r="O1316" s="873"/>
    </row>
    <row r="1317" spans="1:15" x14ac:dyDescent="0.35">
      <c r="A1317" s="873" t="b">
        <f t="shared" ca="1" si="150"/>
        <v>0</v>
      </c>
      <c r="B1317" s="873"/>
      <c r="C1317" s="891" t="str">
        <f ca="1">IF(COUNTA(O$1095:O1317)=1,"",OFFSET(C1317,-COUNTA(O$1095:O1317)+1,0))</f>
        <v>a1V550000030Fy0EAE</v>
      </c>
      <c r="D1317" s="878"/>
      <c r="E1317" s="875" t="str">
        <f ca="1">IFERROR(IF(VLOOKUP(C1317,' Disaggregation - Section E '!A$313:J835,7,0)="","",VLOOKUP(C1317,' Disaggregation - Section E '!A$313:J835,7,0)*100),"")</f>
        <v/>
      </c>
      <c r="F1317" s="873"/>
      <c r="G1317" s="876" t="str">
        <f ca="1">IFERROR(IF(VLOOKUP(C1317,' Disaggregation - Section E '!A$313:J835,6,0)="","",VLOOKUP(C1317,' Disaggregation - Section E '!A$313:J835,6,0)),"")</f>
        <v/>
      </c>
      <c r="H1317" s="876" t="str">
        <f ca="1">IFERROR(IF(INDEX(' Disaggregation - Section E '!F$313:F835,MATCH(C1317,' Disaggregation - Section E '!A$313:A835,0)+1,1)&lt;&gt;0,INDEX(' Disaggregation - Section E '!F$313:F835,MATCH(C1317,' Disaggregation - Section E '!A$313:A835,0)+1,1),""),"")</f>
        <v/>
      </c>
      <c r="I1317" s="877" t="str">
        <f ca="1">IFERROR(IF(VLOOKUP(C1317,' Disaggregation - Section E '!A$313:J835,8,0)=0,"",VLOOKUP(C1317,' Disaggregation - Section E '!A$313:J835,8,0)),"")</f>
        <v/>
      </c>
      <c r="J1317" s="877" t="str">
        <f ca="1">IFERROR(IF(VLOOKUP(C1317,' Disaggregation - Section E '!A$313:J835,9,0)="","",VLOOKUP(C1317,' Disaggregation - Section E '!A$313:J835,9,0)),"")</f>
        <v/>
      </c>
      <c r="K1317" s="873" t="str">
        <f ca="1">IFERROR(VLOOKUP(C1317,' Disaggregation - Section E '!A$313:J835,3,0),"")</f>
        <v/>
      </c>
      <c r="L1317" s="877" t="str">
        <f ca="1">IFERROR(IF(VLOOKUP(C1317,' Disaggregation - Section E '!A$313:J835,10,0)="","",VLOOKUP(C1317,' Disaggregation - Section E '!A$313:J835,10,0)),"")</f>
        <v/>
      </c>
      <c r="M1317" s="874" t="str">
        <f ca="1">IFERROR(IF(VLOOKUP(C1317,' Disaggregation - Section E '!A$313:O539,15,0)=0,"",VLOOKUP(C1317,' Disaggregation - Section E '!A$313:O835,15,0)),"")</f>
        <v/>
      </c>
      <c r="N1317" s="873"/>
      <c r="O1317" s="873"/>
    </row>
    <row r="1318" spans="1:15" x14ac:dyDescent="0.35">
      <c r="A1318" s="873" t="b">
        <f t="shared" ca="1" si="150"/>
        <v>0</v>
      </c>
      <c r="B1318" s="873"/>
      <c r="C1318" s="891" t="str">
        <f ca="1">IF(COUNTA(O$1095:O1318)=1,"",OFFSET(C1318,-COUNTA(O$1095:O1318)+1,0))</f>
        <v>a1V550000030Fy1EAE</v>
      </c>
      <c r="D1318" s="878"/>
      <c r="E1318" s="875" t="str">
        <f ca="1">IFERROR(IF(VLOOKUP(C1318,' Disaggregation - Section E '!A$313:J836,7,0)="","",VLOOKUP(C1318,' Disaggregation - Section E '!A$313:J836,7,0)*100),"")</f>
        <v/>
      </c>
      <c r="F1318" s="873"/>
      <c r="G1318" s="876" t="str">
        <f ca="1">IFERROR(IF(VLOOKUP(C1318,' Disaggregation - Section E '!A$313:J836,6,0)="","",VLOOKUP(C1318,' Disaggregation - Section E '!A$313:J836,6,0)),"")</f>
        <v/>
      </c>
      <c r="H1318" s="876" t="str">
        <f ca="1">IFERROR(IF(INDEX(' Disaggregation - Section E '!F$313:F836,MATCH(C1318,' Disaggregation - Section E '!A$313:A836,0)+1,1)&lt;&gt;0,INDEX(' Disaggregation - Section E '!F$313:F836,MATCH(C1318,' Disaggregation - Section E '!A$313:A836,0)+1,1),""),"")</f>
        <v/>
      </c>
      <c r="I1318" s="877" t="str">
        <f ca="1">IFERROR(IF(VLOOKUP(C1318,' Disaggregation - Section E '!A$313:J836,8,0)=0,"",VLOOKUP(C1318,' Disaggregation - Section E '!A$313:J836,8,0)),"")</f>
        <v/>
      </c>
      <c r="J1318" s="877" t="str">
        <f ca="1">IFERROR(IF(VLOOKUP(C1318,' Disaggregation - Section E '!A$313:J836,9,0)="","",VLOOKUP(C1318,' Disaggregation - Section E '!A$313:J836,9,0)),"")</f>
        <v/>
      </c>
      <c r="K1318" s="873" t="str">
        <f ca="1">IFERROR(VLOOKUP(C1318,' Disaggregation - Section E '!A$313:J836,3,0),"")</f>
        <v/>
      </c>
      <c r="L1318" s="877" t="str">
        <f ca="1">IFERROR(IF(VLOOKUP(C1318,' Disaggregation - Section E '!A$313:J836,10,0)="","",VLOOKUP(C1318,' Disaggregation - Section E '!A$313:J836,10,0)),"")</f>
        <v/>
      </c>
      <c r="M1318" s="874" t="str">
        <f ca="1">IFERROR(IF(VLOOKUP(C1318,' Disaggregation - Section E '!A$313:O540,15,0)=0,"",VLOOKUP(C1318,' Disaggregation - Section E '!A$313:O836,15,0)),"")</f>
        <v/>
      </c>
      <c r="N1318" s="873"/>
      <c r="O1318" s="873"/>
    </row>
    <row r="1319" spans="1:15" x14ac:dyDescent="0.35">
      <c r="A1319" s="873" t="b">
        <f t="shared" ca="1" si="150"/>
        <v>0</v>
      </c>
      <c r="B1319" s="873"/>
      <c r="C1319" s="891" t="str">
        <f ca="1">IF(COUNTA(O$1095:O1319)=1,"",OFFSET(C1319,-COUNTA(O$1095:O1319)+1,0))</f>
        <v>a1V550000030Fy2EAE</v>
      </c>
      <c r="D1319" s="878"/>
      <c r="E1319" s="875" t="str">
        <f ca="1">IFERROR(IF(VLOOKUP(C1319,' Disaggregation - Section E '!A$313:J837,7,0)="","",VLOOKUP(C1319,' Disaggregation - Section E '!A$313:J837,7,0)*100),"")</f>
        <v/>
      </c>
      <c r="F1319" s="873"/>
      <c r="G1319" s="876" t="str">
        <f ca="1">IFERROR(IF(VLOOKUP(C1319,' Disaggregation - Section E '!A$313:J837,6,0)="","",VLOOKUP(C1319,' Disaggregation - Section E '!A$313:J837,6,0)),"")</f>
        <v/>
      </c>
      <c r="H1319" s="876" t="str">
        <f ca="1">IFERROR(IF(INDEX(' Disaggregation - Section E '!F$313:F837,MATCH(C1319,' Disaggregation - Section E '!A$313:A837,0)+1,1)&lt;&gt;0,INDEX(' Disaggregation - Section E '!F$313:F837,MATCH(C1319,' Disaggregation - Section E '!A$313:A837,0)+1,1),""),"")</f>
        <v/>
      </c>
      <c r="I1319" s="877" t="str">
        <f ca="1">IFERROR(IF(VLOOKUP(C1319,' Disaggregation - Section E '!A$313:J837,8,0)=0,"",VLOOKUP(C1319,' Disaggregation - Section E '!A$313:J837,8,0)),"")</f>
        <v/>
      </c>
      <c r="J1319" s="877" t="str">
        <f ca="1">IFERROR(IF(VLOOKUP(C1319,' Disaggregation - Section E '!A$313:J837,9,0)="","",VLOOKUP(C1319,' Disaggregation - Section E '!A$313:J837,9,0)),"")</f>
        <v/>
      </c>
      <c r="K1319" s="873" t="str">
        <f ca="1">IFERROR(VLOOKUP(C1319,' Disaggregation - Section E '!A$313:J837,3,0),"")</f>
        <v/>
      </c>
      <c r="L1319" s="877" t="str">
        <f ca="1">IFERROR(IF(VLOOKUP(C1319,' Disaggregation - Section E '!A$313:J837,10,0)="","",VLOOKUP(C1319,' Disaggregation - Section E '!A$313:J837,10,0)),"")</f>
        <v/>
      </c>
      <c r="M1319" s="874" t="str">
        <f ca="1">IFERROR(IF(VLOOKUP(C1319,' Disaggregation - Section E '!A$313:O541,15,0)=0,"",VLOOKUP(C1319,' Disaggregation - Section E '!A$313:O837,15,0)),"")</f>
        <v/>
      </c>
      <c r="N1319" s="873"/>
      <c r="O1319" s="873"/>
    </row>
    <row r="1320" spans="1:15" x14ac:dyDescent="0.35">
      <c r="A1320" s="873" t="b">
        <f t="shared" ca="1" si="150"/>
        <v>0</v>
      </c>
      <c r="B1320" s="873"/>
      <c r="C1320" s="891" t="str">
        <f ca="1">IF(COUNTA(O$1095:O1320)=1,"",OFFSET(C1320,-COUNTA(O$1095:O1320)+1,0))</f>
        <v>a1V550000030Fy3EAE</v>
      </c>
      <c r="D1320" s="878"/>
      <c r="E1320" s="875" t="str">
        <f ca="1">IFERROR(IF(VLOOKUP(C1320,' Disaggregation - Section E '!A$313:J838,7,0)="","",VLOOKUP(C1320,' Disaggregation - Section E '!A$313:J838,7,0)*100),"")</f>
        <v/>
      </c>
      <c r="F1320" s="873"/>
      <c r="G1320" s="876" t="str">
        <f ca="1">IFERROR(IF(VLOOKUP(C1320,' Disaggregation - Section E '!A$313:J838,6,0)="","",VLOOKUP(C1320,' Disaggregation - Section E '!A$313:J838,6,0)),"")</f>
        <v/>
      </c>
      <c r="H1320" s="876" t="str">
        <f ca="1">IFERROR(IF(INDEX(' Disaggregation - Section E '!F$313:F838,MATCH(C1320,' Disaggregation - Section E '!A$313:A838,0)+1,1)&lt;&gt;0,INDEX(' Disaggregation - Section E '!F$313:F838,MATCH(C1320,' Disaggregation - Section E '!A$313:A838,0)+1,1),""),"")</f>
        <v/>
      </c>
      <c r="I1320" s="877" t="str">
        <f ca="1">IFERROR(IF(VLOOKUP(C1320,' Disaggregation - Section E '!A$313:J838,8,0)=0,"",VLOOKUP(C1320,' Disaggregation - Section E '!A$313:J838,8,0)),"")</f>
        <v/>
      </c>
      <c r="J1320" s="877" t="str">
        <f ca="1">IFERROR(IF(VLOOKUP(C1320,' Disaggregation - Section E '!A$313:J838,9,0)="","",VLOOKUP(C1320,' Disaggregation - Section E '!A$313:J838,9,0)),"")</f>
        <v/>
      </c>
      <c r="K1320" s="873" t="str">
        <f ca="1">IFERROR(VLOOKUP(C1320,' Disaggregation - Section E '!A$313:J838,3,0),"")</f>
        <v/>
      </c>
      <c r="L1320" s="877" t="str">
        <f ca="1">IFERROR(IF(VLOOKUP(C1320,' Disaggregation - Section E '!A$313:J838,10,0)="","",VLOOKUP(C1320,' Disaggregation - Section E '!A$313:J838,10,0)),"")</f>
        <v/>
      </c>
      <c r="M1320" s="874" t="str">
        <f ca="1">IFERROR(IF(VLOOKUP(C1320,' Disaggregation - Section E '!A$313:O542,15,0)=0,"",VLOOKUP(C1320,' Disaggregation - Section E '!A$313:O838,15,0)),"")</f>
        <v/>
      </c>
      <c r="N1320" s="873"/>
      <c r="O1320" s="873"/>
    </row>
    <row r="1321" spans="1:15" x14ac:dyDescent="0.35">
      <c r="A1321" s="873" t="b">
        <f t="shared" ca="1" si="150"/>
        <v>0</v>
      </c>
      <c r="B1321" s="873"/>
      <c r="C1321" s="891" t="str">
        <f ca="1">IF(COUNTA(O$1095:O1321)=1,"",OFFSET(C1321,-COUNTA(O$1095:O1321)+1,0))</f>
        <v>a1V550000030Fy4EAE</v>
      </c>
      <c r="D1321" s="878"/>
      <c r="E1321" s="875" t="str">
        <f ca="1">IFERROR(IF(VLOOKUP(C1321,' Disaggregation - Section E '!A$313:J839,7,0)="","",VLOOKUP(C1321,' Disaggregation - Section E '!A$313:J839,7,0)*100),"")</f>
        <v/>
      </c>
      <c r="F1321" s="873"/>
      <c r="G1321" s="876" t="str">
        <f ca="1">IFERROR(IF(VLOOKUP(C1321,' Disaggregation - Section E '!A$313:J839,6,0)="","",VLOOKUP(C1321,' Disaggregation - Section E '!A$313:J839,6,0)),"")</f>
        <v/>
      </c>
      <c r="H1321" s="876" t="str">
        <f ca="1">IFERROR(IF(INDEX(' Disaggregation - Section E '!F$313:F839,MATCH(C1321,' Disaggregation - Section E '!A$313:A839,0)+1,1)&lt;&gt;0,INDEX(' Disaggregation - Section E '!F$313:F839,MATCH(C1321,' Disaggregation - Section E '!A$313:A839,0)+1,1),""),"")</f>
        <v/>
      </c>
      <c r="I1321" s="877" t="str">
        <f ca="1">IFERROR(IF(VLOOKUP(C1321,' Disaggregation - Section E '!A$313:J839,8,0)=0,"",VLOOKUP(C1321,' Disaggregation - Section E '!A$313:J839,8,0)),"")</f>
        <v/>
      </c>
      <c r="J1321" s="877" t="str">
        <f ca="1">IFERROR(IF(VLOOKUP(C1321,' Disaggregation - Section E '!A$313:J839,9,0)="","",VLOOKUP(C1321,' Disaggregation - Section E '!A$313:J839,9,0)),"")</f>
        <v/>
      </c>
      <c r="K1321" s="873" t="str">
        <f ca="1">IFERROR(VLOOKUP(C1321,' Disaggregation - Section E '!A$313:J839,3,0),"")</f>
        <v/>
      </c>
      <c r="L1321" s="877" t="str">
        <f ca="1">IFERROR(IF(VLOOKUP(C1321,' Disaggregation - Section E '!A$313:J839,10,0)="","",VLOOKUP(C1321,' Disaggregation - Section E '!A$313:J839,10,0)),"")</f>
        <v/>
      </c>
      <c r="M1321" s="874" t="str">
        <f ca="1">IFERROR(IF(VLOOKUP(C1321,' Disaggregation - Section E '!A$313:O543,15,0)=0,"",VLOOKUP(C1321,' Disaggregation - Section E '!A$313:O839,15,0)),"")</f>
        <v/>
      </c>
      <c r="N1321" s="873"/>
      <c r="O1321" s="873"/>
    </row>
    <row r="1322" spans="1:15" x14ac:dyDescent="0.35">
      <c r="A1322" s="873" t="b">
        <f t="shared" ca="1" si="150"/>
        <v>0</v>
      </c>
      <c r="B1322" s="873"/>
      <c r="C1322" s="891" t="str">
        <f ca="1">IF(COUNTA(O$1095:O1322)=1,"",OFFSET(C1322,-COUNTA(O$1095:O1322)+1,0))</f>
        <v>a1V550000030Fy5EAE</v>
      </c>
      <c r="D1322" s="878"/>
      <c r="E1322" s="875" t="str">
        <f ca="1">IFERROR(IF(VLOOKUP(C1322,' Disaggregation - Section E '!A$313:J840,7,0)="","",VLOOKUP(C1322,' Disaggregation - Section E '!A$313:J840,7,0)*100),"")</f>
        <v/>
      </c>
      <c r="F1322" s="873"/>
      <c r="G1322" s="876" t="str">
        <f ca="1">IFERROR(IF(VLOOKUP(C1322,' Disaggregation - Section E '!A$313:J840,6,0)="","",VLOOKUP(C1322,' Disaggregation - Section E '!A$313:J840,6,0)),"")</f>
        <v/>
      </c>
      <c r="H1322" s="876" t="str">
        <f ca="1">IFERROR(IF(INDEX(' Disaggregation - Section E '!F$313:F840,MATCH(C1322,' Disaggregation - Section E '!A$313:A840,0)+1,1)&lt;&gt;0,INDEX(' Disaggregation - Section E '!F$313:F840,MATCH(C1322,' Disaggregation - Section E '!A$313:A840,0)+1,1),""),"")</f>
        <v/>
      </c>
      <c r="I1322" s="877" t="str">
        <f ca="1">IFERROR(IF(VLOOKUP(C1322,' Disaggregation - Section E '!A$313:J840,8,0)=0,"",VLOOKUP(C1322,' Disaggregation - Section E '!A$313:J840,8,0)),"")</f>
        <v/>
      </c>
      <c r="J1322" s="877" t="str">
        <f ca="1">IFERROR(IF(VLOOKUP(C1322,' Disaggregation - Section E '!A$313:J840,9,0)="","",VLOOKUP(C1322,' Disaggregation - Section E '!A$313:J840,9,0)),"")</f>
        <v/>
      </c>
      <c r="K1322" s="873" t="str">
        <f ca="1">IFERROR(VLOOKUP(C1322,' Disaggregation - Section E '!A$313:J840,3,0),"")</f>
        <v/>
      </c>
      <c r="L1322" s="877" t="str">
        <f ca="1">IFERROR(IF(VLOOKUP(C1322,' Disaggregation - Section E '!A$313:J840,10,0)="","",VLOOKUP(C1322,' Disaggregation - Section E '!A$313:J840,10,0)),"")</f>
        <v/>
      </c>
      <c r="M1322" s="874" t="str">
        <f ca="1">IFERROR(IF(VLOOKUP(C1322,' Disaggregation - Section E '!A$313:O544,15,0)=0,"",VLOOKUP(C1322,' Disaggregation - Section E '!A$313:O840,15,0)),"")</f>
        <v/>
      </c>
      <c r="N1322" s="873"/>
      <c r="O1322" s="873"/>
    </row>
    <row r="1323" spans="1:15" x14ac:dyDescent="0.35">
      <c r="A1323" s="873" t="b">
        <f t="shared" ca="1" si="150"/>
        <v>0</v>
      </c>
      <c r="B1323" s="873"/>
      <c r="C1323" s="891" t="str">
        <f ca="1">IF(COUNTA(O$1095:O1323)=1,"",OFFSET(C1323,-COUNTA(O$1095:O1323)+1,0))</f>
        <v>a1V550000030Fy6EAE</v>
      </c>
      <c r="D1323" s="878"/>
      <c r="E1323" s="875" t="str">
        <f ca="1">IFERROR(IF(VLOOKUP(C1323,' Disaggregation - Section E '!A$313:J841,7,0)="","",VLOOKUP(C1323,' Disaggregation - Section E '!A$313:J841,7,0)*100),"")</f>
        <v/>
      </c>
      <c r="F1323" s="873"/>
      <c r="G1323" s="876" t="str">
        <f ca="1">IFERROR(IF(VLOOKUP(C1323,' Disaggregation - Section E '!A$313:J841,6,0)="","",VLOOKUP(C1323,' Disaggregation - Section E '!A$313:J841,6,0)),"")</f>
        <v/>
      </c>
      <c r="H1323" s="876" t="str">
        <f ca="1">IFERROR(IF(INDEX(' Disaggregation - Section E '!F$313:F841,MATCH(C1323,' Disaggregation - Section E '!A$313:A841,0)+1,1)&lt;&gt;0,INDEX(' Disaggregation - Section E '!F$313:F841,MATCH(C1323,' Disaggregation - Section E '!A$313:A841,0)+1,1),""),"")</f>
        <v/>
      </c>
      <c r="I1323" s="877" t="str">
        <f ca="1">IFERROR(IF(VLOOKUP(C1323,' Disaggregation - Section E '!A$313:J841,8,0)=0,"",VLOOKUP(C1323,' Disaggregation - Section E '!A$313:J841,8,0)),"")</f>
        <v/>
      </c>
      <c r="J1323" s="877" t="str">
        <f ca="1">IFERROR(IF(VLOOKUP(C1323,' Disaggregation - Section E '!A$313:J841,9,0)="","",VLOOKUP(C1323,' Disaggregation - Section E '!A$313:J841,9,0)),"")</f>
        <v/>
      </c>
      <c r="K1323" s="873" t="str">
        <f ca="1">IFERROR(VLOOKUP(C1323,' Disaggregation - Section E '!A$313:J841,3,0),"")</f>
        <v/>
      </c>
      <c r="L1323" s="877" t="str">
        <f ca="1">IFERROR(IF(VLOOKUP(C1323,' Disaggregation - Section E '!A$313:J841,10,0)="","",VLOOKUP(C1323,' Disaggregation - Section E '!A$313:J841,10,0)),"")</f>
        <v/>
      </c>
      <c r="M1323" s="874" t="str">
        <f ca="1">IFERROR(IF(VLOOKUP(C1323,' Disaggregation - Section E '!A$313:O545,15,0)=0,"",VLOOKUP(C1323,' Disaggregation - Section E '!A$313:O841,15,0)),"")</f>
        <v/>
      </c>
      <c r="N1323" s="873"/>
      <c r="O1323" s="873"/>
    </row>
    <row r="1324" spans="1:15" x14ac:dyDescent="0.35">
      <c r="A1324" s="873" t="b">
        <f t="shared" ca="1" si="150"/>
        <v>0</v>
      </c>
      <c r="B1324" s="873"/>
      <c r="C1324" s="891" t="str">
        <f ca="1">IF(COUNTA(O$1095:O1324)=1,"",OFFSET(C1324,-COUNTA(O$1095:O1324)+1,0))</f>
        <v>a1V550000030Fy7EAE</v>
      </c>
      <c r="D1324" s="878"/>
      <c r="E1324" s="875" t="str">
        <f ca="1">IFERROR(IF(VLOOKUP(C1324,' Disaggregation - Section E '!A$313:J842,7,0)="","",VLOOKUP(C1324,' Disaggregation - Section E '!A$313:J842,7,0)*100),"")</f>
        <v/>
      </c>
      <c r="F1324" s="873"/>
      <c r="G1324" s="876" t="str">
        <f ca="1">IFERROR(IF(VLOOKUP(C1324,' Disaggregation - Section E '!A$313:J842,6,0)="","",VLOOKUP(C1324,' Disaggregation - Section E '!A$313:J842,6,0)),"")</f>
        <v/>
      </c>
      <c r="H1324" s="876" t="str">
        <f ca="1">IFERROR(IF(INDEX(' Disaggregation - Section E '!F$313:F842,MATCH(C1324,' Disaggregation - Section E '!A$313:A842,0)+1,1)&lt;&gt;0,INDEX(' Disaggregation - Section E '!F$313:F842,MATCH(C1324,' Disaggregation - Section E '!A$313:A842,0)+1,1),""),"")</f>
        <v/>
      </c>
      <c r="I1324" s="877" t="str">
        <f ca="1">IFERROR(IF(VLOOKUP(C1324,' Disaggregation - Section E '!A$313:J842,8,0)=0,"",VLOOKUP(C1324,' Disaggregation - Section E '!A$313:J842,8,0)),"")</f>
        <v/>
      </c>
      <c r="J1324" s="877" t="str">
        <f ca="1">IFERROR(IF(VLOOKUP(C1324,' Disaggregation - Section E '!A$313:J842,9,0)="","",VLOOKUP(C1324,' Disaggregation - Section E '!A$313:J842,9,0)),"")</f>
        <v/>
      </c>
      <c r="K1324" s="873" t="str">
        <f ca="1">IFERROR(VLOOKUP(C1324,' Disaggregation - Section E '!A$313:J842,3,0),"")</f>
        <v/>
      </c>
      <c r="L1324" s="877" t="str">
        <f ca="1">IFERROR(IF(VLOOKUP(C1324,' Disaggregation - Section E '!A$313:J842,10,0)="","",VLOOKUP(C1324,' Disaggregation - Section E '!A$313:J842,10,0)),"")</f>
        <v/>
      </c>
      <c r="M1324" s="874" t="str">
        <f ca="1">IFERROR(IF(VLOOKUP(C1324,' Disaggregation - Section E '!A$313:O546,15,0)=0,"",VLOOKUP(C1324,' Disaggregation - Section E '!A$313:O842,15,0)),"")</f>
        <v/>
      </c>
      <c r="N1324" s="873"/>
      <c r="O1324" s="873"/>
    </row>
    <row r="1325" spans="1:15" x14ac:dyDescent="0.35">
      <c r="A1325" s="873" t="b">
        <f t="shared" ca="1" si="150"/>
        <v>0</v>
      </c>
      <c r="B1325" s="873"/>
      <c r="C1325" s="891" t="str">
        <f ca="1">IF(COUNTA(O$1095:O1325)=1,"",OFFSET(C1325,-COUNTA(O$1095:O1325)+1,0))</f>
        <v>a1V550000030Fy8EAE</v>
      </c>
      <c r="D1325" s="878"/>
      <c r="E1325" s="875" t="str">
        <f ca="1">IFERROR(IF(VLOOKUP(C1325,' Disaggregation - Section E '!A$313:J843,7,0)="","",VLOOKUP(C1325,' Disaggregation - Section E '!A$313:J843,7,0)*100),"")</f>
        <v/>
      </c>
      <c r="F1325" s="873"/>
      <c r="G1325" s="876" t="str">
        <f ca="1">IFERROR(IF(VLOOKUP(C1325,' Disaggregation - Section E '!A$313:J843,6,0)="","",VLOOKUP(C1325,' Disaggregation - Section E '!A$313:J843,6,0)),"")</f>
        <v/>
      </c>
      <c r="H1325" s="876" t="str">
        <f ca="1">IFERROR(IF(INDEX(' Disaggregation - Section E '!F$313:F843,MATCH(C1325,' Disaggregation - Section E '!A$313:A843,0)+1,1)&lt;&gt;0,INDEX(' Disaggregation - Section E '!F$313:F843,MATCH(C1325,' Disaggregation - Section E '!A$313:A843,0)+1,1),""),"")</f>
        <v/>
      </c>
      <c r="I1325" s="877" t="str">
        <f ca="1">IFERROR(IF(VLOOKUP(C1325,' Disaggregation - Section E '!A$313:J843,8,0)=0,"",VLOOKUP(C1325,' Disaggregation - Section E '!A$313:J843,8,0)),"")</f>
        <v/>
      </c>
      <c r="J1325" s="877" t="str">
        <f ca="1">IFERROR(IF(VLOOKUP(C1325,' Disaggregation - Section E '!A$313:J843,9,0)="","",VLOOKUP(C1325,' Disaggregation - Section E '!A$313:J843,9,0)),"")</f>
        <v/>
      </c>
      <c r="K1325" s="873" t="str">
        <f ca="1">IFERROR(VLOOKUP(C1325,' Disaggregation - Section E '!A$313:J843,3,0),"")</f>
        <v/>
      </c>
      <c r="L1325" s="877" t="str">
        <f ca="1">IFERROR(IF(VLOOKUP(C1325,' Disaggregation - Section E '!A$313:J843,10,0)="","",VLOOKUP(C1325,' Disaggregation - Section E '!A$313:J843,10,0)),"")</f>
        <v/>
      </c>
      <c r="M1325" s="874" t="str">
        <f ca="1">IFERROR(IF(VLOOKUP(C1325,' Disaggregation - Section E '!A$313:O547,15,0)=0,"",VLOOKUP(C1325,' Disaggregation - Section E '!A$313:O843,15,0)),"")</f>
        <v/>
      </c>
      <c r="N1325" s="873"/>
      <c r="O1325" s="873"/>
    </row>
    <row r="1326" spans="1:15" x14ac:dyDescent="0.35">
      <c r="A1326" s="873" t="b">
        <f t="shared" ca="1" si="150"/>
        <v>0</v>
      </c>
      <c r="B1326" s="873"/>
      <c r="C1326" s="891" t="str">
        <f ca="1">IF(COUNTA(O$1095:O1326)=1,"",OFFSET(C1326,-COUNTA(O$1095:O1326)+1,0))</f>
        <v>a1V550000030Fy9EAE</v>
      </c>
      <c r="D1326" s="878"/>
      <c r="E1326" s="875" t="str">
        <f ca="1">IFERROR(IF(VLOOKUP(C1326,' Disaggregation - Section E '!A$313:J844,7,0)="","",VLOOKUP(C1326,' Disaggregation - Section E '!A$313:J844,7,0)*100),"")</f>
        <v/>
      </c>
      <c r="F1326" s="873"/>
      <c r="G1326" s="876" t="str">
        <f ca="1">IFERROR(IF(VLOOKUP(C1326,' Disaggregation - Section E '!A$313:J844,6,0)="","",VLOOKUP(C1326,' Disaggregation - Section E '!A$313:J844,6,0)),"")</f>
        <v/>
      </c>
      <c r="H1326" s="876" t="str">
        <f ca="1">IFERROR(IF(INDEX(' Disaggregation - Section E '!F$313:F844,MATCH(C1326,' Disaggregation - Section E '!A$313:A844,0)+1,1)&lt;&gt;0,INDEX(' Disaggregation - Section E '!F$313:F844,MATCH(C1326,' Disaggregation - Section E '!A$313:A844,0)+1,1),""),"")</f>
        <v/>
      </c>
      <c r="I1326" s="877" t="str">
        <f ca="1">IFERROR(IF(VLOOKUP(C1326,' Disaggregation - Section E '!A$313:J844,8,0)=0,"",VLOOKUP(C1326,' Disaggregation - Section E '!A$313:J844,8,0)),"")</f>
        <v/>
      </c>
      <c r="J1326" s="877" t="str">
        <f ca="1">IFERROR(IF(VLOOKUP(C1326,' Disaggregation - Section E '!A$313:J844,9,0)="","",VLOOKUP(C1326,' Disaggregation - Section E '!A$313:J844,9,0)),"")</f>
        <v/>
      </c>
      <c r="K1326" s="873" t="str">
        <f ca="1">IFERROR(VLOOKUP(C1326,' Disaggregation - Section E '!A$313:J844,3,0),"")</f>
        <v/>
      </c>
      <c r="L1326" s="877" t="str">
        <f ca="1">IFERROR(IF(VLOOKUP(C1326,' Disaggregation - Section E '!A$313:J844,10,0)="","",VLOOKUP(C1326,' Disaggregation - Section E '!A$313:J844,10,0)),"")</f>
        <v/>
      </c>
      <c r="M1326" s="874" t="str">
        <f ca="1">IFERROR(IF(VLOOKUP(C1326,' Disaggregation - Section E '!A$313:O548,15,0)=0,"",VLOOKUP(C1326,' Disaggregation - Section E '!A$313:O844,15,0)),"")</f>
        <v/>
      </c>
      <c r="N1326" s="873"/>
      <c r="O1326" s="873"/>
    </row>
    <row r="1327" spans="1:15" x14ac:dyDescent="0.35">
      <c r="A1327" s="873" t="b">
        <f t="shared" ca="1" si="150"/>
        <v>0</v>
      </c>
      <c r="B1327" s="873"/>
      <c r="C1327" s="891" t="str">
        <f ca="1">IF(COUNTA(O$1095:O1327)=1,"",OFFSET(C1327,-COUNTA(O$1095:O1327)+1,0))</f>
        <v>a1V550000030FyAEAU</v>
      </c>
      <c r="D1327" s="878"/>
      <c r="E1327" s="875" t="str">
        <f ca="1">IFERROR(IF(VLOOKUP(C1327,' Disaggregation - Section E '!A$313:J845,7,0)="","",VLOOKUP(C1327,' Disaggregation - Section E '!A$313:J845,7,0)*100),"")</f>
        <v/>
      </c>
      <c r="F1327" s="873"/>
      <c r="G1327" s="876" t="str">
        <f ca="1">IFERROR(IF(VLOOKUP(C1327,' Disaggregation - Section E '!A$313:J845,6,0)="","",VLOOKUP(C1327,' Disaggregation - Section E '!A$313:J845,6,0)),"")</f>
        <v/>
      </c>
      <c r="H1327" s="876" t="str">
        <f ca="1">IFERROR(IF(INDEX(' Disaggregation - Section E '!F$313:F845,MATCH(C1327,' Disaggregation - Section E '!A$313:A845,0)+1,1)&lt;&gt;0,INDEX(' Disaggregation - Section E '!F$313:F845,MATCH(C1327,' Disaggregation - Section E '!A$313:A845,0)+1,1),""),"")</f>
        <v/>
      </c>
      <c r="I1327" s="877" t="str">
        <f ca="1">IFERROR(IF(VLOOKUP(C1327,' Disaggregation - Section E '!A$313:J845,8,0)=0,"",VLOOKUP(C1327,' Disaggregation - Section E '!A$313:J845,8,0)),"")</f>
        <v/>
      </c>
      <c r="J1327" s="877" t="str">
        <f ca="1">IFERROR(IF(VLOOKUP(C1327,' Disaggregation - Section E '!A$313:J845,9,0)="","",VLOOKUP(C1327,' Disaggregation - Section E '!A$313:J845,9,0)),"")</f>
        <v/>
      </c>
      <c r="K1327" s="873" t="str">
        <f ca="1">IFERROR(VLOOKUP(C1327,' Disaggregation - Section E '!A$313:J845,3,0),"")</f>
        <v/>
      </c>
      <c r="L1327" s="877" t="str">
        <f ca="1">IFERROR(IF(VLOOKUP(C1327,' Disaggregation - Section E '!A$313:J845,10,0)="","",VLOOKUP(C1327,' Disaggregation - Section E '!A$313:J845,10,0)),"")</f>
        <v/>
      </c>
      <c r="M1327" s="874" t="str">
        <f ca="1">IFERROR(IF(VLOOKUP(C1327,' Disaggregation - Section E '!A$313:O549,15,0)=0,"",VLOOKUP(C1327,' Disaggregation - Section E '!A$313:O845,15,0)),"")</f>
        <v/>
      </c>
      <c r="N1327" s="873"/>
      <c r="O1327" s="873"/>
    </row>
    <row r="1328" spans="1:15" x14ac:dyDescent="0.35">
      <c r="A1328" s="873" t="b">
        <f t="shared" ca="1" si="150"/>
        <v>0</v>
      </c>
      <c r="B1328" s="873"/>
      <c r="C1328" s="891" t="str">
        <f ca="1">IF(COUNTA(O$1095:O1328)=1,"",OFFSET(C1328,-COUNTA(O$1095:O1328)+1,0))</f>
        <v>a1V550000030FyBEAU</v>
      </c>
      <c r="D1328" s="878"/>
      <c r="E1328" s="875" t="str">
        <f ca="1">IFERROR(IF(VLOOKUP(C1328,' Disaggregation - Section E '!A$313:J846,7,0)="","",VLOOKUP(C1328,' Disaggregation - Section E '!A$313:J846,7,0)*100),"")</f>
        <v/>
      </c>
      <c r="F1328" s="873"/>
      <c r="G1328" s="876" t="str">
        <f ca="1">IFERROR(IF(VLOOKUP(C1328,' Disaggregation - Section E '!A$313:J846,6,0)="","",VLOOKUP(C1328,' Disaggregation - Section E '!A$313:J846,6,0)),"")</f>
        <v/>
      </c>
      <c r="H1328" s="876" t="str">
        <f ca="1">IFERROR(IF(INDEX(' Disaggregation - Section E '!F$313:F846,MATCH(C1328,' Disaggregation - Section E '!A$313:A846,0)+1,1)&lt;&gt;0,INDEX(' Disaggregation - Section E '!F$313:F846,MATCH(C1328,' Disaggregation - Section E '!A$313:A846,0)+1,1),""),"")</f>
        <v/>
      </c>
      <c r="I1328" s="877" t="str">
        <f ca="1">IFERROR(IF(VLOOKUP(C1328,' Disaggregation - Section E '!A$313:J846,8,0)=0,"",VLOOKUP(C1328,' Disaggregation - Section E '!A$313:J846,8,0)),"")</f>
        <v/>
      </c>
      <c r="J1328" s="877" t="str">
        <f ca="1">IFERROR(IF(VLOOKUP(C1328,' Disaggregation - Section E '!A$313:J846,9,0)="","",VLOOKUP(C1328,' Disaggregation - Section E '!A$313:J846,9,0)),"")</f>
        <v/>
      </c>
      <c r="K1328" s="873" t="str">
        <f ca="1">IFERROR(VLOOKUP(C1328,' Disaggregation - Section E '!A$313:J846,3,0),"")</f>
        <v/>
      </c>
      <c r="L1328" s="877" t="str">
        <f ca="1">IFERROR(IF(VLOOKUP(C1328,' Disaggregation - Section E '!A$313:J846,10,0)="","",VLOOKUP(C1328,' Disaggregation - Section E '!A$313:J846,10,0)),"")</f>
        <v/>
      </c>
      <c r="M1328" s="874" t="str">
        <f ca="1">IFERROR(IF(VLOOKUP(C1328,' Disaggregation - Section E '!A$313:O550,15,0)=0,"",VLOOKUP(C1328,' Disaggregation - Section E '!A$313:O846,15,0)),"")</f>
        <v/>
      </c>
      <c r="N1328" s="873"/>
      <c r="O1328" s="873"/>
    </row>
    <row r="1329" spans="1:15" x14ac:dyDescent="0.35">
      <c r="A1329" s="873" t="b">
        <f t="shared" ca="1" si="150"/>
        <v>0</v>
      </c>
      <c r="B1329" s="873"/>
      <c r="C1329" s="891" t="str">
        <f ca="1">IF(COUNTA(O$1095:O1329)=1,"",OFFSET(C1329,-COUNTA(O$1095:O1329)+1,0))</f>
        <v>a1V550000030FyCEAU</v>
      </c>
      <c r="D1329" s="878"/>
      <c r="E1329" s="875" t="str">
        <f ca="1">IFERROR(IF(VLOOKUP(C1329,' Disaggregation - Section E '!A$313:J847,7,0)="","",VLOOKUP(C1329,' Disaggregation - Section E '!A$313:J847,7,0)*100),"")</f>
        <v/>
      </c>
      <c r="F1329" s="873"/>
      <c r="G1329" s="876" t="str">
        <f ca="1">IFERROR(IF(VLOOKUP(C1329,' Disaggregation - Section E '!A$313:J847,6,0)="","",VLOOKUP(C1329,' Disaggregation - Section E '!A$313:J847,6,0)),"")</f>
        <v/>
      </c>
      <c r="H1329" s="876" t="str">
        <f ca="1">IFERROR(IF(INDEX(' Disaggregation - Section E '!F$313:F847,MATCH(C1329,' Disaggregation - Section E '!A$313:A847,0)+1,1)&lt;&gt;0,INDEX(' Disaggregation - Section E '!F$313:F847,MATCH(C1329,' Disaggregation - Section E '!A$313:A847,0)+1,1),""),"")</f>
        <v/>
      </c>
      <c r="I1329" s="877" t="str">
        <f ca="1">IFERROR(IF(VLOOKUP(C1329,' Disaggregation - Section E '!A$313:J847,8,0)=0,"",VLOOKUP(C1329,' Disaggregation - Section E '!A$313:J847,8,0)),"")</f>
        <v/>
      </c>
      <c r="J1329" s="877" t="str">
        <f ca="1">IFERROR(IF(VLOOKUP(C1329,' Disaggregation - Section E '!A$313:J847,9,0)="","",VLOOKUP(C1329,' Disaggregation - Section E '!A$313:J847,9,0)),"")</f>
        <v/>
      </c>
      <c r="K1329" s="873" t="str">
        <f ca="1">IFERROR(VLOOKUP(C1329,' Disaggregation - Section E '!A$313:J847,3,0),"")</f>
        <v/>
      </c>
      <c r="L1329" s="877" t="str">
        <f ca="1">IFERROR(IF(VLOOKUP(C1329,' Disaggregation - Section E '!A$313:J847,10,0)="","",VLOOKUP(C1329,' Disaggregation - Section E '!A$313:J847,10,0)),"")</f>
        <v/>
      </c>
      <c r="M1329" s="874" t="str">
        <f ca="1">IFERROR(IF(VLOOKUP(C1329,' Disaggregation - Section E '!A$313:O551,15,0)=0,"",VLOOKUP(C1329,' Disaggregation - Section E '!A$313:O847,15,0)),"")</f>
        <v/>
      </c>
      <c r="N1329" s="873"/>
      <c r="O1329" s="873"/>
    </row>
    <row r="1330" spans="1:15" x14ac:dyDescent="0.35">
      <c r="A1330" s="873" t="b">
        <f t="shared" ca="1" si="150"/>
        <v>0</v>
      </c>
      <c r="B1330" s="873"/>
      <c r="C1330" s="891" t="str">
        <f ca="1">IF(COUNTA(O$1095:O1330)=1,"",OFFSET(C1330,-COUNTA(O$1095:O1330)+1,0))</f>
        <v>a1V550000030FyDEAU</v>
      </c>
      <c r="D1330" s="878"/>
      <c r="E1330" s="875" t="str">
        <f ca="1">IFERROR(IF(VLOOKUP(C1330,' Disaggregation - Section E '!A$313:J848,7,0)="","",VLOOKUP(C1330,' Disaggregation - Section E '!A$313:J848,7,0)*100),"")</f>
        <v/>
      </c>
      <c r="F1330" s="873"/>
      <c r="G1330" s="876" t="str">
        <f ca="1">IFERROR(IF(VLOOKUP(C1330,' Disaggregation - Section E '!A$313:J848,6,0)="","",VLOOKUP(C1330,' Disaggregation - Section E '!A$313:J848,6,0)),"")</f>
        <v/>
      </c>
      <c r="H1330" s="876" t="str">
        <f ca="1">IFERROR(IF(INDEX(' Disaggregation - Section E '!F$313:F848,MATCH(C1330,' Disaggregation - Section E '!A$313:A848,0)+1,1)&lt;&gt;0,INDEX(' Disaggregation - Section E '!F$313:F848,MATCH(C1330,' Disaggregation - Section E '!A$313:A848,0)+1,1),""),"")</f>
        <v/>
      </c>
      <c r="I1330" s="877" t="str">
        <f ca="1">IFERROR(IF(VLOOKUP(C1330,' Disaggregation - Section E '!A$313:J848,8,0)=0,"",VLOOKUP(C1330,' Disaggregation - Section E '!A$313:J848,8,0)),"")</f>
        <v/>
      </c>
      <c r="J1330" s="877" t="str">
        <f ca="1">IFERROR(IF(VLOOKUP(C1330,' Disaggregation - Section E '!A$313:J848,9,0)="","",VLOOKUP(C1330,' Disaggregation - Section E '!A$313:J848,9,0)),"")</f>
        <v/>
      </c>
      <c r="K1330" s="873" t="str">
        <f ca="1">IFERROR(VLOOKUP(C1330,' Disaggregation - Section E '!A$313:J848,3,0),"")</f>
        <v/>
      </c>
      <c r="L1330" s="877" t="str">
        <f ca="1">IFERROR(IF(VLOOKUP(C1330,' Disaggregation - Section E '!A$313:J848,10,0)="","",VLOOKUP(C1330,' Disaggregation - Section E '!A$313:J848,10,0)),"")</f>
        <v/>
      </c>
      <c r="M1330" s="874" t="str">
        <f ca="1">IFERROR(IF(VLOOKUP(C1330,' Disaggregation - Section E '!A$313:O552,15,0)=0,"",VLOOKUP(C1330,' Disaggregation - Section E '!A$313:O848,15,0)),"")</f>
        <v/>
      </c>
      <c r="N1330" s="873"/>
      <c r="O1330" s="873"/>
    </row>
    <row r="1331" spans="1:15" x14ac:dyDescent="0.35">
      <c r="A1331" s="873" t="b">
        <f t="shared" ca="1" si="150"/>
        <v>0</v>
      </c>
      <c r="B1331" s="873"/>
      <c r="C1331" s="891" t="str">
        <f ca="1">IF(COUNTA(O$1095:O1331)=1,"",OFFSET(C1331,-COUNTA(O$1095:O1331)+1,0))</f>
        <v>a1V550000030FyEEAU</v>
      </c>
      <c r="D1331" s="878"/>
      <c r="E1331" s="875" t="str">
        <f ca="1">IFERROR(IF(VLOOKUP(C1331,' Disaggregation - Section E '!A$313:J849,7,0)="","",VLOOKUP(C1331,' Disaggregation - Section E '!A$313:J849,7,0)*100),"")</f>
        <v/>
      </c>
      <c r="F1331" s="873"/>
      <c r="G1331" s="876" t="str">
        <f ca="1">IFERROR(IF(VLOOKUP(C1331,' Disaggregation - Section E '!A$313:J849,6,0)="","",VLOOKUP(C1331,' Disaggregation - Section E '!A$313:J849,6,0)),"")</f>
        <v/>
      </c>
      <c r="H1331" s="876" t="str">
        <f ca="1">IFERROR(IF(INDEX(' Disaggregation - Section E '!F$313:F849,MATCH(C1331,' Disaggregation - Section E '!A$313:A849,0)+1,1)&lt;&gt;0,INDEX(' Disaggregation - Section E '!F$313:F849,MATCH(C1331,' Disaggregation - Section E '!A$313:A849,0)+1,1),""),"")</f>
        <v/>
      </c>
      <c r="I1331" s="877" t="str">
        <f ca="1">IFERROR(IF(VLOOKUP(C1331,' Disaggregation - Section E '!A$313:J849,8,0)=0,"",VLOOKUP(C1331,' Disaggregation - Section E '!A$313:J849,8,0)),"")</f>
        <v/>
      </c>
      <c r="J1331" s="877" t="str">
        <f ca="1">IFERROR(IF(VLOOKUP(C1331,' Disaggregation - Section E '!A$313:J849,9,0)="","",VLOOKUP(C1331,' Disaggregation - Section E '!A$313:J849,9,0)),"")</f>
        <v/>
      </c>
      <c r="K1331" s="873" t="str">
        <f ca="1">IFERROR(VLOOKUP(C1331,' Disaggregation - Section E '!A$313:J849,3,0),"")</f>
        <v/>
      </c>
      <c r="L1331" s="877" t="str">
        <f ca="1">IFERROR(IF(VLOOKUP(C1331,' Disaggregation - Section E '!A$313:J849,10,0)="","",VLOOKUP(C1331,' Disaggregation - Section E '!A$313:J849,10,0)),"")</f>
        <v/>
      </c>
      <c r="M1331" s="874" t="str">
        <f ca="1">IFERROR(IF(VLOOKUP(C1331,' Disaggregation - Section E '!A$313:O553,15,0)=0,"",VLOOKUP(C1331,' Disaggregation - Section E '!A$313:O849,15,0)),"")</f>
        <v/>
      </c>
      <c r="N1331" s="873"/>
      <c r="O1331" s="873"/>
    </row>
    <row r="1332" spans="1:15" x14ac:dyDescent="0.35">
      <c r="A1332" s="873" t="b">
        <f t="shared" ca="1" si="150"/>
        <v>0</v>
      </c>
      <c r="B1332" s="873"/>
      <c r="C1332" s="891" t="str">
        <f ca="1">IF(COUNTA(O$1095:O1332)=1,"",OFFSET(C1332,-COUNTA(O$1095:O1332)+1,0))</f>
        <v>a1V550000030FyFEAU</v>
      </c>
      <c r="D1332" s="878"/>
      <c r="E1332" s="875" t="str">
        <f ca="1">IFERROR(IF(VLOOKUP(C1332,' Disaggregation - Section E '!A$313:J850,7,0)="","",VLOOKUP(C1332,' Disaggregation - Section E '!A$313:J850,7,0)*100),"")</f>
        <v/>
      </c>
      <c r="F1332" s="873"/>
      <c r="G1332" s="876" t="str">
        <f ca="1">IFERROR(IF(VLOOKUP(C1332,' Disaggregation - Section E '!A$313:J850,6,0)="","",VLOOKUP(C1332,' Disaggregation - Section E '!A$313:J850,6,0)),"")</f>
        <v/>
      </c>
      <c r="H1332" s="876" t="str">
        <f ca="1">IFERROR(IF(INDEX(' Disaggregation - Section E '!F$313:F850,MATCH(C1332,' Disaggregation - Section E '!A$313:A850,0)+1,1)&lt;&gt;0,INDEX(' Disaggregation - Section E '!F$313:F850,MATCH(C1332,' Disaggregation - Section E '!A$313:A850,0)+1,1),""),"")</f>
        <v/>
      </c>
      <c r="I1332" s="877" t="str">
        <f ca="1">IFERROR(IF(VLOOKUP(C1332,' Disaggregation - Section E '!A$313:J850,8,0)=0,"",VLOOKUP(C1332,' Disaggregation - Section E '!A$313:J850,8,0)),"")</f>
        <v/>
      </c>
      <c r="J1332" s="877" t="str">
        <f ca="1">IFERROR(IF(VLOOKUP(C1332,' Disaggregation - Section E '!A$313:J850,9,0)="","",VLOOKUP(C1332,' Disaggregation - Section E '!A$313:J850,9,0)),"")</f>
        <v/>
      </c>
      <c r="K1332" s="873" t="str">
        <f ca="1">IFERROR(VLOOKUP(C1332,' Disaggregation - Section E '!A$313:J850,3,0),"")</f>
        <v/>
      </c>
      <c r="L1332" s="877" t="str">
        <f ca="1">IFERROR(IF(VLOOKUP(C1332,' Disaggregation - Section E '!A$313:J850,10,0)="","",VLOOKUP(C1332,' Disaggregation - Section E '!A$313:J850,10,0)),"")</f>
        <v/>
      </c>
      <c r="M1332" s="874" t="str">
        <f ca="1">IFERROR(IF(VLOOKUP(C1332,' Disaggregation - Section E '!A$313:O554,15,0)=0,"",VLOOKUP(C1332,' Disaggregation - Section E '!A$313:O850,15,0)),"")</f>
        <v/>
      </c>
      <c r="N1332" s="873"/>
      <c r="O1332" s="873"/>
    </row>
    <row r="1333" spans="1:15" x14ac:dyDescent="0.35">
      <c r="A1333" s="873" t="b">
        <f t="shared" ca="1" si="150"/>
        <v>0</v>
      </c>
      <c r="B1333" s="873"/>
      <c r="C1333" s="891" t="str">
        <f ca="1">IF(COUNTA(O$1095:O1333)=1,"",OFFSET(C1333,-COUNTA(O$1095:O1333)+1,0))</f>
        <v>a1V550000030FyGEAU</v>
      </c>
      <c r="D1333" s="878"/>
      <c r="E1333" s="875" t="str">
        <f ca="1">IFERROR(IF(VLOOKUP(C1333,' Disaggregation - Section E '!A$313:J851,7,0)="","",VLOOKUP(C1333,' Disaggregation - Section E '!A$313:J851,7,0)*100),"")</f>
        <v/>
      </c>
      <c r="F1333" s="873"/>
      <c r="G1333" s="876" t="str">
        <f ca="1">IFERROR(IF(VLOOKUP(C1333,' Disaggregation - Section E '!A$313:J851,6,0)="","",VLOOKUP(C1333,' Disaggregation - Section E '!A$313:J851,6,0)),"")</f>
        <v/>
      </c>
      <c r="H1333" s="876" t="str">
        <f ca="1">IFERROR(IF(INDEX(' Disaggregation - Section E '!F$313:F851,MATCH(C1333,' Disaggregation - Section E '!A$313:A851,0)+1,1)&lt;&gt;0,INDEX(' Disaggregation - Section E '!F$313:F851,MATCH(C1333,' Disaggregation - Section E '!A$313:A851,0)+1,1),""),"")</f>
        <v/>
      </c>
      <c r="I1333" s="877" t="str">
        <f ca="1">IFERROR(IF(VLOOKUP(C1333,' Disaggregation - Section E '!A$313:J851,8,0)=0,"",VLOOKUP(C1333,' Disaggregation - Section E '!A$313:J851,8,0)),"")</f>
        <v/>
      </c>
      <c r="J1333" s="877" t="str">
        <f ca="1">IFERROR(IF(VLOOKUP(C1333,' Disaggregation - Section E '!A$313:J851,9,0)="","",VLOOKUP(C1333,' Disaggregation - Section E '!A$313:J851,9,0)),"")</f>
        <v/>
      </c>
      <c r="K1333" s="873" t="str">
        <f ca="1">IFERROR(VLOOKUP(C1333,' Disaggregation - Section E '!A$313:J851,3,0),"")</f>
        <v/>
      </c>
      <c r="L1333" s="877" t="str">
        <f ca="1">IFERROR(IF(VLOOKUP(C1333,' Disaggregation - Section E '!A$313:J851,10,0)="","",VLOOKUP(C1333,' Disaggregation - Section E '!A$313:J851,10,0)),"")</f>
        <v/>
      </c>
      <c r="M1333" s="874" t="str">
        <f ca="1">IFERROR(IF(VLOOKUP(C1333,' Disaggregation - Section E '!A$313:O555,15,0)=0,"",VLOOKUP(C1333,' Disaggregation - Section E '!A$313:O851,15,0)),"")</f>
        <v/>
      </c>
      <c r="N1333" s="873"/>
      <c r="O1333" s="873"/>
    </row>
    <row r="1334" spans="1:15" x14ac:dyDescent="0.35">
      <c r="A1334" s="873" t="b">
        <f t="shared" ca="1" si="150"/>
        <v>0</v>
      </c>
      <c r="B1334" s="873"/>
      <c r="C1334" s="891" t="str">
        <f ca="1">IF(COUNTA(O$1095:O1334)=1,"",OFFSET(C1334,-COUNTA(O$1095:O1334)+1,0))</f>
        <v>a1V550000030FyHEAU</v>
      </c>
      <c r="D1334" s="878"/>
      <c r="E1334" s="875" t="str">
        <f ca="1">IFERROR(IF(VLOOKUP(C1334,' Disaggregation - Section E '!A$313:J852,7,0)="","",VLOOKUP(C1334,' Disaggregation - Section E '!A$313:J852,7,0)*100),"")</f>
        <v/>
      </c>
      <c r="F1334" s="873"/>
      <c r="G1334" s="876" t="str">
        <f ca="1">IFERROR(IF(VLOOKUP(C1334,' Disaggregation - Section E '!A$313:J852,6,0)="","",VLOOKUP(C1334,' Disaggregation - Section E '!A$313:J852,6,0)),"")</f>
        <v/>
      </c>
      <c r="H1334" s="876" t="str">
        <f ca="1">IFERROR(IF(INDEX(' Disaggregation - Section E '!F$313:F852,MATCH(C1334,' Disaggregation - Section E '!A$313:A852,0)+1,1)&lt;&gt;0,INDEX(' Disaggregation - Section E '!F$313:F852,MATCH(C1334,' Disaggregation - Section E '!A$313:A852,0)+1,1),""),"")</f>
        <v/>
      </c>
      <c r="I1334" s="877" t="str">
        <f ca="1">IFERROR(IF(VLOOKUP(C1334,' Disaggregation - Section E '!A$313:J852,8,0)=0,"",VLOOKUP(C1334,' Disaggregation - Section E '!A$313:J852,8,0)),"")</f>
        <v/>
      </c>
      <c r="J1334" s="877" t="str">
        <f ca="1">IFERROR(IF(VLOOKUP(C1334,' Disaggregation - Section E '!A$313:J852,9,0)="","",VLOOKUP(C1334,' Disaggregation - Section E '!A$313:J852,9,0)),"")</f>
        <v/>
      </c>
      <c r="K1334" s="873" t="str">
        <f ca="1">IFERROR(VLOOKUP(C1334,' Disaggregation - Section E '!A$313:J852,3,0),"")</f>
        <v/>
      </c>
      <c r="L1334" s="877" t="str">
        <f ca="1">IFERROR(IF(VLOOKUP(C1334,' Disaggregation - Section E '!A$313:J852,10,0)="","",VLOOKUP(C1334,' Disaggregation - Section E '!A$313:J852,10,0)),"")</f>
        <v/>
      </c>
      <c r="M1334" s="874" t="str">
        <f ca="1">IFERROR(IF(VLOOKUP(C1334,' Disaggregation - Section E '!A$313:O556,15,0)=0,"",VLOOKUP(C1334,' Disaggregation - Section E '!A$313:O852,15,0)),"")</f>
        <v/>
      </c>
      <c r="N1334" s="873"/>
      <c r="O1334" s="873"/>
    </row>
    <row r="1335" spans="1:15" x14ac:dyDescent="0.35">
      <c r="A1335" s="873" t="b">
        <f t="shared" ca="1" si="150"/>
        <v>0</v>
      </c>
      <c r="B1335" s="873"/>
      <c r="C1335" s="891" t="str">
        <f ca="1">IF(COUNTA(O$1095:O1335)=1,"",OFFSET(C1335,-COUNTA(O$1095:O1335)+1,0))</f>
        <v>a1V550000030FyIEAU</v>
      </c>
      <c r="D1335" s="878"/>
      <c r="E1335" s="875" t="str">
        <f ca="1">IFERROR(IF(VLOOKUP(C1335,' Disaggregation - Section E '!A$313:J853,7,0)="","",VLOOKUP(C1335,' Disaggregation - Section E '!A$313:J853,7,0)*100),"")</f>
        <v/>
      </c>
      <c r="F1335" s="873"/>
      <c r="G1335" s="876" t="str">
        <f ca="1">IFERROR(IF(VLOOKUP(C1335,' Disaggregation - Section E '!A$313:J853,6,0)="","",VLOOKUP(C1335,' Disaggregation - Section E '!A$313:J853,6,0)),"")</f>
        <v/>
      </c>
      <c r="H1335" s="876" t="str">
        <f ca="1">IFERROR(IF(INDEX(' Disaggregation - Section E '!F$313:F853,MATCH(C1335,' Disaggregation - Section E '!A$313:A853,0)+1,1)&lt;&gt;0,INDEX(' Disaggregation - Section E '!F$313:F853,MATCH(C1335,' Disaggregation - Section E '!A$313:A853,0)+1,1),""),"")</f>
        <v/>
      </c>
      <c r="I1335" s="877" t="str">
        <f ca="1">IFERROR(IF(VLOOKUP(C1335,' Disaggregation - Section E '!A$313:J853,8,0)=0,"",VLOOKUP(C1335,' Disaggregation - Section E '!A$313:J853,8,0)),"")</f>
        <v/>
      </c>
      <c r="J1335" s="877" t="str">
        <f ca="1">IFERROR(IF(VLOOKUP(C1335,' Disaggregation - Section E '!A$313:J853,9,0)="","",VLOOKUP(C1335,' Disaggregation - Section E '!A$313:J853,9,0)),"")</f>
        <v/>
      </c>
      <c r="K1335" s="873" t="str">
        <f ca="1">IFERROR(VLOOKUP(C1335,' Disaggregation - Section E '!A$313:J853,3,0),"")</f>
        <v/>
      </c>
      <c r="L1335" s="877" t="str">
        <f ca="1">IFERROR(IF(VLOOKUP(C1335,' Disaggregation - Section E '!A$313:J853,10,0)="","",VLOOKUP(C1335,' Disaggregation - Section E '!A$313:J853,10,0)),"")</f>
        <v/>
      </c>
      <c r="M1335" s="874" t="str">
        <f ca="1">IFERROR(IF(VLOOKUP(C1335,' Disaggregation - Section E '!A$313:O557,15,0)=0,"",VLOOKUP(C1335,' Disaggregation - Section E '!A$313:O853,15,0)),"")</f>
        <v/>
      </c>
      <c r="N1335" s="873"/>
      <c r="O1335" s="873"/>
    </row>
    <row r="1336" spans="1:15" x14ac:dyDescent="0.35">
      <c r="A1336" s="873" t="b">
        <f t="shared" ca="1" si="150"/>
        <v>0</v>
      </c>
      <c r="B1336" s="873"/>
      <c r="C1336" s="891" t="str">
        <f ca="1">IF(COUNTA(O$1095:O1336)=1,"",OFFSET(C1336,-COUNTA(O$1095:O1336)+1,0))</f>
        <v>a1V550000030FyJEAU</v>
      </c>
      <c r="D1336" s="878"/>
      <c r="E1336" s="875" t="str">
        <f ca="1">IFERROR(IF(VLOOKUP(C1336,' Disaggregation - Section E '!A$313:J854,7,0)="","",VLOOKUP(C1336,' Disaggregation - Section E '!A$313:J854,7,0)*100),"")</f>
        <v/>
      </c>
      <c r="F1336" s="873"/>
      <c r="G1336" s="876" t="str">
        <f ca="1">IFERROR(IF(VLOOKUP(C1336,' Disaggregation - Section E '!A$313:J854,6,0)="","",VLOOKUP(C1336,' Disaggregation - Section E '!A$313:J854,6,0)),"")</f>
        <v/>
      </c>
      <c r="H1336" s="876" t="str">
        <f ca="1">IFERROR(IF(INDEX(' Disaggregation - Section E '!F$313:F854,MATCH(C1336,' Disaggregation - Section E '!A$313:A854,0)+1,1)&lt;&gt;0,INDEX(' Disaggregation - Section E '!F$313:F854,MATCH(C1336,' Disaggregation - Section E '!A$313:A854,0)+1,1),""),"")</f>
        <v/>
      </c>
      <c r="I1336" s="877" t="str">
        <f ca="1">IFERROR(IF(VLOOKUP(C1336,' Disaggregation - Section E '!A$313:J854,8,0)=0,"",VLOOKUP(C1336,' Disaggregation - Section E '!A$313:J854,8,0)),"")</f>
        <v/>
      </c>
      <c r="J1336" s="877" t="str">
        <f ca="1">IFERROR(IF(VLOOKUP(C1336,' Disaggregation - Section E '!A$313:J854,9,0)="","",VLOOKUP(C1336,' Disaggregation - Section E '!A$313:J854,9,0)),"")</f>
        <v/>
      </c>
      <c r="K1336" s="873" t="str">
        <f ca="1">IFERROR(VLOOKUP(C1336,' Disaggregation - Section E '!A$313:J854,3,0),"")</f>
        <v/>
      </c>
      <c r="L1336" s="877" t="str">
        <f ca="1">IFERROR(IF(VLOOKUP(C1336,' Disaggregation - Section E '!A$313:J854,10,0)="","",VLOOKUP(C1336,' Disaggregation - Section E '!A$313:J854,10,0)),"")</f>
        <v/>
      </c>
      <c r="M1336" s="874" t="str">
        <f ca="1">IFERROR(IF(VLOOKUP(C1336,' Disaggregation - Section E '!A$313:O558,15,0)=0,"",VLOOKUP(C1336,' Disaggregation - Section E '!A$313:O854,15,0)),"")</f>
        <v/>
      </c>
      <c r="N1336" s="873"/>
      <c r="O1336" s="873"/>
    </row>
    <row r="1337" spans="1:15" x14ac:dyDescent="0.35">
      <c r="A1337" s="873" t="b">
        <f t="shared" ca="1" si="150"/>
        <v>0</v>
      </c>
      <c r="B1337" s="873"/>
      <c r="C1337" s="891" t="str">
        <f ca="1">IF(COUNTA(O$1095:O1337)=1,"",OFFSET(C1337,-COUNTA(O$1095:O1337)+1,0))</f>
        <v>a1V550000030FyKEAU</v>
      </c>
      <c r="D1337" s="878"/>
      <c r="E1337" s="875" t="str">
        <f ca="1">IFERROR(IF(VLOOKUP(C1337,' Disaggregation - Section E '!A$313:J855,7,0)="","",VLOOKUP(C1337,' Disaggregation - Section E '!A$313:J855,7,0)*100),"")</f>
        <v/>
      </c>
      <c r="F1337" s="873"/>
      <c r="G1337" s="876" t="str">
        <f ca="1">IFERROR(IF(VLOOKUP(C1337,' Disaggregation - Section E '!A$313:J855,6,0)="","",VLOOKUP(C1337,' Disaggregation - Section E '!A$313:J855,6,0)),"")</f>
        <v/>
      </c>
      <c r="H1337" s="876" t="str">
        <f ca="1">IFERROR(IF(INDEX(' Disaggregation - Section E '!F$313:F855,MATCH(C1337,' Disaggregation - Section E '!A$313:A855,0)+1,1)&lt;&gt;0,INDEX(' Disaggregation - Section E '!F$313:F855,MATCH(C1337,' Disaggregation - Section E '!A$313:A855,0)+1,1),""),"")</f>
        <v/>
      </c>
      <c r="I1337" s="877" t="str">
        <f ca="1">IFERROR(IF(VLOOKUP(C1337,' Disaggregation - Section E '!A$313:J855,8,0)=0,"",VLOOKUP(C1337,' Disaggregation - Section E '!A$313:J855,8,0)),"")</f>
        <v/>
      </c>
      <c r="J1337" s="877" t="str">
        <f ca="1">IFERROR(IF(VLOOKUP(C1337,' Disaggregation - Section E '!A$313:J855,9,0)="","",VLOOKUP(C1337,' Disaggregation - Section E '!A$313:J855,9,0)),"")</f>
        <v/>
      </c>
      <c r="K1337" s="873" t="str">
        <f ca="1">IFERROR(VLOOKUP(C1337,' Disaggregation - Section E '!A$313:J855,3,0),"")</f>
        <v/>
      </c>
      <c r="L1337" s="877" t="str">
        <f ca="1">IFERROR(IF(VLOOKUP(C1337,' Disaggregation - Section E '!A$313:J855,10,0)="","",VLOOKUP(C1337,' Disaggregation - Section E '!A$313:J855,10,0)),"")</f>
        <v/>
      </c>
      <c r="M1337" s="874" t="str">
        <f ca="1">IFERROR(IF(VLOOKUP(C1337,' Disaggregation - Section E '!A$313:O559,15,0)=0,"",VLOOKUP(C1337,' Disaggregation - Section E '!A$313:O855,15,0)),"")</f>
        <v/>
      </c>
      <c r="N1337" s="873"/>
      <c r="O1337" s="873"/>
    </row>
    <row r="1338" spans="1:15" x14ac:dyDescent="0.35">
      <c r="A1338" s="873" t="b">
        <f t="shared" ca="1" si="150"/>
        <v>0</v>
      </c>
      <c r="B1338" s="873"/>
      <c r="C1338" s="891" t="str">
        <f ca="1">IF(COUNTA(O$1095:O1338)=1,"",OFFSET(C1338,-COUNTA(O$1095:O1338)+1,0))</f>
        <v>a1V550000030FyLEAU</v>
      </c>
      <c r="D1338" s="878"/>
      <c r="E1338" s="875" t="str">
        <f ca="1">IFERROR(IF(VLOOKUP(C1338,' Disaggregation - Section E '!A$313:J856,7,0)="","",VLOOKUP(C1338,' Disaggregation - Section E '!A$313:J856,7,0)*100),"")</f>
        <v/>
      </c>
      <c r="F1338" s="873"/>
      <c r="G1338" s="876" t="str">
        <f ca="1">IFERROR(IF(VLOOKUP(C1338,' Disaggregation - Section E '!A$313:J856,6,0)="","",VLOOKUP(C1338,' Disaggregation - Section E '!A$313:J856,6,0)),"")</f>
        <v/>
      </c>
      <c r="H1338" s="876" t="str">
        <f ca="1">IFERROR(IF(INDEX(' Disaggregation - Section E '!F$313:F856,MATCH(C1338,' Disaggregation - Section E '!A$313:A856,0)+1,1)&lt;&gt;0,INDEX(' Disaggregation - Section E '!F$313:F856,MATCH(C1338,' Disaggregation - Section E '!A$313:A856,0)+1,1),""),"")</f>
        <v/>
      </c>
      <c r="I1338" s="877" t="str">
        <f ca="1">IFERROR(IF(VLOOKUP(C1338,' Disaggregation - Section E '!A$313:J856,8,0)=0,"",VLOOKUP(C1338,' Disaggregation - Section E '!A$313:J856,8,0)),"")</f>
        <v/>
      </c>
      <c r="J1338" s="877" t="str">
        <f ca="1">IFERROR(IF(VLOOKUP(C1338,' Disaggregation - Section E '!A$313:J856,9,0)="","",VLOOKUP(C1338,' Disaggregation - Section E '!A$313:J856,9,0)),"")</f>
        <v/>
      </c>
      <c r="K1338" s="873" t="str">
        <f ca="1">IFERROR(VLOOKUP(C1338,' Disaggregation - Section E '!A$313:J856,3,0),"")</f>
        <v/>
      </c>
      <c r="L1338" s="877" t="str">
        <f ca="1">IFERROR(IF(VLOOKUP(C1338,' Disaggregation - Section E '!A$313:J856,10,0)="","",VLOOKUP(C1338,' Disaggregation - Section E '!A$313:J856,10,0)),"")</f>
        <v/>
      </c>
      <c r="M1338" s="874" t="str">
        <f ca="1">IFERROR(IF(VLOOKUP(C1338,' Disaggregation - Section E '!A$313:O560,15,0)=0,"",VLOOKUP(C1338,' Disaggregation - Section E '!A$313:O856,15,0)),"")</f>
        <v/>
      </c>
      <c r="N1338" s="873"/>
      <c r="O1338" s="873"/>
    </row>
    <row r="1339" spans="1:15" x14ac:dyDescent="0.35">
      <c r="A1339" s="873" t="b">
        <f t="shared" ca="1" si="150"/>
        <v>0</v>
      </c>
      <c r="B1339" s="873"/>
      <c r="C1339" s="891" t="str">
        <f ca="1">IF(COUNTA(O$1095:O1339)=1,"",OFFSET(C1339,-COUNTA(O$1095:O1339)+1,0))</f>
        <v>a1V550000030FyMEAU</v>
      </c>
      <c r="D1339" s="878"/>
      <c r="E1339" s="875" t="str">
        <f ca="1">IFERROR(IF(VLOOKUP(C1339,' Disaggregation - Section E '!A$313:J857,7,0)="","",VLOOKUP(C1339,' Disaggregation - Section E '!A$313:J857,7,0)*100),"")</f>
        <v/>
      </c>
      <c r="F1339" s="873"/>
      <c r="G1339" s="876" t="str">
        <f ca="1">IFERROR(IF(VLOOKUP(C1339,' Disaggregation - Section E '!A$313:J857,6,0)="","",VLOOKUP(C1339,' Disaggregation - Section E '!A$313:J857,6,0)),"")</f>
        <v/>
      </c>
      <c r="H1339" s="876" t="str">
        <f ca="1">IFERROR(IF(INDEX(' Disaggregation - Section E '!F$313:F857,MATCH(C1339,' Disaggregation - Section E '!A$313:A857,0)+1,1)&lt;&gt;0,INDEX(' Disaggregation - Section E '!F$313:F857,MATCH(C1339,' Disaggregation - Section E '!A$313:A857,0)+1,1),""),"")</f>
        <v/>
      </c>
      <c r="I1339" s="877" t="str">
        <f ca="1">IFERROR(IF(VLOOKUP(C1339,' Disaggregation - Section E '!A$313:J857,8,0)=0,"",VLOOKUP(C1339,' Disaggregation - Section E '!A$313:J857,8,0)),"")</f>
        <v/>
      </c>
      <c r="J1339" s="877" t="str">
        <f ca="1">IFERROR(IF(VLOOKUP(C1339,' Disaggregation - Section E '!A$313:J857,9,0)="","",VLOOKUP(C1339,' Disaggregation - Section E '!A$313:J857,9,0)),"")</f>
        <v/>
      </c>
      <c r="K1339" s="873" t="str">
        <f ca="1">IFERROR(VLOOKUP(C1339,' Disaggregation - Section E '!A$313:J857,3,0),"")</f>
        <v/>
      </c>
      <c r="L1339" s="877" t="str">
        <f ca="1">IFERROR(IF(VLOOKUP(C1339,' Disaggregation - Section E '!A$313:J857,10,0)="","",VLOOKUP(C1339,' Disaggregation - Section E '!A$313:J857,10,0)),"")</f>
        <v/>
      </c>
      <c r="M1339" s="874" t="str">
        <f ca="1">IFERROR(IF(VLOOKUP(C1339,' Disaggregation - Section E '!A$313:O561,15,0)=0,"",VLOOKUP(C1339,' Disaggregation - Section E '!A$313:O857,15,0)),"")</f>
        <v/>
      </c>
      <c r="N1339" s="873"/>
      <c r="O1339" s="873"/>
    </row>
    <row r="1340" spans="1:15" x14ac:dyDescent="0.35">
      <c r="A1340" s="873" t="b">
        <f t="shared" ca="1" si="150"/>
        <v>0</v>
      </c>
      <c r="B1340" s="873"/>
      <c r="C1340" s="891" t="str">
        <f ca="1">IF(COUNTA(O$1095:O1340)=1,"",OFFSET(C1340,-COUNTA(O$1095:O1340)+1,0))</f>
        <v>a1V550000030FyNEAU</v>
      </c>
      <c r="D1340" s="878"/>
      <c r="E1340" s="875" t="str">
        <f ca="1">IFERROR(IF(VLOOKUP(C1340,' Disaggregation - Section E '!A$313:J858,7,0)="","",VLOOKUP(C1340,' Disaggregation - Section E '!A$313:J858,7,0)*100),"")</f>
        <v/>
      </c>
      <c r="F1340" s="873"/>
      <c r="G1340" s="876" t="str">
        <f ca="1">IFERROR(IF(VLOOKUP(C1340,' Disaggregation - Section E '!A$313:J858,6,0)="","",VLOOKUP(C1340,' Disaggregation - Section E '!A$313:J858,6,0)),"")</f>
        <v/>
      </c>
      <c r="H1340" s="876" t="str">
        <f ca="1">IFERROR(IF(INDEX(' Disaggregation - Section E '!F$313:F858,MATCH(C1340,' Disaggregation - Section E '!A$313:A858,0)+1,1)&lt;&gt;0,INDEX(' Disaggregation - Section E '!F$313:F858,MATCH(C1340,' Disaggregation - Section E '!A$313:A858,0)+1,1),""),"")</f>
        <v/>
      </c>
      <c r="I1340" s="877" t="str">
        <f ca="1">IFERROR(IF(VLOOKUP(C1340,' Disaggregation - Section E '!A$313:J858,8,0)=0,"",VLOOKUP(C1340,' Disaggregation - Section E '!A$313:J858,8,0)),"")</f>
        <v/>
      </c>
      <c r="J1340" s="877" t="str">
        <f ca="1">IFERROR(IF(VLOOKUP(C1340,' Disaggregation - Section E '!A$313:J858,9,0)="","",VLOOKUP(C1340,' Disaggregation - Section E '!A$313:J858,9,0)),"")</f>
        <v/>
      </c>
      <c r="K1340" s="873" t="str">
        <f ca="1">IFERROR(VLOOKUP(C1340,' Disaggregation - Section E '!A$313:J858,3,0),"")</f>
        <v/>
      </c>
      <c r="L1340" s="877" t="str">
        <f ca="1">IFERROR(IF(VLOOKUP(C1340,' Disaggregation - Section E '!A$313:J858,10,0)="","",VLOOKUP(C1340,' Disaggregation - Section E '!A$313:J858,10,0)),"")</f>
        <v/>
      </c>
      <c r="M1340" s="874" t="str">
        <f ca="1">IFERROR(IF(VLOOKUP(C1340,' Disaggregation - Section E '!A$313:O562,15,0)=0,"",VLOOKUP(C1340,' Disaggregation - Section E '!A$313:O858,15,0)),"")</f>
        <v/>
      </c>
      <c r="N1340" s="873"/>
      <c r="O1340" s="873"/>
    </row>
    <row r="1341" spans="1:15" x14ac:dyDescent="0.35">
      <c r="A1341" s="873" t="b">
        <f t="shared" ca="1" si="150"/>
        <v>0</v>
      </c>
      <c r="B1341" s="873"/>
      <c r="C1341" s="891" t="str">
        <f ca="1">IF(COUNTA(O$1095:O1341)=1,"",OFFSET(C1341,-COUNTA(O$1095:O1341)+1,0))</f>
        <v>a1V550000030FyOEAU</v>
      </c>
      <c r="D1341" s="878"/>
      <c r="E1341" s="875" t="str">
        <f ca="1">IFERROR(IF(VLOOKUP(C1341,' Disaggregation - Section E '!A$313:J859,7,0)="","",VLOOKUP(C1341,' Disaggregation - Section E '!A$313:J859,7,0)*100),"")</f>
        <v/>
      </c>
      <c r="F1341" s="873"/>
      <c r="G1341" s="876" t="str">
        <f ca="1">IFERROR(IF(VLOOKUP(C1341,' Disaggregation - Section E '!A$313:J859,6,0)="","",VLOOKUP(C1341,' Disaggregation - Section E '!A$313:J859,6,0)),"")</f>
        <v/>
      </c>
      <c r="H1341" s="876" t="str">
        <f ca="1">IFERROR(IF(INDEX(' Disaggregation - Section E '!F$313:F859,MATCH(C1341,' Disaggregation - Section E '!A$313:A859,0)+1,1)&lt;&gt;0,INDEX(' Disaggregation - Section E '!F$313:F859,MATCH(C1341,' Disaggregation - Section E '!A$313:A859,0)+1,1),""),"")</f>
        <v/>
      </c>
      <c r="I1341" s="877" t="str">
        <f ca="1">IFERROR(IF(VLOOKUP(C1341,' Disaggregation - Section E '!A$313:J859,8,0)=0,"",VLOOKUP(C1341,' Disaggregation - Section E '!A$313:J859,8,0)),"")</f>
        <v/>
      </c>
      <c r="J1341" s="877" t="str">
        <f ca="1">IFERROR(IF(VLOOKUP(C1341,' Disaggregation - Section E '!A$313:J859,9,0)="","",VLOOKUP(C1341,' Disaggregation - Section E '!A$313:J859,9,0)),"")</f>
        <v/>
      </c>
      <c r="K1341" s="873" t="str">
        <f ca="1">IFERROR(VLOOKUP(C1341,' Disaggregation - Section E '!A$313:J859,3,0),"")</f>
        <v/>
      </c>
      <c r="L1341" s="877" t="str">
        <f ca="1">IFERROR(IF(VLOOKUP(C1341,' Disaggregation - Section E '!A$313:J859,10,0)="","",VLOOKUP(C1341,' Disaggregation - Section E '!A$313:J859,10,0)),"")</f>
        <v/>
      </c>
      <c r="M1341" s="874" t="str">
        <f ca="1">IFERROR(IF(VLOOKUP(C1341,' Disaggregation - Section E '!A$313:O563,15,0)=0,"",VLOOKUP(C1341,' Disaggregation - Section E '!A$313:O859,15,0)),"")</f>
        <v/>
      </c>
      <c r="N1341" s="873"/>
      <c r="O1341" s="873"/>
    </row>
    <row r="1342" spans="1:15" x14ac:dyDescent="0.35">
      <c r="A1342" s="873" t="b">
        <f t="shared" ca="1" si="150"/>
        <v>0</v>
      </c>
      <c r="B1342" s="873"/>
      <c r="C1342" s="891" t="str">
        <f ca="1">IF(COUNTA(O$1095:O1342)=1,"",OFFSET(C1342,-COUNTA(O$1095:O1342)+1,0))</f>
        <v>a1V550000030FyPEAU</v>
      </c>
      <c r="D1342" s="878"/>
      <c r="E1342" s="875" t="str">
        <f ca="1">IFERROR(IF(VLOOKUP(C1342,' Disaggregation - Section E '!A$313:J860,7,0)="","",VLOOKUP(C1342,' Disaggregation - Section E '!A$313:J860,7,0)*100),"")</f>
        <v/>
      </c>
      <c r="F1342" s="873"/>
      <c r="G1342" s="876" t="str">
        <f ca="1">IFERROR(IF(VLOOKUP(C1342,' Disaggregation - Section E '!A$313:J860,6,0)="","",VLOOKUP(C1342,' Disaggregation - Section E '!A$313:J860,6,0)),"")</f>
        <v/>
      </c>
      <c r="H1342" s="876" t="str">
        <f ca="1">IFERROR(IF(INDEX(' Disaggregation - Section E '!F$313:F860,MATCH(C1342,' Disaggregation - Section E '!A$313:A860,0)+1,1)&lt;&gt;0,INDEX(' Disaggregation - Section E '!F$313:F860,MATCH(C1342,' Disaggregation - Section E '!A$313:A860,0)+1,1),""),"")</f>
        <v/>
      </c>
      <c r="I1342" s="877" t="str">
        <f ca="1">IFERROR(IF(VLOOKUP(C1342,' Disaggregation - Section E '!A$313:J860,8,0)=0,"",VLOOKUP(C1342,' Disaggregation - Section E '!A$313:J860,8,0)),"")</f>
        <v/>
      </c>
      <c r="J1342" s="877" t="str">
        <f ca="1">IFERROR(IF(VLOOKUP(C1342,' Disaggregation - Section E '!A$313:J860,9,0)="","",VLOOKUP(C1342,' Disaggregation - Section E '!A$313:J860,9,0)),"")</f>
        <v/>
      </c>
      <c r="K1342" s="873" t="str">
        <f ca="1">IFERROR(VLOOKUP(C1342,' Disaggregation - Section E '!A$313:J860,3,0),"")</f>
        <v/>
      </c>
      <c r="L1342" s="877" t="str">
        <f ca="1">IFERROR(IF(VLOOKUP(C1342,' Disaggregation - Section E '!A$313:J860,10,0)="","",VLOOKUP(C1342,' Disaggregation - Section E '!A$313:J860,10,0)),"")</f>
        <v/>
      </c>
      <c r="M1342" s="874" t="str">
        <f ca="1">IFERROR(IF(VLOOKUP(C1342,' Disaggregation - Section E '!A$313:O564,15,0)=0,"",VLOOKUP(C1342,' Disaggregation - Section E '!A$313:O860,15,0)),"")</f>
        <v/>
      </c>
      <c r="N1342" s="873"/>
      <c r="O1342" s="873"/>
    </row>
    <row r="1343" spans="1:15" x14ac:dyDescent="0.35">
      <c r="A1343" s="873" t="b">
        <f t="shared" ca="1" si="150"/>
        <v>0</v>
      </c>
      <c r="B1343" s="873"/>
      <c r="C1343" s="891" t="str">
        <f ca="1">IF(COUNTA(O$1095:O1343)=1,"",OFFSET(C1343,-COUNTA(O$1095:O1343)+1,0))</f>
        <v>a1V550000030FyQEAU</v>
      </c>
      <c r="D1343" s="878"/>
      <c r="E1343" s="875" t="str">
        <f ca="1">IFERROR(IF(VLOOKUP(C1343,' Disaggregation - Section E '!A$313:J861,7,0)="","",VLOOKUP(C1343,' Disaggregation - Section E '!A$313:J861,7,0)*100),"")</f>
        <v/>
      </c>
      <c r="F1343" s="873"/>
      <c r="G1343" s="876" t="str">
        <f ca="1">IFERROR(IF(VLOOKUP(C1343,' Disaggregation - Section E '!A$313:J861,6,0)="","",VLOOKUP(C1343,' Disaggregation - Section E '!A$313:J861,6,0)),"")</f>
        <v/>
      </c>
      <c r="H1343" s="876" t="str">
        <f ca="1">IFERROR(IF(INDEX(' Disaggregation - Section E '!F$313:F861,MATCH(C1343,' Disaggregation - Section E '!A$313:A861,0)+1,1)&lt;&gt;0,INDEX(' Disaggregation - Section E '!F$313:F861,MATCH(C1343,' Disaggregation - Section E '!A$313:A861,0)+1,1),""),"")</f>
        <v/>
      </c>
      <c r="I1343" s="877" t="str">
        <f ca="1">IFERROR(IF(VLOOKUP(C1343,' Disaggregation - Section E '!A$313:J861,8,0)=0,"",VLOOKUP(C1343,' Disaggregation - Section E '!A$313:J861,8,0)),"")</f>
        <v/>
      </c>
      <c r="J1343" s="877" t="str">
        <f ca="1">IFERROR(IF(VLOOKUP(C1343,' Disaggregation - Section E '!A$313:J861,9,0)="","",VLOOKUP(C1343,' Disaggregation - Section E '!A$313:J861,9,0)),"")</f>
        <v/>
      </c>
      <c r="K1343" s="873" t="str">
        <f ca="1">IFERROR(VLOOKUP(C1343,' Disaggregation - Section E '!A$313:J861,3,0),"")</f>
        <v/>
      </c>
      <c r="L1343" s="877" t="str">
        <f ca="1">IFERROR(IF(VLOOKUP(C1343,' Disaggregation - Section E '!A$313:J861,10,0)="","",VLOOKUP(C1343,' Disaggregation - Section E '!A$313:J861,10,0)),"")</f>
        <v/>
      </c>
      <c r="M1343" s="874" t="str">
        <f ca="1">IFERROR(IF(VLOOKUP(C1343,' Disaggregation - Section E '!A$313:O565,15,0)=0,"",VLOOKUP(C1343,' Disaggregation - Section E '!A$313:O861,15,0)),"")</f>
        <v/>
      </c>
      <c r="N1343" s="873"/>
      <c r="O1343" s="873"/>
    </row>
    <row r="1344" spans="1:15" x14ac:dyDescent="0.35">
      <c r="A1344" s="873" t="b">
        <f t="shared" ca="1" si="150"/>
        <v>0</v>
      </c>
      <c r="B1344" s="873"/>
      <c r="C1344" s="891" t="str">
        <f ca="1">IF(COUNTA(O$1095:O1344)=1,"",OFFSET(C1344,-COUNTA(O$1095:O1344)+1,0))</f>
        <v>a1V550000030FyREAU</v>
      </c>
      <c r="D1344" s="878"/>
      <c r="E1344" s="875" t="str">
        <f ca="1">IFERROR(IF(VLOOKUP(C1344,' Disaggregation - Section E '!A$313:J862,7,0)="","",VLOOKUP(C1344,' Disaggregation - Section E '!A$313:J862,7,0)*100),"")</f>
        <v/>
      </c>
      <c r="F1344" s="873"/>
      <c r="G1344" s="876" t="str">
        <f ca="1">IFERROR(IF(VLOOKUP(C1344,' Disaggregation - Section E '!A$313:J862,6,0)="","",VLOOKUP(C1344,' Disaggregation - Section E '!A$313:J862,6,0)),"")</f>
        <v/>
      </c>
      <c r="H1344" s="876" t="str">
        <f ca="1">IFERROR(IF(INDEX(' Disaggregation - Section E '!F$313:F862,MATCH(C1344,' Disaggregation - Section E '!A$313:A862,0)+1,1)&lt;&gt;0,INDEX(' Disaggregation - Section E '!F$313:F862,MATCH(C1344,' Disaggregation - Section E '!A$313:A862,0)+1,1),""),"")</f>
        <v/>
      </c>
      <c r="I1344" s="877" t="str">
        <f ca="1">IFERROR(IF(VLOOKUP(C1344,' Disaggregation - Section E '!A$313:J862,8,0)=0,"",VLOOKUP(C1344,' Disaggregation - Section E '!A$313:J862,8,0)),"")</f>
        <v/>
      </c>
      <c r="J1344" s="877" t="str">
        <f ca="1">IFERROR(IF(VLOOKUP(C1344,' Disaggregation - Section E '!A$313:J862,9,0)="","",VLOOKUP(C1344,' Disaggregation - Section E '!A$313:J862,9,0)),"")</f>
        <v/>
      </c>
      <c r="K1344" s="873" t="str">
        <f ca="1">IFERROR(VLOOKUP(C1344,' Disaggregation - Section E '!A$313:J862,3,0),"")</f>
        <v/>
      </c>
      <c r="L1344" s="877" t="str">
        <f ca="1">IFERROR(IF(VLOOKUP(C1344,' Disaggregation - Section E '!A$313:J862,10,0)="","",VLOOKUP(C1344,' Disaggregation - Section E '!A$313:J862,10,0)),"")</f>
        <v/>
      </c>
      <c r="M1344" s="874" t="str">
        <f ca="1">IFERROR(IF(VLOOKUP(C1344,' Disaggregation - Section E '!A$313:O566,15,0)=0,"",VLOOKUP(C1344,' Disaggregation - Section E '!A$313:O862,15,0)),"")</f>
        <v/>
      </c>
      <c r="N1344" s="873"/>
      <c r="O1344" s="873"/>
    </row>
    <row r="1345" spans="1:15" x14ac:dyDescent="0.35">
      <c r="A1345" s="873" t="b">
        <f t="shared" ca="1" si="150"/>
        <v>0</v>
      </c>
      <c r="B1345" s="873"/>
      <c r="C1345" s="891" t="str">
        <f ca="1">IF(COUNTA(O$1095:O1345)=1,"",OFFSET(C1345,-COUNTA(O$1095:O1345)+1,0))</f>
        <v>a1V550000030FySEAU</v>
      </c>
      <c r="D1345" s="878"/>
      <c r="E1345" s="875" t="str">
        <f ca="1">IFERROR(IF(VLOOKUP(C1345,' Disaggregation - Section E '!A$313:J863,7,0)="","",VLOOKUP(C1345,' Disaggregation - Section E '!A$313:J863,7,0)*100),"")</f>
        <v/>
      </c>
      <c r="F1345" s="873"/>
      <c r="G1345" s="876" t="str">
        <f ca="1">IFERROR(IF(VLOOKUP(C1345,' Disaggregation - Section E '!A$313:J863,6,0)="","",VLOOKUP(C1345,' Disaggregation - Section E '!A$313:J863,6,0)),"")</f>
        <v/>
      </c>
      <c r="H1345" s="876" t="str">
        <f ca="1">IFERROR(IF(INDEX(' Disaggregation - Section E '!F$313:F863,MATCH(C1345,' Disaggregation - Section E '!A$313:A863,0)+1,1)&lt;&gt;0,INDEX(' Disaggregation - Section E '!F$313:F863,MATCH(C1345,' Disaggregation - Section E '!A$313:A863,0)+1,1),""),"")</f>
        <v/>
      </c>
      <c r="I1345" s="877" t="str">
        <f ca="1">IFERROR(IF(VLOOKUP(C1345,' Disaggregation - Section E '!A$313:J863,8,0)=0,"",VLOOKUP(C1345,' Disaggregation - Section E '!A$313:J863,8,0)),"")</f>
        <v/>
      </c>
      <c r="J1345" s="877" t="str">
        <f ca="1">IFERROR(IF(VLOOKUP(C1345,' Disaggregation - Section E '!A$313:J863,9,0)="","",VLOOKUP(C1345,' Disaggregation - Section E '!A$313:J863,9,0)),"")</f>
        <v/>
      </c>
      <c r="K1345" s="873" t="str">
        <f ca="1">IFERROR(VLOOKUP(C1345,' Disaggregation - Section E '!A$313:J863,3,0),"")</f>
        <v/>
      </c>
      <c r="L1345" s="877" t="str">
        <f ca="1">IFERROR(IF(VLOOKUP(C1345,' Disaggregation - Section E '!A$313:J863,10,0)="","",VLOOKUP(C1345,' Disaggregation - Section E '!A$313:J863,10,0)),"")</f>
        <v/>
      </c>
      <c r="M1345" s="874" t="str">
        <f ca="1">IFERROR(IF(VLOOKUP(C1345,' Disaggregation - Section E '!A$313:O567,15,0)=0,"",VLOOKUP(C1345,' Disaggregation - Section E '!A$313:O863,15,0)),"")</f>
        <v/>
      </c>
      <c r="N1345" s="873"/>
      <c r="O1345" s="873"/>
    </row>
    <row r="1346" spans="1:15" x14ac:dyDescent="0.35">
      <c r="A1346" s="873" t="b">
        <f t="shared" ca="1" si="150"/>
        <v>0</v>
      </c>
      <c r="B1346" s="873"/>
      <c r="C1346" s="891" t="str">
        <f ca="1">IF(COUNTA(O$1095:O1346)=1,"",OFFSET(C1346,-COUNTA(O$1095:O1346)+1,0))</f>
        <v>a1V550000030FyTEAU</v>
      </c>
      <c r="D1346" s="878"/>
      <c r="E1346" s="875" t="str">
        <f ca="1">IFERROR(IF(VLOOKUP(C1346,' Disaggregation - Section E '!A$313:J864,7,0)="","",VLOOKUP(C1346,' Disaggregation - Section E '!A$313:J864,7,0)*100),"")</f>
        <v/>
      </c>
      <c r="F1346" s="873"/>
      <c r="G1346" s="876" t="str">
        <f ca="1">IFERROR(IF(VLOOKUP(C1346,' Disaggregation - Section E '!A$313:J864,6,0)="","",VLOOKUP(C1346,' Disaggregation - Section E '!A$313:J864,6,0)),"")</f>
        <v/>
      </c>
      <c r="H1346" s="876" t="str">
        <f ca="1">IFERROR(IF(INDEX(' Disaggregation - Section E '!F$313:F864,MATCH(C1346,' Disaggregation - Section E '!A$313:A864,0)+1,1)&lt;&gt;0,INDEX(' Disaggregation - Section E '!F$313:F864,MATCH(C1346,' Disaggregation - Section E '!A$313:A864,0)+1,1),""),"")</f>
        <v/>
      </c>
      <c r="I1346" s="877" t="str">
        <f ca="1">IFERROR(IF(VLOOKUP(C1346,' Disaggregation - Section E '!A$313:J864,8,0)=0,"",VLOOKUP(C1346,' Disaggregation - Section E '!A$313:J864,8,0)),"")</f>
        <v/>
      </c>
      <c r="J1346" s="877" t="str">
        <f ca="1">IFERROR(IF(VLOOKUP(C1346,' Disaggregation - Section E '!A$313:J864,9,0)="","",VLOOKUP(C1346,' Disaggregation - Section E '!A$313:J864,9,0)),"")</f>
        <v/>
      </c>
      <c r="K1346" s="873" t="str">
        <f ca="1">IFERROR(VLOOKUP(C1346,' Disaggregation - Section E '!A$313:J864,3,0),"")</f>
        <v/>
      </c>
      <c r="L1346" s="877" t="str">
        <f ca="1">IFERROR(IF(VLOOKUP(C1346,' Disaggregation - Section E '!A$313:J864,10,0)="","",VLOOKUP(C1346,' Disaggregation - Section E '!A$313:J864,10,0)),"")</f>
        <v/>
      </c>
      <c r="M1346" s="874" t="str">
        <f ca="1">IFERROR(IF(VLOOKUP(C1346,' Disaggregation - Section E '!A$313:O568,15,0)=0,"",VLOOKUP(C1346,' Disaggregation - Section E '!A$313:O864,15,0)),"")</f>
        <v/>
      </c>
      <c r="N1346" s="873"/>
      <c r="O1346" s="873"/>
    </row>
    <row r="1347" spans="1:15" x14ac:dyDescent="0.35">
      <c r="A1347" s="873" t="b">
        <f t="shared" ca="1" si="150"/>
        <v>0</v>
      </c>
      <c r="B1347" s="873"/>
      <c r="C1347" s="891" t="str">
        <f ca="1">IF(COUNTA(O$1095:O1347)=1,"",OFFSET(C1347,-COUNTA(O$1095:O1347)+1,0))</f>
        <v>a1V550000030FyUEAU</v>
      </c>
      <c r="D1347" s="878"/>
      <c r="E1347" s="875" t="str">
        <f ca="1">IFERROR(IF(VLOOKUP(C1347,' Disaggregation - Section E '!A$313:J865,7,0)="","",VLOOKUP(C1347,' Disaggregation - Section E '!A$313:J865,7,0)*100),"")</f>
        <v/>
      </c>
      <c r="F1347" s="873"/>
      <c r="G1347" s="876" t="str">
        <f ca="1">IFERROR(IF(VLOOKUP(C1347,' Disaggregation - Section E '!A$313:J865,6,0)="","",VLOOKUP(C1347,' Disaggregation - Section E '!A$313:J865,6,0)),"")</f>
        <v/>
      </c>
      <c r="H1347" s="876" t="str">
        <f ca="1">IFERROR(IF(INDEX(' Disaggregation - Section E '!F$313:F865,MATCH(C1347,' Disaggregation - Section E '!A$313:A865,0)+1,1)&lt;&gt;0,INDEX(' Disaggregation - Section E '!F$313:F865,MATCH(C1347,' Disaggregation - Section E '!A$313:A865,0)+1,1),""),"")</f>
        <v/>
      </c>
      <c r="I1347" s="877" t="str">
        <f ca="1">IFERROR(IF(VLOOKUP(C1347,' Disaggregation - Section E '!A$313:J865,8,0)=0,"",VLOOKUP(C1347,' Disaggregation - Section E '!A$313:J865,8,0)),"")</f>
        <v/>
      </c>
      <c r="J1347" s="877" t="str">
        <f ca="1">IFERROR(IF(VLOOKUP(C1347,' Disaggregation - Section E '!A$313:J865,9,0)="","",VLOOKUP(C1347,' Disaggregation - Section E '!A$313:J865,9,0)),"")</f>
        <v/>
      </c>
      <c r="K1347" s="873" t="str">
        <f ca="1">IFERROR(VLOOKUP(C1347,' Disaggregation - Section E '!A$313:J865,3,0),"")</f>
        <v/>
      </c>
      <c r="L1347" s="877" t="str">
        <f ca="1">IFERROR(IF(VLOOKUP(C1347,' Disaggregation - Section E '!A$313:J865,10,0)="","",VLOOKUP(C1347,' Disaggregation - Section E '!A$313:J865,10,0)),"")</f>
        <v/>
      </c>
      <c r="M1347" s="874" t="str">
        <f ca="1">IFERROR(IF(VLOOKUP(C1347,' Disaggregation - Section E '!A$313:O569,15,0)=0,"",VLOOKUP(C1347,' Disaggregation - Section E '!A$313:O865,15,0)),"")</f>
        <v/>
      </c>
      <c r="N1347" s="873"/>
      <c r="O1347" s="873"/>
    </row>
    <row r="1348" spans="1:15" x14ac:dyDescent="0.35">
      <c r="A1348" s="873" t="b">
        <f t="shared" ca="1" si="150"/>
        <v>0</v>
      </c>
      <c r="B1348" s="873"/>
      <c r="C1348" s="891" t="str">
        <f ca="1">IF(COUNTA(O$1095:O1348)=1,"",OFFSET(C1348,-COUNTA(O$1095:O1348)+1,0))</f>
        <v>a1V550000030FyVEAU</v>
      </c>
      <c r="D1348" s="878"/>
      <c r="E1348" s="875" t="str">
        <f ca="1">IFERROR(IF(VLOOKUP(C1348,' Disaggregation - Section E '!A$313:J866,7,0)="","",VLOOKUP(C1348,' Disaggregation - Section E '!A$313:J866,7,0)*100),"")</f>
        <v/>
      </c>
      <c r="F1348" s="873"/>
      <c r="G1348" s="876" t="str">
        <f ca="1">IFERROR(IF(VLOOKUP(C1348,' Disaggregation - Section E '!A$313:J866,6,0)="","",VLOOKUP(C1348,' Disaggregation - Section E '!A$313:J866,6,0)),"")</f>
        <v/>
      </c>
      <c r="H1348" s="876" t="str">
        <f ca="1">IFERROR(IF(INDEX(' Disaggregation - Section E '!F$313:F866,MATCH(C1348,' Disaggregation - Section E '!A$313:A866,0)+1,1)&lt;&gt;0,INDEX(' Disaggregation - Section E '!F$313:F866,MATCH(C1348,' Disaggregation - Section E '!A$313:A866,0)+1,1),""),"")</f>
        <v/>
      </c>
      <c r="I1348" s="877" t="str">
        <f ca="1">IFERROR(IF(VLOOKUP(C1348,' Disaggregation - Section E '!A$313:J866,8,0)=0,"",VLOOKUP(C1348,' Disaggregation - Section E '!A$313:J866,8,0)),"")</f>
        <v/>
      </c>
      <c r="J1348" s="877" t="str">
        <f ca="1">IFERROR(IF(VLOOKUP(C1348,' Disaggregation - Section E '!A$313:J866,9,0)="","",VLOOKUP(C1348,' Disaggregation - Section E '!A$313:J866,9,0)),"")</f>
        <v/>
      </c>
      <c r="K1348" s="873" t="str">
        <f ca="1">IFERROR(VLOOKUP(C1348,' Disaggregation - Section E '!A$313:J866,3,0),"")</f>
        <v/>
      </c>
      <c r="L1348" s="877" t="str">
        <f ca="1">IFERROR(IF(VLOOKUP(C1348,' Disaggregation - Section E '!A$313:J866,10,0)="","",VLOOKUP(C1348,' Disaggregation - Section E '!A$313:J866,10,0)),"")</f>
        <v/>
      </c>
      <c r="M1348" s="874" t="str">
        <f ca="1">IFERROR(IF(VLOOKUP(C1348,' Disaggregation - Section E '!A$313:O570,15,0)=0,"",VLOOKUP(C1348,' Disaggregation - Section E '!A$313:O866,15,0)),"")</f>
        <v/>
      </c>
      <c r="N1348" s="873"/>
      <c r="O1348" s="873"/>
    </row>
    <row r="1349" spans="1:15" x14ac:dyDescent="0.35">
      <c r="A1349" s="873" t="b">
        <f t="shared" ca="1" si="150"/>
        <v>0</v>
      </c>
      <c r="B1349" s="873"/>
      <c r="C1349" s="891" t="str">
        <f ca="1">IF(COUNTA(O$1095:O1349)=1,"",OFFSET(C1349,-COUNTA(O$1095:O1349)+1,0))</f>
        <v>a1V550000030FyWEAU</v>
      </c>
      <c r="D1349" s="878"/>
      <c r="E1349" s="875" t="str">
        <f ca="1">IFERROR(IF(VLOOKUP(C1349,' Disaggregation - Section E '!A$313:J867,7,0)="","",VLOOKUP(C1349,' Disaggregation - Section E '!A$313:J867,7,0)*100),"")</f>
        <v/>
      </c>
      <c r="F1349" s="873"/>
      <c r="G1349" s="876" t="str">
        <f ca="1">IFERROR(IF(VLOOKUP(C1349,' Disaggregation - Section E '!A$313:J867,6,0)="","",VLOOKUP(C1349,' Disaggregation - Section E '!A$313:J867,6,0)),"")</f>
        <v/>
      </c>
      <c r="H1349" s="876" t="str">
        <f ca="1">IFERROR(IF(INDEX(' Disaggregation - Section E '!F$313:F867,MATCH(C1349,' Disaggregation - Section E '!A$313:A867,0)+1,1)&lt;&gt;0,INDEX(' Disaggregation - Section E '!F$313:F867,MATCH(C1349,' Disaggregation - Section E '!A$313:A867,0)+1,1),""),"")</f>
        <v/>
      </c>
      <c r="I1349" s="877" t="str">
        <f ca="1">IFERROR(IF(VLOOKUP(C1349,' Disaggregation - Section E '!A$313:J867,8,0)=0,"",VLOOKUP(C1349,' Disaggregation - Section E '!A$313:J867,8,0)),"")</f>
        <v/>
      </c>
      <c r="J1349" s="877" t="str">
        <f ca="1">IFERROR(IF(VLOOKUP(C1349,' Disaggregation - Section E '!A$313:J867,9,0)="","",VLOOKUP(C1349,' Disaggregation - Section E '!A$313:J867,9,0)),"")</f>
        <v/>
      </c>
      <c r="K1349" s="873" t="str">
        <f ca="1">IFERROR(VLOOKUP(C1349,' Disaggregation - Section E '!A$313:J867,3,0),"")</f>
        <v/>
      </c>
      <c r="L1349" s="877" t="str">
        <f ca="1">IFERROR(IF(VLOOKUP(C1349,' Disaggregation - Section E '!A$313:J867,10,0)="","",VLOOKUP(C1349,' Disaggregation - Section E '!A$313:J867,10,0)),"")</f>
        <v/>
      </c>
      <c r="M1349" s="874" t="str">
        <f ca="1">IFERROR(IF(VLOOKUP(C1349,' Disaggregation - Section E '!A$313:O571,15,0)=0,"",VLOOKUP(C1349,' Disaggregation - Section E '!A$313:O867,15,0)),"")</f>
        <v/>
      </c>
      <c r="N1349" s="873"/>
      <c r="O1349" s="873"/>
    </row>
    <row r="1350" spans="1:15" x14ac:dyDescent="0.35">
      <c r="A1350" s="873" t="b">
        <f t="shared" ca="1" si="150"/>
        <v>0</v>
      </c>
      <c r="B1350" s="873"/>
      <c r="C1350" s="891" t="str">
        <f ca="1">IF(COUNTA(O$1095:O1350)=1,"",OFFSET(C1350,-COUNTA(O$1095:O1350)+1,0))</f>
        <v>a1V550000030FyXEAU</v>
      </c>
      <c r="D1350" s="878"/>
      <c r="E1350" s="875" t="str">
        <f ca="1">IFERROR(IF(VLOOKUP(C1350,' Disaggregation - Section E '!A$313:J868,7,0)="","",VLOOKUP(C1350,' Disaggregation - Section E '!A$313:J868,7,0)*100),"")</f>
        <v/>
      </c>
      <c r="F1350" s="873"/>
      <c r="G1350" s="876" t="str">
        <f ca="1">IFERROR(IF(VLOOKUP(C1350,' Disaggregation - Section E '!A$313:J868,6,0)="","",VLOOKUP(C1350,' Disaggregation - Section E '!A$313:J868,6,0)),"")</f>
        <v/>
      </c>
      <c r="H1350" s="876" t="str">
        <f ca="1">IFERROR(IF(INDEX(' Disaggregation - Section E '!F$313:F868,MATCH(C1350,' Disaggregation - Section E '!A$313:A868,0)+1,1)&lt;&gt;0,INDEX(' Disaggregation - Section E '!F$313:F868,MATCH(C1350,' Disaggregation - Section E '!A$313:A868,0)+1,1),""),"")</f>
        <v/>
      </c>
      <c r="I1350" s="877" t="str">
        <f ca="1">IFERROR(IF(VLOOKUP(C1350,' Disaggregation - Section E '!A$313:J868,8,0)=0,"",VLOOKUP(C1350,' Disaggregation - Section E '!A$313:J868,8,0)),"")</f>
        <v/>
      </c>
      <c r="J1350" s="877" t="str">
        <f ca="1">IFERROR(IF(VLOOKUP(C1350,' Disaggregation - Section E '!A$313:J868,9,0)="","",VLOOKUP(C1350,' Disaggregation - Section E '!A$313:J868,9,0)),"")</f>
        <v/>
      </c>
      <c r="K1350" s="873" t="str">
        <f ca="1">IFERROR(VLOOKUP(C1350,' Disaggregation - Section E '!A$313:J868,3,0),"")</f>
        <v/>
      </c>
      <c r="L1350" s="877" t="str">
        <f ca="1">IFERROR(IF(VLOOKUP(C1350,' Disaggregation - Section E '!A$313:J868,10,0)="","",VLOOKUP(C1350,' Disaggregation - Section E '!A$313:J868,10,0)),"")</f>
        <v/>
      </c>
      <c r="M1350" s="874" t="str">
        <f ca="1">IFERROR(IF(VLOOKUP(C1350,' Disaggregation - Section E '!A$313:O572,15,0)=0,"",VLOOKUP(C1350,' Disaggregation - Section E '!A$313:O868,15,0)),"")</f>
        <v/>
      </c>
      <c r="N1350" s="873"/>
      <c r="O1350" s="873"/>
    </row>
    <row r="1351" spans="1:15" x14ac:dyDescent="0.35">
      <c r="A1351" s="873" t="b">
        <f t="shared" ca="1" si="150"/>
        <v>0</v>
      </c>
      <c r="B1351" s="873"/>
      <c r="C1351" s="891" t="str">
        <f ca="1">IF(COUNTA(O$1095:O1351)=1,"",OFFSET(C1351,-COUNTA(O$1095:O1351)+1,0))</f>
        <v>a1V550000030FyYEAU</v>
      </c>
      <c r="D1351" s="878"/>
      <c r="E1351" s="875" t="str">
        <f ca="1">IFERROR(IF(VLOOKUP(C1351,' Disaggregation - Section E '!A$313:J869,7,0)="","",VLOOKUP(C1351,' Disaggregation - Section E '!A$313:J869,7,0)*100),"")</f>
        <v/>
      </c>
      <c r="F1351" s="873"/>
      <c r="G1351" s="876" t="str">
        <f ca="1">IFERROR(IF(VLOOKUP(C1351,' Disaggregation - Section E '!A$313:J869,6,0)="","",VLOOKUP(C1351,' Disaggregation - Section E '!A$313:J869,6,0)),"")</f>
        <v/>
      </c>
      <c r="H1351" s="876" t="str">
        <f ca="1">IFERROR(IF(INDEX(' Disaggregation - Section E '!F$313:F869,MATCH(C1351,' Disaggregation - Section E '!A$313:A869,0)+1,1)&lt;&gt;0,INDEX(' Disaggregation - Section E '!F$313:F869,MATCH(C1351,' Disaggregation - Section E '!A$313:A869,0)+1,1),""),"")</f>
        <v/>
      </c>
      <c r="I1351" s="877" t="str">
        <f ca="1">IFERROR(IF(VLOOKUP(C1351,' Disaggregation - Section E '!A$313:J869,8,0)=0,"",VLOOKUP(C1351,' Disaggregation - Section E '!A$313:J869,8,0)),"")</f>
        <v/>
      </c>
      <c r="J1351" s="877" t="str">
        <f ca="1">IFERROR(IF(VLOOKUP(C1351,' Disaggregation - Section E '!A$313:J869,9,0)="","",VLOOKUP(C1351,' Disaggregation - Section E '!A$313:J869,9,0)),"")</f>
        <v/>
      </c>
      <c r="K1351" s="873" t="str">
        <f ca="1">IFERROR(VLOOKUP(C1351,' Disaggregation - Section E '!A$313:J869,3,0),"")</f>
        <v/>
      </c>
      <c r="L1351" s="877" t="str">
        <f ca="1">IFERROR(IF(VLOOKUP(C1351,' Disaggregation - Section E '!A$313:J869,10,0)="","",VLOOKUP(C1351,' Disaggregation - Section E '!A$313:J869,10,0)),"")</f>
        <v/>
      </c>
      <c r="M1351" s="874" t="str">
        <f ca="1">IFERROR(IF(VLOOKUP(C1351,' Disaggregation - Section E '!A$313:O573,15,0)=0,"",VLOOKUP(C1351,' Disaggregation - Section E '!A$313:O869,15,0)),"")</f>
        <v/>
      </c>
      <c r="N1351" s="873"/>
      <c r="O1351" s="873"/>
    </row>
    <row r="1352" spans="1:15" x14ac:dyDescent="0.35">
      <c r="A1352" s="873" t="b">
        <f t="shared" ca="1" si="150"/>
        <v>0</v>
      </c>
      <c r="B1352" s="873"/>
      <c r="C1352" s="891" t="str">
        <f ca="1">IF(COUNTA(O$1095:O1352)=1,"",OFFSET(C1352,-COUNTA(O$1095:O1352)+1,0))</f>
        <v>a1V550000030FyZEAU</v>
      </c>
      <c r="D1352" s="878"/>
      <c r="E1352" s="875" t="str">
        <f ca="1">IFERROR(IF(VLOOKUP(C1352,' Disaggregation - Section E '!A$313:J870,7,0)="","",VLOOKUP(C1352,' Disaggregation - Section E '!A$313:J870,7,0)*100),"")</f>
        <v/>
      </c>
      <c r="F1352" s="873"/>
      <c r="G1352" s="876" t="str">
        <f ca="1">IFERROR(IF(VLOOKUP(C1352,' Disaggregation - Section E '!A$313:J870,6,0)="","",VLOOKUP(C1352,' Disaggregation - Section E '!A$313:J870,6,0)),"")</f>
        <v/>
      </c>
      <c r="H1352" s="876" t="str">
        <f ca="1">IFERROR(IF(INDEX(' Disaggregation - Section E '!F$313:F870,MATCH(C1352,' Disaggregation - Section E '!A$313:A870,0)+1,1)&lt;&gt;0,INDEX(' Disaggregation - Section E '!F$313:F870,MATCH(C1352,' Disaggregation - Section E '!A$313:A870,0)+1,1),""),"")</f>
        <v/>
      </c>
      <c r="I1352" s="877" t="str">
        <f ca="1">IFERROR(IF(VLOOKUP(C1352,' Disaggregation - Section E '!A$313:J870,8,0)=0,"",VLOOKUP(C1352,' Disaggregation - Section E '!A$313:J870,8,0)),"")</f>
        <v/>
      </c>
      <c r="J1352" s="877" t="str">
        <f ca="1">IFERROR(IF(VLOOKUP(C1352,' Disaggregation - Section E '!A$313:J870,9,0)="","",VLOOKUP(C1352,' Disaggregation - Section E '!A$313:J870,9,0)),"")</f>
        <v/>
      </c>
      <c r="K1352" s="873" t="str">
        <f ca="1">IFERROR(VLOOKUP(C1352,' Disaggregation - Section E '!A$313:J870,3,0),"")</f>
        <v/>
      </c>
      <c r="L1352" s="877" t="str">
        <f ca="1">IFERROR(IF(VLOOKUP(C1352,' Disaggregation - Section E '!A$313:J870,10,0)="","",VLOOKUP(C1352,' Disaggregation - Section E '!A$313:J870,10,0)),"")</f>
        <v/>
      </c>
      <c r="M1352" s="874" t="str">
        <f ca="1">IFERROR(IF(VLOOKUP(C1352,' Disaggregation - Section E '!A$313:O574,15,0)=0,"",VLOOKUP(C1352,' Disaggregation - Section E '!A$313:O870,15,0)),"")</f>
        <v/>
      </c>
      <c r="N1352" s="873"/>
      <c r="O1352" s="873"/>
    </row>
    <row r="1353" spans="1:15" x14ac:dyDescent="0.35">
      <c r="A1353" s="873" t="b">
        <f t="shared" ca="1" si="150"/>
        <v>0</v>
      </c>
      <c r="B1353" s="873"/>
      <c r="C1353" s="891" t="str">
        <f ca="1">IF(COUNTA(O$1095:O1353)=1,"",OFFSET(C1353,-COUNTA(O$1095:O1353)+1,0))</f>
        <v>a1V550000030FyaEAE</v>
      </c>
      <c r="D1353" s="878"/>
      <c r="E1353" s="875" t="str">
        <f ca="1">IFERROR(IF(VLOOKUP(C1353,' Disaggregation - Section E '!A$313:J871,7,0)="","",VLOOKUP(C1353,' Disaggregation - Section E '!A$313:J871,7,0)*100),"")</f>
        <v/>
      </c>
      <c r="F1353" s="873"/>
      <c r="G1353" s="876" t="str">
        <f ca="1">IFERROR(IF(VLOOKUP(C1353,' Disaggregation - Section E '!A$313:J871,6,0)="","",VLOOKUP(C1353,' Disaggregation - Section E '!A$313:J871,6,0)),"")</f>
        <v/>
      </c>
      <c r="H1353" s="876" t="str">
        <f ca="1">IFERROR(IF(INDEX(' Disaggregation - Section E '!F$313:F871,MATCH(C1353,' Disaggregation - Section E '!A$313:A871,0)+1,1)&lt;&gt;0,INDEX(' Disaggregation - Section E '!F$313:F871,MATCH(C1353,' Disaggregation - Section E '!A$313:A871,0)+1,1),""),"")</f>
        <v/>
      </c>
      <c r="I1353" s="877" t="str">
        <f ca="1">IFERROR(IF(VLOOKUP(C1353,' Disaggregation - Section E '!A$313:J871,8,0)=0,"",VLOOKUP(C1353,' Disaggregation - Section E '!A$313:J871,8,0)),"")</f>
        <v/>
      </c>
      <c r="J1353" s="877" t="str">
        <f ca="1">IFERROR(IF(VLOOKUP(C1353,' Disaggregation - Section E '!A$313:J871,9,0)="","",VLOOKUP(C1353,' Disaggregation - Section E '!A$313:J871,9,0)),"")</f>
        <v/>
      </c>
      <c r="K1353" s="873" t="str">
        <f ca="1">IFERROR(VLOOKUP(C1353,' Disaggregation - Section E '!A$313:J871,3,0),"")</f>
        <v/>
      </c>
      <c r="L1353" s="877" t="str">
        <f ca="1">IFERROR(IF(VLOOKUP(C1353,' Disaggregation - Section E '!A$313:J871,10,0)="","",VLOOKUP(C1353,' Disaggregation - Section E '!A$313:J871,10,0)),"")</f>
        <v/>
      </c>
      <c r="M1353" s="874" t="str">
        <f ca="1">IFERROR(IF(VLOOKUP(C1353,' Disaggregation - Section E '!A$313:O575,15,0)=0,"",VLOOKUP(C1353,' Disaggregation - Section E '!A$313:O871,15,0)),"")</f>
        <v/>
      </c>
      <c r="N1353" s="873"/>
      <c r="O1353" s="873"/>
    </row>
    <row r="1354" spans="1:15" x14ac:dyDescent="0.35">
      <c r="A1354" s="873" t="b">
        <f t="shared" ca="1" si="150"/>
        <v>0</v>
      </c>
      <c r="B1354" s="873"/>
      <c r="C1354" s="891" t="str">
        <f ca="1">IF(COUNTA(O$1095:O1354)=1,"",OFFSET(C1354,-COUNTA(O$1095:O1354)+1,0))</f>
        <v>a1V550000030FybEAE</v>
      </c>
      <c r="D1354" s="878"/>
      <c r="E1354" s="875" t="str">
        <f ca="1">IFERROR(IF(VLOOKUP(C1354,' Disaggregation - Section E '!A$313:J872,7,0)="","",VLOOKUP(C1354,' Disaggregation - Section E '!A$313:J872,7,0)*100),"")</f>
        <v/>
      </c>
      <c r="F1354" s="873"/>
      <c r="G1354" s="876" t="str">
        <f ca="1">IFERROR(IF(VLOOKUP(C1354,' Disaggregation - Section E '!A$313:J872,6,0)="","",VLOOKUP(C1354,' Disaggregation - Section E '!A$313:J872,6,0)),"")</f>
        <v/>
      </c>
      <c r="H1354" s="876" t="str">
        <f ca="1">IFERROR(IF(INDEX(' Disaggregation - Section E '!F$313:F872,MATCH(C1354,' Disaggregation - Section E '!A$313:A872,0)+1,1)&lt;&gt;0,INDEX(' Disaggregation - Section E '!F$313:F872,MATCH(C1354,' Disaggregation - Section E '!A$313:A872,0)+1,1),""),"")</f>
        <v/>
      </c>
      <c r="I1354" s="877" t="str">
        <f ca="1">IFERROR(IF(VLOOKUP(C1354,' Disaggregation - Section E '!A$313:J872,8,0)=0,"",VLOOKUP(C1354,' Disaggregation - Section E '!A$313:J872,8,0)),"")</f>
        <v/>
      </c>
      <c r="J1354" s="877" t="str">
        <f ca="1">IFERROR(IF(VLOOKUP(C1354,' Disaggregation - Section E '!A$313:J872,9,0)="","",VLOOKUP(C1354,' Disaggregation - Section E '!A$313:J872,9,0)),"")</f>
        <v/>
      </c>
      <c r="K1354" s="873" t="str">
        <f ca="1">IFERROR(VLOOKUP(C1354,' Disaggregation - Section E '!A$313:J872,3,0),"")</f>
        <v/>
      </c>
      <c r="L1354" s="877" t="str">
        <f ca="1">IFERROR(IF(VLOOKUP(C1354,' Disaggregation - Section E '!A$313:J872,10,0)="","",VLOOKUP(C1354,' Disaggregation - Section E '!A$313:J872,10,0)),"")</f>
        <v/>
      </c>
      <c r="M1354" s="874" t="str">
        <f ca="1">IFERROR(IF(VLOOKUP(C1354,' Disaggregation - Section E '!A$313:O576,15,0)=0,"",VLOOKUP(C1354,' Disaggregation - Section E '!A$313:O872,15,0)),"")</f>
        <v/>
      </c>
      <c r="N1354" s="873"/>
      <c r="O1354" s="873"/>
    </row>
    <row r="1355" spans="1:15" x14ac:dyDescent="0.35">
      <c r="A1355" s="873" t="b">
        <f t="shared" ca="1" si="150"/>
        <v>0</v>
      </c>
      <c r="B1355" s="873"/>
      <c r="C1355" s="891" t="str">
        <f ca="1">IF(COUNTA(O$1095:O1355)=1,"",OFFSET(C1355,-COUNTA(O$1095:O1355)+1,0))</f>
        <v>a1V550000030FycEAE</v>
      </c>
      <c r="D1355" s="878"/>
      <c r="E1355" s="875" t="str">
        <f ca="1">IFERROR(IF(VLOOKUP(C1355,' Disaggregation - Section E '!A$313:J873,7,0)="","",VLOOKUP(C1355,' Disaggregation - Section E '!A$313:J873,7,0)*100),"")</f>
        <v/>
      </c>
      <c r="F1355" s="873"/>
      <c r="G1355" s="876" t="str">
        <f ca="1">IFERROR(IF(VLOOKUP(C1355,' Disaggregation - Section E '!A$313:J873,6,0)="","",VLOOKUP(C1355,' Disaggregation - Section E '!A$313:J873,6,0)),"")</f>
        <v/>
      </c>
      <c r="H1355" s="876" t="str">
        <f ca="1">IFERROR(IF(INDEX(' Disaggregation - Section E '!F$313:F873,MATCH(C1355,' Disaggregation - Section E '!A$313:A873,0)+1,1)&lt;&gt;0,INDEX(' Disaggregation - Section E '!F$313:F873,MATCH(C1355,' Disaggregation - Section E '!A$313:A873,0)+1,1),""),"")</f>
        <v/>
      </c>
      <c r="I1355" s="877" t="str">
        <f ca="1">IFERROR(IF(VLOOKUP(C1355,' Disaggregation - Section E '!A$313:J873,8,0)=0,"",VLOOKUP(C1355,' Disaggregation - Section E '!A$313:J873,8,0)),"")</f>
        <v/>
      </c>
      <c r="J1355" s="877" t="str">
        <f ca="1">IFERROR(IF(VLOOKUP(C1355,' Disaggregation - Section E '!A$313:J873,9,0)="","",VLOOKUP(C1355,' Disaggregation - Section E '!A$313:J873,9,0)),"")</f>
        <v/>
      </c>
      <c r="K1355" s="873" t="str">
        <f ca="1">IFERROR(VLOOKUP(C1355,' Disaggregation - Section E '!A$313:J873,3,0),"")</f>
        <v/>
      </c>
      <c r="L1355" s="877" t="str">
        <f ca="1">IFERROR(IF(VLOOKUP(C1355,' Disaggregation - Section E '!A$313:J873,10,0)="","",VLOOKUP(C1355,' Disaggregation - Section E '!A$313:J873,10,0)),"")</f>
        <v/>
      </c>
      <c r="M1355" s="874" t="str">
        <f ca="1">IFERROR(IF(VLOOKUP(C1355,' Disaggregation - Section E '!A$313:O577,15,0)=0,"",VLOOKUP(C1355,' Disaggregation - Section E '!A$313:O873,15,0)),"")</f>
        <v/>
      </c>
      <c r="N1355" s="873"/>
      <c r="O1355" s="873"/>
    </row>
    <row r="1356" spans="1:15" x14ac:dyDescent="0.35">
      <c r="A1356" s="873" t="b">
        <f t="shared" ca="1" si="150"/>
        <v>0</v>
      </c>
      <c r="B1356" s="873"/>
      <c r="C1356" s="891" t="str">
        <f ca="1">IF(COUNTA(O$1095:O1356)=1,"",OFFSET(C1356,-COUNTA(O$1095:O1356)+1,0))</f>
        <v>a1V550000030FydEAE</v>
      </c>
      <c r="D1356" s="878"/>
      <c r="E1356" s="875" t="str">
        <f ca="1">IFERROR(IF(VLOOKUP(C1356,' Disaggregation - Section E '!A$313:J874,7,0)="","",VLOOKUP(C1356,' Disaggregation - Section E '!A$313:J874,7,0)*100),"")</f>
        <v/>
      </c>
      <c r="F1356" s="873"/>
      <c r="G1356" s="876" t="str">
        <f ca="1">IFERROR(IF(VLOOKUP(C1356,' Disaggregation - Section E '!A$313:J874,6,0)="","",VLOOKUP(C1356,' Disaggregation - Section E '!A$313:J874,6,0)),"")</f>
        <v/>
      </c>
      <c r="H1356" s="876" t="str">
        <f ca="1">IFERROR(IF(INDEX(' Disaggregation - Section E '!F$313:F874,MATCH(C1356,' Disaggregation - Section E '!A$313:A874,0)+1,1)&lt;&gt;0,INDEX(' Disaggregation - Section E '!F$313:F874,MATCH(C1356,' Disaggregation - Section E '!A$313:A874,0)+1,1),""),"")</f>
        <v/>
      </c>
      <c r="I1356" s="877" t="str">
        <f ca="1">IFERROR(IF(VLOOKUP(C1356,' Disaggregation - Section E '!A$313:J874,8,0)=0,"",VLOOKUP(C1356,' Disaggregation - Section E '!A$313:J874,8,0)),"")</f>
        <v/>
      </c>
      <c r="J1356" s="877" t="str">
        <f ca="1">IFERROR(IF(VLOOKUP(C1356,' Disaggregation - Section E '!A$313:J874,9,0)="","",VLOOKUP(C1356,' Disaggregation - Section E '!A$313:J874,9,0)),"")</f>
        <v/>
      </c>
      <c r="K1356" s="873" t="str">
        <f ca="1">IFERROR(VLOOKUP(C1356,' Disaggregation - Section E '!A$313:J874,3,0),"")</f>
        <v/>
      </c>
      <c r="L1356" s="877" t="str">
        <f ca="1">IFERROR(IF(VLOOKUP(C1356,' Disaggregation - Section E '!A$313:J874,10,0)="","",VLOOKUP(C1356,' Disaggregation - Section E '!A$313:J874,10,0)),"")</f>
        <v/>
      </c>
      <c r="M1356" s="874" t="str">
        <f ca="1">IFERROR(IF(VLOOKUP(C1356,' Disaggregation - Section E '!A$313:O578,15,0)=0,"",VLOOKUP(C1356,' Disaggregation - Section E '!A$313:O874,15,0)),"")</f>
        <v/>
      </c>
      <c r="N1356" s="873"/>
      <c r="O1356" s="873"/>
    </row>
    <row r="1357" spans="1:15" x14ac:dyDescent="0.35">
      <c r="A1357" s="873" t="b">
        <f t="shared" ca="1" si="150"/>
        <v>0</v>
      </c>
      <c r="B1357" s="873"/>
      <c r="C1357" s="891" t="str">
        <f ca="1">IF(COUNTA(O$1095:O1357)=1,"",OFFSET(C1357,-COUNTA(O$1095:O1357)+1,0))</f>
        <v>a1V550000030FyeEAE</v>
      </c>
      <c r="D1357" s="878"/>
      <c r="E1357" s="875" t="str">
        <f ca="1">IFERROR(IF(VLOOKUP(C1357,' Disaggregation - Section E '!A$313:J875,7,0)="","",VLOOKUP(C1357,' Disaggregation - Section E '!A$313:J875,7,0)*100),"")</f>
        <v/>
      </c>
      <c r="F1357" s="873"/>
      <c r="G1357" s="876" t="str">
        <f ca="1">IFERROR(IF(VLOOKUP(C1357,' Disaggregation - Section E '!A$313:J875,6,0)="","",VLOOKUP(C1357,' Disaggregation - Section E '!A$313:J875,6,0)),"")</f>
        <v/>
      </c>
      <c r="H1357" s="876" t="str">
        <f ca="1">IFERROR(IF(INDEX(' Disaggregation - Section E '!F$313:F875,MATCH(C1357,' Disaggregation - Section E '!A$313:A875,0)+1,1)&lt;&gt;0,INDEX(' Disaggregation - Section E '!F$313:F875,MATCH(C1357,' Disaggregation - Section E '!A$313:A875,0)+1,1),""),"")</f>
        <v/>
      </c>
      <c r="I1357" s="877" t="str">
        <f ca="1">IFERROR(IF(VLOOKUP(C1357,' Disaggregation - Section E '!A$313:J875,8,0)=0,"",VLOOKUP(C1357,' Disaggregation - Section E '!A$313:J875,8,0)),"")</f>
        <v/>
      </c>
      <c r="J1357" s="877" t="str">
        <f ca="1">IFERROR(IF(VLOOKUP(C1357,' Disaggregation - Section E '!A$313:J875,9,0)="","",VLOOKUP(C1357,' Disaggregation - Section E '!A$313:J875,9,0)),"")</f>
        <v/>
      </c>
      <c r="K1357" s="873" t="str">
        <f ca="1">IFERROR(VLOOKUP(C1357,' Disaggregation - Section E '!A$313:J875,3,0),"")</f>
        <v/>
      </c>
      <c r="L1357" s="877" t="str">
        <f ca="1">IFERROR(IF(VLOOKUP(C1357,' Disaggregation - Section E '!A$313:J875,10,0)="","",VLOOKUP(C1357,' Disaggregation - Section E '!A$313:J875,10,0)),"")</f>
        <v/>
      </c>
      <c r="M1357" s="874" t="str">
        <f ca="1">IFERROR(IF(VLOOKUP(C1357,' Disaggregation - Section E '!A$313:O579,15,0)=0,"",VLOOKUP(C1357,' Disaggregation - Section E '!A$313:O875,15,0)),"")</f>
        <v/>
      </c>
      <c r="N1357" s="873"/>
      <c r="O1357" s="873"/>
    </row>
    <row r="1358" spans="1:15" x14ac:dyDescent="0.35">
      <c r="A1358" s="873" t="b">
        <f t="shared" ca="1" si="150"/>
        <v>0</v>
      </c>
      <c r="B1358" s="873"/>
      <c r="C1358" s="891" t="str">
        <f ca="1">IF(COUNTA(O$1095:O1358)=1,"",OFFSET(C1358,-COUNTA(O$1095:O1358)+1,0))</f>
        <v>a1V550000030FyfEAE</v>
      </c>
      <c r="D1358" s="878"/>
      <c r="E1358" s="875" t="str">
        <f ca="1">IFERROR(IF(VLOOKUP(C1358,' Disaggregation - Section E '!A$313:J876,7,0)="","",VLOOKUP(C1358,' Disaggregation - Section E '!A$313:J876,7,0)*100),"")</f>
        <v/>
      </c>
      <c r="F1358" s="873"/>
      <c r="G1358" s="876" t="str">
        <f ca="1">IFERROR(IF(VLOOKUP(C1358,' Disaggregation - Section E '!A$313:J876,6,0)="","",VLOOKUP(C1358,' Disaggregation - Section E '!A$313:J876,6,0)),"")</f>
        <v/>
      </c>
      <c r="H1358" s="876" t="str">
        <f ca="1">IFERROR(IF(INDEX(' Disaggregation - Section E '!F$313:F876,MATCH(C1358,' Disaggregation - Section E '!A$313:A876,0)+1,1)&lt;&gt;0,INDEX(' Disaggregation - Section E '!F$313:F876,MATCH(C1358,' Disaggregation - Section E '!A$313:A876,0)+1,1),""),"")</f>
        <v/>
      </c>
      <c r="I1358" s="877" t="str">
        <f ca="1">IFERROR(IF(VLOOKUP(C1358,' Disaggregation - Section E '!A$313:J876,8,0)=0,"",VLOOKUP(C1358,' Disaggregation - Section E '!A$313:J876,8,0)),"")</f>
        <v/>
      </c>
      <c r="J1358" s="877" t="str">
        <f ca="1">IFERROR(IF(VLOOKUP(C1358,' Disaggregation - Section E '!A$313:J876,9,0)="","",VLOOKUP(C1358,' Disaggregation - Section E '!A$313:J876,9,0)),"")</f>
        <v/>
      </c>
      <c r="K1358" s="873" t="str">
        <f ca="1">IFERROR(VLOOKUP(C1358,' Disaggregation - Section E '!A$313:J876,3,0),"")</f>
        <v/>
      </c>
      <c r="L1358" s="877" t="str">
        <f ca="1">IFERROR(IF(VLOOKUP(C1358,' Disaggregation - Section E '!A$313:J876,10,0)="","",VLOOKUP(C1358,' Disaggregation - Section E '!A$313:J876,10,0)),"")</f>
        <v/>
      </c>
      <c r="M1358" s="874" t="str">
        <f ca="1">IFERROR(IF(VLOOKUP(C1358,' Disaggregation - Section E '!A$313:O580,15,0)=0,"",VLOOKUP(C1358,' Disaggregation - Section E '!A$313:O876,15,0)),"")</f>
        <v/>
      </c>
      <c r="N1358" s="873"/>
      <c r="O1358" s="873"/>
    </row>
    <row r="1359" spans="1:15" x14ac:dyDescent="0.35">
      <c r="A1359" s="873" t="b">
        <f t="shared" ca="1" si="150"/>
        <v>0</v>
      </c>
      <c r="B1359" s="873"/>
      <c r="C1359" s="891" t="str">
        <f ca="1">IF(COUNTA(O$1095:O1359)=1,"",OFFSET(C1359,-COUNTA(O$1095:O1359)+1,0))</f>
        <v>a1V550000030FygEAE</v>
      </c>
      <c r="D1359" s="878"/>
      <c r="E1359" s="875" t="str">
        <f ca="1">IFERROR(IF(VLOOKUP(C1359,' Disaggregation - Section E '!A$313:J877,7,0)="","",VLOOKUP(C1359,' Disaggregation - Section E '!A$313:J877,7,0)*100),"")</f>
        <v/>
      </c>
      <c r="F1359" s="873"/>
      <c r="G1359" s="876" t="str">
        <f ca="1">IFERROR(IF(VLOOKUP(C1359,' Disaggregation - Section E '!A$313:J877,6,0)="","",VLOOKUP(C1359,' Disaggregation - Section E '!A$313:J877,6,0)),"")</f>
        <v/>
      </c>
      <c r="H1359" s="876" t="str">
        <f ca="1">IFERROR(IF(INDEX(' Disaggregation - Section E '!F$313:F877,MATCH(C1359,' Disaggregation - Section E '!A$313:A877,0)+1,1)&lt;&gt;0,INDEX(' Disaggregation - Section E '!F$313:F877,MATCH(C1359,' Disaggregation - Section E '!A$313:A877,0)+1,1),""),"")</f>
        <v/>
      </c>
      <c r="I1359" s="877" t="str">
        <f ca="1">IFERROR(IF(VLOOKUP(C1359,' Disaggregation - Section E '!A$313:J877,8,0)=0,"",VLOOKUP(C1359,' Disaggregation - Section E '!A$313:J877,8,0)),"")</f>
        <v/>
      </c>
      <c r="J1359" s="877" t="str">
        <f ca="1">IFERROR(IF(VLOOKUP(C1359,' Disaggregation - Section E '!A$313:J877,9,0)="","",VLOOKUP(C1359,' Disaggregation - Section E '!A$313:J877,9,0)),"")</f>
        <v/>
      </c>
      <c r="K1359" s="873" t="str">
        <f ca="1">IFERROR(VLOOKUP(C1359,' Disaggregation - Section E '!A$313:J877,3,0),"")</f>
        <v/>
      </c>
      <c r="L1359" s="877" t="str">
        <f ca="1">IFERROR(IF(VLOOKUP(C1359,' Disaggregation - Section E '!A$313:J877,10,0)="","",VLOOKUP(C1359,' Disaggregation - Section E '!A$313:J877,10,0)),"")</f>
        <v/>
      </c>
      <c r="M1359" s="874" t="str">
        <f ca="1">IFERROR(IF(VLOOKUP(C1359,' Disaggregation - Section E '!A$313:O581,15,0)=0,"",VLOOKUP(C1359,' Disaggregation - Section E '!A$313:O877,15,0)),"")</f>
        <v/>
      </c>
      <c r="N1359" s="873"/>
      <c r="O1359" s="873"/>
    </row>
    <row r="1360" spans="1:15" x14ac:dyDescent="0.35">
      <c r="A1360" s="873" t="b">
        <f t="shared" ca="1" si="150"/>
        <v>0</v>
      </c>
      <c r="B1360" s="873"/>
      <c r="C1360" s="891" t="str">
        <f ca="1">IF(COUNTA(O$1095:O1360)=1,"",OFFSET(C1360,-COUNTA(O$1095:O1360)+1,0))</f>
        <v>a1V550000030FyhEAE</v>
      </c>
      <c r="D1360" s="878"/>
      <c r="E1360" s="875" t="str">
        <f ca="1">IFERROR(IF(VLOOKUP(C1360,' Disaggregation - Section E '!A$313:J878,7,0)="","",VLOOKUP(C1360,' Disaggregation - Section E '!A$313:J878,7,0)*100),"")</f>
        <v/>
      </c>
      <c r="F1360" s="873"/>
      <c r="G1360" s="876" t="str">
        <f ca="1">IFERROR(IF(VLOOKUP(C1360,' Disaggregation - Section E '!A$313:J878,6,0)="","",VLOOKUP(C1360,' Disaggregation - Section E '!A$313:J878,6,0)),"")</f>
        <v/>
      </c>
      <c r="H1360" s="876" t="str">
        <f ca="1">IFERROR(IF(INDEX(' Disaggregation - Section E '!F$313:F878,MATCH(C1360,' Disaggregation - Section E '!A$313:A878,0)+1,1)&lt;&gt;0,INDEX(' Disaggregation - Section E '!F$313:F878,MATCH(C1360,' Disaggregation - Section E '!A$313:A878,0)+1,1),""),"")</f>
        <v/>
      </c>
      <c r="I1360" s="877" t="str">
        <f ca="1">IFERROR(IF(VLOOKUP(C1360,' Disaggregation - Section E '!A$313:J878,8,0)=0,"",VLOOKUP(C1360,' Disaggregation - Section E '!A$313:J878,8,0)),"")</f>
        <v/>
      </c>
      <c r="J1360" s="877" t="str">
        <f ca="1">IFERROR(IF(VLOOKUP(C1360,' Disaggregation - Section E '!A$313:J878,9,0)="","",VLOOKUP(C1360,' Disaggregation - Section E '!A$313:J878,9,0)),"")</f>
        <v/>
      </c>
      <c r="K1360" s="873" t="str">
        <f ca="1">IFERROR(VLOOKUP(C1360,' Disaggregation - Section E '!A$313:J878,3,0),"")</f>
        <v/>
      </c>
      <c r="L1360" s="877" t="str">
        <f ca="1">IFERROR(IF(VLOOKUP(C1360,' Disaggregation - Section E '!A$313:J878,10,0)="","",VLOOKUP(C1360,' Disaggregation - Section E '!A$313:J878,10,0)),"")</f>
        <v/>
      </c>
      <c r="M1360" s="874" t="str">
        <f ca="1">IFERROR(IF(VLOOKUP(C1360,' Disaggregation - Section E '!A$313:O582,15,0)=0,"",VLOOKUP(C1360,' Disaggregation - Section E '!A$313:O878,15,0)),"")</f>
        <v/>
      </c>
      <c r="N1360" s="873"/>
      <c r="O1360" s="873"/>
    </row>
    <row r="1361" spans="1:15" x14ac:dyDescent="0.35">
      <c r="A1361" s="873" t="b">
        <f t="shared" ca="1" si="150"/>
        <v>0</v>
      </c>
      <c r="B1361" s="873"/>
      <c r="C1361" s="891" t="str">
        <f ca="1">IF(COUNTA(O$1095:O1361)=1,"",OFFSET(C1361,-COUNTA(O$1095:O1361)+1,0))</f>
        <v>a1V550000030FyiEAE</v>
      </c>
      <c r="D1361" s="878"/>
      <c r="E1361" s="875" t="str">
        <f ca="1">IFERROR(IF(VLOOKUP(C1361,' Disaggregation - Section E '!A$313:J879,7,0)="","",VLOOKUP(C1361,' Disaggregation - Section E '!A$313:J879,7,0)*100),"")</f>
        <v/>
      </c>
      <c r="F1361" s="873"/>
      <c r="G1361" s="876" t="str">
        <f ca="1">IFERROR(IF(VLOOKUP(C1361,' Disaggregation - Section E '!A$313:J879,6,0)="","",VLOOKUP(C1361,' Disaggregation - Section E '!A$313:J879,6,0)),"")</f>
        <v/>
      </c>
      <c r="H1361" s="876" t="str">
        <f ca="1">IFERROR(IF(INDEX(' Disaggregation - Section E '!F$313:F879,MATCH(C1361,' Disaggregation - Section E '!A$313:A879,0)+1,1)&lt;&gt;0,INDEX(' Disaggregation - Section E '!F$313:F879,MATCH(C1361,' Disaggregation - Section E '!A$313:A879,0)+1,1),""),"")</f>
        <v/>
      </c>
      <c r="I1361" s="877" t="str">
        <f ca="1">IFERROR(IF(VLOOKUP(C1361,' Disaggregation - Section E '!A$313:J879,8,0)=0,"",VLOOKUP(C1361,' Disaggregation - Section E '!A$313:J879,8,0)),"")</f>
        <v/>
      </c>
      <c r="J1361" s="877" t="str">
        <f ca="1">IFERROR(IF(VLOOKUP(C1361,' Disaggregation - Section E '!A$313:J879,9,0)="","",VLOOKUP(C1361,' Disaggregation - Section E '!A$313:J879,9,0)),"")</f>
        <v/>
      </c>
      <c r="K1361" s="873" t="str">
        <f ca="1">IFERROR(VLOOKUP(C1361,' Disaggregation - Section E '!A$313:J879,3,0),"")</f>
        <v/>
      </c>
      <c r="L1361" s="877" t="str">
        <f ca="1">IFERROR(IF(VLOOKUP(C1361,' Disaggregation - Section E '!A$313:J879,10,0)="","",VLOOKUP(C1361,' Disaggregation - Section E '!A$313:J879,10,0)),"")</f>
        <v/>
      </c>
      <c r="M1361" s="874" t="str">
        <f ca="1">IFERROR(IF(VLOOKUP(C1361,' Disaggregation - Section E '!A$313:O583,15,0)=0,"",VLOOKUP(C1361,' Disaggregation - Section E '!A$313:O879,15,0)),"")</f>
        <v/>
      </c>
      <c r="N1361" s="873"/>
      <c r="O1361" s="873"/>
    </row>
    <row r="1362" spans="1:15" x14ac:dyDescent="0.35">
      <c r="A1362" s="873" t="b">
        <f t="shared" ca="1" si="150"/>
        <v>0</v>
      </c>
      <c r="B1362" s="873"/>
      <c r="C1362" s="891" t="str">
        <f ca="1">IF(COUNTA(O$1095:O1362)=1,"",OFFSET(C1362,-COUNTA(O$1095:O1362)+1,0))</f>
        <v>a1V550000030FyjEAE</v>
      </c>
      <c r="D1362" s="878"/>
      <c r="E1362" s="875" t="str">
        <f ca="1">IFERROR(IF(VLOOKUP(C1362,' Disaggregation - Section E '!A$313:J880,7,0)="","",VLOOKUP(C1362,' Disaggregation - Section E '!A$313:J880,7,0)*100),"")</f>
        <v/>
      </c>
      <c r="F1362" s="873"/>
      <c r="G1362" s="876" t="str">
        <f ca="1">IFERROR(IF(VLOOKUP(C1362,' Disaggregation - Section E '!A$313:J880,6,0)="","",VLOOKUP(C1362,' Disaggregation - Section E '!A$313:J880,6,0)),"")</f>
        <v/>
      </c>
      <c r="H1362" s="876" t="str">
        <f ca="1">IFERROR(IF(INDEX(' Disaggregation - Section E '!F$313:F880,MATCH(C1362,' Disaggregation - Section E '!A$313:A880,0)+1,1)&lt;&gt;0,INDEX(' Disaggregation - Section E '!F$313:F880,MATCH(C1362,' Disaggregation - Section E '!A$313:A880,0)+1,1),""),"")</f>
        <v/>
      </c>
      <c r="I1362" s="877" t="str">
        <f ca="1">IFERROR(IF(VLOOKUP(C1362,' Disaggregation - Section E '!A$313:J880,8,0)=0,"",VLOOKUP(C1362,' Disaggregation - Section E '!A$313:J880,8,0)),"")</f>
        <v/>
      </c>
      <c r="J1362" s="877" t="str">
        <f ca="1">IFERROR(IF(VLOOKUP(C1362,' Disaggregation - Section E '!A$313:J880,9,0)="","",VLOOKUP(C1362,' Disaggregation - Section E '!A$313:J880,9,0)),"")</f>
        <v/>
      </c>
      <c r="K1362" s="873" t="str">
        <f ca="1">IFERROR(VLOOKUP(C1362,' Disaggregation - Section E '!A$313:J880,3,0),"")</f>
        <v/>
      </c>
      <c r="L1362" s="877" t="str">
        <f ca="1">IFERROR(IF(VLOOKUP(C1362,' Disaggregation - Section E '!A$313:J880,10,0)="","",VLOOKUP(C1362,' Disaggregation - Section E '!A$313:J880,10,0)),"")</f>
        <v/>
      </c>
      <c r="M1362" s="874" t="str">
        <f ca="1">IFERROR(IF(VLOOKUP(C1362,' Disaggregation - Section E '!A$313:O584,15,0)=0,"",VLOOKUP(C1362,' Disaggregation - Section E '!A$313:O880,15,0)),"")</f>
        <v/>
      </c>
      <c r="N1362" s="873"/>
      <c r="O1362" s="873"/>
    </row>
    <row r="1363" spans="1:15" x14ac:dyDescent="0.35">
      <c r="A1363" s="873" t="b">
        <f t="shared" ca="1" si="150"/>
        <v>0</v>
      </c>
      <c r="B1363" s="873"/>
      <c r="C1363" s="891" t="str">
        <f ca="1">IF(COUNTA(O$1095:O1363)=1,"",OFFSET(C1363,-COUNTA(O$1095:O1363)+1,0))</f>
        <v>a1V550000030FykEAE</v>
      </c>
      <c r="D1363" s="878"/>
      <c r="E1363" s="875" t="str">
        <f ca="1">IFERROR(IF(VLOOKUP(C1363,' Disaggregation - Section E '!A$313:J881,7,0)="","",VLOOKUP(C1363,' Disaggregation - Section E '!A$313:J881,7,0)*100),"")</f>
        <v/>
      </c>
      <c r="F1363" s="873"/>
      <c r="G1363" s="876" t="str">
        <f ca="1">IFERROR(IF(VLOOKUP(C1363,' Disaggregation - Section E '!A$313:J881,6,0)="","",VLOOKUP(C1363,' Disaggregation - Section E '!A$313:J881,6,0)),"")</f>
        <v/>
      </c>
      <c r="H1363" s="876" t="str">
        <f ca="1">IFERROR(IF(INDEX(' Disaggregation - Section E '!F$313:F881,MATCH(C1363,' Disaggregation - Section E '!A$313:A881,0)+1,1)&lt;&gt;0,INDEX(' Disaggregation - Section E '!F$313:F881,MATCH(C1363,' Disaggregation - Section E '!A$313:A881,0)+1,1),""),"")</f>
        <v/>
      </c>
      <c r="I1363" s="877" t="str">
        <f ca="1">IFERROR(IF(VLOOKUP(C1363,' Disaggregation - Section E '!A$313:J881,8,0)=0,"",VLOOKUP(C1363,' Disaggregation - Section E '!A$313:J881,8,0)),"")</f>
        <v/>
      </c>
      <c r="J1363" s="877" t="str">
        <f ca="1">IFERROR(IF(VLOOKUP(C1363,' Disaggregation - Section E '!A$313:J881,9,0)="","",VLOOKUP(C1363,' Disaggregation - Section E '!A$313:J881,9,0)),"")</f>
        <v/>
      </c>
      <c r="K1363" s="873" t="str">
        <f ca="1">IFERROR(VLOOKUP(C1363,' Disaggregation - Section E '!A$313:J881,3,0),"")</f>
        <v/>
      </c>
      <c r="L1363" s="877" t="str">
        <f ca="1">IFERROR(IF(VLOOKUP(C1363,' Disaggregation - Section E '!A$313:J881,10,0)="","",VLOOKUP(C1363,' Disaggregation - Section E '!A$313:J881,10,0)),"")</f>
        <v/>
      </c>
      <c r="M1363" s="874" t="str">
        <f ca="1">IFERROR(IF(VLOOKUP(C1363,' Disaggregation - Section E '!A$313:O585,15,0)=0,"",VLOOKUP(C1363,' Disaggregation - Section E '!A$313:O881,15,0)),"")</f>
        <v/>
      </c>
      <c r="N1363" s="873"/>
      <c r="O1363" s="873"/>
    </row>
    <row r="1364" spans="1:15" x14ac:dyDescent="0.35">
      <c r="A1364" s="873" t="b">
        <f t="shared" ca="1" si="150"/>
        <v>0</v>
      </c>
      <c r="B1364" s="873"/>
      <c r="C1364" s="891" t="str">
        <f ca="1">IF(COUNTA(O$1095:O1364)=1,"",OFFSET(C1364,-COUNTA(O$1095:O1364)+1,0))</f>
        <v>a1V550000030FylEAE</v>
      </c>
      <c r="D1364" s="878"/>
      <c r="E1364" s="875" t="str">
        <f ca="1">IFERROR(IF(VLOOKUP(C1364,' Disaggregation - Section E '!A$313:J882,7,0)="","",VLOOKUP(C1364,' Disaggregation - Section E '!A$313:J882,7,0)*100),"")</f>
        <v/>
      </c>
      <c r="F1364" s="873"/>
      <c r="G1364" s="876" t="str">
        <f ca="1">IFERROR(IF(VLOOKUP(C1364,' Disaggregation - Section E '!A$313:J882,6,0)="","",VLOOKUP(C1364,' Disaggregation - Section E '!A$313:J882,6,0)),"")</f>
        <v/>
      </c>
      <c r="H1364" s="876" t="str">
        <f ca="1">IFERROR(IF(INDEX(' Disaggregation - Section E '!F$313:F882,MATCH(C1364,' Disaggregation - Section E '!A$313:A882,0)+1,1)&lt;&gt;0,INDEX(' Disaggregation - Section E '!F$313:F882,MATCH(C1364,' Disaggregation - Section E '!A$313:A882,0)+1,1),""),"")</f>
        <v/>
      </c>
      <c r="I1364" s="877" t="str">
        <f ca="1">IFERROR(IF(VLOOKUP(C1364,' Disaggregation - Section E '!A$313:J882,8,0)=0,"",VLOOKUP(C1364,' Disaggregation - Section E '!A$313:J882,8,0)),"")</f>
        <v/>
      </c>
      <c r="J1364" s="877" t="str">
        <f ca="1">IFERROR(IF(VLOOKUP(C1364,' Disaggregation - Section E '!A$313:J882,9,0)="","",VLOOKUP(C1364,' Disaggregation - Section E '!A$313:J882,9,0)),"")</f>
        <v/>
      </c>
      <c r="K1364" s="873" t="str">
        <f ca="1">IFERROR(VLOOKUP(C1364,' Disaggregation - Section E '!A$313:J882,3,0),"")</f>
        <v/>
      </c>
      <c r="L1364" s="877" t="str">
        <f ca="1">IFERROR(IF(VLOOKUP(C1364,' Disaggregation - Section E '!A$313:J882,10,0)="","",VLOOKUP(C1364,' Disaggregation - Section E '!A$313:J882,10,0)),"")</f>
        <v/>
      </c>
      <c r="M1364" s="874" t="str">
        <f ca="1">IFERROR(IF(VLOOKUP(C1364,' Disaggregation - Section E '!A$313:O586,15,0)=0,"",VLOOKUP(C1364,' Disaggregation - Section E '!A$313:O882,15,0)),"")</f>
        <v/>
      </c>
      <c r="N1364" s="873"/>
      <c r="O1364" s="873"/>
    </row>
    <row r="1365" spans="1:15" x14ac:dyDescent="0.35">
      <c r="A1365" s="873" t="b">
        <f t="shared" ca="1" si="150"/>
        <v>0</v>
      </c>
      <c r="B1365" s="873"/>
      <c r="C1365" s="891" t="str">
        <f ca="1">IF(COUNTA(O$1095:O1365)=1,"",OFFSET(C1365,-COUNTA(O$1095:O1365)+1,0))</f>
        <v>a1V550000030FymEAE</v>
      </c>
      <c r="D1365" s="878"/>
      <c r="E1365" s="875" t="str">
        <f ca="1">IFERROR(IF(VLOOKUP(C1365,' Disaggregation - Section E '!A$313:J883,7,0)="","",VLOOKUP(C1365,' Disaggregation - Section E '!A$313:J883,7,0)*100),"")</f>
        <v/>
      </c>
      <c r="F1365" s="873"/>
      <c r="G1365" s="876" t="str">
        <f ca="1">IFERROR(IF(VLOOKUP(C1365,' Disaggregation - Section E '!A$313:J883,6,0)="","",VLOOKUP(C1365,' Disaggregation - Section E '!A$313:J883,6,0)),"")</f>
        <v/>
      </c>
      <c r="H1365" s="876" t="str">
        <f ca="1">IFERROR(IF(INDEX(' Disaggregation - Section E '!F$313:F883,MATCH(C1365,' Disaggregation - Section E '!A$313:A883,0)+1,1)&lt;&gt;0,INDEX(' Disaggregation - Section E '!F$313:F883,MATCH(C1365,' Disaggregation - Section E '!A$313:A883,0)+1,1),""),"")</f>
        <v/>
      </c>
      <c r="I1365" s="877" t="str">
        <f ca="1">IFERROR(IF(VLOOKUP(C1365,' Disaggregation - Section E '!A$313:J883,8,0)=0,"",VLOOKUP(C1365,' Disaggregation - Section E '!A$313:J883,8,0)),"")</f>
        <v/>
      </c>
      <c r="J1365" s="877" t="str">
        <f ca="1">IFERROR(IF(VLOOKUP(C1365,' Disaggregation - Section E '!A$313:J883,9,0)="","",VLOOKUP(C1365,' Disaggregation - Section E '!A$313:J883,9,0)),"")</f>
        <v/>
      </c>
      <c r="K1365" s="873" t="str">
        <f ca="1">IFERROR(VLOOKUP(C1365,' Disaggregation - Section E '!A$313:J883,3,0),"")</f>
        <v/>
      </c>
      <c r="L1365" s="877" t="str">
        <f ca="1">IFERROR(IF(VLOOKUP(C1365,' Disaggregation - Section E '!A$313:J883,10,0)="","",VLOOKUP(C1365,' Disaggregation - Section E '!A$313:J883,10,0)),"")</f>
        <v/>
      </c>
      <c r="M1365" s="874" t="str">
        <f ca="1">IFERROR(IF(VLOOKUP(C1365,' Disaggregation - Section E '!A$313:O587,15,0)=0,"",VLOOKUP(C1365,' Disaggregation - Section E '!A$313:O883,15,0)),"")</f>
        <v/>
      </c>
      <c r="N1365" s="873"/>
      <c r="O1365" s="873"/>
    </row>
    <row r="1366" spans="1:15" x14ac:dyDescent="0.35">
      <c r="A1366" s="873" t="b">
        <f t="shared" ca="1" si="150"/>
        <v>0</v>
      </c>
      <c r="B1366" s="873"/>
      <c r="C1366" s="891" t="str">
        <f ca="1">IF(COUNTA(O$1095:O1366)=1,"",OFFSET(C1366,-COUNTA(O$1095:O1366)+1,0))</f>
        <v>a1V550000030FynEAE</v>
      </c>
      <c r="D1366" s="878"/>
      <c r="E1366" s="875" t="str">
        <f ca="1">IFERROR(IF(VLOOKUP(C1366,' Disaggregation - Section E '!A$313:J884,7,0)="","",VLOOKUP(C1366,' Disaggregation - Section E '!A$313:J884,7,0)*100),"")</f>
        <v/>
      </c>
      <c r="F1366" s="873"/>
      <c r="G1366" s="876" t="str">
        <f ca="1">IFERROR(IF(VLOOKUP(C1366,' Disaggregation - Section E '!A$313:J884,6,0)="","",VLOOKUP(C1366,' Disaggregation - Section E '!A$313:J884,6,0)),"")</f>
        <v/>
      </c>
      <c r="H1366" s="876" t="str">
        <f ca="1">IFERROR(IF(INDEX(' Disaggregation - Section E '!F$313:F884,MATCH(C1366,' Disaggregation - Section E '!A$313:A884,0)+1,1)&lt;&gt;0,INDEX(' Disaggregation - Section E '!F$313:F884,MATCH(C1366,' Disaggregation - Section E '!A$313:A884,0)+1,1),""),"")</f>
        <v/>
      </c>
      <c r="I1366" s="877" t="str">
        <f ca="1">IFERROR(IF(VLOOKUP(C1366,' Disaggregation - Section E '!A$313:J884,8,0)=0,"",VLOOKUP(C1366,' Disaggregation - Section E '!A$313:J884,8,0)),"")</f>
        <v/>
      </c>
      <c r="J1366" s="877" t="str">
        <f ca="1">IFERROR(IF(VLOOKUP(C1366,' Disaggregation - Section E '!A$313:J884,9,0)="","",VLOOKUP(C1366,' Disaggregation - Section E '!A$313:J884,9,0)),"")</f>
        <v/>
      </c>
      <c r="K1366" s="873" t="str">
        <f ca="1">IFERROR(VLOOKUP(C1366,' Disaggregation - Section E '!A$313:J884,3,0),"")</f>
        <v/>
      </c>
      <c r="L1366" s="877" t="str">
        <f ca="1">IFERROR(IF(VLOOKUP(C1366,' Disaggregation - Section E '!A$313:J884,10,0)="","",VLOOKUP(C1366,' Disaggregation - Section E '!A$313:J884,10,0)),"")</f>
        <v/>
      </c>
      <c r="M1366" s="874" t="str">
        <f ca="1">IFERROR(IF(VLOOKUP(C1366,' Disaggregation - Section E '!A$313:O588,15,0)=0,"",VLOOKUP(C1366,' Disaggregation - Section E '!A$313:O884,15,0)),"")</f>
        <v/>
      </c>
      <c r="N1366" s="873"/>
      <c r="O1366" s="873"/>
    </row>
    <row r="1367" spans="1:15" x14ac:dyDescent="0.35">
      <c r="A1367" s="873" t="b">
        <f t="shared" ca="1" si="150"/>
        <v>0</v>
      </c>
      <c r="B1367" s="873"/>
      <c r="C1367" s="891" t="str">
        <f ca="1">IF(COUNTA(O$1095:O1367)=1,"",OFFSET(C1367,-COUNTA(O$1095:O1367)+1,0))</f>
        <v>a1V550000030FyoEAE</v>
      </c>
      <c r="D1367" s="878"/>
      <c r="E1367" s="875" t="str">
        <f ca="1">IFERROR(IF(VLOOKUP(C1367,' Disaggregation - Section E '!A$313:J885,7,0)="","",VLOOKUP(C1367,' Disaggregation - Section E '!A$313:J885,7,0)*100),"")</f>
        <v/>
      </c>
      <c r="F1367" s="873"/>
      <c r="G1367" s="876" t="str">
        <f ca="1">IFERROR(IF(VLOOKUP(C1367,' Disaggregation - Section E '!A$313:J885,6,0)="","",VLOOKUP(C1367,' Disaggregation - Section E '!A$313:J885,6,0)),"")</f>
        <v/>
      </c>
      <c r="H1367" s="876" t="str">
        <f ca="1">IFERROR(IF(INDEX(' Disaggregation - Section E '!F$313:F885,MATCH(C1367,' Disaggregation - Section E '!A$313:A885,0)+1,1)&lt;&gt;0,INDEX(' Disaggregation - Section E '!F$313:F885,MATCH(C1367,' Disaggregation - Section E '!A$313:A885,0)+1,1),""),"")</f>
        <v/>
      </c>
      <c r="I1367" s="877" t="str">
        <f ca="1">IFERROR(IF(VLOOKUP(C1367,' Disaggregation - Section E '!A$313:J885,8,0)=0,"",VLOOKUP(C1367,' Disaggregation - Section E '!A$313:J885,8,0)),"")</f>
        <v/>
      </c>
      <c r="J1367" s="877" t="str">
        <f ca="1">IFERROR(IF(VLOOKUP(C1367,' Disaggregation - Section E '!A$313:J885,9,0)="","",VLOOKUP(C1367,' Disaggregation - Section E '!A$313:J885,9,0)),"")</f>
        <v/>
      </c>
      <c r="K1367" s="873" t="str">
        <f ca="1">IFERROR(VLOOKUP(C1367,' Disaggregation - Section E '!A$313:J885,3,0),"")</f>
        <v/>
      </c>
      <c r="L1367" s="877" t="str">
        <f ca="1">IFERROR(IF(VLOOKUP(C1367,' Disaggregation - Section E '!A$313:J885,10,0)="","",VLOOKUP(C1367,' Disaggregation - Section E '!A$313:J885,10,0)),"")</f>
        <v/>
      </c>
      <c r="M1367" s="874" t="str">
        <f ca="1">IFERROR(IF(VLOOKUP(C1367,' Disaggregation - Section E '!A$313:O589,15,0)=0,"",VLOOKUP(C1367,' Disaggregation - Section E '!A$313:O885,15,0)),"")</f>
        <v/>
      </c>
      <c r="N1367" s="873"/>
      <c r="O1367" s="873"/>
    </row>
    <row r="1368" spans="1:15" x14ac:dyDescent="0.35">
      <c r="A1368" s="873" t="b">
        <f t="shared" ca="1" si="150"/>
        <v>0</v>
      </c>
      <c r="B1368" s="873"/>
      <c r="C1368" s="891" t="str">
        <f ca="1">IF(COUNTA(O$1095:O1368)=1,"",OFFSET(C1368,-COUNTA(O$1095:O1368)+1,0))</f>
        <v>a1V550000030FypEAE</v>
      </c>
      <c r="D1368" s="878"/>
      <c r="E1368" s="875" t="str">
        <f ca="1">IFERROR(IF(VLOOKUP(C1368,' Disaggregation - Section E '!A$313:J886,7,0)="","",VLOOKUP(C1368,' Disaggregation - Section E '!A$313:J886,7,0)*100),"")</f>
        <v/>
      </c>
      <c r="F1368" s="873"/>
      <c r="G1368" s="876" t="str">
        <f ca="1">IFERROR(IF(VLOOKUP(C1368,' Disaggregation - Section E '!A$313:J886,6,0)="","",VLOOKUP(C1368,' Disaggregation - Section E '!A$313:J886,6,0)),"")</f>
        <v/>
      </c>
      <c r="H1368" s="876" t="str">
        <f ca="1">IFERROR(IF(INDEX(' Disaggregation - Section E '!F$313:F886,MATCH(C1368,' Disaggregation - Section E '!A$313:A886,0)+1,1)&lt;&gt;0,INDEX(' Disaggregation - Section E '!F$313:F886,MATCH(C1368,' Disaggregation - Section E '!A$313:A886,0)+1,1),""),"")</f>
        <v/>
      </c>
      <c r="I1368" s="877" t="str">
        <f ca="1">IFERROR(IF(VLOOKUP(C1368,' Disaggregation - Section E '!A$313:J886,8,0)=0,"",VLOOKUP(C1368,' Disaggregation - Section E '!A$313:J886,8,0)),"")</f>
        <v/>
      </c>
      <c r="J1368" s="877" t="str">
        <f ca="1">IFERROR(IF(VLOOKUP(C1368,' Disaggregation - Section E '!A$313:J886,9,0)="","",VLOOKUP(C1368,' Disaggregation - Section E '!A$313:J886,9,0)),"")</f>
        <v/>
      </c>
      <c r="K1368" s="873" t="str">
        <f ca="1">IFERROR(VLOOKUP(C1368,' Disaggregation - Section E '!A$313:J886,3,0),"")</f>
        <v/>
      </c>
      <c r="L1368" s="877" t="str">
        <f ca="1">IFERROR(IF(VLOOKUP(C1368,' Disaggregation - Section E '!A$313:J886,10,0)="","",VLOOKUP(C1368,' Disaggregation - Section E '!A$313:J886,10,0)),"")</f>
        <v/>
      </c>
      <c r="M1368" s="874" t="str">
        <f ca="1">IFERROR(IF(VLOOKUP(C1368,' Disaggregation - Section E '!A$313:O590,15,0)=0,"",VLOOKUP(C1368,' Disaggregation - Section E '!A$313:O886,15,0)),"")</f>
        <v/>
      </c>
      <c r="N1368" s="873"/>
      <c r="O1368" s="873"/>
    </row>
    <row r="1369" spans="1:15" x14ac:dyDescent="0.35">
      <c r="A1369" s="873" t="b">
        <f t="shared" ca="1" si="150"/>
        <v>0</v>
      </c>
      <c r="B1369" s="873"/>
      <c r="C1369" s="891" t="str">
        <f ca="1">IF(COUNTA(O$1095:O1369)=1,"",OFFSET(C1369,-COUNTA(O$1095:O1369)+1,0))</f>
        <v>a1V550000030FyqEAE</v>
      </c>
      <c r="D1369" s="878"/>
      <c r="E1369" s="875" t="str">
        <f ca="1">IFERROR(IF(VLOOKUP(C1369,' Disaggregation - Section E '!A$313:J887,7,0)="","",VLOOKUP(C1369,' Disaggregation - Section E '!A$313:J887,7,0)*100),"")</f>
        <v/>
      </c>
      <c r="F1369" s="873"/>
      <c r="G1369" s="876" t="str">
        <f ca="1">IFERROR(IF(VLOOKUP(C1369,' Disaggregation - Section E '!A$313:J887,6,0)="","",VLOOKUP(C1369,' Disaggregation - Section E '!A$313:J887,6,0)),"")</f>
        <v/>
      </c>
      <c r="H1369" s="876" t="str">
        <f ca="1">IFERROR(IF(INDEX(' Disaggregation - Section E '!F$313:F887,MATCH(C1369,' Disaggregation - Section E '!A$313:A887,0)+1,1)&lt;&gt;0,INDEX(' Disaggregation - Section E '!F$313:F887,MATCH(C1369,' Disaggregation - Section E '!A$313:A887,0)+1,1),""),"")</f>
        <v/>
      </c>
      <c r="I1369" s="877" t="str">
        <f ca="1">IFERROR(IF(VLOOKUP(C1369,' Disaggregation - Section E '!A$313:J887,8,0)=0,"",VLOOKUP(C1369,' Disaggregation - Section E '!A$313:J887,8,0)),"")</f>
        <v/>
      </c>
      <c r="J1369" s="877" t="str">
        <f ca="1">IFERROR(IF(VLOOKUP(C1369,' Disaggregation - Section E '!A$313:J887,9,0)="","",VLOOKUP(C1369,' Disaggregation - Section E '!A$313:J887,9,0)),"")</f>
        <v/>
      </c>
      <c r="K1369" s="873" t="str">
        <f ca="1">IFERROR(VLOOKUP(C1369,' Disaggregation - Section E '!A$313:J887,3,0),"")</f>
        <v/>
      </c>
      <c r="L1369" s="877" t="str">
        <f ca="1">IFERROR(IF(VLOOKUP(C1369,' Disaggregation - Section E '!A$313:J887,10,0)="","",VLOOKUP(C1369,' Disaggregation - Section E '!A$313:J887,10,0)),"")</f>
        <v/>
      </c>
      <c r="M1369" s="874" t="str">
        <f ca="1">IFERROR(IF(VLOOKUP(C1369,' Disaggregation - Section E '!A$313:O591,15,0)=0,"",VLOOKUP(C1369,' Disaggregation - Section E '!A$313:O887,15,0)),"")</f>
        <v/>
      </c>
      <c r="N1369" s="873"/>
      <c r="O1369" s="873"/>
    </row>
    <row r="1370" spans="1:15" x14ac:dyDescent="0.35">
      <c r="A1370" s="873" t="b">
        <f t="shared" ca="1" si="150"/>
        <v>0</v>
      </c>
      <c r="B1370" s="873"/>
      <c r="C1370" s="891" t="str">
        <f ca="1">IF(COUNTA(O$1095:O1370)=1,"",OFFSET(C1370,-COUNTA(O$1095:O1370)+1,0))</f>
        <v>a1V550000030FyrEAE</v>
      </c>
      <c r="D1370" s="878"/>
      <c r="E1370" s="875" t="str">
        <f ca="1">IFERROR(IF(VLOOKUP(C1370,' Disaggregation - Section E '!A$313:J888,7,0)="","",VLOOKUP(C1370,' Disaggregation - Section E '!A$313:J888,7,0)*100),"")</f>
        <v/>
      </c>
      <c r="F1370" s="873"/>
      <c r="G1370" s="876" t="str">
        <f ca="1">IFERROR(IF(VLOOKUP(C1370,' Disaggregation - Section E '!A$313:J888,6,0)="","",VLOOKUP(C1370,' Disaggregation - Section E '!A$313:J888,6,0)),"")</f>
        <v/>
      </c>
      <c r="H1370" s="876" t="str">
        <f ca="1">IFERROR(IF(INDEX(' Disaggregation - Section E '!F$313:F888,MATCH(C1370,' Disaggregation - Section E '!A$313:A888,0)+1,1)&lt;&gt;0,INDEX(' Disaggregation - Section E '!F$313:F888,MATCH(C1370,' Disaggregation - Section E '!A$313:A888,0)+1,1),""),"")</f>
        <v/>
      </c>
      <c r="I1370" s="877" t="str">
        <f ca="1">IFERROR(IF(VLOOKUP(C1370,' Disaggregation - Section E '!A$313:J888,8,0)=0,"",VLOOKUP(C1370,' Disaggregation - Section E '!A$313:J888,8,0)),"")</f>
        <v/>
      </c>
      <c r="J1370" s="877" t="str">
        <f ca="1">IFERROR(IF(VLOOKUP(C1370,' Disaggregation - Section E '!A$313:J888,9,0)="","",VLOOKUP(C1370,' Disaggregation - Section E '!A$313:J888,9,0)),"")</f>
        <v/>
      </c>
      <c r="K1370" s="873" t="str">
        <f ca="1">IFERROR(VLOOKUP(C1370,' Disaggregation - Section E '!A$313:J888,3,0),"")</f>
        <v/>
      </c>
      <c r="L1370" s="877" t="str">
        <f ca="1">IFERROR(IF(VLOOKUP(C1370,' Disaggregation - Section E '!A$313:J888,10,0)="","",VLOOKUP(C1370,' Disaggregation - Section E '!A$313:J888,10,0)),"")</f>
        <v/>
      </c>
      <c r="M1370" s="874" t="str">
        <f ca="1">IFERROR(IF(VLOOKUP(C1370,' Disaggregation - Section E '!A$313:O592,15,0)=0,"",VLOOKUP(C1370,' Disaggregation - Section E '!A$313:O888,15,0)),"")</f>
        <v/>
      </c>
      <c r="N1370" s="873"/>
      <c r="O1370" s="873"/>
    </row>
    <row r="1371" spans="1:15" x14ac:dyDescent="0.35">
      <c r="A1371" s="873" t="b">
        <f t="shared" ca="1" si="150"/>
        <v>0</v>
      </c>
      <c r="B1371" s="873"/>
      <c r="C1371" s="891" t="str">
        <f ca="1">IF(COUNTA(O$1095:O1371)=1,"",OFFSET(C1371,-COUNTA(O$1095:O1371)+1,0))</f>
        <v>a1V550000030FysEAE</v>
      </c>
      <c r="D1371" s="878"/>
      <c r="E1371" s="875" t="str">
        <f ca="1">IFERROR(IF(VLOOKUP(C1371,' Disaggregation - Section E '!A$313:J889,7,0)="","",VLOOKUP(C1371,' Disaggregation - Section E '!A$313:J889,7,0)*100),"")</f>
        <v/>
      </c>
      <c r="F1371" s="873"/>
      <c r="G1371" s="876" t="str">
        <f ca="1">IFERROR(IF(VLOOKUP(C1371,' Disaggregation - Section E '!A$313:J889,6,0)="","",VLOOKUP(C1371,' Disaggregation - Section E '!A$313:J889,6,0)),"")</f>
        <v/>
      </c>
      <c r="H1371" s="876" t="str">
        <f ca="1">IFERROR(IF(INDEX(' Disaggregation - Section E '!F$313:F889,MATCH(C1371,' Disaggregation - Section E '!A$313:A889,0)+1,1)&lt;&gt;0,INDEX(' Disaggregation - Section E '!F$313:F889,MATCH(C1371,' Disaggregation - Section E '!A$313:A889,0)+1,1),""),"")</f>
        <v/>
      </c>
      <c r="I1371" s="877" t="str">
        <f ca="1">IFERROR(IF(VLOOKUP(C1371,' Disaggregation - Section E '!A$313:J889,8,0)=0,"",VLOOKUP(C1371,' Disaggregation - Section E '!A$313:J889,8,0)),"")</f>
        <v/>
      </c>
      <c r="J1371" s="877" t="str">
        <f ca="1">IFERROR(IF(VLOOKUP(C1371,' Disaggregation - Section E '!A$313:J889,9,0)="","",VLOOKUP(C1371,' Disaggregation - Section E '!A$313:J889,9,0)),"")</f>
        <v/>
      </c>
      <c r="K1371" s="873" t="str">
        <f ca="1">IFERROR(VLOOKUP(C1371,' Disaggregation - Section E '!A$313:J889,3,0),"")</f>
        <v/>
      </c>
      <c r="L1371" s="877" t="str">
        <f ca="1">IFERROR(IF(VLOOKUP(C1371,' Disaggregation - Section E '!A$313:J889,10,0)="","",VLOOKUP(C1371,' Disaggregation - Section E '!A$313:J889,10,0)),"")</f>
        <v/>
      </c>
      <c r="M1371" s="874" t="str">
        <f ca="1">IFERROR(IF(VLOOKUP(C1371,' Disaggregation - Section E '!A$313:O593,15,0)=0,"",VLOOKUP(C1371,' Disaggregation - Section E '!A$313:O889,15,0)),"")</f>
        <v/>
      </c>
      <c r="N1371" s="873"/>
      <c r="O1371" s="873"/>
    </row>
    <row r="1372" spans="1:15" x14ac:dyDescent="0.35">
      <c r="A1372" s="873" t="b">
        <f t="shared" ca="1" si="150"/>
        <v>0</v>
      </c>
      <c r="B1372" s="873"/>
      <c r="C1372" s="891" t="str">
        <f ca="1">IF(COUNTA(O$1095:O1372)=1,"",OFFSET(C1372,-COUNTA(O$1095:O1372)+1,0))</f>
        <v>a1V550000030FytEAE</v>
      </c>
      <c r="D1372" s="878"/>
      <c r="E1372" s="875" t="str">
        <f ca="1">IFERROR(IF(VLOOKUP(C1372,' Disaggregation - Section E '!A$313:J890,7,0)="","",VLOOKUP(C1372,' Disaggregation - Section E '!A$313:J890,7,0)*100),"")</f>
        <v/>
      </c>
      <c r="F1372" s="873"/>
      <c r="G1372" s="876" t="str">
        <f ca="1">IFERROR(IF(VLOOKUP(C1372,' Disaggregation - Section E '!A$313:J890,6,0)="","",VLOOKUP(C1372,' Disaggregation - Section E '!A$313:J890,6,0)),"")</f>
        <v/>
      </c>
      <c r="H1372" s="876" t="str">
        <f ca="1">IFERROR(IF(INDEX(' Disaggregation - Section E '!F$313:F890,MATCH(C1372,' Disaggregation - Section E '!A$313:A890,0)+1,1)&lt;&gt;0,INDEX(' Disaggregation - Section E '!F$313:F890,MATCH(C1372,' Disaggregation - Section E '!A$313:A890,0)+1,1),""),"")</f>
        <v/>
      </c>
      <c r="I1372" s="877" t="str">
        <f ca="1">IFERROR(IF(VLOOKUP(C1372,' Disaggregation - Section E '!A$313:J890,8,0)=0,"",VLOOKUP(C1372,' Disaggregation - Section E '!A$313:J890,8,0)),"")</f>
        <v/>
      </c>
      <c r="J1372" s="877" t="str">
        <f ca="1">IFERROR(IF(VLOOKUP(C1372,' Disaggregation - Section E '!A$313:J890,9,0)="","",VLOOKUP(C1372,' Disaggregation - Section E '!A$313:J890,9,0)),"")</f>
        <v/>
      </c>
      <c r="K1372" s="873" t="str">
        <f ca="1">IFERROR(VLOOKUP(C1372,' Disaggregation - Section E '!A$313:J890,3,0),"")</f>
        <v/>
      </c>
      <c r="L1372" s="877" t="str">
        <f ca="1">IFERROR(IF(VLOOKUP(C1372,' Disaggregation - Section E '!A$313:J890,10,0)="","",VLOOKUP(C1372,' Disaggregation - Section E '!A$313:J890,10,0)),"")</f>
        <v/>
      </c>
      <c r="M1372" s="874" t="str">
        <f ca="1">IFERROR(IF(VLOOKUP(C1372,' Disaggregation - Section E '!A$313:O594,15,0)=0,"",VLOOKUP(C1372,' Disaggregation - Section E '!A$313:O890,15,0)),"")</f>
        <v/>
      </c>
      <c r="N1372" s="873"/>
      <c r="O1372" s="873"/>
    </row>
    <row r="1373" spans="1:15" x14ac:dyDescent="0.35">
      <c r="A1373" s="873" t="b">
        <f t="shared" ca="1" si="150"/>
        <v>0</v>
      </c>
      <c r="B1373" s="873"/>
      <c r="C1373" s="891" t="str">
        <f ca="1">IF(COUNTA(O$1095:O1373)=1,"",OFFSET(C1373,-COUNTA(O$1095:O1373)+1,0))</f>
        <v>a1V550000030FyuEAE</v>
      </c>
      <c r="D1373" s="878"/>
      <c r="E1373" s="875" t="str">
        <f ca="1">IFERROR(IF(VLOOKUP(C1373,' Disaggregation - Section E '!A$313:J891,7,0)="","",VLOOKUP(C1373,' Disaggregation - Section E '!A$313:J891,7,0)*100),"")</f>
        <v/>
      </c>
      <c r="F1373" s="873"/>
      <c r="G1373" s="876" t="str">
        <f ca="1">IFERROR(IF(VLOOKUP(C1373,' Disaggregation - Section E '!A$313:J891,6,0)="","",VLOOKUP(C1373,' Disaggregation - Section E '!A$313:J891,6,0)),"")</f>
        <v/>
      </c>
      <c r="H1373" s="876" t="str">
        <f ca="1">IFERROR(IF(INDEX(' Disaggregation - Section E '!F$313:F891,MATCH(C1373,' Disaggregation - Section E '!A$313:A891,0)+1,1)&lt;&gt;0,INDEX(' Disaggregation - Section E '!F$313:F891,MATCH(C1373,' Disaggregation - Section E '!A$313:A891,0)+1,1),""),"")</f>
        <v/>
      </c>
      <c r="I1373" s="877" t="str">
        <f ca="1">IFERROR(IF(VLOOKUP(C1373,' Disaggregation - Section E '!A$313:J891,8,0)=0,"",VLOOKUP(C1373,' Disaggregation - Section E '!A$313:J891,8,0)),"")</f>
        <v/>
      </c>
      <c r="J1373" s="877" t="str">
        <f ca="1">IFERROR(IF(VLOOKUP(C1373,' Disaggregation - Section E '!A$313:J891,9,0)="","",VLOOKUP(C1373,' Disaggregation - Section E '!A$313:J891,9,0)),"")</f>
        <v/>
      </c>
      <c r="K1373" s="873" t="str">
        <f ca="1">IFERROR(VLOOKUP(C1373,' Disaggregation - Section E '!A$313:J891,3,0),"")</f>
        <v/>
      </c>
      <c r="L1373" s="877" t="str">
        <f ca="1">IFERROR(IF(VLOOKUP(C1373,' Disaggregation - Section E '!A$313:J891,10,0)="","",VLOOKUP(C1373,' Disaggregation - Section E '!A$313:J891,10,0)),"")</f>
        <v/>
      </c>
      <c r="M1373" s="874" t="str">
        <f ca="1">IFERROR(IF(VLOOKUP(C1373,' Disaggregation - Section E '!A$313:O595,15,0)=0,"",VLOOKUP(C1373,' Disaggregation - Section E '!A$313:O891,15,0)),"")</f>
        <v/>
      </c>
      <c r="N1373" s="873"/>
      <c r="O1373" s="873"/>
    </row>
    <row r="1374" spans="1:15" x14ac:dyDescent="0.35">
      <c r="A1374" s="873" t="b">
        <f t="shared" ca="1" si="150"/>
        <v>0</v>
      </c>
      <c r="B1374" s="873"/>
      <c r="C1374" s="891" t="str">
        <f ca="1">IF(COUNTA(O$1095:O1374)=1,"",OFFSET(C1374,-COUNTA(O$1095:O1374)+1,0))</f>
        <v>a1V550000030FyvEAE</v>
      </c>
      <c r="D1374" s="878"/>
      <c r="E1374" s="875" t="str">
        <f ca="1">IFERROR(IF(VLOOKUP(C1374,' Disaggregation - Section E '!A$313:J892,7,0)="","",VLOOKUP(C1374,' Disaggregation - Section E '!A$313:J892,7,0)*100),"")</f>
        <v/>
      </c>
      <c r="F1374" s="873"/>
      <c r="G1374" s="876" t="str">
        <f ca="1">IFERROR(IF(VLOOKUP(C1374,' Disaggregation - Section E '!A$313:J892,6,0)="","",VLOOKUP(C1374,' Disaggregation - Section E '!A$313:J892,6,0)),"")</f>
        <v/>
      </c>
      <c r="H1374" s="876" t="str">
        <f ca="1">IFERROR(IF(INDEX(' Disaggregation - Section E '!F$313:F892,MATCH(C1374,' Disaggregation - Section E '!A$313:A892,0)+1,1)&lt;&gt;0,INDEX(' Disaggregation - Section E '!F$313:F892,MATCH(C1374,' Disaggregation - Section E '!A$313:A892,0)+1,1),""),"")</f>
        <v/>
      </c>
      <c r="I1374" s="877" t="str">
        <f ca="1">IFERROR(IF(VLOOKUP(C1374,' Disaggregation - Section E '!A$313:J892,8,0)=0,"",VLOOKUP(C1374,' Disaggregation - Section E '!A$313:J892,8,0)),"")</f>
        <v/>
      </c>
      <c r="J1374" s="877" t="str">
        <f ca="1">IFERROR(IF(VLOOKUP(C1374,' Disaggregation - Section E '!A$313:J892,9,0)="","",VLOOKUP(C1374,' Disaggregation - Section E '!A$313:J892,9,0)),"")</f>
        <v/>
      </c>
      <c r="K1374" s="873" t="str">
        <f ca="1">IFERROR(VLOOKUP(C1374,' Disaggregation - Section E '!A$313:J892,3,0),"")</f>
        <v/>
      </c>
      <c r="L1374" s="877" t="str">
        <f ca="1">IFERROR(IF(VLOOKUP(C1374,' Disaggregation - Section E '!A$313:J892,10,0)="","",VLOOKUP(C1374,' Disaggregation - Section E '!A$313:J892,10,0)),"")</f>
        <v/>
      </c>
      <c r="M1374" s="874" t="str">
        <f ca="1">IFERROR(IF(VLOOKUP(C1374,' Disaggregation - Section E '!A$313:O596,15,0)=0,"",VLOOKUP(C1374,' Disaggregation - Section E '!A$313:O892,15,0)),"")</f>
        <v/>
      </c>
      <c r="N1374" s="873"/>
      <c r="O1374" s="873"/>
    </row>
    <row r="1375" spans="1:15" x14ac:dyDescent="0.35">
      <c r="A1375" s="873" t="b">
        <f t="shared" ref="A1375:A1396" ca="1" si="151">IF(M1375&lt;&gt;"",TRUE,FALSE)</f>
        <v>0</v>
      </c>
      <c r="B1375" s="873"/>
      <c r="C1375" s="891" t="str">
        <f ca="1">IF(COUNTA(O$1095:O1375)=1,"",OFFSET(C1375,-COUNTA(O$1095:O1375)+1,0))</f>
        <v>a1V550000030FywEAE</v>
      </c>
      <c r="D1375" s="878"/>
      <c r="E1375" s="875" t="str">
        <f ca="1">IFERROR(IF(VLOOKUP(C1375,' Disaggregation - Section E '!A$313:J893,7,0)="","",VLOOKUP(C1375,' Disaggregation - Section E '!A$313:J893,7,0)*100),"")</f>
        <v/>
      </c>
      <c r="F1375" s="873"/>
      <c r="G1375" s="876" t="str">
        <f ca="1">IFERROR(IF(VLOOKUP(C1375,' Disaggregation - Section E '!A$313:J893,6,0)="","",VLOOKUP(C1375,' Disaggregation - Section E '!A$313:J893,6,0)),"")</f>
        <v/>
      </c>
      <c r="H1375" s="876" t="str">
        <f ca="1">IFERROR(IF(INDEX(' Disaggregation - Section E '!F$313:F893,MATCH(C1375,' Disaggregation - Section E '!A$313:A893,0)+1,1)&lt;&gt;0,INDEX(' Disaggregation - Section E '!F$313:F893,MATCH(C1375,' Disaggregation - Section E '!A$313:A893,0)+1,1),""),"")</f>
        <v/>
      </c>
      <c r="I1375" s="877" t="str">
        <f ca="1">IFERROR(IF(VLOOKUP(C1375,' Disaggregation - Section E '!A$313:J893,8,0)=0,"",VLOOKUP(C1375,' Disaggregation - Section E '!A$313:J893,8,0)),"")</f>
        <v/>
      </c>
      <c r="J1375" s="877" t="str">
        <f ca="1">IFERROR(IF(VLOOKUP(C1375,' Disaggregation - Section E '!A$313:J893,9,0)="","",VLOOKUP(C1375,' Disaggregation - Section E '!A$313:J893,9,0)),"")</f>
        <v/>
      </c>
      <c r="K1375" s="873" t="str">
        <f ca="1">IFERROR(VLOOKUP(C1375,' Disaggregation - Section E '!A$313:J893,3,0),"")</f>
        <v/>
      </c>
      <c r="L1375" s="877" t="str">
        <f ca="1">IFERROR(IF(VLOOKUP(C1375,' Disaggregation - Section E '!A$313:J893,10,0)="","",VLOOKUP(C1375,' Disaggregation - Section E '!A$313:J893,10,0)),"")</f>
        <v/>
      </c>
      <c r="M1375" s="874" t="str">
        <f ca="1">IFERROR(IF(VLOOKUP(C1375,' Disaggregation - Section E '!A$313:O597,15,0)=0,"",VLOOKUP(C1375,' Disaggregation - Section E '!A$313:O893,15,0)),"")</f>
        <v/>
      </c>
      <c r="N1375" s="873"/>
      <c r="O1375" s="873"/>
    </row>
    <row r="1376" spans="1:15" x14ac:dyDescent="0.35">
      <c r="A1376" s="873" t="b">
        <f t="shared" ca="1" si="151"/>
        <v>0</v>
      </c>
      <c r="B1376" s="873"/>
      <c r="C1376" s="891" t="str">
        <f ca="1">IF(COUNTA(O$1095:O1376)=1,"",OFFSET(C1376,-COUNTA(O$1095:O1376)+1,0))</f>
        <v>a1V550000030FyxEAE</v>
      </c>
      <c r="D1376" s="878"/>
      <c r="E1376" s="875" t="str">
        <f ca="1">IFERROR(IF(VLOOKUP(C1376,' Disaggregation - Section E '!A$313:J894,7,0)="","",VLOOKUP(C1376,' Disaggregation - Section E '!A$313:J894,7,0)*100),"")</f>
        <v/>
      </c>
      <c r="F1376" s="873"/>
      <c r="G1376" s="876" t="str">
        <f ca="1">IFERROR(IF(VLOOKUP(C1376,' Disaggregation - Section E '!A$313:J894,6,0)="","",VLOOKUP(C1376,' Disaggregation - Section E '!A$313:J894,6,0)),"")</f>
        <v/>
      </c>
      <c r="H1376" s="876" t="str">
        <f ca="1">IFERROR(IF(INDEX(' Disaggregation - Section E '!F$313:F894,MATCH(C1376,' Disaggregation - Section E '!A$313:A894,0)+1,1)&lt;&gt;0,INDEX(' Disaggregation - Section E '!F$313:F894,MATCH(C1376,' Disaggregation - Section E '!A$313:A894,0)+1,1),""),"")</f>
        <v/>
      </c>
      <c r="I1376" s="877" t="str">
        <f ca="1">IFERROR(IF(VLOOKUP(C1376,' Disaggregation - Section E '!A$313:J894,8,0)=0,"",VLOOKUP(C1376,' Disaggregation - Section E '!A$313:J894,8,0)),"")</f>
        <v/>
      </c>
      <c r="J1376" s="877" t="str">
        <f ca="1">IFERROR(IF(VLOOKUP(C1376,' Disaggregation - Section E '!A$313:J894,9,0)="","",VLOOKUP(C1376,' Disaggregation - Section E '!A$313:J894,9,0)),"")</f>
        <v/>
      </c>
      <c r="K1376" s="873" t="str">
        <f ca="1">IFERROR(VLOOKUP(C1376,' Disaggregation - Section E '!A$313:J894,3,0),"")</f>
        <v/>
      </c>
      <c r="L1376" s="877" t="str">
        <f ca="1">IFERROR(IF(VLOOKUP(C1376,' Disaggregation - Section E '!A$313:J894,10,0)="","",VLOOKUP(C1376,' Disaggregation - Section E '!A$313:J894,10,0)),"")</f>
        <v/>
      </c>
      <c r="M1376" s="874" t="str">
        <f ca="1">IFERROR(IF(VLOOKUP(C1376,' Disaggregation - Section E '!A$313:O598,15,0)=0,"",VLOOKUP(C1376,' Disaggregation - Section E '!A$313:O894,15,0)),"")</f>
        <v/>
      </c>
      <c r="N1376" s="873"/>
      <c r="O1376" s="873"/>
    </row>
    <row r="1377" spans="1:15" x14ac:dyDescent="0.35">
      <c r="A1377" s="873" t="b">
        <f t="shared" ca="1" si="151"/>
        <v>0</v>
      </c>
      <c r="B1377" s="873"/>
      <c r="C1377" s="891" t="str">
        <f ca="1">IF(COUNTA(O$1095:O1377)=1,"",OFFSET(C1377,-COUNTA(O$1095:O1377)+1,0))</f>
        <v>a1V550000030FyyEAE</v>
      </c>
      <c r="D1377" s="878"/>
      <c r="E1377" s="875" t="str">
        <f ca="1">IFERROR(IF(VLOOKUP(C1377,' Disaggregation - Section E '!A$313:J895,7,0)="","",VLOOKUP(C1377,' Disaggregation - Section E '!A$313:J895,7,0)*100),"")</f>
        <v/>
      </c>
      <c r="F1377" s="873"/>
      <c r="G1377" s="876" t="str">
        <f ca="1">IFERROR(IF(VLOOKUP(C1377,' Disaggregation - Section E '!A$313:J895,6,0)="","",VLOOKUP(C1377,' Disaggregation - Section E '!A$313:J895,6,0)),"")</f>
        <v/>
      </c>
      <c r="H1377" s="876" t="str">
        <f ca="1">IFERROR(IF(INDEX(' Disaggregation - Section E '!F$313:F895,MATCH(C1377,' Disaggregation - Section E '!A$313:A895,0)+1,1)&lt;&gt;0,INDEX(' Disaggregation - Section E '!F$313:F895,MATCH(C1377,' Disaggregation - Section E '!A$313:A895,0)+1,1),""),"")</f>
        <v/>
      </c>
      <c r="I1377" s="877" t="str">
        <f ca="1">IFERROR(IF(VLOOKUP(C1377,' Disaggregation - Section E '!A$313:J895,8,0)=0,"",VLOOKUP(C1377,' Disaggregation - Section E '!A$313:J895,8,0)),"")</f>
        <v/>
      </c>
      <c r="J1377" s="877" t="str">
        <f ca="1">IFERROR(IF(VLOOKUP(C1377,' Disaggregation - Section E '!A$313:J895,9,0)="","",VLOOKUP(C1377,' Disaggregation - Section E '!A$313:J895,9,0)),"")</f>
        <v/>
      </c>
      <c r="K1377" s="873" t="str">
        <f ca="1">IFERROR(VLOOKUP(C1377,' Disaggregation - Section E '!A$313:J895,3,0),"")</f>
        <v/>
      </c>
      <c r="L1377" s="877" t="str">
        <f ca="1">IFERROR(IF(VLOOKUP(C1377,' Disaggregation - Section E '!A$313:J895,10,0)="","",VLOOKUP(C1377,' Disaggregation - Section E '!A$313:J895,10,0)),"")</f>
        <v/>
      </c>
      <c r="M1377" s="874" t="str">
        <f ca="1">IFERROR(IF(VLOOKUP(C1377,' Disaggregation - Section E '!A$313:O599,15,0)=0,"",VLOOKUP(C1377,' Disaggregation - Section E '!A$313:O895,15,0)),"")</f>
        <v/>
      </c>
      <c r="N1377" s="873"/>
      <c r="O1377" s="873"/>
    </row>
    <row r="1378" spans="1:15" x14ac:dyDescent="0.35">
      <c r="A1378" s="873" t="b">
        <f t="shared" ca="1" si="151"/>
        <v>0</v>
      </c>
      <c r="B1378" s="873"/>
      <c r="C1378" s="891" t="str">
        <f ca="1">IF(COUNTA(O$1095:O1378)=1,"",OFFSET(C1378,-COUNTA(O$1095:O1378)+1,0))</f>
        <v>a1V550000030FyzEAE</v>
      </c>
      <c r="D1378" s="878"/>
      <c r="E1378" s="875" t="str">
        <f ca="1">IFERROR(IF(VLOOKUP(C1378,' Disaggregation - Section E '!A$313:J896,7,0)="","",VLOOKUP(C1378,' Disaggregation - Section E '!A$313:J896,7,0)*100),"")</f>
        <v/>
      </c>
      <c r="F1378" s="873"/>
      <c r="G1378" s="876" t="str">
        <f ca="1">IFERROR(IF(VLOOKUP(C1378,' Disaggregation - Section E '!A$313:J896,6,0)="","",VLOOKUP(C1378,' Disaggregation - Section E '!A$313:J896,6,0)),"")</f>
        <v/>
      </c>
      <c r="H1378" s="876" t="str">
        <f ca="1">IFERROR(IF(INDEX(' Disaggregation - Section E '!F$313:F896,MATCH(C1378,' Disaggregation - Section E '!A$313:A896,0)+1,1)&lt;&gt;0,INDEX(' Disaggregation - Section E '!F$313:F896,MATCH(C1378,' Disaggregation - Section E '!A$313:A896,0)+1,1),""),"")</f>
        <v/>
      </c>
      <c r="I1378" s="877" t="str">
        <f ca="1">IFERROR(IF(VLOOKUP(C1378,' Disaggregation - Section E '!A$313:J896,8,0)=0,"",VLOOKUP(C1378,' Disaggregation - Section E '!A$313:J896,8,0)),"")</f>
        <v/>
      </c>
      <c r="J1378" s="877" t="str">
        <f ca="1">IFERROR(IF(VLOOKUP(C1378,' Disaggregation - Section E '!A$313:J896,9,0)="","",VLOOKUP(C1378,' Disaggregation - Section E '!A$313:J896,9,0)),"")</f>
        <v/>
      </c>
      <c r="K1378" s="873" t="str">
        <f ca="1">IFERROR(VLOOKUP(C1378,' Disaggregation - Section E '!A$313:J896,3,0),"")</f>
        <v/>
      </c>
      <c r="L1378" s="877" t="str">
        <f ca="1">IFERROR(IF(VLOOKUP(C1378,' Disaggregation - Section E '!A$313:J896,10,0)="","",VLOOKUP(C1378,' Disaggregation - Section E '!A$313:J896,10,0)),"")</f>
        <v/>
      </c>
      <c r="M1378" s="874" t="str">
        <f ca="1">IFERROR(IF(VLOOKUP(C1378,' Disaggregation - Section E '!A$313:O600,15,0)=0,"",VLOOKUP(C1378,' Disaggregation - Section E '!A$313:O896,15,0)),"")</f>
        <v/>
      </c>
      <c r="N1378" s="873"/>
      <c r="O1378" s="873"/>
    </row>
    <row r="1379" spans="1:15" x14ac:dyDescent="0.35">
      <c r="A1379" s="873" t="b">
        <f t="shared" ca="1" si="151"/>
        <v>0</v>
      </c>
      <c r="B1379" s="873"/>
      <c r="C1379" s="891" t="str">
        <f ca="1">IF(COUNTA(O$1095:O1379)=1,"",OFFSET(C1379,-COUNTA(O$1095:O1379)+1,0))</f>
        <v>a1V550000030Fz0EAE</v>
      </c>
      <c r="D1379" s="878"/>
      <c r="E1379" s="875" t="str">
        <f ca="1">IFERROR(IF(VLOOKUP(C1379,' Disaggregation - Section E '!A$313:J897,7,0)="","",VLOOKUP(C1379,' Disaggregation - Section E '!A$313:J897,7,0)*100),"")</f>
        <v/>
      </c>
      <c r="F1379" s="873"/>
      <c r="G1379" s="876" t="str">
        <f ca="1">IFERROR(IF(VLOOKUP(C1379,' Disaggregation - Section E '!A$313:J897,6,0)="","",VLOOKUP(C1379,' Disaggregation - Section E '!A$313:J897,6,0)),"")</f>
        <v/>
      </c>
      <c r="H1379" s="876" t="str">
        <f ca="1">IFERROR(IF(INDEX(' Disaggregation - Section E '!F$313:F897,MATCH(C1379,' Disaggregation - Section E '!A$313:A897,0)+1,1)&lt;&gt;0,INDEX(' Disaggregation - Section E '!F$313:F897,MATCH(C1379,' Disaggregation - Section E '!A$313:A897,0)+1,1),""),"")</f>
        <v/>
      </c>
      <c r="I1379" s="877" t="str">
        <f ca="1">IFERROR(IF(VLOOKUP(C1379,' Disaggregation - Section E '!A$313:J897,8,0)=0,"",VLOOKUP(C1379,' Disaggregation - Section E '!A$313:J897,8,0)),"")</f>
        <v/>
      </c>
      <c r="J1379" s="877" t="str">
        <f ca="1">IFERROR(IF(VLOOKUP(C1379,' Disaggregation - Section E '!A$313:J897,9,0)="","",VLOOKUP(C1379,' Disaggregation - Section E '!A$313:J897,9,0)),"")</f>
        <v/>
      </c>
      <c r="K1379" s="873" t="str">
        <f ca="1">IFERROR(VLOOKUP(C1379,' Disaggregation - Section E '!A$313:J897,3,0),"")</f>
        <v/>
      </c>
      <c r="L1379" s="877" t="str">
        <f ca="1">IFERROR(IF(VLOOKUP(C1379,' Disaggregation - Section E '!A$313:J897,10,0)="","",VLOOKUP(C1379,' Disaggregation - Section E '!A$313:J897,10,0)),"")</f>
        <v/>
      </c>
      <c r="M1379" s="874" t="str">
        <f ca="1">IFERROR(IF(VLOOKUP(C1379,' Disaggregation - Section E '!A$313:O601,15,0)=0,"",VLOOKUP(C1379,' Disaggregation - Section E '!A$313:O897,15,0)),"")</f>
        <v/>
      </c>
      <c r="N1379" s="873"/>
      <c r="O1379" s="873"/>
    </row>
    <row r="1380" spans="1:15" x14ac:dyDescent="0.35">
      <c r="A1380" s="873" t="b">
        <f t="shared" ca="1" si="151"/>
        <v>0</v>
      </c>
      <c r="B1380" s="873"/>
      <c r="C1380" s="891" t="str">
        <f ca="1">IF(COUNTA(O$1095:O1380)=1,"",OFFSET(C1380,-COUNTA(O$1095:O1380)+1,0))</f>
        <v>a1V550000030Fz1EAE</v>
      </c>
      <c r="D1380" s="878"/>
      <c r="E1380" s="875" t="str">
        <f ca="1">IFERROR(IF(VLOOKUP(C1380,' Disaggregation - Section E '!A$313:J898,7,0)="","",VLOOKUP(C1380,' Disaggregation - Section E '!A$313:J898,7,0)*100),"")</f>
        <v/>
      </c>
      <c r="F1380" s="873"/>
      <c r="G1380" s="876" t="str">
        <f ca="1">IFERROR(IF(VLOOKUP(C1380,' Disaggregation - Section E '!A$313:J898,6,0)="","",VLOOKUP(C1380,' Disaggregation - Section E '!A$313:J898,6,0)),"")</f>
        <v/>
      </c>
      <c r="H1380" s="876" t="str">
        <f ca="1">IFERROR(IF(INDEX(' Disaggregation - Section E '!F$313:F898,MATCH(C1380,' Disaggregation - Section E '!A$313:A898,0)+1,1)&lt;&gt;0,INDEX(' Disaggregation - Section E '!F$313:F898,MATCH(C1380,' Disaggregation - Section E '!A$313:A898,0)+1,1),""),"")</f>
        <v/>
      </c>
      <c r="I1380" s="877" t="str">
        <f ca="1">IFERROR(IF(VLOOKUP(C1380,' Disaggregation - Section E '!A$313:J898,8,0)=0,"",VLOOKUP(C1380,' Disaggregation - Section E '!A$313:J898,8,0)),"")</f>
        <v/>
      </c>
      <c r="J1380" s="877" t="str">
        <f ca="1">IFERROR(IF(VLOOKUP(C1380,' Disaggregation - Section E '!A$313:J898,9,0)="","",VLOOKUP(C1380,' Disaggregation - Section E '!A$313:J898,9,0)),"")</f>
        <v/>
      </c>
      <c r="K1380" s="873" t="str">
        <f ca="1">IFERROR(VLOOKUP(C1380,' Disaggregation - Section E '!A$313:J898,3,0),"")</f>
        <v/>
      </c>
      <c r="L1380" s="877" t="str">
        <f ca="1">IFERROR(IF(VLOOKUP(C1380,' Disaggregation - Section E '!A$313:J898,10,0)="","",VLOOKUP(C1380,' Disaggregation - Section E '!A$313:J898,10,0)),"")</f>
        <v/>
      </c>
      <c r="M1380" s="874" t="str">
        <f ca="1">IFERROR(IF(VLOOKUP(C1380,' Disaggregation - Section E '!A$313:O602,15,0)=0,"",VLOOKUP(C1380,' Disaggregation - Section E '!A$313:O898,15,0)),"")</f>
        <v/>
      </c>
      <c r="N1380" s="873"/>
      <c r="O1380" s="873"/>
    </row>
    <row r="1381" spans="1:15" x14ac:dyDescent="0.35">
      <c r="A1381" s="873" t="b">
        <f t="shared" ca="1" si="151"/>
        <v>0</v>
      </c>
      <c r="B1381" s="873"/>
      <c r="C1381" s="891" t="str">
        <f ca="1">IF(COUNTA(O$1095:O1381)=1,"",OFFSET(C1381,-COUNTA(O$1095:O1381)+1,0))</f>
        <v>a1V550000030Fz2EAE</v>
      </c>
      <c r="D1381" s="878"/>
      <c r="E1381" s="875" t="str">
        <f ca="1">IFERROR(IF(VLOOKUP(C1381,' Disaggregation - Section E '!A$313:J899,7,0)="","",VLOOKUP(C1381,' Disaggregation - Section E '!A$313:J899,7,0)*100),"")</f>
        <v/>
      </c>
      <c r="F1381" s="873"/>
      <c r="G1381" s="876" t="str">
        <f ca="1">IFERROR(IF(VLOOKUP(C1381,' Disaggregation - Section E '!A$313:J899,6,0)="","",VLOOKUP(C1381,' Disaggregation - Section E '!A$313:J899,6,0)),"")</f>
        <v/>
      </c>
      <c r="H1381" s="876" t="str">
        <f ca="1">IFERROR(IF(INDEX(' Disaggregation - Section E '!F$313:F899,MATCH(C1381,' Disaggregation - Section E '!A$313:A899,0)+1,1)&lt;&gt;0,INDEX(' Disaggregation - Section E '!F$313:F899,MATCH(C1381,' Disaggregation - Section E '!A$313:A899,0)+1,1),""),"")</f>
        <v/>
      </c>
      <c r="I1381" s="877" t="str">
        <f ca="1">IFERROR(IF(VLOOKUP(C1381,' Disaggregation - Section E '!A$313:J899,8,0)=0,"",VLOOKUP(C1381,' Disaggregation - Section E '!A$313:J899,8,0)),"")</f>
        <v/>
      </c>
      <c r="J1381" s="877" t="str">
        <f ca="1">IFERROR(IF(VLOOKUP(C1381,' Disaggregation - Section E '!A$313:J899,9,0)="","",VLOOKUP(C1381,' Disaggregation - Section E '!A$313:J899,9,0)),"")</f>
        <v/>
      </c>
      <c r="K1381" s="873" t="str">
        <f ca="1">IFERROR(VLOOKUP(C1381,' Disaggregation - Section E '!A$313:J899,3,0),"")</f>
        <v/>
      </c>
      <c r="L1381" s="877" t="str">
        <f ca="1">IFERROR(IF(VLOOKUP(C1381,' Disaggregation - Section E '!A$313:J899,10,0)="","",VLOOKUP(C1381,' Disaggregation - Section E '!A$313:J899,10,0)),"")</f>
        <v/>
      </c>
      <c r="M1381" s="874" t="str">
        <f ca="1">IFERROR(IF(VLOOKUP(C1381,' Disaggregation - Section E '!A$313:O603,15,0)=0,"",VLOOKUP(C1381,' Disaggregation - Section E '!A$313:O899,15,0)),"")</f>
        <v/>
      </c>
      <c r="N1381" s="873"/>
      <c r="O1381" s="873"/>
    </row>
    <row r="1382" spans="1:15" x14ac:dyDescent="0.35">
      <c r="A1382" s="873" t="b">
        <f t="shared" ca="1" si="151"/>
        <v>0</v>
      </c>
      <c r="B1382" s="873"/>
      <c r="C1382" s="891" t="str">
        <f ca="1">IF(COUNTA(O$1095:O1382)=1,"",OFFSET(C1382,-COUNTA(O$1095:O1382)+1,0))</f>
        <v>a1V550000030Fz3EAE</v>
      </c>
      <c r="D1382" s="878"/>
      <c r="E1382" s="875" t="str">
        <f ca="1">IFERROR(IF(VLOOKUP(C1382,' Disaggregation - Section E '!A$313:J900,7,0)="","",VLOOKUP(C1382,' Disaggregation - Section E '!A$313:J900,7,0)*100),"")</f>
        <v/>
      </c>
      <c r="F1382" s="873"/>
      <c r="G1382" s="876" t="str">
        <f ca="1">IFERROR(IF(VLOOKUP(C1382,' Disaggregation - Section E '!A$313:J900,6,0)="","",VLOOKUP(C1382,' Disaggregation - Section E '!A$313:J900,6,0)),"")</f>
        <v/>
      </c>
      <c r="H1382" s="876" t="str">
        <f ca="1">IFERROR(IF(INDEX(' Disaggregation - Section E '!F$313:F900,MATCH(C1382,' Disaggregation - Section E '!A$313:A900,0)+1,1)&lt;&gt;0,INDEX(' Disaggregation - Section E '!F$313:F900,MATCH(C1382,' Disaggregation - Section E '!A$313:A900,0)+1,1),""),"")</f>
        <v/>
      </c>
      <c r="I1382" s="877" t="str">
        <f ca="1">IFERROR(IF(VLOOKUP(C1382,' Disaggregation - Section E '!A$313:J900,8,0)=0,"",VLOOKUP(C1382,' Disaggregation - Section E '!A$313:J900,8,0)),"")</f>
        <v/>
      </c>
      <c r="J1382" s="877" t="str">
        <f ca="1">IFERROR(IF(VLOOKUP(C1382,' Disaggregation - Section E '!A$313:J900,9,0)="","",VLOOKUP(C1382,' Disaggregation - Section E '!A$313:J900,9,0)),"")</f>
        <v/>
      </c>
      <c r="K1382" s="873" t="str">
        <f ca="1">IFERROR(VLOOKUP(C1382,' Disaggregation - Section E '!A$313:J900,3,0),"")</f>
        <v/>
      </c>
      <c r="L1382" s="877" t="str">
        <f ca="1">IFERROR(IF(VLOOKUP(C1382,' Disaggregation - Section E '!A$313:J900,10,0)="","",VLOOKUP(C1382,' Disaggregation - Section E '!A$313:J900,10,0)),"")</f>
        <v/>
      </c>
      <c r="M1382" s="874" t="str">
        <f ca="1">IFERROR(IF(VLOOKUP(C1382,' Disaggregation - Section E '!A$313:O604,15,0)=0,"",VLOOKUP(C1382,' Disaggregation - Section E '!A$313:O900,15,0)),"")</f>
        <v/>
      </c>
      <c r="N1382" s="873"/>
      <c r="O1382" s="873"/>
    </row>
    <row r="1383" spans="1:15" x14ac:dyDescent="0.35">
      <c r="A1383" s="873" t="b">
        <f t="shared" ca="1" si="151"/>
        <v>0</v>
      </c>
      <c r="B1383" s="873"/>
      <c r="C1383" s="891" t="str">
        <f ca="1">IF(COUNTA(O$1095:O1383)=1,"",OFFSET(C1383,-COUNTA(O$1095:O1383)+1,0))</f>
        <v>a1V550000030Fz4EAE</v>
      </c>
      <c r="D1383" s="878"/>
      <c r="E1383" s="875" t="str">
        <f ca="1">IFERROR(IF(VLOOKUP(C1383,' Disaggregation - Section E '!A$313:J901,7,0)="","",VLOOKUP(C1383,' Disaggregation - Section E '!A$313:J901,7,0)*100),"")</f>
        <v/>
      </c>
      <c r="F1383" s="873"/>
      <c r="G1383" s="876" t="str">
        <f ca="1">IFERROR(IF(VLOOKUP(C1383,' Disaggregation - Section E '!A$313:J901,6,0)="","",VLOOKUP(C1383,' Disaggregation - Section E '!A$313:J901,6,0)),"")</f>
        <v/>
      </c>
      <c r="H1383" s="876" t="str">
        <f ca="1">IFERROR(IF(INDEX(' Disaggregation - Section E '!F$313:F901,MATCH(C1383,' Disaggregation - Section E '!A$313:A901,0)+1,1)&lt;&gt;0,INDEX(' Disaggregation - Section E '!F$313:F901,MATCH(C1383,' Disaggregation - Section E '!A$313:A901,0)+1,1),""),"")</f>
        <v/>
      </c>
      <c r="I1383" s="877" t="str">
        <f ca="1">IFERROR(IF(VLOOKUP(C1383,' Disaggregation - Section E '!A$313:J901,8,0)=0,"",VLOOKUP(C1383,' Disaggregation - Section E '!A$313:J901,8,0)),"")</f>
        <v/>
      </c>
      <c r="J1383" s="877" t="str">
        <f ca="1">IFERROR(IF(VLOOKUP(C1383,' Disaggregation - Section E '!A$313:J901,9,0)="","",VLOOKUP(C1383,' Disaggregation - Section E '!A$313:J901,9,0)),"")</f>
        <v/>
      </c>
      <c r="K1383" s="873" t="str">
        <f ca="1">IFERROR(VLOOKUP(C1383,' Disaggregation - Section E '!A$313:J901,3,0),"")</f>
        <v/>
      </c>
      <c r="L1383" s="877" t="str">
        <f ca="1">IFERROR(IF(VLOOKUP(C1383,' Disaggregation - Section E '!A$313:J901,10,0)="","",VLOOKUP(C1383,' Disaggregation - Section E '!A$313:J901,10,0)),"")</f>
        <v/>
      </c>
      <c r="M1383" s="874" t="str">
        <f ca="1">IFERROR(IF(VLOOKUP(C1383,' Disaggregation - Section E '!A$313:O605,15,0)=0,"",VLOOKUP(C1383,' Disaggregation - Section E '!A$313:O901,15,0)),"")</f>
        <v/>
      </c>
      <c r="N1383" s="873"/>
      <c r="O1383" s="873"/>
    </row>
    <row r="1384" spans="1:15" x14ac:dyDescent="0.35">
      <c r="A1384" s="873" t="b">
        <f t="shared" ca="1" si="151"/>
        <v>0</v>
      </c>
      <c r="B1384" s="873"/>
      <c r="C1384" s="891" t="str">
        <f ca="1">IF(COUNTA(O$1095:O1384)=1,"",OFFSET(C1384,-COUNTA(O$1095:O1384)+1,0))</f>
        <v>a1V550000030Fz5EAE</v>
      </c>
      <c r="D1384" s="878"/>
      <c r="E1384" s="875" t="str">
        <f ca="1">IFERROR(IF(VLOOKUP(C1384,' Disaggregation - Section E '!A$313:J902,7,0)="","",VLOOKUP(C1384,' Disaggregation - Section E '!A$313:J902,7,0)*100),"")</f>
        <v/>
      </c>
      <c r="F1384" s="873"/>
      <c r="G1384" s="876" t="str">
        <f ca="1">IFERROR(IF(VLOOKUP(C1384,' Disaggregation - Section E '!A$313:J902,6,0)="","",VLOOKUP(C1384,' Disaggregation - Section E '!A$313:J902,6,0)),"")</f>
        <v/>
      </c>
      <c r="H1384" s="876" t="str">
        <f ca="1">IFERROR(IF(INDEX(' Disaggregation - Section E '!F$313:F902,MATCH(C1384,' Disaggregation - Section E '!A$313:A902,0)+1,1)&lt;&gt;0,INDEX(' Disaggregation - Section E '!F$313:F902,MATCH(C1384,' Disaggregation - Section E '!A$313:A902,0)+1,1),""),"")</f>
        <v/>
      </c>
      <c r="I1384" s="877" t="str">
        <f ca="1">IFERROR(IF(VLOOKUP(C1384,' Disaggregation - Section E '!A$313:J902,8,0)=0,"",VLOOKUP(C1384,' Disaggregation - Section E '!A$313:J902,8,0)),"")</f>
        <v/>
      </c>
      <c r="J1384" s="877" t="str">
        <f ca="1">IFERROR(IF(VLOOKUP(C1384,' Disaggregation - Section E '!A$313:J902,9,0)="","",VLOOKUP(C1384,' Disaggregation - Section E '!A$313:J902,9,0)),"")</f>
        <v/>
      </c>
      <c r="K1384" s="873" t="str">
        <f ca="1">IFERROR(VLOOKUP(C1384,' Disaggregation - Section E '!A$313:J902,3,0),"")</f>
        <v/>
      </c>
      <c r="L1384" s="877" t="str">
        <f ca="1">IFERROR(IF(VLOOKUP(C1384,' Disaggregation - Section E '!A$313:J902,10,0)="","",VLOOKUP(C1384,' Disaggregation - Section E '!A$313:J902,10,0)),"")</f>
        <v/>
      </c>
      <c r="M1384" s="874" t="str">
        <f ca="1">IFERROR(IF(VLOOKUP(C1384,' Disaggregation - Section E '!A$313:O606,15,0)=0,"",VLOOKUP(C1384,' Disaggregation - Section E '!A$313:O902,15,0)),"")</f>
        <v/>
      </c>
      <c r="N1384" s="873"/>
      <c r="O1384" s="873"/>
    </row>
    <row r="1385" spans="1:15" x14ac:dyDescent="0.35">
      <c r="A1385" s="873" t="b">
        <f t="shared" ca="1" si="151"/>
        <v>0</v>
      </c>
      <c r="B1385" s="873"/>
      <c r="C1385" s="891" t="str">
        <f ca="1">IF(COUNTA(O$1095:O1385)=1,"",OFFSET(C1385,-COUNTA(O$1095:O1385)+1,0))</f>
        <v>a1V550000030Fz6EAE</v>
      </c>
      <c r="D1385" s="878"/>
      <c r="E1385" s="875" t="str">
        <f ca="1">IFERROR(IF(VLOOKUP(C1385,' Disaggregation - Section E '!A$313:J903,7,0)="","",VLOOKUP(C1385,' Disaggregation - Section E '!A$313:J903,7,0)*100),"")</f>
        <v/>
      </c>
      <c r="F1385" s="873"/>
      <c r="G1385" s="876" t="str">
        <f ca="1">IFERROR(IF(VLOOKUP(C1385,' Disaggregation - Section E '!A$313:J903,6,0)="","",VLOOKUP(C1385,' Disaggregation - Section E '!A$313:J903,6,0)),"")</f>
        <v/>
      </c>
      <c r="H1385" s="876" t="str">
        <f ca="1">IFERROR(IF(INDEX(' Disaggregation - Section E '!F$313:F903,MATCH(C1385,' Disaggregation - Section E '!A$313:A903,0)+1,1)&lt;&gt;0,INDEX(' Disaggregation - Section E '!F$313:F903,MATCH(C1385,' Disaggregation - Section E '!A$313:A903,0)+1,1),""),"")</f>
        <v/>
      </c>
      <c r="I1385" s="877" t="str">
        <f ca="1">IFERROR(IF(VLOOKUP(C1385,' Disaggregation - Section E '!A$313:J903,8,0)=0,"",VLOOKUP(C1385,' Disaggregation - Section E '!A$313:J903,8,0)),"")</f>
        <v/>
      </c>
      <c r="J1385" s="877" t="str">
        <f ca="1">IFERROR(IF(VLOOKUP(C1385,' Disaggregation - Section E '!A$313:J903,9,0)="","",VLOOKUP(C1385,' Disaggregation - Section E '!A$313:J903,9,0)),"")</f>
        <v/>
      </c>
      <c r="K1385" s="873" t="str">
        <f ca="1">IFERROR(VLOOKUP(C1385,' Disaggregation - Section E '!A$313:J903,3,0),"")</f>
        <v/>
      </c>
      <c r="L1385" s="877" t="str">
        <f ca="1">IFERROR(IF(VLOOKUP(C1385,' Disaggregation - Section E '!A$313:J903,10,0)="","",VLOOKUP(C1385,' Disaggregation - Section E '!A$313:J903,10,0)),"")</f>
        <v/>
      </c>
      <c r="M1385" s="874" t="str">
        <f ca="1">IFERROR(IF(VLOOKUP(C1385,' Disaggregation - Section E '!A$313:O607,15,0)=0,"",VLOOKUP(C1385,' Disaggregation - Section E '!A$313:O903,15,0)),"")</f>
        <v/>
      </c>
      <c r="N1385" s="873"/>
      <c r="O1385" s="873"/>
    </row>
    <row r="1386" spans="1:15" x14ac:dyDescent="0.35">
      <c r="A1386" s="873" t="b">
        <f t="shared" ca="1" si="151"/>
        <v>0</v>
      </c>
      <c r="B1386" s="873"/>
      <c r="C1386" s="891" t="str">
        <f ca="1">IF(COUNTA(O$1095:O1386)=1,"",OFFSET(C1386,-COUNTA(O$1095:O1386)+1,0))</f>
        <v>a1V550000030Fz7EAE</v>
      </c>
      <c r="D1386" s="878"/>
      <c r="E1386" s="875" t="str">
        <f ca="1">IFERROR(IF(VLOOKUP(C1386,' Disaggregation - Section E '!A$313:J904,7,0)="","",VLOOKUP(C1386,' Disaggregation - Section E '!A$313:J904,7,0)*100),"")</f>
        <v/>
      </c>
      <c r="F1386" s="873"/>
      <c r="G1386" s="876" t="str">
        <f ca="1">IFERROR(IF(VLOOKUP(C1386,' Disaggregation - Section E '!A$313:J904,6,0)="","",VLOOKUP(C1386,' Disaggregation - Section E '!A$313:J904,6,0)),"")</f>
        <v/>
      </c>
      <c r="H1386" s="876" t="str">
        <f ca="1">IFERROR(IF(INDEX(' Disaggregation - Section E '!F$313:F904,MATCH(C1386,' Disaggregation - Section E '!A$313:A904,0)+1,1)&lt;&gt;0,INDEX(' Disaggregation - Section E '!F$313:F904,MATCH(C1386,' Disaggregation - Section E '!A$313:A904,0)+1,1),""),"")</f>
        <v/>
      </c>
      <c r="I1386" s="877" t="str">
        <f ca="1">IFERROR(IF(VLOOKUP(C1386,' Disaggregation - Section E '!A$313:J904,8,0)=0,"",VLOOKUP(C1386,' Disaggregation - Section E '!A$313:J904,8,0)),"")</f>
        <v/>
      </c>
      <c r="J1386" s="877" t="str">
        <f ca="1">IFERROR(IF(VLOOKUP(C1386,' Disaggregation - Section E '!A$313:J904,9,0)="","",VLOOKUP(C1386,' Disaggregation - Section E '!A$313:J904,9,0)),"")</f>
        <v/>
      </c>
      <c r="K1386" s="873" t="str">
        <f ca="1">IFERROR(VLOOKUP(C1386,' Disaggregation - Section E '!A$313:J904,3,0),"")</f>
        <v/>
      </c>
      <c r="L1386" s="877" t="str">
        <f ca="1">IFERROR(IF(VLOOKUP(C1386,' Disaggregation - Section E '!A$313:J904,10,0)="","",VLOOKUP(C1386,' Disaggregation - Section E '!A$313:J904,10,0)),"")</f>
        <v/>
      </c>
      <c r="M1386" s="874" t="str">
        <f ca="1">IFERROR(IF(VLOOKUP(C1386,' Disaggregation - Section E '!A$313:O608,15,0)=0,"",VLOOKUP(C1386,' Disaggregation - Section E '!A$313:O904,15,0)),"")</f>
        <v/>
      </c>
      <c r="N1386" s="873"/>
      <c r="O1386" s="873"/>
    </row>
    <row r="1387" spans="1:15" x14ac:dyDescent="0.35">
      <c r="A1387" s="873" t="b">
        <f t="shared" ca="1" si="151"/>
        <v>0</v>
      </c>
      <c r="B1387" s="873"/>
      <c r="C1387" s="891" t="str">
        <f ca="1">IF(COUNTA(O$1095:O1387)=1,"",OFFSET(C1387,-COUNTA(O$1095:O1387)+1,0))</f>
        <v>a1V550000030Fz8EAE</v>
      </c>
      <c r="D1387" s="878"/>
      <c r="E1387" s="875" t="str">
        <f ca="1">IFERROR(IF(VLOOKUP(C1387,' Disaggregation - Section E '!A$313:J905,7,0)="","",VLOOKUP(C1387,' Disaggregation - Section E '!A$313:J905,7,0)*100),"")</f>
        <v/>
      </c>
      <c r="F1387" s="873"/>
      <c r="G1387" s="876" t="str">
        <f ca="1">IFERROR(IF(VLOOKUP(C1387,' Disaggregation - Section E '!A$313:J905,6,0)="","",VLOOKUP(C1387,' Disaggregation - Section E '!A$313:J905,6,0)),"")</f>
        <v/>
      </c>
      <c r="H1387" s="876" t="str">
        <f ca="1">IFERROR(IF(INDEX(' Disaggregation - Section E '!F$313:F905,MATCH(C1387,' Disaggregation - Section E '!A$313:A905,0)+1,1)&lt;&gt;0,INDEX(' Disaggregation - Section E '!F$313:F905,MATCH(C1387,' Disaggregation - Section E '!A$313:A905,0)+1,1),""),"")</f>
        <v/>
      </c>
      <c r="I1387" s="877" t="str">
        <f ca="1">IFERROR(IF(VLOOKUP(C1387,' Disaggregation - Section E '!A$313:J905,8,0)=0,"",VLOOKUP(C1387,' Disaggregation - Section E '!A$313:J905,8,0)),"")</f>
        <v/>
      </c>
      <c r="J1387" s="877" t="str">
        <f ca="1">IFERROR(IF(VLOOKUP(C1387,' Disaggregation - Section E '!A$313:J905,9,0)="","",VLOOKUP(C1387,' Disaggregation - Section E '!A$313:J905,9,0)),"")</f>
        <v/>
      </c>
      <c r="K1387" s="873" t="str">
        <f ca="1">IFERROR(VLOOKUP(C1387,' Disaggregation - Section E '!A$313:J905,3,0),"")</f>
        <v/>
      </c>
      <c r="L1387" s="877" t="str">
        <f ca="1">IFERROR(IF(VLOOKUP(C1387,' Disaggregation - Section E '!A$313:J905,10,0)="","",VLOOKUP(C1387,' Disaggregation - Section E '!A$313:J905,10,0)),"")</f>
        <v/>
      </c>
      <c r="M1387" s="874" t="str">
        <f ca="1">IFERROR(IF(VLOOKUP(C1387,' Disaggregation - Section E '!A$313:O609,15,0)=0,"",VLOOKUP(C1387,' Disaggregation - Section E '!A$313:O905,15,0)),"")</f>
        <v/>
      </c>
      <c r="N1387" s="873"/>
      <c r="O1387" s="873"/>
    </row>
    <row r="1388" spans="1:15" x14ac:dyDescent="0.35">
      <c r="A1388" s="873" t="b">
        <f t="shared" ca="1" si="151"/>
        <v>0</v>
      </c>
      <c r="B1388" s="873"/>
      <c r="C1388" s="891" t="str">
        <f ca="1">IF(COUNTA(O$1095:O1388)=1,"",OFFSET(C1388,-COUNTA(O$1095:O1388)+1,0))</f>
        <v>a1V550000030Fz9EAE</v>
      </c>
      <c r="D1388" s="878"/>
      <c r="E1388" s="875" t="str">
        <f ca="1">IFERROR(IF(VLOOKUP(C1388,' Disaggregation - Section E '!A$313:J906,7,0)="","",VLOOKUP(C1388,' Disaggregation - Section E '!A$313:J906,7,0)*100),"")</f>
        <v/>
      </c>
      <c r="F1388" s="873"/>
      <c r="G1388" s="876" t="str">
        <f ca="1">IFERROR(IF(VLOOKUP(C1388,' Disaggregation - Section E '!A$313:J906,6,0)="","",VLOOKUP(C1388,' Disaggregation - Section E '!A$313:J906,6,0)),"")</f>
        <v/>
      </c>
      <c r="H1388" s="876" t="str">
        <f ca="1">IFERROR(IF(INDEX(' Disaggregation - Section E '!F$313:F906,MATCH(C1388,' Disaggregation - Section E '!A$313:A906,0)+1,1)&lt;&gt;0,INDEX(' Disaggregation - Section E '!F$313:F906,MATCH(C1388,' Disaggregation - Section E '!A$313:A906,0)+1,1),""),"")</f>
        <v/>
      </c>
      <c r="I1388" s="877" t="str">
        <f ca="1">IFERROR(IF(VLOOKUP(C1388,' Disaggregation - Section E '!A$313:J906,8,0)=0,"",VLOOKUP(C1388,' Disaggregation - Section E '!A$313:J906,8,0)),"")</f>
        <v/>
      </c>
      <c r="J1388" s="877" t="str">
        <f ca="1">IFERROR(IF(VLOOKUP(C1388,' Disaggregation - Section E '!A$313:J906,9,0)="","",VLOOKUP(C1388,' Disaggregation - Section E '!A$313:J906,9,0)),"")</f>
        <v/>
      </c>
      <c r="K1388" s="873" t="str">
        <f ca="1">IFERROR(VLOOKUP(C1388,' Disaggregation - Section E '!A$313:J906,3,0),"")</f>
        <v/>
      </c>
      <c r="L1388" s="877" t="str">
        <f ca="1">IFERROR(IF(VLOOKUP(C1388,' Disaggregation - Section E '!A$313:J906,10,0)="","",VLOOKUP(C1388,' Disaggregation - Section E '!A$313:J906,10,0)),"")</f>
        <v/>
      </c>
      <c r="M1388" s="874" t="str">
        <f ca="1">IFERROR(IF(VLOOKUP(C1388,' Disaggregation - Section E '!A$313:O610,15,0)=0,"",VLOOKUP(C1388,' Disaggregation - Section E '!A$313:O906,15,0)),"")</f>
        <v/>
      </c>
      <c r="N1388" s="873"/>
      <c r="O1388" s="873"/>
    </row>
    <row r="1389" spans="1:15" x14ac:dyDescent="0.35">
      <c r="A1389" s="873" t="b">
        <f t="shared" ca="1" si="151"/>
        <v>0</v>
      </c>
      <c r="B1389" s="873"/>
      <c r="C1389" s="891" t="str">
        <f ca="1">IF(COUNTA(O$1095:O1389)=1,"",OFFSET(C1389,-COUNTA(O$1095:O1389)+1,0))</f>
        <v>a1V550000030FzAEAU</v>
      </c>
      <c r="D1389" s="878"/>
      <c r="E1389" s="875" t="str">
        <f ca="1">IFERROR(IF(VLOOKUP(C1389,' Disaggregation - Section E '!A$313:J907,7,0)="","",VLOOKUP(C1389,' Disaggregation - Section E '!A$313:J907,7,0)*100),"")</f>
        <v/>
      </c>
      <c r="F1389" s="873"/>
      <c r="G1389" s="876" t="str">
        <f ca="1">IFERROR(IF(VLOOKUP(C1389,' Disaggregation - Section E '!A$313:J907,6,0)="","",VLOOKUP(C1389,' Disaggregation - Section E '!A$313:J907,6,0)),"")</f>
        <v/>
      </c>
      <c r="H1389" s="876" t="str">
        <f ca="1">IFERROR(IF(INDEX(' Disaggregation - Section E '!F$313:F907,MATCH(C1389,' Disaggregation - Section E '!A$313:A907,0)+1,1)&lt;&gt;0,INDEX(' Disaggregation - Section E '!F$313:F907,MATCH(C1389,' Disaggregation - Section E '!A$313:A907,0)+1,1),""),"")</f>
        <v/>
      </c>
      <c r="I1389" s="877" t="str">
        <f ca="1">IFERROR(IF(VLOOKUP(C1389,' Disaggregation - Section E '!A$313:J907,8,0)=0,"",VLOOKUP(C1389,' Disaggregation - Section E '!A$313:J907,8,0)),"")</f>
        <v/>
      </c>
      <c r="J1389" s="877" t="str">
        <f ca="1">IFERROR(IF(VLOOKUP(C1389,' Disaggregation - Section E '!A$313:J907,9,0)="","",VLOOKUP(C1389,' Disaggregation - Section E '!A$313:J907,9,0)),"")</f>
        <v/>
      </c>
      <c r="K1389" s="873" t="str">
        <f ca="1">IFERROR(VLOOKUP(C1389,' Disaggregation - Section E '!A$313:J907,3,0),"")</f>
        <v/>
      </c>
      <c r="L1389" s="877" t="str">
        <f ca="1">IFERROR(IF(VLOOKUP(C1389,' Disaggregation - Section E '!A$313:J907,10,0)="","",VLOOKUP(C1389,' Disaggregation - Section E '!A$313:J907,10,0)),"")</f>
        <v/>
      </c>
      <c r="M1389" s="874" t="str">
        <f ca="1">IFERROR(IF(VLOOKUP(C1389,' Disaggregation - Section E '!A$313:O611,15,0)=0,"",VLOOKUP(C1389,' Disaggregation - Section E '!A$313:O907,15,0)),"")</f>
        <v/>
      </c>
      <c r="N1389" s="873"/>
      <c r="O1389" s="873"/>
    </row>
    <row r="1390" spans="1:15" x14ac:dyDescent="0.35">
      <c r="A1390" s="873" t="b">
        <f t="shared" ca="1" si="151"/>
        <v>0</v>
      </c>
      <c r="B1390" s="873"/>
      <c r="C1390" s="891" t="str">
        <f ca="1">IF(COUNTA(O$1095:O1390)=1,"",OFFSET(C1390,-COUNTA(O$1095:O1390)+1,0))</f>
        <v>a1V550000030FzBEAU</v>
      </c>
      <c r="D1390" s="878"/>
      <c r="E1390" s="875" t="str">
        <f ca="1">IFERROR(IF(VLOOKUP(C1390,' Disaggregation - Section E '!A$313:J908,7,0)="","",VLOOKUP(C1390,' Disaggregation - Section E '!A$313:J908,7,0)*100),"")</f>
        <v/>
      </c>
      <c r="F1390" s="873"/>
      <c r="G1390" s="876" t="str">
        <f ca="1">IFERROR(IF(VLOOKUP(C1390,' Disaggregation - Section E '!A$313:J908,6,0)="","",VLOOKUP(C1390,' Disaggregation - Section E '!A$313:J908,6,0)),"")</f>
        <v/>
      </c>
      <c r="H1390" s="876" t="str">
        <f ca="1">IFERROR(IF(INDEX(' Disaggregation - Section E '!F$313:F908,MATCH(C1390,' Disaggregation - Section E '!A$313:A908,0)+1,1)&lt;&gt;0,INDEX(' Disaggregation - Section E '!F$313:F908,MATCH(C1390,' Disaggregation - Section E '!A$313:A908,0)+1,1),""),"")</f>
        <v/>
      </c>
      <c r="I1390" s="877" t="str">
        <f ca="1">IFERROR(IF(VLOOKUP(C1390,' Disaggregation - Section E '!A$313:J908,8,0)=0,"",VLOOKUP(C1390,' Disaggregation - Section E '!A$313:J908,8,0)),"")</f>
        <v/>
      </c>
      <c r="J1390" s="877" t="str">
        <f ca="1">IFERROR(IF(VLOOKUP(C1390,' Disaggregation - Section E '!A$313:J908,9,0)="","",VLOOKUP(C1390,' Disaggregation - Section E '!A$313:J908,9,0)),"")</f>
        <v/>
      </c>
      <c r="K1390" s="873" t="str">
        <f ca="1">IFERROR(VLOOKUP(C1390,' Disaggregation - Section E '!A$313:J908,3,0),"")</f>
        <v/>
      </c>
      <c r="L1390" s="877" t="str">
        <f ca="1">IFERROR(IF(VLOOKUP(C1390,' Disaggregation - Section E '!A$313:J908,10,0)="","",VLOOKUP(C1390,' Disaggregation - Section E '!A$313:J908,10,0)),"")</f>
        <v/>
      </c>
      <c r="M1390" s="874" t="str">
        <f ca="1">IFERROR(IF(VLOOKUP(C1390,' Disaggregation - Section E '!A$313:O612,15,0)=0,"",VLOOKUP(C1390,' Disaggregation - Section E '!A$313:O908,15,0)),"")</f>
        <v/>
      </c>
      <c r="N1390" s="873"/>
      <c r="O1390" s="873"/>
    </row>
    <row r="1391" spans="1:15" x14ac:dyDescent="0.35">
      <c r="A1391" s="873" t="b">
        <f t="shared" ca="1" si="151"/>
        <v>0</v>
      </c>
      <c r="B1391" s="873"/>
      <c r="C1391" s="891" t="str">
        <f ca="1">IF(COUNTA(O$1095:O1391)=1,"",OFFSET(C1391,-COUNTA(O$1095:O1391)+1,0))</f>
        <v>a1V550000030FzCEAU</v>
      </c>
      <c r="D1391" s="878"/>
      <c r="E1391" s="875" t="str">
        <f ca="1">IFERROR(IF(VLOOKUP(C1391,' Disaggregation - Section E '!A$313:J909,7,0)="","",VLOOKUP(C1391,' Disaggregation - Section E '!A$313:J909,7,0)*100),"")</f>
        <v/>
      </c>
      <c r="F1391" s="873"/>
      <c r="G1391" s="876" t="str">
        <f ca="1">IFERROR(IF(VLOOKUP(C1391,' Disaggregation - Section E '!A$313:J909,6,0)="","",VLOOKUP(C1391,' Disaggregation - Section E '!A$313:J909,6,0)),"")</f>
        <v/>
      </c>
      <c r="H1391" s="876" t="str">
        <f ca="1">IFERROR(IF(INDEX(' Disaggregation - Section E '!F$313:F909,MATCH(C1391,' Disaggregation - Section E '!A$313:A909,0)+1,1)&lt;&gt;0,INDEX(' Disaggregation - Section E '!F$313:F909,MATCH(C1391,' Disaggregation - Section E '!A$313:A909,0)+1,1),""),"")</f>
        <v/>
      </c>
      <c r="I1391" s="877" t="str">
        <f ca="1">IFERROR(IF(VLOOKUP(C1391,' Disaggregation - Section E '!A$313:J909,8,0)=0,"",VLOOKUP(C1391,' Disaggregation - Section E '!A$313:J909,8,0)),"")</f>
        <v/>
      </c>
      <c r="J1391" s="877" t="str">
        <f ca="1">IFERROR(IF(VLOOKUP(C1391,' Disaggregation - Section E '!A$313:J909,9,0)="","",VLOOKUP(C1391,' Disaggregation - Section E '!A$313:J909,9,0)),"")</f>
        <v/>
      </c>
      <c r="K1391" s="873" t="str">
        <f ca="1">IFERROR(VLOOKUP(C1391,' Disaggregation - Section E '!A$313:J909,3,0),"")</f>
        <v/>
      </c>
      <c r="L1391" s="877" t="str">
        <f ca="1">IFERROR(IF(VLOOKUP(C1391,' Disaggregation - Section E '!A$313:J909,10,0)="","",VLOOKUP(C1391,' Disaggregation - Section E '!A$313:J909,10,0)),"")</f>
        <v/>
      </c>
      <c r="M1391" s="874" t="str">
        <f ca="1">IFERROR(IF(VLOOKUP(C1391,' Disaggregation - Section E '!A$313:O613,15,0)=0,"",VLOOKUP(C1391,' Disaggregation - Section E '!A$313:O909,15,0)),"")</f>
        <v/>
      </c>
      <c r="N1391" s="873"/>
      <c r="O1391" s="873"/>
    </row>
    <row r="1392" spans="1:15" x14ac:dyDescent="0.35">
      <c r="A1392" s="873" t="b">
        <f t="shared" ca="1" si="151"/>
        <v>0</v>
      </c>
      <c r="B1392" s="873"/>
      <c r="C1392" s="891" t="str">
        <f ca="1">IF(COUNTA(O$1095:O1392)=1,"",OFFSET(C1392,-COUNTA(O$1095:O1392)+1,0))</f>
        <v>a1V550000030FzDEAU</v>
      </c>
      <c r="D1392" s="878"/>
      <c r="E1392" s="875" t="str">
        <f ca="1">IFERROR(IF(VLOOKUP(C1392,' Disaggregation - Section E '!A$313:J910,7,0)="","",VLOOKUP(C1392,' Disaggregation - Section E '!A$313:J910,7,0)*100),"")</f>
        <v/>
      </c>
      <c r="F1392" s="873"/>
      <c r="G1392" s="876" t="str">
        <f ca="1">IFERROR(IF(VLOOKUP(C1392,' Disaggregation - Section E '!A$313:J910,6,0)="","",VLOOKUP(C1392,' Disaggregation - Section E '!A$313:J910,6,0)),"")</f>
        <v/>
      </c>
      <c r="H1392" s="876" t="str">
        <f ca="1">IFERROR(IF(INDEX(' Disaggregation - Section E '!F$313:F910,MATCH(C1392,' Disaggregation - Section E '!A$313:A910,0)+1,1)&lt;&gt;0,INDEX(' Disaggregation - Section E '!F$313:F910,MATCH(C1392,' Disaggregation - Section E '!A$313:A910,0)+1,1),""),"")</f>
        <v/>
      </c>
      <c r="I1392" s="877" t="str">
        <f ca="1">IFERROR(IF(VLOOKUP(C1392,' Disaggregation - Section E '!A$313:J910,8,0)=0,"",VLOOKUP(C1392,' Disaggregation - Section E '!A$313:J910,8,0)),"")</f>
        <v/>
      </c>
      <c r="J1392" s="877" t="str">
        <f ca="1">IFERROR(IF(VLOOKUP(C1392,' Disaggregation - Section E '!A$313:J910,9,0)="","",VLOOKUP(C1392,' Disaggregation - Section E '!A$313:J910,9,0)),"")</f>
        <v/>
      </c>
      <c r="K1392" s="873" t="str">
        <f ca="1">IFERROR(VLOOKUP(C1392,' Disaggregation - Section E '!A$313:J910,3,0),"")</f>
        <v/>
      </c>
      <c r="L1392" s="877" t="str">
        <f ca="1">IFERROR(IF(VLOOKUP(C1392,' Disaggregation - Section E '!A$313:J910,10,0)="","",VLOOKUP(C1392,' Disaggregation - Section E '!A$313:J910,10,0)),"")</f>
        <v/>
      </c>
      <c r="M1392" s="874" t="str">
        <f ca="1">IFERROR(IF(VLOOKUP(C1392,' Disaggregation - Section E '!A$313:O614,15,0)=0,"",VLOOKUP(C1392,' Disaggregation - Section E '!A$313:O910,15,0)),"")</f>
        <v/>
      </c>
      <c r="N1392" s="873"/>
      <c r="O1392" s="873"/>
    </row>
    <row r="1393" spans="1:15" x14ac:dyDescent="0.35">
      <c r="A1393" s="873" t="b">
        <f t="shared" ca="1" si="151"/>
        <v>0</v>
      </c>
      <c r="B1393" s="873"/>
      <c r="C1393" s="891" t="str">
        <f ca="1">IF(COUNTA(O$1095:O1393)=1,"",OFFSET(C1393,-COUNTA(O$1095:O1393)+1,0))</f>
        <v>a1V550000030FzEEAU</v>
      </c>
      <c r="D1393" s="878"/>
      <c r="E1393" s="875" t="str">
        <f ca="1">IFERROR(IF(VLOOKUP(C1393,' Disaggregation - Section E '!A$313:J911,7,0)="","",VLOOKUP(C1393,' Disaggregation - Section E '!A$313:J911,7,0)*100),"")</f>
        <v/>
      </c>
      <c r="F1393" s="873"/>
      <c r="G1393" s="876" t="str">
        <f ca="1">IFERROR(IF(VLOOKUP(C1393,' Disaggregation - Section E '!A$313:J911,6,0)="","",VLOOKUP(C1393,' Disaggregation - Section E '!A$313:J911,6,0)),"")</f>
        <v/>
      </c>
      <c r="H1393" s="876" t="str">
        <f ca="1">IFERROR(IF(INDEX(' Disaggregation - Section E '!F$313:F911,MATCH(C1393,' Disaggregation - Section E '!A$313:A911,0)+1,1)&lt;&gt;0,INDEX(' Disaggregation - Section E '!F$313:F911,MATCH(C1393,' Disaggregation - Section E '!A$313:A911,0)+1,1),""),"")</f>
        <v/>
      </c>
      <c r="I1393" s="877" t="str">
        <f ca="1">IFERROR(IF(VLOOKUP(C1393,' Disaggregation - Section E '!A$313:J911,8,0)=0,"",VLOOKUP(C1393,' Disaggregation - Section E '!A$313:J911,8,0)),"")</f>
        <v/>
      </c>
      <c r="J1393" s="877" t="str">
        <f ca="1">IFERROR(IF(VLOOKUP(C1393,' Disaggregation - Section E '!A$313:J911,9,0)="","",VLOOKUP(C1393,' Disaggregation - Section E '!A$313:J911,9,0)),"")</f>
        <v/>
      </c>
      <c r="K1393" s="873" t="str">
        <f ca="1">IFERROR(VLOOKUP(C1393,' Disaggregation - Section E '!A$313:J911,3,0),"")</f>
        <v/>
      </c>
      <c r="L1393" s="877" t="str">
        <f ca="1">IFERROR(IF(VLOOKUP(C1393,' Disaggregation - Section E '!A$313:J911,10,0)="","",VLOOKUP(C1393,' Disaggregation - Section E '!A$313:J911,10,0)),"")</f>
        <v/>
      </c>
      <c r="M1393" s="874" t="str">
        <f ca="1">IFERROR(IF(VLOOKUP(C1393,' Disaggregation - Section E '!A$313:O615,15,0)=0,"",VLOOKUP(C1393,' Disaggregation - Section E '!A$313:O911,15,0)),"")</f>
        <v/>
      </c>
      <c r="N1393" s="873"/>
      <c r="O1393" s="873"/>
    </row>
    <row r="1394" spans="1:15" x14ac:dyDescent="0.35">
      <c r="A1394" s="873" t="b">
        <f t="shared" ca="1" si="151"/>
        <v>0</v>
      </c>
      <c r="B1394" s="873"/>
      <c r="C1394" s="891" t="str">
        <f ca="1">IF(COUNTA(O$1095:O1394)=1,"",OFFSET(C1394,-COUNTA(O$1095:O1394)+1,0))</f>
        <v>a1V550000030FzFEAU</v>
      </c>
      <c r="D1394" s="878"/>
      <c r="E1394" s="875" t="str">
        <f ca="1">IFERROR(IF(VLOOKUP(C1394,' Disaggregation - Section E '!A$313:J912,7,0)="","",VLOOKUP(C1394,' Disaggregation - Section E '!A$313:J912,7,0)*100),"")</f>
        <v/>
      </c>
      <c r="F1394" s="873"/>
      <c r="G1394" s="876" t="str">
        <f ca="1">IFERROR(IF(VLOOKUP(C1394,' Disaggregation - Section E '!A$313:J912,6,0)="","",VLOOKUP(C1394,' Disaggregation - Section E '!A$313:J912,6,0)),"")</f>
        <v/>
      </c>
      <c r="H1394" s="876" t="str">
        <f ca="1">IFERROR(IF(INDEX(' Disaggregation - Section E '!F$313:F912,MATCH(C1394,' Disaggregation - Section E '!A$313:A912,0)+1,1)&lt;&gt;0,INDEX(' Disaggregation - Section E '!F$313:F912,MATCH(C1394,' Disaggregation - Section E '!A$313:A912,0)+1,1),""),"")</f>
        <v/>
      </c>
      <c r="I1394" s="877" t="str">
        <f ca="1">IFERROR(IF(VLOOKUP(C1394,' Disaggregation - Section E '!A$313:J912,8,0)=0,"",VLOOKUP(C1394,' Disaggregation - Section E '!A$313:J912,8,0)),"")</f>
        <v/>
      </c>
      <c r="J1394" s="877" t="str">
        <f ca="1">IFERROR(IF(VLOOKUP(C1394,' Disaggregation - Section E '!A$313:J912,9,0)="","",VLOOKUP(C1394,' Disaggregation - Section E '!A$313:J912,9,0)),"")</f>
        <v/>
      </c>
      <c r="K1394" s="873" t="str">
        <f ca="1">IFERROR(VLOOKUP(C1394,' Disaggregation - Section E '!A$313:J912,3,0),"")</f>
        <v/>
      </c>
      <c r="L1394" s="877" t="str">
        <f ca="1">IFERROR(IF(VLOOKUP(C1394,' Disaggregation - Section E '!A$313:J912,10,0)="","",VLOOKUP(C1394,' Disaggregation - Section E '!A$313:J912,10,0)),"")</f>
        <v/>
      </c>
      <c r="M1394" s="874" t="str">
        <f ca="1">IFERROR(IF(VLOOKUP(C1394,' Disaggregation - Section E '!A$313:O616,15,0)=0,"",VLOOKUP(C1394,' Disaggregation - Section E '!A$313:O912,15,0)),"")</f>
        <v/>
      </c>
      <c r="N1394" s="873"/>
      <c r="O1394" s="873"/>
    </row>
    <row r="1395" spans="1:15" x14ac:dyDescent="0.35">
      <c r="A1395" s="873" t="b">
        <f t="shared" ca="1" si="151"/>
        <v>0</v>
      </c>
      <c r="B1395" s="873"/>
      <c r="C1395" s="891" t="str">
        <f ca="1">IF(COUNTA(O$1095:O1395)=1,"",OFFSET(C1395,-COUNTA(O$1095:O1395)+1,0))</f>
        <v>a1V550000030FzGEAU</v>
      </c>
      <c r="D1395" s="878"/>
      <c r="E1395" s="875" t="str">
        <f ca="1">IFERROR(IF(VLOOKUP(C1395,' Disaggregation - Section E '!A$313:J913,7,0)="","",VLOOKUP(C1395,' Disaggregation - Section E '!A$313:J913,7,0)*100),"")</f>
        <v/>
      </c>
      <c r="F1395" s="873"/>
      <c r="G1395" s="876" t="str">
        <f ca="1">IFERROR(IF(VLOOKUP(C1395,' Disaggregation - Section E '!A$313:J913,6,0)="","",VLOOKUP(C1395,' Disaggregation - Section E '!A$313:J913,6,0)),"")</f>
        <v/>
      </c>
      <c r="H1395" s="876" t="str">
        <f ca="1">IFERROR(IF(INDEX(' Disaggregation - Section E '!F$313:F913,MATCH(C1395,' Disaggregation - Section E '!A$313:A913,0)+1,1)&lt;&gt;0,INDEX(' Disaggregation - Section E '!F$313:F913,MATCH(C1395,' Disaggregation - Section E '!A$313:A913,0)+1,1),""),"")</f>
        <v/>
      </c>
      <c r="I1395" s="877" t="str">
        <f ca="1">IFERROR(IF(VLOOKUP(C1395,' Disaggregation - Section E '!A$313:J913,8,0)=0,"",VLOOKUP(C1395,' Disaggregation - Section E '!A$313:J913,8,0)),"")</f>
        <v/>
      </c>
      <c r="J1395" s="877" t="str">
        <f ca="1">IFERROR(IF(VLOOKUP(C1395,' Disaggregation - Section E '!A$313:J913,9,0)="","",VLOOKUP(C1395,' Disaggregation - Section E '!A$313:J913,9,0)),"")</f>
        <v/>
      </c>
      <c r="K1395" s="873" t="str">
        <f ca="1">IFERROR(VLOOKUP(C1395,' Disaggregation - Section E '!A$313:J913,3,0),"")</f>
        <v/>
      </c>
      <c r="L1395" s="877" t="str">
        <f ca="1">IFERROR(IF(VLOOKUP(C1395,' Disaggregation - Section E '!A$313:J913,10,0)="","",VLOOKUP(C1395,' Disaggregation - Section E '!A$313:J913,10,0)),"")</f>
        <v/>
      </c>
      <c r="M1395" s="874" t="str">
        <f ca="1">IFERROR(IF(VLOOKUP(C1395,' Disaggregation - Section E '!A$313:O617,15,0)=0,"",VLOOKUP(C1395,' Disaggregation - Section E '!A$313:O913,15,0)),"")</f>
        <v/>
      </c>
      <c r="N1395" s="873"/>
      <c r="O1395" s="873"/>
    </row>
    <row r="1396" spans="1:15" x14ac:dyDescent="0.35">
      <c r="A1396" s="873" t="b">
        <f t="shared" ca="1" si="151"/>
        <v>0</v>
      </c>
      <c r="B1396" s="873"/>
      <c r="C1396" s="891" t="str">
        <f ca="1">IF(COUNTA(O$1095:O1396)=1,"",OFFSET(C1396,-COUNTA(O$1095:O1396)+1,0))</f>
        <v>a1V550000030FzHEAU</v>
      </c>
      <c r="D1396" s="878"/>
      <c r="E1396" s="875" t="str">
        <f ca="1">IFERROR(IF(VLOOKUP(C1396,' Disaggregation - Section E '!A$313:J914,7,0)="","",VLOOKUP(C1396,' Disaggregation - Section E '!A$313:J914,7,0)*100),"")</f>
        <v/>
      </c>
      <c r="F1396" s="873"/>
      <c r="G1396" s="876" t="str">
        <f ca="1">IFERROR(IF(VLOOKUP(C1396,' Disaggregation - Section E '!A$313:J914,6,0)="","",VLOOKUP(C1396,' Disaggregation - Section E '!A$313:J914,6,0)),"")</f>
        <v/>
      </c>
      <c r="H1396" s="876" t="str">
        <f ca="1">IFERROR(IF(INDEX(' Disaggregation - Section E '!F$313:F914,MATCH(C1396,' Disaggregation - Section E '!A$313:A914,0)+1,1)&lt;&gt;0,INDEX(' Disaggregation - Section E '!F$313:F914,MATCH(C1396,' Disaggregation - Section E '!A$313:A914,0)+1,1),""),"")</f>
        <v/>
      </c>
      <c r="I1396" s="877" t="str">
        <f ca="1">IFERROR(IF(VLOOKUP(C1396,' Disaggregation - Section E '!A$313:J914,8,0)=0,"",VLOOKUP(C1396,' Disaggregation - Section E '!A$313:J914,8,0)),"")</f>
        <v/>
      </c>
      <c r="J1396" s="877" t="str">
        <f ca="1">IFERROR(IF(VLOOKUP(C1396,' Disaggregation - Section E '!A$313:J914,9,0)="","",VLOOKUP(C1396,' Disaggregation - Section E '!A$313:J914,9,0)),"")</f>
        <v/>
      </c>
      <c r="K1396" s="873" t="str">
        <f ca="1">IFERROR(VLOOKUP(C1396,' Disaggregation - Section E '!A$313:J914,3,0),"")</f>
        <v/>
      </c>
      <c r="L1396" s="877" t="str">
        <f ca="1">IFERROR(IF(VLOOKUP(C1396,' Disaggregation - Section E '!A$313:J914,10,0)="","",VLOOKUP(C1396,' Disaggregation - Section E '!A$313:J914,10,0)),"")</f>
        <v/>
      </c>
      <c r="M1396" s="874" t="str">
        <f ca="1">IFERROR(IF(VLOOKUP(C1396,' Disaggregation - Section E '!A$313:O618,15,0)=0,"",VLOOKUP(C1396,' Disaggregation - Section E '!A$313:O914,15,0)),"")</f>
        <v/>
      </c>
      <c r="N1396" s="873"/>
      <c r="O1396" s="873"/>
    </row>
    <row r="1398" spans="1:15" x14ac:dyDescent="0.35">
      <c r="A1398" s="882" t="s">
        <v>275</v>
      </c>
    </row>
    <row r="1399" spans="1:15" x14ac:dyDescent="0.35">
      <c r="A1399" s="873" t="s">
        <v>46</v>
      </c>
      <c r="B1399" s="873"/>
      <c r="C1399" s="873" t="s">
        <v>48</v>
      </c>
      <c r="D1399" s="873" t="s">
        <v>20</v>
      </c>
      <c r="E1399" s="873" t="s">
        <v>4</v>
      </c>
      <c r="F1399" s="873" t="s">
        <v>27</v>
      </c>
      <c r="G1399" s="873" t="s">
        <v>2</v>
      </c>
      <c r="H1399" s="873" t="s">
        <v>3</v>
      </c>
      <c r="I1399" s="873" t="s">
        <v>29</v>
      </c>
      <c r="J1399" s="873" t="s">
        <v>18</v>
      </c>
      <c r="K1399" s="873" t="s">
        <v>414</v>
      </c>
      <c r="L1399" s="873" t="s">
        <v>9</v>
      </c>
      <c r="M1399" s="873" t="s">
        <v>422</v>
      </c>
      <c r="N1399" s="873"/>
      <c r="O1399" s="873" t="s">
        <v>153</v>
      </c>
    </row>
    <row r="1400" spans="1:15" hidden="1" x14ac:dyDescent="0.35">
      <c r="A1400" s="873" t="b">
        <f ca="1">IF(M1400&lt;&gt;"",TRUE,FALSE)</f>
        <v>0</v>
      </c>
      <c r="B1400" s="873"/>
      <c r="C1400" s="888" t="str">
        <f ca="1">IF(COUNTA(O$1399:O1400)=1,"",OFFSET(B1400,-COUNTA(O$1399:O1400)+1,1))</f>
        <v/>
      </c>
      <c r="D1400" s="878"/>
      <c r="E1400" s="875" t="str">
        <f ca="1">IFERROR(IF(VLOOKUP(C1400,' Disaggregation - Section E '!A$7:J308,7,0)="","",VLOOKUP(C1400,' Disaggregation - Section E '!A$7:J12,7,0)*100),"")</f>
        <v/>
      </c>
      <c r="F1400" s="877" t="str">
        <f ca="1">IFERROR(IF(VLOOKUP(C1400,' Disaggregation - Section E '!A$7:J308,5,0)=0,"",VLOOKUP(C1400,' Disaggregation - Section E '!A$7:J308,5,0)),"")</f>
        <v/>
      </c>
      <c r="G1400" s="876" t="str">
        <f ca="1">IFERROR(IF(VLOOKUP(C1400,' Disaggregation - Section E '!A$7:J308,6,0)="","",VLOOKUP(C1400,' Disaggregation - Section E '!A$7:J308,6,0)),"")</f>
        <v/>
      </c>
      <c r="H1400" s="876" t="str">
        <f ca="1">IFERROR(IF(INDEX(' Disaggregation - Section E '!F$7:F308,MATCH(C1400,' Disaggregation - Section E '!A$7:A308,0)+1,1)&lt;&gt;0,INDEX(' Disaggregation - Section E '!F$7:F308,MATCH(C1400,' Disaggregation - Section E '!A$7:A308,0)+1,1),""),"")</f>
        <v/>
      </c>
      <c r="I1400" s="877" t="str">
        <f ca="1">IFERROR(IF(VLOOKUP(C1400,' Disaggregation - Section E '!A$7:J308,8,0)=0,"",VLOOKUP(C1400,' Disaggregation - Section E '!A$7:J308,8,0)),"")</f>
        <v/>
      </c>
      <c r="J1400" s="877" t="str">
        <f ca="1">IFERROR(IF(VLOOKUP(C1400,' Disaggregation - Section E '!A$7:J308,9,0)="","",VLOOKUP(C1400,' Disaggregation - Section E '!A$7:J308,9,0)),"")</f>
        <v/>
      </c>
      <c r="K1400" s="873" t="str">
        <f ca="1">IFERROR(VLOOKUP(C1400,' Disaggregation - Section E '!A$7:J308,3,0),"")</f>
        <v/>
      </c>
      <c r="L1400" s="877" t="str">
        <f ca="1">IFERROR(IF(VLOOKUP(C1400,' Disaggregation - Section E '!A$7:J308,10,0)="","",VLOOKUP(C1400,' Disaggregation - Section E '!A$7:J308,10,0)),"")</f>
        <v/>
      </c>
      <c r="M1400" s="873" t="str">
        <f ca="1">IFERROR(IF(VLOOKUP(C1400,' Disaggregation - Section E '!A$7:O308,15,0)=0,"",VLOOKUP(C1400,' Disaggregation - Section E '!A$7:O308,15,0)),"")</f>
        <v/>
      </c>
      <c r="N1400" s="873"/>
      <c r="O1400" s="873"/>
    </row>
    <row r="1401" spans="1:15" x14ac:dyDescent="0.35">
      <c r="A1401" s="873" t="b">
        <v>0</v>
      </c>
      <c r="B1401" s="873"/>
      <c r="C1401" s="888" t="s">
        <v>2858</v>
      </c>
      <c r="D1401" s="878">
        <v>1</v>
      </c>
      <c r="E1401" s="875"/>
      <c r="F1401" s="877"/>
      <c r="G1401" s="876"/>
      <c r="H1401" s="876"/>
      <c r="I1401" s="877"/>
      <c r="J1401" s="877"/>
      <c r="K1401" s="873" t="str">
        <f ca="1">IFERROR(VLOOKUP(C1401,' Disaggregation - Section E '!A$7:J309,3,0),"")</f>
        <v/>
      </c>
      <c r="L1401" s="877"/>
      <c r="M1401" s="873"/>
      <c r="N1401" s="873"/>
      <c r="O1401" s="873" t="s">
        <v>2857</v>
      </c>
    </row>
    <row r="1402" spans="1:15" x14ac:dyDescent="0.35">
      <c r="A1402" s="873" t="b">
        <v>0</v>
      </c>
      <c r="B1402" s="873"/>
      <c r="C1402" s="888" t="s">
        <v>2860</v>
      </c>
      <c r="D1402" s="878">
        <v>1</v>
      </c>
      <c r="E1402" s="875"/>
      <c r="F1402" s="877"/>
      <c r="G1402" s="876"/>
      <c r="H1402" s="876"/>
      <c r="I1402" s="877"/>
      <c r="J1402" s="877"/>
      <c r="K1402" s="873" t="str">
        <f ca="1">IFERROR(VLOOKUP(C1402,' Disaggregation - Section E '!A$7:J310,3,0),"")</f>
        <v/>
      </c>
      <c r="L1402" s="877"/>
      <c r="M1402" s="873"/>
      <c r="N1402" s="873"/>
      <c r="O1402" s="873" t="s">
        <v>2857</v>
      </c>
    </row>
    <row r="1403" spans="1:15" x14ac:dyDescent="0.35">
      <c r="A1403" s="873" t="b">
        <v>0</v>
      </c>
      <c r="B1403" s="873"/>
      <c r="C1403" s="888" t="s">
        <v>2862</v>
      </c>
      <c r="D1403" s="878">
        <v>1</v>
      </c>
      <c r="E1403" s="875"/>
      <c r="F1403" s="877"/>
      <c r="G1403" s="876"/>
      <c r="H1403" s="876"/>
      <c r="I1403" s="877"/>
      <c r="J1403" s="877"/>
      <c r="K1403" s="873" t="str">
        <f ca="1">IFERROR(VLOOKUP(C1403,' Disaggregation - Section E '!A$7:J311,3,0),"")</f>
        <v/>
      </c>
      <c r="L1403" s="877"/>
      <c r="M1403" s="873"/>
      <c r="N1403" s="873"/>
      <c r="O1403" s="873" t="s">
        <v>2857</v>
      </c>
    </row>
    <row r="1404" spans="1:15" x14ac:dyDescent="0.35">
      <c r="A1404" s="873" t="b">
        <v>0</v>
      </c>
      <c r="B1404" s="873"/>
      <c r="C1404" s="888" t="s">
        <v>2864</v>
      </c>
      <c r="D1404" s="878">
        <v>1</v>
      </c>
      <c r="E1404" s="875"/>
      <c r="F1404" s="877"/>
      <c r="G1404" s="876"/>
      <c r="H1404" s="876"/>
      <c r="I1404" s="877"/>
      <c r="J1404" s="877"/>
      <c r="K1404" s="873" t="str">
        <f ca="1">IFERROR(VLOOKUP(C1404,' Disaggregation - Section E '!A$7:J312,3,0),"")</f>
        <v/>
      </c>
      <c r="L1404" s="877"/>
      <c r="M1404" s="873"/>
      <c r="N1404" s="873"/>
      <c r="O1404" s="873" t="s">
        <v>2857</v>
      </c>
    </row>
    <row r="1405" spans="1:15" x14ac:dyDescent="0.35">
      <c r="A1405" s="873" t="b">
        <v>0</v>
      </c>
      <c r="B1405" s="873"/>
      <c r="C1405" s="888" t="s">
        <v>2866</v>
      </c>
      <c r="D1405" s="878">
        <v>1</v>
      </c>
      <c r="E1405" s="875"/>
      <c r="F1405" s="877"/>
      <c r="G1405" s="876"/>
      <c r="H1405" s="876"/>
      <c r="I1405" s="877"/>
      <c r="J1405" s="877"/>
      <c r="K1405" s="873" t="str">
        <f ca="1">IFERROR(VLOOKUP(C1405,' Disaggregation - Section E '!A$7:J313,3,0),"")</f>
        <v/>
      </c>
      <c r="L1405" s="877"/>
      <c r="M1405" s="873"/>
      <c r="N1405" s="873"/>
      <c r="O1405" s="873" t="s">
        <v>2857</v>
      </c>
    </row>
    <row r="1406" spans="1:15" x14ac:dyDescent="0.35">
      <c r="A1406" s="873" t="b">
        <v>0</v>
      </c>
      <c r="B1406" s="873"/>
      <c r="C1406" s="888" t="s">
        <v>2868</v>
      </c>
      <c r="D1406" s="878">
        <v>1</v>
      </c>
      <c r="E1406" s="875"/>
      <c r="F1406" s="877"/>
      <c r="G1406" s="876"/>
      <c r="H1406" s="876"/>
      <c r="I1406" s="877"/>
      <c r="J1406" s="877"/>
      <c r="K1406" s="873" t="str">
        <f ca="1">IFERROR(VLOOKUP(C1406,' Disaggregation - Section E '!A$7:J314,3,0),"")</f>
        <v/>
      </c>
      <c r="L1406" s="877"/>
      <c r="M1406" s="873"/>
      <c r="N1406" s="873"/>
      <c r="O1406" s="873" t="s">
        <v>2857</v>
      </c>
    </row>
    <row r="1407" spans="1:15" x14ac:dyDescent="0.35">
      <c r="A1407" s="873" t="b">
        <v>0</v>
      </c>
      <c r="B1407" s="873"/>
      <c r="C1407" s="888" t="s">
        <v>2870</v>
      </c>
      <c r="D1407" s="878">
        <v>1</v>
      </c>
      <c r="E1407" s="875"/>
      <c r="F1407" s="877"/>
      <c r="G1407" s="876"/>
      <c r="H1407" s="876"/>
      <c r="I1407" s="877"/>
      <c r="J1407" s="877"/>
      <c r="K1407" s="873" t="str">
        <f ca="1">IFERROR(VLOOKUP(C1407,' Disaggregation - Section E '!A$7:J315,3,0),"")</f>
        <v/>
      </c>
      <c r="L1407" s="877"/>
      <c r="M1407" s="873"/>
      <c r="N1407" s="873"/>
      <c r="O1407" s="873" t="s">
        <v>2857</v>
      </c>
    </row>
    <row r="1408" spans="1:15" x14ac:dyDescent="0.35">
      <c r="A1408" s="873" t="b">
        <v>0</v>
      </c>
      <c r="B1408" s="873"/>
      <c r="C1408" s="888" t="s">
        <v>2872</v>
      </c>
      <c r="D1408" s="878">
        <v>1</v>
      </c>
      <c r="E1408" s="875"/>
      <c r="F1408" s="877"/>
      <c r="G1408" s="876"/>
      <c r="H1408" s="876"/>
      <c r="I1408" s="877"/>
      <c r="J1408" s="877"/>
      <c r="K1408" s="873" t="str">
        <f ca="1">IFERROR(VLOOKUP(C1408,' Disaggregation - Section E '!A$7:J316,3,0),"")</f>
        <v/>
      </c>
      <c r="L1408" s="877"/>
      <c r="M1408" s="873"/>
      <c r="N1408" s="873"/>
      <c r="O1408" s="873" t="s">
        <v>2857</v>
      </c>
    </row>
    <row r="1409" spans="1:15" x14ac:dyDescent="0.35">
      <c r="A1409" s="873" t="b">
        <v>0</v>
      </c>
      <c r="B1409" s="873"/>
      <c r="C1409" s="888" t="s">
        <v>2874</v>
      </c>
      <c r="D1409" s="878">
        <v>1</v>
      </c>
      <c r="E1409" s="875"/>
      <c r="F1409" s="877"/>
      <c r="G1409" s="876"/>
      <c r="H1409" s="876"/>
      <c r="I1409" s="877"/>
      <c r="J1409" s="877"/>
      <c r="K1409" s="873" t="str">
        <f ca="1">IFERROR(VLOOKUP(C1409,' Disaggregation - Section E '!A$7:J317,3,0),"")</f>
        <v/>
      </c>
      <c r="L1409" s="877"/>
      <c r="M1409" s="873"/>
      <c r="N1409" s="873"/>
      <c r="O1409" s="873" t="s">
        <v>2857</v>
      </c>
    </row>
    <row r="1410" spans="1:15" x14ac:dyDescent="0.35">
      <c r="A1410" s="873" t="b">
        <v>0</v>
      </c>
      <c r="B1410" s="873"/>
      <c r="C1410" s="888" t="s">
        <v>2876</v>
      </c>
      <c r="D1410" s="878">
        <v>1</v>
      </c>
      <c r="E1410" s="875"/>
      <c r="F1410" s="877"/>
      <c r="G1410" s="876"/>
      <c r="H1410" s="876"/>
      <c r="I1410" s="877"/>
      <c r="J1410" s="877"/>
      <c r="K1410" s="873" t="str">
        <f ca="1">IFERROR(VLOOKUP(C1410,' Disaggregation - Section E '!A$7:J318,3,0),"")</f>
        <v/>
      </c>
      <c r="L1410" s="877"/>
      <c r="M1410" s="873"/>
      <c r="N1410" s="873"/>
      <c r="O1410" s="873" t="s">
        <v>2857</v>
      </c>
    </row>
    <row r="1411" spans="1:15" x14ac:dyDescent="0.35">
      <c r="A1411" s="873" t="b">
        <v>0</v>
      </c>
      <c r="B1411" s="873"/>
      <c r="C1411" s="888" t="s">
        <v>2879</v>
      </c>
      <c r="D1411" s="878">
        <v>2</v>
      </c>
      <c r="E1411" s="875"/>
      <c r="F1411" s="877"/>
      <c r="G1411" s="876"/>
      <c r="H1411" s="876"/>
      <c r="I1411" s="877"/>
      <c r="J1411" s="877"/>
      <c r="K1411" s="873" t="str">
        <f ca="1">IFERROR(VLOOKUP(C1411,' Disaggregation - Section E '!A$7:J319,3,0),"")</f>
        <v/>
      </c>
      <c r="L1411" s="877"/>
      <c r="M1411" s="873"/>
      <c r="N1411" s="873"/>
      <c r="O1411" s="873" t="s">
        <v>2878</v>
      </c>
    </row>
    <row r="1412" spans="1:15" x14ac:dyDescent="0.35">
      <c r="A1412" s="873" t="b">
        <v>0</v>
      </c>
      <c r="B1412" s="873"/>
      <c r="C1412" s="888" t="s">
        <v>2881</v>
      </c>
      <c r="D1412" s="878">
        <v>2</v>
      </c>
      <c r="E1412" s="875"/>
      <c r="F1412" s="877"/>
      <c r="G1412" s="876"/>
      <c r="H1412" s="876"/>
      <c r="I1412" s="877"/>
      <c r="J1412" s="877"/>
      <c r="K1412" s="873" t="str">
        <f ca="1">IFERROR(VLOOKUP(C1412,' Disaggregation - Section E '!A$7:J320,3,0),"")</f>
        <v/>
      </c>
      <c r="L1412" s="877"/>
      <c r="M1412" s="873"/>
      <c r="N1412" s="873"/>
      <c r="O1412" s="873" t="s">
        <v>2878</v>
      </c>
    </row>
    <row r="1413" spans="1:15" x14ac:dyDescent="0.35">
      <c r="A1413" s="873" t="b">
        <v>0</v>
      </c>
      <c r="B1413" s="873"/>
      <c r="C1413" s="888" t="s">
        <v>2883</v>
      </c>
      <c r="D1413" s="878">
        <v>2</v>
      </c>
      <c r="E1413" s="875"/>
      <c r="F1413" s="877"/>
      <c r="G1413" s="876"/>
      <c r="H1413" s="876"/>
      <c r="I1413" s="877"/>
      <c r="J1413" s="877"/>
      <c r="K1413" s="873" t="str">
        <f ca="1">IFERROR(VLOOKUP(C1413,' Disaggregation - Section E '!A$7:J321,3,0),"")</f>
        <v/>
      </c>
      <c r="L1413" s="877"/>
      <c r="M1413" s="873"/>
      <c r="N1413" s="873"/>
      <c r="O1413" s="873" t="s">
        <v>2878</v>
      </c>
    </row>
    <row r="1414" spans="1:15" x14ac:dyDescent="0.35">
      <c r="A1414" s="873" t="b">
        <v>0</v>
      </c>
      <c r="B1414" s="873"/>
      <c r="C1414" s="888" t="s">
        <v>2885</v>
      </c>
      <c r="D1414" s="878">
        <v>2</v>
      </c>
      <c r="E1414" s="875"/>
      <c r="F1414" s="877"/>
      <c r="G1414" s="876"/>
      <c r="H1414" s="876"/>
      <c r="I1414" s="877"/>
      <c r="J1414" s="877"/>
      <c r="K1414" s="873" t="str">
        <f ca="1">IFERROR(VLOOKUP(C1414,' Disaggregation - Section E '!A$7:J322,3,0),"")</f>
        <v/>
      </c>
      <c r="L1414" s="877"/>
      <c r="M1414" s="873"/>
      <c r="N1414" s="873"/>
      <c r="O1414" s="873" t="s">
        <v>2878</v>
      </c>
    </row>
    <row r="1415" spans="1:15" x14ac:dyDescent="0.35">
      <c r="A1415" s="873" t="b">
        <v>0</v>
      </c>
      <c r="B1415" s="873"/>
      <c r="C1415" s="888" t="s">
        <v>2887</v>
      </c>
      <c r="D1415" s="878">
        <v>2</v>
      </c>
      <c r="E1415" s="875"/>
      <c r="F1415" s="877"/>
      <c r="G1415" s="876"/>
      <c r="H1415" s="876"/>
      <c r="I1415" s="877"/>
      <c r="J1415" s="877"/>
      <c r="K1415" s="873" t="str">
        <f ca="1">IFERROR(VLOOKUP(C1415,' Disaggregation - Section E '!A$7:J323,3,0),"")</f>
        <v/>
      </c>
      <c r="L1415" s="877"/>
      <c r="M1415" s="873"/>
      <c r="N1415" s="873"/>
      <c r="O1415" s="873" t="s">
        <v>2878</v>
      </c>
    </row>
    <row r="1416" spans="1:15" x14ac:dyDescent="0.35">
      <c r="A1416" s="873" t="b">
        <v>0</v>
      </c>
      <c r="B1416" s="873"/>
      <c r="C1416" s="888" t="s">
        <v>2889</v>
      </c>
      <c r="D1416" s="878">
        <v>2</v>
      </c>
      <c r="E1416" s="875"/>
      <c r="F1416" s="877"/>
      <c r="G1416" s="876"/>
      <c r="H1416" s="876"/>
      <c r="I1416" s="877"/>
      <c r="J1416" s="877"/>
      <c r="K1416" s="873" t="str">
        <f ca="1">IFERROR(VLOOKUP(C1416,' Disaggregation - Section E '!A$7:J324,3,0),"")</f>
        <v/>
      </c>
      <c r="L1416" s="877"/>
      <c r="M1416" s="873"/>
      <c r="N1416" s="873"/>
      <c r="O1416" s="873" t="s">
        <v>2878</v>
      </c>
    </row>
    <row r="1417" spans="1:15" x14ac:dyDescent="0.35">
      <c r="A1417" s="873" t="b">
        <v>0</v>
      </c>
      <c r="B1417" s="873"/>
      <c r="C1417" s="888" t="s">
        <v>2891</v>
      </c>
      <c r="D1417" s="878">
        <v>2</v>
      </c>
      <c r="E1417" s="875"/>
      <c r="F1417" s="877"/>
      <c r="G1417" s="876"/>
      <c r="H1417" s="876"/>
      <c r="I1417" s="877"/>
      <c r="J1417" s="877"/>
      <c r="K1417" s="873" t="str">
        <f ca="1">IFERROR(VLOOKUP(C1417,' Disaggregation - Section E '!A$7:J325,3,0),"")</f>
        <v/>
      </c>
      <c r="L1417" s="877"/>
      <c r="M1417" s="873"/>
      <c r="N1417" s="873"/>
      <c r="O1417" s="873" t="s">
        <v>2878</v>
      </c>
    </row>
    <row r="1418" spans="1:15" x14ac:dyDescent="0.35">
      <c r="A1418" s="873" t="b">
        <v>0</v>
      </c>
      <c r="B1418" s="873"/>
      <c r="C1418" s="888" t="s">
        <v>2893</v>
      </c>
      <c r="D1418" s="878">
        <v>2</v>
      </c>
      <c r="E1418" s="875"/>
      <c r="F1418" s="877"/>
      <c r="G1418" s="876"/>
      <c r="H1418" s="876"/>
      <c r="I1418" s="877"/>
      <c r="J1418" s="877"/>
      <c r="K1418" s="873" t="str">
        <f ca="1">IFERROR(VLOOKUP(C1418,' Disaggregation - Section E '!A$7:J326,3,0),"")</f>
        <v/>
      </c>
      <c r="L1418" s="877"/>
      <c r="M1418" s="873"/>
      <c r="N1418" s="873"/>
      <c r="O1418" s="873" t="s">
        <v>2878</v>
      </c>
    </row>
    <row r="1419" spans="1:15" x14ac:dyDescent="0.35">
      <c r="A1419" s="873" t="b">
        <v>0</v>
      </c>
      <c r="B1419" s="873"/>
      <c r="C1419" s="888" t="s">
        <v>2895</v>
      </c>
      <c r="D1419" s="878">
        <v>2</v>
      </c>
      <c r="E1419" s="875"/>
      <c r="F1419" s="877"/>
      <c r="G1419" s="876"/>
      <c r="H1419" s="876"/>
      <c r="I1419" s="877"/>
      <c r="J1419" s="877"/>
      <c r="K1419" s="873" t="str">
        <f ca="1">IFERROR(VLOOKUP(C1419,' Disaggregation - Section E '!A$7:J327,3,0),"")</f>
        <v/>
      </c>
      <c r="L1419" s="877"/>
      <c r="M1419" s="873"/>
      <c r="N1419" s="873"/>
      <c r="O1419" s="873" t="s">
        <v>2878</v>
      </c>
    </row>
    <row r="1420" spans="1:15" x14ac:dyDescent="0.35">
      <c r="A1420" s="873" t="b">
        <v>0</v>
      </c>
      <c r="B1420" s="873"/>
      <c r="C1420" s="888" t="s">
        <v>2897</v>
      </c>
      <c r="D1420" s="878">
        <v>2</v>
      </c>
      <c r="E1420" s="875"/>
      <c r="F1420" s="877"/>
      <c r="G1420" s="876"/>
      <c r="H1420" s="876"/>
      <c r="I1420" s="877"/>
      <c r="J1420" s="877"/>
      <c r="K1420" s="873" t="str">
        <f ca="1">IFERROR(VLOOKUP(C1420,' Disaggregation - Section E '!A$7:J328,3,0),"")</f>
        <v/>
      </c>
      <c r="L1420" s="877"/>
      <c r="M1420" s="873"/>
      <c r="N1420" s="873"/>
      <c r="O1420" s="873" t="s">
        <v>2878</v>
      </c>
    </row>
    <row r="1421" spans="1:15" x14ac:dyDescent="0.35">
      <c r="A1421" s="873" t="b">
        <v>0</v>
      </c>
      <c r="B1421" s="873"/>
      <c r="C1421" s="888" t="s">
        <v>2900</v>
      </c>
      <c r="D1421" s="878">
        <v>3</v>
      </c>
      <c r="E1421" s="875"/>
      <c r="F1421" s="877"/>
      <c r="G1421" s="876"/>
      <c r="H1421" s="876"/>
      <c r="I1421" s="877"/>
      <c r="J1421" s="877"/>
      <c r="K1421" s="873" t="str">
        <f ca="1">IFERROR(VLOOKUP(C1421,' Disaggregation - Section E '!A$7:J329,3,0),"")</f>
        <v/>
      </c>
      <c r="L1421" s="877"/>
      <c r="M1421" s="873"/>
      <c r="N1421" s="873"/>
      <c r="O1421" s="873" t="s">
        <v>2899</v>
      </c>
    </row>
    <row r="1422" spans="1:15" x14ac:dyDescent="0.35">
      <c r="A1422" s="873" t="b">
        <v>0</v>
      </c>
      <c r="B1422" s="873"/>
      <c r="C1422" s="888" t="s">
        <v>2902</v>
      </c>
      <c r="D1422" s="878">
        <v>3</v>
      </c>
      <c r="E1422" s="875"/>
      <c r="F1422" s="877"/>
      <c r="G1422" s="876"/>
      <c r="H1422" s="876"/>
      <c r="I1422" s="877"/>
      <c r="J1422" s="877"/>
      <c r="K1422" s="873" t="str">
        <f ca="1">IFERROR(VLOOKUP(C1422,' Disaggregation - Section E '!A$7:J330,3,0),"")</f>
        <v/>
      </c>
      <c r="L1422" s="877"/>
      <c r="M1422" s="873"/>
      <c r="N1422" s="873"/>
      <c r="O1422" s="873" t="s">
        <v>2899</v>
      </c>
    </row>
    <row r="1423" spans="1:15" x14ac:dyDescent="0.35">
      <c r="A1423" s="873" t="b">
        <v>0</v>
      </c>
      <c r="B1423" s="873"/>
      <c r="C1423" s="888" t="s">
        <v>2904</v>
      </c>
      <c r="D1423" s="878">
        <v>3</v>
      </c>
      <c r="E1423" s="875"/>
      <c r="F1423" s="877"/>
      <c r="G1423" s="876"/>
      <c r="H1423" s="876"/>
      <c r="I1423" s="877"/>
      <c r="J1423" s="877"/>
      <c r="K1423" s="873" t="str">
        <f ca="1">IFERROR(VLOOKUP(C1423,' Disaggregation - Section E '!A$7:J331,3,0),"")</f>
        <v/>
      </c>
      <c r="L1423" s="877"/>
      <c r="M1423" s="873"/>
      <c r="N1423" s="873"/>
      <c r="O1423" s="873" t="s">
        <v>2899</v>
      </c>
    </row>
    <row r="1424" spans="1:15" x14ac:dyDescent="0.35">
      <c r="A1424" s="873" t="b">
        <v>0</v>
      </c>
      <c r="B1424" s="873"/>
      <c r="C1424" s="888" t="s">
        <v>2906</v>
      </c>
      <c r="D1424" s="878">
        <v>3</v>
      </c>
      <c r="E1424" s="875"/>
      <c r="F1424" s="877"/>
      <c r="G1424" s="876"/>
      <c r="H1424" s="876"/>
      <c r="I1424" s="877"/>
      <c r="J1424" s="877"/>
      <c r="K1424" s="873" t="str">
        <f ca="1">IFERROR(VLOOKUP(C1424,' Disaggregation - Section E '!A$7:J332,3,0),"")</f>
        <v/>
      </c>
      <c r="L1424" s="877"/>
      <c r="M1424" s="873"/>
      <c r="N1424" s="873"/>
      <c r="O1424" s="873" t="s">
        <v>2899</v>
      </c>
    </row>
    <row r="1425" spans="1:15" x14ac:dyDescent="0.35">
      <c r="A1425" s="873" t="b">
        <v>0</v>
      </c>
      <c r="B1425" s="873"/>
      <c r="C1425" s="888" t="s">
        <v>2908</v>
      </c>
      <c r="D1425" s="878">
        <v>3</v>
      </c>
      <c r="E1425" s="875"/>
      <c r="F1425" s="877"/>
      <c r="G1425" s="876"/>
      <c r="H1425" s="876"/>
      <c r="I1425" s="877"/>
      <c r="J1425" s="877"/>
      <c r="K1425" s="873" t="str">
        <f ca="1">IFERROR(VLOOKUP(C1425,' Disaggregation - Section E '!A$7:J333,3,0),"")</f>
        <v/>
      </c>
      <c r="L1425" s="877"/>
      <c r="M1425" s="873"/>
      <c r="N1425" s="873"/>
      <c r="O1425" s="873" t="s">
        <v>2899</v>
      </c>
    </row>
    <row r="1426" spans="1:15" x14ac:dyDescent="0.35">
      <c r="A1426" s="873" t="b">
        <v>0</v>
      </c>
      <c r="B1426" s="873"/>
      <c r="C1426" s="888" t="s">
        <v>2910</v>
      </c>
      <c r="D1426" s="878">
        <v>3</v>
      </c>
      <c r="E1426" s="875"/>
      <c r="F1426" s="877"/>
      <c r="G1426" s="876"/>
      <c r="H1426" s="876"/>
      <c r="I1426" s="877"/>
      <c r="J1426" s="877"/>
      <c r="K1426" s="873" t="str">
        <f ca="1">IFERROR(VLOOKUP(C1426,' Disaggregation - Section E '!A$7:J334,3,0),"")</f>
        <v/>
      </c>
      <c r="L1426" s="877"/>
      <c r="M1426" s="873"/>
      <c r="N1426" s="873"/>
      <c r="O1426" s="873" t="s">
        <v>2899</v>
      </c>
    </row>
    <row r="1427" spans="1:15" x14ac:dyDescent="0.35">
      <c r="A1427" s="873" t="b">
        <v>0</v>
      </c>
      <c r="B1427" s="873"/>
      <c r="C1427" s="888" t="s">
        <v>2912</v>
      </c>
      <c r="D1427" s="878">
        <v>3</v>
      </c>
      <c r="E1427" s="875"/>
      <c r="F1427" s="877"/>
      <c r="G1427" s="876"/>
      <c r="H1427" s="876"/>
      <c r="I1427" s="877"/>
      <c r="J1427" s="877"/>
      <c r="K1427" s="873" t="str">
        <f ca="1">IFERROR(VLOOKUP(C1427,' Disaggregation - Section E '!A$7:J335,3,0),"")</f>
        <v/>
      </c>
      <c r="L1427" s="877"/>
      <c r="M1427" s="873"/>
      <c r="N1427" s="873"/>
      <c r="O1427" s="873" t="s">
        <v>2899</v>
      </c>
    </row>
    <row r="1428" spans="1:15" x14ac:dyDescent="0.35">
      <c r="A1428" s="873" t="b">
        <v>0</v>
      </c>
      <c r="B1428" s="873"/>
      <c r="C1428" s="888" t="s">
        <v>2914</v>
      </c>
      <c r="D1428" s="878">
        <v>3</v>
      </c>
      <c r="E1428" s="875"/>
      <c r="F1428" s="877"/>
      <c r="G1428" s="876"/>
      <c r="H1428" s="876"/>
      <c r="I1428" s="877"/>
      <c r="J1428" s="877"/>
      <c r="K1428" s="873" t="str">
        <f ca="1">IFERROR(VLOOKUP(C1428,' Disaggregation - Section E '!A$7:J336,3,0),"")</f>
        <v/>
      </c>
      <c r="L1428" s="877"/>
      <c r="M1428" s="873"/>
      <c r="N1428" s="873"/>
      <c r="O1428" s="873" t="s">
        <v>2899</v>
      </c>
    </row>
    <row r="1429" spans="1:15" x14ac:dyDescent="0.35">
      <c r="A1429" s="873" t="b">
        <v>0</v>
      </c>
      <c r="B1429" s="873"/>
      <c r="C1429" s="888" t="s">
        <v>2916</v>
      </c>
      <c r="D1429" s="878">
        <v>3</v>
      </c>
      <c r="E1429" s="875"/>
      <c r="F1429" s="877"/>
      <c r="G1429" s="876"/>
      <c r="H1429" s="876"/>
      <c r="I1429" s="877"/>
      <c r="J1429" s="877"/>
      <c r="K1429" s="873" t="str">
        <f ca="1">IFERROR(VLOOKUP(C1429,' Disaggregation - Section E '!A$7:J337,3,0),"")</f>
        <v/>
      </c>
      <c r="L1429" s="877"/>
      <c r="M1429" s="873"/>
      <c r="N1429" s="873"/>
      <c r="O1429" s="873" t="s">
        <v>2899</v>
      </c>
    </row>
    <row r="1430" spans="1:15" x14ac:dyDescent="0.35">
      <c r="A1430" s="873" t="b">
        <v>0</v>
      </c>
      <c r="B1430" s="873"/>
      <c r="C1430" s="888" t="s">
        <v>2918</v>
      </c>
      <c r="D1430" s="878">
        <v>3</v>
      </c>
      <c r="E1430" s="875"/>
      <c r="F1430" s="877"/>
      <c r="G1430" s="876"/>
      <c r="H1430" s="876"/>
      <c r="I1430" s="877"/>
      <c r="J1430" s="877"/>
      <c r="K1430" s="873" t="str">
        <f ca="1">IFERROR(VLOOKUP(C1430,' Disaggregation - Section E '!A$7:J338,3,0),"")</f>
        <v/>
      </c>
      <c r="L1430" s="877"/>
      <c r="M1430" s="873"/>
      <c r="N1430" s="873"/>
      <c r="O1430" s="873" t="s">
        <v>2899</v>
      </c>
    </row>
    <row r="1431" spans="1:15" x14ac:dyDescent="0.35">
      <c r="A1431" s="873" t="b">
        <v>0</v>
      </c>
      <c r="B1431" s="873"/>
      <c r="C1431" s="888" t="s">
        <v>2921</v>
      </c>
      <c r="D1431" s="878">
        <v>4</v>
      </c>
      <c r="E1431" s="875"/>
      <c r="F1431" s="877"/>
      <c r="G1431" s="876"/>
      <c r="H1431" s="876"/>
      <c r="I1431" s="877"/>
      <c r="J1431" s="877"/>
      <c r="K1431" s="873" t="str">
        <f ca="1">IFERROR(VLOOKUP(C1431,' Disaggregation - Section E '!A$7:J339,3,0),"")</f>
        <v/>
      </c>
      <c r="L1431" s="877"/>
      <c r="M1431" s="873"/>
      <c r="N1431" s="873"/>
      <c r="O1431" s="873" t="s">
        <v>2920</v>
      </c>
    </row>
    <row r="1432" spans="1:15" x14ac:dyDescent="0.35">
      <c r="A1432" s="873" t="b">
        <v>0</v>
      </c>
      <c r="B1432" s="873"/>
      <c r="C1432" s="888" t="s">
        <v>2923</v>
      </c>
      <c r="D1432" s="878">
        <v>4</v>
      </c>
      <c r="E1432" s="875"/>
      <c r="F1432" s="877"/>
      <c r="G1432" s="876"/>
      <c r="H1432" s="876"/>
      <c r="I1432" s="877"/>
      <c r="J1432" s="877"/>
      <c r="K1432" s="873" t="str">
        <f ca="1">IFERROR(VLOOKUP(C1432,' Disaggregation - Section E '!A$7:J340,3,0),"")</f>
        <v/>
      </c>
      <c r="L1432" s="877"/>
      <c r="M1432" s="873"/>
      <c r="N1432" s="873"/>
      <c r="O1432" s="873" t="s">
        <v>2920</v>
      </c>
    </row>
    <row r="1433" spans="1:15" x14ac:dyDescent="0.35">
      <c r="A1433" s="873" t="b">
        <v>0</v>
      </c>
      <c r="B1433" s="873"/>
      <c r="C1433" s="888" t="s">
        <v>2925</v>
      </c>
      <c r="D1433" s="878">
        <v>4</v>
      </c>
      <c r="E1433" s="875"/>
      <c r="F1433" s="877"/>
      <c r="G1433" s="876"/>
      <c r="H1433" s="876"/>
      <c r="I1433" s="877"/>
      <c r="J1433" s="877"/>
      <c r="K1433" s="873" t="str">
        <f ca="1">IFERROR(VLOOKUP(C1433,' Disaggregation - Section E '!A$7:J341,3,0),"")</f>
        <v/>
      </c>
      <c r="L1433" s="877"/>
      <c r="M1433" s="873"/>
      <c r="N1433" s="873"/>
      <c r="O1433" s="873" t="s">
        <v>2920</v>
      </c>
    </row>
    <row r="1434" spans="1:15" x14ac:dyDescent="0.35">
      <c r="A1434" s="873" t="b">
        <v>0</v>
      </c>
      <c r="B1434" s="873"/>
      <c r="C1434" s="888" t="s">
        <v>2927</v>
      </c>
      <c r="D1434" s="878">
        <v>4</v>
      </c>
      <c r="E1434" s="875"/>
      <c r="F1434" s="877"/>
      <c r="G1434" s="876"/>
      <c r="H1434" s="876"/>
      <c r="I1434" s="877"/>
      <c r="J1434" s="877"/>
      <c r="K1434" s="873" t="str">
        <f ca="1">IFERROR(VLOOKUP(C1434,' Disaggregation - Section E '!A$7:J342,3,0),"")</f>
        <v/>
      </c>
      <c r="L1434" s="877"/>
      <c r="M1434" s="873"/>
      <c r="N1434" s="873"/>
      <c r="O1434" s="873" t="s">
        <v>2920</v>
      </c>
    </row>
    <row r="1435" spans="1:15" x14ac:dyDescent="0.35">
      <c r="A1435" s="873" t="b">
        <v>0</v>
      </c>
      <c r="B1435" s="873"/>
      <c r="C1435" s="888" t="s">
        <v>2929</v>
      </c>
      <c r="D1435" s="878">
        <v>4</v>
      </c>
      <c r="E1435" s="875"/>
      <c r="F1435" s="877"/>
      <c r="G1435" s="876"/>
      <c r="H1435" s="876"/>
      <c r="I1435" s="877"/>
      <c r="J1435" s="877"/>
      <c r="K1435" s="873" t="str">
        <f ca="1">IFERROR(VLOOKUP(C1435,' Disaggregation - Section E '!A$7:J343,3,0),"")</f>
        <v/>
      </c>
      <c r="L1435" s="877"/>
      <c r="M1435" s="873"/>
      <c r="N1435" s="873"/>
      <c r="O1435" s="873" t="s">
        <v>2920</v>
      </c>
    </row>
    <row r="1436" spans="1:15" x14ac:dyDescent="0.35">
      <c r="A1436" s="873" t="b">
        <v>0</v>
      </c>
      <c r="B1436" s="873"/>
      <c r="C1436" s="888" t="s">
        <v>2931</v>
      </c>
      <c r="D1436" s="878">
        <v>4</v>
      </c>
      <c r="E1436" s="875"/>
      <c r="F1436" s="877"/>
      <c r="G1436" s="876"/>
      <c r="H1436" s="876"/>
      <c r="I1436" s="877"/>
      <c r="J1436" s="877"/>
      <c r="K1436" s="873" t="str">
        <f ca="1">IFERROR(VLOOKUP(C1436,' Disaggregation - Section E '!A$7:J344,3,0),"")</f>
        <v/>
      </c>
      <c r="L1436" s="877"/>
      <c r="M1436" s="873"/>
      <c r="N1436" s="873"/>
      <c r="O1436" s="873" t="s">
        <v>2920</v>
      </c>
    </row>
    <row r="1437" spans="1:15" x14ac:dyDescent="0.35">
      <c r="A1437" s="873" t="b">
        <v>0</v>
      </c>
      <c r="B1437" s="873"/>
      <c r="C1437" s="888" t="s">
        <v>2933</v>
      </c>
      <c r="D1437" s="878">
        <v>4</v>
      </c>
      <c r="E1437" s="875"/>
      <c r="F1437" s="877"/>
      <c r="G1437" s="876"/>
      <c r="H1437" s="876"/>
      <c r="I1437" s="877"/>
      <c r="J1437" s="877"/>
      <c r="K1437" s="873" t="str">
        <f ca="1">IFERROR(VLOOKUP(C1437,' Disaggregation - Section E '!A$7:J345,3,0),"")</f>
        <v/>
      </c>
      <c r="L1437" s="877"/>
      <c r="M1437" s="873"/>
      <c r="N1437" s="873"/>
      <c r="O1437" s="873" t="s">
        <v>2920</v>
      </c>
    </row>
    <row r="1438" spans="1:15" x14ac:dyDescent="0.35">
      <c r="A1438" s="873" t="b">
        <v>0</v>
      </c>
      <c r="B1438" s="873"/>
      <c r="C1438" s="888" t="s">
        <v>2935</v>
      </c>
      <c r="D1438" s="878">
        <v>4</v>
      </c>
      <c r="E1438" s="875"/>
      <c r="F1438" s="877"/>
      <c r="G1438" s="876"/>
      <c r="H1438" s="876"/>
      <c r="I1438" s="877"/>
      <c r="J1438" s="877"/>
      <c r="K1438" s="873" t="str">
        <f ca="1">IFERROR(VLOOKUP(C1438,' Disaggregation - Section E '!A$7:J346,3,0),"")</f>
        <v/>
      </c>
      <c r="L1438" s="877"/>
      <c r="M1438" s="873"/>
      <c r="N1438" s="873"/>
      <c r="O1438" s="873" t="s">
        <v>2920</v>
      </c>
    </row>
    <row r="1439" spans="1:15" x14ac:dyDescent="0.35">
      <c r="A1439" s="873" t="b">
        <v>0</v>
      </c>
      <c r="B1439" s="873"/>
      <c r="C1439" s="888" t="s">
        <v>2937</v>
      </c>
      <c r="D1439" s="878">
        <v>4</v>
      </c>
      <c r="E1439" s="875"/>
      <c r="F1439" s="877"/>
      <c r="G1439" s="876"/>
      <c r="H1439" s="876"/>
      <c r="I1439" s="877"/>
      <c r="J1439" s="877"/>
      <c r="K1439" s="873" t="str">
        <f ca="1">IFERROR(VLOOKUP(C1439,' Disaggregation - Section E '!A$7:J347,3,0),"")</f>
        <v/>
      </c>
      <c r="L1439" s="877"/>
      <c r="M1439" s="873"/>
      <c r="N1439" s="873"/>
      <c r="O1439" s="873" t="s">
        <v>2920</v>
      </c>
    </row>
    <row r="1440" spans="1:15" x14ac:dyDescent="0.35">
      <c r="A1440" s="873" t="b">
        <v>0</v>
      </c>
      <c r="B1440" s="873"/>
      <c r="C1440" s="888" t="s">
        <v>2939</v>
      </c>
      <c r="D1440" s="878">
        <v>4</v>
      </c>
      <c r="E1440" s="875"/>
      <c r="F1440" s="877"/>
      <c r="G1440" s="876"/>
      <c r="H1440" s="876"/>
      <c r="I1440" s="877"/>
      <c r="J1440" s="877"/>
      <c r="K1440" s="873" t="str">
        <f ca="1">IFERROR(VLOOKUP(C1440,' Disaggregation - Section E '!A$7:J348,3,0),"")</f>
        <v/>
      </c>
      <c r="L1440" s="877"/>
      <c r="M1440" s="873"/>
      <c r="N1440" s="873"/>
      <c r="O1440" s="873" t="s">
        <v>2920</v>
      </c>
    </row>
    <row r="1441" spans="1:15" x14ac:dyDescent="0.35">
      <c r="A1441" s="873" t="b">
        <v>0</v>
      </c>
      <c r="B1441" s="873"/>
      <c r="C1441" s="888" t="s">
        <v>2942</v>
      </c>
      <c r="D1441" s="878">
        <v>5</v>
      </c>
      <c r="E1441" s="875"/>
      <c r="F1441" s="877"/>
      <c r="G1441" s="876"/>
      <c r="H1441" s="876"/>
      <c r="I1441" s="877"/>
      <c r="J1441" s="877"/>
      <c r="K1441" s="873" t="str">
        <f ca="1">IFERROR(VLOOKUP(C1441,' Disaggregation - Section E '!A$7:J349,3,0),"")</f>
        <v/>
      </c>
      <c r="L1441" s="877"/>
      <c r="M1441" s="873"/>
      <c r="N1441" s="873"/>
      <c r="O1441" s="873" t="s">
        <v>2941</v>
      </c>
    </row>
    <row r="1442" spans="1:15" x14ac:dyDescent="0.35">
      <c r="A1442" s="873" t="b">
        <v>0</v>
      </c>
      <c r="B1442" s="873"/>
      <c r="C1442" s="888" t="s">
        <v>2944</v>
      </c>
      <c r="D1442" s="878">
        <v>5</v>
      </c>
      <c r="E1442" s="875"/>
      <c r="F1442" s="877"/>
      <c r="G1442" s="876"/>
      <c r="H1442" s="876"/>
      <c r="I1442" s="877"/>
      <c r="J1442" s="877"/>
      <c r="K1442" s="873" t="str">
        <f ca="1">IFERROR(VLOOKUP(C1442,' Disaggregation - Section E '!A$7:J350,3,0),"")</f>
        <v/>
      </c>
      <c r="L1442" s="877"/>
      <c r="M1442" s="873"/>
      <c r="N1442" s="873"/>
      <c r="O1442" s="873" t="s">
        <v>2941</v>
      </c>
    </row>
    <row r="1443" spans="1:15" x14ac:dyDescent="0.35">
      <c r="A1443" s="873" t="b">
        <v>0</v>
      </c>
      <c r="B1443" s="873"/>
      <c r="C1443" s="888" t="s">
        <v>2946</v>
      </c>
      <c r="D1443" s="878">
        <v>5</v>
      </c>
      <c r="E1443" s="875"/>
      <c r="F1443" s="877"/>
      <c r="G1443" s="876"/>
      <c r="H1443" s="876"/>
      <c r="I1443" s="877"/>
      <c r="J1443" s="877"/>
      <c r="K1443" s="873" t="str">
        <f ca="1">IFERROR(VLOOKUP(C1443,' Disaggregation - Section E '!A$7:J351,3,0),"")</f>
        <v/>
      </c>
      <c r="L1443" s="877"/>
      <c r="M1443" s="873"/>
      <c r="N1443" s="873"/>
      <c r="O1443" s="873" t="s">
        <v>2941</v>
      </c>
    </row>
    <row r="1444" spans="1:15" x14ac:dyDescent="0.35">
      <c r="A1444" s="873" t="b">
        <v>0</v>
      </c>
      <c r="B1444" s="873"/>
      <c r="C1444" s="888" t="s">
        <v>2948</v>
      </c>
      <c r="D1444" s="878">
        <v>5</v>
      </c>
      <c r="E1444" s="875"/>
      <c r="F1444" s="877"/>
      <c r="G1444" s="876"/>
      <c r="H1444" s="876"/>
      <c r="I1444" s="877"/>
      <c r="J1444" s="877"/>
      <c r="K1444" s="873" t="str">
        <f ca="1">IFERROR(VLOOKUP(C1444,' Disaggregation - Section E '!A$7:J352,3,0),"")</f>
        <v/>
      </c>
      <c r="L1444" s="877"/>
      <c r="M1444" s="873"/>
      <c r="N1444" s="873"/>
      <c r="O1444" s="873" t="s">
        <v>2941</v>
      </c>
    </row>
    <row r="1445" spans="1:15" x14ac:dyDescent="0.35">
      <c r="A1445" s="873" t="b">
        <v>0</v>
      </c>
      <c r="B1445" s="873"/>
      <c r="C1445" s="888" t="s">
        <v>2950</v>
      </c>
      <c r="D1445" s="878">
        <v>5</v>
      </c>
      <c r="E1445" s="875"/>
      <c r="F1445" s="877"/>
      <c r="G1445" s="876"/>
      <c r="H1445" s="876"/>
      <c r="I1445" s="877"/>
      <c r="J1445" s="877"/>
      <c r="K1445" s="873" t="str">
        <f ca="1">IFERROR(VLOOKUP(C1445,' Disaggregation - Section E '!A$7:J353,3,0),"")</f>
        <v/>
      </c>
      <c r="L1445" s="877"/>
      <c r="M1445" s="873"/>
      <c r="N1445" s="873"/>
      <c r="O1445" s="873" t="s">
        <v>2941</v>
      </c>
    </row>
    <row r="1446" spans="1:15" x14ac:dyDescent="0.35">
      <c r="A1446" s="873" t="b">
        <v>0</v>
      </c>
      <c r="B1446" s="873"/>
      <c r="C1446" s="888" t="s">
        <v>2952</v>
      </c>
      <c r="D1446" s="878">
        <v>5</v>
      </c>
      <c r="E1446" s="875"/>
      <c r="F1446" s="877"/>
      <c r="G1446" s="876"/>
      <c r="H1446" s="876"/>
      <c r="I1446" s="877"/>
      <c r="J1446" s="877"/>
      <c r="K1446" s="873" t="str">
        <f ca="1">IFERROR(VLOOKUP(C1446,' Disaggregation - Section E '!A$7:J354,3,0),"")</f>
        <v/>
      </c>
      <c r="L1446" s="877"/>
      <c r="M1446" s="873"/>
      <c r="N1446" s="873"/>
      <c r="O1446" s="873" t="s">
        <v>2941</v>
      </c>
    </row>
    <row r="1447" spans="1:15" x14ac:dyDescent="0.35">
      <c r="A1447" s="873" t="b">
        <v>0</v>
      </c>
      <c r="B1447" s="873"/>
      <c r="C1447" s="888" t="s">
        <v>2954</v>
      </c>
      <c r="D1447" s="878">
        <v>5</v>
      </c>
      <c r="E1447" s="875"/>
      <c r="F1447" s="877"/>
      <c r="G1447" s="876"/>
      <c r="H1447" s="876"/>
      <c r="I1447" s="877"/>
      <c r="J1447" s="877"/>
      <c r="K1447" s="873" t="str">
        <f ca="1">IFERROR(VLOOKUP(C1447,' Disaggregation - Section E '!A$7:J355,3,0),"")</f>
        <v/>
      </c>
      <c r="L1447" s="877"/>
      <c r="M1447" s="873"/>
      <c r="N1447" s="873"/>
      <c r="O1447" s="873" t="s">
        <v>2941</v>
      </c>
    </row>
    <row r="1448" spans="1:15" x14ac:dyDescent="0.35">
      <c r="A1448" s="873" t="b">
        <v>0</v>
      </c>
      <c r="B1448" s="873"/>
      <c r="C1448" s="888" t="s">
        <v>2956</v>
      </c>
      <c r="D1448" s="878">
        <v>5</v>
      </c>
      <c r="E1448" s="875"/>
      <c r="F1448" s="877"/>
      <c r="G1448" s="876"/>
      <c r="H1448" s="876"/>
      <c r="I1448" s="877"/>
      <c r="J1448" s="877"/>
      <c r="K1448" s="873" t="str">
        <f ca="1">IFERROR(VLOOKUP(C1448,' Disaggregation - Section E '!A$7:J356,3,0),"")</f>
        <v/>
      </c>
      <c r="L1448" s="877"/>
      <c r="M1448" s="873"/>
      <c r="N1448" s="873"/>
      <c r="O1448" s="873" t="s">
        <v>2941</v>
      </c>
    </row>
    <row r="1449" spans="1:15" x14ac:dyDescent="0.35">
      <c r="A1449" s="873" t="b">
        <v>0</v>
      </c>
      <c r="B1449" s="873"/>
      <c r="C1449" s="888" t="s">
        <v>2958</v>
      </c>
      <c r="D1449" s="878">
        <v>5</v>
      </c>
      <c r="E1449" s="875"/>
      <c r="F1449" s="877"/>
      <c r="G1449" s="876"/>
      <c r="H1449" s="876"/>
      <c r="I1449" s="877"/>
      <c r="J1449" s="877"/>
      <c r="K1449" s="873" t="str">
        <f ca="1">IFERROR(VLOOKUP(C1449,' Disaggregation - Section E '!A$7:J357,3,0),"")</f>
        <v/>
      </c>
      <c r="L1449" s="877"/>
      <c r="M1449" s="873"/>
      <c r="N1449" s="873"/>
      <c r="O1449" s="873" t="s">
        <v>2941</v>
      </c>
    </row>
    <row r="1450" spans="1:15" x14ac:dyDescent="0.35">
      <c r="A1450" s="873" t="b">
        <v>0</v>
      </c>
      <c r="B1450" s="873"/>
      <c r="C1450" s="888" t="s">
        <v>2960</v>
      </c>
      <c r="D1450" s="878">
        <v>5</v>
      </c>
      <c r="E1450" s="875"/>
      <c r="F1450" s="877"/>
      <c r="G1450" s="876"/>
      <c r="H1450" s="876"/>
      <c r="I1450" s="877"/>
      <c r="J1450" s="877"/>
      <c r="K1450" s="873" t="str">
        <f ca="1">IFERROR(VLOOKUP(C1450,' Disaggregation - Section E '!A$7:J358,3,0),"")</f>
        <v/>
      </c>
      <c r="L1450" s="877"/>
      <c r="M1450" s="873"/>
      <c r="N1450" s="873"/>
      <c r="O1450" s="873" t="s">
        <v>2941</v>
      </c>
    </row>
    <row r="1451" spans="1:15" x14ac:dyDescent="0.35">
      <c r="A1451" s="873" t="b">
        <v>0</v>
      </c>
      <c r="B1451" s="873"/>
      <c r="C1451" s="888" t="s">
        <v>2963</v>
      </c>
      <c r="D1451" s="878">
        <v>6</v>
      </c>
      <c r="E1451" s="875"/>
      <c r="F1451" s="877"/>
      <c r="G1451" s="876"/>
      <c r="H1451" s="876"/>
      <c r="I1451" s="877"/>
      <c r="J1451" s="877"/>
      <c r="K1451" s="873" t="str">
        <f ca="1">IFERROR(VLOOKUP(C1451,' Disaggregation - Section E '!A$7:J359,3,0),"")</f>
        <v/>
      </c>
      <c r="L1451" s="877"/>
      <c r="M1451" s="873"/>
      <c r="N1451" s="873"/>
      <c r="O1451" s="873" t="s">
        <v>2962</v>
      </c>
    </row>
    <row r="1452" spans="1:15" x14ac:dyDescent="0.35">
      <c r="A1452" s="873" t="b">
        <v>0</v>
      </c>
      <c r="B1452" s="873"/>
      <c r="C1452" s="888" t="s">
        <v>2965</v>
      </c>
      <c r="D1452" s="878">
        <v>6</v>
      </c>
      <c r="E1452" s="875"/>
      <c r="F1452" s="877"/>
      <c r="G1452" s="876"/>
      <c r="H1452" s="876"/>
      <c r="I1452" s="877"/>
      <c r="J1452" s="877"/>
      <c r="K1452" s="873" t="str">
        <f ca="1">IFERROR(VLOOKUP(C1452,' Disaggregation - Section E '!A$7:J360,3,0),"")</f>
        <v/>
      </c>
      <c r="L1452" s="877"/>
      <c r="M1452" s="873"/>
      <c r="N1452" s="873"/>
      <c r="O1452" s="873" t="s">
        <v>2962</v>
      </c>
    </row>
    <row r="1453" spans="1:15" x14ac:dyDescent="0.35">
      <c r="A1453" s="873" t="b">
        <v>0</v>
      </c>
      <c r="B1453" s="873"/>
      <c r="C1453" s="888" t="s">
        <v>2967</v>
      </c>
      <c r="D1453" s="878">
        <v>6</v>
      </c>
      <c r="E1453" s="875"/>
      <c r="F1453" s="877"/>
      <c r="G1453" s="876"/>
      <c r="H1453" s="876"/>
      <c r="I1453" s="877"/>
      <c r="J1453" s="877"/>
      <c r="K1453" s="873" t="str">
        <f ca="1">IFERROR(VLOOKUP(C1453,' Disaggregation - Section E '!A$7:J361,3,0),"")</f>
        <v/>
      </c>
      <c r="L1453" s="877"/>
      <c r="M1453" s="873"/>
      <c r="N1453" s="873"/>
      <c r="O1453" s="873" t="s">
        <v>2962</v>
      </c>
    </row>
    <row r="1454" spans="1:15" x14ac:dyDescent="0.35">
      <c r="A1454" s="873" t="b">
        <v>0</v>
      </c>
      <c r="B1454" s="873"/>
      <c r="C1454" s="888" t="s">
        <v>2969</v>
      </c>
      <c r="D1454" s="878">
        <v>6</v>
      </c>
      <c r="E1454" s="875"/>
      <c r="F1454" s="877"/>
      <c r="G1454" s="876"/>
      <c r="H1454" s="876"/>
      <c r="I1454" s="877"/>
      <c r="J1454" s="877"/>
      <c r="K1454" s="873" t="str">
        <f ca="1">IFERROR(VLOOKUP(C1454,' Disaggregation - Section E '!A$7:J362,3,0),"")</f>
        <v/>
      </c>
      <c r="L1454" s="877"/>
      <c r="M1454" s="873"/>
      <c r="N1454" s="873"/>
      <c r="O1454" s="873" t="s">
        <v>2962</v>
      </c>
    </row>
    <row r="1455" spans="1:15" x14ac:dyDescent="0.35">
      <c r="A1455" s="873" t="b">
        <v>0</v>
      </c>
      <c r="B1455" s="873"/>
      <c r="C1455" s="888" t="s">
        <v>2971</v>
      </c>
      <c r="D1455" s="878">
        <v>6</v>
      </c>
      <c r="E1455" s="875"/>
      <c r="F1455" s="877"/>
      <c r="G1455" s="876"/>
      <c r="H1455" s="876"/>
      <c r="I1455" s="877"/>
      <c r="J1455" s="877"/>
      <c r="K1455" s="873" t="str">
        <f ca="1">IFERROR(VLOOKUP(C1455,' Disaggregation - Section E '!A$7:J363,3,0),"")</f>
        <v/>
      </c>
      <c r="L1455" s="877"/>
      <c r="M1455" s="873"/>
      <c r="N1455" s="873"/>
      <c r="O1455" s="873" t="s">
        <v>2962</v>
      </c>
    </row>
    <row r="1456" spans="1:15" x14ac:dyDescent="0.35">
      <c r="A1456" s="873" t="b">
        <v>0</v>
      </c>
      <c r="B1456" s="873"/>
      <c r="C1456" s="888" t="s">
        <v>2973</v>
      </c>
      <c r="D1456" s="878">
        <v>6</v>
      </c>
      <c r="E1456" s="875"/>
      <c r="F1456" s="877"/>
      <c r="G1456" s="876"/>
      <c r="H1456" s="876"/>
      <c r="I1456" s="877"/>
      <c r="J1456" s="877"/>
      <c r="K1456" s="873" t="str">
        <f ca="1">IFERROR(VLOOKUP(C1456,' Disaggregation - Section E '!A$7:J364,3,0),"")</f>
        <v/>
      </c>
      <c r="L1456" s="877"/>
      <c r="M1456" s="873"/>
      <c r="N1456" s="873"/>
      <c r="O1456" s="873" t="s">
        <v>2962</v>
      </c>
    </row>
    <row r="1457" spans="1:15" x14ac:dyDescent="0.35">
      <c r="A1457" s="873" t="b">
        <v>0</v>
      </c>
      <c r="B1457" s="873"/>
      <c r="C1457" s="888" t="s">
        <v>2975</v>
      </c>
      <c r="D1457" s="878">
        <v>6</v>
      </c>
      <c r="E1457" s="875"/>
      <c r="F1457" s="877"/>
      <c r="G1457" s="876"/>
      <c r="H1457" s="876"/>
      <c r="I1457" s="877"/>
      <c r="J1457" s="877"/>
      <c r="K1457" s="873" t="str">
        <f ca="1">IFERROR(VLOOKUP(C1457,' Disaggregation - Section E '!A$7:J365,3,0),"")</f>
        <v/>
      </c>
      <c r="L1457" s="877"/>
      <c r="M1457" s="873"/>
      <c r="N1457" s="873"/>
      <c r="O1457" s="873" t="s">
        <v>2962</v>
      </c>
    </row>
    <row r="1458" spans="1:15" x14ac:dyDescent="0.35">
      <c r="A1458" s="873" t="b">
        <v>0</v>
      </c>
      <c r="B1458" s="873"/>
      <c r="C1458" s="888" t="s">
        <v>2977</v>
      </c>
      <c r="D1458" s="878">
        <v>6</v>
      </c>
      <c r="E1458" s="875"/>
      <c r="F1458" s="877"/>
      <c r="G1458" s="876"/>
      <c r="H1458" s="876"/>
      <c r="I1458" s="877"/>
      <c r="J1458" s="877"/>
      <c r="K1458" s="873" t="str">
        <f ca="1">IFERROR(VLOOKUP(C1458,' Disaggregation - Section E '!A$7:J366,3,0),"")</f>
        <v/>
      </c>
      <c r="L1458" s="877"/>
      <c r="M1458" s="873"/>
      <c r="N1458" s="873"/>
      <c r="O1458" s="873" t="s">
        <v>2962</v>
      </c>
    </row>
    <row r="1459" spans="1:15" x14ac:dyDescent="0.35">
      <c r="A1459" s="873" t="b">
        <v>0</v>
      </c>
      <c r="B1459" s="873"/>
      <c r="C1459" s="888" t="s">
        <v>2979</v>
      </c>
      <c r="D1459" s="878">
        <v>6</v>
      </c>
      <c r="E1459" s="875"/>
      <c r="F1459" s="877"/>
      <c r="G1459" s="876"/>
      <c r="H1459" s="876"/>
      <c r="I1459" s="877"/>
      <c r="J1459" s="877"/>
      <c r="K1459" s="873" t="str">
        <f ca="1">IFERROR(VLOOKUP(C1459,' Disaggregation - Section E '!A$7:J367,3,0),"")</f>
        <v/>
      </c>
      <c r="L1459" s="877"/>
      <c r="M1459" s="873"/>
      <c r="N1459" s="873"/>
      <c r="O1459" s="873" t="s">
        <v>2962</v>
      </c>
    </row>
    <row r="1460" spans="1:15" x14ac:dyDescent="0.35">
      <c r="A1460" s="873" t="b">
        <v>0</v>
      </c>
      <c r="B1460" s="873"/>
      <c r="C1460" s="888" t="s">
        <v>2981</v>
      </c>
      <c r="D1460" s="878">
        <v>6</v>
      </c>
      <c r="E1460" s="875"/>
      <c r="F1460" s="877"/>
      <c r="G1460" s="876"/>
      <c r="H1460" s="876"/>
      <c r="I1460" s="877"/>
      <c r="J1460" s="877"/>
      <c r="K1460" s="873" t="str">
        <f ca="1">IFERROR(VLOOKUP(C1460,' Disaggregation - Section E '!A$7:J368,3,0),"")</f>
        <v/>
      </c>
      <c r="L1460" s="877"/>
      <c r="M1460" s="873"/>
      <c r="N1460" s="873"/>
      <c r="O1460" s="873" t="s">
        <v>2962</v>
      </c>
    </row>
    <row r="1461" spans="1:15" x14ac:dyDescent="0.35">
      <c r="A1461" s="873" t="b">
        <v>0</v>
      </c>
      <c r="B1461" s="873"/>
      <c r="C1461" s="888" t="s">
        <v>2984</v>
      </c>
      <c r="D1461" s="878">
        <v>7</v>
      </c>
      <c r="E1461" s="875"/>
      <c r="F1461" s="877"/>
      <c r="G1461" s="876"/>
      <c r="H1461" s="876"/>
      <c r="I1461" s="877"/>
      <c r="J1461" s="877"/>
      <c r="K1461" s="873" t="str">
        <f ca="1">IFERROR(VLOOKUP(C1461,' Disaggregation - Section E '!A$7:J369,3,0),"")</f>
        <v/>
      </c>
      <c r="L1461" s="877"/>
      <c r="M1461" s="873"/>
      <c r="N1461" s="873"/>
      <c r="O1461" s="873" t="s">
        <v>2983</v>
      </c>
    </row>
    <row r="1462" spans="1:15" x14ac:dyDescent="0.35">
      <c r="A1462" s="873" t="b">
        <v>0</v>
      </c>
      <c r="B1462" s="873"/>
      <c r="C1462" s="888" t="s">
        <v>2986</v>
      </c>
      <c r="D1462" s="878">
        <v>7</v>
      </c>
      <c r="E1462" s="875"/>
      <c r="F1462" s="877"/>
      <c r="G1462" s="876"/>
      <c r="H1462" s="876"/>
      <c r="I1462" s="877"/>
      <c r="J1462" s="877"/>
      <c r="K1462" s="873" t="str">
        <f ca="1">IFERROR(VLOOKUP(C1462,' Disaggregation - Section E '!A$7:J370,3,0),"")</f>
        <v/>
      </c>
      <c r="L1462" s="877"/>
      <c r="M1462" s="873"/>
      <c r="N1462" s="873"/>
      <c r="O1462" s="873" t="s">
        <v>2983</v>
      </c>
    </row>
    <row r="1463" spans="1:15" x14ac:dyDescent="0.35">
      <c r="A1463" s="873" t="b">
        <v>0</v>
      </c>
      <c r="B1463" s="873"/>
      <c r="C1463" s="888" t="s">
        <v>2988</v>
      </c>
      <c r="D1463" s="878">
        <v>7</v>
      </c>
      <c r="E1463" s="875"/>
      <c r="F1463" s="877"/>
      <c r="G1463" s="876"/>
      <c r="H1463" s="876"/>
      <c r="I1463" s="877"/>
      <c r="J1463" s="877"/>
      <c r="K1463" s="873" t="str">
        <f ca="1">IFERROR(VLOOKUP(C1463,' Disaggregation - Section E '!A$7:J371,3,0),"")</f>
        <v/>
      </c>
      <c r="L1463" s="877"/>
      <c r="M1463" s="873"/>
      <c r="N1463" s="873"/>
      <c r="O1463" s="873" t="s">
        <v>2983</v>
      </c>
    </row>
    <row r="1464" spans="1:15" x14ac:dyDescent="0.35">
      <c r="A1464" s="873" t="b">
        <v>0</v>
      </c>
      <c r="B1464" s="873"/>
      <c r="C1464" s="888" t="s">
        <v>2990</v>
      </c>
      <c r="D1464" s="878">
        <v>7</v>
      </c>
      <c r="E1464" s="875"/>
      <c r="F1464" s="877"/>
      <c r="G1464" s="876"/>
      <c r="H1464" s="876"/>
      <c r="I1464" s="877"/>
      <c r="J1464" s="877"/>
      <c r="K1464" s="873" t="str">
        <f ca="1">IFERROR(VLOOKUP(C1464,' Disaggregation - Section E '!A$7:J372,3,0),"")</f>
        <v/>
      </c>
      <c r="L1464" s="877"/>
      <c r="M1464" s="873"/>
      <c r="N1464" s="873"/>
      <c r="O1464" s="873" t="s">
        <v>2983</v>
      </c>
    </row>
    <row r="1465" spans="1:15" x14ac:dyDescent="0.35">
      <c r="A1465" s="873" t="b">
        <v>0</v>
      </c>
      <c r="B1465" s="873"/>
      <c r="C1465" s="888" t="s">
        <v>2992</v>
      </c>
      <c r="D1465" s="878">
        <v>7</v>
      </c>
      <c r="E1465" s="875"/>
      <c r="F1465" s="877"/>
      <c r="G1465" s="876"/>
      <c r="H1465" s="876"/>
      <c r="I1465" s="877"/>
      <c r="J1465" s="877"/>
      <c r="K1465" s="873" t="str">
        <f ca="1">IFERROR(VLOOKUP(C1465,' Disaggregation - Section E '!A$7:J373,3,0),"")</f>
        <v/>
      </c>
      <c r="L1465" s="877"/>
      <c r="M1465" s="873"/>
      <c r="N1465" s="873"/>
      <c r="O1465" s="873" t="s">
        <v>2983</v>
      </c>
    </row>
    <row r="1466" spans="1:15" x14ac:dyDescent="0.35">
      <c r="A1466" s="873" t="b">
        <v>0</v>
      </c>
      <c r="B1466" s="873"/>
      <c r="C1466" s="888" t="s">
        <v>2994</v>
      </c>
      <c r="D1466" s="878">
        <v>7</v>
      </c>
      <c r="E1466" s="875"/>
      <c r="F1466" s="877"/>
      <c r="G1466" s="876"/>
      <c r="H1466" s="876"/>
      <c r="I1466" s="877"/>
      <c r="J1466" s="877"/>
      <c r="K1466" s="873" t="str">
        <f ca="1">IFERROR(VLOOKUP(C1466,' Disaggregation - Section E '!A$7:J374,3,0),"")</f>
        <v/>
      </c>
      <c r="L1466" s="877"/>
      <c r="M1466" s="873"/>
      <c r="N1466" s="873"/>
      <c r="O1466" s="873" t="s">
        <v>2983</v>
      </c>
    </row>
    <row r="1467" spans="1:15" x14ac:dyDescent="0.35">
      <c r="A1467" s="873" t="b">
        <v>0</v>
      </c>
      <c r="B1467" s="873"/>
      <c r="C1467" s="888" t="s">
        <v>2996</v>
      </c>
      <c r="D1467" s="878">
        <v>7</v>
      </c>
      <c r="E1467" s="875"/>
      <c r="F1467" s="877"/>
      <c r="G1467" s="876"/>
      <c r="H1467" s="876"/>
      <c r="I1467" s="877"/>
      <c r="J1467" s="877"/>
      <c r="K1467" s="873" t="str">
        <f ca="1">IFERROR(VLOOKUP(C1467,' Disaggregation - Section E '!A$7:J375,3,0),"")</f>
        <v/>
      </c>
      <c r="L1467" s="877"/>
      <c r="M1467" s="873"/>
      <c r="N1467" s="873"/>
      <c r="O1467" s="873" t="s">
        <v>2983</v>
      </c>
    </row>
    <row r="1468" spans="1:15" x14ac:dyDescent="0.35">
      <c r="A1468" s="873" t="b">
        <v>0</v>
      </c>
      <c r="B1468" s="873"/>
      <c r="C1468" s="888" t="s">
        <v>2998</v>
      </c>
      <c r="D1468" s="878">
        <v>7</v>
      </c>
      <c r="E1468" s="875"/>
      <c r="F1468" s="877"/>
      <c r="G1468" s="876"/>
      <c r="H1468" s="876"/>
      <c r="I1468" s="877"/>
      <c r="J1468" s="877"/>
      <c r="K1468" s="873" t="str">
        <f ca="1">IFERROR(VLOOKUP(C1468,' Disaggregation - Section E '!A$7:J376,3,0),"")</f>
        <v/>
      </c>
      <c r="L1468" s="877"/>
      <c r="M1468" s="873"/>
      <c r="N1468" s="873"/>
      <c r="O1468" s="873" t="s">
        <v>2983</v>
      </c>
    </row>
    <row r="1469" spans="1:15" x14ac:dyDescent="0.35">
      <c r="A1469" s="873" t="b">
        <v>0</v>
      </c>
      <c r="B1469" s="873"/>
      <c r="C1469" s="888" t="s">
        <v>3000</v>
      </c>
      <c r="D1469" s="878">
        <v>7</v>
      </c>
      <c r="E1469" s="875"/>
      <c r="F1469" s="877"/>
      <c r="G1469" s="876"/>
      <c r="H1469" s="876"/>
      <c r="I1469" s="877"/>
      <c r="J1469" s="877"/>
      <c r="K1469" s="873" t="str">
        <f ca="1">IFERROR(VLOOKUP(C1469,' Disaggregation - Section E '!A$7:J377,3,0),"")</f>
        <v/>
      </c>
      <c r="L1469" s="877"/>
      <c r="M1469" s="873"/>
      <c r="N1469" s="873"/>
      <c r="O1469" s="873" t="s">
        <v>2983</v>
      </c>
    </row>
    <row r="1470" spans="1:15" x14ac:dyDescent="0.35">
      <c r="A1470" s="873" t="b">
        <v>0</v>
      </c>
      <c r="B1470" s="873"/>
      <c r="C1470" s="888" t="s">
        <v>3002</v>
      </c>
      <c r="D1470" s="878">
        <v>7</v>
      </c>
      <c r="E1470" s="875"/>
      <c r="F1470" s="877"/>
      <c r="G1470" s="876"/>
      <c r="H1470" s="876"/>
      <c r="I1470" s="877"/>
      <c r="J1470" s="877"/>
      <c r="K1470" s="873" t="str">
        <f ca="1">IFERROR(VLOOKUP(C1470,' Disaggregation - Section E '!A$7:J378,3,0),"")</f>
        <v/>
      </c>
      <c r="L1470" s="877"/>
      <c r="M1470" s="873"/>
      <c r="N1470" s="873"/>
      <c r="O1470" s="873" t="s">
        <v>2983</v>
      </c>
    </row>
    <row r="1471" spans="1:15" x14ac:dyDescent="0.35">
      <c r="A1471" s="873" t="b">
        <v>0</v>
      </c>
      <c r="B1471" s="873"/>
      <c r="C1471" s="888" t="s">
        <v>3005</v>
      </c>
      <c r="D1471" s="878">
        <v>8</v>
      </c>
      <c r="E1471" s="875"/>
      <c r="F1471" s="877"/>
      <c r="G1471" s="876"/>
      <c r="H1471" s="876"/>
      <c r="I1471" s="877"/>
      <c r="J1471" s="877"/>
      <c r="K1471" s="873" t="str">
        <f ca="1">IFERROR(VLOOKUP(C1471,' Disaggregation - Section E '!A$7:J379,3,0),"")</f>
        <v/>
      </c>
      <c r="L1471" s="877"/>
      <c r="M1471" s="873"/>
      <c r="N1471" s="873"/>
      <c r="O1471" s="873" t="s">
        <v>3004</v>
      </c>
    </row>
    <row r="1472" spans="1:15" x14ac:dyDescent="0.35">
      <c r="A1472" s="873" t="b">
        <v>0</v>
      </c>
      <c r="B1472" s="873"/>
      <c r="C1472" s="888" t="s">
        <v>3007</v>
      </c>
      <c r="D1472" s="878">
        <v>8</v>
      </c>
      <c r="E1472" s="875"/>
      <c r="F1472" s="877"/>
      <c r="G1472" s="876"/>
      <c r="H1472" s="876"/>
      <c r="I1472" s="877"/>
      <c r="J1472" s="877"/>
      <c r="K1472" s="873" t="str">
        <f ca="1">IFERROR(VLOOKUP(C1472,' Disaggregation - Section E '!A$7:J380,3,0),"")</f>
        <v/>
      </c>
      <c r="L1472" s="877"/>
      <c r="M1472" s="873"/>
      <c r="N1472" s="873"/>
      <c r="O1472" s="873" t="s">
        <v>3004</v>
      </c>
    </row>
    <row r="1473" spans="1:15" x14ac:dyDescent="0.35">
      <c r="A1473" s="873" t="b">
        <v>0</v>
      </c>
      <c r="B1473" s="873"/>
      <c r="C1473" s="888" t="s">
        <v>3009</v>
      </c>
      <c r="D1473" s="878">
        <v>8</v>
      </c>
      <c r="E1473" s="875"/>
      <c r="F1473" s="877"/>
      <c r="G1473" s="876"/>
      <c r="H1473" s="876"/>
      <c r="I1473" s="877"/>
      <c r="J1473" s="877"/>
      <c r="K1473" s="873" t="str">
        <f ca="1">IFERROR(VLOOKUP(C1473,' Disaggregation - Section E '!A$7:J381,3,0),"")</f>
        <v/>
      </c>
      <c r="L1473" s="877"/>
      <c r="M1473" s="873"/>
      <c r="N1473" s="873"/>
      <c r="O1473" s="873" t="s">
        <v>3004</v>
      </c>
    </row>
    <row r="1474" spans="1:15" x14ac:dyDescent="0.35">
      <c r="A1474" s="873" t="b">
        <v>0</v>
      </c>
      <c r="B1474" s="873"/>
      <c r="C1474" s="888" t="s">
        <v>3011</v>
      </c>
      <c r="D1474" s="878">
        <v>8</v>
      </c>
      <c r="E1474" s="875"/>
      <c r="F1474" s="877"/>
      <c r="G1474" s="876"/>
      <c r="H1474" s="876"/>
      <c r="I1474" s="877"/>
      <c r="J1474" s="877"/>
      <c r="K1474" s="873" t="str">
        <f ca="1">IFERROR(VLOOKUP(C1474,' Disaggregation - Section E '!A$7:J382,3,0),"")</f>
        <v/>
      </c>
      <c r="L1474" s="877"/>
      <c r="M1474" s="873"/>
      <c r="N1474" s="873"/>
      <c r="O1474" s="873" t="s">
        <v>3004</v>
      </c>
    </row>
    <row r="1475" spans="1:15" x14ac:dyDescent="0.35">
      <c r="A1475" s="873" t="b">
        <v>0</v>
      </c>
      <c r="B1475" s="873"/>
      <c r="C1475" s="888" t="s">
        <v>3013</v>
      </c>
      <c r="D1475" s="878">
        <v>8</v>
      </c>
      <c r="E1475" s="875"/>
      <c r="F1475" s="877"/>
      <c r="G1475" s="876"/>
      <c r="H1475" s="876"/>
      <c r="I1475" s="877"/>
      <c r="J1475" s="877"/>
      <c r="K1475" s="873" t="str">
        <f ca="1">IFERROR(VLOOKUP(C1475,' Disaggregation - Section E '!A$7:J383,3,0),"")</f>
        <v/>
      </c>
      <c r="L1475" s="877"/>
      <c r="M1475" s="873"/>
      <c r="N1475" s="873"/>
      <c r="O1475" s="873" t="s">
        <v>3004</v>
      </c>
    </row>
    <row r="1476" spans="1:15" x14ac:dyDescent="0.35">
      <c r="A1476" s="873" t="b">
        <v>0</v>
      </c>
      <c r="B1476" s="873"/>
      <c r="C1476" s="888" t="s">
        <v>3015</v>
      </c>
      <c r="D1476" s="878">
        <v>8</v>
      </c>
      <c r="E1476" s="875"/>
      <c r="F1476" s="877"/>
      <c r="G1476" s="876"/>
      <c r="H1476" s="876"/>
      <c r="I1476" s="877"/>
      <c r="J1476" s="877"/>
      <c r="K1476" s="873" t="str">
        <f ca="1">IFERROR(VLOOKUP(C1476,' Disaggregation - Section E '!A$7:J384,3,0),"")</f>
        <v/>
      </c>
      <c r="L1476" s="877"/>
      <c r="M1476" s="873"/>
      <c r="N1476" s="873"/>
      <c r="O1476" s="873" t="s">
        <v>3004</v>
      </c>
    </row>
    <row r="1477" spans="1:15" x14ac:dyDescent="0.35">
      <c r="A1477" s="873" t="b">
        <v>0</v>
      </c>
      <c r="B1477" s="873"/>
      <c r="C1477" s="888" t="s">
        <v>3017</v>
      </c>
      <c r="D1477" s="878">
        <v>8</v>
      </c>
      <c r="E1477" s="875"/>
      <c r="F1477" s="877"/>
      <c r="G1477" s="876"/>
      <c r="H1477" s="876"/>
      <c r="I1477" s="877"/>
      <c r="J1477" s="877"/>
      <c r="K1477" s="873" t="str">
        <f ca="1">IFERROR(VLOOKUP(C1477,' Disaggregation - Section E '!A$7:J385,3,0),"")</f>
        <v/>
      </c>
      <c r="L1477" s="877"/>
      <c r="M1477" s="873"/>
      <c r="N1477" s="873"/>
      <c r="O1477" s="873" t="s">
        <v>3004</v>
      </c>
    </row>
    <row r="1478" spans="1:15" x14ac:dyDescent="0.35">
      <c r="A1478" s="873" t="b">
        <v>0</v>
      </c>
      <c r="B1478" s="873"/>
      <c r="C1478" s="888" t="s">
        <v>3019</v>
      </c>
      <c r="D1478" s="878">
        <v>8</v>
      </c>
      <c r="E1478" s="875"/>
      <c r="F1478" s="877"/>
      <c r="G1478" s="876"/>
      <c r="H1478" s="876"/>
      <c r="I1478" s="877"/>
      <c r="J1478" s="877"/>
      <c r="K1478" s="873" t="str">
        <f ca="1">IFERROR(VLOOKUP(C1478,' Disaggregation - Section E '!A$7:J386,3,0),"")</f>
        <v/>
      </c>
      <c r="L1478" s="877"/>
      <c r="M1478" s="873"/>
      <c r="N1478" s="873"/>
      <c r="O1478" s="873" t="s">
        <v>3004</v>
      </c>
    </row>
    <row r="1479" spans="1:15" x14ac:dyDescent="0.35">
      <c r="A1479" s="873" t="b">
        <v>0</v>
      </c>
      <c r="B1479" s="873"/>
      <c r="C1479" s="888" t="s">
        <v>3021</v>
      </c>
      <c r="D1479" s="878">
        <v>8</v>
      </c>
      <c r="E1479" s="875"/>
      <c r="F1479" s="877"/>
      <c r="G1479" s="876"/>
      <c r="H1479" s="876"/>
      <c r="I1479" s="877"/>
      <c r="J1479" s="877"/>
      <c r="K1479" s="873" t="str">
        <f ca="1">IFERROR(VLOOKUP(C1479,' Disaggregation - Section E '!A$7:J387,3,0),"")</f>
        <v/>
      </c>
      <c r="L1479" s="877"/>
      <c r="M1479" s="873"/>
      <c r="N1479" s="873"/>
      <c r="O1479" s="873" t="s">
        <v>3004</v>
      </c>
    </row>
    <row r="1480" spans="1:15" x14ac:dyDescent="0.35">
      <c r="A1480" s="873" t="b">
        <v>0</v>
      </c>
      <c r="B1480" s="873"/>
      <c r="C1480" s="888" t="s">
        <v>3023</v>
      </c>
      <c r="D1480" s="878">
        <v>8</v>
      </c>
      <c r="E1480" s="875"/>
      <c r="F1480" s="877"/>
      <c r="G1480" s="876"/>
      <c r="H1480" s="876"/>
      <c r="I1480" s="877"/>
      <c r="J1480" s="877"/>
      <c r="K1480" s="873" t="str">
        <f ca="1">IFERROR(VLOOKUP(C1480,' Disaggregation - Section E '!A$7:J388,3,0),"")</f>
        <v/>
      </c>
      <c r="L1480" s="877"/>
      <c r="M1480" s="873"/>
      <c r="N1480" s="873"/>
      <c r="O1480" s="873" t="s">
        <v>3004</v>
      </c>
    </row>
    <row r="1481" spans="1:15" x14ac:dyDescent="0.35">
      <c r="A1481" s="873" t="b">
        <v>0</v>
      </c>
      <c r="B1481" s="873"/>
      <c r="C1481" s="888" t="s">
        <v>3026</v>
      </c>
      <c r="D1481" s="878">
        <v>9</v>
      </c>
      <c r="E1481" s="875"/>
      <c r="F1481" s="877"/>
      <c r="G1481" s="876"/>
      <c r="H1481" s="876"/>
      <c r="I1481" s="877"/>
      <c r="J1481" s="877"/>
      <c r="K1481" s="873" t="str">
        <f ca="1">IFERROR(VLOOKUP(C1481,' Disaggregation - Section E '!A$7:J389,3,0),"")</f>
        <v/>
      </c>
      <c r="L1481" s="877"/>
      <c r="M1481" s="873"/>
      <c r="N1481" s="873"/>
      <c r="O1481" s="873" t="s">
        <v>3025</v>
      </c>
    </row>
    <row r="1482" spans="1:15" x14ac:dyDescent="0.35">
      <c r="A1482" s="873" t="b">
        <v>0</v>
      </c>
      <c r="B1482" s="873"/>
      <c r="C1482" s="888" t="s">
        <v>3028</v>
      </c>
      <c r="D1482" s="878">
        <v>9</v>
      </c>
      <c r="E1482" s="875"/>
      <c r="F1482" s="877"/>
      <c r="G1482" s="876"/>
      <c r="H1482" s="876"/>
      <c r="I1482" s="877"/>
      <c r="J1482" s="877"/>
      <c r="K1482" s="873" t="str">
        <f ca="1">IFERROR(VLOOKUP(C1482,' Disaggregation - Section E '!A$7:J390,3,0),"")</f>
        <v/>
      </c>
      <c r="L1482" s="877"/>
      <c r="M1482" s="873"/>
      <c r="N1482" s="873"/>
      <c r="O1482" s="873" t="s">
        <v>3025</v>
      </c>
    </row>
    <row r="1483" spans="1:15" x14ac:dyDescent="0.35">
      <c r="A1483" s="873" t="b">
        <v>0</v>
      </c>
      <c r="B1483" s="873"/>
      <c r="C1483" s="888" t="s">
        <v>3030</v>
      </c>
      <c r="D1483" s="878">
        <v>9</v>
      </c>
      <c r="E1483" s="875"/>
      <c r="F1483" s="877"/>
      <c r="G1483" s="876"/>
      <c r="H1483" s="876"/>
      <c r="I1483" s="877"/>
      <c r="J1483" s="877"/>
      <c r="K1483" s="873" t="str">
        <f ca="1">IFERROR(VLOOKUP(C1483,' Disaggregation - Section E '!A$7:J391,3,0),"")</f>
        <v/>
      </c>
      <c r="L1483" s="877"/>
      <c r="M1483" s="873"/>
      <c r="N1483" s="873"/>
      <c r="O1483" s="873" t="s">
        <v>3025</v>
      </c>
    </row>
    <row r="1484" spans="1:15" x14ac:dyDescent="0.35">
      <c r="A1484" s="873" t="b">
        <v>0</v>
      </c>
      <c r="B1484" s="873"/>
      <c r="C1484" s="888" t="s">
        <v>3032</v>
      </c>
      <c r="D1484" s="878">
        <v>9</v>
      </c>
      <c r="E1484" s="875"/>
      <c r="F1484" s="877"/>
      <c r="G1484" s="876"/>
      <c r="H1484" s="876"/>
      <c r="I1484" s="877"/>
      <c r="J1484" s="877"/>
      <c r="K1484" s="873" t="str">
        <f ca="1">IFERROR(VLOOKUP(C1484,' Disaggregation - Section E '!A$7:J392,3,0),"")</f>
        <v/>
      </c>
      <c r="L1484" s="877"/>
      <c r="M1484" s="873"/>
      <c r="N1484" s="873"/>
      <c r="O1484" s="873" t="s">
        <v>3025</v>
      </c>
    </row>
    <row r="1485" spans="1:15" x14ac:dyDescent="0.35">
      <c r="A1485" s="873" t="b">
        <v>0</v>
      </c>
      <c r="B1485" s="873"/>
      <c r="C1485" s="888" t="s">
        <v>3034</v>
      </c>
      <c r="D1485" s="878">
        <v>9</v>
      </c>
      <c r="E1485" s="875"/>
      <c r="F1485" s="877"/>
      <c r="G1485" s="876"/>
      <c r="H1485" s="876"/>
      <c r="I1485" s="877"/>
      <c r="J1485" s="877"/>
      <c r="K1485" s="873" t="str">
        <f ca="1">IFERROR(VLOOKUP(C1485,' Disaggregation - Section E '!A$7:J393,3,0),"")</f>
        <v/>
      </c>
      <c r="L1485" s="877"/>
      <c r="M1485" s="873"/>
      <c r="N1485" s="873"/>
      <c r="O1485" s="873" t="s">
        <v>3025</v>
      </c>
    </row>
    <row r="1486" spans="1:15" x14ac:dyDescent="0.35">
      <c r="A1486" s="873" t="b">
        <v>0</v>
      </c>
      <c r="B1486" s="873"/>
      <c r="C1486" s="888" t="s">
        <v>3036</v>
      </c>
      <c r="D1486" s="878">
        <v>9</v>
      </c>
      <c r="E1486" s="875"/>
      <c r="F1486" s="877"/>
      <c r="G1486" s="876"/>
      <c r="H1486" s="876"/>
      <c r="I1486" s="877"/>
      <c r="J1486" s="877"/>
      <c r="K1486" s="873" t="str">
        <f ca="1">IFERROR(VLOOKUP(C1486,' Disaggregation - Section E '!A$7:J394,3,0),"")</f>
        <v/>
      </c>
      <c r="L1486" s="877"/>
      <c r="M1486" s="873"/>
      <c r="N1486" s="873"/>
      <c r="O1486" s="873" t="s">
        <v>3025</v>
      </c>
    </row>
    <row r="1487" spans="1:15" x14ac:dyDescent="0.35">
      <c r="A1487" s="873" t="b">
        <v>0</v>
      </c>
      <c r="B1487" s="873"/>
      <c r="C1487" s="888" t="s">
        <v>3038</v>
      </c>
      <c r="D1487" s="878">
        <v>9</v>
      </c>
      <c r="E1487" s="875"/>
      <c r="F1487" s="877"/>
      <c r="G1487" s="876"/>
      <c r="H1487" s="876"/>
      <c r="I1487" s="877"/>
      <c r="J1487" s="877"/>
      <c r="K1487" s="873" t="str">
        <f ca="1">IFERROR(VLOOKUP(C1487,' Disaggregation - Section E '!A$7:J395,3,0),"")</f>
        <v/>
      </c>
      <c r="L1487" s="877"/>
      <c r="M1487" s="873"/>
      <c r="N1487" s="873"/>
      <c r="O1487" s="873" t="s">
        <v>3025</v>
      </c>
    </row>
    <row r="1488" spans="1:15" x14ac:dyDescent="0.35">
      <c r="A1488" s="873" t="b">
        <v>0</v>
      </c>
      <c r="B1488" s="873"/>
      <c r="C1488" s="888" t="s">
        <v>3040</v>
      </c>
      <c r="D1488" s="878">
        <v>9</v>
      </c>
      <c r="E1488" s="875"/>
      <c r="F1488" s="877"/>
      <c r="G1488" s="876"/>
      <c r="H1488" s="876"/>
      <c r="I1488" s="877"/>
      <c r="J1488" s="877"/>
      <c r="K1488" s="873" t="str">
        <f ca="1">IFERROR(VLOOKUP(C1488,' Disaggregation - Section E '!A$7:J396,3,0),"")</f>
        <v/>
      </c>
      <c r="L1488" s="877"/>
      <c r="M1488" s="873"/>
      <c r="N1488" s="873"/>
      <c r="O1488" s="873" t="s">
        <v>3025</v>
      </c>
    </row>
    <row r="1489" spans="1:15" x14ac:dyDescent="0.35">
      <c r="A1489" s="873" t="b">
        <v>0</v>
      </c>
      <c r="B1489" s="873"/>
      <c r="C1489" s="888" t="s">
        <v>3042</v>
      </c>
      <c r="D1489" s="878">
        <v>9</v>
      </c>
      <c r="E1489" s="875"/>
      <c r="F1489" s="877"/>
      <c r="G1489" s="876"/>
      <c r="H1489" s="876"/>
      <c r="I1489" s="877"/>
      <c r="J1489" s="877"/>
      <c r="K1489" s="873" t="str">
        <f ca="1">IFERROR(VLOOKUP(C1489,' Disaggregation - Section E '!A$7:J397,3,0),"")</f>
        <v/>
      </c>
      <c r="L1489" s="877"/>
      <c r="M1489" s="873"/>
      <c r="N1489" s="873"/>
      <c r="O1489" s="873" t="s">
        <v>3025</v>
      </c>
    </row>
    <row r="1490" spans="1:15" x14ac:dyDescent="0.35">
      <c r="A1490" s="873" t="b">
        <v>0</v>
      </c>
      <c r="B1490" s="873"/>
      <c r="C1490" s="888" t="s">
        <v>3044</v>
      </c>
      <c r="D1490" s="878">
        <v>9</v>
      </c>
      <c r="E1490" s="875"/>
      <c r="F1490" s="877"/>
      <c r="G1490" s="876"/>
      <c r="H1490" s="876"/>
      <c r="I1490" s="877"/>
      <c r="J1490" s="877"/>
      <c r="K1490" s="873" t="str">
        <f ca="1">IFERROR(VLOOKUP(C1490,' Disaggregation - Section E '!A$7:J398,3,0),"")</f>
        <v/>
      </c>
      <c r="L1490" s="877"/>
      <c r="M1490" s="873"/>
      <c r="N1490" s="873"/>
      <c r="O1490" s="873" t="s">
        <v>3025</v>
      </c>
    </row>
    <row r="1491" spans="1:15" x14ac:dyDescent="0.35">
      <c r="A1491" s="873" t="b">
        <v>0</v>
      </c>
      <c r="B1491" s="873"/>
      <c r="C1491" s="888" t="s">
        <v>3047</v>
      </c>
      <c r="D1491" s="878">
        <v>10</v>
      </c>
      <c r="E1491" s="875"/>
      <c r="F1491" s="877"/>
      <c r="G1491" s="876"/>
      <c r="H1491" s="876"/>
      <c r="I1491" s="877"/>
      <c r="J1491" s="877"/>
      <c r="K1491" s="873" t="str">
        <f ca="1">IFERROR(VLOOKUP(C1491,' Disaggregation - Section E '!A$7:J399,3,0),"")</f>
        <v/>
      </c>
      <c r="L1491" s="877"/>
      <c r="M1491" s="873"/>
      <c r="N1491" s="873"/>
      <c r="O1491" s="873" t="s">
        <v>3046</v>
      </c>
    </row>
    <row r="1492" spans="1:15" x14ac:dyDescent="0.35">
      <c r="A1492" s="873" t="b">
        <v>0</v>
      </c>
      <c r="B1492" s="873"/>
      <c r="C1492" s="888" t="s">
        <v>3049</v>
      </c>
      <c r="D1492" s="878">
        <v>10</v>
      </c>
      <c r="E1492" s="875"/>
      <c r="F1492" s="877"/>
      <c r="G1492" s="876"/>
      <c r="H1492" s="876"/>
      <c r="I1492" s="877"/>
      <c r="J1492" s="877"/>
      <c r="K1492" s="873" t="str">
        <f ca="1">IFERROR(VLOOKUP(C1492,' Disaggregation - Section E '!A$7:J400,3,0),"")</f>
        <v/>
      </c>
      <c r="L1492" s="877"/>
      <c r="M1492" s="873"/>
      <c r="N1492" s="873"/>
      <c r="O1492" s="873" t="s">
        <v>3046</v>
      </c>
    </row>
    <row r="1493" spans="1:15" x14ac:dyDescent="0.35">
      <c r="A1493" s="873" t="b">
        <v>0</v>
      </c>
      <c r="B1493" s="873"/>
      <c r="C1493" s="888" t="s">
        <v>3051</v>
      </c>
      <c r="D1493" s="878">
        <v>10</v>
      </c>
      <c r="E1493" s="875"/>
      <c r="F1493" s="877"/>
      <c r="G1493" s="876"/>
      <c r="H1493" s="876"/>
      <c r="I1493" s="877"/>
      <c r="J1493" s="877"/>
      <c r="K1493" s="873" t="str">
        <f ca="1">IFERROR(VLOOKUP(C1493,' Disaggregation - Section E '!A$7:J401,3,0),"")</f>
        <v/>
      </c>
      <c r="L1493" s="877"/>
      <c r="M1493" s="873"/>
      <c r="N1493" s="873"/>
      <c r="O1493" s="873" t="s">
        <v>3046</v>
      </c>
    </row>
    <row r="1494" spans="1:15" x14ac:dyDescent="0.35">
      <c r="A1494" s="873" t="b">
        <v>0</v>
      </c>
      <c r="B1494" s="873"/>
      <c r="C1494" s="888" t="s">
        <v>3053</v>
      </c>
      <c r="D1494" s="878">
        <v>10</v>
      </c>
      <c r="E1494" s="875"/>
      <c r="F1494" s="877"/>
      <c r="G1494" s="876"/>
      <c r="H1494" s="876"/>
      <c r="I1494" s="877"/>
      <c r="J1494" s="877"/>
      <c r="K1494" s="873" t="str">
        <f ca="1">IFERROR(VLOOKUP(C1494,' Disaggregation - Section E '!A$7:J402,3,0),"")</f>
        <v/>
      </c>
      <c r="L1494" s="877"/>
      <c r="M1494" s="873"/>
      <c r="N1494" s="873"/>
      <c r="O1494" s="873" t="s">
        <v>3046</v>
      </c>
    </row>
    <row r="1495" spans="1:15" x14ac:dyDescent="0.35">
      <c r="A1495" s="873" t="b">
        <v>0</v>
      </c>
      <c r="B1495" s="873"/>
      <c r="C1495" s="888" t="s">
        <v>3055</v>
      </c>
      <c r="D1495" s="878">
        <v>10</v>
      </c>
      <c r="E1495" s="875"/>
      <c r="F1495" s="877"/>
      <c r="G1495" s="876"/>
      <c r="H1495" s="876"/>
      <c r="I1495" s="877"/>
      <c r="J1495" s="877"/>
      <c r="K1495" s="873" t="str">
        <f ca="1">IFERROR(VLOOKUP(C1495,' Disaggregation - Section E '!A$7:J403,3,0),"")</f>
        <v/>
      </c>
      <c r="L1495" s="877"/>
      <c r="M1495" s="873"/>
      <c r="N1495" s="873"/>
      <c r="O1495" s="873" t="s">
        <v>3046</v>
      </c>
    </row>
    <row r="1496" spans="1:15" x14ac:dyDescent="0.35">
      <c r="A1496" s="873" t="b">
        <v>0</v>
      </c>
      <c r="B1496" s="873"/>
      <c r="C1496" s="888" t="s">
        <v>3057</v>
      </c>
      <c r="D1496" s="878">
        <v>10</v>
      </c>
      <c r="E1496" s="875"/>
      <c r="F1496" s="877"/>
      <c r="G1496" s="876"/>
      <c r="H1496" s="876"/>
      <c r="I1496" s="877"/>
      <c r="J1496" s="877"/>
      <c r="K1496" s="873" t="str">
        <f ca="1">IFERROR(VLOOKUP(C1496,' Disaggregation - Section E '!A$7:J404,3,0),"")</f>
        <v/>
      </c>
      <c r="L1496" s="877"/>
      <c r="M1496" s="873"/>
      <c r="N1496" s="873"/>
      <c r="O1496" s="873" t="s">
        <v>3046</v>
      </c>
    </row>
    <row r="1497" spans="1:15" x14ac:dyDescent="0.35">
      <c r="A1497" s="873" t="b">
        <v>0</v>
      </c>
      <c r="B1497" s="873"/>
      <c r="C1497" s="888" t="s">
        <v>3059</v>
      </c>
      <c r="D1497" s="878">
        <v>10</v>
      </c>
      <c r="E1497" s="875"/>
      <c r="F1497" s="877"/>
      <c r="G1497" s="876"/>
      <c r="H1497" s="876"/>
      <c r="I1497" s="877"/>
      <c r="J1497" s="877"/>
      <c r="K1497" s="873" t="str">
        <f ca="1">IFERROR(VLOOKUP(C1497,' Disaggregation - Section E '!A$7:J405,3,0),"")</f>
        <v/>
      </c>
      <c r="L1497" s="877"/>
      <c r="M1497" s="873"/>
      <c r="N1497" s="873"/>
      <c r="O1497" s="873" t="s">
        <v>3046</v>
      </c>
    </row>
    <row r="1498" spans="1:15" x14ac:dyDescent="0.35">
      <c r="A1498" s="873" t="b">
        <v>0</v>
      </c>
      <c r="B1498" s="873"/>
      <c r="C1498" s="888" t="s">
        <v>3061</v>
      </c>
      <c r="D1498" s="878">
        <v>10</v>
      </c>
      <c r="E1498" s="875"/>
      <c r="F1498" s="877"/>
      <c r="G1498" s="876"/>
      <c r="H1498" s="876"/>
      <c r="I1498" s="877"/>
      <c r="J1498" s="877"/>
      <c r="K1498" s="873" t="str">
        <f ca="1">IFERROR(VLOOKUP(C1498,' Disaggregation - Section E '!A$7:J406,3,0),"")</f>
        <v/>
      </c>
      <c r="L1498" s="877"/>
      <c r="M1498" s="873"/>
      <c r="N1498" s="873"/>
      <c r="O1498" s="873" t="s">
        <v>3046</v>
      </c>
    </row>
    <row r="1499" spans="1:15" x14ac:dyDescent="0.35">
      <c r="A1499" s="873" t="b">
        <v>0</v>
      </c>
      <c r="B1499" s="873"/>
      <c r="C1499" s="888" t="s">
        <v>3063</v>
      </c>
      <c r="D1499" s="878">
        <v>10</v>
      </c>
      <c r="E1499" s="875"/>
      <c r="F1499" s="877"/>
      <c r="G1499" s="876"/>
      <c r="H1499" s="876"/>
      <c r="I1499" s="877"/>
      <c r="J1499" s="877"/>
      <c r="K1499" s="873" t="str">
        <f ca="1">IFERROR(VLOOKUP(C1499,' Disaggregation - Section E '!A$7:J407,3,0),"")</f>
        <v/>
      </c>
      <c r="L1499" s="877"/>
      <c r="M1499" s="873"/>
      <c r="N1499" s="873"/>
      <c r="O1499" s="873" t="s">
        <v>3046</v>
      </c>
    </row>
    <row r="1500" spans="1:15" x14ac:dyDescent="0.35">
      <c r="A1500" s="873" t="b">
        <v>0</v>
      </c>
      <c r="B1500" s="873"/>
      <c r="C1500" s="888" t="s">
        <v>3065</v>
      </c>
      <c r="D1500" s="878">
        <v>10</v>
      </c>
      <c r="E1500" s="875"/>
      <c r="F1500" s="877"/>
      <c r="G1500" s="876"/>
      <c r="H1500" s="876"/>
      <c r="I1500" s="877"/>
      <c r="J1500" s="877"/>
      <c r="K1500" s="873" t="str">
        <f ca="1">IFERROR(VLOOKUP(C1500,' Disaggregation - Section E '!A$7:J408,3,0),"")</f>
        <v/>
      </c>
      <c r="L1500" s="877"/>
      <c r="M1500" s="873"/>
      <c r="N1500" s="873"/>
      <c r="O1500" s="873" t="s">
        <v>3046</v>
      </c>
    </row>
    <row r="1501" spans="1:15" x14ac:dyDescent="0.35">
      <c r="A1501" s="873" t="b">
        <v>0</v>
      </c>
      <c r="B1501" s="873"/>
      <c r="C1501" s="888" t="s">
        <v>3068</v>
      </c>
      <c r="D1501" s="878">
        <v>11</v>
      </c>
      <c r="E1501" s="875"/>
      <c r="F1501" s="877"/>
      <c r="G1501" s="876"/>
      <c r="H1501" s="876"/>
      <c r="I1501" s="877"/>
      <c r="J1501" s="877"/>
      <c r="K1501" s="873" t="str">
        <f ca="1">IFERROR(VLOOKUP(C1501,' Disaggregation - Section E '!A$7:J409,3,0),"")</f>
        <v/>
      </c>
      <c r="L1501" s="877"/>
      <c r="M1501" s="873"/>
      <c r="N1501" s="873"/>
      <c r="O1501" s="873" t="s">
        <v>3067</v>
      </c>
    </row>
    <row r="1502" spans="1:15" x14ac:dyDescent="0.35">
      <c r="A1502" s="873" t="b">
        <v>0</v>
      </c>
      <c r="B1502" s="873"/>
      <c r="C1502" s="888" t="s">
        <v>3070</v>
      </c>
      <c r="D1502" s="878">
        <v>11</v>
      </c>
      <c r="E1502" s="875"/>
      <c r="F1502" s="877"/>
      <c r="G1502" s="876"/>
      <c r="H1502" s="876"/>
      <c r="I1502" s="877"/>
      <c r="J1502" s="877"/>
      <c r="K1502" s="873" t="str">
        <f ca="1">IFERROR(VLOOKUP(C1502,' Disaggregation - Section E '!A$7:J410,3,0),"")</f>
        <v/>
      </c>
      <c r="L1502" s="877"/>
      <c r="M1502" s="873"/>
      <c r="N1502" s="873"/>
      <c r="O1502" s="873" t="s">
        <v>3067</v>
      </c>
    </row>
    <row r="1503" spans="1:15" x14ac:dyDescent="0.35">
      <c r="A1503" s="873" t="b">
        <v>0</v>
      </c>
      <c r="B1503" s="873"/>
      <c r="C1503" s="888" t="s">
        <v>3072</v>
      </c>
      <c r="D1503" s="878">
        <v>11</v>
      </c>
      <c r="E1503" s="875"/>
      <c r="F1503" s="877"/>
      <c r="G1503" s="876"/>
      <c r="H1503" s="876"/>
      <c r="I1503" s="877"/>
      <c r="J1503" s="877"/>
      <c r="K1503" s="873" t="str">
        <f ca="1">IFERROR(VLOOKUP(C1503,' Disaggregation - Section E '!A$7:J411,3,0),"")</f>
        <v/>
      </c>
      <c r="L1503" s="877"/>
      <c r="M1503" s="873"/>
      <c r="N1503" s="873"/>
      <c r="O1503" s="873" t="s">
        <v>3067</v>
      </c>
    </row>
    <row r="1504" spans="1:15" x14ac:dyDescent="0.35">
      <c r="A1504" s="873" t="b">
        <v>0</v>
      </c>
      <c r="B1504" s="873"/>
      <c r="C1504" s="888" t="s">
        <v>3074</v>
      </c>
      <c r="D1504" s="878">
        <v>11</v>
      </c>
      <c r="E1504" s="875"/>
      <c r="F1504" s="877"/>
      <c r="G1504" s="876"/>
      <c r="H1504" s="876"/>
      <c r="I1504" s="877"/>
      <c r="J1504" s="877"/>
      <c r="K1504" s="873" t="str">
        <f ca="1">IFERROR(VLOOKUP(C1504,' Disaggregation - Section E '!A$7:J412,3,0),"")</f>
        <v/>
      </c>
      <c r="L1504" s="877"/>
      <c r="M1504" s="873"/>
      <c r="N1504" s="873"/>
      <c r="O1504" s="873" t="s">
        <v>3067</v>
      </c>
    </row>
    <row r="1505" spans="1:15" x14ac:dyDescent="0.35">
      <c r="A1505" s="873" t="b">
        <v>0</v>
      </c>
      <c r="B1505" s="873"/>
      <c r="C1505" s="888" t="s">
        <v>3076</v>
      </c>
      <c r="D1505" s="878">
        <v>11</v>
      </c>
      <c r="E1505" s="875"/>
      <c r="F1505" s="877"/>
      <c r="G1505" s="876"/>
      <c r="H1505" s="876"/>
      <c r="I1505" s="877"/>
      <c r="J1505" s="877"/>
      <c r="K1505" s="873" t="str">
        <f ca="1">IFERROR(VLOOKUP(C1505,' Disaggregation - Section E '!A$7:J413,3,0),"")</f>
        <v/>
      </c>
      <c r="L1505" s="877"/>
      <c r="M1505" s="873"/>
      <c r="N1505" s="873"/>
      <c r="O1505" s="873" t="s">
        <v>3067</v>
      </c>
    </row>
    <row r="1506" spans="1:15" x14ac:dyDescent="0.35">
      <c r="A1506" s="873" t="b">
        <v>0</v>
      </c>
      <c r="B1506" s="873"/>
      <c r="C1506" s="888" t="s">
        <v>3078</v>
      </c>
      <c r="D1506" s="878">
        <v>11</v>
      </c>
      <c r="E1506" s="875"/>
      <c r="F1506" s="877"/>
      <c r="G1506" s="876"/>
      <c r="H1506" s="876"/>
      <c r="I1506" s="877"/>
      <c r="J1506" s="877"/>
      <c r="K1506" s="873" t="str">
        <f ca="1">IFERROR(VLOOKUP(C1506,' Disaggregation - Section E '!A$7:J414,3,0),"")</f>
        <v/>
      </c>
      <c r="L1506" s="877"/>
      <c r="M1506" s="873"/>
      <c r="N1506" s="873"/>
      <c r="O1506" s="873" t="s">
        <v>3067</v>
      </c>
    </row>
    <row r="1507" spans="1:15" x14ac:dyDescent="0.35">
      <c r="A1507" s="873" t="b">
        <v>0</v>
      </c>
      <c r="B1507" s="873"/>
      <c r="C1507" s="888" t="s">
        <v>3080</v>
      </c>
      <c r="D1507" s="878">
        <v>11</v>
      </c>
      <c r="E1507" s="875"/>
      <c r="F1507" s="877"/>
      <c r="G1507" s="876"/>
      <c r="H1507" s="876"/>
      <c r="I1507" s="877"/>
      <c r="J1507" s="877"/>
      <c r="K1507" s="873" t="str">
        <f ca="1">IFERROR(VLOOKUP(C1507,' Disaggregation - Section E '!A$7:J415,3,0),"")</f>
        <v/>
      </c>
      <c r="L1507" s="877"/>
      <c r="M1507" s="873"/>
      <c r="N1507" s="873"/>
      <c r="O1507" s="873" t="s">
        <v>3067</v>
      </c>
    </row>
    <row r="1508" spans="1:15" x14ac:dyDescent="0.35">
      <c r="A1508" s="873" t="b">
        <v>0</v>
      </c>
      <c r="B1508" s="873"/>
      <c r="C1508" s="888" t="s">
        <v>3082</v>
      </c>
      <c r="D1508" s="878">
        <v>11</v>
      </c>
      <c r="E1508" s="875"/>
      <c r="F1508" s="877"/>
      <c r="G1508" s="876"/>
      <c r="H1508" s="876"/>
      <c r="I1508" s="877"/>
      <c r="J1508" s="877"/>
      <c r="K1508" s="873" t="str">
        <f ca="1">IFERROR(VLOOKUP(C1508,' Disaggregation - Section E '!A$7:J416,3,0),"")</f>
        <v/>
      </c>
      <c r="L1508" s="877"/>
      <c r="M1508" s="873"/>
      <c r="N1508" s="873"/>
      <c r="O1508" s="873" t="s">
        <v>3067</v>
      </c>
    </row>
    <row r="1509" spans="1:15" x14ac:dyDescent="0.35">
      <c r="A1509" s="873" t="b">
        <v>0</v>
      </c>
      <c r="B1509" s="873"/>
      <c r="C1509" s="888" t="s">
        <v>3084</v>
      </c>
      <c r="D1509" s="878">
        <v>11</v>
      </c>
      <c r="E1509" s="875"/>
      <c r="F1509" s="877"/>
      <c r="G1509" s="876"/>
      <c r="H1509" s="876"/>
      <c r="I1509" s="877"/>
      <c r="J1509" s="877"/>
      <c r="K1509" s="873" t="str">
        <f ca="1">IFERROR(VLOOKUP(C1509,' Disaggregation - Section E '!A$7:J417,3,0),"")</f>
        <v/>
      </c>
      <c r="L1509" s="877"/>
      <c r="M1509" s="873"/>
      <c r="N1509" s="873"/>
      <c r="O1509" s="873" t="s">
        <v>3067</v>
      </c>
    </row>
    <row r="1510" spans="1:15" x14ac:dyDescent="0.35">
      <c r="A1510" s="873" t="b">
        <v>0</v>
      </c>
      <c r="B1510" s="873"/>
      <c r="C1510" s="888" t="s">
        <v>3086</v>
      </c>
      <c r="D1510" s="878">
        <v>11</v>
      </c>
      <c r="E1510" s="875"/>
      <c r="F1510" s="877"/>
      <c r="G1510" s="876"/>
      <c r="H1510" s="876"/>
      <c r="I1510" s="877"/>
      <c r="J1510" s="877"/>
      <c r="K1510" s="873" t="str">
        <f ca="1">IFERROR(VLOOKUP(C1510,' Disaggregation - Section E '!A$7:J418,3,0),"")</f>
        <v/>
      </c>
      <c r="L1510" s="877"/>
      <c r="M1510" s="873"/>
      <c r="N1510" s="873"/>
      <c r="O1510" s="873" t="s">
        <v>3067</v>
      </c>
    </row>
    <row r="1511" spans="1:15" x14ac:dyDescent="0.35">
      <c r="A1511" s="873" t="b">
        <v>0</v>
      </c>
      <c r="B1511" s="873"/>
      <c r="C1511" s="888" t="s">
        <v>3089</v>
      </c>
      <c r="D1511" s="878">
        <v>12</v>
      </c>
      <c r="E1511" s="875"/>
      <c r="F1511" s="877"/>
      <c r="G1511" s="876"/>
      <c r="H1511" s="876"/>
      <c r="I1511" s="877"/>
      <c r="J1511" s="877"/>
      <c r="K1511" s="873" t="str">
        <f ca="1">IFERROR(VLOOKUP(C1511,' Disaggregation - Section E '!A$7:J419,3,0),"")</f>
        <v/>
      </c>
      <c r="L1511" s="877"/>
      <c r="M1511" s="873"/>
      <c r="N1511" s="873"/>
      <c r="O1511" s="873" t="s">
        <v>3088</v>
      </c>
    </row>
    <row r="1512" spans="1:15" x14ac:dyDescent="0.35">
      <c r="A1512" s="873" t="b">
        <v>0</v>
      </c>
      <c r="B1512" s="873"/>
      <c r="C1512" s="888" t="s">
        <v>3091</v>
      </c>
      <c r="D1512" s="878">
        <v>12</v>
      </c>
      <c r="E1512" s="875"/>
      <c r="F1512" s="877"/>
      <c r="G1512" s="876"/>
      <c r="H1512" s="876"/>
      <c r="I1512" s="877"/>
      <c r="J1512" s="877"/>
      <c r="K1512" s="873" t="str">
        <f ca="1">IFERROR(VLOOKUP(C1512,' Disaggregation - Section E '!A$7:J420,3,0),"")</f>
        <v/>
      </c>
      <c r="L1512" s="877"/>
      <c r="M1512" s="873"/>
      <c r="N1512" s="873"/>
      <c r="O1512" s="873" t="s">
        <v>3088</v>
      </c>
    </row>
    <row r="1513" spans="1:15" x14ac:dyDescent="0.35">
      <c r="A1513" s="873" t="b">
        <v>0</v>
      </c>
      <c r="B1513" s="873"/>
      <c r="C1513" s="888" t="s">
        <v>3093</v>
      </c>
      <c r="D1513" s="878">
        <v>12</v>
      </c>
      <c r="E1513" s="875"/>
      <c r="F1513" s="877"/>
      <c r="G1513" s="876"/>
      <c r="H1513" s="876"/>
      <c r="I1513" s="877"/>
      <c r="J1513" s="877"/>
      <c r="K1513" s="873" t="str">
        <f ca="1">IFERROR(VLOOKUP(C1513,' Disaggregation - Section E '!A$7:J421,3,0),"")</f>
        <v/>
      </c>
      <c r="L1513" s="877"/>
      <c r="M1513" s="873"/>
      <c r="N1513" s="873"/>
      <c r="O1513" s="873" t="s">
        <v>3088</v>
      </c>
    </row>
    <row r="1514" spans="1:15" x14ac:dyDescent="0.35">
      <c r="A1514" s="873" t="b">
        <v>0</v>
      </c>
      <c r="B1514" s="873"/>
      <c r="C1514" s="888" t="s">
        <v>3095</v>
      </c>
      <c r="D1514" s="878">
        <v>12</v>
      </c>
      <c r="E1514" s="875"/>
      <c r="F1514" s="877"/>
      <c r="G1514" s="876"/>
      <c r="H1514" s="876"/>
      <c r="I1514" s="877"/>
      <c r="J1514" s="877"/>
      <c r="K1514" s="873" t="str">
        <f ca="1">IFERROR(VLOOKUP(C1514,' Disaggregation - Section E '!A$7:J422,3,0),"")</f>
        <v/>
      </c>
      <c r="L1514" s="877"/>
      <c r="M1514" s="873"/>
      <c r="N1514" s="873"/>
      <c r="O1514" s="873" t="s">
        <v>3088</v>
      </c>
    </row>
    <row r="1515" spans="1:15" x14ac:dyDescent="0.35">
      <c r="A1515" s="873" t="b">
        <v>0</v>
      </c>
      <c r="B1515" s="873"/>
      <c r="C1515" s="888" t="s">
        <v>3097</v>
      </c>
      <c r="D1515" s="878">
        <v>12</v>
      </c>
      <c r="E1515" s="875"/>
      <c r="F1515" s="877"/>
      <c r="G1515" s="876"/>
      <c r="H1515" s="876"/>
      <c r="I1515" s="877"/>
      <c r="J1515" s="877"/>
      <c r="K1515" s="873" t="str">
        <f ca="1">IFERROR(VLOOKUP(C1515,' Disaggregation - Section E '!A$7:J423,3,0),"")</f>
        <v/>
      </c>
      <c r="L1515" s="877"/>
      <c r="M1515" s="873"/>
      <c r="N1515" s="873"/>
      <c r="O1515" s="873" t="s">
        <v>3088</v>
      </c>
    </row>
    <row r="1516" spans="1:15" x14ac:dyDescent="0.35">
      <c r="A1516" s="873" t="b">
        <v>0</v>
      </c>
      <c r="B1516" s="873"/>
      <c r="C1516" s="888" t="s">
        <v>3099</v>
      </c>
      <c r="D1516" s="878">
        <v>12</v>
      </c>
      <c r="E1516" s="875"/>
      <c r="F1516" s="877"/>
      <c r="G1516" s="876"/>
      <c r="H1516" s="876"/>
      <c r="I1516" s="877"/>
      <c r="J1516" s="877"/>
      <c r="K1516" s="873" t="str">
        <f ca="1">IFERROR(VLOOKUP(C1516,' Disaggregation - Section E '!A$7:J424,3,0),"")</f>
        <v/>
      </c>
      <c r="L1516" s="877"/>
      <c r="M1516" s="873"/>
      <c r="N1516" s="873"/>
      <c r="O1516" s="873" t="s">
        <v>3088</v>
      </c>
    </row>
    <row r="1517" spans="1:15" x14ac:dyDescent="0.35">
      <c r="A1517" s="873" t="b">
        <v>0</v>
      </c>
      <c r="B1517" s="873"/>
      <c r="C1517" s="888" t="s">
        <v>3101</v>
      </c>
      <c r="D1517" s="878">
        <v>12</v>
      </c>
      <c r="E1517" s="875"/>
      <c r="F1517" s="877"/>
      <c r="G1517" s="876"/>
      <c r="H1517" s="876"/>
      <c r="I1517" s="877"/>
      <c r="J1517" s="877"/>
      <c r="K1517" s="873" t="str">
        <f ca="1">IFERROR(VLOOKUP(C1517,' Disaggregation - Section E '!A$7:J425,3,0),"")</f>
        <v/>
      </c>
      <c r="L1517" s="877"/>
      <c r="M1517" s="873"/>
      <c r="N1517" s="873"/>
      <c r="O1517" s="873" t="s">
        <v>3088</v>
      </c>
    </row>
    <row r="1518" spans="1:15" x14ac:dyDescent="0.35">
      <c r="A1518" s="873" t="b">
        <v>0</v>
      </c>
      <c r="B1518" s="873"/>
      <c r="C1518" s="888" t="s">
        <v>3103</v>
      </c>
      <c r="D1518" s="878">
        <v>12</v>
      </c>
      <c r="E1518" s="875"/>
      <c r="F1518" s="877"/>
      <c r="G1518" s="876"/>
      <c r="H1518" s="876"/>
      <c r="I1518" s="877"/>
      <c r="J1518" s="877"/>
      <c r="K1518" s="873" t="str">
        <f ca="1">IFERROR(VLOOKUP(C1518,' Disaggregation - Section E '!A$7:J426,3,0),"")</f>
        <v/>
      </c>
      <c r="L1518" s="877"/>
      <c r="M1518" s="873"/>
      <c r="N1518" s="873"/>
      <c r="O1518" s="873" t="s">
        <v>3088</v>
      </c>
    </row>
    <row r="1519" spans="1:15" x14ac:dyDescent="0.35">
      <c r="A1519" s="873" t="b">
        <v>0</v>
      </c>
      <c r="B1519" s="873"/>
      <c r="C1519" s="888" t="s">
        <v>3105</v>
      </c>
      <c r="D1519" s="878">
        <v>12</v>
      </c>
      <c r="E1519" s="875"/>
      <c r="F1519" s="877"/>
      <c r="G1519" s="876"/>
      <c r="H1519" s="876"/>
      <c r="I1519" s="877"/>
      <c r="J1519" s="877"/>
      <c r="K1519" s="873" t="str">
        <f ca="1">IFERROR(VLOOKUP(C1519,' Disaggregation - Section E '!A$7:J427,3,0),"")</f>
        <v/>
      </c>
      <c r="L1519" s="877"/>
      <c r="M1519" s="873"/>
      <c r="N1519" s="873"/>
      <c r="O1519" s="873" t="s">
        <v>3088</v>
      </c>
    </row>
    <row r="1520" spans="1:15" x14ac:dyDescent="0.35">
      <c r="A1520" s="873" t="b">
        <v>0</v>
      </c>
      <c r="B1520" s="873"/>
      <c r="C1520" s="888" t="s">
        <v>3107</v>
      </c>
      <c r="D1520" s="878">
        <v>12</v>
      </c>
      <c r="E1520" s="875"/>
      <c r="F1520" s="877"/>
      <c r="G1520" s="876"/>
      <c r="H1520" s="876"/>
      <c r="I1520" s="877"/>
      <c r="J1520" s="877"/>
      <c r="K1520" s="873" t="str">
        <f ca="1">IFERROR(VLOOKUP(C1520,' Disaggregation - Section E '!A$7:J428,3,0),"")</f>
        <v/>
      </c>
      <c r="L1520" s="877"/>
      <c r="M1520" s="873"/>
      <c r="N1520" s="873"/>
      <c r="O1520" s="873" t="s">
        <v>3088</v>
      </c>
    </row>
    <row r="1521" spans="1:15" x14ac:dyDescent="0.35">
      <c r="A1521" s="873" t="b">
        <v>0</v>
      </c>
      <c r="B1521" s="873"/>
      <c r="C1521" s="888" t="s">
        <v>3110</v>
      </c>
      <c r="D1521" s="878">
        <v>13</v>
      </c>
      <c r="E1521" s="875"/>
      <c r="F1521" s="877"/>
      <c r="G1521" s="876"/>
      <c r="H1521" s="876"/>
      <c r="I1521" s="877"/>
      <c r="J1521" s="877"/>
      <c r="K1521" s="873" t="str">
        <f ca="1">IFERROR(VLOOKUP(C1521,' Disaggregation - Section E '!A$7:J429,3,0),"")</f>
        <v/>
      </c>
      <c r="L1521" s="877"/>
      <c r="M1521" s="873"/>
      <c r="N1521" s="873"/>
      <c r="O1521" s="873" t="s">
        <v>3109</v>
      </c>
    </row>
    <row r="1522" spans="1:15" x14ac:dyDescent="0.35">
      <c r="A1522" s="873" t="b">
        <v>0</v>
      </c>
      <c r="B1522" s="873"/>
      <c r="C1522" s="888" t="s">
        <v>3112</v>
      </c>
      <c r="D1522" s="878">
        <v>13</v>
      </c>
      <c r="E1522" s="875"/>
      <c r="F1522" s="877"/>
      <c r="G1522" s="876"/>
      <c r="H1522" s="876"/>
      <c r="I1522" s="877"/>
      <c r="J1522" s="877"/>
      <c r="K1522" s="873" t="str">
        <f ca="1">IFERROR(VLOOKUP(C1522,' Disaggregation - Section E '!A$7:J430,3,0),"")</f>
        <v/>
      </c>
      <c r="L1522" s="877"/>
      <c r="M1522" s="873"/>
      <c r="N1522" s="873"/>
      <c r="O1522" s="873" t="s">
        <v>3109</v>
      </c>
    </row>
    <row r="1523" spans="1:15" x14ac:dyDescent="0.35">
      <c r="A1523" s="873" t="b">
        <v>0</v>
      </c>
      <c r="B1523" s="873"/>
      <c r="C1523" s="888" t="s">
        <v>3114</v>
      </c>
      <c r="D1523" s="878">
        <v>13</v>
      </c>
      <c r="E1523" s="875"/>
      <c r="F1523" s="877"/>
      <c r="G1523" s="876"/>
      <c r="H1523" s="876"/>
      <c r="I1523" s="877"/>
      <c r="J1523" s="877"/>
      <c r="K1523" s="873" t="str">
        <f ca="1">IFERROR(VLOOKUP(C1523,' Disaggregation - Section E '!A$7:J431,3,0),"")</f>
        <v/>
      </c>
      <c r="L1523" s="877"/>
      <c r="M1523" s="873"/>
      <c r="N1523" s="873"/>
      <c r="O1523" s="873" t="s">
        <v>3109</v>
      </c>
    </row>
    <row r="1524" spans="1:15" x14ac:dyDescent="0.35">
      <c r="A1524" s="873" t="b">
        <v>0</v>
      </c>
      <c r="B1524" s="873"/>
      <c r="C1524" s="888" t="s">
        <v>3116</v>
      </c>
      <c r="D1524" s="878">
        <v>13</v>
      </c>
      <c r="E1524" s="875"/>
      <c r="F1524" s="877"/>
      <c r="G1524" s="876"/>
      <c r="H1524" s="876"/>
      <c r="I1524" s="877"/>
      <c r="J1524" s="877"/>
      <c r="K1524" s="873" t="str">
        <f ca="1">IFERROR(VLOOKUP(C1524,' Disaggregation - Section E '!A$7:J432,3,0),"")</f>
        <v/>
      </c>
      <c r="L1524" s="877"/>
      <c r="M1524" s="873"/>
      <c r="N1524" s="873"/>
      <c r="O1524" s="873" t="s">
        <v>3109</v>
      </c>
    </row>
    <row r="1525" spans="1:15" x14ac:dyDescent="0.35">
      <c r="A1525" s="873" t="b">
        <v>0</v>
      </c>
      <c r="B1525" s="873"/>
      <c r="C1525" s="888" t="s">
        <v>3118</v>
      </c>
      <c r="D1525" s="878">
        <v>13</v>
      </c>
      <c r="E1525" s="875"/>
      <c r="F1525" s="877"/>
      <c r="G1525" s="876"/>
      <c r="H1525" s="876"/>
      <c r="I1525" s="877"/>
      <c r="J1525" s="877"/>
      <c r="K1525" s="873" t="str">
        <f ca="1">IFERROR(VLOOKUP(C1525,' Disaggregation - Section E '!A$7:J433,3,0),"")</f>
        <v/>
      </c>
      <c r="L1525" s="877"/>
      <c r="M1525" s="873"/>
      <c r="N1525" s="873"/>
      <c r="O1525" s="873" t="s">
        <v>3109</v>
      </c>
    </row>
    <row r="1526" spans="1:15" x14ac:dyDescent="0.35">
      <c r="A1526" s="873" t="b">
        <v>0</v>
      </c>
      <c r="B1526" s="873"/>
      <c r="C1526" s="888" t="s">
        <v>3120</v>
      </c>
      <c r="D1526" s="878">
        <v>13</v>
      </c>
      <c r="E1526" s="875"/>
      <c r="F1526" s="877"/>
      <c r="G1526" s="876"/>
      <c r="H1526" s="876"/>
      <c r="I1526" s="877"/>
      <c r="J1526" s="877"/>
      <c r="K1526" s="873" t="str">
        <f ca="1">IFERROR(VLOOKUP(C1526,' Disaggregation - Section E '!A$7:J434,3,0),"")</f>
        <v/>
      </c>
      <c r="L1526" s="877"/>
      <c r="M1526" s="873"/>
      <c r="N1526" s="873"/>
      <c r="O1526" s="873" t="s">
        <v>3109</v>
      </c>
    </row>
    <row r="1527" spans="1:15" x14ac:dyDescent="0.35">
      <c r="A1527" s="873" t="b">
        <v>0</v>
      </c>
      <c r="B1527" s="873"/>
      <c r="C1527" s="888" t="s">
        <v>3122</v>
      </c>
      <c r="D1527" s="878">
        <v>13</v>
      </c>
      <c r="E1527" s="875"/>
      <c r="F1527" s="877"/>
      <c r="G1527" s="876"/>
      <c r="H1527" s="876"/>
      <c r="I1527" s="877"/>
      <c r="J1527" s="877"/>
      <c r="K1527" s="873" t="str">
        <f ca="1">IFERROR(VLOOKUP(C1527,' Disaggregation - Section E '!A$7:J435,3,0),"")</f>
        <v/>
      </c>
      <c r="L1527" s="877"/>
      <c r="M1527" s="873"/>
      <c r="N1527" s="873"/>
      <c r="O1527" s="873" t="s">
        <v>3109</v>
      </c>
    </row>
    <row r="1528" spans="1:15" x14ac:dyDescent="0.35">
      <c r="A1528" s="873" t="b">
        <v>0</v>
      </c>
      <c r="B1528" s="873"/>
      <c r="C1528" s="888" t="s">
        <v>3124</v>
      </c>
      <c r="D1528" s="878">
        <v>13</v>
      </c>
      <c r="E1528" s="875"/>
      <c r="F1528" s="877"/>
      <c r="G1528" s="876"/>
      <c r="H1528" s="876"/>
      <c r="I1528" s="877"/>
      <c r="J1528" s="877"/>
      <c r="K1528" s="873" t="str">
        <f ca="1">IFERROR(VLOOKUP(C1528,' Disaggregation - Section E '!A$7:J436,3,0),"")</f>
        <v/>
      </c>
      <c r="L1528" s="877"/>
      <c r="M1528" s="873"/>
      <c r="N1528" s="873"/>
      <c r="O1528" s="873" t="s">
        <v>3109</v>
      </c>
    </row>
    <row r="1529" spans="1:15" x14ac:dyDescent="0.35">
      <c r="A1529" s="873" t="b">
        <v>0</v>
      </c>
      <c r="B1529" s="873"/>
      <c r="C1529" s="888" t="s">
        <v>3126</v>
      </c>
      <c r="D1529" s="878">
        <v>13</v>
      </c>
      <c r="E1529" s="875"/>
      <c r="F1529" s="877"/>
      <c r="G1529" s="876"/>
      <c r="H1529" s="876"/>
      <c r="I1529" s="877"/>
      <c r="J1529" s="877"/>
      <c r="K1529" s="873" t="str">
        <f ca="1">IFERROR(VLOOKUP(C1529,' Disaggregation - Section E '!A$7:J437,3,0),"")</f>
        <v/>
      </c>
      <c r="L1529" s="877"/>
      <c r="M1529" s="873"/>
      <c r="N1529" s="873"/>
      <c r="O1529" s="873" t="s">
        <v>3109</v>
      </c>
    </row>
    <row r="1530" spans="1:15" x14ac:dyDescent="0.35">
      <c r="A1530" s="873" t="b">
        <v>0</v>
      </c>
      <c r="B1530" s="873"/>
      <c r="C1530" s="888" t="s">
        <v>3128</v>
      </c>
      <c r="D1530" s="878">
        <v>13</v>
      </c>
      <c r="E1530" s="875"/>
      <c r="F1530" s="877"/>
      <c r="G1530" s="876"/>
      <c r="H1530" s="876"/>
      <c r="I1530" s="877"/>
      <c r="J1530" s="877"/>
      <c r="K1530" s="873" t="str">
        <f ca="1">IFERROR(VLOOKUP(C1530,' Disaggregation - Section E '!A$7:J438,3,0),"")</f>
        <v/>
      </c>
      <c r="L1530" s="877"/>
      <c r="M1530" s="873"/>
      <c r="N1530" s="873"/>
      <c r="O1530" s="873" t="s">
        <v>3109</v>
      </c>
    </row>
    <row r="1531" spans="1:15" x14ac:dyDescent="0.35">
      <c r="A1531" s="873" t="b">
        <v>0</v>
      </c>
      <c r="B1531" s="873"/>
      <c r="C1531" s="888" t="s">
        <v>3131</v>
      </c>
      <c r="D1531" s="878">
        <v>14</v>
      </c>
      <c r="E1531" s="875"/>
      <c r="F1531" s="877"/>
      <c r="G1531" s="876"/>
      <c r="H1531" s="876"/>
      <c r="I1531" s="877"/>
      <c r="J1531" s="877"/>
      <c r="K1531" s="873" t="str">
        <f ca="1">IFERROR(VLOOKUP(C1531,' Disaggregation - Section E '!A$7:J439,3,0),"")</f>
        <v/>
      </c>
      <c r="L1531" s="877"/>
      <c r="M1531" s="873"/>
      <c r="N1531" s="873"/>
      <c r="O1531" s="873" t="s">
        <v>3130</v>
      </c>
    </row>
    <row r="1532" spans="1:15" x14ac:dyDescent="0.35">
      <c r="A1532" s="873" t="b">
        <v>0</v>
      </c>
      <c r="B1532" s="873"/>
      <c r="C1532" s="888" t="s">
        <v>3133</v>
      </c>
      <c r="D1532" s="878">
        <v>14</v>
      </c>
      <c r="E1532" s="875"/>
      <c r="F1532" s="877"/>
      <c r="G1532" s="876"/>
      <c r="H1532" s="876"/>
      <c r="I1532" s="877"/>
      <c r="J1532" s="877"/>
      <c r="K1532" s="873" t="str">
        <f ca="1">IFERROR(VLOOKUP(C1532,' Disaggregation - Section E '!A$7:J440,3,0),"")</f>
        <v/>
      </c>
      <c r="L1532" s="877"/>
      <c r="M1532" s="873"/>
      <c r="N1532" s="873"/>
      <c r="O1532" s="873" t="s">
        <v>3130</v>
      </c>
    </row>
    <row r="1533" spans="1:15" x14ac:dyDescent="0.35">
      <c r="A1533" s="873" t="b">
        <v>0</v>
      </c>
      <c r="B1533" s="873"/>
      <c r="C1533" s="888" t="s">
        <v>3135</v>
      </c>
      <c r="D1533" s="878">
        <v>14</v>
      </c>
      <c r="E1533" s="875"/>
      <c r="F1533" s="877"/>
      <c r="G1533" s="876"/>
      <c r="H1533" s="876"/>
      <c r="I1533" s="877"/>
      <c r="J1533" s="877"/>
      <c r="K1533" s="873" t="str">
        <f ca="1">IFERROR(VLOOKUP(C1533,' Disaggregation - Section E '!A$7:J441,3,0),"")</f>
        <v/>
      </c>
      <c r="L1533" s="877"/>
      <c r="M1533" s="873"/>
      <c r="N1533" s="873"/>
      <c r="O1533" s="873" t="s">
        <v>3130</v>
      </c>
    </row>
    <row r="1534" spans="1:15" x14ac:dyDescent="0.35">
      <c r="A1534" s="873" t="b">
        <v>0</v>
      </c>
      <c r="B1534" s="873"/>
      <c r="C1534" s="888" t="s">
        <v>3137</v>
      </c>
      <c r="D1534" s="878">
        <v>14</v>
      </c>
      <c r="E1534" s="875"/>
      <c r="F1534" s="877"/>
      <c r="G1534" s="876"/>
      <c r="H1534" s="876"/>
      <c r="I1534" s="877"/>
      <c r="J1534" s="877"/>
      <c r="K1534" s="873" t="str">
        <f ca="1">IFERROR(VLOOKUP(C1534,' Disaggregation - Section E '!A$7:J442,3,0),"")</f>
        <v/>
      </c>
      <c r="L1534" s="877"/>
      <c r="M1534" s="873"/>
      <c r="N1534" s="873"/>
      <c r="O1534" s="873" t="s">
        <v>3130</v>
      </c>
    </row>
    <row r="1535" spans="1:15" x14ac:dyDescent="0.35">
      <c r="A1535" s="873" t="b">
        <v>0</v>
      </c>
      <c r="B1535" s="873"/>
      <c r="C1535" s="888" t="s">
        <v>3139</v>
      </c>
      <c r="D1535" s="878">
        <v>14</v>
      </c>
      <c r="E1535" s="875"/>
      <c r="F1535" s="877"/>
      <c r="G1535" s="876"/>
      <c r="H1535" s="876"/>
      <c r="I1535" s="877"/>
      <c r="J1535" s="877"/>
      <c r="K1535" s="873" t="str">
        <f ca="1">IFERROR(VLOOKUP(C1535,' Disaggregation - Section E '!A$7:J443,3,0),"")</f>
        <v/>
      </c>
      <c r="L1535" s="877"/>
      <c r="M1535" s="873"/>
      <c r="N1535" s="873"/>
      <c r="O1535" s="873" t="s">
        <v>3130</v>
      </c>
    </row>
    <row r="1536" spans="1:15" x14ac:dyDescent="0.35">
      <c r="A1536" s="873" t="b">
        <v>0</v>
      </c>
      <c r="B1536" s="873"/>
      <c r="C1536" s="888" t="s">
        <v>3141</v>
      </c>
      <c r="D1536" s="878">
        <v>14</v>
      </c>
      <c r="E1536" s="875"/>
      <c r="F1536" s="877"/>
      <c r="G1536" s="876"/>
      <c r="H1536" s="876"/>
      <c r="I1536" s="877"/>
      <c r="J1536" s="877"/>
      <c r="K1536" s="873" t="str">
        <f ca="1">IFERROR(VLOOKUP(C1536,' Disaggregation - Section E '!A$7:J444,3,0),"")</f>
        <v/>
      </c>
      <c r="L1536" s="877"/>
      <c r="M1536" s="873"/>
      <c r="N1536" s="873"/>
      <c r="O1536" s="873" t="s">
        <v>3130</v>
      </c>
    </row>
    <row r="1537" spans="1:15" x14ac:dyDescent="0.35">
      <c r="A1537" s="873" t="b">
        <v>0</v>
      </c>
      <c r="B1537" s="873"/>
      <c r="C1537" s="888" t="s">
        <v>3143</v>
      </c>
      <c r="D1537" s="878">
        <v>14</v>
      </c>
      <c r="E1537" s="875"/>
      <c r="F1537" s="877"/>
      <c r="G1537" s="876"/>
      <c r="H1537" s="876"/>
      <c r="I1537" s="877"/>
      <c r="J1537" s="877"/>
      <c r="K1537" s="873" t="str">
        <f ca="1">IFERROR(VLOOKUP(C1537,' Disaggregation - Section E '!A$7:J445,3,0),"")</f>
        <v/>
      </c>
      <c r="L1537" s="877"/>
      <c r="M1537" s="873"/>
      <c r="N1537" s="873"/>
      <c r="O1537" s="873" t="s">
        <v>3130</v>
      </c>
    </row>
    <row r="1538" spans="1:15" x14ac:dyDescent="0.35">
      <c r="A1538" s="873" t="b">
        <v>0</v>
      </c>
      <c r="B1538" s="873"/>
      <c r="C1538" s="888" t="s">
        <v>3145</v>
      </c>
      <c r="D1538" s="878">
        <v>14</v>
      </c>
      <c r="E1538" s="875"/>
      <c r="F1538" s="877"/>
      <c r="G1538" s="876"/>
      <c r="H1538" s="876"/>
      <c r="I1538" s="877"/>
      <c r="J1538" s="877"/>
      <c r="K1538" s="873" t="str">
        <f ca="1">IFERROR(VLOOKUP(C1538,' Disaggregation - Section E '!A$7:J446,3,0),"")</f>
        <v/>
      </c>
      <c r="L1538" s="877"/>
      <c r="M1538" s="873"/>
      <c r="N1538" s="873"/>
      <c r="O1538" s="873" t="s">
        <v>3130</v>
      </c>
    </row>
    <row r="1539" spans="1:15" x14ac:dyDescent="0.35">
      <c r="A1539" s="873" t="b">
        <v>0</v>
      </c>
      <c r="B1539" s="873"/>
      <c r="C1539" s="888" t="s">
        <v>3147</v>
      </c>
      <c r="D1539" s="878">
        <v>14</v>
      </c>
      <c r="E1539" s="875"/>
      <c r="F1539" s="877"/>
      <c r="G1539" s="876"/>
      <c r="H1539" s="876"/>
      <c r="I1539" s="877"/>
      <c r="J1539" s="877"/>
      <c r="K1539" s="873" t="str">
        <f ca="1">IFERROR(VLOOKUP(C1539,' Disaggregation - Section E '!A$7:J447,3,0),"")</f>
        <v/>
      </c>
      <c r="L1539" s="877"/>
      <c r="M1539" s="873"/>
      <c r="N1539" s="873"/>
      <c r="O1539" s="873" t="s">
        <v>3130</v>
      </c>
    </row>
    <row r="1540" spans="1:15" x14ac:dyDescent="0.35">
      <c r="A1540" s="873" t="b">
        <v>0</v>
      </c>
      <c r="B1540" s="873"/>
      <c r="C1540" s="888" t="s">
        <v>3149</v>
      </c>
      <c r="D1540" s="878">
        <v>14</v>
      </c>
      <c r="E1540" s="875"/>
      <c r="F1540" s="877"/>
      <c r="G1540" s="876"/>
      <c r="H1540" s="876"/>
      <c r="I1540" s="877"/>
      <c r="J1540" s="877"/>
      <c r="K1540" s="873" t="str">
        <f ca="1">IFERROR(VLOOKUP(C1540,' Disaggregation - Section E '!A$7:J448,3,0),"")</f>
        <v/>
      </c>
      <c r="L1540" s="877"/>
      <c r="M1540" s="873"/>
      <c r="N1540" s="873"/>
      <c r="O1540" s="873" t="s">
        <v>3130</v>
      </c>
    </row>
    <row r="1541" spans="1:15" x14ac:dyDescent="0.35">
      <c r="A1541" s="873" t="b">
        <v>0</v>
      </c>
      <c r="B1541" s="873"/>
      <c r="C1541" s="888" t="s">
        <v>3152</v>
      </c>
      <c r="D1541" s="878">
        <v>15</v>
      </c>
      <c r="E1541" s="875"/>
      <c r="F1541" s="877"/>
      <c r="G1541" s="876"/>
      <c r="H1541" s="876"/>
      <c r="I1541" s="877"/>
      <c r="J1541" s="877"/>
      <c r="K1541" s="873" t="str">
        <f ca="1">IFERROR(VLOOKUP(C1541,' Disaggregation - Section E '!A$7:J449,3,0),"")</f>
        <v/>
      </c>
      <c r="L1541" s="877"/>
      <c r="M1541" s="873"/>
      <c r="N1541" s="873"/>
      <c r="O1541" s="873" t="s">
        <v>3151</v>
      </c>
    </row>
    <row r="1542" spans="1:15" x14ac:dyDescent="0.35">
      <c r="A1542" s="873" t="b">
        <v>0</v>
      </c>
      <c r="B1542" s="873"/>
      <c r="C1542" s="888" t="s">
        <v>3154</v>
      </c>
      <c r="D1542" s="878">
        <v>15</v>
      </c>
      <c r="E1542" s="875"/>
      <c r="F1542" s="877"/>
      <c r="G1542" s="876"/>
      <c r="H1542" s="876"/>
      <c r="I1542" s="877"/>
      <c r="J1542" s="877"/>
      <c r="K1542" s="873" t="str">
        <f ca="1">IFERROR(VLOOKUP(C1542,' Disaggregation - Section E '!A$7:J450,3,0),"")</f>
        <v/>
      </c>
      <c r="L1542" s="877"/>
      <c r="M1542" s="873"/>
      <c r="N1542" s="873"/>
      <c r="O1542" s="873" t="s">
        <v>3151</v>
      </c>
    </row>
    <row r="1543" spans="1:15" x14ac:dyDescent="0.35">
      <c r="A1543" s="873" t="b">
        <v>0</v>
      </c>
      <c r="B1543" s="873"/>
      <c r="C1543" s="888" t="s">
        <v>3156</v>
      </c>
      <c r="D1543" s="878">
        <v>15</v>
      </c>
      <c r="E1543" s="875"/>
      <c r="F1543" s="877"/>
      <c r="G1543" s="876"/>
      <c r="H1543" s="876"/>
      <c r="I1543" s="877"/>
      <c r="J1543" s="877"/>
      <c r="K1543" s="873" t="str">
        <f ca="1">IFERROR(VLOOKUP(C1543,' Disaggregation - Section E '!A$7:J451,3,0),"")</f>
        <v/>
      </c>
      <c r="L1543" s="877"/>
      <c r="M1543" s="873"/>
      <c r="N1543" s="873"/>
      <c r="O1543" s="873" t="s">
        <v>3151</v>
      </c>
    </row>
    <row r="1544" spans="1:15" x14ac:dyDescent="0.35">
      <c r="A1544" s="873" t="b">
        <v>0</v>
      </c>
      <c r="B1544" s="873"/>
      <c r="C1544" s="888" t="s">
        <v>3158</v>
      </c>
      <c r="D1544" s="878">
        <v>15</v>
      </c>
      <c r="E1544" s="875"/>
      <c r="F1544" s="877"/>
      <c r="G1544" s="876"/>
      <c r="H1544" s="876"/>
      <c r="I1544" s="877"/>
      <c r="J1544" s="877"/>
      <c r="K1544" s="873" t="str">
        <f ca="1">IFERROR(VLOOKUP(C1544,' Disaggregation - Section E '!A$7:J452,3,0),"")</f>
        <v/>
      </c>
      <c r="L1544" s="877"/>
      <c r="M1544" s="873"/>
      <c r="N1544" s="873"/>
      <c r="O1544" s="873" t="s">
        <v>3151</v>
      </c>
    </row>
    <row r="1545" spans="1:15" x14ac:dyDescent="0.35">
      <c r="A1545" s="873" t="b">
        <v>0</v>
      </c>
      <c r="B1545" s="873"/>
      <c r="C1545" s="888" t="s">
        <v>3160</v>
      </c>
      <c r="D1545" s="878">
        <v>15</v>
      </c>
      <c r="E1545" s="875"/>
      <c r="F1545" s="877"/>
      <c r="G1545" s="876"/>
      <c r="H1545" s="876"/>
      <c r="I1545" s="877"/>
      <c r="J1545" s="877"/>
      <c r="K1545" s="873" t="str">
        <f ca="1">IFERROR(VLOOKUP(C1545,' Disaggregation - Section E '!A$7:J453,3,0),"")</f>
        <v/>
      </c>
      <c r="L1545" s="877"/>
      <c r="M1545" s="873"/>
      <c r="N1545" s="873"/>
      <c r="O1545" s="873" t="s">
        <v>3151</v>
      </c>
    </row>
    <row r="1546" spans="1:15" x14ac:dyDescent="0.35">
      <c r="A1546" s="873" t="b">
        <v>0</v>
      </c>
      <c r="B1546" s="873"/>
      <c r="C1546" s="888" t="s">
        <v>3162</v>
      </c>
      <c r="D1546" s="878">
        <v>15</v>
      </c>
      <c r="E1546" s="875"/>
      <c r="F1546" s="877"/>
      <c r="G1546" s="876"/>
      <c r="H1546" s="876"/>
      <c r="I1546" s="877"/>
      <c r="J1546" s="877"/>
      <c r="K1546" s="873" t="str">
        <f ca="1">IFERROR(VLOOKUP(C1546,' Disaggregation - Section E '!A$7:J454,3,0),"")</f>
        <v/>
      </c>
      <c r="L1546" s="877"/>
      <c r="M1546" s="873"/>
      <c r="N1546" s="873"/>
      <c r="O1546" s="873" t="s">
        <v>3151</v>
      </c>
    </row>
    <row r="1547" spans="1:15" x14ac:dyDescent="0.35">
      <c r="A1547" s="873" t="b">
        <v>0</v>
      </c>
      <c r="B1547" s="873"/>
      <c r="C1547" s="888" t="s">
        <v>3164</v>
      </c>
      <c r="D1547" s="878">
        <v>15</v>
      </c>
      <c r="E1547" s="875"/>
      <c r="F1547" s="877"/>
      <c r="G1547" s="876"/>
      <c r="H1547" s="876"/>
      <c r="I1547" s="877"/>
      <c r="J1547" s="877"/>
      <c r="K1547" s="873" t="str">
        <f ca="1">IFERROR(VLOOKUP(C1547,' Disaggregation - Section E '!A$7:J455,3,0),"")</f>
        <v/>
      </c>
      <c r="L1547" s="877"/>
      <c r="M1547" s="873"/>
      <c r="N1547" s="873"/>
      <c r="O1547" s="873" t="s">
        <v>3151</v>
      </c>
    </row>
    <row r="1548" spans="1:15" x14ac:dyDescent="0.35">
      <c r="A1548" s="873" t="b">
        <v>0</v>
      </c>
      <c r="B1548" s="873"/>
      <c r="C1548" s="888" t="s">
        <v>3166</v>
      </c>
      <c r="D1548" s="878">
        <v>15</v>
      </c>
      <c r="E1548" s="875"/>
      <c r="F1548" s="877"/>
      <c r="G1548" s="876"/>
      <c r="H1548" s="876"/>
      <c r="I1548" s="877"/>
      <c r="J1548" s="877"/>
      <c r="K1548" s="873" t="str">
        <f ca="1">IFERROR(VLOOKUP(C1548,' Disaggregation - Section E '!A$7:J456,3,0),"")</f>
        <v/>
      </c>
      <c r="L1548" s="877"/>
      <c r="M1548" s="873"/>
      <c r="N1548" s="873"/>
      <c r="O1548" s="873" t="s">
        <v>3151</v>
      </c>
    </row>
    <row r="1549" spans="1:15" x14ac:dyDescent="0.35">
      <c r="A1549" s="873" t="b">
        <v>0</v>
      </c>
      <c r="B1549" s="873"/>
      <c r="C1549" s="888" t="s">
        <v>3168</v>
      </c>
      <c r="D1549" s="878">
        <v>15</v>
      </c>
      <c r="E1549" s="875"/>
      <c r="F1549" s="877"/>
      <c r="G1549" s="876"/>
      <c r="H1549" s="876"/>
      <c r="I1549" s="877"/>
      <c r="J1549" s="877"/>
      <c r="K1549" s="873" t="str">
        <f ca="1">IFERROR(VLOOKUP(C1549,' Disaggregation - Section E '!A$7:J457,3,0),"")</f>
        <v/>
      </c>
      <c r="L1549" s="877"/>
      <c r="M1549" s="873"/>
      <c r="N1549" s="873"/>
      <c r="O1549" s="873" t="s">
        <v>3151</v>
      </c>
    </row>
    <row r="1550" spans="1:15" x14ac:dyDescent="0.35">
      <c r="A1550" s="873" t="b">
        <v>0</v>
      </c>
      <c r="B1550" s="873"/>
      <c r="C1550" s="888" t="s">
        <v>3170</v>
      </c>
      <c r="D1550" s="878">
        <v>15</v>
      </c>
      <c r="E1550" s="875"/>
      <c r="F1550" s="877"/>
      <c r="G1550" s="876"/>
      <c r="H1550" s="876"/>
      <c r="I1550" s="877"/>
      <c r="J1550" s="877"/>
      <c r="K1550" s="873" t="str">
        <f ca="1">IFERROR(VLOOKUP(C1550,' Disaggregation - Section E '!A$7:J458,3,0),"")</f>
        <v/>
      </c>
      <c r="L1550" s="877"/>
      <c r="M1550" s="873"/>
      <c r="N1550" s="873"/>
      <c r="O1550" s="873" t="s">
        <v>3151</v>
      </c>
    </row>
    <row r="1551" spans="1:15" x14ac:dyDescent="0.35">
      <c r="A1551" s="873" t="b">
        <f t="shared" ref="A1551:A1614" ca="1" si="152">IF(M1551&lt;&gt;"",TRUE,FALSE)</f>
        <v>0</v>
      </c>
      <c r="B1551" s="873"/>
      <c r="C1551" s="891" t="str">
        <f ca="1">IF(COUNTA(O$1399:O1551)=1,"",OFFSET(B1551,-COUNTA(O$1399:O1551)+1,1))</f>
        <v>a1G55000001jxiCEAQ</v>
      </c>
      <c r="D1551" s="878"/>
      <c r="E1551" s="875" t="str">
        <f ca="1">IFERROR(IF(VLOOKUP(C1551,' Disaggregation - Section E '!A$7:J459,7,0)="","",VLOOKUP(C1551,' Disaggregation - Section E '!A$7:J163,7,0)*100),"")</f>
        <v/>
      </c>
      <c r="F1551" s="877" t="str">
        <f ca="1">IFERROR(IF(VLOOKUP(C1551,' Disaggregation - Section E '!A$7:J459,5,0)=0,"",VLOOKUP(C1551,' Disaggregation - Section E '!A$7:J459,5,0)),"")</f>
        <v/>
      </c>
      <c r="G1551" s="876" t="str">
        <f ca="1">IFERROR(IF(VLOOKUP(C1551,' Disaggregation - Section E '!A$7:J459,6,0)="","",VLOOKUP(C1551,' Disaggregation - Section E '!A$7:J459,6,0)),"")</f>
        <v/>
      </c>
      <c r="H1551" s="876" t="str">
        <f ca="1">IFERROR(IF(INDEX(' Disaggregation - Section E '!F$7:F459,MATCH(C1551,' Disaggregation - Section E '!A$7:A459,0)+1,1)&lt;&gt;0,INDEX(' Disaggregation - Section E '!F$7:F459,MATCH(C1551,' Disaggregation - Section E '!A$7:A459,0)+1,1),""),"")</f>
        <v/>
      </c>
      <c r="I1551" s="877" t="str">
        <f ca="1">IFERROR(IF(VLOOKUP(C1551,' Disaggregation - Section E '!A$7:J459,8,0)=0,"",VLOOKUP(C1551,' Disaggregation - Section E '!A$7:J459,8,0)),"")</f>
        <v/>
      </c>
      <c r="J1551" s="877" t="str">
        <f ca="1">IFERROR(IF(VLOOKUP(C1551,' Disaggregation - Section E '!A$7:J459,9,0)="","",VLOOKUP(C1551,' Disaggregation - Section E '!A$7:J459,9,0)),"")</f>
        <v/>
      </c>
      <c r="K1551" s="873" t="str">
        <f ca="1">IFERROR(VLOOKUP(C1551,' Disaggregation - Section E '!A$7:J459,3,0),"")</f>
        <v/>
      </c>
      <c r="L1551" s="877" t="str">
        <f ca="1">IFERROR(IF(VLOOKUP(C1551,' Disaggregation - Section E '!A$7:J459,10,0)="","",VLOOKUP(C1551,' Disaggregation - Section E '!A$7:J459,10,0)),"")</f>
        <v/>
      </c>
      <c r="M1551" s="873" t="str">
        <f ca="1">IFERROR(IF(VLOOKUP(C1551,' Disaggregation - Section E '!A$7:O459,15,0)=0,"",VLOOKUP(C1551,' Disaggregation - Section E '!A$7:O459,15,0)),"")</f>
        <v/>
      </c>
      <c r="N1551" s="873"/>
      <c r="O1551" s="873"/>
    </row>
    <row r="1552" spans="1:15" x14ac:dyDescent="0.35">
      <c r="A1552" s="873" t="b">
        <f t="shared" ca="1" si="152"/>
        <v>0</v>
      </c>
      <c r="B1552" s="873"/>
      <c r="C1552" s="891" t="str">
        <f ca="1">IF(COUNTA(O$1399:O1552)=1,"",OFFSET(B1552,-COUNTA(O$1399:O1552)+1,1))</f>
        <v>a1G55000001jxiDEAQ</v>
      </c>
      <c r="D1552" s="878"/>
      <c r="E1552" s="875" t="str">
        <f ca="1">IFERROR(IF(VLOOKUP(C1552,' Disaggregation - Section E '!A$7:J460,7,0)="","",VLOOKUP(C1552,' Disaggregation - Section E '!A$7:J164,7,0)*100),"")</f>
        <v/>
      </c>
      <c r="F1552" s="877" t="str">
        <f ca="1">IFERROR(IF(VLOOKUP(C1552,' Disaggregation - Section E '!A$7:J460,5,0)=0,"",VLOOKUP(C1552,' Disaggregation - Section E '!A$7:J460,5,0)),"")</f>
        <v/>
      </c>
      <c r="G1552" s="876" t="str">
        <f ca="1">IFERROR(IF(VLOOKUP(C1552,' Disaggregation - Section E '!A$7:J460,6,0)="","",VLOOKUP(C1552,' Disaggregation - Section E '!A$7:J460,6,0)),"")</f>
        <v/>
      </c>
      <c r="H1552" s="876" t="str">
        <f ca="1">IFERROR(IF(INDEX(' Disaggregation - Section E '!F$7:F460,MATCH(C1552,' Disaggregation - Section E '!A$7:A460,0)+1,1)&lt;&gt;0,INDEX(' Disaggregation - Section E '!F$7:F460,MATCH(C1552,' Disaggregation - Section E '!A$7:A460,0)+1,1),""),"")</f>
        <v/>
      </c>
      <c r="I1552" s="877" t="str">
        <f ca="1">IFERROR(IF(VLOOKUP(C1552,' Disaggregation - Section E '!A$7:J460,8,0)=0,"",VLOOKUP(C1552,' Disaggregation - Section E '!A$7:J460,8,0)),"")</f>
        <v/>
      </c>
      <c r="J1552" s="877" t="str">
        <f ca="1">IFERROR(IF(VLOOKUP(C1552,' Disaggregation - Section E '!A$7:J460,9,0)="","",VLOOKUP(C1552,' Disaggregation - Section E '!A$7:J460,9,0)),"")</f>
        <v/>
      </c>
      <c r="K1552" s="873" t="str">
        <f ca="1">IFERROR(VLOOKUP(C1552,' Disaggregation - Section E '!A$7:J460,3,0),"")</f>
        <v/>
      </c>
      <c r="L1552" s="877" t="str">
        <f ca="1">IFERROR(IF(VLOOKUP(C1552,' Disaggregation - Section E '!A$7:J460,10,0)="","",VLOOKUP(C1552,' Disaggregation - Section E '!A$7:J460,10,0)),"")</f>
        <v/>
      </c>
      <c r="M1552" s="873" t="str">
        <f ca="1">IFERROR(IF(VLOOKUP(C1552,' Disaggregation - Section E '!A$7:O460,15,0)=0,"",VLOOKUP(C1552,' Disaggregation - Section E '!A$7:O460,15,0)),"")</f>
        <v/>
      </c>
      <c r="N1552" s="873"/>
      <c r="O1552" s="873"/>
    </row>
    <row r="1553" spans="1:15" x14ac:dyDescent="0.35">
      <c r="A1553" s="873" t="b">
        <f t="shared" ca="1" si="152"/>
        <v>0</v>
      </c>
      <c r="B1553" s="873"/>
      <c r="C1553" s="891" t="str">
        <f ca="1">IF(COUNTA(O$1399:O1553)=1,"",OFFSET(B1553,-COUNTA(O$1399:O1553)+1,1))</f>
        <v>a1G55000001jxiEEAQ</v>
      </c>
      <c r="D1553" s="878"/>
      <c r="E1553" s="875" t="str">
        <f ca="1">IFERROR(IF(VLOOKUP(C1553,' Disaggregation - Section E '!A$7:J461,7,0)="","",VLOOKUP(C1553,' Disaggregation - Section E '!A$7:J165,7,0)*100),"")</f>
        <v/>
      </c>
      <c r="F1553" s="877" t="str">
        <f ca="1">IFERROR(IF(VLOOKUP(C1553,' Disaggregation - Section E '!A$7:J461,5,0)=0,"",VLOOKUP(C1553,' Disaggregation - Section E '!A$7:J461,5,0)),"")</f>
        <v/>
      </c>
      <c r="G1553" s="876" t="str">
        <f ca="1">IFERROR(IF(VLOOKUP(C1553,' Disaggregation - Section E '!A$7:J461,6,0)="","",VLOOKUP(C1553,' Disaggregation - Section E '!A$7:J461,6,0)),"")</f>
        <v/>
      </c>
      <c r="H1553" s="876" t="str">
        <f ca="1">IFERROR(IF(INDEX(' Disaggregation - Section E '!F$7:F461,MATCH(C1553,' Disaggregation - Section E '!A$7:A461,0)+1,1)&lt;&gt;0,INDEX(' Disaggregation - Section E '!F$7:F461,MATCH(C1553,' Disaggregation - Section E '!A$7:A461,0)+1,1),""),"")</f>
        <v/>
      </c>
      <c r="I1553" s="877" t="str">
        <f ca="1">IFERROR(IF(VLOOKUP(C1553,' Disaggregation - Section E '!A$7:J461,8,0)=0,"",VLOOKUP(C1553,' Disaggregation - Section E '!A$7:J461,8,0)),"")</f>
        <v/>
      </c>
      <c r="J1553" s="877" t="str">
        <f ca="1">IFERROR(IF(VLOOKUP(C1553,' Disaggregation - Section E '!A$7:J461,9,0)="","",VLOOKUP(C1553,' Disaggregation - Section E '!A$7:J461,9,0)),"")</f>
        <v/>
      </c>
      <c r="K1553" s="873" t="str">
        <f ca="1">IFERROR(VLOOKUP(C1553,' Disaggregation - Section E '!A$7:J461,3,0),"")</f>
        <v/>
      </c>
      <c r="L1553" s="877" t="str">
        <f ca="1">IFERROR(IF(VLOOKUP(C1553,' Disaggregation - Section E '!A$7:J461,10,0)="","",VLOOKUP(C1553,' Disaggregation - Section E '!A$7:J461,10,0)),"")</f>
        <v/>
      </c>
      <c r="M1553" s="873" t="str">
        <f ca="1">IFERROR(IF(VLOOKUP(C1553,' Disaggregation - Section E '!A$7:O461,15,0)=0,"",VLOOKUP(C1553,' Disaggregation - Section E '!A$7:O461,15,0)),"")</f>
        <v/>
      </c>
      <c r="N1553" s="873"/>
      <c r="O1553" s="873"/>
    </row>
    <row r="1554" spans="1:15" x14ac:dyDescent="0.35">
      <c r="A1554" s="873" t="b">
        <f t="shared" ca="1" si="152"/>
        <v>0</v>
      </c>
      <c r="B1554" s="873"/>
      <c r="C1554" s="891" t="str">
        <f ca="1">IF(COUNTA(O$1399:O1554)=1,"",OFFSET(B1554,-COUNTA(O$1399:O1554)+1,1))</f>
        <v>a1G55000001jxiFEAQ</v>
      </c>
      <c r="D1554" s="878"/>
      <c r="E1554" s="875" t="str">
        <f ca="1">IFERROR(IF(VLOOKUP(C1554,' Disaggregation - Section E '!A$7:J462,7,0)="","",VLOOKUP(C1554,' Disaggregation - Section E '!A$7:J166,7,0)*100),"")</f>
        <v/>
      </c>
      <c r="F1554" s="877" t="str">
        <f ca="1">IFERROR(IF(VLOOKUP(C1554,' Disaggregation - Section E '!A$7:J462,5,0)=0,"",VLOOKUP(C1554,' Disaggregation - Section E '!A$7:J462,5,0)),"")</f>
        <v/>
      </c>
      <c r="G1554" s="876" t="str">
        <f ca="1">IFERROR(IF(VLOOKUP(C1554,' Disaggregation - Section E '!A$7:J462,6,0)="","",VLOOKUP(C1554,' Disaggregation - Section E '!A$7:J462,6,0)),"")</f>
        <v/>
      </c>
      <c r="H1554" s="876" t="str">
        <f ca="1">IFERROR(IF(INDEX(' Disaggregation - Section E '!F$7:F462,MATCH(C1554,' Disaggregation - Section E '!A$7:A462,0)+1,1)&lt;&gt;0,INDEX(' Disaggregation - Section E '!F$7:F462,MATCH(C1554,' Disaggregation - Section E '!A$7:A462,0)+1,1),""),"")</f>
        <v/>
      </c>
      <c r="I1554" s="877" t="str">
        <f ca="1">IFERROR(IF(VLOOKUP(C1554,' Disaggregation - Section E '!A$7:J462,8,0)=0,"",VLOOKUP(C1554,' Disaggregation - Section E '!A$7:J462,8,0)),"")</f>
        <v/>
      </c>
      <c r="J1554" s="877" t="str">
        <f ca="1">IFERROR(IF(VLOOKUP(C1554,' Disaggregation - Section E '!A$7:J462,9,0)="","",VLOOKUP(C1554,' Disaggregation - Section E '!A$7:J462,9,0)),"")</f>
        <v/>
      </c>
      <c r="K1554" s="873" t="str">
        <f ca="1">IFERROR(VLOOKUP(C1554,' Disaggregation - Section E '!A$7:J462,3,0),"")</f>
        <v/>
      </c>
      <c r="L1554" s="877" t="str">
        <f ca="1">IFERROR(IF(VLOOKUP(C1554,' Disaggregation - Section E '!A$7:J462,10,0)="","",VLOOKUP(C1554,' Disaggregation - Section E '!A$7:J462,10,0)),"")</f>
        <v/>
      </c>
      <c r="M1554" s="873" t="str">
        <f ca="1">IFERROR(IF(VLOOKUP(C1554,' Disaggregation - Section E '!A$7:O462,15,0)=0,"",VLOOKUP(C1554,' Disaggregation - Section E '!A$7:O462,15,0)),"")</f>
        <v/>
      </c>
      <c r="N1554" s="873"/>
      <c r="O1554" s="873"/>
    </row>
    <row r="1555" spans="1:15" x14ac:dyDescent="0.35">
      <c r="A1555" s="873" t="b">
        <f t="shared" ca="1" si="152"/>
        <v>0</v>
      </c>
      <c r="B1555" s="873"/>
      <c r="C1555" s="891" t="str">
        <f ca="1">IF(COUNTA(O$1399:O1555)=1,"",OFFSET(B1555,-COUNTA(O$1399:O1555)+1,1))</f>
        <v>a1G55000001jxiGEAQ</v>
      </c>
      <c r="D1555" s="878"/>
      <c r="E1555" s="875" t="str">
        <f ca="1">IFERROR(IF(VLOOKUP(C1555,' Disaggregation - Section E '!A$7:J463,7,0)="","",VLOOKUP(C1555,' Disaggregation - Section E '!A$7:J167,7,0)*100),"")</f>
        <v/>
      </c>
      <c r="F1555" s="877" t="str">
        <f ca="1">IFERROR(IF(VLOOKUP(C1555,' Disaggregation - Section E '!A$7:J463,5,0)=0,"",VLOOKUP(C1555,' Disaggregation - Section E '!A$7:J463,5,0)),"")</f>
        <v/>
      </c>
      <c r="G1555" s="876" t="str">
        <f ca="1">IFERROR(IF(VLOOKUP(C1555,' Disaggregation - Section E '!A$7:J463,6,0)="","",VLOOKUP(C1555,' Disaggregation - Section E '!A$7:J463,6,0)),"")</f>
        <v/>
      </c>
      <c r="H1555" s="876" t="str">
        <f ca="1">IFERROR(IF(INDEX(' Disaggregation - Section E '!F$7:F463,MATCH(C1555,' Disaggregation - Section E '!A$7:A463,0)+1,1)&lt;&gt;0,INDEX(' Disaggregation - Section E '!F$7:F463,MATCH(C1555,' Disaggregation - Section E '!A$7:A463,0)+1,1),""),"")</f>
        <v/>
      </c>
      <c r="I1555" s="877" t="str">
        <f ca="1">IFERROR(IF(VLOOKUP(C1555,' Disaggregation - Section E '!A$7:J463,8,0)=0,"",VLOOKUP(C1555,' Disaggregation - Section E '!A$7:J463,8,0)),"")</f>
        <v/>
      </c>
      <c r="J1555" s="877" t="str">
        <f ca="1">IFERROR(IF(VLOOKUP(C1555,' Disaggregation - Section E '!A$7:J463,9,0)="","",VLOOKUP(C1555,' Disaggregation - Section E '!A$7:J463,9,0)),"")</f>
        <v/>
      </c>
      <c r="K1555" s="873" t="str">
        <f ca="1">IFERROR(VLOOKUP(C1555,' Disaggregation - Section E '!A$7:J463,3,0),"")</f>
        <v/>
      </c>
      <c r="L1555" s="877" t="str">
        <f ca="1">IFERROR(IF(VLOOKUP(C1555,' Disaggregation - Section E '!A$7:J463,10,0)="","",VLOOKUP(C1555,' Disaggregation - Section E '!A$7:J463,10,0)),"")</f>
        <v/>
      </c>
      <c r="M1555" s="873" t="str">
        <f ca="1">IFERROR(IF(VLOOKUP(C1555,' Disaggregation - Section E '!A$7:O463,15,0)=0,"",VLOOKUP(C1555,' Disaggregation - Section E '!A$7:O463,15,0)),"")</f>
        <v/>
      </c>
      <c r="N1555" s="873"/>
      <c r="O1555" s="873"/>
    </row>
    <row r="1556" spans="1:15" x14ac:dyDescent="0.35">
      <c r="A1556" s="873" t="b">
        <f t="shared" ca="1" si="152"/>
        <v>0</v>
      </c>
      <c r="B1556" s="873"/>
      <c r="C1556" s="891" t="str">
        <f ca="1">IF(COUNTA(O$1399:O1556)=1,"",OFFSET(B1556,-COUNTA(O$1399:O1556)+1,1))</f>
        <v>a1G55000001jxiHEAQ</v>
      </c>
      <c r="D1556" s="878"/>
      <c r="E1556" s="875" t="str">
        <f ca="1">IFERROR(IF(VLOOKUP(C1556,' Disaggregation - Section E '!A$7:J464,7,0)="","",VLOOKUP(C1556,' Disaggregation - Section E '!A$7:J168,7,0)*100),"")</f>
        <v/>
      </c>
      <c r="F1556" s="877" t="str">
        <f ca="1">IFERROR(IF(VLOOKUP(C1556,' Disaggregation - Section E '!A$7:J464,5,0)=0,"",VLOOKUP(C1556,' Disaggregation - Section E '!A$7:J464,5,0)),"")</f>
        <v/>
      </c>
      <c r="G1556" s="876" t="str">
        <f ca="1">IFERROR(IF(VLOOKUP(C1556,' Disaggregation - Section E '!A$7:J464,6,0)="","",VLOOKUP(C1556,' Disaggregation - Section E '!A$7:J464,6,0)),"")</f>
        <v/>
      </c>
      <c r="H1556" s="876" t="str">
        <f ca="1">IFERROR(IF(INDEX(' Disaggregation - Section E '!F$7:F464,MATCH(C1556,' Disaggregation - Section E '!A$7:A464,0)+1,1)&lt;&gt;0,INDEX(' Disaggregation - Section E '!F$7:F464,MATCH(C1556,' Disaggregation - Section E '!A$7:A464,0)+1,1),""),"")</f>
        <v/>
      </c>
      <c r="I1556" s="877" t="str">
        <f ca="1">IFERROR(IF(VLOOKUP(C1556,' Disaggregation - Section E '!A$7:J464,8,0)=0,"",VLOOKUP(C1556,' Disaggregation - Section E '!A$7:J464,8,0)),"")</f>
        <v/>
      </c>
      <c r="J1556" s="877" t="str">
        <f ca="1">IFERROR(IF(VLOOKUP(C1556,' Disaggregation - Section E '!A$7:J464,9,0)="","",VLOOKUP(C1556,' Disaggregation - Section E '!A$7:J464,9,0)),"")</f>
        <v/>
      </c>
      <c r="K1556" s="873" t="str">
        <f ca="1">IFERROR(VLOOKUP(C1556,' Disaggregation - Section E '!A$7:J464,3,0),"")</f>
        <v/>
      </c>
      <c r="L1556" s="877" t="str">
        <f ca="1">IFERROR(IF(VLOOKUP(C1556,' Disaggregation - Section E '!A$7:J464,10,0)="","",VLOOKUP(C1556,' Disaggregation - Section E '!A$7:J464,10,0)),"")</f>
        <v/>
      </c>
      <c r="M1556" s="873" t="str">
        <f ca="1">IFERROR(IF(VLOOKUP(C1556,' Disaggregation - Section E '!A$7:O464,15,0)=0,"",VLOOKUP(C1556,' Disaggregation - Section E '!A$7:O464,15,0)),"")</f>
        <v/>
      </c>
      <c r="N1556" s="873"/>
      <c r="O1556" s="873"/>
    </row>
    <row r="1557" spans="1:15" x14ac:dyDescent="0.35">
      <c r="A1557" s="873" t="b">
        <f t="shared" ca="1" si="152"/>
        <v>0</v>
      </c>
      <c r="B1557" s="873"/>
      <c r="C1557" s="891" t="str">
        <f ca="1">IF(COUNTA(O$1399:O1557)=1,"",OFFSET(B1557,-COUNTA(O$1399:O1557)+1,1))</f>
        <v>a1G55000001jxiIEAQ</v>
      </c>
      <c r="D1557" s="878"/>
      <c r="E1557" s="875" t="str">
        <f ca="1">IFERROR(IF(VLOOKUP(C1557,' Disaggregation - Section E '!A$7:J465,7,0)="","",VLOOKUP(C1557,' Disaggregation - Section E '!A$7:J169,7,0)*100),"")</f>
        <v/>
      </c>
      <c r="F1557" s="877" t="str">
        <f ca="1">IFERROR(IF(VLOOKUP(C1557,' Disaggregation - Section E '!A$7:J465,5,0)=0,"",VLOOKUP(C1557,' Disaggregation - Section E '!A$7:J465,5,0)),"")</f>
        <v/>
      </c>
      <c r="G1557" s="876" t="str">
        <f ca="1">IFERROR(IF(VLOOKUP(C1557,' Disaggregation - Section E '!A$7:J465,6,0)="","",VLOOKUP(C1557,' Disaggregation - Section E '!A$7:J465,6,0)),"")</f>
        <v/>
      </c>
      <c r="H1557" s="876" t="str">
        <f ca="1">IFERROR(IF(INDEX(' Disaggregation - Section E '!F$7:F465,MATCH(C1557,' Disaggregation - Section E '!A$7:A465,0)+1,1)&lt;&gt;0,INDEX(' Disaggregation - Section E '!F$7:F465,MATCH(C1557,' Disaggregation - Section E '!A$7:A465,0)+1,1),""),"")</f>
        <v/>
      </c>
      <c r="I1557" s="877" t="str">
        <f ca="1">IFERROR(IF(VLOOKUP(C1557,' Disaggregation - Section E '!A$7:J465,8,0)=0,"",VLOOKUP(C1557,' Disaggregation - Section E '!A$7:J465,8,0)),"")</f>
        <v/>
      </c>
      <c r="J1557" s="877" t="str">
        <f ca="1">IFERROR(IF(VLOOKUP(C1557,' Disaggregation - Section E '!A$7:J465,9,0)="","",VLOOKUP(C1557,' Disaggregation - Section E '!A$7:J465,9,0)),"")</f>
        <v/>
      </c>
      <c r="K1557" s="873" t="str">
        <f ca="1">IFERROR(VLOOKUP(C1557,' Disaggregation - Section E '!A$7:J465,3,0),"")</f>
        <v/>
      </c>
      <c r="L1557" s="877" t="str">
        <f ca="1">IFERROR(IF(VLOOKUP(C1557,' Disaggregation - Section E '!A$7:J465,10,0)="","",VLOOKUP(C1557,' Disaggregation - Section E '!A$7:J465,10,0)),"")</f>
        <v/>
      </c>
      <c r="M1557" s="873" t="str">
        <f ca="1">IFERROR(IF(VLOOKUP(C1557,' Disaggregation - Section E '!A$7:O465,15,0)=0,"",VLOOKUP(C1557,' Disaggregation - Section E '!A$7:O465,15,0)),"")</f>
        <v/>
      </c>
      <c r="N1557" s="873"/>
      <c r="O1557" s="873"/>
    </row>
    <row r="1558" spans="1:15" x14ac:dyDescent="0.35">
      <c r="A1558" s="873" t="b">
        <f t="shared" ca="1" si="152"/>
        <v>0</v>
      </c>
      <c r="B1558" s="873"/>
      <c r="C1558" s="891" t="str">
        <f ca="1">IF(COUNTA(O$1399:O1558)=1,"",OFFSET(B1558,-COUNTA(O$1399:O1558)+1,1))</f>
        <v>a1G55000001jxiJEAQ</v>
      </c>
      <c r="D1558" s="878"/>
      <c r="E1558" s="875" t="str">
        <f ca="1">IFERROR(IF(VLOOKUP(C1558,' Disaggregation - Section E '!A$7:J466,7,0)="","",VLOOKUP(C1558,' Disaggregation - Section E '!A$7:J170,7,0)*100),"")</f>
        <v/>
      </c>
      <c r="F1558" s="877" t="str">
        <f ca="1">IFERROR(IF(VLOOKUP(C1558,' Disaggregation - Section E '!A$7:J466,5,0)=0,"",VLOOKUP(C1558,' Disaggregation - Section E '!A$7:J466,5,0)),"")</f>
        <v/>
      </c>
      <c r="G1558" s="876" t="str">
        <f ca="1">IFERROR(IF(VLOOKUP(C1558,' Disaggregation - Section E '!A$7:J466,6,0)="","",VLOOKUP(C1558,' Disaggregation - Section E '!A$7:J466,6,0)),"")</f>
        <v/>
      </c>
      <c r="H1558" s="876" t="str">
        <f ca="1">IFERROR(IF(INDEX(' Disaggregation - Section E '!F$7:F466,MATCH(C1558,' Disaggregation - Section E '!A$7:A466,0)+1,1)&lt;&gt;0,INDEX(' Disaggregation - Section E '!F$7:F466,MATCH(C1558,' Disaggregation - Section E '!A$7:A466,0)+1,1),""),"")</f>
        <v/>
      </c>
      <c r="I1558" s="877" t="str">
        <f ca="1">IFERROR(IF(VLOOKUP(C1558,' Disaggregation - Section E '!A$7:J466,8,0)=0,"",VLOOKUP(C1558,' Disaggregation - Section E '!A$7:J466,8,0)),"")</f>
        <v/>
      </c>
      <c r="J1558" s="877" t="str">
        <f ca="1">IFERROR(IF(VLOOKUP(C1558,' Disaggregation - Section E '!A$7:J466,9,0)="","",VLOOKUP(C1558,' Disaggregation - Section E '!A$7:J466,9,0)),"")</f>
        <v/>
      </c>
      <c r="K1558" s="873" t="str">
        <f ca="1">IFERROR(VLOOKUP(C1558,' Disaggregation - Section E '!A$7:J466,3,0),"")</f>
        <v/>
      </c>
      <c r="L1558" s="877" t="str">
        <f ca="1">IFERROR(IF(VLOOKUP(C1558,' Disaggregation - Section E '!A$7:J466,10,0)="","",VLOOKUP(C1558,' Disaggregation - Section E '!A$7:J466,10,0)),"")</f>
        <v/>
      </c>
      <c r="M1558" s="873" t="str">
        <f ca="1">IFERROR(IF(VLOOKUP(C1558,' Disaggregation - Section E '!A$7:O466,15,0)=0,"",VLOOKUP(C1558,' Disaggregation - Section E '!A$7:O466,15,0)),"")</f>
        <v/>
      </c>
      <c r="N1558" s="873"/>
      <c r="O1558" s="873"/>
    </row>
    <row r="1559" spans="1:15" x14ac:dyDescent="0.35">
      <c r="A1559" s="873" t="b">
        <f t="shared" ca="1" si="152"/>
        <v>0</v>
      </c>
      <c r="B1559" s="873"/>
      <c r="C1559" s="891" t="str">
        <f ca="1">IF(COUNTA(O$1399:O1559)=1,"",OFFSET(B1559,-COUNTA(O$1399:O1559)+1,1))</f>
        <v>a1G55000001jxiKEAQ</v>
      </c>
      <c r="D1559" s="878"/>
      <c r="E1559" s="875" t="str">
        <f ca="1">IFERROR(IF(VLOOKUP(C1559,' Disaggregation - Section E '!A$7:J467,7,0)="","",VLOOKUP(C1559,' Disaggregation - Section E '!A$7:J171,7,0)*100),"")</f>
        <v/>
      </c>
      <c r="F1559" s="877" t="str">
        <f ca="1">IFERROR(IF(VLOOKUP(C1559,' Disaggregation - Section E '!A$7:J467,5,0)=0,"",VLOOKUP(C1559,' Disaggregation - Section E '!A$7:J467,5,0)),"")</f>
        <v/>
      </c>
      <c r="G1559" s="876" t="str">
        <f ca="1">IFERROR(IF(VLOOKUP(C1559,' Disaggregation - Section E '!A$7:J467,6,0)="","",VLOOKUP(C1559,' Disaggregation - Section E '!A$7:J467,6,0)),"")</f>
        <v/>
      </c>
      <c r="H1559" s="876" t="str">
        <f ca="1">IFERROR(IF(INDEX(' Disaggregation - Section E '!F$7:F467,MATCH(C1559,' Disaggregation - Section E '!A$7:A467,0)+1,1)&lt;&gt;0,INDEX(' Disaggregation - Section E '!F$7:F467,MATCH(C1559,' Disaggregation - Section E '!A$7:A467,0)+1,1),""),"")</f>
        <v/>
      </c>
      <c r="I1559" s="877" t="str">
        <f ca="1">IFERROR(IF(VLOOKUP(C1559,' Disaggregation - Section E '!A$7:J467,8,0)=0,"",VLOOKUP(C1559,' Disaggregation - Section E '!A$7:J467,8,0)),"")</f>
        <v/>
      </c>
      <c r="J1559" s="877" t="str">
        <f ca="1">IFERROR(IF(VLOOKUP(C1559,' Disaggregation - Section E '!A$7:J467,9,0)="","",VLOOKUP(C1559,' Disaggregation - Section E '!A$7:J467,9,0)),"")</f>
        <v/>
      </c>
      <c r="K1559" s="873" t="str">
        <f ca="1">IFERROR(VLOOKUP(C1559,' Disaggregation - Section E '!A$7:J467,3,0),"")</f>
        <v/>
      </c>
      <c r="L1559" s="877" t="str">
        <f ca="1">IFERROR(IF(VLOOKUP(C1559,' Disaggregation - Section E '!A$7:J467,10,0)="","",VLOOKUP(C1559,' Disaggregation - Section E '!A$7:J467,10,0)),"")</f>
        <v/>
      </c>
      <c r="M1559" s="873" t="str">
        <f ca="1">IFERROR(IF(VLOOKUP(C1559,' Disaggregation - Section E '!A$7:O467,15,0)=0,"",VLOOKUP(C1559,' Disaggregation - Section E '!A$7:O467,15,0)),"")</f>
        <v/>
      </c>
      <c r="N1559" s="873"/>
      <c r="O1559" s="873"/>
    </row>
    <row r="1560" spans="1:15" x14ac:dyDescent="0.35">
      <c r="A1560" s="873" t="b">
        <f t="shared" ca="1" si="152"/>
        <v>0</v>
      </c>
      <c r="B1560" s="873"/>
      <c r="C1560" s="891" t="str">
        <f ca="1">IF(COUNTA(O$1399:O1560)=1,"",OFFSET(B1560,-COUNTA(O$1399:O1560)+1,1))</f>
        <v>a1G55000001jxiLEAQ</v>
      </c>
      <c r="D1560" s="878"/>
      <c r="E1560" s="875" t="str">
        <f ca="1">IFERROR(IF(VLOOKUP(C1560,' Disaggregation - Section E '!A$7:J468,7,0)="","",VLOOKUP(C1560,' Disaggregation - Section E '!A$7:J172,7,0)*100),"")</f>
        <v/>
      </c>
      <c r="F1560" s="877" t="str">
        <f ca="1">IFERROR(IF(VLOOKUP(C1560,' Disaggregation - Section E '!A$7:J468,5,0)=0,"",VLOOKUP(C1560,' Disaggregation - Section E '!A$7:J468,5,0)),"")</f>
        <v/>
      </c>
      <c r="G1560" s="876" t="str">
        <f ca="1">IFERROR(IF(VLOOKUP(C1560,' Disaggregation - Section E '!A$7:J468,6,0)="","",VLOOKUP(C1560,' Disaggregation - Section E '!A$7:J468,6,0)),"")</f>
        <v/>
      </c>
      <c r="H1560" s="876" t="str">
        <f ca="1">IFERROR(IF(INDEX(' Disaggregation - Section E '!F$7:F468,MATCH(C1560,' Disaggregation - Section E '!A$7:A468,0)+1,1)&lt;&gt;0,INDEX(' Disaggregation - Section E '!F$7:F468,MATCH(C1560,' Disaggregation - Section E '!A$7:A468,0)+1,1),""),"")</f>
        <v/>
      </c>
      <c r="I1560" s="877" t="str">
        <f ca="1">IFERROR(IF(VLOOKUP(C1560,' Disaggregation - Section E '!A$7:J468,8,0)=0,"",VLOOKUP(C1560,' Disaggregation - Section E '!A$7:J468,8,0)),"")</f>
        <v/>
      </c>
      <c r="J1560" s="877" t="str">
        <f ca="1">IFERROR(IF(VLOOKUP(C1560,' Disaggregation - Section E '!A$7:J468,9,0)="","",VLOOKUP(C1560,' Disaggregation - Section E '!A$7:J468,9,0)),"")</f>
        <v/>
      </c>
      <c r="K1560" s="873" t="str">
        <f ca="1">IFERROR(VLOOKUP(C1560,' Disaggregation - Section E '!A$7:J468,3,0),"")</f>
        <v/>
      </c>
      <c r="L1560" s="877" t="str">
        <f ca="1">IFERROR(IF(VLOOKUP(C1560,' Disaggregation - Section E '!A$7:J468,10,0)="","",VLOOKUP(C1560,' Disaggregation - Section E '!A$7:J468,10,0)),"")</f>
        <v/>
      </c>
      <c r="M1560" s="873" t="str">
        <f ca="1">IFERROR(IF(VLOOKUP(C1560,' Disaggregation - Section E '!A$7:O468,15,0)=0,"",VLOOKUP(C1560,' Disaggregation - Section E '!A$7:O468,15,0)),"")</f>
        <v/>
      </c>
      <c r="N1560" s="873"/>
      <c r="O1560" s="873"/>
    </row>
    <row r="1561" spans="1:15" x14ac:dyDescent="0.35">
      <c r="A1561" s="873" t="b">
        <f t="shared" ca="1" si="152"/>
        <v>0</v>
      </c>
      <c r="B1561" s="873"/>
      <c r="C1561" s="891" t="str">
        <f ca="1">IF(COUNTA(O$1399:O1561)=1,"",OFFSET(B1561,-COUNTA(O$1399:O1561)+1,1))</f>
        <v>a1G55000001jxiMEAQ</v>
      </c>
      <c r="D1561" s="878"/>
      <c r="E1561" s="875" t="str">
        <f ca="1">IFERROR(IF(VLOOKUP(C1561,' Disaggregation - Section E '!A$7:J469,7,0)="","",VLOOKUP(C1561,' Disaggregation - Section E '!A$7:J173,7,0)*100),"")</f>
        <v/>
      </c>
      <c r="F1561" s="877" t="str">
        <f ca="1">IFERROR(IF(VLOOKUP(C1561,' Disaggregation - Section E '!A$7:J469,5,0)=0,"",VLOOKUP(C1561,' Disaggregation - Section E '!A$7:J469,5,0)),"")</f>
        <v/>
      </c>
      <c r="G1561" s="876" t="str">
        <f ca="1">IFERROR(IF(VLOOKUP(C1561,' Disaggregation - Section E '!A$7:J469,6,0)="","",VLOOKUP(C1561,' Disaggregation - Section E '!A$7:J469,6,0)),"")</f>
        <v/>
      </c>
      <c r="H1561" s="876" t="str">
        <f ca="1">IFERROR(IF(INDEX(' Disaggregation - Section E '!F$7:F469,MATCH(C1561,' Disaggregation - Section E '!A$7:A469,0)+1,1)&lt;&gt;0,INDEX(' Disaggregation - Section E '!F$7:F469,MATCH(C1561,' Disaggregation - Section E '!A$7:A469,0)+1,1),""),"")</f>
        <v/>
      </c>
      <c r="I1561" s="877" t="str">
        <f ca="1">IFERROR(IF(VLOOKUP(C1561,' Disaggregation - Section E '!A$7:J469,8,0)=0,"",VLOOKUP(C1561,' Disaggregation - Section E '!A$7:J469,8,0)),"")</f>
        <v/>
      </c>
      <c r="J1561" s="877" t="str">
        <f ca="1">IFERROR(IF(VLOOKUP(C1561,' Disaggregation - Section E '!A$7:J469,9,0)="","",VLOOKUP(C1561,' Disaggregation - Section E '!A$7:J469,9,0)),"")</f>
        <v/>
      </c>
      <c r="K1561" s="873" t="str">
        <f ca="1">IFERROR(VLOOKUP(C1561,' Disaggregation - Section E '!A$7:J469,3,0),"")</f>
        <v/>
      </c>
      <c r="L1561" s="877" t="str">
        <f ca="1">IFERROR(IF(VLOOKUP(C1561,' Disaggregation - Section E '!A$7:J469,10,0)="","",VLOOKUP(C1561,' Disaggregation - Section E '!A$7:J469,10,0)),"")</f>
        <v/>
      </c>
      <c r="M1561" s="873" t="str">
        <f ca="1">IFERROR(IF(VLOOKUP(C1561,' Disaggregation - Section E '!A$7:O469,15,0)=0,"",VLOOKUP(C1561,' Disaggregation - Section E '!A$7:O469,15,0)),"")</f>
        <v/>
      </c>
      <c r="N1561" s="873"/>
      <c r="O1561" s="873"/>
    </row>
    <row r="1562" spans="1:15" x14ac:dyDescent="0.35">
      <c r="A1562" s="873" t="b">
        <f t="shared" ca="1" si="152"/>
        <v>0</v>
      </c>
      <c r="B1562" s="873"/>
      <c r="C1562" s="891" t="str">
        <f ca="1">IF(COUNTA(O$1399:O1562)=1,"",OFFSET(B1562,-COUNTA(O$1399:O1562)+1,1))</f>
        <v>a1G55000001jxiNEAQ</v>
      </c>
      <c r="D1562" s="878"/>
      <c r="E1562" s="875" t="str">
        <f ca="1">IFERROR(IF(VLOOKUP(C1562,' Disaggregation - Section E '!A$7:J470,7,0)="","",VLOOKUP(C1562,' Disaggregation - Section E '!A$7:J174,7,0)*100),"")</f>
        <v/>
      </c>
      <c r="F1562" s="877" t="str">
        <f ca="1">IFERROR(IF(VLOOKUP(C1562,' Disaggregation - Section E '!A$7:J470,5,0)=0,"",VLOOKUP(C1562,' Disaggregation - Section E '!A$7:J470,5,0)),"")</f>
        <v/>
      </c>
      <c r="G1562" s="876" t="str">
        <f ca="1">IFERROR(IF(VLOOKUP(C1562,' Disaggregation - Section E '!A$7:J470,6,0)="","",VLOOKUP(C1562,' Disaggregation - Section E '!A$7:J470,6,0)),"")</f>
        <v/>
      </c>
      <c r="H1562" s="876" t="str">
        <f ca="1">IFERROR(IF(INDEX(' Disaggregation - Section E '!F$7:F470,MATCH(C1562,' Disaggregation - Section E '!A$7:A470,0)+1,1)&lt;&gt;0,INDEX(' Disaggregation - Section E '!F$7:F470,MATCH(C1562,' Disaggregation - Section E '!A$7:A470,0)+1,1),""),"")</f>
        <v/>
      </c>
      <c r="I1562" s="877" t="str">
        <f ca="1">IFERROR(IF(VLOOKUP(C1562,' Disaggregation - Section E '!A$7:J470,8,0)=0,"",VLOOKUP(C1562,' Disaggregation - Section E '!A$7:J470,8,0)),"")</f>
        <v/>
      </c>
      <c r="J1562" s="877" t="str">
        <f ca="1">IFERROR(IF(VLOOKUP(C1562,' Disaggregation - Section E '!A$7:J470,9,0)="","",VLOOKUP(C1562,' Disaggregation - Section E '!A$7:J470,9,0)),"")</f>
        <v/>
      </c>
      <c r="K1562" s="873" t="str">
        <f ca="1">IFERROR(VLOOKUP(C1562,' Disaggregation - Section E '!A$7:J470,3,0),"")</f>
        <v/>
      </c>
      <c r="L1562" s="877" t="str">
        <f ca="1">IFERROR(IF(VLOOKUP(C1562,' Disaggregation - Section E '!A$7:J470,10,0)="","",VLOOKUP(C1562,' Disaggregation - Section E '!A$7:J470,10,0)),"")</f>
        <v/>
      </c>
      <c r="M1562" s="873" t="str">
        <f ca="1">IFERROR(IF(VLOOKUP(C1562,' Disaggregation - Section E '!A$7:O470,15,0)=0,"",VLOOKUP(C1562,' Disaggregation - Section E '!A$7:O470,15,0)),"")</f>
        <v/>
      </c>
      <c r="N1562" s="873"/>
      <c r="O1562" s="873"/>
    </row>
    <row r="1563" spans="1:15" x14ac:dyDescent="0.35">
      <c r="A1563" s="873" t="b">
        <f t="shared" ca="1" si="152"/>
        <v>0</v>
      </c>
      <c r="B1563" s="873"/>
      <c r="C1563" s="891" t="str">
        <f ca="1">IF(COUNTA(O$1399:O1563)=1,"",OFFSET(B1563,-COUNTA(O$1399:O1563)+1,1))</f>
        <v>a1G55000001jxiOEAQ</v>
      </c>
      <c r="D1563" s="878"/>
      <c r="E1563" s="875" t="str">
        <f ca="1">IFERROR(IF(VLOOKUP(C1563,' Disaggregation - Section E '!A$7:J471,7,0)="","",VLOOKUP(C1563,' Disaggregation - Section E '!A$7:J175,7,0)*100),"")</f>
        <v/>
      </c>
      <c r="F1563" s="877" t="str">
        <f ca="1">IFERROR(IF(VLOOKUP(C1563,' Disaggregation - Section E '!A$7:J471,5,0)=0,"",VLOOKUP(C1563,' Disaggregation - Section E '!A$7:J471,5,0)),"")</f>
        <v/>
      </c>
      <c r="G1563" s="876" t="str">
        <f ca="1">IFERROR(IF(VLOOKUP(C1563,' Disaggregation - Section E '!A$7:J471,6,0)="","",VLOOKUP(C1563,' Disaggregation - Section E '!A$7:J471,6,0)),"")</f>
        <v/>
      </c>
      <c r="H1563" s="876" t="str">
        <f ca="1">IFERROR(IF(INDEX(' Disaggregation - Section E '!F$7:F471,MATCH(C1563,' Disaggregation - Section E '!A$7:A471,0)+1,1)&lt;&gt;0,INDEX(' Disaggregation - Section E '!F$7:F471,MATCH(C1563,' Disaggregation - Section E '!A$7:A471,0)+1,1),""),"")</f>
        <v/>
      </c>
      <c r="I1563" s="877" t="str">
        <f ca="1">IFERROR(IF(VLOOKUP(C1563,' Disaggregation - Section E '!A$7:J471,8,0)=0,"",VLOOKUP(C1563,' Disaggregation - Section E '!A$7:J471,8,0)),"")</f>
        <v/>
      </c>
      <c r="J1563" s="877" t="str">
        <f ca="1">IFERROR(IF(VLOOKUP(C1563,' Disaggregation - Section E '!A$7:J471,9,0)="","",VLOOKUP(C1563,' Disaggregation - Section E '!A$7:J471,9,0)),"")</f>
        <v/>
      </c>
      <c r="K1563" s="873" t="str">
        <f ca="1">IFERROR(VLOOKUP(C1563,' Disaggregation - Section E '!A$7:J471,3,0),"")</f>
        <v/>
      </c>
      <c r="L1563" s="877" t="str">
        <f ca="1">IFERROR(IF(VLOOKUP(C1563,' Disaggregation - Section E '!A$7:J471,10,0)="","",VLOOKUP(C1563,' Disaggregation - Section E '!A$7:J471,10,0)),"")</f>
        <v/>
      </c>
      <c r="M1563" s="873" t="str">
        <f ca="1">IFERROR(IF(VLOOKUP(C1563,' Disaggregation - Section E '!A$7:O471,15,0)=0,"",VLOOKUP(C1563,' Disaggregation - Section E '!A$7:O471,15,0)),"")</f>
        <v/>
      </c>
      <c r="N1563" s="873"/>
      <c r="O1563" s="873"/>
    </row>
    <row r="1564" spans="1:15" x14ac:dyDescent="0.35">
      <c r="A1564" s="873" t="b">
        <f t="shared" ca="1" si="152"/>
        <v>0</v>
      </c>
      <c r="B1564" s="873"/>
      <c r="C1564" s="891" t="str">
        <f ca="1">IF(COUNTA(O$1399:O1564)=1,"",OFFSET(B1564,-COUNTA(O$1399:O1564)+1,1))</f>
        <v>a1G55000001jxiPEAQ</v>
      </c>
      <c r="D1564" s="878"/>
      <c r="E1564" s="875" t="str">
        <f ca="1">IFERROR(IF(VLOOKUP(C1564,' Disaggregation - Section E '!A$7:J472,7,0)="","",VLOOKUP(C1564,' Disaggregation - Section E '!A$7:J176,7,0)*100),"")</f>
        <v/>
      </c>
      <c r="F1564" s="877" t="str">
        <f ca="1">IFERROR(IF(VLOOKUP(C1564,' Disaggregation - Section E '!A$7:J472,5,0)=0,"",VLOOKUP(C1564,' Disaggregation - Section E '!A$7:J472,5,0)),"")</f>
        <v/>
      </c>
      <c r="G1564" s="876" t="str">
        <f ca="1">IFERROR(IF(VLOOKUP(C1564,' Disaggregation - Section E '!A$7:J472,6,0)="","",VLOOKUP(C1564,' Disaggregation - Section E '!A$7:J472,6,0)),"")</f>
        <v/>
      </c>
      <c r="H1564" s="876" t="str">
        <f ca="1">IFERROR(IF(INDEX(' Disaggregation - Section E '!F$7:F472,MATCH(C1564,' Disaggregation - Section E '!A$7:A472,0)+1,1)&lt;&gt;0,INDEX(' Disaggregation - Section E '!F$7:F472,MATCH(C1564,' Disaggregation - Section E '!A$7:A472,0)+1,1),""),"")</f>
        <v/>
      </c>
      <c r="I1564" s="877" t="str">
        <f ca="1">IFERROR(IF(VLOOKUP(C1564,' Disaggregation - Section E '!A$7:J472,8,0)=0,"",VLOOKUP(C1564,' Disaggregation - Section E '!A$7:J472,8,0)),"")</f>
        <v/>
      </c>
      <c r="J1564" s="877" t="str">
        <f ca="1">IFERROR(IF(VLOOKUP(C1564,' Disaggregation - Section E '!A$7:J472,9,0)="","",VLOOKUP(C1564,' Disaggregation - Section E '!A$7:J472,9,0)),"")</f>
        <v/>
      </c>
      <c r="K1564" s="873" t="str">
        <f ca="1">IFERROR(VLOOKUP(C1564,' Disaggregation - Section E '!A$7:J472,3,0),"")</f>
        <v/>
      </c>
      <c r="L1564" s="877" t="str">
        <f ca="1">IFERROR(IF(VLOOKUP(C1564,' Disaggregation - Section E '!A$7:J472,10,0)="","",VLOOKUP(C1564,' Disaggregation - Section E '!A$7:J472,10,0)),"")</f>
        <v/>
      </c>
      <c r="M1564" s="873" t="str">
        <f ca="1">IFERROR(IF(VLOOKUP(C1564,' Disaggregation - Section E '!A$7:O472,15,0)=0,"",VLOOKUP(C1564,' Disaggregation - Section E '!A$7:O472,15,0)),"")</f>
        <v/>
      </c>
      <c r="N1564" s="873"/>
      <c r="O1564" s="873"/>
    </row>
    <row r="1565" spans="1:15" x14ac:dyDescent="0.35">
      <c r="A1565" s="873" t="b">
        <f t="shared" ca="1" si="152"/>
        <v>0</v>
      </c>
      <c r="B1565" s="873"/>
      <c r="C1565" s="891" t="str">
        <f ca="1">IF(COUNTA(O$1399:O1565)=1,"",OFFSET(B1565,-COUNTA(O$1399:O1565)+1,1))</f>
        <v>a1G55000001jxiQEAQ</v>
      </c>
      <c r="D1565" s="878"/>
      <c r="E1565" s="875" t="str">
        <f ca="1">IFERROR(IF(VLOOKUP(C1565,' Disaggregation - Section E '!A$7:J473,7,0)="","",VLOOKUP(C1565,' Disaggregation - Section E '!A$7:J177,7,0)*100),"")</f>
        <v/>
      </c>
      <c r="F1565" s="877" t="str">
        <f ca="1">IFERROR(IF(VLOOKUP(C1565,' Disaggregation - Section E '!A$7:J473,5,0)=0,"",VLOOKUP(C1565,' Disaggregation - Section E '!A$7:J473,5,0)),"")</f>
        <v/>
      </c>
      <c r="G1565" s="876" t="str">
        <f ca="1">IFERROR(IF(VLOOKUP(C1565,' Disaggregation - Section E '!A$7:J473,6,0)="","",VLOOKUP(C1565,' Disaggregation - Section E '!A$7:J473,6,0)),"")</f>
        <v/>
      </c>
      <c r="H1565" s="876" t="str">
        <f ca="1">IFERROR(IF(INDEX(' Disaggregation - Section E '!F$7:F473,MATCH(C1565,' Disaggregation - Section E '!A$7:A473,0)+1,1)&lt;&gt;0,INDEX(' Disaggregation - Section E '!F$7:F473,MATCH(C1565,' Disaggregation - Section E '!A$7:A473,0)+1,1),""),"")</f>
        <v/>
      </c>
      <c r="I1565" s="877" t="str">
        <f ca="1">IFERROR(IF(VLOOKUP(C1565,' Disaggregation - Section E '!A$7:J473,8,0)=0,"",VLOOKUP(C1565,' Disaggregation - Section E '!A$7:J473,8,0)),"")</f>
        <v/>
      </c>
      <c r="J1565" s="877" t="str">
        <f ca="1">IFERROR(IF(VLOOKUP(C1565,' Disaggregation - Section E '!A$7:J473,9,0)="","",VLOOKUP(C1565,' Disaggregation - Section E '!A$7:J473,9,0)),"")</f>
        <v/>
      </c>
      <c r="K1565" s="873" t="str">
        <f ca="1">IFERROR(VLOOKUP(C1565,' Disaggregation - Section E '!A$7:J473,3,0),"")</f>
        <v/>
      </c>
      <c r="L1565" s="877" t="str">
        <f ca="1">IFERROR(IF(VLOOKUP(C1565,' Disaggregation - Section E '!A$7:J473,10,0)="","",VLOOKUP(C1565,' Disaggregation - Section E '!A$7:J473,10,0)),"")</f>
        <v/>
      </c>
      <c r="M1565" s="873" t="str">
        <f ca="1">IFERROR(IF(VLOOKUP(C1565,' Disaggregation - Section E '!A$7:O473,15,0)=0,"",VLOOKUP(C1565,' Disaggregation - Section E '!A$7:O473,15,0)),"")</f>
        <v/>
      </c>
      <c r="N1565" s="873"/>
      <c r="O1565" s="873"/>
    </row>
    <row r="1566" spans="1:15" x14ac:dyDescent="0.35">
      <c r="A1566" s="873" t="b">
        <f t="shared" ca="1" si="152"/>
        <v>0</v>
      </c>
      <c r="B1566" s="873"/>
      <c r="C1566" s="891" t="str">
        <f ca="1">IF(COUNTA(O$1399:O1566)=1,"",OFFSET(B1566,-COUNTA(O$1399:O1566)+1,1))</f>
        <v>a1G55000001jxiREAQ</v>
      </c>
      <c r="D1566" s="878"/>
      <c r="E1566" s="875" t="str">
        <f ca="1">IFERROR(IF(VLOOKUP(C1566,' Disaggregation - Section E '!A$7:J474,7,0)="","",VLOOKUP(C1566,' Disaggregation - Section E '!A$7:J178,7,0)*100),"")</f>
        <v/>
      </c>
      <c r="F1566" s="877" t="str">
        <f ca="1">IFERROR(IF(VLOOKUP(C1566,' Disaggregation - Section E '!A$7:J474,5,0)=0,"",VLOOKUP(C1566,' Disaggregation - Section E '!A$7:J474,5,0)),"")</f>
        <v/>
      </c>
      <c r="G1566" s="876" t="str">
        <f ca="1">IFERROR(IF(VLOOKUP(C1566,' Disaggregation - Section E '!A$7:J474,6,0)="","",VLOOKUP(C1566,' Disaggregation - Section E '!A$7:J474,6,0)),"")</f>
        <v/>
      </c>
      <c r="H1566" s="876" t="str">
        <f ca="1">IFERROR(IF(INDEX(' Disaggregation - Section E '!F$7:F474,MATCH(C1566,' Disaggregation - Section E '!A$7:A474,0)+1,1)&lt;&gt;0,INDEX(' Disaggregation - Section E '!F$7:F474,MATCH(C1566,' Disaggregation - Section E '!A$7:A474,0)+1,1),""),"")</f>
        <v/>
      </c>
      <c r="I1566" s="877" t="str">
        <f ca="1">IFERROR(IF(VLOOKUP(C1566,' Disaggregation - Section E '!A$7:J474,8,0)=0,"",VLOOKUP(C1566,' Disaggregation - Section E '!A$7:J474,8,0)),"")</f>
        <v/>
      </c>
      <c r="J1566" s="877" t="str">
        <f ca="1">IFERROR(IF(VLOOKUP(C1566,' Disaggregation - Section E '!A$7:J474,9,0)="","",VLOOKUP(C1566,' Disaggregation - Section E '!A$7:J474,9,0)),"")</f>
        <v/>
      </c>
      <c r="K1566" s="873" t="str">
        <f ca="1">IFERROR(VLOOKUP(C1566,' Disaggregation - Section E '!A$7:J474,3,0),"")</f>
        <v/>
      </c>
      <c r="L1566" s="877" t="str">
        <f ca="1">IFERROR(IF(VLOOKUP(C1566,' Disaggregation - Section E '!A$7:J474,10,0)="","",VLOOKUP(C1566,' Disaggregation - Section E '!A$7:J474,10,0)),"")</f>
        <v/>
      </c>
      <c r="M1566" s="873" t="str">
        <f ca="1">IFERROR(IF(VLOOKUP(C1566,' Disaggregation - Section E '!A$7:O474,15,0)=0,"",VLOOKUP(C1566,' Disaggregation - Section E '!A$7:O474,15,0)),"")</f>
        <v/>
      </c>
      <c r="N1566" s="873"/>
      <c r="O1566" s="873"/>
    </row>
    <row r="1567" spans="1:15" x14ac:dyDescent="0.35">
      <c r="A1567" s="873" t="b">
        <f t="shared" ca="1" si="152"/>
        <v>0</v>
      </c>
      <c r="B1567" s="873"/>
      <c r="C1567" s="891" t="str">
        <f ca="1">IF(COUNTA(O$1399:O1567)=1,"",OFFSET(B1567,-COUNTA(O$1399:O1567)+1,1))</f>
        <v>a1G55000001jxiSEAQ</v>
      </c>
      <c r="D1567" s="878"/>
      <c r="E1567" s="875" t="str">
        <f ca="1">IFERROR(IF(VLOOKUP(C1567,' Disaggregation - Section E '!A$7:J475,7,0)="","",VLOOKUP(C1567,' Disaggregation - Section E '!A$7:J179,7,0)*100),"")</f>
        <v/>
      </c>
      <c r="F1567" s="877" t="str">
        <f ca="1">IFERROR(IF(VLOOKUP(C1567,' Disaggregation - Section E '!A$7:J475,5,0)=0,"",VLOOKUP(C1567,' Disaggregation - Section E '!A$7:J475,5,0)),"")</f>
        <v/>
      </c>
      <c r="G1567" s="876" t="str">
        <f ca="1">IFERROR(IF(VLOOKUP(C1567,' Disaggregation - Section E '!A$7:J475,6,0)="","",VLOOKUP(C1567,' Disaggregation - Section E '!A$7:J475,6,0)),"")</f>
        <v/>
      </c>
      <c r="H1567" s="876" t="str">
        <f ca="1">IFERROR(IF(INDEX(' Disaggregation - Section E '!F$7:F475,MATCH(C1567,' Disaggregation - Section E '!A$7:A475,0)+1,1)&lt;&gt;0,INDEX(' Disaggregation - Section E '!F$7:F475,MATCH(C1567,' Disaggregation - Section E '!A$7:A475,0)+1,1),""),"")</f>
        <v/>
      </c>
      <c r="I1567" s="877" t="str">
        <f ca="1">IFERROR(IF(VLOOKUP(C1567,' Disaggregation - Section E '!A$7:J475,8,0)=0,"",VLOOKUP(C1567,' Disaggregation - Section E '!A$7:J475,8,0)),"")</f>
        <v/>
      </c>
      <c r="J1567" s="877" t="str">
        <f ca="1">IFERROR(IF(VLOOKUP(C1567,' Disaggregation - Section E '!A$7:J475,9,0)="","",VLOOKUP(C1567,' Disaggregation - Section E '!A$7:J475,9,0)),"")</f>
        <v/>
      </c>
      <c r="K1567" s="873" t="str">
        <f ca="1">IFERROR(VLOOKUP(C1567,' Disaggregation - Section E '!A$7:J475,3,0),"")</f>
        <v/>
      </c>
      <c r="L1567" s="877" t="str">
        <f ca="1">IFERROR(IF(VLOOKUP(C1567,' Disaggregation - Section E '!A$7:J475,10,0)="","",VLOOKUP(C1567,' Disaggregation - Section E '!A$7:J475,10,0)),"")</f>
        <v/>
      </c>
      <c r="M1567" s="873" t="str">
        <f ca="1">IFERROR(IF(VLOOKUP(C1567,' Disaggregation - Section E '!A$7:O475,15,0)=0,"",VLOOKUP(C1567,' Disaggregation - Section E '!A$7:O475,15,0)),"")</f>
        <v/>
      </c>
      <c r="N1567" s="873"/>
      <c r="O1567" s="873"/>
    </row>
    <row r="1568" spans="1:15" x14ac:dyDescent="0.35">
      <c r="A1568" s="873" t="b">
        <f t="shared" ca="1" si="152"/>
        <v>0</v>
      </c>
      <c r="B1568" s="873"/>
      <c r="C1568" s="891" t="str">
        <f ca="1">IF(COUNTA(O$1399:O1568)=1,"",OFFSET(B1568,-COUNTA(O$1399:O1568)+1,1))</f>
        <v>a1G55000001jxiTEAQ</v>
      </c>
      <c r="D1568" s="878"/>
      <c r="E1568" s="875" t="str">
        <f ca="1">IFERROR(IF(VLOOKUP(C1568,' Disaggregation - Section E '!A$7:J476,7,0)="","",VLOOKUP(C1568,' Disaggregation - Section E '!A$7:J180,7,0)*100),"")</f>
        <v/>
      </c>
      <c r="F1568" s="877" t="str">
        <f ca="1">IFERROR(IF(VLOOKUP(C1568,' Disaggregation - Section E '!A$7:J476,5,0)=0,"",VLOOKUP(C1568,' Disaggregation - Section E '!A$7:J476,5,0)),"")</f>
        <v/>
      </c>
      <c r="G1568" s="876" t="str">
        <f ca="1">IFERROR(IF(VLOOKUP(C1568,' Disaggregation - Section E '!A$7:J476,6,0)="","",VLOOKUP(C1568,' Disaggregation - Section E '!A$7:J476,6,0)),"")</f>
        <v/>
      </c>
      <c r="H1568" s="876" t="str">
        <f ca="1">IFERROR(IF(INDEX(' Disaggregation - Section E '!F$7:F476,MATCH(C1568,' Disaggregation - Section E '!A$7:A476,0)+1,1)&lt;&gt;0,INDEX(' Disaggregation - Section E '!F$7:F476,MATCH(C1568,' Disaggregation - Section E '!A$7:A476,0)+1,1),""),"")</f>
        <v/>
      </c>
      <c r="I1568" s="877" t="str">
        <f ca="1">IFERROR(IF(VLOOKUP(C1568,' Disaggregation - Section E '!A$7:J476,8,0)=0,"",VLOOKUP(C1568,' Disaggregation - Section E '!A$7:J476,8,0)),"")</f>
        <v/>
      </c>
      <c r="J1568" s="877" t="str">
        <f ca="1">IFERROR(IF(VLOOKUP(C1568,' Disaggregation - Section E '!A$7:J476,9,0)="","",VLOOKUP(C1568,' Disaggregation - Section E '!A$7:J476,9,0)),"")</f>
        <v/>
      </c>
      <c r="K1568" s="873" t="str">
        <f ca="1">IFERROR(VLOOKUP(C1568,' Disaggregation - Section E '!A$7:J476,3,0),"")</f>
        <v/>
      </c>
      <c r="L1568" s="877" t="str">
        <f ca="1">IFERROR(IF(VLOOKUP(C1568,' Disaggregation - Section E '!A$7:J476,10,0)="","",VLOOKUP(C1568,' Disaggregation - Section E '!A$7:J476,10,0)),"")</f>
        <v/>
      </c>
      <c r="M1568" s="873" t="str">
        <f ca="1">IFERROR(IF(VLOOKUP(C1568,' Disaggregation - Section E '!A$7:O476,15,0)=0,"",VLOOKUP(C1568,' Disaggregation - Section E '!A$7:O476,15,0)),"")</f>
        <v/>
      </c>
      <c r="N1568" s="873"/>
      <c r="O1568" s="873"/>
    </row>
    <row r="1569" spans="1:15" x14ac:dyDescent="0.35">
      <c r="A1569" s="873" t="b">
        <f t="shared" ca="1" si="152"/>
        <v>0</v>
      </c>
      <c r="B1569" s="873"/>
      <c r="C1569" s="891" t="str">
        <f ca="1">IF(COUNTA(O$1399:O1569)=1,"",OFFSET(B1569,-COUNTA(O$1399:O1569)+1,1))</f>
        <v>a1G55000001jxiUEAQ</v>
      </c>
      <c r="D1569" s="878"/>
      <c r="E1569" s="875" t="str">
        <f ca="1">IFERROR(IF(VLOOKUP(C1569,' Disaggregation - Section E '!A$7:J477,7,0)="","",VLOOKUP(C1569,' Disaggregation - Section E '!A$7:J181,7,0)*100),"")</f>
        <v/>
      </c>
      <c r="F1569" s="877" t="str">
        <f ca="1">IFERROR(IF(VLOOKUP(C1569,' Disaggregation - Section E '!A$7:J477,5,0)=0,"",VLOOKUP(C1569,' Disaggregation - Section E '!A$7:J477,5,0)),"")</f>
        <v/>
      </c>
      <c r="G1569" s="876" t="str">
        <f ca="1">IFERROR(IF(VLOOKUP(C1569,' Disaggregation - Section E '!A$7:J477,6,0)="","",VLOOKUP(C1569,' Disaggregation - Section E '!A$7:J477,6,0)),"")</f>
        <v/>
      </c>
      <c r="H1569" s="876" t="str">
        <f ca="1">IFERROR(IF(INDEX(' Disaggregation - Section E '!F$7:F477,MATCH(C1569,' Disaggregation - Section E '!A$7:A477,0)+1,1)&lt;&gt;0,INDEX(' Disaggregation - Section E '!F$7:F477,MATCH(C1569,' Disaggregation - Section E '!A$7:A477,0)+1,1),""),"")</f>
        <v/>
      </c>
      <c r="I1569" s="877" t="str">
        <f ca="1">IFERROR(IF(VLOOKUP(C1569,' Disaggregation - Section E '!A$7:J477,8,0)=0,"",VLOOKUP(C1569,' Disaggregation - Section E '!A$7:J477,8,0)),"")</f>
        <v/>
      </c>
      <c r="J1569" s="877" t="str">
        <f ca="1">IFERROR(IF(VLOOKUP(C1569,' Disaggregation - Section E '!A$7:J477,9,0)="","",VLOOKUP(C1569,' Disaggregation - Section E '!A$7:J477,9,0)),"")</f>
        <v/>
      </c>
      <c r="K1569" s="873" t="str">
        <f ca="1">IFERROR(VLOOKUP(C1569,' Disaggregation - Section E '!A$7:J477,3,0),"")</f>
        <v/>
      </c>
      <c r="L1569" s="877" t="str">
        <f ca="1">IFERROR(IF(VLOOKUP(C1569,' Disaggregation - Section E '!A$7:J477,10,0)="","",VLOOKUP(C1569,' Disaggregation - Section E '!A$7:J477,10,0)),"")</f>
        <v/>
      </c>
      <c r="M1569" s="873" t="str">
        <f ca="1">IFERROR(IF(VLOOKUP(C1569,' Disaggregation - Section E '!A$7:O477,15,0)=0,"",VLOOKUP(C1569,' Disaggregation - Section E '!A$7:O477,15,0)),"")</f>
        <v/>
      </c>
      <c r="N1569" s="873"/>
      <c r="O1569" s="873"/>
    </row>
    <row r="1570" spans="1:15" x14ac:dyDescent="0.35">
      <c r="A1570" s="873" t="b">
        <f t="shared" ca="1" si="152"/>
        <v>0</v>
      </c>
      <c r="B1570" s="873"/>
      <c r="C1570" s="891" t="str">
        <f ca="1">IF(COUNTA(O$1399:O1570)=1,"",OFFSET(B1570,-COUNTA(O$1399:O1570)+1,1))</f>
        <v>a1G55000001jxiVEAQ</v>
      </c>
      <c r="D1570" s="878"/>
      <c r="E1570" s="875" t="str">
        <f ca="1">IFERROR(IF(VLOOKUP(C1570,' Disaggregation - Section E '!A$7:J478,7,0)="","",VLOOKUP(C1570,' Disaggregation - Section E '!A$7:J182,7,0)*100),"")</f>
        <v/>
      </c>
      <c r="F1570" s="877" t="str">
        <f ca="1">IFERROR(IF(VLOOKUP(C1570,' Disaggregation - Section E '!A$7:J478,5,0)=0,"",VLOOKUP(C1570,' Disaggregation - Section E '!A$7:J478,5,0)),"")</f>
        <v/>
      </c>
      <c r="G1570" s="876" t="str">
        <f ca="1">IFERROR(IF(VLOOKUP(C1570,' Disaggregation - Section E '!A$7:J478,6,0)="","",VLOOKUP(C1570,' Disaggregation - Section E '!A$7:J478,6,0)),"")</f>
        <v/>
      </c>
      <c r="H1570" s="876" t="str">
        <f ca="1">IFERROR(IF(INDEX(' Disaggregation - Section E '!F$7:F478,MATCH(C1570,' Disaggregation - Section E '!A$7:A478,0)+1,1)&lt;&gt;0,INDEX(' Disaggregation - Section E '!F$7:F478,MATCH(C1570,' Disaggregation - Section E '!A$7:A478,0)+1,1),""),"")</f>
        <v/>
      </c>
      <c r="I1570" s="877" t="str">
        <f ca="1">IFERROR(IF(VLOOKUP(C1570,' Disaggregation - Section E '!A$7:J478,8,0)=0,"",VLOOKUP(C1570,' Disaggregation - Section E '!A$7:J478,8,0)),"")</f>
        <v/>
      </c>
      <c r="J1570" s="877" t="str">
        <f ca="1">IFERROR(IF(VLOOKUP(C1570,' Disaggregation - Section E '!A$7:J478,9,0)="","",VLOOKUP(C1570,' Disaggregation - Section E '!A$7:J478,9,0)),"")</f>
        <v/>
      </c>
      <c r="K1570" s="873" t="str">
        <f ca="1">IFERROR(VLOOKUP(C1570,' Disaggregation - Section E '!A$7:J478,3,0),"")</f>
        <v/>
      </c>
      <c r="L1570" s="877" t="str">
        <f ca="1">IFERROR(IF(VLOOKUP(C1570,' Disaggregation - Section E '!A$7:J478,10,0)="","",VLOOKUP(C1570,' Disaggregation - Section E '!A$7:J478,10,0)),"")</f>
        <v/>
      </c>
      <c r="M1570" s="873" t="str">
        <f ca="1">IFERROR(IF(VLOOKUP(C1570,' Disaggregation - Section E '!A$7:O478,15,0)=0,"",VLOOKUP(C1570,' Disaggregation - Section E '!A$7:O478,15,0)),"")</f>
        <v/>
      </c>
      <c r="N1570" s="873"/>
      <c r="O1570" s="873"/>
    </row>
    <row r="1571" spans="1:15" x14ac:dyDescent="0.35">
      <c r="A1571" s="873" t="b">
        <f t="shared" ca="1" si="152"/>
        <v>0</v>
      </c>
      <c r="B1571" s="873"/>
      <c r="C1571" s="891" t="str">
        <f ca="1">IF(COUNTA(O$1399:O1571)=1,"",OFFSET(B1571,-COUNTA(O$1399:O1571)+1,1))</f>
        <v>a1G55000001jxiWEAQ</v>
      </c>
      <c r="D1571" s="878"/>
      <c r="E1571" s="875" t="str">
        <f ca="1">IFERROR(IF(VLOOKUP(C1571,' Disaggregation - Section E '!A$7:J479,7,0)="","",VLOOKUP(C1571,' Disaggregation - Section E '!A$7:J183,7,0)*100),"")</f>
        <v/>
      </c>
      <c r="F1571" s="877" t="str">
        <f ca="1">IFERROR(IF(VLOOKUP(C1571,' Disaggregation - Section E '!A$7:J479,5,0)=0,"",VLOOKUP(C1571,' Disaggregation - Section E '!A$7:J479,5,0)),"")</f>
        <v/>
      </c>
      <c r="G1571" s="876" t="str">
        <f ca="1">IFERROR(IF(VLOOKUP(C1571,' Disaggregation - Section E '!A$7:J479,6,0)="","",VLOOKUP(C1571,' Disaggregation - Section E '!A$7:J479,6,0)),"")</f>
        <v/>
      </c>
      <c r="H1571" s="876" t="str">
        <f ca="1">IFERROR(IF(INDEX(' Disaggregation - Section E '!F$7:F479,MATCH(C1571,' Disaggregation - Section E '!A$7:A479,0)+1,1)&lt;&gt;0,INDEX(' Disaggregation - Section E '!F$7:F479,MATCH(C1571,' Disaggregation - Section E '!A$7:A479,0)+1,1),""),"")</f>
        <v/>
      </c>
      <c r="I1571" s="877" t="str">
        <f ca="1">IFERROR(IF(VLOOKUP(C1571,' Disaggregation - Section E '!A$7:J479,8,0)=0,"",VLOOKUP(C1571,' Disaggregation - Section E '!A$7:J479,8,0)),"")</f>
        <v/>
      </c>
      <c r="J1571" s="877" t="str">
        <f ca="1">IFERROR(IF(VLOOKUP(C1571,' Disaggregation - Section E '!A$7:J479,9,0)="","",VLOOKUP(C1571,' Disaggregation - Section E '!A$7:J479,9,0)),"")</f>
        <v/>
      </c>
      <c r="K1571" s="873" t="str">
        <f ca="1">IFERROR(VLOOKUP(C1571,' Disaggregation - Section E '!A$7:J479,3,0),"")</f>
        <v/>
      </c>
      <c r="L1571" s="877" t="str">
        <f ca="1">IFERROR(IF(VLOOKUP(C1571,' Disaggregation - Section E '!A$7:J479,10,0)="","",VLOOKUP(C1571,' Disaggregation - Section E '!A$7:J479,10,0)),"")</f>
        <v/>
      </c>
      <c r="M1571" s="873" t="str">
        <f ca="1">IFERROR(IF(VLOOKUP(C1571,' Disaggregation - Section E '!A$7:O479,15,0)=0,"",VLOOKUP(C1571,' Disaggregation - Section E '!A$7:O479,15,0)),"")</f>
        <v/>
      </c>
      <c r="N1571" s="873"/>
      <c r="O1571" s="873"/>
    </row>
    <row r="1572" spans="1:15" x14ac:dyDescent="0.35">
      <c r="A1572" s="873" t="b">
        <f t="shared" ca="1" si="152"/>
        <v>0</v>
      </c>
      <c r="B1572" s="873"/>
      <c r="C1572" s="891" t="str">
        <f ca="1">IF(COUNTA(O$1399:O1572)=1,"",OFFSET(B1572,-COUNTA(O$1399:O1572)+1,1))</f>
        <v>a1G55000001jxiXEAQ</v>
      </c>
      <c r="D1572" s="878"/>
      <c r="E1572" s="875" t="str">
        <f ca="1">IFERROR(IF(VLOOKUP(C1572,' Disaggregation - Section E '!A$7:J480,7,0)="","",VLOOKUP(C1572,' Disaggregation - Section E '!A$7:J184,7,0)*100),"")</f>
        <v/>
      </c>
      <c r="F1572" s="877" t="str">
        <f ca="1">IFERROR(IF(VLOOKUP(C1572,' Disaggregation - Section E '!A$7:J480,5,0)=0,"",VLOOKUP(C1572,' Disaggregation - Section E '!A$7:J480,5,0)),"")</f>
        <v/>
      </c>
      <c r="G1572" s="876" t="str">
        <f ca="1">IFERROR(IF(VLOOKUP(C1572,' Disaggregation - Section E '!A$7:J480,6,0)="","",VLOOKUP(C1572,' Disaggregation - Section E '!A$7:J480,6,0)),"")</f>
        <v/>
      </c>
      <c r="H1572" s="876" t="str">
        <f ca="1">IFERROR(IF(INDEX(' Disaggregation - Section E '!F$7:F480,MATCH(C1572,' Disaggregation - Section E '!A$7:A480,0)+1,1)&lt;&gt;0,INDEX(' Disaggregation - Section E '!F$7:F480,MATCH(C1572,' Disaggregation - Section E '!A$7:A480,0)+1,1),""),"")</f>
        <v/>
      </c>
      <c r="I1572" s="877" t="str">
        <f ca="1">IFERROR(IF(VLOOKUP(C1572,' Disaggregation - Section E '!A$7:J480,8,0)=0,"",VLOOKUP(C1572,' Disaggregation - Section E '!A$7:J480,8,0)),"")</f>
        <v/>
      </c>
      <c r="J1572" s="877" t="str">
        <f ca="1">IFERROR(IF(VLOOKUP(C1572,' Disaggregation - Section E '!A$7:J480,9,0)="","",VLOOKUP(C1572,' Disaggregation - Section E '!A$7:J480,9,0)),"")</f>
        <v/>
      </c>
      <c r="K1572" s="873" t="str">
        <f ca="1">IFERROR(VLOOKUP(C1572,' Disaggregation - Section E '!A$7:J480,3,0),"")</f>
        <v/>
      </c>
      <c r="L1572" s="877" t="str">
        <f ca="1">IFERROR(IF(VLOOKUP(C1572,' Disaggregation - Section E '!A$7:J480,10,0)="","",VLOOKUP(C1572,' Disaggregation - Section E '!A$7:J480,10,0)),"")</f>
        <v/>
      </c>
      <c r="M1572" s="873" t="str">
        <f ca="1">IFERROR(IF(VLOOKUP(C1572,' Disaggregation - Section E '!A$7:O480,15,0)=0,"",VLOOKUP(C1572,' Disaggregation - Section E '!A$7:O480,15,0)),"")</f>
        <v/>
      </c>
      <c r="N1572" s="873"/>
      <c r="O1572" s="873"/>
    </row>
    <row r="1573" spans="1:15" x14ac:dyDescent="0.35">
      <c r="A1573" s="873" t="b">
        <f t="shared" ca="1" si="152"/>
        <v>0</v>
      </c>
      <c r="B1573" s="873"/>
      <c r="C1573" s="891" t="str">
        <f ca="1">IF(COUNTA(O$1399:O1573)=1,"",OFFSET(B1573,-COUNTA(O$1399:O1573)+1,1))</f>
        <v>a1G55000001jxiYEAQ</v>
      </c>
      <c r="D1573" s="878"/>
      <c r="E1573" s="875" t="str">
        <f ca="1">IFERROR(IF(VLOOKUP(C1573,' Disaggregation - Section E '!A$7:J481,7,0)="","",VLOOKUP(C1573,' Disaggregation - Section E '!A$7:J185,7,0)*100),"")</f>
        <v/>
      </c>
      <c r="F1573" s="877" t="str">
        <f ca="1">IFERROR(IF(VLOOKUP(C1573,' Disaggregation - Section E '!A$7:J481,5,0)=0,"",VLOOKUP(C1573,' Disaggregation - Section E '!A$7:J481,5,0)),"")</f>
        <v/>
      </c>
      <c r="G1573" s="876" t="str">
        <f ca="1">IFERROR(IF(VLOOKUP(C1573,' Disaggregation - Section E '!A$7:J481,6,0)="","",VLOOKUP(C1573,' Disaggregation - Section E '!A$7:J481,6,0)),"")</f>
        <v/>
      </c>
      <c r="H1573" s="876" t="str">
        <f ca="1">IFERROR(IF(INDEX(' Disaggregation - Section E '!F$7:F481,MATCH(C1573,' Disaggregation - Section E '!A$7:A481,0)+1,1)&lt;&gt;0,INDEX(' Disaggregation - Section E '!F$7:F481,MATCH(C1573,' Disaggregation - Section E '!A$7:A481,0)+1,1),""),"")</f>
        <v/>
      </c>
      <c r="I1573" s="877" t="str">
        <f ca="1">IFERROR(IF(VLOOKUP(C1573,' Disaggregation - Section E '!A$7:J481,8,0)=0,"",VLOOKUP(C1573,' Disaggregation - Section E '!A$7:J481,8,0)),"")</f>
        <v/>
      </c>
      <c r="J1573" s="877" t="str">
        <f ca="1">IFERROR(IF(VLOOKUP(C1573,' Disaggregation - Section E '!A$7:J481,9,0)="","",VLOOKUP(C1573,' Disaggregation - Section E '!A$7:J481,9,0)),"")</f>
        <v/>
      </c>
      <c r="K1573" s="873" t="str">
        <f ca="1">IFERROR(VLOOKUP(C1573,' Disaggregation - Section E '!A$7:J481,3,0),"")</f>
        <v/>
      </c>
      <c r="L1573" s="877" t="str">
        <f ca="1">IFERROR(IF(VLOOKUP(C1573,' Disaggregation - Section E '!A$7:J481,10,0)="","",VLOOKUP(C1573,' Disaggregation - Section E '!A$7:J481,10,0)),"")</f>
        <v/>
      </c>
      <c r="M1573" s="873" t="str">
        <f ca="1">IFERROR(IF(VLOOKUP(C1573,' Disaggregation - Section E '!A$7:O481,15,0)=0,"",VLOOKUP(C1573,' Disaggregation - Section E '!A$7:O481,15,0)),"")</f>
        <v/>
      </c>
      <c r="N1573" s="873"/>
      <c r="O1573" s="873"/>
    </row>
    <row r="1574" spans="1:15" x14ac:dyDescent="0.35">
      <c r="A1574" s="873" t="b">
        <f t="shared" ca="1" si="152"/>
        <v>0</v>
      </c>
      <c r="B1574" s="873"/>
      <c r="C1574" s="891" t="str">
        <f ca="1">IF(COUNTA(O$1399:O1574)=1,"",OFFSET(B1574,-COUNTA(O$1399:O1574)+1,1))</f>
        <v>a1G55000001jxiZEAQ</v>
      </c>
      <c r="D1574" s="878"/>
      <c r="E1574" s="875" t="str">
        <f ca="1">IFERROR(IF(VLOOKUP(C1574,' Disaggregation - Section E '!A$7:J482,7,0)="","",VLOOKUP(C1574,' Disaggregation - Section E '!A$7:J186,7,0)*100),"")</f>
        <v/>
      </c>
      <c r="F1574" s="877" t="str">
        <f ca="1">IFERROR(IF(VLOOKUP(C1574,' Disaggregation - Section E '!A$7:J482,5,0)=0,"",VLOOKUP(C1574,' Disaggregation - Section E '!A$7:J482,5,0)),"")</f>
        <v/>
      </c>
      <c r="G1574" s="876" t="str">
        <f ca="1">IFERROR(IF(VLOOKUP(C1574,' Disaggregation - Section E '!A$7:J482,6,0)="","",VLOOKUP(C1574,' Disaggregation - Section E '!A$7:J482,6,0)),"")</f>
        <v/>
      </c>
      <c r="H1574" s="876" t="str">
        <f ca="1">IFERROR(IF(INDEX(' Disaggregation - Section E '!F$7:F482,MATCH(C1574,' Disaggregation - Section E '!A$7:A482,0)+1,1)&lt;&gt;0,INDEX(' Disaggregation - Section E '!F$7:F482,MATCH(C1574,' Disaggregation - Section E '!A$7:A482,0)+1,1),""),"")</f>
        <v/>
      </c>
      <c r="I1574" s="877" t="str">
        <f ca="1">IFERROR(IF(VLOOKUP(C1574,' Disaggregation - Section E '!A$7:J482,8,0)=0,"",VLOOKUP(C1574,' Disaggregation - Section E '!A$7:J482,8,0)),"")</f>
        <v/>
      </c>
      <c r="J1574" s="877" t="str">
        <f ca="1">IFERROR(IF(VLOOKUP(C1574,' Disaggregation - Section E '!A$7:J482,9,0)="","",VLOOKUP(C1574,' Disaggregation - Section E '!A$7:J482,9,0)),"")</f>
        <v/>
      </c>
      <c r="K1574" s="873" t="str">
        <f ca="1">IFERROR(VLOOKUP(C1574,' Disaggregation - Section E '!A$7:J482,3,0),"")</f>
        <v/>
      </c>
      <c r="L1574" s="877" t="str">
        <f ca="1">IFERROR(IF(VLOOKUP(C1574,' Disaggregation - Section E '!A$7:J482,10,0)="","",VLOOKUP(C1574,' Disaggregation - Section E '!A$7:J482,10,0)),"")</f>
        <v/>
      </c>
      <c r="M1574" s="873" t="str">
        <f ca="1">IFERROR(IF(VLOOKUP(C1574,' Disaggregation - Section E '!A$7:O482,15,0)=0,"",VLOOKUP(C1574,' Disaggregation - Section E '!A$7:O482,15,0)),"")</f>
        <v/>
      </c>
      <c r="N1574" s="873"/>
      <c r="O1574" s="873"/>
    </row>
    <row r="1575" spans="1:15" x14ac:dyDescent="0.35">
      <c r="A1575" s="873" t="b">
        <f t="shared" ca="1" si="152"/>
        <v>0</v>
      </c>
      <c r="B1575" s="873"/>
      <c r="C1575" s="891" t="str">
        <f ca="1">IF(COUNTA(O$1399:O1575)=1,"",OFFSET(B1575,-COUNTA(O$1399:O1575)+1,1))</f>
        <v>a1G55000001jxiaEAA</v>
      </c>
      <c r="D1575" s="878"/>
      <c r="E1575" s="875" t="str">
        <f ca="1">IFERROR(IF(VLOOKUP(C1575,' Disaggregation - Section E '!A$7:J483,7,0)="","",VLOOKUP(C1575,' Disaggregation - Section E '!A$7:J187,7,0)*100),"")</f>
        <v/>
      </c>
      <c r="F1575" s="877" t="str">
        <f ca="1">IFERROR(IF(VLOOKUP(C1575,' Disaggregation - Section E '!A$7:J483,5,0)=0,"",VLOOKUP(C1575,' Disaggregation - Section E '!A$7:J483,5,0)),"")</f>
        <v/>
      </c>
      <c r="G1575" s="876" t="str">
        <f ca="1">IFERROR(IF(VLOOKUP(C1575,' Disaggregation - Section E '!A$7:J483,6,0)="","",VLOOKUP(C1575,' Disaggregation - Section E '!A$7:J483,6,0)),"")</f>
        <v/>
      </c>
      <c r="H1575" s="876" t="str">
        <f ca="1">IFERROR(IF(INDEX(' Disaggregation - Section E '!F$7:F483,MATCH(C1575,' Disaggregation - Section E '!A$7:A483,0)+1,1)&lt;&gt;0,INDEX(' Disaggregation - Section E '!F$7:F483,MATCH(C1575,' Disaggregation - Section E '!A$7:A483,0)+1,1),""),"")</f>
        <v/>
      </c>
      <c r="I1575" s="877" t="str">
        <f ca="1">IFERROR(IF(VLOOKUP(C1575,' Disaggregation - Section E '!A$7:J483,8,0)=0,"",VLOOKUP(C1575,' Disaggregation - Section E '!A$7:J483,8,0)),"")</f>
        <v/>
      </c>
      <c r="J1575" s="877" t="str">
        <f ca="1">IFERROR(IF(VLOOKUP(C1575,' Disaggregation - Section E '!A$7:J483,9,0)="","",VLOOKUP(C1575,' Disaggregation - Section E '!A$7:J483,9,0)),"")</f>
        <v/>
      </c>
      <c r="K1575" s="873" t="str">
        <f ca="1">IFERROR(VLOOKUP(C1575,' Disaggregation - Section E '!A$7:J483,3,0),"")</f>
        <v/>
      </c>
      <c r="L1575" s="877" t="str">
        <f ca="1">IFERROR(IF(VLOOKUP(C1575,' Disaggregation - Section E '!A$7:J483,10,0)="","",VLOOKUP(C1575,' Disaggregation - Section E '!A$7:J483,10,0)),"")</f>
        <v/>
      </c>
      <c r="M1575" s="873" t="str">
        <f ca="1">IFERROR(IF(VLOOKUP(C1575,' Disaggregation - Section E '!A$7:O483,15,0)=0,"",VLOOKUP(C1575,' Disaggregation - Section E '!A$7:O483,15,0)),"")</f>
        <v/>
      </c>
      <c r="N1575" s="873"/>
      <c r="O1575" s="873"/>
    </row>
    <row r="1576" spans="1:15" x14ac:dyDescent="0.35">
      <c r="A1576" s="873" t="b">
        <f t="shared" ca="1" si="152"/>
        <v>0</v>
      </c>
      <c r="B1576" s="873"/>
      <c r="C1576" s="891" t="str">
        <f ca="1">IF(COUNTA(O$1399:O1576)=1,"",OFFSET(B1576,-COUNTA(O$1399:O1576)+1,1))</f>
        <v>a1G55000001jxibEAA</v>
      </c>
      <c r="D1576" s="878"/>
      <c r="E1576" s="875" t="str">
        <f ca="1">IFERROR(IF(VLOOKUP(C1576,' Disaggregation - Section E '!A$7:J484,7,0)="","",VLOOKUP(C1576,' Disaggregation - Section E '!A$7:J188,7,0)*100),"")</f>
        <v/>
      </c>
      <c r="F1576" s="877" t="str">
        <f ca="1">IFERROR(IF(VLOOKUP(C1576,' Disaggregation - Section E '!A$7:J484,5,0)=0,"",VLOOKUP(C1576,' Disaggregation - Section E '!A$7:J484,5,0)),"")</f>
        <v/>
      </c>
      <c r="G1576" s="876" t="str">
        <f ca="1">IFERROR(IF(VLOOKUP(C1576,' Disaggregation - Section E '!A$7:J484,6,0)="","",VLOOKUP(C1576,' Disaggregation - Section E '!A$7:J484,6,0)),"")</f>
        <v/>
      </c>
      <c r="H1576" s="876" t="str">
        <f ca="1">IFERROR(IF(INDEX(' Disaggregation - Section E '!F$7:F484,MATCH(C1576,' Disaggregation - Section E '!A$7:A484,0)+1,1)&lt;&gt;0,INDEX(' Disaggregation - Section E '!F$7:F484,MATCH(C1576,' Disaggregation - Section E '!A$7:A484,0)+1,1),""),"")</f>
        <v/>
      </c>
      <c r="I1576" s="877" t="str">
        <f ca="1">IFERROR(IF(VLOOKUP(C1576,' Disaggregation - Section E '!A$7:J484,8,0)=0,"",VLOOKUP(C1576,' Disaggregation - Section E '!A$7:J484,8,0)),"")</f>
        <v/>
      </c>
      <c r="J1576" s="877" t="str">
        <f ca="1">IFERROR(IF(VLOOKUP(C1576,' Disaggregation - Section E '!A$7:J484,9,0)="","",VLOOKUP(C1576,' Disaggregation - Section E '!A$7:J484,9,0)),"")</f>
        <v/>
      </c>
      <c r="K1576" s="873" t="str">
        <f ca="1">IFERROR(VLOOKUP(C1576,' Disaggregation - Section E '!A$7:J484,3,0),"")</f>
        <v/>
      </c>
      <c r="L1576" s="877" t="str">
        <f ca="1">IFERROR(IF(VLOOKUP(C1576,' Disaggregation - Section E '!A$7:J484,10,0)="","",VLOOKUP(C1576,' Disaggregation - Section E '!A$7:J484,10,0)),"")</f>
        <v/>
      </c>
      <c r="M1576" s="873" t="str">
        <f ca="1">IFERROR(IF(VLOOKUP(C1576,' Disaggregation - Section E '!A$7:O484,15,0)=0,"",VLOOKUP(C1576,' Disaggregation - Section E '!A$7:O484,15,0)),"")</f>
        <v/>
      </c>
      <c r="N1576" s="873"/>
      <c r="O1576" s="873"/>
    </row>
    <row r="1577" spans="1:15" x14ac:dyDescent="0.35">
      <c r="A1577" s="873" t="b">
        <f t="shared" ca="1" si="152"/>
        <v>0</v>
      </c>
      <c r="B1577" s="873"/>
      <c r="C1577" s="891" t="str">
        <f ca="1">IF(COUNTA(O$1399:O1577)=1,"",OFFSET(B1577,-COUNTA(O$1399:O1577)+1,1))</f>
        <v>a1G55000001jxicEAA</v>
      </c>
      <c r="D1577" s="878"/>
      <c r="E1577" s="875" t="str">
        <f ca="1">IFERROR(IF(VLOOKUP(C1577,' Disaggregation - Section E '!A$7:J485,7,0)="","",VLOOKUP(C1577,' Disaggregation - Section E '!A$7:J189,7,0)*100),"")</f>
        <v/>
      </c>
      <c r="F1577" s="877" t="str">
        <f ca="1">IFERROR(IF(VLOOKUP(C1577,' Disaggregation - Section E '!A$7:J485,5,0)=0,"",VLOOKUP(C1577,' Disaggregation - Section E '!A$7:J485,5,0)),"")</f>
        <v/>
      </c>
      <c r="G1577" s="876" t="str">
        <f ca="1">IFERROR(IF(VLOOKUP(C1577,' Disaggregation - Section E '!A$7:J485,6,0)="","",VLOOKUP(C1577,' Disaggregation - Section E '!A$7:J485,6,0)),"")</f>
        <v/>
      </c>
      <c r="H1577" s="876" t="str">
        <f ca="1">IFERROR(IF(INDEX(' Disaggregation - Section E '!F$7:F485,MATCH(C1577,' Disaggregation - Section E '!A$7:A485,0)+1,1)&lt;&gt;0,INDEX(' Disaggregation - Section E '!F$7:F485,MATCH(C1577,' Disaggregation - Section E '!A$7:A485,0)+1,1),""),"")</f>
        <v/>
      </c>
      <c r="I1577" s="877" t="str">
        <f ca="1">IFERROR(IF(VLOOKUP(C1577,' Disaggregation - Section E '!A$7:J485,8,0)=0,"",VLOOKUP(C1577,' Disaggregation - Section E '!A$7:J485,8,0)),"")</f>
        <v/>
      </c>
      <c r="J1577" s="877" t="str">
        <f ca="1">IFERROR(IF(VLOOKUP(C1577,' Disaggregation - Section E '!A$7:J485,9,0)="","",VLOOKUP(C1577,' Disaggregation - Section E '!A$7:J485,9,0)),"")</f>
        <v/>
      </c>
      <c r="K1577" s="873" t="str">
        <f ca="1">IFERROR(VLOOKUP(C1577,' Disaggregation - Section E '!A$7:J485,3,0),"")</f>
        <v/>
      </c>
      <c r="L1577" s="877" t="str">
        <f ca="1">IFERROR(IF(VLOOKUP(C1577,' Disaggregation - Section E '!A$7:J485,10,0)="","",VLOOKUP(C1577,' Disaggregation - Section E '!A$7:J485,10,0)),"")</f>
        <v/>
      </c>
      <c r="M1577" s="873" t="str">
        <f ca="1">IFERROR(IF(VLOOKUP(C1577,' Disaggregation - Section E '!A$7:O485,15,0)=0,"",VLOOKUP(C1577,' Disaggregation - Section E '!A$7:O485,15,0)),"")</f>
        <v/>
      </c>
      <c r="N1577" s="873"/>
      <c r="O1577" s="873"/>
    </row>
    <row r="1578" spans="1:15" x14ac:dyDescent="0.35">
      <c r="A1578" s="873" t="b">
        <f t="shared" ca="1" si="152"/>
        <v>0</v>
      </c>
      <c r="B1578" s="873"/>
      <c r="C1578" s="891" t="str">
        <f ca="1">IF(COUNTA(O$1399:O1578)=1,"",OFFSET(B1578,-COUNTA(O$1399:O1578)+1,1))</f>
        <v>a1G55000001jxidEAA</v>
      </c>
      <c r="D1578" s="878"/>
      <c r="E1578" s="875" t="str">
        <f ca="1">IFERROR(IF(VLOOKUP(C1578,' Disaggregation - Section E '!A$7:J486,7,0)="","",VLOOKUP(C1578,' Disaggregation - Section E '!A$7:J190,7,0)*100),"")</f>
        <v/>
      </c>
      <c r="F1578" s="877" t="str">
        <f ca="1">IFERROR(IF(VLOOKUP(C1578,' Disaggregation - Section E '!A$7:J486,5,0)=0,"",VLOOKUP(C1578,' Disaggregation - Section E '!A$7:J486,5,0)),"")</f>
        <v/>
      </c>
      <c r="G1578" s="876" t="str">
        <f ca="1">IFERROR(IF(VLOOKUP(C1578,' Disaggregation - Section E '!A$7:J486,6,0)="","",VLOOKUP(C1578,' Disaggregation - Section E '!A$7:J486,6,0)),"")</f>
        <v/>
      </c>
      <c r="H1578" s="876" t="str">
        <f ca="1">IFERROR(IF(INDEX(' Disaggregation - Section E '!F$7:F486,MATCH(C1578,' Disaggregation - Section E '!A$7:A486,0)+1,1)&lt;&gt;0,INDEX(' Disaggregation - Section E '!F$7:F486,MATCH(C1578,' Disaggregation - Section E '!A$7:A486,0)+1,1),""),"")</f>
        <v/>
      </c>
      <c r="I1578" s="877" t="str">
        <f ca="1">IFERROR(IF(VLOOKUP(C1578,' Disaggregation - Section E '!A$7:J486,8,0)=0,"",VLOOKUP(C1578,' Disaggregation - Section E '!A$7:J486,8,0)),"")</f>
        <v/>
      </c>
      <c r="J1578" s="877" t="str">
        <f ca="1">IFERROR(IF(VLOOKUP(C1578,' Disaggregation - Section E '!A$7:J486,9,0)="","",VLOOKUP(C1578,' Disaggregation - Section E '!A$7:J486,9,0)),"")</f>
        <v/>
      </c>
      <c r="K1578" s="873" t="str">
        <f ca="1">IFERROR(VLOOKUP(C1578,' Disaggregation - Section E '!A$7:J486,3,0),"")</f>
        <v/>
      </c>
      <c r="L1578" s="877" t="str">
        <f ca="1">IFERROR(IF(VLOOKUP(C1578,' Disaggregation - Section E '!A$7:J486,10,0)="","",VLOOKUP(C1578,' Disaggregation - Section E '!A$7:J486,10,0)),"")</f>
        <v/>
      </c>
      <c r="M1578" s="873" t="str">
        <f ca="1">IFERROR(IF(VLOOKUP(C1578,' Disaggregation - Section E '!A$7:O486,15,0)=0,"",VLOOKUP(C1578,' Disaggregation - Section E '!A$7:O486,15,0)),"")</f>
        <v/>
      </c>
      <c r="N1578" s="873"/>
      <c r="O1578" s="873"/>
    </row>
    <row r="1579" spans="1:15" x14ac:dyDescent="0.35">
      <c r="A1579" s="873" t="b">
        <f t="shared" ca="1" si="152"/>
        <v>0</v>
      </c>
      <c r="B1579" s="873"/>
      <c r="C1579" s="891" t="str">
        <f ca="1">IF(COUNTA(O$1399:O1579)=1,"",OFFSET(B1579,-COUNTA(O$1399:O1579)+1,1))</f>
        <v>a1G55000001jxieEAA</v>
      </c>
      <c r="D1579" s="878"/>
      <c r="E1579" s="875" t="str">
        <f ca="1">IFERROR(IF(VLOOKUP(C1579,' Disaggregation - Section E '!A$7:J487,7,0)="","",VLOOKUP(C1579,' Disaggregation - Section E '!A$7:J191,7,0)*100),"")</f>
        <v/>
      </c>
      <c r="F1579" s="877" t="str">
        <f ca="1">IFERROR(IF(VLOOKUP(C1579,' Disaggregation - Section E '!A$7:J487,5,0)=0,"",VLOOKUP(C1579,' Disaggregation - Section E '!A$7:J487,5,0)),"")</f>
        <v/>
      </c>
      <c r="G1579" s="876" t="str">
        <f ca="1">IFERROR(IF(VLOOKUP(C1579,' Disaggregation - Section E '!A$7:J487,6,0)="","",VLOOKUP(C1579,' Disaggregation - Section E '!A$7:J487,6,0)),"")</f>
        <v/>
      </c>
      <c r="H1579" s="876" t="str">
        <f ca="1">IFERROR(IF(INDEX(' Disaggregation - Section E '!F$7:F487,MATCH(C1579,' Disaggregation - Section E '!A$7:A487,0)+1,1)&lt;&gt;0,INDEX(' Disaggregation - Section E '!F$7:F487,MATCH(C1579,' Disaggregation - Section E '!A$7:A487,0)+1,1),""),"")</f>
        <v/>
      </c>
      <c r="I1579" s="877" t="str">
        <f ca="1">IFERROR(IF(VLOOKUP(C1579,' Disaggregation - Section E '!A$7:J487,8,0)=0,"",VLOOKUP(C1579,' Disaggregation - Section E '!A$7:J487,8,0)),"")</f>
        <v/>
      </c>
      <c r="J1579" s="877" t="str">
        <f ca="1">IFERROR(IF(VLOOKUP(C1579,' Disaggregation - Section E '!A$7:J487,9,0)="","",VLOOKUP(C1579,' Disaggregation - Section E '!A$7:J487,9,0)),"")</f>
        <v/>
      </c>
      <c r="K1579" s="873" t="str">
        <f ca="1">IFERROR(VLOOKUP(C1579,' Disaggregation - Section E '!A$7:J487,3,0),"")</f>
        <v/>
      </c>
      <c r="L1579" s="877" t="str">
        <f ca="1">IFERROR(IF(VLOOKUP(C1579,' Disaggregation - Section E '!A$7:J487,10,0)="","",VLOOKUP(C1579,' Disaggregation - Section E '!A$7:J487,10,0)),"")</f>
        <v/>
      </c>
      <c r="M1579" s="873" t="str">
        <f ca="1">IFERROR(IF(VLOOKUP(C1579,' Disaggregation - Section E '!A$7:O487,15,0)=0,"",VLOOKUP(C1579,' Disaggregation - Section E '!A$7:O487,15,0)),"")</f>
        <v/>
      </c>
      <c r="N1579" s="873"/>
      <c r="O1579" s="873"/>
    </row>
    <row r="1580" spans="1:15" x14ac:dyDescent="0.35">
      <c r="A1580" s="873" t="b">
        <f t="shared" ca="1" si="152"/>
        <v>0</v>
      </c>
      <c r="B1580" s="873"/>
      <c r="C1580" s="891" t="str">
        <f ca="1">IF(COUNTA(O$1399:O1580)=1,"",OFFSET(B1580,-COUNTA(O$1399:O1580)+1,1))</f>
        <v>a1G55000001jxifEAA</v>
      </c>
      <c r="D1580" s="878"/>
      <c r="E1580" s="875" t="str">
        <f ca="1">IFERROR(IF(VLOOKUP(C1580,' Disaggregation - Section E '!A$7:J488,7,0)="","",VLOOKUP(C1580,' Disaggregation - Section E '!A$7:J192,7,0)*100),"")</f>
        <v/>
      </c>
      <c r="F1580" s="877" t="str">
        <f ca="1">IFERROR(IF(VLOOKUP(C1580,' Disaggregation - Section E '!A$7:J488,5,0)=0,"",VLOOKUP(C1580,' Disaggregation - Section E '!A$7:J488,5,0)),"")</f>
        <v/>
      </c>
      <c r="G1580" s="876" t="str">
        <f ca="1">IFERROR(IF(VLOOKUP(C1580,' Disaggregation - Section E '!A$7:J488,6,0)="","",VLOOKUP(C1580,' Disaggregation - Section E '!A$7:J488,6,0)),"")</f>
        <v/>
      </c>
      <c r="H1580" s="876" t="str">
        <f ca="1">IFERROR(IF(INDEX(' Disaggregation - Section E '!F$7:F488,MATCH(C1580,' Disaggregation - Section E '!A$7:A488,0)+1,1)&lt;&gt;0,INDEX(' Disaggregation - Section E '!F$7:F488,MATCH(C1580,' Disaggregation - Section E '!A$7:A488,0)+1,1),""),"")</f>
        <v/>
      </c>
      <c r="I1580" s="877" t="str">
        <f ca="1">IFERROR(IF(VLOOKUP(C1580,' Disaggregation - Section E '!A$7:J488,8,0)=0,"",VLOOKUP(C1580,' Disaggregation - Section E '!A$7:J488,8,0)),"")</f>
        <v/>
      </c>
      <c r="J1580" s="877" t="str">
        <f ca="1">IFERROR(IF(VLOOKUP(C1580,' Disaggregation - Section E '!A$7:J488,9,0)="","",VLOOKUP(C1580,' Disaggregation - Section E '!A$7:J488,9,0)),"")</f>
        <v/>
      </c>
      <c r="K1580" s="873" t="str">
        <f ca="1">IFERROR(VLOOKUP(C1580,' Disaggregation - Section E '!A$7:J488,3,0),"")</f>
        <v/>
      </c>
      <c r="L1580" s="877" t="str">
        <f ca="1">IFERROR(IF(VLOOKUP(C1580,' Disaggregation - Section E '!A$7:J488,10,0)="","",VLOOKUP(C1580,' Disaggregation - Section E '!A$7:J488,10,0)),"")</f>
        <v/>
      </c>
      <c r="M1580" s="873" t="str">
        <f ca="1">IFERROR(IF(VLOOKUP(C1580,' Disaggregation - Section E '!A$7:O488,15,0)=0,"",VLOOKUP(C1580,' Disaggregation - Section E '!A$7:O488,15,0)),"")</f>
        <v/>
      </c>
      <c r="N1580" s="873"/>
      <c r="O1580" s="873"/>
    </row>
    <row r="1581" spans="1:15" x14ac:dyDescent="0.35">
      <c r="A1581" s="873" t="b">
        <f t="shared" ca="1" si="152"/>
        <v>0</v>
      </c>
      <c r="B1581" s="873"/>
      <c r="C1581" s="891" t="str">
        <f ca="1">IF(COUNTA(O$1399:O1581)=1,"",OFFSET(B1581,-COUNTA(O$1399:O1581)+1,1))</f>
        <v>a1G55000001jxigEAA</v>
      </c>
      <c r="D1581" s="878"/>
      <c r="E1581" s="875" t="str">
        <f ca="1">IFERROR(IF(VLOOKUP(C1581,' Disaggregation - Section E '!A$7:J489,7,0)="","",VLOOKUP(C1581,' Disaggregation - Section E '!A$7:J193,7,0)*100),"")</f>
        <v/>
      </c>
      <c r="F1581" s="877" t="str">
        <f ca="1">IFERROR(IF(VLOOKUP(C1581,' Disaggregation - Section E '!A$7:J489,5,0)=0,"",VLOOKUP(C1581,' Disaggregation - Section E '!A$7:J489,5,0)),"")</f>
        <v/>
      </c>
      <c r="G1581" s="876" t="str">
        <f ca="1">IFERROR(IF(VLOOKUP(C1581,' Disaggregation - Section E '!A$7:J489,6,0)="","",VLOOKUP(C1581,' Disaggregation - Section E '!A$7:J489,6,0)),"")</f>
        <v/>
      </c>
      <c r="H1581" s="876" t="str">
        <f ca="1">IFERROR(IF(INDEX(' Disaggregation - Section E '!F$7:F489,MATCH(C1581,' Disaggregation - Section E '!A$7:A489,0)+1,1)&lt;&gt;0,INDEX(' Disaggregation - Section E '!F$7:F489,MATCH(C1581,' Disaggregation - Section E '!A$7:A489,0)+1,1),""),"")</f>
        <v/>
      </c>
      <c r="I1581" s="877" t="str">
        <f ca="1">IFERROR(IF(VLOOKUP(C1581,' Disaggregation - Section E '!A$7:J489,8,0)=0,"",VLOOKUP(C1581,' Disaggregation - Section E '!A$7:J489,8,0)),"")</f>
        <v/>
      </c>
      <c r="J1581" s="877" t="str">
        <f ca="1">IFERROR(IF(VLOOKUP(C1581,' Disaggregation - Section E '!A$7:J489,9,0)="","",VLOOKUP(C1581,' Disaggregation - Section E '!A$7:J489,9,0)),"")</f>
        <v/>
      </c>
      <c r="K1581" s="873" t="str">
        <f ca="1">IFERROR(VLOOKUP(C1581,' Disaggregation - Section E '!A$7:J489,3,0),"")</f>
        <v/>
      </c>
      <c r="L1581" s="877" t="str">
        <f ca="1">IFERROR(IF(VLOOKUP(C1581,' Disaggregation - Section E '!A$7:J489,10,0)="","",VLOOKUP(C1581,' Disaggregation - Section E '!A$7:J489,10,0)),"")</f>
        <v/>
      </c>
      <c r="M1581" s="873" t="str">
        <f ca="1">IFERROR(IF(VLOOKUP(C1581,' Disaggregation - Section E '!A$7:O489,15,0)=0,"",VLOOKUP(C1581,' Disaggregation - Section E '!A$7:O489,15,0)),"")</f>
        <v/>
      </c>
      <c r="N1581" s="873"/>
      <c r="O1581" s="873"/>
    </row>
    <row r="1582" spans="1:15" x14ac:dyDescent="0.35">
      <c r="A1582" s="873" t="b">
        <f t="shared" ca="1" si="152"/>
        <v>0</v>
      </c>
      <c r="B1582" s="873"/>
      <c r="C1582" s="891" t="str">
        <f ca="1">IF(COUNTA(O$1399:O1582)=1,"",OFFSET(B1582,-COUNTA(O$1399:O1582)+1,1))</f>
        <v>a1G55000001jxihEAA</v>
      </c>
      <c r="D1582" s="878"/>
      <c r="E1582" s="875" t="str">
        <f ca="1">IFERROR(IF(VLOOKUP(C1582,' Disaggregation - Section E '!A$7:J490,7,0)="","",VLOOKUP(C1582,' Disaggregation - Section E '!A$7:J194,7,0)*100),"")</f>
        <v/>
      </c>
      <c r="F1582" s="877" t="str">
        <f ca="1">IFERROR(IF(VLOOKUP(C1582,' Disaggregation - Section E '!A$7:J490,5,0)=0,"",VLOOKUP(C1582,' Disaggregation - Section E '!A$7:J490,5,0)),"")</f>
        <v/>
      </c>
      <c r="G1582" s="876" t="str">
        <f ca="1">IFERROR(IF(VLOOKUP(C1582,' Disaggregation - Section E '!A$7:J490,6,0)="","",VLOOKUP(C1582,' Disaggregation - Section E '!A$7:J490,6,0)),"")</f>
        <v/>
      </c>
      <c r="H1582" s="876" t="str">
        <f ca="1">IFERROR(IF(INDEX(' Disaggregation - Section E '!F$7:F490,MATCH(C1582,' Disaggregation - Section E '!A$7:A490,0)+1,1)&lt;&gt;0,INDEX(' Disaggregation - Section E '!F$7:F490,MATCH(C1582,' Disaggregation - Section E '!A$7:A490,0)+1,1),""),"")</f>
        <v/>
      </c>
      <c r="I1582" s="877" t="str">
        <f ca="1">IFERROR(IF(VLOOKUP(C1582,' Disaggregation - Section E '!A$7:J490,8,0)=0,"",VLOOKUP(C1582,' Disaggregation - Section E '!A$7:J490,8,0)),"")</f>
        <v/>
      </c>
      <c r="J1582" s="877" t="str">
        <f ca="1">IFERROR(IF(VLOOKUP(C1582,' Disaggregation - Section E '!A$7:J490,9,0)="","",VLOOKUP(C1582,' Disaggregation - Section E '!A$7:J490,9,0)),"")</f>
        <v/>
      </c>
      <c r="K1582" s="873" t="str">
        <f ca="1">IFERROR(VLOOKUP(C1582,' Disaggregation - Section E '!A$7:J490,3,0),"")</f>
        <v/>
      </c>
      <c r="L1582" s="877" t="str">
        <f ca="1">IFERROR(IF(VLOOKUP(C1582,' Disaggregation - Section E '!A$7:J490,10,0)="","",VLOOKUP(C1582,' Disaggregation - Section E '!A$7:J490,10,0)),"")</f>
        <v/>
      </c>
      <c r="M1582" s="873" t="str">
        <f ca="1">IFERROR(IF(VLOOKUP(C1582,' Disaggregation - Section E '!A$7:O490,15,0)=0,"",VLOOKUP(C1582,' Disaggregation - Section E '!A$7:O490,15,0)),"")</f>
        <v/>
      </c>
      <c r="N1582" s="873"/>
      <c r="O1582" s="873"/>
    </row>
    <row r="1583" spans="1:15" x14ac:dyDescent="0.35">
      <c r="A1583" s="873" t="b">
        <f t="shared" ca="1" si="152"/>
        <v>0</v>
      </c>
      <c r="B1583" s="873"/>
      <c r="C1583" s="891" t="str">
        <f ca="1">IF(COUNTA(O$1399:O1583)=1,"",OFFSET(B1583,-COUNTA(O$1399:O1583)+1,1))</f>
        <v>a1G55000001jxiiEAA</v>
      </c>
      <c r="D1583" s="878"/>
      <c r="E1583" s="875" t="str">
        <f ca="1">IFERROR(IF(VLOOKUP(C1583,' Disaggregation - Section E '!A$7:J491,7,0)="","",VLOOKUP(C1583,' Disaggregation - Section E '!A$7:J195,7,0)*100),"")</f>
        <v/>
      </c>
      <c r="F1583" s="877" t="str">
        <f ca="1">IFERROR(IF(VLOOKUP(C1583,' Disaggregation - Section E '!A$7:J491,5,0)=0,"",VLOOKUP(C1583,' Disaggregation - Section E '!A$7:J491,5,0)),"")</f>
        <v/>
      </c>
      <c r="G1583" s="876" t="str">
        <f ca="1">IFERROR(IF(VLOOKUP(C1583,' Disaggregation - Section E '!A$7:J491,6,0)="","",VLOOKUP(C1583,' Disaggregation - Section E '!A$7:J491,6,0)),"")</f>
        <v/>
      </c>
      <c r="H1583" s="876" t="str">
        <f ca="1">IFERROR(IF(INDEX(' Disaggregation - Section E '!F$7:F491,MATCH(C1583,' Disaggregation - Section E '!A$7:A491,0)+1,1)&lt;&gt;0,INDEX(' Disaggregation - Section E '!F$7:F491,MATCH(C1583,' Disaggregation - Section E '!A$7:A491,0)+1,1),""),"")</f>
        <v/>
      </c>
      <c r="I1583" s="877" t="str">
        <f ca="1">IFERROR(IF(VLOOKUP(C1583,' Disaggregation - Section E '!A$7:J491,8,0)=0,"",VLOOKUP(C1583,' Disaggregation - Section E '!A$7:J491,8,0)),"")</f>
        <v/>
      </c>
      <c r="J1583" s="877" t="str">
        <f ca="1">IFERROR(IF(VLOOKUP(C1583,' Disaggregation - Section E '!A$7:J491,9,0)="","",VLOOKUP(C1583,' Disaggregation - Section E '!A$7:J491,9,0)),"")</f>
        <v/>
      </c>
      <c r="K1583" s="873" t="str">
        <f ca="1">IFERROR(VLOOKUP(C1583,' Disaggregation - Section E '!A$7:J491,3,0),"")</f>
        <v/>
      </c>
      <c r="L1583" s="877" t="str">
        <f ca="1">IFERROR(IF(VLOOKUP(C1583,' Disaggregation - Section E '!A$7:J491,10,0)="","",VLOOKUP(C1583,' Disaggregation - Section E '!A$7:J491,10,0)),"")</f>
        <v/>
      </c>
      <c r="M1583" s="873" t="str">
        <f ca="1">IFERROR(IF(VLOOKUP(C1583,' Disaggregation - Section E '!A$7:O491,15,0)=0,"",VLOOKUP(C1583,' Disaggregation - Section E '!A$7:O491,15,0)),"")</f>
        <v/>
      </c>
      <c r="N1583" s="873"/>
      <c r="O1583" s="873"/>
    </row>
    <row r="1584" spans="1:15" x14ac:dyDescent="0.35">
      <c r="A1584" s="873" t="b">
        <f t="shared" ca="1" si="152"/>
        <v>0</v>
      </c>
      <c r="B1584" s="873"/>
      <c r="C1584" s="891" t="str">
        <f ca="1">IF(COUNTA(O$1399:O1584)=1,"",OFFSET(B1584,-COUNTA(O$1399:O1584)+1,1))</f>
        <v>a1G55000001jxijEAA</v>
      </c>
      <c r="D1584" s="878"/>
      <c r="E1584" s="875" t="str">
        <f ca="1">IFERROR(IF(VLOOKUP(C1584,' Disaggregation - Section E '!A$7:J492,7,0)="","",VLOOKUP(C1584,' Disaggregation - Section E '!A$7:J196,7,0)*100),"")</f>
        <v/>
      </c>
      <c r="F1584" s="877" t="str">
        <f ca="1">IFERROR(IF(VLOOKUP(C1584,' Disaggregation - Section E '!A$7:J492,5,0)=0,"",VLOOKUP(C1584,' Disaggregation - Section E '!A$7:J492,5,0)),"")</f>
        <v/>
      </c>
      <c r="G1584" s="876" t="str">
        <f ca="1">IFERROR(IF(VLOOKUP(C1584,' Disaggregation - Section E '!A$7:J492,6,0)="","",VLOOKUP(C1584,' Disaggregation - Section E '!A$7:J492,6,0)),"")</f>
        <v/>
      </c>
      <c r="H1584" s="876" t="str">
        <f ca="1">IFERROR(IF(INDEX(' Disaggregation - Section E '!F$7:F492,MATCH(C1584,' Disaggregation - Section E '!A$7:A492,0)+1,1)&lt;&gt;0,INDEX(' Disaggregation - Section E '!F$7:F492,MATCH(C1584,' Disaggregation - Section E '!A$7:A492,0)+1,1),""),"")</f>
        <v/>
      </c>
      <c r="I1584" s="877" t="str">
        <f ca="1">IFERROR(IF(VLOOKUP(C1584,' Disaggregation - Section E '!A$7:J492,8,0)=0,"",VLOOKUP(C1584,' Disaggregation - Section E '!A$7:J492,8,0)),"")</f>
        <v/>
      </c>
      <c r="J1584" s="877" t="str">
        <f ca="1">IFERROR(IF(VLOOKUP(C1584,' Disaggregation - Section E '!A$7:J492,9,0)="","",VLOOKUP(C1584,' Disaggregation - Section E '!A$7:J492,9,0)),"")</f>
        <v/>
      </c>
      <c r="K1584" s="873" t="str">
        <f ca="1">IFERROR(VLOOKUP(C1584,' Disaggregation - Section E '!A$7:J492,3,0),"")</f>
        <v/>
      </c>
      <c r="L1584" s="877" t="str">
        <f ca="1">IFERROR(IF(VLOOKUP(C1584,' Disaggregation - Section E '!A$7:J492,10,0)="","",VLOOKUP(C1584,' Disaggregation - Section E '!A$7:J492,10,0)),"")</f>
        <v/>
      </c>
      <c r="M1584" s="873" t="str">
        <f ca="1">IFERROR(IF(VLOOKUP(C1584,' Disaggregation - Section E '!A$7:O492,15,0)=0,"",VLOOKUP(C1584,' Disaggregation - Section E '!A$7:O492,15,0)),"")</f>
        <v/>
      </c>
      <c r="N1584" s="873"/>
      <c r="O1584" s="873"/>
    </row>
    <row r="1585" spans="1:15" x14ac:dyDescent="0.35">
      <c r="A1585" s="873" t="b">
        <f t="shared" ca="1" si="152"/>
        <v>0</v>
      </c>
      <c r="B1585" s="873"/>
      <c r="C1585" s="891" t="str">
        <f ca="1">IF(COUNTA(O$1399:O1585)=1,"",OFFSET(B1585,-COUNTA(O$1399:O1585)+1,1))</f>
        <v>a1G55000001jxikEAA</v>
      </c>
      <c r="D1585" s="878"/>
      <c r="E1585" s="875" t="str">
        <f ca="1">IFERROR(IF(VLOOKUP(C1585,' Disaggregation - Section E '!A$7:J493,7,0)="","",VLOOKUP(C1585,' Disaggregation - Section E '!A$7:J197,7,0)*100),"")</f>
        <v/>
      </c>
      <c r="F1585" s="877" t="str">
        <f ca="1">IFERROR(IF(VLOOKUP(C1585,' Disaggregation - Section E '!A$7:J493,5,0)=0,"",VLOOKUP(C1585,' Disaggregation - Section E '!A$7:J493,5,0)),"")</f>
        <v/>
      </c>
      <c r="G1585" s="876" t="str">
        <f ca="1">IFERROR(IF(VLOOKUP(C1585,' Disaggregation - Section E '!A$7:J493,6,0)="","",VLOOKUP(C1585,' Disaggregation - Section E '!A$7:J493,6,0)),"")</f>
        <v/>
      </c>
      <c r="H1585" s="876" t="str">
        <f ca="1">IFERROR(IF(INDEX(' Disaggregation - Section E '!F$7:F493,MATCH(C1585,' Disaggregation - Section E '!A$7:A493,0)+1,1)&lt;&gt;0,INDEX(' Disaggregation - Section E '!F$7:F493,MATCH(C1585,' Disaggregation - Section E '!A$7:A493,0)+1,1),""),"")</f>
        <v/>
      </c>
      <c r="I1585" s="877" t="str">
        <f ca="1">IFERROR(IF(VLOOKUP(C1585,' Disaggregation - Section E '!A$7:J493,8,0)=0,"",VLOOKUP(C1585,' Disaggregation - Section E '!A$7:J493,8,0)),"")</f>
        <v/>
      </c>
      <c r="J1585" s="877" t="str">
        <f ca="1">IFERROR(IF(VLOOKUP(C1585,' Disaggregation - Section E '!A$7:J493,9,0)="","",VLOOKUP(C1585,' Disaggregation - Section E '!A$7:J493,9,0)),"")</f>
        <v/>
      </c>
      <c r="K1585" s="873" t="str">
        <f ca="1">IFERROR(VLOOKUP(C1585,' Disaggregation - Section E '!A$7:J493,3,0),"")</f>
        <v/>
      </c>
      <c r="L1585" s="877" t="str">
        <f ca="1">IFERROR(IF(VLOOKUP(C1585,' Disaggregation - Section E '!A$7:J493,10,0)="","",VLOOKUP(C1585,' Disaggregation - Section E '!A$7:J493,10,0)),"")</f>
        <v/>
      </c>
      <c r="M1585" s="873" t="str">
        <f ca="1">IFERROR(IF(VLOOKUP(C1585,' Disaggregation - Section E '!A$7:O493,15,0)=0,"",VLOOKUP(C1585,' Disaggregation - Section E '!A$7:O493,15,0)),"")</f>
        <v/>
      </c>
      <c r="N1585" s="873"/>
      <c r="O1585" s="873"/>
    </row>
    <row r="1586" spans="1:15" x14ac:dyDescent="0.35">
      <c r="A1586" s="873" t="b">
        <f t="shared" ca="1" si="152"/>
        <v>0</v>
      </c>
      <c r="B1586" s="873"/>
      <c r="C1586" s="891" t="str">
        <f ca="1">IF(COUNTA(O$1399:O1586)=1,"",OFFSET(B1586,-COUNTA(O$1399:O1586)+1,1))</f>
        <v>a1G55000001jxilEAA</v>
      </c>
      <c r="D1586" s="878"/>
      <c r="E1586" s="875" t="str">
        <f ca="1">IFERROR(IF(VLOOKUP(C1586,' Disaggregation - Section E '!A$7:J494,7,0)="","",VLOOKUP(C1586,' Disaggregation - Section E '!A$7:J198,7,0)*100),"")</f>
        <v/>
      </c>
      <c r="F1586" s="877" t="str">
        <f ca="1">IFERROR(IF(VLOOKUP(C1586,' Disaggregation - Section E '!A$7:J494,5,0)=0,"",VLOOKUP(C1586,' Disaggregation - Section E '!A$7:J494,5,0)),"")</f>
        <v/>
      </c>
      <c r="G1586" s="876" t="str">
        <f ca="1">IFERROR(IF(VLOOKUP(C1586,' Disaggregation - Section E '!A$7:J494,6,0)="","",VLOOKUP(C1586,' Disaggregation - Section E '!A$7:J494,6,0)),"")</f>
        <v/>
      </c>
      <c r="H1586" s="876" t="str">
        <f ca="1">IFERROR(IF(INDEX(' Disaggregation - Section E '!F$7:F494,MATCH(C1586,' Disaggregation - Section E '!A$7:A494,0)+1,1)&lt;&gt;0,INDEX(' Disaggregation - Section E '!F$7:F494,MATCH(C1586,' Disaggregation - Section E '!A$7:A494,0)+1,1),""),"")</f>
        <v/>
      </c>
      <c r="I1586" s="877" t="str">
        <f ca="1">IFERROR(IF(VLOOKUP(C1586,' Disaggregation - Section E '!A$7:J494,8,0)=0,"",VLOOKUP(C1586,' Disaggregation - Section E '!A$7:J494,8,0)),"")</f>
        <v/>
      </c>
      <c r="J1586" s="877" t="str">
        <f ca="1">IFERROR(IF(VLOOKUP(C1586,' Disaggregation - Section E '!A$7:J494,9,0)="","",VLOOKUP(C1586,' Disaggregation - Section E '!A$7:J494,9,0)),"")</f>
        <v/>
      </c>
      <c r="K1586" s="873" t="str">
        <f ca="1">IFERROR(VLOOKUP(C1586,' Disaggregation - Section E '!A$7:J494,3,0),"")</f>
        <v/>
      </c>
      <c r="L1586" s="877" t="str">
        <f ca="1">IFERROR(IF(VLOOKUP(C1586,' Disaggregation - Section E '!A$7:J494,10,0)="","",VLOOKUP(C1586,' Disaggregation - Section E '!A$7:J494,10,0)),"")</f>
        <v/>
      </c>
      <c r="M1586" s="873" t="str">
        <f ca="1">IFERROR(IF(VLOOKUP(C1586,' Disaggregation - Section E '!A$7:O494,15,0)=0,"",VLOOKUP(C1586,' Disaggregation - Section E '!A$7:O494,15,0)),"")</f>
        <v/>
      </c>
      <c r="N1586" s="873"/>
      <c r="O1586" s="873"/>
    </row>
    <row r="1587" spans="1:15" x14ac:dyDescent="0.35">
      <c r="A1587" s="873" t="b">
        <f t="shared" ca="1" si="152"/>
        <v>0</v>
      </c>
      <c r="B1587" s="873"/>
      <c r="C1587" s="891" t="str">
        <f ca="1">IF(COUNTA(O$1399:O1587)=1,"",OFFSET(B1587,-COUNTA(O$1399:O1587)+1,1))</f>
        <v>a1G55000001jximEAA</v>
      </c>
      <c r="D1587" s="878"/>
      <c r="E1587" s="875" t="str">
        <f ca="1">IFERROR(IF(VLOOKUP(C1587,' Disaggregation - Section E '!A$7:J495,7,0)="","",VLOOKUP(C1587,' Disaggregation - Section E '!A$7:J199,7,0)*100),"")</f>
        <v/>
      </c>
      <c r="F1587" s="877" t="str">
        <f ca="1">IFERROR(IF(VLOOKUP(C1587,' Disaggregation - Section E '!A$7:J495,5,0)=0,"",VLOOKUP(C1587,' Disaggregation - Section E '!A$7:J495,5,0)),"")</f>
        <v/>
      </c>
      <c r="G1587" s="876" t="str">
        <f ca="1">IFERROR(IF(VLOOKUP(C1587,' Disaggregation - Section E '!A$7:J495,6,0)="","",VLOOKUP(C1587,' Disaggregation - Section E '!A$7:J495,6,0)),"")</f>
        <v/>
      </c>
      <c r="H1587" s="876" t="str">
        <f ca="1">IFERROR(IF(INDEX(' Disaggregation - Section E '!F$7:F495,MATCH(C1587,' Disaggregation - Section E '!A$7:A495,0)+1,1)&lt;&gt;0,INDEX(' Disaggregation - Section E '!F$7:F495,MATCH(C1587,' Disaggregation - Section E '!A$7:A495,0)+1,1),""),"")</f>
        <v/>
      </c>
      <c r="I1587" s="877" t="str">
        <f ca="1">IFERROR(IF(VLOOKUP(C1587,' Disaggregation - Section E '!A$7:J495,8,0)=0,"",VLOOKUP(C1587,' Disaggregation - Section E '!A$7:J495,8,0)),"")</f>
        <v/>
      </c>
      <c r="J1587" s="877" t="str">
        <f ca="1">IFERROR(IF(VLOOKUP(C1587,' Disaggregation - Section E '!A$7:J495,9,0)="","",VLOOKUP(C1587,' Disaggregation - Section E '!A$7:J495,9,0)),"")</f>
        <v/>
      </c>
      <c r="K1587" s="873" t="str">
        <f ca="1">IFERROR(VLOOKUP(C1587,' Disaggregation - Section E '!A$7:J495,3,0),"")</f>
        <v/>
      </c>
      <c r="L1587" s="877" t="str">
        <f ca="1">IFERROR(IF(VLOOKUP(C1587,' Disaggregation - Section E '!A$7:J495,10,0)="","",VLOOKUP(C1587,' Disaggregation - Section E '!A$7:J495,10,0)),"")</f>
        <v/>
      </c>
      <c r="M1587" s="873" t="str">
        <f ca="1">IFERROR(IF(VLOOKUP(C1587,' Disaggregation - Section E '!A$7:O495,15,0)=0,"",VLOOKUP(C1587,' Disaggregation - Section E '!A$7:O495,15,0)),"")</f>
        <v/>
      </c>
      <c r="N1587" s="873"/>
      <c r="O1587" s="873"/>
    </row>
    <row r="1588" spans="1:15" x14ac:dyDescent="0.35">
      <c r="A1588" s="873" t="b">
        <f t="shared" ca="1" si="152"/>
        <v>0</v>
      </c>
      <c r="B1588" s="873"/>
      <c r="C1588" s="891" t="str">
        <f ca="1">IF(COUNTA(O$1399:O1588)=1,"",OFFSET(B1588,-COUNTA(O$1399:O1588)+1,1))</f>
        <v>a1G55000001jxinEAA</v>
      </c>
      <c r="D1588" s="878"/>
      <c r="E1588" s="875" t="str">
        <f ca="1">IFERROR(IF(VLOOKUP(C1588,' Disaggregation - Section E '!A$7:J496,7,0)="","",VLOOKUP(C1588,' Disaggregation - Section E '!A$7:J200,7,0)*100),"")</f>
        <v/>
      </c>
      <c r="F1588" s="877" t="str">
        <f ca="1">IFERROR(IF(VLOOKUP(C1588,' Disaggregation - Section E '!A$7:J496,5,0)=0,"",VLOOKUP(C1588,' Disaggregation - Section E '!A$7:J496,5,0)),"")</f>
        <v/>
      </c>
      <c r="G1588" s="876" t="str">
        <f ca="1">IFERROR(IF(VLOOKUP(C1588,' Disaggregation - Section E '!A$7:J496,6,0)="","",VLOOKUP(C1588,' Disaggregation - Section E '!A$7:J496,6,0)),"")</f>
        <v/>
      </c>
      <c r="H1588" s="876" t="str">
        <f ca="1">IFERROR(IF(INDEX(' Disaggregation - Section E '!F$7:F496,MATCH(C1588,' Disaggregation - Section E '!A$7:A496,0)+1,1)&lt;&gt;0,INDEX(' Disaggregation - Section E '!F$7:F496,MATCH(C1588,' Disaggregation - Section E '!A$7:A496,0)+1,1),""),"")</f>
        <v/>
      </c>
      <c r="I1588" s="877" t="str">
        <f ca="1">IFERROR(IF(VLOOKUP(C1588,' Disaggregation - Section E '!A$7:J496,8,0)=0,"",VLOOKUP(C1588,' Disaggregation - Section E '!A$7:J496,8,0)),"")</f>
        <v/>
      </c>
      <c r="J1588" s="877" t="str">
        <f ca="1">IFERROR(IF(VLOOKUP(C1588,' Disaggregation - Section E '!A$7:J496,9,0)="","",VLOOKUP(C1588,' Disaggregation - Section E '!A$7:J496,9,0)),"")</f>
        <v/>
      </c>
      <c r="K1588" s="873" t="str">
        <f ca="1">IFERROR(VLOOKUP(C1588,' Disaggregation - Section E '!A$7:J496,3,0),"")</f>
        <v/>
      </c>
      <c r="L1588" s="877" t="str">
        <f ca="1">IFERROR(IF(VLOOKUP(C1588,' Disaggregation - Section E '!A$7:J496,10,0)="","",VLOOKUP(C1588,' Disaggregation - Section E '!A$7:J496,10,0)),"")</f>
        <v/>
      </c>
      <c r="M1588" s="873" t="str">
        <f ca="1">IFERROR(IF(VLOOKUP(C1588,' Disaggregation - Section E '!A$7:O496,15,0)=0,"",VLOOKUP(C1588,' Disaggregation - Section E '!A$7:O496,15,0)),"")</f>
        <v/>
      </c>
      <c r="N1588" s="873"/>
      <c r="O1588" s="873"/>
    </row>
    <row r="1589" spans="1:15" x14ac:dyDescent="0.35">
      <c r="A1589" s="873" t="b">
        <f t="shared" ca="1" si="152"/>
        <v>0</v>
      </c>
      <c r="B1589" s="873"/>
      <c r="C1589" s="891" t="str">
        <f ca="1">IF(COUNTA(O$1399:O1589)=1,"",OFFSET(B1589,-COUNTA(O$1399:O1589)+1,1))</f>
        <v>a1G55000001jxioEAA</v>
      </c>
      <c r="D1589" s="878"/>
      <c r="E1589" s="875" t="str">
        <f ca="1">IFERROR(IF(VLOOKUP(C1589,' Disaggregation - Section E '!A$7:J497,7,0)="","",VLOOKUP(C1589,' Disaggregation - Section E '!A$7:J201,7,0)*100),"")</f>
        <v/>
      </c>
      <c r="F1589" s="877" t="str">
        <f ca="1">IFERROR(IF(VLOOKUP(C1589,' Disaggregation - Section E '!A$7:J497,5,0)=0,"",VLOOKUP(C1589,' Disaggregation - Section E '!A$7:J497,5,0)),"")</f>
        <v/>
      </c>
      <c r="G1589" s="876" t="str">
        <f ca="1">IFERROR(IF(VLOOKUP(C1589,' Disaggregation - Section E '!A$7:J497,6,0)="","",VLOOKUP(C1589,' Disaggregation - Section E '!A$7:J497,6,0)),"")</f>
        <v/>
      </c>
      <c r="H1589" s="876" t="str">
        <f ca="1">IFERROR(IF(INDEX(' Disaggregation - Section E '!F$7:F497,MATCH(C1589,' Disaggregation - Section E '!A$7:A497,0)+1,1)&lt;&gt;0,INDEX(' Disaggregation - Section E '!F$7:F497,MATCH(C1589,' Disaggregation - Section E '!A$7:A497,0)+1,1),""),"")</f>
        <v/>
      </c>
      <c r="I1589" s="877" t="str">
        <f ca="1">IFERROR(IF(VLOOKUP(C1589,' Disaggregation - Section E '!A$7:J497,8,0)=0,"",VLOOKUP(C1589,' Disaggregation - Section E '!A$7:J497,8,0)),"")</f>
        <v/>
      </c>
      <c r="J1589" s="877" t="str">
        <f ca="1">IFERROR(IF(VLOOKUP(C1589,' Disaggregation - Section E '!A$7:J497,9,0)="","",VLOOKUP(C1589,' Disaggregation - Section E '!A$7:J497,9,0)),"")</f>
        <v/>
      </c>
      <c r="K1589" s="873" t="str">
        <f ca="1">IFERROR(VLOOKUP(C1589,' Disaggregation - Section E '!A$7:J497,3,0),"")</f>
        <v/>
      </c>
      <c r="L1589" s="877" t="str">
        <f ca="1">IFERROR(IF(VLOOKUP(C1589,' Disaggregation - Section E '!A$7:J497,10,0)="","",VLOOKUP(C1589,' Disaggregation - Section E '!A$7:J497,10,0)),"")</f>
        <v/>
      </c>
      <c r="M1589" s="873" t="str">
        <f ca="1">IFERROR(IF(VLOOKUP(C1589,' Disaggregation - Section E '!A$7:O497,15,0)=0,"",VLOOKUP(C1589,' Disaggregation - Section E '!A$7:O497,15,0)),"")</f>
        <v/>
      </c>
      <c r="N1589" s="873"/>
      <c r="O1589" s="873"/>
    </row>
    <row r="1590" spans="1:15" x14ac:dyDescent="0.35">
      <c r="A1590" s="873" t="b">
        <f t="shared" ca="1" si="152"/>
        <v>0</v>
      </c>
      <c r="B1590" s="873"/>
      <c r="C1590" s="891" t="str">
        <f ca="1">IF(COUNTA(O$1399:O1590)=1,"",OFFSET(B1590,-COUNTA(O$1399:O1590)+1,1))</f>
        <v>a1G55000001jxipEAA</v>
      </c>
      <c r="D1590" s="878"/>
      <c r="E1590" s="875" t="str">
        <f ca="1">IFERROR(IF(VLOOKUP(C1590,' Disaggregation - Section E '!A$7:J498,7,0)="","",VLOOKUP(C1590,' Disaggregation - Section E '!A$7:J202,7,0)*100),"")</f>
        <v/>
      </c>
      <c r="F1590" s="877" t="str">
        <f ca="1">IFERROR(IF(VLOOKUP(C1590,' Disaggregation - Section E '!A$7:J498,5,0)=0,"",VLOOKUP(C1590,' Disaggregation - Section E '!A$7:J498,5,0)),"")</f>
        <v/>
      </c>
      <c r="G1590" s="876" t="str">
        <f ca="1">IFERROR(IF(VLOOKUP(C1590,' Disaggregation - Section E '!A$7:J498,6,0)="","",VLOOKUP(C1590,' Disaggregation - Section E '!A$7:J498,6,0)),"")</f>
        <v/>
      </c>
      <c r="H1590" s="876" t="str">
        <f ca="1">IFERROR(IF(INDEX(' Disaggregation - Section E '!F$7:F498,MATCH(C1590,' Disaggregation - Section E '!A$7:A498,0)+1,1)&lt;&gt;0,INDEX(' Disaggregation - Section E '!F$7:F498,MATCH(C1590,' Disaggregation - Section E '!A$7:A498,0)+1,1),""),"")</f>
        <v/>
      </c>
      <c r="I1590" s="877" t="str">
        <f ca="1">IFERROR(IF(VLOOKUP(C1590,' Disaggregation - Section E '!A$7:J498,8,0)=0,"",VLOOKUP(C1590,' Disaggregation - Section E '!A$7:J498,8,0)),"")</f>
        <v/>
      </c>
      <c r="J1590" s="877" t="str">
        <f ca="1">IFERROR(IF(VLOOKUP(C1590,' Disaggregation - Section E '!A$7:J498,9,0)="","",VLOOKUP(C1590,' Disaggregation - Section E '!A$7:J498,9,0)),"")</f>
        <v/>
      </c>
      <c r="K1590" s="873" t="str">
        <f ca="1">IFERROR(VLOOKUP(C1590,' Disaggregation - Section E '!A$7:J498,3,0),"")</f>
        <v/>
      </c>
      <c r="L1590" s="877" t="str">
        <f ca="1">IFERROR(IF(VLOOKUP(C1590,' Disaggregation - Section E '!A$7:J498,10,0)="","",VLOOKUP(C1590,' Disaggregation - Section E '!A$7:J498,10,0)),"")</f>
        <v/>
      </c>
      <c r="M1590" s="873" t="str">
        <f ca="1">IFERROR(IF(VLOOKUP(C1590,' Disaggregation - Section E '!A$7:O498,15,0)=0,"",VLOOKUP(C1590,' Disaggregation - Section E '!A$7:O498,15,0)),"")</f>
        <v/>
      </c>
      <c r="N1590" s="873"/>
      <c r="O1590" s="873"/>
    </row>
    <row r="1591" spans="1:15" x14ac:dyDescent="0.35">
      <c r="A1591" s="873" t="b">
        <f t="shared" ca="1" si="152"/>
        <v>0</v>
      </c>
      <c r="B1591" s="873"/>
      <c r="C1591" s="891" t="str">
        <f ca="1">IF(COUNTA(O$1399:O1591)=1,"",OFFSET(B1591,-COUNTA(O$1399:O1591)+1,1))</f>
        <v>a1G55000001jxiqEAA</v>
      </c>
      <c r="D1591" s="878"/>
      <c r="E1591" s="875" t="str">
        <f ca="1">IFERROR(IF(VLOOKUP(C1591,' Disaggregation - Section E '!A$7:J499,7,0)="","",VLOOKUP(C1591,' Disaggregation - Section E '!A$7:J203,7,0)*100),"")</f>
        <v/>
      </c>
      <c r="F1591" s="877" t="str">
        <f ca="1">IFERROR(IF(VLOOKUP(C1591,' Disaggregation - Section E '!A$7:J499,5,0)=0,"",VLOOKUP(C1591,' Disaggregation - Section E '!A$7:J499,5,0)),"")</f>
        <v/>
      </c>
      <c r="G1591" s="876" t="str">
        <f ca="1">IFERROR(IF(VLOOKUP(C1591,' Disaggregation - Section E '!A$7:J499,6,0)="","",VLOOKUP(C1591,' Disaggregation - Section E '!A$7:J499,6,0)),"")</f>
        <v/>
      </c>
      <c r="H1591" s="876" t="str">
        <f ca="1">IFERROR(IF(INDEX(' Disaggregation - Section E '!F$7:F499,MATCH(C1591,' Disaggregation - Section E '!A$7:A499,0)+1,1)&lt;&gt;0,INDEX(' Disaggregation - Section E '!F$7:F499,MATCH(C1591,' Disaggregation - Section E '!A$7:A499,0)+1,1),""),"")</f>
        <v/>
      </c>
      <c r="I1591" s="877" t="str">
        <f ca="1">IFERROR(IF(VLOOKUP(C1591,' Disaggregation - Section E '!A$7:J499,8,0)=0,"",VLOOKUP(C1591,' Disaggregation - Section E '!A$7:J499,8,0)),"")</f>
        <v/>
      </c>
      <c r="J1591" s="877" t="str">
        <f ca="1">IFERROR(IF(VLOOKUP(C1591,' Disaggregation - Section E '!A$7:J499,9,0)="","",VLOOKUP(C1591,' Disaggregation - Section E '!A$7:J499,9,0)),"")</f>
        <v/>
      </c>
      <c r="K1591" s="873" t="str">
        <f ca="1">IFERROR(VLOOKUP(C1591,' Disaggregation - Section E '!A$7:J499,3,0),"")</f>
        <v/>
      </c>
      <c r="L1591" s="877" t="str">
        <f ca="1">IFERROR(IF(VLOOKUP(C1591,' Disaggregation - Section E '!A$7:J499,10,0)="","",VLOOKUP(C1591,' Disaggregation - Section E '!A$7:J499,10,0)),"")</f>
        <v/>
      </c>
      <c r="M1591" s="873" t="str">
        <f ca="1">IFERROR(IF(VLOOKUP(C1591,' Disaggregation - Section E '!A$7:O499,15,0)=0,"",VLOOKUP(C1591,' Disaggregation - Section E '!A$7:O499,15,0)),"")</f>
        <v/>
      </c>
      <c r="N1591" s="873"/>
      <c r="O1591" s="873"/>
    </row>
    <row r="1592" spans="1:15" x14ac:dyDescent="0.35">
      <c r="A1592" s="873" t="b">
        <f t="shared" ca="1" si="152"/>
        <v>0</v>
      </c>
      <c r="B1592" s="873"/>
      <c r="C1592" s="891" t="str">
        <f ca="1">IF(COUNTA(O$1399:O1592)=1,"",OFFSET(B1592,-COUNTA(O$1399:O1592)+1,1))</f>
        <v>a1G55000001jxirEAA</v>
      </c>
      <c r="D1592" s="878"/>
      <c r="E1592" s="875" t="str">
        <f ca="1">IFERROR(IF(VLOOKUP(C1592,' Disaggregation - Section E '!A$7:J500,7,0)="","",VLOOKUP(C1592,' Disaggregation - Section E '!A$7:J204,7,0)*100),"")</f>
        <v/>
      </c>
      <c r="F1592" s="877" t="str">
        <f ca="1">IFERROR(IF(VLOOKUP(C1592,' Disaggregation - Section E '!A$7:J500,5,0)=0,"",VLOOKUP(C1592,' Disaggregation - Section E '!A$7:J500,5,0)),"")</f>
        <v/>
      </c>
      <c r="G1592" s="876" t="str">
        <f ca="1">IFERROR(IF(VLOOKUP(C1592,' Disaggregation - Section E '!A$7:J500,6,0)="","",VLOOKUP(C1592,' Disaggregation - Section E '!A$7:J500,6,0)),"")</f>
        <v/>
      </c>
      <c r="H1592" s="876" t="str">
        <f ca="1">IFERROR(IF(INDEX(' Disaggregation - Section E '!F$7:F500,MATCH(C1592,' Disaggregation - Section E '!A$7:A500,0)+1,1)&lt;&gt;0,INDEX(' Disaggregation - Section E '!F$7:F500,MATCH(C1592,' Disaggregation - Section E '!A$7:A500,0)+1,1),""),"")</f>
        <v/>
      </c>
      <c r="I1592" s="877" t="str">
        <f ca="1">IFERROR(IF(VLOOKUP(C1592,' Disaggregation - Section E '!A$7:J500,8,0)=0,"",VLOOKUP(C1592,' Disaggregation - Section E '!A$7:J500,8,0)),"")</f>
        <v/>
      </c>
      <c r="J1592" s="877" t="str">
        <f ca="1">IFERROR(IF(VLOOKUP(C1592,' Disaggregation - Section E '!A$7:J500,9,0)="","",VLOOKUP(C1592,' Disaggregation - Section E '!A$7:J500,9,0)),"")</f>
        <v/>
      </c>
      <c r="K1592" s="873" t="str">
        <f ca="1">IFERROR(VLOOKUP(C1592,' Disaggregation - Section E '!A$7:J500,3,0),"")</f>
        <v/>
      </c>
      <c r="L1592" s="877" t="str">
        <f ca="1">IFERROR(IF(VLOOKUP(C1592,' Disaggregation - Section E '!A$7:J500,10,0)="","",VLOOKUP(C1592,' Disaggregation - Section E '!A$7:J500,10,0)),"")</f>
        <v/>
      </c>
      <c r="M1592" s="873" t="str">
        <f ca="1">IFERROR(IF(VLOOKUP(C1592,' Disaggregation - Section E '!A$7:O500,15,0)=0,"",VLOOKUP(C1592,' Disaggregation - Section E '!A$7:O500,15,0)),"")</f>
        <v/>
      </c>
      <c r="N1592" s="873"/>
      <c r="O1592" s="873"/>
    </row>
    <row r="1593" spans="1:15" x14ac:dyDescent="0.35">
      <c r="A1593" s="873" t="b">
        <f t="shared" ca="1" si="152"/>
        <v>0</v>
      </c>
      <c r="B1593" s="873"/>
      <c r="C1593" s="891" t="str">
        <f ca="1">IF(COUNTA(O$1399:O1593)=1,"",OFFSET(B1593,-COUNTA(O$1399:O1593)+1,1))</f>
        <v>a1G55000001jxisEAA</v>
      </c>
      <c r="D1593" s="878"/>
      <c r="E1593" s="875" t="str">
        <f ca="1">IFERROR(IF(VLOOKUP(C1593,' Disaggregation - Section E '!A$7:J501,7,0)="","",VLOOKUP(C1593,' Disaggregation - Section E '!A$7:J205,7,0)*100),"")</f>
        <v/>
      </c>
      <c r="F1593" s="877" t="str">
        <f ca="1">IFERROR(IF(VLOOKUP(C1593,' Disaggregation - Section E '!A$7:J501,5,0)=0,"",VLOOKUP(C1593,' Disaggregation - Section E '!A$7:J501,5,0)),"")</f>
        <v/>
      </c>
      <c r="G1593" s="876" t="str">
        <f ca="1">IFERROR(IF(VLOOKUP(C1593,' Disaggregation - Section E '!A$7:J501,6,0)="","",VLOOKUP(C1593,' Disaggregation - Section E '!A$7:J501,6,0)),"")</f>
        <v/>
      </c>
      <c r="H1593" s="876" t="str">
        <f ca="1">IFERROR(IF(INDEX(' Disaggregation - Section E '!F$7:F501,MATCH(C1593,' Disaggregation - Section E '!A$7:A501,0)+1,1)&lt;&gt;0,INDEX(' Disaggregation - Section E '!F$7:F501,MATCH(C1593,' Disaggregation - Section E '!A$7:A501,0)+1,1),""),"")</f>
        <v/>
      </c>
      <c r="I1593" s="877" t="str">
        <f ca="1">IFERROR(IF(VLOOKUP(C1593,' Disaggregation - Section E '!A$7:J501,8,0)=0,"",VLOOKUP(C1593,' Disaggregation - Section E '!A$7:J501,8,0)),"")</f>
        <v/>
      </c>
      <c r="J1593" s="877" t="str">
        <f ca="1">IFERROR(IF(VLOOKUP(C1593,' Disaggregation - Section E '!A$7:J501,9,0)="","",VLOOKUP(C1593,' Disaggregation - Section E '!A$7:J501,9,0)),"")</f>
        <v/>
      </c>
      <c r="K1593" s="873" t="str">
        <f ca="1">IFERROR(VLOOKUP(C1593,' Disaggregation - Section E '!A$7:J501,3,0),"")</f>
        <v/>
      </c>
      <c r="L1593" s="877" t="str">
        <f ca="1">IFERROR(IF(VLOOKUP(C1593,' Disaggregation - Section E '!A$7:J501,10,0)="","",VLOOKUP(C1593,' Disaggregation - Section E '!A$7:J501,10,0)),"")</f>
        <v/>
      </c>
      <c r="M1593" s="873" t="str">
        <f ca="1">IFERROR(IF(VLOOKUP(C1593,' Disaggregation - Section E '!A$7:O501,15,0)=0,"",VLOOKUP(C1593,' Disaggregation - Section E '!A$7:O501,15,0)),"")</f>
        <v/>
      </c>
      <c r="N1593" s="873"/>
      <c r="O1593" s="873"/>
    </row>
    <row r="1594" spans="1:15" x14ac:dyDescent="0.35">
      <c r="A1594" s="873" t="b">
        <f t="shared" ca="1" si="152"/>
        <v>0</v>
      </c>
      <c r="B1594" s="873"/>
      <c r="C1594" s="891" t="str">
        <f ca="1">IF(COUNTA(O$1399:O1594)=1,"",OFFSET(B1594,-COUNTA(O$1399:O1594)+1,1))</f>
        <v>a1G55000001jxitEAA</v>
      </c>
      <c r="D1594" s="878"/>
      <c r="E1594" s="875" t="str">
        <f ca="1">IFERROR(IF(VLOOKUP(C1594,' Disaggregation - Section E '!A$7:J502,7,0)="","",VLOOKUP(C1594,' Disaggregation - Section E '!A$7:J206,7,0)*100),"")</f>
        <v/>
      </c>
      <c r="F1594" s="877" t="str">
        <f ca="1">IFERROR(IF(VLOOKUP(C1594,' Disaggregation - Section E '!A$7:J502,5,0)=0,"",VLOOKUP(C1594,' Disaggregation - Section E '!A$7:J502,5,0)),"")</f>
        <v/>
      </c>
      <c r="G1594" s="876" t="str">
        <f ca="1">IFERROR(IF(VLOOKUP(C1594,' Disaggregation - Section E '!A$7:J502,6,0)="","",VLOOKUP(C1594,' Disaggregation - Section E '!A$7:J502,6,0)),"")</f>
        <v/>
      </c>
      <c r="H1594" s="876" t="str">
        <f ca="1">IFERROR(IF(INDEX(' Disaggregation - Section E '!F$7:F502,MATCH(C1594,' Disaggregation - Section E '!A$7:A502,0)+1,1)&lt;&gt;0,INDEX(' Disaggregation - Section E '!F$7:F502,MATCH(C1594,' Disaggregation - Section E '!A$7:A502,0)+1,1),""),"")</f>
        <v/>
      </c>
      <c r="I1594" s="877" t="str">
        <f ca="1">IFERROR(IF(VLOOKUP(C1594,' Disaggregation - Section E '!A$7:J502,8,0)=0,"",VLOOKUP(C1594,' Disaggregation - Section E '!A$7:J502,8,0)),"")</f>
        <v/>
      </c>
      <c r="J1594" s="877" t="str">
        <f ca="1">IFERROR(IF(VLOOKUP(C1594,' Disaggregation - Section E '!A$7:J502,9,0)="","",VLOOKUP(C1594,' Disaggregation - Section E '!A$7:J502,9,0)),"")</f>
        <v/>
      </c>
      <c r="K1594" s="873" t="str">
        <f ca="1">IFERROR(VLOOKUP(C1594,' Disaggregation - Section E '!A$7:J502,3,0),"")</f>
        <v/>
      </c>
      <c r="L1594" s="877" t="str">
        <f ca="1">IFERROR(IF(VLOOKUP(C1594,' Disaggregation - Section E '!A$7:J502,10,0)="","",VLOOKUP(C1594,' Disaggregation - Section E '!A$7:J502,10,0)),"")</f>
        <v/>
      </c>
      <c r="M1594" s="873" t="str">
        <f ca="1">IFERROR(IF(VLOOKUP(C1594,' Disaggregation - Section E '!A$7:O502,15,0)=0,"",VLOOKUP(C1594,' Disaggregation - Section E '!A$7:O502,15,0)),"")</f>
        <v/>
      </c>
      <c r="N1594" s="873"/>
      <c r="O1594" s="873"/>
    </row>
    <row r="1595" spans="1:15" x14ac:dyDescent="0.35">
      <c r="A1595" s="873" t="b">
        <f t="shared" ca="1" si="152"/>
        <v>0</v>
      </c>
      <c r="B1595" s="873"/>
      <c r="C1595" s="891" t="str">
        <f ca="1">IF(COUNTA(O$1399:O1595)=1,"",OFFSET(B1595,-COUNTA(O$1399:O1595)+1,1))</f>
        <v>a1G55000001jxiuEAA</v>
      </c>
      <c r="D1595" s="878"/>
      <c r="E1595" s="875" t="str">
        <f ca="1">IFERROR(IF(VLOOKUP(C1595,' Disaggregation - Section E '!A$7:J503,7,0)="","",VLOOKUP(C1595,' Disaggregation - Section E '!A$7:J207,7,0)*100),"")</f>
        <v/>
      </c>
      <c r="F1595" s="877" t="str">
        <f ca="1">IFERROR(IF(VLOOKUP(C1595,' Disaggregation - Section E '!A$7:J503,5,0)=0,"",VLOOKUP(C1595,' Disaggregation - Section E '!A$7:J503,5,0)),"")</f>
        <v/>
      </c>
      <c r="G1595" s="876" t="str">
        <f ca="1">IFERROR(IF(VLOOKUP(C1595,' Disaggregation - Section E '!A$7:J503,6,0)="","",VLOOKUP(C1595,' Disaggregation - Section E '!A$7:J503,6,0)),"")</f>
        <v/>
      </c>
      <c r="H1595" s="876" t="str">
        <f ca="1">IFERROR(IF(INDEX(' Disaggregation - Section E '!F$7:F503,MATCH(C1595,' Disaggregation - Section E '!A$7:A503,0)+1,1)&lt;&gt;0,INDEX(' Disaggregation - Section E '!F$7:F503,MATCH(C1595,' Disaggregation - Section E '!A$7:A503,0)+1,1),""),"")</f>
        <v/>
      </c>
      <c r="I1595" s="877" t="str">
        <f ca="1">IFERROR(IF(VLOOKUP(C1595,' Disaggregation - Section E '!A$7:J503,8,0)=0,"",VLOOKUP(C1595,' Disaggregation - Section E '!A$7:J503,8,0)),"")</f>
        <v/>
      </c>
      <c r="J1595" s="877" t="str">
        <f ca="1">IFERROR(IF(VLOOKUP(C1595,' Disaggregation - Section E '!A$7:J503,9,0)="","",VLOOKUP(C1595,' Disaggregation - Section E '!A$7:J503,9,0)),"")</f>
        <v/>
      </c>
      <c r="K1595" s="873" t="str">
        <f ca="1">IFERROR(VLOOKUP(C1595,' Disaggregation - Section E '!A$7:J503,3,0),"")</f>
        <v/>
      </c>
      <c r="L1595" s="877" t="str">
        <f ca="1">IFERROR(IF(VLOOKUP(C1595,' Disaggregation - Section E '!A$7:J503,10,0)="","",VLOOKUP(C1595,' Disaggregation - Section E '!A$7:J503,10,0)),"")</f>
        <v/>
      </c>
      <c r="M1595" s="873" t="str">
        <f ca="1">IFERROR(IF(VLOOKUP(C1595,' Disaggregation - Section E '!A$7:O503,15,0)=0,"",VLOOKUP(C1595,' Disaggregation - Section E '!A$7:O503,15,0)),"")</f>
        <v/>
      </c>
      <c r="N1595" s="873"/>
      <c r="O1595" s="873"/>
    </row>
    <row r="1596" spans="1:15" x14ac:dyDescent="0.35">
      <c r="A1596" s="873" t="b">
        <f t="shared" ca="1" si="152"/>
        <v>0</v>
      </c>
      <c r="B1596" s="873"/>
      <c r="C1596" s="891" t="str">
        <f ca="1">IF(COUNTA(O$1399:O1596)=1,"",OFFSET(B1596,-COUNTA(O$1399:O1596)+1,1))</f>
        <v>a1G55000001jxivEAA</v>
      </c>
      <c r="D1596" s="878"/>
      <c r="E1596" s="875" t="str">
        <f ca="1">IFERROR(IF(VLOOKUP(C1596,' Disaggregation - Section E '!A$7:J504,7,0)="","",VLOOKUP(C1596,' Disaggregation - Section E '!A$7:J208,7,0)*100),"")</f>
        <v/>
      </c>
      <c r="F1596" s="877" t="str">
        <f ca="1">IFERROR(IF(VLOOKUP(C1596,' Disaggregation - Section E '!A$7:J504,5,0)=0,"",VLOOKUP(C1596,' Disaggregation - Section E '!A$7:J504,5,0)),"")</f>
        <v/>
      </c>
      <c r="G1596" s="876" t="str">
        <f ca="1">IFERROR(IF(VLOOKUP(C1596,' Disaggregation - Section E '!A$7:J504,6,0)="","",VLOOKUP(C1596,' Disaggregation - Section E '!A$7:J504,6,0)),"")</f>
        <v/>
      </c>
      <c r="H1596" s="876" t="str">
        <f ca="1">IFERROR(IF(INDEX(' Disaggregation - Section E '!F$7:F504,MATCH(C1596,' Disaggregation - Section E '!A$7:A504,0)+1,1)&lt;&gt;0,INDEX(' Disaggregation - Section E '!F$7:F504,MATCH(C1596,' Disaggregation - Section E '!A$7:A504,0)+1,1),""),"")</f>
        <v/>
      </c>
      <c r="I1596" s="877" t="str">
        <f ca="1">IFERROR(IF(VLOOKUP(C1596,' Disaggregation - Section E '!A$7:J504,8,0)=0,"",VLOOKUP(C1596,' Disaggregation - Section E '!A$7:J504,8,0)),"")</f>
        <v/>
      </c>
      <c r="J1596" s="877" t="str">
        <f ca="1">IFERROR(IF(VLOOKUP(C1596,' Disaggregation - Section E '!A$7:J504,9,0)="","",VLOOKUP(C1596,' Disaggregation - Section E '!A$7:J504,9,0)),"")</f>
        <v/>
      </c>
      <c r="K1596" s="873" t="str">
        <f ca="1">IFERROR(VLOOKUP(C1596,' Disaggregation - Section E '!A$7:J504,3,0),"")</f>
        <v/>
      </c>
      <c r="L1596" s="877" t="str">
        <f ca="1">IFERROR(IF(VLOOKUP(C1596,' Disaggregation - Section E '!A$7:J504,10,0)="","",VLOOKUP(C1596,' Disaggregation - Section E '!A$7:J504,10,0)),"")</f>
        <v/>
      </c>
      <c r="M1596" s="873" t="str">
        <f ca="1">IFERROR(IF(VLOOKUP(C1596,' Disaggregation - Section E '!A$7:O504,15,0)=0,"",VLOOKUP(C1596,' Disaggregation - Section E '!A$7:O504,15,0)),"")</f>
        <v/>
      </c>
      <c r="N1596" s="873"/>
      <c r="O1596" s="873"/>
    </row>
    <row r="1597" spans="1:15" x14ac:dyDescent="0.35">
      <c r="A1597" s="873" t="b">
        <f t="shared" ca="1" si="152"/>
        <v>0</v>
      </c>
      <c r="B1597" s="873"/>
      <c r="C1597" s="891" t="str">
        <f ca="1">IF(COUNTA(O$1399:O1597)=1,"",OFFSET(B1597,-COUNTA(O$1399:O1597)+1,1))</f>
        <v>a1G55000001jxiwEAA</v>
      </c>
      <c r="D1597" s="878"/>
      <c r="E1597" s="875" t="str">
        <f ca="1">IFERROR(IF(VLOOKUP(C1597,' Disaggregation - Section E '!A$7:J505,7,0)="","",VLOOKUP(C1597,' Disaggregation - Section E '!A$7:J209,7,0)*100),"")</f>
        <v/>
      </c>
      <c r="F1597" s="877" t="str">
        <f ca="1">IFERROR(IF(VLOOKUP(C1597,' Disaggregation - Section E '!A$7:J505,5,0)=0,"",VLOOKUP(C1597,' Disaggregation - Section E '!A$7:J505,5,0)),"")</f>
        <v/>
      </c>
      <c r="G1597" s="876" t="str">
        <f ca="1">IFERROR(IF(VLOOKUP(C1597,' Disaggregation - Section E '!A$7:J505,6,0)="","",VLOOKUP(C1597,' Disaggregation - Section E '!A$7:J505,6,0)),"")</f>
        <v/>
      </c>
      <c r="H1597" s="876" t="str">
        <f ca="1">IFERROR(IF(INDEX(' Disaggregation - Section E '!F$7:F505,MATCH(C1597,' Disaggregation - Section E '!A$7:A505,0)+1,1)&lt;&gt;0,INDEX(' Disaggregation - Section E '!F$7:F505,MATCH(C1597,' Disaggregation - Section E '!A$7:A505,0)+1,1),""),"")</f>
        <v/>
      </c>
      <c r="I1597" s="877" t="str">
        <f ca="1">IFERROR(IF(VLOOKUP(C1597,' Disaggregation - Section E '!A$7:J505,8,0)=0,"",VLOOKUP(C1597,' Disaggregation - Section E '!A$7:J505,8,0)),"")</f>
        <v/>
      </c>
      <c r="J1597" s="877" t="str">
        <f ca="1">IFERROR(IF(VLOOKUP(C1597,' Disaggregation - Section E '!A$7:J505,9,0)="","",VLOOKUP(C1597,' Disaggregation - Section E '!A$7:J505,9,0)),"")</f>
        <v/>
      </c>
      <c r="K1597" s="873" t="str">
        <f ca="1">IFERROR(VLOOKUP(C1597,' Disaggregation - Section E '!A$7:J505,3,0),"")</f>
        <v/>
      </c>
      <c r="L1597" s="877" t="str">
        <f ca="1">IFERROR(IF(VLOOKUP(C1597,' Disaggregation - Section E '!A$7:J505,10,0)="","",VLOOKUP(C1597,' Disaggregation - Section E '!A$7:J505,10,0)),"")</f>
        <v/>
      </c>
      <c r="M1597" s="873" t="str">
        <f ca="1">IFERROR(IF(VLOOKUP(C1597,' Disaggregation - Section E '!A$7:O505,15,0)=0,"",VLOOKUP(C1597,' Disaggregation - Section E '!A$7:O505,15,0)),"")</f>
        <v/>
      </c>
      <c r="N1597" s="873"/>
      <c r="O1597" s="873"/>
    </row>
    <row r="1598" spans="1:15" x14ac:dyDescent="0.35">
      <c r="A1598" s="873" t="b">
        <f t="shared" ca="1" si="152"/>
        <v>0</v>
      </c>
      <c r="B1598" s="873"/>
      <c r="C1598" s="891" t="str">
        <f ca="1">IF(COUNTA(O$1399:O1598)=1,"",OFFSET(B1598,-COUNTA(O$1399:O1598)+1,1))</f>
        <v>a1G55000001jxixEAA</v>
      </c>
      <c r="D1598" s="878"/>
      <c r="E1598" s="875" t="str">
        <f ca="1">IFERROR(IF(VLOOKUP(C1598,' Disaggregation - Section E '!A$7:J506,7,0)="","",VLOOKUP(C1598,' Disaggregation - Section E '!A$7:J210,7,0)*100),"")</f>
        <v/>
      </c>
      <c r="F1598" s="877" t="str">
        <f ca="1">IFERROR(IF(VLOOKUP(C1598,' Disaggregation - Section E '!A$7:J506,5,0)=0,"",VLOOKUP(C1598,' Disaggregation - Section E '!A$7:J506,5,0)),"")</f>
        <v/>
      </c>
      <c r="G1598" s="876" t="str">
        <f ca="1">IFERROR(IF(VLOOKUP(C1598,' Disaggregation - Section E '!A$7:J506,6,0)="","",VLOOKUP(C1598,' Disaggregation - Section E '!A$7:J506,6,0)),"")</f>
        <v/>
      </c>
      <c r="H1598" s="876" t="str">
        <f ca="1">IFERROR(IF(INDEX(' Disaggregation - Section E '!F$7:F506,MATCH(C1598,' Disaggregation - Section E '!A$7:A506,0)+1,1)&lt;&gt;0,INDEX(' Disaggregation - Section E '!F$7:F506,MATCH(C1598,' Disaggregation - Section E '!A$7:A506,0)+1,1),""),"")</f>
        <v/>
      </c>
      <c r="I1598" s="877" t="str">
        <f ca="1">IFERROR(IF(VLOOKUP(C1598,' Disaggregation - Section E '!A$7:J506,8,0)=0,"",VLOOKUP(C1598,' Disaggregation - Section E '!A$7:J506,8,0)),"")</f>
        <v/>
      </c>
      <c r="J1598" s="877" t="str">
        <f ca="1">IFERROR(IF(VLOOKUP(C1598,' Disaggregation - Section E '!A$7:J506,9,0)="","",VLOOKUP(C1598,' Disaggregation - Section E '!A$7:J506,9,0)),"")</f>
        <v/>
      </c>
      <c r="K1598" s="873" t="str">
        <f ca="1">IFERROR(VLOOKUP(C1598,' Disaggregation - Section E '!A$7:J506,3,0),"")</f>
        <v/>
      </c>
      <c r="L1598" s="877" t="str">
        <f ca="1">IFERROR(IF(VLOOKUP(C1598,' Disaggregation - Section E '!A$7:J506,10,0)="","",VLOOKUP(C1598,' Disaggregation - Section E '!A$7:J506,10,0)),"")</f>
        <v/>
      </c>
      <c r="M1598" s="873" t="str">
        <f ca="1">IFERROR(IF(VLOOKUP(C1598,' Disaggregation - Section E '!A$7:O506,15,0)=0,"",VLOOKUP(C1598,' Disaggregation - Section E '!A$7:O506,15,0)),"")</f>
        <v/>
      </c>
      <c r="N1598" s="873"/>
      <c r="O1598" s="873"/>
    </row>
    <row r="1599" spans="1:15" x14ac:dyDescent="0.35">
      <c r="A1599" s="873" t="b">
        <f t="shared" ca="1" si="152"/>
        <v>0</v>
      </c>
      <c r="B1599" s="873"/>
      <c r="C1599" s="891" t="str">
        <f ca="1">IF(COUNTA(O$1399:O1599)=1,"",OFFSET(B1599,-COUNTA(O$1399:O1599)+1,1))</f>
        <v>a1G55000001jxiyEAA</v>
      </c>
      <c r="D1599" s="878"/>
      <c r="E1599" s="875" t="str">
        <f ca="1">IFERROR(IF(VLOOKUP(C1599,' Disaggregation - Section E '!A$7:J507,7,0)="","",VLOOKUP(C1599,' Disaggregation - Section E '!A$7:J211,7,0)*100),"")</f>
        <v/>
      </c>
      <c r="F1599" s="877" t="str">
        <f ca="1">IFERROR(IF(VLOOKUP(C1599,' Disaggregation - Section E '!A$7:J507,5,0)=0,"",VLOOKUP(C1599,' Disaggregation - Section E '!A$7:J507,5,0)),"")</f>
        <v/>
      </c>
      <c r="G1599" s="876" t="str">
        <f ca="1">IFERROR(IF(VLOOKUP(C1599,' Disaggregation - Section E '!A$7:J507,6,0)="","",VLOOKUP(C1599,' Disaggregation - Section E '!A$7:J507,6,0)),"")</f>
        <v/>
      </c>
      <c r="H1599" s="876" t="str">
        <f ca="1">IFERROR(IF(INDEX(' Disaggregation - Section E '!F$7:F507,MATCH(C1599,' Disaggregation - Section E '!A$7:A507,0)+1,1)&lt;&gt;0,INDEX(' Disaggregation - Section E '!F$7:F507,MATCH(C1599,' Disaggregation - Section E '!A$7:A507,0)+1,1),""),"")</f>
        <v/>
      </c>
      <c r="I1599" s="877" t="str">
        <f ca="1">IFERROR(IF(VLOOKUP(C1599,' Disaggregation - Section E '!A$7:J507,8,0)=0,"",VLOOKUP(C1599,' Disaggregation - Section E '!A$7:J507,8,0)),"")</f>
        <v/>
      </c>
      <c r="J1599" s="877" t="str">
        <f ca="1">IFERROR(IF(VLOOKUP(C1599,' Disaggregation - Section E '!A$7:J507,9,0)="","",VLOOKUP(C1599,' Disaggregation - Section E '!A$7:J507,9,0)),"")</f>
        <v/>
      </c>
      <c r="K1599" s="873" t="str">
        <f ca="1">IFERROR(VLOOKUP(C1599,' Disaggregation - Section E '!A$7:J507,3,0),"")</f>
        <v/>
      </c>
      <c r="L1599" s="877" t="str">
        <f ca="1">IFERROR(IF(VLOOKUP(C1599,' Disaggregation - Section E '!A$7:J507,10,0)="","",VLOOKUP(C1599,' Disaggregation - Section E '!A$7:J507,10,0)),"")</f>
        <v/>
      </c>
      <c r="M1599" s="873" t="str">
        <f ca="1">IFERROR(IF(VLOOKUP(C1599,' Disaggregation - Section E '!A$7:O507,15,0)=0,"",VLOOKUP(C1599,' Disaggregation - Section E '!A$7:O507,15,0)),"")</f>
        <v/>
      </c>
      <c r="N1599" s="873"/>
      <c r="O1599" s="873"/>
    </row>
    <row r="1600" spans="1:15" x14ac:dyDescent="0.35">
      <c r="A1600" s="873" t="b">
        <f t="shared" ca="1" si="152"/>
        <v>0</v>
      </c>
      <c r="B1600" s="873"/>
      <c r="C1600" s="891" t="str">
        <f ca="1">IF(COUNTA(O$1399:O1600)=1,"",OFFSET(B1600,-COUNTA(O$1399:O1600)+1,1))</f>
        <v>a1G55000001jxizEAA</v>
      </c>
      <c r="D1600" s="878"/>
      <c r="E1600" s="875" t="str">
        <f ca="1">IFERROR(IF(VLOOKUP(C1600,' Disaggregation - Section E '!A$7:J508,7,0)="","",VLOOKUP(C1600,' Disaggregation - Section E '!A$7:J212,7,0)*100),"")</f>
        <v/>
      </c>
      <c r="F1600" s="877" t="str">
        <f ca="1">IFERROR(IF(VLOOKUP(C1600,' Disaggregation - Section E '!A$7:J508,5,0)=0,"",VLOOKUP(C1600,' Disaggregation - Section E '!A$7:J508,5,0)),"")</f>
        <v/>
      </c>
      <c r="G1600" s="876" t="str">
        <f ca="1">IFERROR(IF(VLOOKUP(C1600,' Disaggregation - Section E '!A$7:J508,6,0)="","",VLOOKUP(C1600,' Disaggregation - Section E '!A$7:J508,6,0)),"")</f>
        <v/>
      </c>
      <c r="H1600" s="876" t="str">
        <f ca="1">IFERROR(IF(INDEX(' Disaggregation - Section E '!F$7:F508,MATCH(C1600,' Disaggregation - Section E '!A$7:A508,0)+1,1)&lt;&gt;0,INDEX(' Disaggregation - Section E '!F$7:F508,MATCH(C1600,' Disaggregation - Section E '!A$7:A508,0)+1,1),""),"")</f>
        <v/>
      </c>
      <c r="I1600" s="877" t="str">
        <f ca="1">IFERROR(IF(VLOOKUP(C1600,' Disaggregation - Section E '!A$7:J508,8,0)=0,"",VLOOKUP(C1600,' Disaggregation - Section E '!A$7:J508,8,0)),"")</f>
        <v/>
      </c>
      <c r="J1600" s="877" t="str">
        <f ca="1">IFERROR(IF(VLOOKUP(C1600,' Disaggregation - Section E '!A$7:J508,9,0)="","",VLOOKUP(C1600,' Disaggregation - Section E '!A$7:J508,9,0)),"")</f>
        <v/>
      </c>
      <c r="K1600" s="873" t="str">
        <f ca="1">IFERROR(VLOOKUP(C1600,' Disaggregation - Section E '!A$7:J508,3,0),"")</f>
        <v/>
      </c>
      <c r="L1600" s="877" t="str">
        <f ca="1">IFERROR(IF(VLOOKUP(C1600,' Disaggregation - Section E '!A$7:J508,10,0)="","",VLOOKUP(C1600,' Disaggregation - Section E '!A$7:J508,10,0)),"")</f>
        <v/>
      </c>
      <c r="M1600" s="873" t="str">
        <f ca="1">IFERROR(IF(VLOOKUP(C1600,' Disaggregation - Section E '!A$7:O508,15,0)=0,"",VLOOKUP(C1600,' Disaggregation - Section E '!A$7:O508,15,0)),"")</f>
        <v/>
      </c>
      <c r="N1600" s="873"/>
      <c r="O1600" s="873"/>
    </row>
    <row r="1601" spans="1:15" x14ac:dyDescent="0.35">
      <c r="A1601" s="873" t="b">
        <f t="shared" ca="1" si="152"/>
        <v>0</v>
      </c>
      <c r="B1601" s="873"/>
      <c r="C1601" s="891" t="str">
        <f ca="1">IF(COUNTA(O$1399:O1601)=1,"",OFFSET(B1601,-COUNTA(O$1399:O1601)+1,1))</f>
        <v>a1G55000001jxj0EAA</v>
      </c>
      <c r="D1601" s="878"/>
      <c r="E1601" s="875" t="str">
        <f ca="1">IFERROR(IF(VLOOKUP(C1601,' Disaggregation - Section E '!A$7:J509,7,0)="","",VLOOKUP(C1601,' Disaggregation - Section E '!A$7:J213,7,0)*100),"")</f>
        <v/>
      </c>
      <c r="F1601" s="877" t="str">
        <f ca="1">IFERROR(IF(VLOOKUP(C1601,' Disaggregation - Section E '!A$7:J509,5,0)=0,"",VLOOKUP(C1601,' Disaggregation - Section E '!A$7:J509,5,0)),"")</f>
        <v/>
      </c>
      <c r="G1601" s="876" t="str">
        <f ca="1">IFERROR(IF(VLOOKUP(C1601,' Disaggregation - Section E '!A$7:J509,6,0)="","",VLOOKUP(C1601,' Disaggregation - Section E '!A$7:J509,6,0)),"")</f>
        <v/>
      </c>
      <c r="H1601" s="876" t="str">
        <f ca="1">IFERROR(IF(INDEX(' Disaggregation - Section E '!F$7:F509,MATCH(C1601,' Disaggregation - Section E '!A$7:A509,0)+1,1)&lt;&gt;0,INDEX(' Disaggregation - Section E '!F$7:F509,MATCH(C1601,' Disaggregation - Section E '!A$7:A509,0)+1,1),""),"")</f>
        <v/>
      </c>
      <c r="I1601" s="877" t="str">
        <f ca="1">IFERROR(IF(VLOOKUP(C1601,' Disaggregation - Section E '!A$7:J509,8,0)=0,"",VLOOKUP(C1601,' Disaggregation - Section E '!A$7:J509,8,0)),"")</f>
        <v/>
      </c>
      <c r="J1601" s="877" t="str">
        <f ca="1">IFERROR(IF(VLOOKUP(C1601,' Disaggregation - Section E '!A$7:J509,9,0)="","",VLOOKUP(C1601,' Disaggregation - Section E '!A$7:J509,9,0)),"")</f>
        <v/>
      </c>
      <c r="K1601" s="873" t="str">
        <f ca="1">IFERROR(VLOOKUP(C1601,' Disaggregation - Section E '!A$7:J509,3,0),"")</f>
        <v/>
      </c>
      <c r="L1601" s="877" t="str">
        <f ca="1">IFERROR(IF(VLOOKUP(C1601,' Disaggregation - Section E '!A$7:J509,10,0)="","",VLOOKUP(C1601,' Disaggregation - Section E '!A$7:J509,10,0)),"")</f>
        <v/>
      </c>
      <c r="M1601" s="873" t="str">
        <f ca="1">IFERROR(IF(VLOOKUP(C1601,' Disaggregation - Section E '!A$7:O509,15,0)=0,"",VLOOKUP(C1601,' Disaggregation - Section E '!A$7:O509,15,0)),"")</f>
        <v/>
      </c>
      <c r="N1601" s="873"/>
      <c r="O1601" s="873"/>
    </row>
    <row r="1602" spans="1:15" x14ac:dyDescent="0.35">
      <c r="A1602" s="873" t="b">
        <f t="shared" ca="1" si="152"/>
        <v>0</v>
      </c>
      <c r="B1602" s="873"/>
      <c r="C1602" s="891" t="str">
        <f ca="1">IF(COUNTA(O$1399:O1602)=1,"",OFFSET(B1602,-COUNTA(O$1399:O1602)+1,1))</f>
        <v>a1G55000001jxj1EAA</v>
      </c>
      <c r="D1602" s="878"/>
      <c r="E1602" s="875" t="str">
        <f ca="1">IFERROR(IF(VLOOKUP(C1602,' Disaggregation - Section E '!A$7:J510,7,0)="","",VLOOKUP(C1602,' Disaggregation - Section E '!A$7:J214,7,0)*100),"")</f>
        <v/>
      </c>
      <c r="F1602" s="877" t="str">
        <f ca="1">IFERROR(IF(VLOOKUP(C1602,' Disaggregation - Section E '!A$7:J510,5,0)=0,"",VLOOKUP(C1602,' Disaggregation - Section E '!A$7:J510,5,0)),"")</f>
        <v/>
      </c>
      <c r="G1602" s="876" t="str">
        <f ca="1">IFERROR(IF(VLOOKUP(C1602,' Disaggregation - Section E '!A$7:J510,6,0)="","",VLOOKUP(C1602,' Disaggregation - Section E '!A$7:J510,6,0)),"")</f>
        <v/>
      </c>
      <c r="H1602" s="876" t="str">
        <f ca="1">IFERROR(IF(INDEX(' Disaggregation - Section E '!F$7:F510,MATCH(C1602,' Disaggregation - Section E '!A$7:A510,0)+1,1)&lt;&gt;0,INDEX(' Disaggregation - Section E '!F$7:F510,MATCH(C1602,' Disaggregation - Section E '!A$7:A510,0)+1,1),""),"")</f>
        <v/>
      </c>
      <c r="I1602" s="877" t="str">
        <f ca="1">IFERROR(IF(VLOOKUP(C1602,' Disaggregation - Section E '!A$7:J510,8,0)=0,"",VLOOKUP(C1602,' Disaggregation - Section E '!A$7:J510,8,0)),"")</f>
        <v/>
      </c>
      <c r="J1602" s="877" t="str">
        <f ca="1">IFERROR(IF(VLOOKUP(C1602,' Disaggregation - Section E '!A$7:J510,9,0)="","",VLOOKUP(C1602,' Disaggregation - Section E '!A$7:J510,9,0)),"")</f>
        <v/>
      </c>
      <c r="K1602" s="873" t="str">
        <f ca="1">IFERROR(VLOOKUP(C1602,' Disaggregation - Section E '!A$7:J510,3,0),"")</f>
        <v/>
      </c>
      <c r="L1602" s="877" t="str">
        <f ca="1">IFERROR(IF(VLOOKUP(C1602,' Disaggregation - Section E '!A$7:J510,10,0)="","",VLOOKUP(C1602,' Disaggregation - Section E '!A$7:J510,10,0)),"")</f>
        <v/>
      </c>
      <c r="M1602" s="873" t="str">
        <f ca="1">IFERROR(IF(VLOOKUP(C1602,' Disaggregation - Section E '!A$7:O510,15,0)=0,"",VLOOKUP(C1602,' Disaggregation - Section E '!A$7:O510,15,0)),"")</f>
        <v/>
      </c>
      <c r="N1602" s="873"/>
      <c r="O1602" s="873"/>
    </row>
    <row r="1603" spans="1:15" x14ac:dyDescent="0.35">
      <c r="A1603" s="873" t="b">
        <f t="shared" ca="1" si="152"/>
        <v>0</v>
      </c>
      <c r="B1603" s="873"/>
      <c r="C1603" s="891" t="str">
        <f ca="1">IF(COUNTA(O$1399:O1603)=1,"",OFFSET(B1603,-COUNTA(O$1399:O1603)+1,1))</f>
        <v>a1G55000001jxj2EAA</v>
      </c>
      <c r="D1603" s="878"/>
      <c r="E1603" s="875" t="str">
        <f ca="1">IFERROR(IF(VLOOKUP(C1603,' Disaggregation - Section E '!A$7:J511,7,0)="","",VLOOKUP(C1603,' Disaggregation - Section E '!A$7:J215,7,0)*100),"")</f>
        <v/>
      </c>
      <c r="F1603" s="877" t="str">
        <f ca="1">IFERROR(IF(VLOOKUP(C1603,' Disaggregation - Section E '!A$7:J511,5,0)=0,"",VLOOKUP(C1603,' Disaggregation - Section E '!A$7:J511,5,0)),"")</f>
        <v/>
      </c>
      <c r="G1603" s="876" t="str">
        <f ca="1">IFERROR(IF(VLOOKUP(C1603,' Disaggregation - Section E '!A$7:J511,6,0)="","",VLOOKUP(C1603,' Disaggregation - Section E '!A$7:J511,6,0)),"")</f>
        <v/>
      </c>
      <c r="H1603" s="876" t="str">
        <f ca="1">IFERROR(IF(INDEX(' Disaggregation - Section E '!F$7:F511,MATCH(C1603,' Disaggregation - Section E '!A$7:A511,0)+1,1)&lt;&gt;0,INDEX(' Disaggregation - Section E '!F$7:F511,MATCH(C1603,' Disaggregation - Section E '!A$7:A511,0)+1,1),""),"")</f>
        <v/>
      </c>
      <c r="I1603" s="877" t="str">
        <f ca="1">IFERROR(IF(VLOOKUP(C1603,' Disaggregation - Section E '!A$7:J511,8,0)=0,"",VLOOKUP(C1603,' Disaggregation - Section E '!A$7:J511,8,0)),"")</f>
        <v/>
      </c>
      <c r="J1603" s="877" t="str">
        <f ca="1">IFERROR(IF(VLOOKUP(C1603,' Disaggregation - Section E '!A$7:J511,9,0)="","",VLOOKUP(C1603,' Disaggregation - Section E '!A$7:J511,9,0)),"")</f>
        <v/>
      </c>
      <c r="K1603" s="873" t="str">
        <f ca="1">IFERROR(VLOOKUP(C1603,' Disaggregation - Section E '!A$7:J511,3,0),"")</f>
        <v/>
      </c>
      <c r="L1603" s="877" t="str">
        <f ca="1">IFERROR(IF(VLOOKUP(C1603,' Disaggregation - Section E '!A$7:J511,10,0)="","",VLOOKUP(C1603,' Disaggregation - Section E '!A$7:J511,10,0)),"")</f>
        <v/>
      </c>
      <c r="M1603" s="873" t="str">
        <f ca="1">IFERROR(IF(VLOOKUP(C1603,' Disaggregation - Section E '!A$7:O511,15,0)=0,"",VLOOKUP(C1603,' Disaggregation - Section E '!A$7:O511,15,0)),"")</f>
        <v/>
      </c>
      <c r="N1603" s="873"/>
      <c r="O1603" s="873"/>
    </row>
    <row r="1604" spans="1:15" x14ac:dyDescent="0.35">
      <c r="A1604" s="873" t="b">
        <f t="shared" ca="1" si="152"/>
        <v>0</v>
      </c>
      <c r="B1604" s="873"/>
      <c r="C1604" s="891" t="str">
        <f ca="1">IF(COUNTA(O$1399:O1604)=1,"",OFFSET(B1604,-COUNTA(O$1399:O1604)+1,1))</f>
        <v>a1G55000001jxj3EAA</v>
      </c>
      <c r="D1604" s="878"/>
      <c r="E1604" s="875" t="str">
        <f ca="1">IFERROR(IF(VLOOKUP(C1604,' Disaggregation - Section E '!A$7:J512,7,0)="","",VLOOKUP(C1604,' Disaggregation - Section E '!A$7:J216,7,0)*100),"")</f>
        <v/>
      </c>
      <c r="F1604" s="877" t="str">
        <f ca="1">IFERROR(IF(VLOOKUP(C1604,' Disaggregation - Section E '!A$7:J512,5,0)=0,"",VLOOKUP(C1604,' Disaggregation - Section E '!A$7:J512,5,0)),"")</f>
        <v/>
      </c>
      <c r="G1604" s="876" t="str">
        <f ca="1">IFERROR(IF(VLOOKUP(C1604,' Disaggregation - Section E '!A$7:J512,6,0)="","",VLOOKUP(C1604,' Disaggregation - Section E '!A$7:J512,6,0)),"")</f>
        <v/>
      </c>
      <c r="H1604" s="876" t="str">
        <f ca="1">IFERROR(IF(INDEX(' Disaggregation - Section E '!F$7:F512,MATCH(C1604,' Disaggregation - Section E '!A$7:A512,0)+1,1)&lt;&gt;0,INDEX(' Disaggregation - Section E '!F$7:F512,MATCH(C1604,' Disaggregation - Section E '!A$7:A512,0)+1,1),""),"")</f>
        <v/>
      </c>
      <c r="I1604" s="877" t="str">
        <f ca="1">IFERROR(IF(VLOOKUP(C1604,' Disaggregation - Section E '!A$7:J512,8,0)=0,"",VLOOKUP(C1604,' Disaggregation - Section E '!A$7:J512,8,0)),"")</f>
        <v/>
      </c>
      <c r="J1604" s="877" t="str">
        <f ca="1">IFERROR(IF(VLOOKUP(C1604,' Disaggregation - Section E '!A$7:J512,9,0)="","",VLOOKUP(C1604,' Disaggregation - Section E '!A$7:J512,9,0)),"")</f>
        <v/>
      </c>
      <c r="K1604" s="873" t="str">
        <f ca="1">IFERROR(VLOOKUP(C1604,' Disaggregation - Section E '!A$7:J512,3,0),"")</f>
        <v/>
      </c>
      <c r="L1604" s="877" t="str">
        <f ca="1">IFERROR(IF(VLOOKUP(C1604,' Disaggregation - Section E '!A$7:J512,10,0)="","",VLOOKUP(C1604,' Disaggregation - Section E '!A$7:J512,10,0)),"")</f>
        <v/>
      </c>
      <c r="M1604" s="873" t="str">
        <f ca="1">IFERROR(IF(VLOOKUP(C1604,' Disaggregation - Section E '!A$7:O512,15,0)=0,"",VLOOKUP(C1604,' Disaggregation - Section E '!A$7:O512,15,0)),"")</f>
        <v/>
      </c>
      <c r="N1604" s="873"/>
      <c r="O1604" s="873"/>
    </row>
    <row r="1605" spans="1:15" x14ac:dyDescent="0.35">
      <c r="A1605" s="873" t="b">
        <f t="shared" ca="1" si="152"/>
        <v>0</v>
      </c>
      <c r="B1605" s="873"/>
      <c r="C1605" s="891" t="str">
        <f ca="1">IF(COUNTA(O$1399:O1605)=1,"",OFFSET(B1605,-COUNTA(O$1399:O1605)+1,1))</f>
        <v>a1G55000001jxj4EAA</v>
      </c>
      <c r="D1605" s="878"/>
      <c r="E1605" s="875" t="str">
        <f ca="1">IFERROR(IF(VLOOKUP(C1605,' Disaggregation - Section E '!A$7:J513,7,0)="","",VLOOKUP(C1605,' Disaggregation - Section E '!A$7:J217,7,0)*100),"")</f>
        <v/>
      </c>
      <c r="F1605" s="877" t="str">
        <f ca="1">IFERROR(IF(VLOOKUP(C1605,' Disaggregation - Section E '!A$7:J513,5,0)=0,"",VLOOKUP(C1605,' Disaggregation - Section E '!A$7:J513,5,0)),"")</f>
        <v/>
      </c>
      <c r="G1605" s="876" t="str">
        <f ca="1">IFERROR(IF(VLOOKUP(C1605,' Disaggregation - Section E '!A$7:J513,6,0)="","",VLOOKUP(C1605,' Disaggregation - Section E '!A$7:J513,6,0)),"")</f>
        <v/>
      </c>
      <c r="H1605" s="876" t="str">
        <f ca="1">IFERROR(IF(INDEX(' Disaggregation - Section E '!F$7:F513,MATCH(C1605,' Disaggregation - Section E '!A$7:A513,0)+1,1)&lt;&gt;0,INDEX(' Disaggregation - Section E '!F$7:F513,MATCH(C1605,' Disaggregation - Section E '!A$7:A513,0)+1,1),""),"")</f>
        <v/>
      </c>
      <c r="I1605" s="877" t="str">
        <f ca="1">IFERROR(IF(VLOOKUP(C1605,' Disaggregation - Section E '!A$7:J513,8,0)=0,"",VLOOKUP(C1605,' Disaggregation - Section E '!A$7:J513,8,0)),"")</f>
        <v/>
      </c>
      <c r="J1605" s="877" t="str">
        <f ca="1">IFERROR(IF(VLOOKUP(C1605,' Disaggregation - Section E '!A$7:J513,9,0)="","",VLOOKUP(C1605,' Disaggregation - Section E '!A$7:J513,9,0)),"")</f>
        <v/>
      </c>
      <c r="K1605" s="873" t="str">
        <f ca="1">IFERROR(VLOOKUP(C1605,' Disaggregation - Section E '!A$7:J513,3,0),"")</f>
        <v/>
      </c>
      <c r="L1605" s="877" t="str">
        <f ca="1">IFERROR(IF(VLOOKUP(C1605,' Disaggregation - Section E '!A$7:J513,10,0)="","",VLOOKUP(C1605,' Disaggregation - Section E '!A$7:J513,10,0)),"")</f>
        <v/>
      </c>
      <c r="M1605" s="873" t="str">
        <f ca="1">IFERROR(IF(VLOOKUP(C1605,' Disaggregation - Section E '!A$7:O513,15,0)=0,"",VLOOKUP(C1605,' Disaggregation - Section E '!A$7:O513,15,0)),"")</f>
        <v/>
      </c>
      <c r="N1605" s="873"/>
      <c r="O1605" s="873"/>
    </row>
    <row r="1606" spans="1:15" x14ac:dyDescent="0.35">
      <c r="A1606" s="873" t="b">
        <f t="shared" ca="1" si="152"/>
        <v>0</v>
      </c>
      <c r="B1606" s="873"/>
      <c r="C1606" s="891" t="str">
        <f ca="1">IF(COUNTA(O$1399:O1606)=1,"",OFFSET(B1606,-COUNTA(O$1399:O1606)+1,1))</f>
        <v>a1G55000001jxj5EAA</v>
      </c>
      <c r="D1606" s="878"/>
      <c r="E1606" s="875" t="str">
        <f ca="1">IFERROR(IF(VLOOKUP(C1606,' Disaggregation - Section E '!A$7:J514,7,0)="","",VLOOKUP(C1606,' Disaggregation - Section E '!A$7:J218,7,0)*100),"")</f>
        <v/>
      </c>
      <c r="F1606" s="877" t="str">
        <f ca="1">IFERROR(IF(VLOOKUP(C1606,' Disaggregation - Section E '!A$7:J514,5,0)=0,"",VLOOKUP(C1606,' Disaggregation - Section E '!A$7:J514,5,0)),"")</f>
        <v/>
      </c>
      <c r="G1606" s="876" t="str">
        <f ca="1">IFERROR(IF(VLOOKUP(C1606,' Disaggregation - Section E '!A$7:J514,6,0)="","",VLOOKUP(C1606,' Disaggregation - Section E '!A$7:J514,6,0)),"")</f>
        <v/>
      </c>
      <c r="H1606" s="876" t="str">
        <f ca="1">IFERROR(IF(INDEX(' Disaggregation - Section E '!F$7:F514,MATCH(C1606,' Disaggregation - Section E '!A$7:A514,0)+1,1)&lt;&gt;0,INDEX(' Disaggregation - Section E '!F$7:F514,MATCH(C1606,' Disaggregation - Section E '!A$7:A514,0)+1,1),""),"")</f>
        <v/>
      </c>
      <c r="I1606" s="877" t="str">
        <f ca="1">IFERROR(IF(VLOOKUP(C1606,' Disaggregation - Section E '!A$7:J514,8,0)=0,"",VLOOKUP(C1606,' Disaggregation - Section E '!A$7:J514,8,0)),"")</f>
        <v/>
      </c>
      <c r="J1606" s="877" t="str">
        <f ca="1">IFERROR(IF(VLOOKUP(C1606,' Disaggregation - Section E '!A$7:J514,9,0)="","",VLOOKUP(C1606,' Disaggregation - Section E '!A$7:J514,9,0)),"")</f>
        <v/>
      </c>
      <c r="K1606" s="873" t="str">
        <f ca="1">IFERROR(VLOOKUP(C1606,' Disaggregation - Section E '!A$7:J514,3,0),"")</f>
        <v/>
      </c>
      <c r="L1606" s="877" t="str">
        <f ca="1">IFERROR(IF(VLOOKUP(C1606,' Disaggregation - Section E '!A$7:J514,10,0)="","",VLOOKUP(C1606,' Disaggregation - Section E '!A$7:J514,10,0)),"")</f>
        <v/>
      </c>
      <c r="M1606" s="873" t="str">
        <f ca="1">IFERROR(IF(VLOOKUP(C1606,' Disaggregation - Section E '!A$7:O514,15,0)=0,"",VLOOKUP(C1606,' Disaggregation - Section E '!A$7:O514,15,0)),"")</f>
        <v/>
      </c>
      <c r="N1606" s="873"/>
      <c r="O1606" s="873"/>
    </row>
    <row r="1607" spans="1:15" x14ac:dyDescent="0.35">
      <c r="A1607" s="873" t="b">
        <f t="shared" ca="1" si="152"/>
        <v>0</v>
      </c>
      <c r="B1607" s="873"/>
      <c r="C1607" s="891" t="str">
        <f ca="1">IF(COUNTA(O$1399:O1607)=1,"",OFFSET(B1607,-COUNTA(O$1399:O1607)+1,1))</f>
        <v>a1G55000001jxj6EAA</v>
      </c>
      <c r="D1607" s="878"/>
      <c r="E1607" s="875" t="str">
        <f ca="1">IFERROR(IF(VLOOKUP(C1607,' Disaggregation - Section E '!A$7:J515,7,0)="","",VLOOKUP(C1607,' Disaggregation - Section E '!A$7:J219,7,0)*100),"")</f>
        <v/>
      </c>
      <c r="F1607" s="877" t="str">
        <f ca="1">IFERROR(IF(VLOOKUP(C1607,' Disaggregation - Section E '!A$7:J515,5,0)=0,"",VLOOKUP(C1607,' Disaggregation - Section E '!A$7:J515,5,0)),"")</f>
        <v/>
      </c>
      <c r="G1607" s="876" t="str">
        <f ca="1">IFERROR(IF(VLOOKUP(C1607,' Disaggregation - Section E '!A$7:J515,6,0)="","",VLOOKUP(C1607,' Disaggregation - Section E '!A$7:J515,6,0)),"")</f>
        <v/>
      </c>
      <c r="H1607" s="876" t="str">
        <f ca="1">IFERROR(IF(INDEX(' Disaggregation - Section E '!F$7:F515,MATCH(C1607,' Disaggregation - Section E '!A$7:A515,0)+1,1)&lt;&gt;0,INDEX(' Disaggregation - Section E '!F$7:F515,MATCH(C1607,' Disaggregation - Section E '!A$7:A515,0)+1,1),""),"")</f>
        <v/>
      </c>
      <c r="I1607" s="877" t="str">
        <f ca="1">IFERROR(IF(VLOOKUP(C1607,' Disaggregation - Section E '!A$7:J515,8,0)=0,"",VLOOKUP(C1607,' Disaggregation - Section E '!A$7:J515,8,0)),"")</f>
        <v/>
      </c>
      <c r="J1607" s="877" t="str">
        <f ca="1">IFERROR(IF(VLOOKUP(C1607,' Disaggregation - Section E '!A$7:J515,9,0)="","",VLOOKUP(C1607,' Disaggregation - Section E '!A$7:J515,9,0)),"")</f>
        <v/>
      </c>
      <c r="K1607" s="873" t="str">
        <f ca="1">IFERROR(VLOOKUP(C1607,' Disaggregation - Section E '!A$7:J515,3,0),"")</f>
        <v/>
      </c>
      <c r="L1607" s="877" t="str">
        <f ca="1">IFERROR(IF(VLOOKUP(C1607,' Disaggregation - Section E '!A$7:J515,10,0)="","",VLOOKUP(C1607,' Disaggregation - Section E '!A$7:J515,10,0)),"")</f>
        <v/>
      </c>
      <c r="M1607" s="873" t="str">
        <f ca="1">IFERROR(IF(VLOOKUP(C1607,' Disaggregation - Section E '!A$7:O515,15,0)=0,"",VLOOKUP(C1607,' Disaggregation - Section E '!A$7:O515,15,0)),"")</f>
        <v/>
      </c>
      <c r="N1607" s="873"/>
      <c r="O1607" s="873"/>
    </row>
    <row r="1608" spans="1:15" x14ac:dyDescent="0.35">
      <c r="A1608" s="873" t="b">
        <f t="shared" ca="1" si="152"/>
        <v>0</v>
      </c>
      <c r="B1608" s="873"/>
      <c r="C1608" s="891" t="str">
        <f ca="1">IF(COUNTA(O$1399:O1608)=1,"",OFFSET(B1608,-COUNTA(O$1399:O1608)+1,1))</f>
        <v>a1G55000001jxj7EAA</v>
      </c>
      <c r="D1608" s="878"/>
      <c r="E1608" s="875" t="str">
        <f ca="1">IFERROR(IF(VLOOKUP(C1608,' Disaggregation - Section E '!A$7:J516,7,0)="","",VLOOKUP(C1608,' Disaggregation - Section E '!A$7:J220,7,0)*100),"")</f>
        <v/>
      </c>
      <c r="F1608" s="877" t="str">
        <f ca="1">IFERROR(IF(VLOOKUP(C1608,' Disaggregation - Section E '!A$7:J516,5,0)=0,"",VLOOKUP(C1608,' Disaggregation - Section E '!A$7:J516,5,0)),"")</f>
        <v/>
      </c>
      <c r="G1608" s="876" t="str">
        <f ca="1">IFERROR(IF(VLOOKUP(C1608,' Disaggregation - Section E '!A$7:J516,6,0)="","",VLOOKUP(C1608,' Disaggregation - Section E '!A$7:J516,6,0)),"")</f>
        <v/>
      </c>
      <c r="H1608" s="876" t="str">
        <f ca="1">IFERROR(IF(INDEX(' Disaggregation - Section E '!F$7:F516,MATCH(C1608,' Disaggregation - Section E '!A$7:A516,0)+1,1)&lt;&gt;0,INDEX(' Disaggregation - Section E '!F$7:F516,MATCH(C1608,' Disaggregation - Section E '!A$7:A516,0)+1,1),""),"")</f>
        <v/>
      </c>
      <c r="I1608" s="877" t="str">
        <f ca="1">IFERROR(IF(VLOOKUP(C1608,' Disaggregation - Section E '!A$7:J516,8,0)=0,"",VLOOKUP(C1608,' Disaggregation - Section E '!A$7:J516,8,0)),"")</f>
        <v/>
      </c>
      <c r="J1608" s="877" t="str">
        <f ca="1">IFERROR(IF(VLOOKUP(C1608,' Disaggregation - Section E '!A$7:J516,9,0)="","",VLOOKUP(C1608,' Disaggregation - Section E '!A$7:J516,9,0)),"")</f>
        <v/>
      </c>
      <c r="K1608" s="873" t="str">
        <f ca="1">IFERROR(VLOOKUP(C1608,' Disaggregation - Section E '!A$7:J516,3,0),"")</f>
        <v/>
      </c>
      <c r="L1608" s="877" t="str">
        <f ca="1">IFERROR(IF(VLOOKUP(C1608,' Disaggregation - Section E '!A$7:J516,10,0)="","",VLOOKUP(C1608,' Disaggregation - Section E '!A$7:J516,10,0)),"")</f>
        <v/>
      </c>
      <c r="M1608" s="873" t="str">
        <f ca="1">IFERROR(IF(VLOOKUP(C1608,' Disaggregation - Section E '!A$7:O516,15,0)=0,"",VLOOKUP(C1608,' Disaggregation - Section E '!A$7:O516,15,0)),"")</f>
        <v/>
      </c>
      <c r="N1608" s="873"/>
      <c r="O1608" s="873"/>
    </row>
    <row r="1609" spans="1:15" x14ac:dyDescent="0.35">
      <c r="A1609" s="873" t="b">
        <f t="shared" ca="1" si="152"/>
        <v>0</v>
      </c>
      <c r="B1609" s="873"/>
      <c r="C1609" s="891" t="str">
        <f ca="1">IF(COUNTA(O$1399:O1609)=1,"",OFFSET(B1609,-COUNTA(O$1399:O1609)+1,1))</f>
        <v>a1G55000001jxj8EAA</v>
      </c>
      <c r="D1609" s="878"/>
      <c r="E1609" s="875" t="str">
        <f ca="1">IFERROR(IF(VLOOKUP(C1609,' Disaggregation - Section E '!A$7:J517,7,0)="","",VLOOKUP(C1609,' Disaggregation - Section E '!A$7:J221,7,0)*100),"")</f>
        <v/>
      </c>
      <c r="F1609" s="877" t="str">
        <f ca="1">IFERROR(IF(VLOOKUP(C1609,' Disaggregation - Section E '!A$7:J517,5,0)=0,"",VLOOKUP(C1609,' Disaggregation - Section E '!A$7:J517,5,0)),"")</f>
        <v/>
      </c>
      <c r="G1609" s="876" t="str">
        <f ca="1">IFERROR(IF(VLOOKUP(C1609,' Disaggregation - Section E '!A$7:J517,6,0)="","",VLOOKUP(C1609,' Disaggregation - Section E '!A$7:J517,6,0)),"")</f>
        <v/>
      </c>
      <c r="H1609" s="876" t="str">
        <f ca="1">IFERROR(IF(INDEX(' Disaggregation - Section E '!F$7:F517,MATCH(C1609,' Disaggregation - Section E '!A$7:A517,0)+1,1)&lt;&gt;0,INDEX(' Disaggregation - Section E '!F$7:F517,MATCH(C1609,' Disaggregation - Section E '!A$7:A517,0)+1,1),""),"")</f>
        <v/>
      </c>
      <c r="I1609" s="877" t="str">
        <f ca="1">IFERROR(IF(VLOOKUP(C1609,' Disaggregation - Section E '!A$7:J517,8,0)=0,"",VLOOKUP(C1609,' Disaggregation - Section E '!A$7:J517,8,0)),"")</f>
        <v/>
      </c>
      <c r="J1609" s="877" t="str">
        <f ca="1">IFERROR(IF(VLOOKUP(C1609,' Disaggregation - Section E '!A$7:J517,9,0)="","",VLOOKUP(C1609,' Disaggregation - Section E '!A$7:J517,9,0)),"")</f>
        <v/>
      </c>
      <c r="K1609" s="873" t="str">
        <f ca="1">IFERROR(VLOOKUP(C1609,' Disaggregation - Section E '!A$7:J517,3,0),"")</f>
        <v/>
      </c>
      <c r="L1609" s="877" t="str">
        <f ca="1">IFERROR(IF(VLOOKUP(C1609,' Disaggregation - Section E '!A$7:J517,10,0)="","",VLOOKUP(C1609,' Disaggregation - Section E '!A$7:J517,10,0)),"")</f>
        <v/>
      </c>
      <c r="M1609" s="873" t="str">
        <f ca="1">IFERROR(IF(VLOOKUP(C1609,' Disaggregation - Section E '!A$7:O517,15,0)=0,"",VLOOKUP(C1609,' Disaggregation - Section E '!A$7:O517,15,0)),"")</f>
        <v/>
      </c>
      <c r="N1609" s="873"/>
      <c r="O1609" s="873"/>
    </row>
    <row r="1610" spans="1:15" x14ac:dyDescent="0.35">
      <c r="A1610" s="873" t="b">
        <f t="shared" ca="1" si="152"/>
        <v>0</v>
      </c>
      <c r="B1610" s="873"/>
      <c r="C1610" s="891" t="str">
        <f ca="1">IF(COUNTA(O$1399:O1610)=1,"",OFFSET(B1610,-COUNTA(O$1399:O1610)+1,1))</f>
        <v>a1G55000001jxj9EAA</v>
      </c>
      <c r="D1610" s="878"/>
      <c r="E1610" s="875" t="str">
        <f ca="1">IFERROR(IF(VLOOKUP(C1610,' Disaggregation - Section E '!A$7:J518,7,0)="","",VLOOKUP(C1610,' Disaggregation - Section E '!A$7:J222,7,0)*100),"")</f>
        <v/>
      </c>
      <c r="F1610" s="877" t="str">
        <f ca="1">IFERROR(IF(VLOOKUP(C1610,' Disaggregation - Section E '!A$7:J518,5,0)=0,"",VLOOKUP(C1610,' Disaggregation - Section E '!A$7:J518,5,0)),"")</f>
        <v/>
      </c>
      <c r="G1610" s="876" t="str">
        <f ca="1">IFERROR(IF(VLOOKUP(C1610,' Disaggregation - Section E '!A$7:J518,6,0)="","",VLOOKUP(C1610,' Disaggregation - Section E '!A$7:J518,6,0)),"")</f>
        <v/>
      </c>
      <c r="H1610" s="876" t="str">
        <f ca="1">IFERROR(IF(INDEX(' Disaggregation - Section E '!F$7:F518,MATCH(C1610,' Disaggregation - Section E '!A$7:A518,0)+1,1)&lt;&gt;0,INDEX(' Disaggregation - Section E '!F$7:F518,MATCH(C1610,' Disaggregation - Section E '!A$7:A518,0)+1,1),""),"")</f>
        <v/>
      </c>
      <c r="I1610" s="877" t="str">
        <f ca="1">IFERROR(IF(VLOOKUP(C1610,' Disaggregation - Section E '!A$7:J518,8,0)=0,"",VLOOKUP(C1610,' Disaggregation - Section E '!A$7:J518,8,0)),"")</f>
        <v/>
      </c>
      <c r="J1610" s="877" t="str">
        <f ca="1">IFERROR(IF(VLOOKUP(C1610,' Disaggregation - Section E '!A$7:J518,9,0)="","",VLOOKUP(C1610,' Disaggregation - Section E '!A$7:J518,9,0)),"")</f>
        <v/>
      </c>
      <c r="K1610" s="873" t="str">
        <f ca="1">IFERROR(VLOOKUP(C1610,' Disaggregation - Section E '!A$7:J518,3,0),"")</f>
        <v/>
      </c>
      <c r="L1610" s="877" t="str">
        <f ca="1">IFERROR(IF(VLOOKUP(C1610,' Disaggregation - Section E '!A$7:J518,10,0)="","",VLOOKUP(C1610,' Disaggregation - Section E '!A$7:J518,10,0)),"")</f>
        <v/>
      </c>
      <c r="M1610" s="873" t="str">
        <f ca="1">IFERROR(IF(VLOOKUP(C1610,' Disaggregation - Section E '!A$7:O518,15,0)=0,"",VLOOKUP(C1610,' Disaggregation - Section E '!A$7:O518,15,0)),"")</f>
        <v/>
      </c>
      <c r="N1610" s="873"/>
      <c r="O1610" s="873"/>
    </row>
    <row r="1611" spans="1:15" x14ac:dyDescent="0.35">
      <c r="A1611" s="873" t="b">
        <f t="shared" ca="1" si="152"/>
        <v>0</v>
      </c>
      <c r="B1611" s="873"/>
      <c r="C1611" s="891" t="str">
        <f ca="1">IF(COUNTA(O$1399:O1611)=1,"",OFFSET(B1611,-COUNTA(O$1399:O1611)+1,1))</f>
        <v>a1G55000001jxjAEAQ</v>
      </c>
      <c r="D1611" s="878"/>
      <c r="E1611" s="875" t="str">
        <f ca="1">IFERROR(IF(VLOOKUP(C1611,' Disaggregation - Section E '!A$7:J519,7,0)="","",VLOOKUP(C1611,' Disaggregation - Section E '!A$7:J223,7,0)*100),"")</f>
        <v/>
      </c>
      <c r="F1611" s="877" t="str">
        <f ca="1">IFERROR(IF(VLOOKUP(C1611,' Disaggregation - Section E '!A$7:J519,5,0)=0,"",VLOOKUP(C1611,' Disaggregation - Section E '!A$7:J519,5,0)),"")</f>
        <v/>
      </c>
      <c r="G1611" s="876" t="str">
        <f ca="1">IFERROR(IF(VLOOKUP(C1611,' Disaggregation - Section E '!A$7:J519,6,0)="","",VLOOKUP(C1611,' Disaggregation - Section E '!A$7:J519,6,0)),"")</f>
        <v/>
      </c>
      <c r="H1611" s="876" t="str">
        <f ca="1">IFERROR(IF(INDEX(' Disaggregation - Section E '!F$7:F519,MATCH(C1611,' Disaggregation - Section E '!A$7:A519,0)+1,1)&lt;&gt;0,INDEX(' Disaggregation - Section E '!F$7:F519,MATCH(C1611,' Disaggregation - Section E '!A$7:A519,0)+1,1),""),"")</f>
        <v/>
      </c>
      <c r="I1611" s="877" t="str">
        <f ca="1">IFERROR(IF(VLOOKUP(C1611,' Disaggregation - Section E '!A$7:J519,8,0)=0,"",VLOOKUP(C1611,' Disaggregation - Section E '!A$7:J519,8,0)),"")</f>
        <v/>
      </c>
      <c r="J1611" s="877" t="str">
        <f ca="1">IFERROR(IF(VLOOKUP(C1611,' Disaggregation - Section E '!A$7:J519,9,0)="","",VLOOKUP(C1611,' Disaggregation - Section E '!A$7:J519,9,0)),"")</f>
        <v/>
      </c>
      <c r="K1611" s="873" t="str">
        <f ca="1">IFERROR(VLOOKUP(C1611,' Disaggregation - Section E '!A$7:J519,3,0),"")</f>
        <v/>
      </c>
      <c r="L1611" s="877" t="str">
        <f ca="1">IFERROR(IF(VLOOKUP(C1611,' Disaggregation - Section E '!A$7:J519,10,0)="","",VLOOKUP(C1611,' Disaggregation - Section E '!A$7:J519,10,0)),"")</f>
        <v/>
      </c>
      <c r="M1611" s="873" t="str">
        <f ca="1">IFERROR(IF(VLOOKUP(C1611,' Disaggregation - Section E '!A$7:O519,15,0)=0,"",VLOOKUP(C1611,' Disaggregation - Section E '!A$7:O519,15,0)),"")</f>
        <v/>
      </c>
      <c r="N1611" s="873"/>
      <c r="O1611" s="873"/>
    </row>
    <row r="1612" spans="1:15" x14ac:dyDescent="0.35">
      <c r="A1612" s="873" t="b">
        <f t="shared" ca="1" si="152"/>
        <v>0</v>
      </c>
      <c r="B1612" s="873"/>
      <c r="C1612" s="891" t="str">
        <f ca="1">IF(COUNTA(O$1399:O1612)=1,"",OFFSET(B1612,-COUNTA(O$1399:O1612)+1,1))</f>
        <v>a1G55000001jxjBEAQ</v>
      </c>
      <c r="D1612" s="878"/>
      <c r="E1612" s="875" t="str">
        <f ca="1">IFERROR(IF(VLOOKUP(C1612,' Disaggregation - Section E '!A$7:J520,7,0)="","",VLOOKUP(C1612,' Disaggregation - Section E '!A$7:J224,7,0)*100),"")</f>
        <v/>
      </c>
      <c r="F1612" s="877" t="str">
        <f ca="1">IFERROR(IF(VLOOKUP(C1612,' Disaggregation - Section E '!A$7:J520,5,0)=0,"",VLOOKUP(C1612,' Disaggregation - Section E '!A$7:J520,5,0)),"")</f>
        <v/>
      </c>
      <c r="G1612" s="876" t="str">
        <f ca="1">IFERROR(IF(VLOOKUP(C1612,' Disaggregation - Section E '!A$7:J520,6,0)="","",VLOOKUP(C1612,' Disaggregation - Section E '!A$7:J520,6,0)),"")</f>
        <v/>
      </c>
      <c r="H1612" s="876" t="str">
        <f ca="1">IFERROR(IF(INDEX(' Disaggregation - Section E '!F$7:F520,MATCH(C1612,' Disaggregation - Section E '!A$7:A520,0)+1,1)&lt;&gt;0,INDEX(' Disaggregation - Section E '!F$7:F520,MATCH(C1612,' Disaggregation - Section E '!A$7:A520,0)+1,1),""),"")</f>
        <v/>
      </c>
      <c r="I1612" s="877" t="str">
        <f ca="1">IFERROR(IF(VLOOKUP(C1612,' Disaggregation - Section E '!A$7:J520,8,0)=0,"",VLOOKUP(C1612,' Disaggregation - Section E '!A$7:J520,8,0)),"")</f>
        <v/>
      </c>
      <c r="J1612" s="877" t="str">
        <f ca="1">IFERROR(IF(VLOOKUP(C1612,' Disaggregation - Section E '!A$7:J520,9,0)="","",VLOOKUP(C1612,' Disaggregation - Section E '!A$7:J520,9,0)),"")</f>
        <v/>
      </c>
      <c r="K1612" s="873" t="str">
        <f ca="1">IFERROR(VLOOKUP(C1612,' Disaggregation - Section E '!A$7:J520,3,0),"")</f>
        <v/>
      </c>
      <c r="L1612" s="877" t="str">
        <f ca="1">IFERROR(IF(VLOOKUP(C1612,' Disaggregation - Section E '!A$7:J520,10,0)="","",VLOOKUP(C1612,' Disaggregation - Section E '!A$7:J520,10,0)),"")</f>
        <v/>
      </c>
      <c r="M1612" s="873" t="str">
        <f ca="1">IFERROR(IF(VLOOKUP(C1612,' Disaggregation - Section E '!A$7:O520,15,0)=0,"",VLOOKUP(C1612,' Disaggregation - Section E '!A$7:O520,15,0)),"")</f>
        <v/>
      </c>
      <c r="N1612" s="873"/>
      <c r="O1612" s="873"/>
    </row>
    <row r="1613" spans="1:15" x14ac:dyDescent="0.35">
      <c r="A1613" s="873" t="b">
        <f t="shared" ca="1" si="152"/>
        <v>0</v>
      </c>
      <c r="B1613" s="873"/>
      <c r="C1613" s="891" t="str">
        <f ca="1">IF(COUNTA(O$1399:O1613)=1,"",OFFSET(B1613,-COUNTA(O$1399:O1613)+1,1))</f>
        <v>a1G55000001jxjCEAQ</v>
      </c>
      <c r="D1613" s="878"/>
      <c r="E1613" s="875" t="str">
        <f ca="1">IFERROR(IF(VLOOKUP(C1613,' Disaggregation - Section E '!A$7:J521,7,0)="","",VLOOKUP(C1613,' Disaggregation - Section E '!A$7:J225,7,0)*100),"")</f>
        <v/>
      </c>
      <c r="F1613" s="877" t="str">
        <f ca="1">IFERROR(IF(VLOOKUP(C1613,' Disaggregation - Section E '!A$7:J521,5,0)=0,"",VLOOKUP(C1613,' Disaggregation - Section E '!A$7:J521,5,0)),"")</f>
        <v/>
      </c>
      <c r="G1613" s="876" t="str">
        <f ca="1">IFERROR(IF(VLOOKUP(C1613,' Disaggregation - Section E '!A$7:J521,6,0)="","",VLOOKUP(C1613,' Disaggregation - Section E '!A$7:J521,6,0)),"")</f>
        <v/>
      </c>
      <c r="H1613" s="876" t="str">
        <f ca="1">IFERROR(IF(INDEX(' Disaggregation - Section E '!F$7:F521,MATCH(C1613,' Disaggregation - Section E '!A$7:A521,0)+1,1)&lt;&gt;0,INDEX(' Disaggregation - Section E '!F$7:F521,MATCH(C1613,' Disaggregation - Section E '!A$7:A521,0)+1,1),""),"")</f>
        <v/>
      </c>
      <c r="I1613" s="877" t="str">
        <f ca="1">IFERROR(IF(VLOOKUP(C1613,' Disaggregation - Section E '!A$7:J521,8,0)=0,"",VLOOKUP(C1613,' Disaggregation - Section E '!A$7:J521,8,0)),"")</f>
        <v/>
      </c>
      <c r="J1613" s="877" t="str">
        <f ca="1">IFERROR(IF(VLOOKUP(C1613,' Disaggregation - Section E '!A$7:J521,9,0)="","",VLOOKUP(C1613,' Disaggregation - Section E '!A$7:J521,9,0)),"")</f>
        <v/>
      </c>
      <c r="K1613" s="873" t="str">
        <f ca="1">IFERROR(VLOOKUP(C1613,' Disaggregation - Section E '!A$7:J521,3,0),"")</f>
        <v/>
      </c>
      <c r="L1613" s="877" t="str">
        <f ca="1">IFERROR(IF(VLOOKUP(C1613,' Disaggregation - Section E '!A$7:J521,10,0)="","",VLOOKUP(C1613,' Disaggregation - Section E '!A$7:J521,10,0)),"")</f>
        <v/>
      </c>
      <c r="M1613" s="873" t="str">
        <f ca="1">IFERROR(IF(VLOOKUP(C1613,' Disaggregation - Section E '!A$7:O521,15,0)=0,"",VLOOKUP(C1613,' Disaggregation - Section E '!A$7:O521,15,0)),"")</f>
        <v/>
      </c>
      <c r="N1613" s="873"/>
      <c r="O1613" s="873"/>
    </row>
    <row r="1614" spans="1:15" x14ac:dyDescent="0.35">
      <c r="A1614" s="873" t="b">
        <f t="shared" ca="1" si="152"/>
        <v>0</v>
      </c>
      <c r="B1614" s="873"/>
      <c r="C1614" s="891" t="str">
        <f ca="1">IF(COUNTA(O$1399:O1614)=1,"",OFFSET(B1614,-COUNTA(O$1399:O1614)+1,1))</f>
        <v>a1G55000001jxjDEAQ</v>
      </c>
      <c r="D1614" s="878"/>
      <c r="E1614" s="875" t="str">
        <f ca="1">IFERROR(IF(VLOOKUP(C1614,' Disaggregation - Section E '!A$7:J522,7,0)="","",VLOOKUP(C1614,' Disaggregation - Section E '!A$7:J226,7,0)*100),"")</f>
        <v/>
      </c>
      <c r="F1614" s="877" t="str">
        <f ca="1">IFERROR(IF(VLOOKUP(C1614,' Disaggregation - Section E '!A$7:J522,5,0)=0,"",VLOOKUP(C1614,' Disaggregation - Section E '!A$7:J522,5,0)),"")</f>
        <v/>
      </c>
      <c r="G1614" s="876" t="str">
        <f ca="1">IFERROR(IF(VLOOKUP(C1614,' Disaggregation - Section E '!A$7:J522,6,0)="","",VLOOKUP(C1614,' Disaggregation - Section E '!A$7:J522,6,0)),"")</f>
        <v/>
      </c>
      <c r="H1614" s="876" t="str">
        <f ca="1">IFERROR(IF(INDEX(' Disaggregation - Section E '!F$7:F522,MATCH(C1614,' Disaggregation - Section E '!A$7:A522,0)+1,1)&lt;&gt;0,INDEX(' Disaggregation - Section E '!F$7:F522,MATCH(C1614,' Disaggregation - Section E '!A$7:A522,0)+1,1),""),"")</f>
        <v/>
      </c>
      <c r="I1614" s="877" t="str">
        <f ca="1">IFERROR(IF(VLOOKUP(C1614,' Disaggregation - Section E '!A$7:J522,8,0)=0,"",VLOOKUP(C1614,' Disaggregation - Section E '!A$7:J522,8,0)),"")</f>
        <v/>
      </c>
      <c r="J1614" s="877" t="str">
        <f ca="1">IFERROR(IF(VLOOKUP(C1614,' Disaggregation - Section E '!A$7:J522,9,0)="","",VLOOKUP(C1614,' Disaggregation - Section E '!A$7:J522,9,0)),"")</f>
        <v/>
      </c>
      <c r="K1614" s="873" t="str">
        <f ca="1">IFERROR(VLOOKUP(C1614,' Disaggregation - Section E '!A$7:J522,3,0),"")</f>
        <v/>
      </c>
      <c r="L1614" s="877" t="str">
        <f ca="1">IFERROR(IF(VLOOKUP(C1614,' Disaggregation - Section E '!A$7:J522,10,0)="","",VLOOKUP(C1614,' Disaggregation - Section E '!A$7:J522,10,0)),"")</f>
        <v/>
      </c>
      <c r="M1614" s="873" t="str">
        <f ca="1">IFERROR(IF(VLOOKUP(C1614,' Disaggregation - Section E '!A$7:O522,15,0)=0,"",VLOOKUP(C1614,' Disaggregation - Section E '!A$7:O522,15,0)),"")</f>
        <v/>
      </c>
      <c r="N1614" s="873"/>
      <c r="O1614" s="873"/>
    </row>
    <row r="1615" spans="1:15" x14ac:dyDescent="0.35">
      <c r="A1615" s="873" t="b">
        <f t="shared" ref="A1615:A1678" ca="1" si="153">IF(M1615&lt;&gt;"",TRUE,FALSE)</f>
        <v>0</v>
      </c>
      <c r="B1615" s="873"/>
      <c r="C1615" s="891" t="str">
        <f ca="1">IF(COUNTA(O$1399:O1615)=1,"",OFFSET(B1615,-COUNTA(O$1399:O1615)+1,1))</f>
        <v>a1G55000001jxjEEAQ</v>
      </c>
      <c r="D1615" s="878"/>
      <c r="E1615" s="875" t="str">
        <f ca="1">IFERROR(IF(VLOOKUP(C1615,' Disaggregation - Section E '!A$7:J523,7,0)="","",VLOOKUP(C1615,' Disaggregation - Section E '!A$7:J227,7,0)*100),"")</f>
        <v/>
      </c>
      <c r="F1615" s="877" t="str">
        <f ca="1">IFERROR(IF(VLOOKUP(C1615,' Disaggregation - Section E '!A$7:J523,5,0)=0,"",VLOOKUP(C1615,' Disaggregation - Section E '!A$7:J523,5,0)),"")</f>
        <v/>
      </c>
      <c r="G1615" s="876" t="str">
        <f ca="1">IFERROR(IF(VLOOKUP(C1615,' Disaggregation - Section E '!A$7:J523,6,0)="","",VLOOKUP(C1615,' Disaggregation - Section E '!A$7:J523,6,0)),"")</f>
        <v/>
      </c>
      <c r="H1615" s="876" t="str">
        <f ca="1">IFERROR(IF(INDEX(' Disaggregation - Section E '!F$7:F523,MATCH(C1615,' Disaggregation - Section E '!A$7:A523,0)+1,1)&lt;&gt;0,INDEX(' Disaggregation - Section E '!F$7:F523,MATCH(C1615,' Disaggregation - Section E '!A$7:A523,0)+1,1),""),"")</f>
        <v/>
      </c>
      <c r="I1615" s="877" t="str">
        <f ca="1">IFERROR(IF(VLOOKUP(C1615,' Disaggregation - Section E '!A$7:J523,8,0)=0,"",VLOOKUP(C1615,' Disaggregation - Section E '!A$7:J523,8,0)),"")</f>
        <v/>
      </c>
      <c r="J1615" s="877" t="str">
        <f ca="1">IFERROR(IF(VLOOKUP(C1615,' Disaggregation - Section E '!A$7:J523,9,0)="","",VLOOKUP(C1615,' Disaggregation - Section E '!A$7:J523,9,0)),"")</f>
        <v/>
      </c>
      <c r="K1615" s="873" t="str">
        <f ca="1">IFERROR(VLOOKUP(C1615,' Disaggregation - Section E '!A$7:J523,3,0),"")</f>
        <v/>
      </c>
      <c r="L1615" s="877" t="str">
        <f ca="1">IFERROR(IF(VLOOKUP(C1615,' Disaggregation - Section E '!A$7:J523,10,0)="","",VLOOKUP(C1615,' Disaggregation - Section E '!A$7:J523,10,0)),"")</f>
        <v/>
      </c>
      <c r="M1615" s="873" t="str">
        <f ca="1">IFERROR(IF(VLOOKUP(C1615,' Disaggregation - Section E '!A$7:O523,15,0)=0,"",VLOOKUP(C1615,' Disaggregation - Section E '!A$7:O523,15,0)),"")</f>
        <v/>
      </c>
      <c r="N1615" s="873"/>
      <c r="O1615" s="873"/>
    </row>
    <row r="1616" spans="1:15" x14ac:dyDescent="0.35">
      <c r="A1616" s="873" t="b">
        <f t="shared" ca="1" si="153"/>
        <v>0</v>
      </c>
      <c r="B1616" s="873"/>
      <c r="C1616" s="891" t="str">
        <f ca="1">IF(COUNTA(O$1399:O1616)=1,"",OFFSET(B1616,-COUNTA(O$1399:O1616)+1,1))</f>
        <v>a1G55000001jxjFEAQ</v>
      </c>
      <c r="D1616" s="878"/>
      <c r="E1616" s="875" t="str">
        <f ca="1">IFERROR(IF(VLOOKUP(C1616,' Disaggregation - Section E '!A$7:J524,7,0)="","",VLOOKUP(C1616,' Disaggregation - Section E '!A$7:J228,7,0)*100),"")</f>
        <v/>
      </c>
      <c r="F1616" s="877" t="str">
        <f ca="1">IFERROR(IF(VLOOKUP(C1616,' Disaggregation - Section E '!A$7:J524,5,0)=0,"",VLOOKUP(C1616,' Disaggregation - Section E '!A$7:J524,5,0)),"")</f>
        <v/>
      </c>
      <c r="G1616" s="876" t="str">
        <f ca="1">IFERROR(IF(VLOOKUP(C1616,' Disaggregation - Section E '!A$7:J524,6,0)="","",VLOOKUP(C1616,' Disaggregation - Section E '!A$7:J524,6,0)),"")</f>
        <v/>
      </c>
      <c r="H1616" s="876" t="str">
        <f ca="1">IFERROR(IF(INDEX(' Disaggregation - Section E '!F$7:F524,MATCH(C1616,' Disaggregation - Section E '!A$7:A524,0)+1,1)&lt;&gt;0,INDEX(' Disaggregation - Section E '!F$7:F524,MATCH(C1616,' Disaggregation - Section E '!A$7:A524,0)+1,1),""),"")</f>
        <v/>
      </c>
      <c r="I1616" s="877" t="str">
        <f ca="1">IFERROR(IF(VLOOKUP(C1616,' Disaggregation - Section E '!A$7:J524,8,0)=0,"",VLOOKUP(C1616,' Disaggregation - Section E '!A$7:J524,8,0)),"")</f>
        <v/>
      </c>
      <c r="J1616" s="877" t="str">
        <f ca="1">IFERROR(IF(VLOOKUP(C1616,' Disaggregation - Section E '!A$7:J524,9,0)="","",VLOOKUP(C1616,' Disaggregation - Section E '!A$7:J524,9,0)),"")</f>
        <v/>
      </c>
      <c r="K1616" s="873" t="str">
        <f ca="1">IFERROR(VLOOKUP(C1616,' Disaggregation - Section E '!A$7:J524,3,0),"")</f>
        <v/>
      </c>
      <c r="L1616" s="877" t="str">
        <f ca="1">IFERROR(IF(VLOOKUP(C1616,' Disaggregation - Section E '!A$7:J524,10,0)="","",VLOOKUP(C1616,' Disaggregation - Section E '!A$7:J524,10,0)),"")</f>
        <v/>
      </c>
      <c r="M1616" s="873" t="str">
        <f ca="1">IFERROR(IF(VLOOKUP(C1616,' Disaggregation - Section E '!A$7:O524,15,0)=0,"",VLOOKUP(C1616,' Disaggregation - Section E '!A$7:O524,15,0)),"")</f>
        <v/>
      </c>
      <c r="N1616" s="873"/>
      <c r="O1616" s="873"/>
    </row>
    <row r="1617" spans="1:15" x14ac:dyDescent="0.35">
      <c r="A1617" s="873" t="b">
        <f t="shared" ca="1" si="153"/>
        <v>0</v>
      </c>
      <c r="B1617" s="873"/>
      <c r="C1617" s="891" t="str">
        <f ca="1">IF(COUNTA(O$1399:O1617)=1,"",OFFSET(B1617,-COUNTA(O$1399:O1617)+1,1))</f>
        <v>a1G55000001jxjGEAQ</v>
      </c>
      <c r="D1617" s="878"/>
      <c r="E1617" s="875" t="str">
        <f ca="1">IFERROR(IF(VLOOKUP(C1617,' Disaggregation - Section E '!A$7:J525,7,0)="","",VLOOKUP(C1617,' Disaggregation - Section E '!A$7:J229,7,0)*100),"")</f>
        <v/>
      </c>
      <c r="F1617" s="877" t="str">
        <f ca="1">IFERROR(IF(VLOOKUP(C1617,' Disaggregation - Section E '!A$7:J525,5,0)=0,"",VLOOKUP(C1617,' Disaggregation - Section E '!A$7:J525,5,0)),"")</f>
        <v/>
      </c>
      <c r="G1617" s="876" t="str">
        <f ca="1">IFERROR(IF(VLOOKUP(C1617,' Disaggregation - Section E '!A$7:J525,6,0)="","",VLOOKUP(C1617,' Disaggregation - Section E '!A$7:J525,6,0)),"")</f>
        <v/>
      </c>
      <c r="H1617" s="876" t="str">
        <f ca="1">IFERROR(IF(INDEX(' Disaggregation - Section E '!F$7:F525,MATCH(C1617,' Disaggregation - Section E '!A$7:A525,0)+1,1)&lt;&gt;0,INDEX(' Disaggregation - Section E '!F$7:F525,MATCH(C1617,' Disaggregation - Section E '!A$7:A525,0)+1,1),""),"")</f>
        <v/>
      </c>
      <c r="I1617" s="877" t="str">
        <f ca="1">IFERROR(IF(VLOOKUP(C1617,' Disaggregation - Section E '!A$7:J525,8,0)=0,"",VLOOKUP(C1617,' Disaggregation - Section E '!A$7:J525,8,0)),"")</f>
        <v/>
      </c>
      <c r="J1617" s="877" t="str">
        <f ca="1">IFERROR(IF(VLOOKUP(C1617,' Disaggregation - Section E '!A$7:J525,9,0)="","",VLOOKUP(C1617,' Disaggregation - Section E '!A$7:J525,9,0)),"")</f>
        <v/>
      </c>
      <c r="K1617" s="873" t="str">
        <f ca="1">IFERROR(VLOOKUP(C1617,' Disaggregation - Section E '!A$7:J525,3,0),"")</f>
        <v/>
      </c>
      <c r="L1617" s="877" t="str">
        <f ca="1">IFERROR(IF(VLOOKUP(C1617,' Disaggregation - Section E '!A$7:J525,10,0)="","",VLOOKUP(C1617,' Disaggregation - Section E '!A$7:J525,10,0)),"")</f>
        <v/>
      </c>
      <c r="M1617" s="873" t="str">
        <f ca="1">IFERROR(IF(VLOOKUP(C1617,' Disaggregation - Section E '!A$7:O525,15,0)=0,"",VLOOKUP(C1617,' Disaggregation - Section E '!A$7:O525,15,0)),"")</f>
        <v/>
      </c>
      <c r="N1617" s="873"/>
      <c r="O1617" s="873"/>
    </row>
    <row r="1618" spans="1:15" x14ac:dyDescent="0.35">
      <c r="A1618" s="873" t="b">
        <f t="shared" ca="1" si="153"/>
        <v>0</v>
      </c>
      <c r="B1618" s="873"/>
      <c r="C1618" s="891" t="str">
        <f ca="1">IF(COUNTA(O$1399:O1618)=1,"",OFFSET(B1618,-COUNTA(O$1399:O1618)+1,1))</f>
        <v>a1G55000001jxjHEAQ</v>
      </c>
      <c r="D1618" s="878"/>
      <c r="E1618" s="875" t="str">
        <f ca="1">IFERROR(IF(VLOOKUP(C1618,' Disaggregation - Section E '!A$7:J526,7,0)="","",VLOOKUP(C1618,' Disaggregation - Section E '!A$7:J230,7,0)*100),"")</f>
        <v/>
      </c>
      <c r="F1618" s="877" t="str">
        <f ca="1">IFERROR(IF(VLOOKUP(C1618,' Disaggregation - Section E '!A$7:J526,5,0)=0,"",VLOOKUP(C1618,' Disaggregation - Section E '!A$7:J526,5,0)),"")</f>
        <v/>
      </c>
      <c r="G1618" s="876" t="str">
        <f ca="1">IFERROR(IF(VLOOKUP(C1618,' Disaggregation - Section E '!A$7:J526,6,0)="","",VLOOKUP(C1618,' Disaggregation - Section E '!A$7:J526,6,0)),"")</f>
        <v/>
      </c>
      <c r="H1618" s="876" t="str">
        <f ca="1">IFERROR(IF(INDEX(' Disaggregation - Section E '!F$7:F526,MATCH(C1618,' Disaggregation - Section E '!A$7:A526,0)+1,1)&lt;&gt;0,INDEX(' Disaggregation - Section E '!F$7:F526,MATCH(C1618,' Disaggregation - Section E '!A$7:A526,0)+1,1),""),"")</f>
        <v/>
      </c>
      <c r="I1618" s="877" t="str">
        <f ca="1">IFERROR(IF(VLOOKUP(C1618,' Disaggregation - Section E '!A$7:J526,8,0)=0,"",VLOOKUP(C1618,' Disaggregation - Section E '!A$7:J526,8,0)),"")</f>
        <v/>
      </c>
      <c r="J1618" s="877" t="str">
        <f ca="1">IFERROR(IF(VLOOKUP(C1618,' Disaggregation - Section E '!A$7:J526,9,0)="","",VLOOKUP(C1618,' Disaggregation - Section E '!A$7:J526,9,0)),"")</f>
        <v/>
      </c>
      <c r="K1618" s="873" t="str">
        <f ca="1">IFERROR(VLOOKUP(C1618,' Disaggregation - Section E '!A$7:J526,3,0),"")</f>
        <v/>
      </c>
      <c r="L1618" s="877" t="str">
        <f ca="1">IFERROR(IF(VLOOKUP(C1618,' Disaggregation - Section E '!A$7:J526,10,0)="","",VLOOKUP(C1618,' Disaggregation - Section E '!A$7:J526,10,0)),"")</f>
        <v/>
      </c>
      <c r="M1618" s="873" t="str">
        <f ca="1">IFERROR(IF(VLOOKUP(C1618,' Disaggregation - Section E '!A$7:O526,15,0)=0,"",VLOOKUP(C1618,' Disaggregation - Section E '!A$7:O526,15,0)),"")</f>
        <v/>
      </c>
      <c r="N1618" s="873"/>
      <c r="O1618" s="873"/>
    </row>
    <row r="1619" spans="1:15" x14ac:dyDescent="0.35">
      <c r="A1619" s="873" t="b">
        <f t="shared" ca="1" si="153"/>
        <v>0</v>
      </c>
      <c r="B1619" s="873"/>
      <c r="C1619" s="891" t="str">
        <f ca="1">IF(COUNTA(O$1399:O1619)=1,"",OFFSET(B1619,-COUNTA(O$1399:O1619)+1,1))</f>
        <v>a1G55000001jxjIEAQ</v>
      </c>
      <c r="D1619" s="878"/>
      <c r="E1619" s="875" t="str">
        <f ca="1">IFERROR(IF(VLOOKUP(C1619,' Disaggregation - Section E '!A$7:J527,7,0)="","",VLOOKUP(C1619,' Disaggregation - Section E '!A$7:J231,7,0)*100),"")</f>
        <v/>
      </c>
      <c r="F1619" s="877" t="str">
        <f ca="1">IFERROR(IF(VLOOKUP(C1619,' Disaggregation - Section E '!A$7:J527,5,0)=0,"",VLOOKUP(C1619,' Disaggregation - Section E '!A$7:J527,5,0)),"")</f>
        <v/>
      </c>
      <c r="G1619" s="876" t="str">
        <f ca="1">IFERROR(IF(VLOOKUP(C1619,' Disaggregation - Section E '!A$7:J527,6,0)="","",VLOOKUP(C1619,' Disaggregation - Section E '!A$7:J527,6,0)),"")</f>
        <v/>
      </c>
      <c r="H1619" s="876" t="str">
        <f ca="1">IFERROR(IF(INDEX(' Disaggregation - Section E '!F$7:F527,MATCH(C1619,' Disaggregation - Section E '!A$7:A527,0)+1,1)&lt;&gt;0,INDEX(' Disaggregation - Section E '!F$7:F527,MATCH(C1619,' Disaggregation - Section E '!A$7:A527,0)+1,1),""),"")</f>
        <v/>
      </c>
      <c r="I1619" s="877" t="str">
        <f ca="1">IFERROR(IF(VLOOKUP(C1619,' Disaggregation - Section E '!A$7:J527,8,0)=0,"",VLOOKUP(C1619,' Disaggregation - Section E '!A$7:J527,8,0)),"")</f>
        <v/>
      </c>
      <c r="J1619" s="877" t="str">
        <f ca="1">IFERROR(IF(VLOOKUP(C1619,' Disaggregation - Section E '!A$7:J527,9,0)="","",VLOOKUP(C1619,' Disaggregation - Section E '!A$7:J527,9,0)),"")</f>
        <v/>
      </c>
      <c r="K1619" s="873" t="str">
        <f ca="1">IFERROR(VLOOKUP(C1619,' Disaggregation - Section E '!A$7:J527,3,0),"")</f>
        <v/>
      </c>
      <c r="L1619" s="877" t="str">
        <f ca="1">IFERROR(IF(VLOOKUP(C1619,' Disaggregation - Section E '!A$7:J527,10,0)="","",VLOOKUP(C1619,' Disaggregation - Section E '!A$7:J527,10,0)),"")</f>
        <v/>
      </c>
      <c r="M1619" s="873" t="str">
        <f ca="1">IFERROR(IF(VLOOKUP(C1619,' Disaggregation - Section E '!A$7:O527,15,0)=0,"",VLOOKUP(C1619,' Disaggregation - Section E '!A$7:O527,15,0)),"")</f>
        <v/>
      </c>
      <c r="N1619" s="873"/>
      <c r="O1619" s="873"/>
    </row>
    <row r="1620" spans="1:15" x14ac:dyDescent="0.35">
      <c r="A1620" s="873" t="b">
        <f t="shared" ca="1" si="153"/>
        <v>0</v>
      </c>
      <c r="B1620" s="873"/>
      <c r="C1620" s="891" t="str">
        <f ca="1">IF(COUNTA(O$1399:O1620)=1,"",OFFSET(B1620,-COUNTA(O$1399:O1620)+1,1))</f>
        <v>a1G55000001jxjJEAQ</v>
      </c>
      <c r="D1620" s="878"/>
      <c r="E1620" s="875" t="str">
        <f ca="1">IFERROR(IF(VLOOKUP(C1620,' Disaggregation - Section E '!A$7:J528,7,0)="","",VLOOKUP(C1620,' Disaggregation - Section E '!A$7:J232,7,0)*100),"")</f>
        <v/>
      </c>
      <c r="F1620" s="877" t="str">
        <f ca="1">IFERROR(IF(VLOOKUP(C1620,' Disaggregation - Section E '!A$7:J528,5,0)=0,"",VLOOKUP(C1620,' Disaggregation - Section E '!A$7:J528,5,0)),"")</f>
        <v/>
      </c>
      <c r="G1620" s="876" t="str">
        <f ca="1">IFERROR(IF(VLOOKUP(C1620,' Disaggregation - Section E '!A$7:J528,6,0)="","",VLOOKUP(C1620,' Disaggregation - Section E '!A$7:J528,6,0)),"")</f>
        <v/>
      </c>
      <c r="H1620" s="876" t="str">
        <f ca="1">IFERROR(IF(INDEX(' Disaggregation - Section E '!F$7:F528,MATCH(C1620,' Disaggregation - Section E '!A$7:A528,0)+1,1)&lt;&gt;0,INDEX(' Disaggregation - Section E '!F$7:F528,MATCH(C1620,' Disaggregation - Section E '!A$7:A528,0)+1,1),""),"")</f>
        <v/>
      </c>
      <c r="I1620" s="877" t="str">
        <f ca="1">IFERROR(IF(VLOOKUP(C1620,' Disaggregation - Section E '!A$7:J528,8,0)=0,"",VLOOKUP(C1620,' Disaggregation - Section E '!A$7:J528,8,0)),"")</f>
        <v/>
      </c>
      <c r="J1620" s="877" t="str">
        <f ca="1">IFERROR(IF(VLOOKUP(C1620,' Disaggregation - Section E '!A$7:J528,9,0)="","",VLOOKUP(C1620,' Disaggregation - Section E '!A$7:J528,9,0)),"")</f>
        <v/>
      </c>
      <c r="K1620" s="873" t="str">
        <f ca="1">IFERROR(VLOOKUP(C1620,' Disaggregation - Section E '!A$7:J528,3,0),"")</f>
        <v/>
      </c>
      <c r="L1620" s="877" t="str">
        <f ca="1">IFERROR(IF(VLOOKUP(C1620,' Disaggregation - Section E '!A$7:J528,10,0)="","",VLOOKUP(C1620,' Disaggregation - Section E '!A$7:J528,10,0)),"")</f>
        <v/>
      </c>
      <c r="M1620" s="873" t="str">
        <f ca="1">IFERROR(IF(VLOOKUP(C1620,' Disaggregation - Section E '!A$7:O528,15,0)=0,"",VLOOKUP(C1620,' Disaggregation - Section E '!A$7:O528,15,0)),"")</f>
        <v/>
      </c>
      <c r="N1620" s="873"/>
      <c r="O1620" s="873"/>
    </row>
    <row r="1621" spans="1:15" x14ac:dyDescent="0.35">
      <c r="A1621" s="873" t="b">
        <f t="shared" ca="1" si="153"/>
        <v>0</v>
      </c>
      <c r="B1621" s="873"/>
      <c r="C1621" s="891" t="str">
        <f ca="1">IF(COUNTA(O$1399:O1621)=1,"",OFFSET(B1621,-COUNTA(O$1399:O1621)+1,1))</f>
        <v>a1G55000001jxjKEAQ</v>
      </c>
      <c r="D1621" s="878"/>
      <c r="E1621" s="875" t="str">
        <f ca="1">IFERROR(IF(VLOOKUP(C1621,' Disaggregation - Section E '!A$7:J529,7,0)="","",VLOOKUP(C1621,' Disaggregation - Section E '!A$7:J233,7,0)*100),"")</f>
        <v/>
      </c>
      <c r="F1621" s="877" t="str">
        <f ca="1">IFERROR(IF(VLOOKUP(C1621,' Disaggregation - Section E '!A$7:J529,5,0)=0,"",VLOOKUP(C1621,' Disaggregation - Section E '!A$7:J529,5,0)),"")</f>
        <v/>
      </c>
      <c r="G1621" s="876" t="str">
        <f ca="1">IFERROR(IF(VLOOKUP(C1621,' Disaggregation - Section E '!A$7:J529,6,0)="","",VLOOKUP(C1621,' Disaggregation - Section E '!A$7:J529,6,0)),"")</f>
        <v/>
      </c>
      <c r="H1621" s="876" t="str">
        <f ca="1">IFERROR(IF(INDEX(' Disaggregation - Section E '!F$7:F529,MATCH(C1621,' Disaggregation - Section E '!A$7:A529,0)+1,1)&lt;&gt;0,INDEX(' Disaggregation - Section E '!F$7:F529,MATCH(C1621,' Disaggregation - Section E '!A$7:A529,0)+1,1),""),"")</f>
        <v/>
      </c>
      <c r="I1621" s="877" t="str">
        <f ca="1">IFERROR(IF(VLOOKUP(C1621,' Disaggregation - Section E '!A$7:J529,8,0)=0,"",VLOOKUP(C1621,' Disaggregation - Section E '!A$7:J529,8,0)),"")</f>
        <v/>
      </c>
      <c r="J1621" s="877" t="str">
        <f ca="1">IFERROR(IF(VLOOKUP(C1621,' Disaggregation - Section E '!A$7:J529,9,0)="","",VLOOKUP(C1621,' Disaggregation - Section E '!A$7:J529,9,0)),"")</f>
        <v/>
      </c>
      <c r="K1621" s="873" t="str">
        <f ca="1">IFERROR(VLOOKUP(C1621,' Disaggregation - Section E '!A$7:J529,3,0),"")</f>
        <v/>
      </c>
      <c r="L1621" s="877" t="str">
        <f ca="1">IFERROR(IF(VLOOKUP(C1621,' Disaggregation - Section E '!A$7:J529,10,0)="","",VLOOKUP(C1621,' Disaggregation - Section E '!A$7:J529,10,0)),"")</f>
        <v/>
      </c>
      <c r="M1621" s="873" t="str">
        <f ca="1">IFERROR(IF(VLOOKUP(C1621,' Disaggregation - Section E '!A$7:O529,15,0)=0,"",VLOOKUP(C1621,' Disaggregation - Section E '!A$7:O529,15,0)),"")</f>
        <v/>
      </c>
      <c r="N1621" s="873"/>
      <c r="O1621" s="873"/>
    </row>
    <row r="1622" spans="1:15" x14ac:dyDescent="0.35">
      <c r="A1622" s="873" t="b">
        <f t="shared" ca="1" si="153"/>
        <v>0</v>
      </c>
      <c r="B1622" s="873"/>
      <c r="C1622" s="891" t="str">
        <f ca="1">IF(COUNTA(O$1399:O1622)=1,"",OFFSET(B1622,-COUNTA(O$1399:O1622)+1,1))</f>
        <v>a1G55000001jxjLEAQ</v>
      </c>
      <c r="D1622" s="878"/>
      <c r="E1622" s="875" t="str">
        <f ca="1">IFERROR(IF(VLOOKUP(C1622,' Disaggregation - Section E '!A$7:J530,7,0)="","",VLOOKUP(C1622,' Disaggregation - Section E '!A$7:J234,7,0)*100),"")</f>
        <v/>
      </c>
      <c r="F1622" s="877" t="str">
        <f ca="1">IFERROR(IF(VLOOKUP(C1622,' Disaggregation - Section E '!A$7:J530,5,0)=0,"",VLOOKUP(C1622,' Disaggregation - Section E '!A$7:J530,5,0)),"")</f>
        <v/>
      </c>
      <c r="G1622" s="876" t="str">
        <f ca="1">IFERROR(IF(VLOOKUP(C1622,' Disaggregation - Section E '!A$7:J530,6,0)="","",VLOOKUP(C1622,' Disaggregation - Section E '!A$7:J530,6,0)),"")</f>
        <v/>
      </c>
      <c r="H1622" s="876" t="str">
        <f ca="1">IFERROR(IF(INDEX(' Disaggregation - Section E '!F$7:F530,MATCH(C1622,' Disaggregation - Section E '!A$7:A530,0)+1,1)&lt;&gt;0,INDEX(' Disaggregation - Section E '!F$7:F530,MATCH(C1622,' Disaggregation - Section E '!A$7:A530,0)+1,1),""),"")</f>
        <v/>
      </c>
      <c r="I1622" s="877" t="str">
        <f ca="1">IFERROR(IF(VLOOKUP(C1622,' Disaggregation - Section E '!A$7:J530,8,0)=0,"",VLOOKUP(C1622,' Disaggregation - Section E '!A$7:J530,8,0)),"")</f>
        <v/>
      </c>
      <c r="J1622" s="877" t="str">
        <f ca="1">IFERROR(IF(VLOOKUP(C1622,' Disaggregation - Section E '!A$7:J530,9,0)="","",VLOOKUP(C1622,' Disaggregation - Section E '!A$7:J530,9,0)),"")</f>
        <v/>
      </c>
      <c r="K1622" s="873" t="str">
        <f ca="1">IFERROR(VLOOKUP(C1622,' Disaggregation - Section E '!A$7:J530,3,0),"")</f>
        <v/>
      </c>
      <c r="L1622" s="877" t="str">
        <f ca="1">IFERROR(IF(VLOOKUP(C1622,' Disaggregation - Section E '!A$7:J530,10,0)="","",VLOOKUP(C1622,' Disaggregation - Section E '!A$7:J530,10,0)),"")</f>
        <v/>
      </c>
      <c r="M1622" s="873" t="str">
        <f ca="1">IFERROR(IF(VLOOKUP(C1622,' Disaggregation - Section E '!A$7:O530,15,0)=0,"",VLOOKUP(C1622,' Disaggregation - Section E '!A$7:O530,15,0)),"")</f>
        <v/>
      </c>
      <c r="N1622" s="873"/>
      <c r="O1622" s="873"/>
    </row>
    <row r="1623" spans="1:15" x14ac:dyDescent="0.35">
      <c r="A1623" s="873" t="b">
        <f t="shared" ca="1" si="153"/>
        <v>0</v>
      </c>
      <c r="B1623" s="873"/>
      <c r="C1623" s="891" t="str">
        <f ca="1">IF(COUNTA(O$1399:O1623)=1,"",OFFSET(B1623,-COUNTA(O$1399:O1623)+1,1))</f>
        <v>a1G55000001jxjMEAQ</v>
      </c>
      <c r="D1623" s="878"/>
      <c r="E1623" s="875" t="str">
        <f ca="1">IFERROR(IF(VLOOKUP(C1623,' Disaggregation - Section E '!A$7:J531,7,0)="","",VLOOKUP(C1623,' Disaggregation - Section E '!A$7:J235,7,0)*100),"")</f>
        <v/>
      </c>
      <c r="F1623" s="877" t="str">
        <f ca="1">IFERROR(IF(VLOOKUP(C1623,' Disaggregation - Section E '!A$7:J531,5,0)=0,"",VLOOKUP(C1623,' Disaggregation - Section E '!A$7:J531,5,0)),"")</f>
        <v/>
      </c>
      <c r="G1623" s="876" t="str">
        <f ca="1">IFERROR(IF(VLOOKUP(C1623,' Disaggregation - Section E '!A$7:J531,6,0)="","",VLOOKUP(C1623,' Disaggregation - Section E '!A$7:J531,6,0)),"")</f>
        <v/>
      </c>
      <c r="H1623" s="876" t="str">
        <f ca="1">IFERROR(IF(INDEX(' Disaggregation - Section E '!F$7:F531,MATCH(C1623,' Disaggregation - Section E '!A$7:A531,0)+1,1)&lt;&gt;0,INDEX(' Disaggregation - Section E '!F$7:F531,MATCH(C1623,' Disaggregation - Section E '!A$7:A531,0)+1,1),""),"")</f>
        <v/>
      </c>
      <c r="I1623" s="877" t="str">
        <f ca="1">IFERROR(IF(VLOOKUP(C1623,' Disaggregation - Section E '!A$7:J531,8,0)=0,"",VLOOKUP(C1623,' Disaggregation - Section E '!A$7:J531,8,0)),"")</f>
        <v/>
      </c>
      <c r="J1623" s="877" t="str">
        <f ca="1">IFERROR(IF(VLOOKUP(C1623,' Disaggregation - Section E '!A$7:J531,9,0)="","",VLOOKUP(C1623,' Disaggregation - Section E '!A$7:J531,9,0)),"")</f>
        <v/>
      </c>
      <c r="K1623" s="873" t="str">
        <f ca="1">IFERROR(VLOOKUP(C1623,' Disaggregation - Section E '!A$7:J531,3,0),"")</f>
        <v/>
      </c>
      <c r="L1623" s="877" t="str">
        <f ca="1">IFERROR(IF(VLOOKUP(C1623,' Disaggregation - Section E '!A$7:J531,10,0)="","",VLOOKUP(C1623,' Disaggregation - Section E '!A$7:J531,10,0)),"")</f>
        <v/>
      </c>
      <c r="M1623" s="873" t="str">
        <f ca="1">IFERROR(IF(VLOOKUP(C1623,' Disaggregation - Section E '!A$7:O531,15,0)=0,"",VLOOKUP(C1623,' Disaggregation - Section E '!A$7:O531,15,0)),"")</f>
        <v/>
      </c>
      <c r="N1623" s="873"/>
      <c r="O1623" s="873"/>
    </row>
    <row r="1624" spans="1:15" x14ac:dyDescent="0.35">
      <c r="A1624" s="873" t="b">
        <f t="shared" ca="1" si="153"/>
        <v>0</v>
      </c>
      <c r="B1624" s="873"/>
      <c r="C1624" s="891" t="str">
        <f ca="1">IF(COUNTA(O$1399:O1624)=1,"",OFFSET(B1624,-COUNTA(O$1399:O1624)+1,1))</f>
        <v>a1G55000001jxjNEAQ</v>
      </c>
      <c r="D1624" s="878"/>
      <c r="E1624" s="875" t="str">
        <f ca="1">IFERROR(IF(VLOOKUP(C1624,' Disaggregation - Section E '!A$7:J532,7,0)="","",VLOOKUP(C1624,' Disaggregation - Section E '!A$7:J236,7,0)*100),"")</f>
        <v/>
      </c>
      <c r="F1624" s="877" t="str">
        <f ca="1">IFERROR(IF(VLOOKUP(C1624,' Disaggregation - Section E '!A$7:J532,5,0)=0,"",VLOOKUP(C1624,' Disaggregation - Section E '!A$7:J532,5,0)),"")</f>
        <v/>
      </c>
      <c r="G1624" s="876" t="str">
        <f ca="1">IFERROR(IF(VLOOKUP(C1624,' Disaggregation - Section E '!A$7:J532,6,0)="","",VLOOKUP(C1624,' Disaggregation - Section E '!A$7:J532,6,0)),"")</f>
        <v/>
      </c>
      <c r="H1624" s="876" t="str">
        <f ca="1">IFERROR(IF(INDEX(' Disaggregation - Section E '!F$7:F532,MATCH(C1624,' Disaggregation - Section E '!A$7:A532,0)+1,1)&lt;&gt;0,INDEX(' Disaggregation - Section E '!F$7:F532,MATCH(C1624,' Disaggregation - Section E '!A$7:A532,0)+1,1),""),"")</f>
        <v/>
      </c>
      <c r="I1624" s="877" t="str">
        <f ca="1">IFERROR(IF(VLOOKUP(C1624,' Disaggregation - Section E '!A$7:J532,8,0)=0,"",VLOOKUP(C1624,' Disaggregation - Section E '!A$7:J532,8,0)),"")</f>
        <v/>
      </c>
      <c r="J1624" s="877" t="str">
        <f ca="1">IFERROR(IF(VLOOKUP(C1624,' Disaggregation - Section E '!A$7:J532,9,0)="","",VLOOKUP(C1624,' Disaggregation - Section E '!A$7:J532,9,0)),"")</f>
        <v/>
      </c>
      <c r="K1624" s="873" t="str">
        <f ca="1">IFERROR(VLOOKUP(C1624,' Disaggregation - Section E '!A$7:J532,3,0),"")</f>
        <v/>
      </c>
      <c r="L1624" s="877" t="str">
        <f ca="1">IFERROR(IF(VLOOKUP(C1624,' Disaggregation - Section E '!A$7:J532,10,0)="","",VLOOKUP(C1624,' Disaggregation - Section E '!A$7:J532,10,0)),"")</f>
        <v/>
      </c>
      <c r="M1624" s="873" t="str">
        <f ca="1">IFERROR(IF(VLOOKUP(C1624,' Disaggregation - Section E '!A$7:O532,15,0)=0,"",VLOOKUP(C1624,' Disaggregation - Section E '!A$7:O532,15,0)),"")</f>
        <v/>
      </c>
      <c r="N1624" s="873"/>
      <c r="O1624" s="873"/>
    </row>
    <row r="1625" spans="1:15" x14ac:dyDescent="0.35">
      <c r="A1625" s="873" t="b">
        <f t="shared" ca="1" si="153"/>
        <v>0</v>
      </c>
      <c r="B1625" s="873"/>
      <c r="C1625" s="891" t="str">
        <f ca="1">IF(COUNTA(O$1399:O1625)=1,"",OFFSET(B1625,-COUNTA(O$1399:O1625)+1,1))</f>
        <v>a1G55000001jxjOEAQ</v>
      </c>
      <c r="D1625" s="878"/>
      <c r="E1625" s="875" t="str">
        <f ca="1">IFERROR(IF(VLOOKUP(C1625,' Disaggregation - Section E '!A$7:J533,7,0)="","",VLOOKUP(C1625,' Disaggregation - Section E '!A$7:J237,7,0)*100),"")</f>
        <v/>
      </c>
      <c r="F1625" s="877" t="str">
        <f ca="1">IFERROR(IF(VLOOKUP(C1625,' Disaggregation - Section E '!A$7:J533,5,0)=0,"",VLOOKUP(C1625,' Disaggregation - Section E '!A$7:J533,5,0)),"")</f>
        <v/>
      </c>
      <c r="G1625" s="876" t="str">
        <f ca="1">IFERROR(IF(VLOOKUP(C1625,' Disaggregation - Section E '!A$7:J533,6,0)="","",VLOOKUP(C1625,' Disaggregation - Section E '!A$7:J533,6,0)),"")</f>
        <v/>
      </c>
      <c r="H1625" s="876" t="str">
        <f ca="1">IFERROR(IF(INDEX(' Disaggregation - Section E '!F$7:F533,MATCH(C1625,' Disaggregation - Section E '!A$7:A533,0)+1,1)&lt;&gt;0,INDEX(' Disaggregation - Section E '!F$7:F533,MATCH(C1625,' Disaggregation - Section E '!A$7:A533,0)+1,1),""),"")</f>
        <v/>
      </c>
      <c r="I1625" s="877" t="str">
        <f ca="1">IFERROR(IF(VLOOKUP(C1625,' Disaggregation - Section E '!A$7:J533,8,0)=0,"",VLOOKUP(C1625,' Disaggregation - Section E '!A$7:J533,8,0)),"")</f>
        <v/>
      </c>
      <c r="J1625" s="877" t="str">
        <f ca="1">IFERROR(IF(VLOOKUP(C1625,' Disaggregation - Section E '!A$7:J533,9,0)="","",VLOOKUP(C1625,' Disaggregation - Section E '!A$7:J533,9,0)),"")</f>
        <v/>
      </c>
      <c r="K1625" s="873" t="str">
        <f ca="1">IFERROR(VLOOKUP(C1625,' Disaggregation - Section E '!A$7:J533,3,0),"")</f>
        <v/>
      </c>
      <c r="L1625" s="877" t="str">
        <f ca="1">IFERROR(IF(VLOOKUP(C1625,' Disaggregation - Section E '!A$7:J533,10,0)="","",VLOOKUP(C1625,' Disaggregation - Section E '!A$7:J533,10,0)),"")</f>
        <v/>
      </c>
      <c r="M1625" s="873" t="str">
        <f ca="1">IFERROR(IF(VLOOKUP(C1625,' Disaggregation - Section E '!A$7:O533,15,0)=0,"",VLOOKUP(C1625,' Disaggregation - Section E '!A$7:O533,15,0)),"")</f>
        <v/>
      </c>
      <c r="N1625" s="873"/>
      <c r="O1625" s="873"/>
    </row>
    <row r="1626" spans="1:15" x14ac:dyDescent="0.35">
      <c r="A1626" s="873" t="b">
        <f t="shared" ca="1" si="153"/>
        <v>0</v>
      </c>
      <c r="B1626" s="873"/>
      <c r="C1626" s="891" t="str">
        <f ca="1">IF(COUNTA(O$1399:O1626)=1,"",OFFSET(B1626,-COUNTA(O$1399:O1626)+1,1))</f>
        <v>a1G55000001jxjPEAQ</v>
      </c>
      <c r="D1626" s="878"/>
      <c r="E1626" s="875" t="str">
        <f ca="1">IFERROR(IF(VLOOKUP(C1626,' Disaggregation - Section E '!A$7:J534,7,0)="","",VLOOKUP(C1626,' Disaggregation - Section E '!A$7:J238,7,0)*100),"")</f>
        <v/>
      </c>
      <c r="F1626" s="877" t="str">
        <f ca="1">IFERROR(IF(VLOOKUP(C1626,' Disaggregation - Section E '!A$7:J534,5,0)=0,"",VLOOKUP(C1626,' Disaggregation - Section E '!A$7:J534,5,0)),"")</f>
        <v/>
      </c>
      <c r="G1626" s="876" t="str">
        <f ca="1">IFERROR(IF(VLOOKUP(C1626,' Disaggregation - Section E '!A$7:J534,6,0)="","",VLOOKUP(C1626,' Disaggregation - Section E '!A$7:J534,6,0)),"")</f>
        <v/>
      </c>
      <c r="H1626" s="876" t="str">
        <f ca="1">IFERROR(IF(INDEX(' Disaggregation - Section E '!F$7:F534,MATCH(C1626,' Disaggregation - Section E '!A$7:A534,0)+1,1)&lt;&gt;0,INDEX(' Disaggregation - Section E '!F$7:F534,MATCH(C1626,' Disaggregation - Section E '!A$7:A534,0)+1,1),""),"")</f>
        <v/>
      </c>
      <c r="I1626" s="877" t="str">
        <f ca="1">IFERROR(IF(VLOOKUP(C1626,' Disaggregation - Section E '!A$7:J534,8,0)=0,"",VLOOKUP(C1626,' Disaggregation - Section E '!A$7:J534,8,0)),"")</f>
        <v/>
      </c>
      <c r="J1626" s="877" t="str">
        <f ca="1">IFERROR(IF(VLOOKUP(C1626,' Disaggregation - Section E '!A$7:J534,9,0)="","",VLOOKUP(C1626,' Disaggregation - Section E '!A$7:J534,9,0)),"")</f>
        <v/>
      </c>
      <c r="K1626" s="873" t="str">
        <f ca="1">IFERROR(VLOOKUP(C1626,' Disaggregation - Section E '!A$7:J534,3,0),"")</f>
        <v/>
      </c>
      <c r="L1626" s="877" t="str">
        <f ca="1">IFERROR(IF(VLOOKUP(C1626,' Disaggregation - Section E '!A$7:J534,10,0)="","",VLOOKUP(C1626,' Disaggregation - Section E '!A$7:J534,10,0)),"")</f>
        <v/>
      </c>
      <c r="M1626" s="873" t="str">
        <f ca="1">IFERROR(IF(VLOOKUP(C1626,' Disaggregation - Section E '!A$7:O534,15,0)=0,"",VLOOKUP(C1626,' Disaggregation - Section E '!A$7:O534,15,0)),"")</f>
        <v/>
      </c>
      <c r="N1626" s="873"/>
      <c r="O1626" s="873"/>
    </row>
    <row r="1627" spans="1:15" x14ac:dyDescent="0.35">
      <c r="A1627" s="873" t="b">
        <f t="shared" ca="1" si="153"/>
        <v>0</v>
      </c>
      <c r="B1627" s="873"/>
      <c r="C1627" s="891" t="str">
        <f ca="1">IF(COUNTA(O$1399:O1627)=1,"",OFFSET(B1627,-COUNTA(O$1399:O1627)+1,1))</f>
        <v>a1G55000001jxjQEAQ</v>
      </c>
      <c r="D1627" s="878"/>
      <c r="E1627" s="875" t="str">
        <f ca="1">IFERROR(IF(VLOOKUP(C1627,' Disaggregation - Section E '!A$7:J535,7,0)="","",VLOOKUP(C1627,' Disaggregation - Section E '!A$7:J239,7,0)*100),"")</f>
        <v/>
      </c>
      <c r="F1627" s="877" t="str">
        <f ca="1">IFERROR(IF(VLOOKUP(C1627,' Disaggregation - Section E '!A$7:J535,5,0)=0,"",VLOOKUP(C1627,' Disaggregation - Section E '!A$7:J535,5,0)),"")</f>
        <v/>
      </c>
      <c r="G1627" s="876" t="str">
        <f ca="1">IFERROR(IF(VLOOKUP(C1627,' Disaggregation - Section E '!A$7:J535,6,0)="","",VLOOKUP(C1627,' Disaggregation - Section E '!A$7:J535,6,0)),"")</f>
        <v/>
      </c>
      <c r="H1627" s="876" t="str">
        <f ca="1">IFERROR(IF(INDEX(' Disaggregation - Section E '!F$7:F535,MATCH(C1627,' Disaggregation - Section E '!A$7:A535,0)+1,1)&lt;&gt;0,INDEX(' Disaggregation - Section E '!F$7:F535,MATCH(C1627,' Disaggregation - Section E '!A$7:A535,0)+1,1),""),"")</f>
        <v/>
      </c>
      <c r="I1627" s="877" t="str">
        <f ca="1">IFERROR(IF(VLOOKUP(C1627,' Disaggregation - Section E '!A$7:J535,8,0)=0,"",VLOOKUP(C1627,' Disaggregation - Section E '!A$7:J535,8,0)),"")</f>
        <v/>
      </c>
      <c r="J1627" s="877" t="str">
        <f ca="1">IFERROR(IF(VLOOKUP(C1627,' Disaggregation - Section E '!A$7:J535,9,0)="","",VLOOKUP(C1627,' Disaggregation - Section E '!A$7:J535,9,0)),"")</f>
        <v/>
      </c>
      <c r="K1627" s="873" t="str">
        <f ca="1">IFERROR(VLOOKUP(C1627,' Disaggregation - Section E '!A$7:J535,3,0),"")</f>
        <v/>
      </c>
      <c r="L1627" s="877" t="str">
        <f ca="1">IFERROR(IF(VLOOKUP(C1627,' Disaggregation - Section E '!A$7:J535,10,0)="","",VLOOKUP(C1627,' Disaggregation - Section E '!A$7:J535,10,0)),"")</f>
        <v/>
      </c>
      <c r="M1627" s="873" t="str">
        <f ca="1">IFERROR(IF(VLOOKUP(C1627,' Disaggregation - Section E '!A$7:O535,15,0)=0,"",VLOOKUP(C1627,' Disaggregation - Section E '!A$7:O535,15,0)),"")</f>
        <v/>
      </c>
      <c r="N1627" s="873"/>
      <c r="O1627" s="873"/>
    </row>
    <row r="1628" spans="1:15" x14ac:dyDescent="0.35">
      <c r="A1628" s="873" t="b">
        <f t="shared" ca="1" si="153"/>
        <v>0</v>
      </c>
      <c r="B1628" s="873"/>
      <c r="C1628" s="891" t="str">
        <f ca="1">IF(COUNTA(O$1399:O1628)=1,"",OFFSET(B1628,-COUNTA(O$1399:O1628)+1,1))</f>
        <v>a1G55000001jxjREAQ</v>
      </c>
      <c r="D1628" s="878"/>
      <c r="E1628" s="875" t="str">
        <f ca="1">IFERROR(IF(VLOOKUP(C1628,' Disaggregation - Section E '!A$7:J536,7,0)="","",VLOOKUP(C1628,' Disaggregation - Section E '!A$7:J240,7,0)*100),"")</f>
        <v/>
      </c>
      <c r="F1628" s="877" t="str">
        <f ca="1">IFERROR(IF(VLOOKUP(C1628,' Disaggregation - Section E '!A$7:J536,5,0)=0,"",VLOOKUP(C1628,' Disaggregation - Section E '!A$7:J536,5,0)),"")</f>
        <v/>
      </c>
      <c r="G1628" s="876" t="str">
        <f ca="1">IFERROR(IF(VLOOKUP(C1628,' Disaggregation - Section E '!A$7:J536,6,0)="","",VLOOKUP(C1628,' Disaggregation - Section E '!A$7:J536,6,0)),"")</f>
        <v/>
      </c>
      <c r="H1628" s="876" t="str">
        <f ca="1">IFERROR(IF(INDEX(' Disaggregation - Section E '!F$7:F536,MATCH(C1628,' Disaggregation - Section E '!A$7:A536,0)+1,1)&lt;&gt;0,INDEX(' Disaggregation - Section E '!F$7:F536,MATCH(C1628,' Disaggregation - Section E '!A$7:A536,0)+1,1),""),"")</f>
        <v/>
      </c>
      <c r="I1628" s="877" t="str">
        <f ca="1">IFERROR(IF(VLOOKUP(C1628,' Disaggregation - Section E '!A$7:J536,8,0)=0,"",VLOOKUP(C1628,' Disaggregation - Section E '!A$7:J536,8,0)),"")</f>
        <v/>
      </c>
      <c r="J1628" s="877" t="str">
        <f ca="1">IFERROR(IF(VLOOKUP(C1628,' Disaggregation - Section E '!A$7:J536,9,0)="","",VLOOKUP(C1628,' Disaggregation - Section E '!A$7:J536,9,0)),"")</f>
        <v/>
      </c>
      <c r="K1628" s="873" t="str">
        <f ca="1">IFERROR(VLOOKUP(C1628,' Disaggregation - Section E '!A$7:J536,3,0),"")</f>
        <v/>
      </c>
      <c r="L1628" s="877" t="str">
        <f ca="1">IFERROR(IF(VLOOKUP(C1628,' Disaggregation - Section E '!A$7:J536,10,0)="","",VLOOKUP(C1628,' Disaggregation - Section E '!A$7:J536,10,0)),"")</f>
        <v/>
      </c>
      <c r="M1628" s="873" t="str">
        <f ca="1">IFERROR(IF(VLOOKUP(C1628,' Disaggregation - Section E '!A$7:O536,15,0)=0,"",VLOOKUP(C1628,' Disaggregation - Section E '!A$7:O536,15,0)),"")</f>
        <v/>
      </c>
      <c r="N1628" s="873"/>
      <c r="O1628" s="873"/>
    </row>
    <row r="1629" spans="1:15" x14ac:dyDescent="0.35">
      <c r="A1629" s="873" t="b">
        <f t="shared" ca="1" si="153"/>
        <v>0</v>
      </c>
      <c r="B1629" s="873"/>
      <c r="C1629" s="891" t="str">
        <f ca="1">IF(COUNTA(O$1399:O1629)=1,"",OFFSET(B1629,-COUNTA(O$1399:O1629)+1,1))</f>
        <v>a1G55000001jxjSEAQ</v>
      </c>
      <c r="D1629" s="878"/>
      <c r="E1629" s="875" t="str">
        <f ca="1">IFERROR(IF(VLOOKUP(C1629,' Disaggregation - Section E '!A$7:J537,7,0)="","",VLOOKUP(C1629,' Disaggregation - Section E '!A$7:J241,7,0)*100),"")</f>
        <v/>
      </c>
      <c r="F1629" s="877" t="str">
        <f ca="1">IFERROR(IF(VLOOKUP(C1629,' Disaggregation - Section E '!A$7:J537,5,0)=0,"",VLOOKUP(C1629,' Disaggregation - Section E '!A$7:J537,5,0)),"")</f>
        <v/>
      </c>
      <c r="G1629" s="876" t="str">
        <f ca="1">IFERROR(IF(VLOOKUP(C1629,' Disaggregation - Section E '!A$7:J537,6,0)="","",VLOOKUP(C1629,' Disaggregation - Section E '!A$7:J537,6,0)),"")</f>
        <v/>
      </c>
      <c r="H1629" s="876" t="str">
        <f ca="1">IFERROR(IF(INDEX(' Disaggregation - Section E '!F$7:F537,MATCH(C1629,' Disaggregation - Section E '!A$7:A537,0)+1,1)&lt;&gt;0,INDEX(' Disaggregation - Section E '!F$7:F537,MATCH(C1629,' Disaggregation - Section E '!A$7:A537,0)+1,1),""),"")</f>
        <v/>
      </c>
      <c r="I1629" s="877" t="str">
        <f ca="1">IFERROR(IF(VLOOKUP(C1629,' Disaggregation - Section E '!A$7:J537,8,0)=0,"",VLOOKUP(C1629,' Disaggregation - Section E '!A$7:J537,8,0)),"")</f>
        <v/>
      </c>
      <c r="J1629" s="877" t="str">
        <f ca="1">IFERROR(IF(VLOOKUP(C1629,' Disaggregation - Section E '!A$7:J537,9,0)="","",VLOOKUP(C1629,' Disaggregation - Section E '!A$7:J537,9,0)),"")</f>
        <v/>
      </c>
      <c r="K1629" s="873" t="str">
        <f ca="1">IFERROR(VLOOKUP(C1629,' Disaggregation - Section E '!A$7:J537,3,0),"")</f>
        <v/>
      </c>
      <c r="L1629" s="877" t="str">
        <f ca="1">IFERROR(IF(VLOOKUP(C1629,' Disaggregation - Section E '!A$7:J537,10,0)="","",VLOOKUP(C1629,' Disaggregation - Section E '!A$7:J537,10,0)),"")</f>
        <v/>
      </c>
      <c r="M1629" s="873" t="str">
        <f ca="1">IFERROR(IF(VLOOKUP(C1629,' Disaggregation - Section E '!A$7:O537,15,0)=0,"",VLOOKUP(C1629,' Disaggregation - Section E '!A$7:O537,15,0)),"")</f>
        <v/>
      </c>
      <c r="N1629" s="873"/>
      <c r="O1629" s="873"/>
    </row>
    <row r="1630" spans="1:15" x14ac:dyDescent="0.35">
      <c r="A1630" s="873" t="b">
        <f t="shared" ca="1" si="153"/>
        <v>0</v>
      </c>
      <c r="B1630" s="873"/>
      <c r="C1630" s="891" t="str">
        <f ca="1">IF(COUNTA(O$1399:O1630)=1,"",OFFSET(B1630,-COUNTA(O$1399:O1630)+1,1))</f>
        <v>a1G55000001jxjTEAQ</v>
      </c>
      <c r="D1630" s="878"/>
      <c r="E1630" s="875" t="str">
        <f ca="1">IFERROR(IF(VLOOKUP(C1630,' Disaggregation - Section E '!A$7:J538,7,0)="","",VLOOKUP(C1630,' Disaggregation - Section E '!A$7:J242,7,0)*100),"")</f>
        <v/>
      </c>
      <c r="F1630" s="877" t="str">
        <f ca="1">IFERROR(IF(VLOOKUP(C1630,' Disaggregation - Section E '!A$7:J538,5,0)=0,"",VLOOKUP(C1630,' Disaggregation - Section E '!A$7:J538,5,0)),"")</f>
        <v/>
      </c>
      <c r="G1630" s="876" t="str">
        <f ca="1">IFERROR(IF(VLOOKUP(C1630,' Disaggregation - Section E '!A$7:J538,6,0)="","",VLOOKUP(C1630,' Disaggregation - Section E '!A$7:J538,6,0)),"")</f>
        <v/>
      </c>
      <c r="H1630" s="876" t="str">
        <f ca="1">IFERROR(IF(INDEX(' Disaggregation - Section E '!F$7:F538,MATCH(C1630,' Disaggregation - Section E '!A$7:A538,0)+1,1)&lt;&gt;0,INDEX(' Disaggregation - Section E '!F$7:F538,MATCH(C1630,' Disaggregation - Section E '!A$7:A538,0)+1,1),""),"")</f>
        <v/>
      </c>
      <c r="I1630" s="877" t="str">
        <f ca="1">IFERROR(IF(VLOOKUP(C1630,' Disaggregation - Section E '!A$7:J538,8,0)=0,"",VLOOKUP(C1630,' Disaggregation - Section E '!A$7:J538,8,0)),"")</f>
        <v/>
      </c>
      <c r="J1630" s="877" t="str">
        <f ca="1">IFERROR(IF(VLOOKUP(C1630,' Disaggregation - Section E '!A$7:J538,9,0)="","",VLOOKUP(C1630,' Disaggregation - Section E '!A$7:J538,9,0)),"")</f>
        <v/>
      </c>
      <c r="K1630" s="873" t="str">
        <f ca="1">IFERROR(VLOOKUP(C1630,' Disaggregation - Section E '!A$7:J538,3,0),"")</f>
        <v/>
      </c>
      <c r="L1630" s="877" t="str">
        <f ca="1">IFERROR(IF(VLOOKUP(C1630,' Disaggregation - Section E '!A$7:J538,10,0)="","",VLOOKUP(C1630,' Disaggregation - Section E '!A$7:J538,10,0)),"")</f>
        <v/>
      </c>
      <c r="M1630" s="873" t="str">
        <f ca="1">IFERROR(IF(VLOOKUP(C1630,' Disaggregation - Section E '!A$7:O538,15,0)=0,"",VLOOKUP(C1630,' Disaggregation - Section E '!A$7:O538,15,0)),"")</f>
        <v/>
      </c>
      <c r="N1630" s="873"/>
      <c r="O1630" s="873"/>
    </row>
    <row r="1631" spans="1:15" x14ac:dyDescent="0.35">
      <c r="A1631" s="873" t="b">
        <f t="shared" ca="1" si="153"/>
        <v>0</v>
      </c>
      <c r="B1631" s="873"/>
      <c r="C1631" s="891" t="str">
        <f ca="1">IF(COUNTA(O$1399:O1631)=1,"",OFFSET(B1631,-COUNTA(O$1399:O1631)+1,1))</f>
        <v>a1G55000001jxjUEAQ</v>
      </c>
      <c r="D1631" s="878"/>
      <c r="E1631" s="875" t="str">
        <f ca="1">IFERROR(IF(VLOOKUP(C1631,' Disaggregation - Section E '!A$7:J539,7,0)="","",VLOOKUP(C1631,' Disaggregation - Section E '!A$7:J243,7,0)*100),"")</f>
        <v/>
      </c>
      <c r="F1631" s="877" t="str">
        <f ca="1">IFERROR(IF(VLOOKUP(C1631,' Disaggregation - Section E '!A$7:J539,5,0)=0,"",VLOOKUP(C1631,' Disaggregation - Section E '!A$7:J539,5,0)),"")</f>
        <v/>
      </c>
      <c r="G1631" s="876" t="str">
        <f ca="1">IFERROR(IF(VLOOKUP(C1631,' Disaggregation - Section E '!A$7:J539,6,0)="","",VLOOKUP(C1631,' Disaggregation - Section E '!A$7:J539,6,0)),"")</f>
        <v/>
      </c>
      <c r="H1631" s="876" t="str">
        <f ca="1">IFERROR(IF(INDEX(' Disaggregation - Section E '!F$7:F539,MATCH(C1631,' Disaggregation - Section E '!A$7:A539,0)+1,1)&lt;&gt;0,INDEX(' Disaggregation - Section E '!F$7:F539,MATCH(C1631,' Disaggregation - Section E '!A$7:A539,0)+1,1),""),"")</f>
        <v/>
      </c>
      <c r="I1631" s="877" t="str">
        <f ca="1">IFERROR(IF(VLOOKUP(C1631,' Disaggregation - Section E '!A$7:J539,8,0)=0,"",VLOOKUP(C1631,' Disaggregation - Section E '!A$7:J539,8,0)),"")</f>
        <v/>
      </c>
      <c r="J1631" s="877" t="str">
        <f ca="1">IFERROR(IF(VLOOKUP(C1631,' Disaggregation - Section E '!A$7:J539,9,0)="","",VLOOKUP(C1631,' Disaggregation - Section E '!A$7:J539,9,0)),"")</f>
        <v/>
      </c>
      <c r="K1631" s="873" t="str">
        <f ca="1">IFERROR(VLOOKUP(C1631,' Disaggregation - Section E '!A$7:J539,3,0),"")</f>
        <v/>
      </c>
      <c r="L1631" s="877" t="str">
        <f ca="1">IFERROR(IF(VLOOKUP(C1631,' Disaggregation - Section E '!A$7:J539,10,0)="","",VLOOKUP(C1631,' Disaggregation - Section E '!A$7:J539,10,0)),"")</f>
        <v/>
      </c>
      <c r="M1631" s="873" t="str">
        <f ca="1">IFERROR(IF(VLOOKUP(C1631,' Disaggregation - Section E '!A$7:O539,15,0)=0,"",VLOOKUP(C1631,' Disaggregation - Section E '!A$7:O539,15,0)),"")</f>
        <v/>
      </c>
      <c r="N1631" s="873"/>
      <c r="O1631" s="873"/>
    </row>
    <row r="1632" spans="1:15" x14ac:dyDescent="0.35">
      <c r="A1632" s="873" t="b">
        <f t="shared" ca="1" si="153"/>
        <v>0</v>
      </c>
      <c r="B1632" s="873"/>
      <c r="C1632" s="891" t="str">
        <f ca="1">IF(COUNTA(O$1399:O1632)=1,"",OFFSET(B1632,-COUNTA(O$1399:O1632)+1,1))</f>
        <v>a1G55000001jxjVEAQ</v>
      </c>
      <c r="D1632" s="878"/>
      <c r="E1632" s="875" t="str">
        <f ca="1">IFERROR(IF(VLOOKUP(C1632,' Disaggregation - Section E '!A$7:J540,7,0)="","",VLOOKUP(C1632,' Disaggregation - Section E '!A$7:J244,7,0)*100),"")</f>
        <v/>
      </c>
      <c r="F1632" s="877" t="str">
        <f ca="1">IFERROR(IF(VLOOKUP(C1632,' Disaggregation - Section E '!A$7:J540,5,0)=0,"",VLOOKUP(C1632,' Disaggregation - Section E '!A$7:J540,5,0)),"")</f>
        <v/>
      </c>
      <c r="G1632" s="876" t="str">
        <f ca="1">IFERROR(IF(VLOOKUP(C1632,' Disaggregation - Section E '!A$7:J540,6,0)="","",VLOOKUP(C1632,' Disaggregation - Section E '!A$7:J540,6,0)),"")</f>
        <v/>
      </c>
      <c r="H1632" s="876" t="str">
        <f ca="1">IFERROR(IF(INDEX(' Disaggregation - Section E '!F$7:F540,MATCH(C1632,' Disaggregation - Section E '!A$7:A540,0)+1,1)&lt;&gt;0,INDEX(' Disaggregation - Section E '!F$7:F540,MATCH(C1632,' Disaggregation - Section E '!A$7:A540,0)+1,1),""),"")</f>
        <v/>
      </c>
      <c r="I1632" s="877" t="str">
        <f ca="1">IFERROR(IF(VLOOKUP(C1632,' Disaggregation - Section E '!A$7:J540,8,0)=0,"",VLOOKUP(C1632,' Disaggregation - Section E '!A$7:J540,8,0)),"")</f>
        <v/>
      </c>
      <c r="J1632" s="877" t="str">
        <f ca="1">IFERROR(IF(VLOOKUP(C1632,' Disaggregation - Section E '!A$7:J540,9,0)="","",VLOOKUP(C1632,' Disaggregation - Section E '!A$7:J540,9,0)),"")</f>
        <v/>
      </c>
      <c r="K1632" s="873" t="str">
        <f ca="1">IFERROR(VLOOKUP(C1632,' Disaggregation - Section E '!A$7:J540,3,0),"")</f>
        <v/>
      </c>
      <c r="L1632" s="877" t="str">
        <f ca="1">IFERROR(IF(VLOOKUP(C1632,' Disaggregation - Section E '!A$7:J540,10,0)="","",VLOOKUP(C1632,' Disaggregation - Section E '!A$7:J540,10,0)),"")</f>
        <v/>
      </c>
      <c r="M1632" s="873" t="str">
        <f ca="1">IFERROR(IF(VLOOKUP(C1632,' Disaggregation - Section E '!A$7:O540,15,0)=0,"",VLOOKUP(C1632,' Disaggregation - Section E '!A$7:O540,15,0)),"")</f>
        <v/>
      </c>
      <c r="N1632" s="873"/>
      <c r="O1632" s="873"/>
    </row>
    <row r="1633" spans="1:15" x14ac:dyDescent="0.35">
      <c r="A1633" s="873" t="b">
        <f t="shared" ca="1" si="153"/>
        <v>0</v>
      </c>
      <c r="B1633" s="873"/>
      <c r="C1633" s="891" t="str">
        <f ca="1">IF(COUNTA(O$1399:O1633)=1,"",OFFSET(B1633,-COUNTA(O$1399:O1633)+1,1))</f>
        <v>a1G55000001jxjWEAQ</v>
      </c>
      <c r="D1633" s="878"/>
      <c r="E1633" s="875" t="str">
        <f ca="1">IFERROR(IF(VLOOKUP(C1633,' Disaggregation - Section E '!A$7:J541,7,0)="","",VLOOKUP(C1633,' Disaggregation - Section E '!A$7:J245,7,0)*100),"")</f>
        <v/>
      </c>
      <c r="F1633" s="877" t="str">
        <f ca="1">IFERROR(IF(VLOOKUP(C1633,' Disaggregation - Section E '!A$7:J541,5,0)=0,"",VLOOKUP(C1633,' Disaggregation - Section E '!A$7:J541,5,0)),"")</f>
        <v/>
      </c>
      <c r="G1633" s="876" t="str">
        <f ca="1">IFERROR(IF(VLOOKUP(C1633,' Disaggregation - Section E '!A$7:J541,6,0)="","",VLOOKUP(C1633,' Disaggregation - Section E '!A$7:J541,6,0)),"")</f>
        <v/>
      </c>
      <c r="H1633" s="876" t="str">
        <f ca="1">IFERROR(IF(INDEX(' Disaggregation - Section E '!F$7:F541,MATCH(C1633,' Disaggregation - Section E '!A$7:A541,0)+1,1)&lt;&gt;0,INDEX(' Disaggregation - Section E '!F$7:F541,MATCH(C1633,' Disaggregation - Section E '!A$7:A541,0)+1,1),""),"")</f>
        <v/>
      </c>
      <c r="I1633" s="877" t="str">
        <f ca="1">IFERROR(IF(VLOOKUP(C1633,' Disaggregation - Section E '!A$7:J541,8,0)=0,"",VLOOKUP(C1633,' Disaggregation - Section E '!A$7:J541,8,0)),"")</f>
        <v/>
      </c>
      <c r="J1633" s="877" t="str">
        <f ca="1">IFERROR(IF(VLOOKUP(C1633,' Disaggregation - Section E '!A$7:J541,9,0)="","",VLOOKUP(C1633,' Disaggregation - Section E '!A$7:J541,9,0)),"")</f>
        <v/>
      </c>
      <c r="K1633" s="873" t="str">
        <f ca="1">IFERROR(VLOOKUP(C1633,' Disaggregation - Section E '!A$7:J541,3,0),"")</f>
        <v/>
      </c>
      <c r="L1633" s="877" t="str">
        <f ca="1">IFERROR(IF(VLOOKUP(C1633,' Disaggregation - Section E '!A$7:J541,10,0)="","",VLOOKUP(C1633,' Disaggregation - Section E '!A$7:J541,10,0)),"")</f>
        <v/>
      </c>
      <c r="M1633" s="873" t="str">
        <f ca="1">IFERROR(IF(VLOOKUP(C1633,' Disaggregation - Section E '!A$7:O541,15,0)=0,"",VLOOKUP(C1633,' Disaggregation - Section E '!A$7:O541,15,0)),"")</f>
        <v/>
      </c>
      <c r="N1633" s="873"/>
      <c r="O1633" s="873"/>
    </row>
    <row r="1634" spans="1:15" x14ac:dyDescent="0.35">
      <c r="A1634" s="873" t="b">
        <f t="shared" ca="1" si="153"/>
        <v>0</v>
      </c>
      <c r="B1634" s="873"/>
      <c r="C1634" s="891" t="str">
        <f ca="1">IF(COUNTA(O$1399:O1634)=1,"",OFFSET(B1634,-COUNTA(O$1399:O1634)+1,1))</f>
        <v>a1G55000001jxjXEAQ</v>
      </c>
      <c r="D1634" s="878"/>
      <c r="E1634" s="875" t="str">
        <f ca="1">IFERROR(IF(VLOOKUP(C1634,' Disaggregation - Section E '!A$7:J542,7,0)="","",VLOOKUP(C1634,' Disaggregation - Section E '!A$7:J246,7,0)*100),"")</f>
        <v/>
      </c>
      <c r="F1634" s="877" t="str">
        <f ca="1">IFERROR(IF(VLOOKUP(C1634,' Disaggregation - Section E '!A$7:J542,5,0)=0,"",VLOOKUP(C1634,' Disaggregation - Section E '!A$7:J542,5,0)),"")</f>
        <v/>
      </c>
      <c r="G1634" s="876" t="str">
        <f ca="1">IFERROR(IF(VLOOKUP(C1634,' Disaggregation - Section E '!A$7:J542,6,0)="","",VLOOKUP(C1634,' Disaggregation - Section E '!A$7:J542,6,0)),"")</f>
        <v/>
      </c>
      <c r="H1634" s="876" t="str">
        <f ca="1">IFERROR(IF(INDEX(' Disaggregation - Section E '!F$7:F542,MATCH(C1634,' Disaggregation - Section E '!A$7:A542,0)+1,1)&lt;&gt;0,INDEX(' Disaggregation - Section E '!F$7:F542,MATCH(C1634,' Disaggregation - Section E '!A$7:A542,0)+1,1),""),"")</f>
        <v/>
      </c>
      <c r="I1634" s="877" t="str">
        <f ca="1">IFERROR(IF(VLOOKUP(C1634,' Disaggregation - Section E '!A$7:J542,8,0)=0,"",VLOOKUP(C1634,' Disaggregation - Section E '!A$7:J542,8,0)),"")</f>
        <v/>
      </c>
      <c r="J1634" s="877" t="str">
        <f ca="1">IFERROR(IF(VLOOKUP(C1634,' Disaggregation - Section E '!A$7:J542,9,0)="","",VLOOKUP(C1634,' Disaggregation - Section E '!A$7:J542,9,0)),"")</f>
        <v/>
      </c>
      <c r="K1634" s="873" t="str">
        <f ca="1">IFERROR(VLOOKUP(C1634,' Disaggregation - Section E '!A$7:J542,3,0),"")</f>
        <v/>
      </c>
      <c r="L1634" s="877" t="str">
        <f ca="1">IFERROR(IF(VLOOKUP(C1634,' Disaggregation - Section E '!A$7:J542,10,0)="","",VLOOKUP(C1634,' Disaggregation - Section E '!A$7:J542,10,0)),"")</f>
        <v/>
      </c>
      <c r="M1634" s="873" t="str">
        <f ca="1">IFERROR(IF(VLOOKUP(C1634,' Disaggregation - Section E '!A$7:O542,15,0)=0,"",VLOOKUP(C1634,' Disaggregation - Section E '!A$7:O542,15,0)),"")</f>
        <v/>
      </c>
      <c r="N1634" s="873"/>
      <c r="O1634" s="873"/>
    </row>
    <row r="1635" spans="1:15" x14ac:dyDescent="0.35">
      <c r="A1635" s="873" t="b">
        <f t="shared" ca="1" si="153"/>
        <v>0</v>
      </c>
      <c r="B1635" s="873"/>
      <c r="C1635" s="891" t="str">
        <f ca="1">IF(COUNTA(O$1399:O1635)=1,"",OFFSET(B1635,-COUNTA(O$1399:O1635)+1,1))</f>
        <v>a1G55000001jxjYEAQ</v>
      </c>
      <c r="D1635" s="878"/>
      <c r="E1635" s="875" t="str">
        <f ca="1">IFERROR(IF(VLOOKUP(C1635,' Disaggregation - Section E '!A$7:J543,7,0)="","",VLOOKUP(C1635,' Disaggregation - Section E '!A$7:J247,7,0)*100),"")</f>
        <v/>
      </c>
      <c r="F1635" s="877" t="str">
        <f ca="1">IFERROR(IF(VLOOKUP(C1635,' Disaggregation - Section E '!A$7:J543,5,0)=0,"",VLOOKUP(C1635,' Disaggregation - Section E '!A$7:J543,5,0)),"")</f>
        <v/>
      </c>
      <c r="G1635" s="876" t="str">
        <f ca="1">IFERROR(IF(VLOOKUP(C1635,' Disaggregation - Section E '!A$7:J543,6,0)="","",VLOOKUP(C1635,' Disaggregation - Section E '!A$7:J543,6,0)),"")</f>
        <v/>
      </c>
      <c r="H1635" s="876" t="str">
        <f ca="1">IFERROR(IF(INDEX(' Disaggregation - Section E '!F$7:F543,MATCH(C1635,' Disaggregation - Section E '!A$7:A543,0)+1,1)&lt;&gt;0,INDEX(' Disaggregation - Section E '!F$7:F543,MATCH(C1635,' Disaggregation - Section E '!A$7:A543,0)+1,1),""),"")</f>
        <v/>
      </c>
      <c r="I1635" s="877" t="str">
        <f ca="1">IFERROR(IF(VLOOKUP(C1635,' Disaggregation - Section E '!A$7:J543,8,0)=0,"",VLOOKUP(C1635,' Disaggregation - Section E '!A$7:J543,8,0)),"")</f>
        <v/>
      </c>
      <c r="J1635" s="877" t="str">
        <f ca="1">IFERROR(IF(VLOOKUP(C1635,' Disaggregation - Section E '!A$7:J543,9,0)="","",VLOOKUP(C1635,' Disaggregation - Section E '!A$7:J543,9,0)),"")</f>
        <v/>
      </c>
      <c r="K1635" s="873" t="str">
        <f ca="1">IFERROR(VLOOKUP(C1635,' Disaggregation - Section E '!A$7:J543,3,0),"")</f>
        <v/>
      </c>
      <c r="L1635" s="877" t="str">
        <f ca="1">IFERROR(IF(VLOOKUP(C1635,' Disaggregation - Section E '!A$7:J543,10,0)="","",VLOOKUP(C1635,' Disaggregation - Section E '!A$7:J543,10,0)),"")</f>
        <v/>
      </c>
      <c r="M1635" s="873" t="str">
        <f ca="1">IFERROR(IF(VLOOKUP(C1635,' Disaggregation - Section E '!A$7:O543,15,0)=0,"",VLOOKUP(C1635,' Disaggregation - Section E '!A$7:O543,15,0)),"")</f>
        <v/>
      </c>
      <c r="N1635" s="873"/>
      <c r="O1635" s="873"/>
    </row>
    <row r="1636" spans="1:15" x14ac:dyDescent="0.35">
      <c r="A1636" s="873" t="b">
        <f t="shared" ca="1" si="153"/>
        <v>0</v>
      </c>
      <c r="B1636" s="873"/>
      <c r="C1636" s="891" t="str">
        <f ca="1">IF(COUNTA(O$1399:O1636)=1,"",OFFSET(B1636,-COUNTA(O$1399:O1636)+1,1))</f>
        <v>a1G55000001jxjZEAQ</v>
      </c>
      <c r="D1636" s="878"/>
      <c r="E1636" s="875" t="str">
        <f ca="1">IFERROR(IF(VLOOKUP(C1636,' Disaggregation - Section E '!A$7:J544,7,0)="","",VLOOKUP(C1636,' Disaggregation - Section E '!A$7:J248,7,0)*100),"")</f>
        <v/>
      </c>
      <c r="F1636" s="877" t="str">
        <f ca="1">IFERROR(IF(VLOOKUP(C1636,' Disaggregation - Section E '!A$7:J544,5,0)=0,"",VLOOKUP(C1636,' Disaggregation - Section E '!A$7:J544,5,0)),"")</f>
        <v/>
      </c>
      <c r="G1636" s="876" t="str">
        <f ca="1">IFERROR(IF(VLOOKUP(C1636,' Disaggregation - Section E '!A$7:J544,6,0)="","",VLOOKUP(C1636,' Disaggregation - Section E '!A$7:J544,6,0)),"")</f>
        <v/>
      </c>
      <c r="H1636" s="876" t="str">
        <f ca="1">IFERROR(IF(INDEX(' Disaggregation - Section E '!F$7:F544,MATCH(C1636,' Disaggregation - Section E '!A$7:A544,0)+1,1)&lt;&gt;0,INDEX(' Disaggregation - Section E '!F$7:F544,MATCH(C1636,' Disaggregation - Section E '!A$7:A544,0)+1,1),""),"")</f>
        <v/>
      </c>
      <c r="I1636" s="877" t="str">
        <f ca="1">IFERROR(IF(VLOOKUP(C1636,' Disaggregation - Section E '!A$7:J544,8,0)=0,"",VLOOKUP(C1636,' Disaggregation - Section E '!A$7:J544,8,0)),"")</f>
        <v/>
      </c>
      <c r="J1636" s="877" t="str">
        <f ca="1">IFERROR(IF(VLOOKUP(C1636,' Disaggregation - Section E '!A$7:J544,9,0)="","",VLOOKUP(C1636,' Disaggregation - Section E '!A$7:J544,9,0)),"")</f>
        <v/>
      </c>
      <c r="K1636" s="873" t="str">
        <f ca="1">IFERROR(VLOOKUP(C1636,' Disaggregation - Section E '!A$7:J544,3,0),"")</f>
        <v/>
      </c>
      <c r="L1636" s="877" t="str">
        <f ca="1">IFERROR(IF(VLOOKUP(C1636,' Disaggregation - Section E '!A$7:J544,10,0)="","",VLOOKUP(C1636,' Disaggregation - Section E '!A$7:J544,10,0)),"")</f>
        <v/>
      </c>
      <c r="M1636" s="873" t="str">
        <f ca="1">IFERROR(IF(VLOOKUP(C1636,' Disaggregation - Section E '!A$7:O544,15,0)=0,"",VLOOKUP(C1636,' Disaggregation - Section E '!A$7:O544,15,0)),"")</f>
        <v/>
      </c>
      <c r="N1636" s="873"/>
      <c r="O1636" s="873"/>
    </row>
    <row r="1637" spans="1:15" x14ac:dyDescent="0.35">
      <c r="A1637" s="873" t="b">
        <f t="shared" ca="1" si="153"/>
        <v>0</v>
      </c>
      <c r="B1637" s="873"/>
      <c r="C1637" s="891" t="str">
        <f ca="1">IF(COUNTA(O$1399:O1637)=1,"",OFFSET(B1637,-COUNTA(O$1399:O1637)+1,1))</f>
        <v>a1G55000001jxjaEAA</v>
      </c>
      <c r="D1637" s="878"/>
      <c r="E1637" s="875" t="str">
        <f ca="1">IFERROR(IF(VLOOKUP(C1637,' Disaggregation - Section E '!A$7:J545,7,0)="","",VLOOKUP(C1637,' Disaggregation - Section E '!A$7:J249,7,0)*100),"")</f>
        <v/>
      </c>
      <c r="F1637" s="877" t="str">
        <f ca="1">IFERROR(IF(VLOOKUP(C1637,' Disaggregation - Section E '!A$7:J545,5,0)=0,"",VLOOKUP(C1637,' Disaggregation - Section E '!A$7:J545,5,0)),"")</f>
        <v/>
      </c>
      <c r="G1637" s="876" t="str">
        <f ca="1">IFERROR(IF(VLOOKUP(C1637,' Disaggregation - Section E '!A$7:J545,6,0)="","",VLOOKUP(C1637,' Disaggregation - Section E '!A$7:J545,6,0)),"")</f>
        <v/>
      </c>
      <c r="H1637" s="876" t="str">
        <f ca="1">IFERROR(IF(INDEX(' Disaggregation - Section E '!F$7:F545,MATCH(C1637,' Disaggregation - Section E '!A$7:A545,0)+1,1)&lt;&gt;0,INDEX(' Disaggregation - Section E '!F$7:F545,MATCH(C1637,' Disaggregation - Section E '!A$7:A545,0)+1,1),""),"")</f>
        <v/>
      </c>
      <c r="I1637" s="877" t="str">
        <f ca="1">IFERROR(IF(VLOOKUP(C1637,' Disaggregation - Section E '!A$7:J545,8,0)=0,"",VLOOKUP(C1637,' Disaggregation - Section E '!A$7:J545,8,0)),"")</f>
        <v/>
      </c>
      <c r="J1637" s="877" t="str">
        <f ca="1">IFERROR(IF(VLOOKUP(C1637,' Disaggregation - Section E '!A$7:J545,9,0)="","",VLOOKUP(C1637,' Disaggregation - Section E '!A$7:J545,9,0)),"")</f>
        <v/>
      </c>
      <c r="K1637" s="873" t="str">
        <f ca="1">IFERROR(VLOOKUP(C1637,' Disaggregation - Section E '!A$7:J545,3,0),"")</f>
        <v/>
      </c>
      <c r="L1637" s="877" t="str">
        <f ca="1">IFERROR(IF(VLOOKUP(C1637,' Disaggregation - Section E '!A$7:J545,10,0)="","",VLOOKUP(C1637,' Disaggregation - Section E '!A$7:J545,10,0)),"")</f>
        <v/>
      </c>
      <c r="M1637" s="873" t="str">
        <f ca="1">IFERROR(IF(VLOOKUP(C1637,' Disaggregation - Section E '!A$7:O545,15,0)=0,"",VLOOKUP(C1637,' Disaggregation - Section E '!A$7:O545,15,0)),"")</f>
        <v/>
      </c>
      <c r="N1637" s="873"/>
      <c r="O1637" s="873"/>
    </row>
    <row r="1638" spans="1:15" x14ac:dyDescent="0.35">
      <c r="A1638" s="873" t="b">
        <f t="shared" ca="1" si="153"/>
        <v>0</v>
      </c>
      <c r="B1638" s="873"/>
      <c r="C1638" s="891" t="str">
        <f ca="1">IF(COUNTA(O$1399:O1638)=1,"",OFFSET(B1638,-COUNTA(O$1399:O1638)+1,1))</f>
        <v>a1G55000001jxjbEAA</v>
      </c>
      <c r="D1638" s="878"/>
      <c r="E1638" s="875" t="str">
        <f ca="1">IFERROR(IF(VLOOKUP(C1638,' Disaggregation - Section E '!A$7:J546,7,0)="","",VLOOKUP(C1638,' Disaggregation - Section E '!A$7:J250,7,0)*100),"")</f>
        <v/>
      </c>
      <c r="F1638" s="877" t="str">
        <f ca="1">IFERROR(IF(VLOOKUP(C1638,' Disaggregation - Section E '!A$7:J546,5,0)=0,"",VLOOKUP(C1638,' Disaggregation - Section E '!A$7:J546,5,0)),"")</f>
        <v/>
      </c>
      <c r="G1638" s="876" t="str">
        <f ca="1">IFERROR(IF(VLOOKUP(C1638,' Disaggregation - Section E '!A$7:J546,6,0)="","",VLOOKUP(C1638,' Disaggregation - Section E '!A$7:J546,6,0)),"")</f>
        <v/>
      </c>
      <c r="H1638" s="876" t="str">
        <f ca="1">IFERROR(IF(INDEX(' Disaggregation - Section E '!F$7:F546,MATCH(C1638,' Disaggregation - Section E '!A$7:A546,0)+1,1)&lt;&gt;0,INDEX(' Disaggregation - Section E '!F$7:F546,MATCH(C1638,' Disaggregation - Section E '!A$7:A546,0)+1,1),""),"")</f>
        <v/>
      </c>
      <c r="I1638" s="877" t="str">
        <f ca="1">IFERROR(IF(VLOOKUP(C1638,' Disaggregation - Section E '!A$7:J546,8,0)=0,"",VLOOKUP(C1638,' Disaggregation - Section E '!A$7:J546,8,0)),"")</f>
        <v/>
      </c>
      <c r="J1638" s="877" t="str">
        <f ca="1">IFERROR(IF(VLOOKUP(C1638,' Disaggregation - Section E '!A$7:J546,9,0)="","",VLOOKUP(C1638,' Disaggregation - Section E '!A$7:J546,9,0)),"")</f>
        <v/>
      </c>
      <c r="K1638" s="873" t="str">
        <f ca="1">IFERROR(VLOOKUP(C1638,' Disaggregation - Section E '!A$7:J546,3,0),"")</f>
        <v/>
      </c>
      <c r="L1638" s="877" t="str">
        <f ca="1">IFERROR(IF(VLOOKUP(C1638,' Disaggregation - Section E '!A$7:J546,10,0)="","",VLOOKUP(C1638,' Disaggregation - Section E '!A$7:J546,10,0)),"")</f>
        <v/>
      </c>
      <c r="M1638" s="873" t="str">
        <f ca="1">IFERROR(IF(VLOOKUP(C1638,' Disaggregation - Section E '!A$7:O546,15,0)=0,"",VLOOKUP(C1638,' Disaggregation - Section E '!A$7:O546,15,0)),"")</f>
        <v/>
      </c>
      <c r="N1638" s="873"/>
      <c r="O1638" s="873"/>
    </row>
    <row r="1639" spans="1:15" x14ac:dyDescent="0.35">
      <c r="A1639" s="873" t="b">
        <f t="shared" ca="1" si="153"/>
        <v>0</v>
      </c>
      <c r="B1639" s="873"/>
      <c r="C1639" s="891" t="str">
        <f ca="1">IF(COUNTA(O$1399:O1639)=1,"",OFFSET(B1639,-COUNTA(O$1399:O1639)+1,1))</f>
        <v>a1G55000001jxjcEAA</v>
      </c>
      <c r="D1639" s="878"/>
      <c r="E1639" s="875" t="str">
        <f ca="1">IFERROR(IF(VLOOKUP(C1639,' Disaggregation - Section E '!A$7:J547,7,0)="","",VLOOKUP(C1639,' Disaggregation - Section E '!A$7:J251,7,0)*100),"")</f>
        <v/>
      </c>
      <c r="F1639" s="877" t="str">
        <f ca="1">IFERROR(IF(VLOOKUP(C1639,' Disaggregation - Section E '!A$7:J547,5,0)=0,"",VLOOKUP(C1639,' Disaggregation - Section E '!A$7:J547,5,0)),"")</f>
        <v/>
      </c>
      <c r="G1639" s="876" t="str">
        <f ca="1">IFERROR(IF(VLOOKUP(C1639,' Disaggregation - Section E '!A$7:J547,6,0)="","",VLOOKUP(C1639,' Disaggregation - Section E '!A$7:J547,6,0)),"")</f>
        <v/>
      </c>
      <c r="H1639" s="876" t="str">
        <f ca="1">IFERROR(IF(INDEX(' Disaggregation - Section E '!F$7:F547,MATCH(C1639,' Disaggregation - Section E '!A$7:A547,0)+1,1)&lt;&gt;0,INDEX(' Disaggregation - Section E '!F$7:F547,MATCH(C1639,' Disaggregation - Section E '!A$7:A547,0)+1,1),""),"")</f>
        <v/>
      </c>
      <c r="I1639" s="877" t="str">
        <f ca="1">IFERROR(IF(VLOOKUP(C1639,' Disaggregation - Section E '!A$7:J547,8,0)=0,"",VLOOKUP(C1639,' Disaggregation - Section E '!A$7:J547,8,0)),"")</f>
        <v/>
      </c>
      <c r="J1639" s="877" t="str">
        <f ca="1">IFERROR(IF(VLOOKUP(C1639,' Disaggregation - Section E '!A$7:J547,9,0)="","",VLOOKUP(C1639,' Disaggregation - Section E '!A$7:J547,9,0)),"")</f>
        <v/>
      </c>
      <c r="K1639" s="873" t="str">
        <f ca="1">IFERROR(VLOOKUP(C1639,' Disaggregation - Section E '!A$7:J547,3,0),"")</f>
        <v/>
      </c>
      <c r="L1639" s="877" t="str">
        <f ca="1">IFERROR(IF(VLOOKUP(C1639,' Disaggregation - Section E '!A$7:J547,10,0)="","",VLOOKUP(C1639,' Disaggregation - Section E '!A$7:J547,10,0)),"")</f>
        <v/>
      </c>
      <c r="M1639" s="873" t="str">
        <f ca="1">IFERROR(IF(VLOOKUP(C1639,' Disaggregation - Section E '!A$7:O547,15,0)=0,"",VLOOKUP(C1639,' Disaggregation - Section E '!A$7:O547,15,0)),"")</f>
        <v/>
      </c>
      <c r="N1639" s="873"/>
      <c r="O1639" s="873"/>
    </row>
    <row r="1640" spans="1:15" x14ac:dyDescent="0.35">
      <c r="A1640" s="873" t="b">
        <f t="shared" ca="1" si="153"/>
        <v>0</v>
      </c>
      <c r="B1640" s="873"/>
      <c r="C1640" s="891" t="str">
        <f ca="1">IF(COUNTA(O$1399:O1640)=1,"",OFFSET(B1640,-COUNTA(O$1399:O1640)+1,1))</f>
        <v>a1G55000001jxjdEAA</v>
      </c>
      <c r="D1640" s="878"/>
      <c r="E1640" s="875" t="str">
        <f ca="1">IFERROR(IF(VLOOKUP(C1640,' Disaggregation - Section E '!A$7:J548,7,0)="","",VLOOKUP(C1640,' Disaggregation - Section E '!A$7:J252,7,0)*100),"")</f>
        <v/>
      </c>
      <c r="F1640" s="877" t="str">
        <f ca="1">IFERROR(IF(VLOOKUP(C1640,' Disaggregation - Section E '!A$7:J548,5,0)=0,"",VLOOKUP(C1640,' Disaggregation - Section E '!A$7:J548,5,0)),"")</f>
        <v/>
      </c>
      <c r="G1640" s="876" t="str">
        <f ca="1">IFERROR(IF(VLOOKUP(C1640,' Disaggregation - Section E '!A$7:J548,6,0)="","",VLOOKUP(C1640,' Disaggregation - Section E '!A$7:J548,6,0)),"")</f>
        <v/>
      </c>
      <c r="H1640" s="876" t="str">
        <f ca="1">IFERROR(IF(INDEX(' Disaggregation - Section E '!F$7:F548,MATCH(C1640,' Disaggregation - Section E '!A$7:A548,0)+1,1)&lt;&gt;0,INDEX(' Disaggregation - Section E '!F$7:F548,MATCH(C1640,' Disaggregation - Section E '!A$7:A548,0)+1,1),""),"")</f>
        <v/>
      </c>
      <c r="I1640" s="877" t="str">
        <f ca="1">IFERROR(IF(VLOOKUP(C1640,' Disaggregation - Section E '!A$7:J548,8,0)=0,"",VLOOKUP(C1640,' Disaggregation - Section E '!A$7:J548,8,0)),"")</f>
        <v/>
      </c>
      <c r="J1640" s="877" t="str">
        <f ca="1">IFERROR(IF(VLOOKUP(C1640,' Disaggregation - Section E '!A$7:J548,9,0)="","",VLOOKUP(C1640,' Disaggregation - Section E '!A$7:J548,9,0)),"")</f>
        <v/>
      </c>
      <c r="K1640" s="873" t="str">
        <f ca="1">IFERROR(VLOOKUP(C1640,' Disaggregation - Section E '!A$7:J548,3,0),"")</f>
        <v/>
      </c>
      <c r="L1640" s="877" t="str">
        <f ca="1">IFERROR(IF(VLOOKUP(C1640,' Disaggregation - Section E '!A$7:J548,10,0)="","",VLOOKUP(C1640,' Disaggregation - Section E '!A$7:J548,10,0)),"")</f>
        <v/>
      </c>
      <c r="M1640" s="873" t="str">
        <f ca="1">IFERROR(IF(VLOOKUP(C1640,' Disaggregation - Section E '!A$7:O548,15,0)=0,"",VLOOKUP(C1640,' Disaggregation - Section E '!A$7:O548,15,0)),"")</f>
        <v/>
      </c>
      <c r="N1640" s="873"/>
      <c r="O1640" s="873"/>
    </row>
    <row r="1641" spans="1:15" x14ac:dyDescent="0.35">
      <c r="A1641" s="873" t="b">
        <f t="shared" ca="1" si="153"/>
        <v>0</v>
      </c>
      <c r="B1641" s="873"/>
      <c r="C1641" s="891" t="str">
        <f ca="1">IF(COUNTA(O$1399:O1641)=1,"",OFFSET(B1641,-COUNTA(O$1399:O1641)+1,1))</f>
        <v>a1G55000001jxjeEAA</v>
      </c>
      <c r="D1641" s="878"/>
      <c r="E1641" s="875" t="str">
        <f ca="1">IFERROR(IF(VLOOKUP(C1641,' Disaggregation - Section E '!A$7:J549,7,0)="","",VLOOKUP(C1641,' Disaggregation - Section E '!A$7:J253,7,0)*100),"")</f>
        <v/>
      </c>
      <c r="F1641" s="877" t="str">
        <f ca="1">IFERROR(IF(VLOOKUP(C1641,' Disaggregation - Section E '!A$7:J549,5,0)=0,"",VLOOKUP(C1641,' Disaggregation - Section E '!A$7:J549,5,0)),"")</f>
        <v/>
      </c>
      <c r="G1641" s="876" t="str">
        <f ca="1">IFERROR(IF(VLOOKUP(C1641,' Disaggregation - Section E '!A$7:J549,6,0)="","",VLOOKUP(C1641,' Disaggregation - Section E '!A$7:J549,6,0)),"")</f>
        <v/>
      </c>
      <c r="H1641" s="876" t="str">
        <f ca="1">IFERROR(IF(INDEX(' Disaggregation - Section E '!F$7:F549,MATCH(C1641,' Disaggregation - Section E '!A$7:A549,0)+1,1)&lt;&gt;0,INDEX(' Disaggregation - Section E '!F$7:F549,MATCH(C1641,' Disaggregation - Section E '!A$7:A549,0)+1,1),""),"")</f>
        <v/>
      </c>
      <c r="I1641" s="877" t="str">
        <f ca="1">IFERROR(IF(VLOOKUP(C1641,' Disaggregation - Section E '!A$7:J549,8,0)=0,"",VLOOKUP(C1641,' Disaggregation - Section E '!A$7:J549,8,0)),"")</f>
        <v/>
      </c>
      <c r="J1641" s="877" t="str">
        <f ca="1">IFERROR(IF(VLOOKUP(C1641,' Disaggregation - Section E '!A$7:J549,9,0)="","",VLOOKUP(C1641,' Disaggregation - Section E '!A$7:J549,9,0)),"")</f>
        <v/>
      </c>
      <c r="K1641" s="873" t="str">
        <f ca="1">IFERROR(VLOOKUP(C1641,' Disaggregation - Section E '!A$7:J549,3,0),"")</f>
        <v/>
      </c>
      <c r="L1641" s="877" t="str">
        <f ca="1">IFERROR(IF(VLOOKUP(C1641,' Disaggregation - Section E '!A$7:J549,10,0)="","",VLOOKUP(C1641,' Disaggregation - Section E '!A$7:J549,10,0)),"")</f>
        <v/>
      </c>
      <c r="M1641" s="873" t="str">
        <f ca="1">IFERROR(IF(VLOOKUP(C1641,' Disaggregation - Section E '!A$7:O549,15,0)=0,"",VLOOKUP(C1641,' Disaggregation - Section E '!A$7:O549,15,0)),"")</f>
        <v/>
      </c>
      <c r="N1641" s="873"/>
      <c r="O1641" s="873"/>
    </row>
    <row r="1642" spans="1:15" x14ac:dyDescent="0.35">
      <c r="A1642" s="873" t="b">
        <f t="shared" ca="1" si="153"/>
        <v>0</v>
      </c>
      <c r="B1642" s="873"/>
      <c r="C1642" s="891" t="str">
        <f ca="1">IF(COUNTA(O$1399:O1642)=1,"",OFFSET(B1642,-COUNTA(O$1399:O1642)+1,1))</f>
        <v>a1G55000001jxjfEAA</v>
      </c>
      <c r="D1642" s="878"/>
      <c r="E1642" s="875" t="str">
        <f ca="1">IFERROR(IF(VLOOKUP(C1642,' Disaggregation - Section E '!A$7:J550,7,0)="","",VLOOKUP(C1642,' Disaggregation - Section E '!A$7:J254,7,0)*100),"")</f>
        <v/>
      </c>
      <c r="F1642" s="877" t="str">
        <f ca="1">IFERROR(IF(VLOOKUP(C1642,' Disaggregation - Section E '!A$7:J550,5,0)=0,"",VLOOKUP(C1642,' Disaggregation - Section E '!A$7:J550,5,0)),"")</f>
        <v/>
      </c>
      <c r="G1642" s="876" t="str">
        <f ca="1">IFERROR(IF(VLOOKUP(C1642,' Disaggregation - Section E '!A$7:J550,6,0)="","",VLOOKUP(C1642,' Disaggregation - Section E '!A$7:J550,6,0)),"")</f>
        <v/>
      </c>
      <c r="H1642" s="876" t="str">
        <f ca="1">IFERROR(IF(INDEX(' Disaggregation - Section E '!F$7:F550,MATCH(C1642,' Disaggregation - Section E '!A$7:A550,0)+1,1)&lt;&gt;0,INDEX(' Disaggregation - Section E '!F$7:F550,MATCH(C1642,' Disaggregation - Section E '!A$7:A550,0)+1,1),""),"")</f>
        <v/>
      </c>
      <c r="I1642" s="877" t="str">
        <f ca="1">IFERROR(IF(VLOOKUP(C1642,' Disaggregation - Section E '!A$7:J550,8,0)=0,"",VLOOKUP(C1642,' Disaggregation - Section E '!A$7:J550,8,0)),"")</f>
        <v/>
      </c>
      <c r="J1642" s="877" t="str">
        <f ca="1">IFERROR(IF(VLOOKUP(C1642,' Disaggregation - Section E '!A$7:J550,9,0)="","",VLOOKUP(C1642,' Disaggregation - Section E '!A$7:J550,9,0)),"")</f>
        <v/>
      </c>
      <c r="K1642" s="873" t="str">
        <f ca="1">IFERROR(VLOOKUP(C1642,' Disaggregation - Section E '!A$7:J550,3,0),"")</f>
        <v/>
      </c>
      <c r="L1642" s="877" t="str">
        <f ca="1">IFERROR(IF(VLOOKUP(C1642,' Disaggregation - Section E '!A$7:J550,10,0)="","",VLOOKUP(C1642,' Disaggregation - Section E '!A$7:J550,10,0)),"")</f>
        <v/>
      </c>
      <c r="M1642" s="873" t="str">
        <f ca="1">IFERROR(IF(VLOOKUP(C1642,' Disaggregation - Section E '!A$7:O550,15,0)=0,"",VLOOKUP(C1642,' Disaggregation - Section E '!A$7:O550,15,0)),"")</f>
        <v/>
      </c>
      <c r="N1642" s="873"/>
      <c r="O1642" s="873"/>
    </row>
    <row r="1643" spans="1:15" x14ac:dyDescent="0.35">
      <c r="A1643" s="873" t="b">
        <f t="shared" ca="1" si="153"/>
        <v>0</v>
      </c>
      <c r="B1643" s="873"/>
      <c r="C1643" s="891" t="str">
        <f ca="1">IF(COUNTA(O$1399:O1643)=1,"",OFFSET(B1643,-COUNTA(O$1399:O1643)+1,1))</f>
        <v>a1G55000001jxjgEAA</v>
      </c>
      <c r="D1643" s="878"/>
      <c r="E1643" s="875" t="str">
        <f ca="1">IFERROR(IF(VLOOKUP(C1643,' Disaggregation - Section E '!A$7:J551,7,0)="","",VLOOKUP(C1643,' Disaggregation - Section E '!A$7:J255,7,0)*100),"")</f>
        <v/>
      </c>
      <c r="F1643" s="877" t="str">
        <f ca="1">IFERROR(IF(VLOOKUP(C1643,' Disaggregation - Section E '!A$7:J551,5,0)=0,"",VLOOKUP(C1643,' Disaggregation - Section E '!A$7:J551,5,0)),"")</f>
        <v/>
      </c>
      <c r="G1643" s="876" t="str">
        <f ca="1">IFERROR(IF(VLOOKUP(C1643,' Disaggregation - Section E '!A$7:J551,6,0)="","",VLOOKUP(C1643,' Disaggregation - Section E '!A$7:J551,6,0)),"")</f>
        <v/>
      </c>
      <c r="H1643" s="876" t="str">
        <f ca="1">IFERROR(IF(INDEX(' Disaggregation - Section E '!F$7:F551,MATCH(C1643,' Disaggregation - Section E '!A$7:A551,0)+1,1)&lt;&gt;0,INDEX(' Disaggregation - Section E '!F$7:F551,MATCH(C1643,' Disaggregation - Section E '!A$7:A551,0)+1,1),""),"")</f>
        <v/>
      </c>
      <c r="I1643" s="877" t="str">
        <f ca="1">IFERROR(IF(VLOOKUP(C1643,' Disaggregation - Section E '!A$7:J551,8,0)=0,"",VLOOKUP(C1643,' Disaggregation - Section E '!A$7:J551,8,0)),"")</f>
        <v/>
      </c>
      <c r="J1643" s="877" t="str">
        <f ca="1">IFERROR(IF(VLOOKUP(C1643,' Disaggregation - Section E '!A$7:J551,9,0)="","",VLOOKUP(C1643,' Disaggregation - Section E '!A$7:J551,9,0)),"")</f>
        <v/>
      </c>
      <c r="K1643" s="873" t="str">
        <f ca="1">IFERROR(VLOOKUP(C1643,' Disaggregation - Section E '!A$7:J551,3,0),"")</f>
        <v/>
      </c>
      <c r="L1643" s="877" t="str">
        <f ca="1">IFERROR(IF(VLOOKUP(C1643,' Disaggregation - Section E '!A$7:J551,10,0)="","",VLOOKUP(C1643,' Disaggregation - Section E '!A$7:J551,10,0)),"")</f>
        <v/>
      </c>
      <c r="M1643" s="873" t="str">
        <f ca="1">IFERROR(IF(VLOOKUP(C1643,' Disaggregation - Section E '!A$7:O551,15,0)=0,"",VLOOKUP(C1643,' Disaggregation - Section E '!A$7:O551,15,0)),"")</f>
        <v/>
      </c>
      <c r="N1643" s="873"/>
      <c r="O1643" s="873"/>
    </row>
    <row r="1644" spans="1:15" x14ac:dyDescent="0.35">
      <c r="A1644" s="873" t="b">
        <f t="shared" ca="1" si="153"/>
        <v>0</v>
      </c>
      <c r="B1644" s="873"/>
      <c r="C1644" s="891" t="str">
        <f ca="1">IF(COUNTA(O$1399:O1644)=1,"",OFFSET(B1644,-COUNTA(O$1399:O1644)+1,1))</f>
        <v>a1G55000001jxjhEAA</v>
      </c>
      <c r="D1644" s="878"/>
      <c r="E1644" s="875" t="str">
        <f ca="1">IFERROR(IF(VLOOKUP(C1644,' Disaggregation - Section E '!A$7:J552,7,0)="","",VLOOKUP(C1644,' Disaggregation - Section E '!A$7:J256,7,0)*100),"")</f>
        <v/>
      </c>
      <c r="F1644" s="877" t="str">
        <f ca="1">IFERROR(IF(VLOOKUP(C1644,' Disaggregation - Section E '!A$7:J552,5,0)=0,"",VLOOKUP(C1644,' Disaggregation - Section E '!A$7:J552,5,0)),"")</f>
        <v/>
      </c>
      <c r="G1644" s="876" t="str">
        <f ca="1">IFERROR(IF(VLOOKUP(C1644,' Disaggregation - Section E '!A$7:J552,6,0)="","",VLOOKUP(C1644,' Disaggregation - Section E '!A$7:J552,6,0)),"")</f>
        <v/>
      </c>
      <c r="H1644" s="876" t="str">
        <f ca="1">IFERROR(IF(INDEX(' Disaggregation - Section E '!F$7:F552,MATCH(C1644,' Disaggregation - Section E '!A$7:A552,0)+1,1)&lt;&gt;0,INDEX(' Disaggregation - Section E '!F$7:F552,MATCH(C1644,' Disaggregation - Section E '!A$7:A552,0)+1,1),""),"")</f>
        <v/>
      </c>
      <c r="I1644" s="877" t="str">
        <f ca="1">IFERROR(IF(VLOOKUP(C1644,' Disaggregation - Section E '!A$7:J552,8,0)=0,"",VLOOKUP(C1644,' Disaggregation - Section E '!A$7:J552,8,0)),"")</f>
        <v/>
      </c>
      <c r="J1644" s="877" t="str">
        <f ca="1">IFERROR(IF(VLOOKUP(C1644,' Disaggregation - Section E '!A$7:J552,9,0)="","",VLOOKUP(C1644,' Disaggregation - Section E '!A$7:J552,9,0)),"")</f>
        <v/>
      </c>
      <c r="K1644" s="873" t="str">
        <f ca="1">IFERROR(VLOOKUP(C1644,' Disaggregation - Section E '!A$7:J552,3,0),"")</f>
        <v/>
      </c>
      <c r="L1644" s="877" t="str">
        <f ca="1">IFERROR(IF(VLOOKUP(C1644,' Disaggregation - Section E '!A$7:J552,10,0)="","",VLOOKUP(C1644,' Disaggregation - Section E '!A$7:J552,10,0)),"")</f>
        <v/>
      </c>
      <c r="M1644" s="873" t="str">
        <f ca="1">IFERROR(IF(VLOOKUP(C1644,' Disaggregation - Section E '!A$7:O552,15,0)=0,"",VLOOKUP(C1644,' Disaggregation - Section E '!A$7:O552,15,0)),"")</f>
        <v/>
      </c>
      <c r="N1644" s="873"/>
      <c r="O1644" s="873"/>
    </row>
    <row r="1645" spans="1:15" x14ac:dyDescent="0.35">
      <c r="A1645" s="873" t="b">
        <f t="shared" ca="1" si="153"/>
        <v>0</v>
      </c>
      <c r="B1645" s="873"/>
      <c r="C1645" s="891" t="str">
        <f ca="1">IF(COUNTA(O$1399:O1645)=1,"",OFFSET(B1645,-COUNTA(O$1399:O1645)+1,1))</f>
        <v>a1G55000001jxjiEAA</v>
      </c>
      <c r="D1645" s="878"/>
      <c r="E1645" s="875" t="str">
        <f ca="1">IFERROR(IF(VLOOKUP(C1645,' Disaggregation - Section E '!A$7:J553,7,0)="","",VLOOKUP(C1645,' Disaggregation - Section E '!A$7:J257,7,0)*100),"")</f>
        <v/>
      </c>
      <c r="F1645" s="877" t="str">
        <f ca="1">IFERROR(IF(VLOOKUP(C1645,' Disaggregation - Section E '!A$7:J553,5,0)=0,"",VLOOKUP(C1645,' Disaggregation - Section E '!A$7:J553,5,0)),"")</f>
        <v/>
      </c>
      <c r="G1645" s="876" t="str">
        <f ca="1">IFERROR(IF(VLOOKUP(C1645,' Disaggregation - Section E '!A$7:J553,6,0)="","",VLOOKUP(C1645,' Disaggregation - Section E '!A$7:J553,6,0)),"")</f>
        <v/>
      </c>
      <c r="H1645" s="876" t="str">
        <f ca="1">IFERROR(IF(INDEX(' Disaggregation - Section E '!F$7:F553,MATCH(C1645,' Disaggregation - Section E '!A$7:A553,0)+1,1)&lt;&gt;0,INDEX(' Disaggregation - Section E '!F$7:F553,MATCH(C1645,' Disaggregation - Section E '!A$7:A553,0)+1,1),""),"")</f>
        <v/>
      </c>
      <c r="I1645" s="877" t="str">
        <f ca="1">IFERROR(IF(VLOOKUP(C1645,' Disaggregation - Section E '!A$7:J553,8,0)=0,"",VLOOKUP(C1645,' Disaggregation - Section E '!A$7:J553,8,0)),"")</f>
        <v/>
      </c>
      <c r="J1645" s="877" t="str">
        <f ca="1">IFERROR(IF(VLOOKUP(C1645,' Disaggregation - Section E '!A$7:J553,9,0)="","",VLOOKUP(C1645,' Disaggregation - Section E '!A$7:J553,9,0)),"")</f>
        <v/>
      </c>
      <c r="K1645" s="873" t="str">
        <f ca="1">IFERROR(VLOOKUP(C1645,' Disaggregation - Section E '!A$7:J553,3,0),"")</f>
        <v/>
      </c>
      <c r="L1645" s="877" t="str">
        <f ca="1">IFERROR(IF(VLOOKUP(C1645,' Disaggregation - Section E '!A$7:J553,10,0)="","",VLOOKUP(C1645,' Disaggregation - Section E '!A$7:J553,10,0)),"")</f>
        <v/>
      </c>
      <c r="M1645" s="873" t="str">
        <f ca="1">IFERROR(IF(VLOOKUP(C1645,' Disaggregation - Section E '!A$7:O553,15,0)=0,"",VLOOKUP(C1645,' Disaggregation - Section E '!A$7:O553,15,0)),"")</f>
        <v/>
      </c>
      <c r="N1645" s="873"/>
      <c r="O1645" s="873"/>
    </row>
    <row r="1646" spans="1:15" x14ac:dyDescent="0.35">
      <c r="A1646" s="873" t="b">
        <f t="shared" ca="1" si="153"/>
        <v>0</v>
      </c>
      <c r="B1646" s="873"/>
      <c r="C1646" s="891" t="str">
        <f ca="1">IF(COUNTA(O$1399:O1646)=1,"",OFFSET(B1646,-COUNTA(O$1399:O1646)+1,1))</f>
        <v>a1G55000001jxjjEAA</v>
      </c>
      <c r="D1646" s="878"/>
      <c r="E1646" s="875" t="str">
        <f ca="1">IFERROR(IF(VLOOKUP(C1646,' Disaggregation - Section E '!A$7:J554,7,0)="","",VLOOKUP(C1646,' Disaggregation - Section E '!A$7:J258,7,0)*100),"")</f>
        <v/>
      </c>
      <c r="F1646" s="877" t="str">
        <f ca="1">IFERROR(IF(VLOOKUP(C1646,' Disaggregation - Section E '!A$7:J554,5,0)=0,"",VLOOKUP(C1646,' Disaggregation - Section E '!A$7:J554,5,0)),"")</f>
        <v/>
      </c>
      <c r="G1646" s="876" t="str">
        <f ca="1">IFERROR(IF(VLOOKUP(C1646,' Disaggregation - Section E '!A$7:J554,6,0)="","",VLOOKUP(C1646,' Disaggregation - Section E '!A$7:J554,6,0)),"")</f>
        <v/>
      </c>
      <c r="H1646" s="876" t="str">
        <f ca="1">IFERROR(IF(INDEX(' Disaggregation - Section E '!F$7:F554,MATCH(C1646,' Disaggregation - Section E '!A$7:A554,0)+1,1)&lt;&gt;0,INDEX(' Disaggregation - Section E '!F$7:F554,MATCH(C1646,' Disaggregation - Section E '!A$7:A554,0)+1,1),""),"")</f>
        <v/>
      </c>
      <c r="I1646" s="877" t="str">
        <f ca="1">IFERROR(IF(VLOOKUP(C1646,' Disaggregation - Section E '!A$7:J554,8,0)=0,"",VLOOKUP(C1646,' Disaggregation - Section E '!A$7:J554,8,0)),"")</f>
        <v/>
      </c>
      <c r="J1646" s="877" t="str">
        <f ca="1">IFERROR(IF(VLOOKUP(C1646,' Disaggregation - Section E '!A$7:J554,9,0)="","",VLOOKUP(C1646,' Disaggregation - Section E '!A$7:J554,9,0)),"")</f>
        <v/>
      </c>
      <c r="K1646" s="873" t="str">
        <f ca="1">IFERROR(VLOOKUP(C1646,' Disaggregation - Section E '!A$7:J554,3,0),"")</f>
        <v/>
      </c>
      <c r="L1646" s="877" t="str">
        <f ca="1">IFERROR(IF(VLOOKUP(C1646,' Disaggregation - Section E '!A$7:J554,10,0)="","",VLOOKUP(C1646,' Disaggregation - Section E '!A$7:J554,10,0)),"")</f>
        <v/>
      </c>
      <c r="M1646" s="873" t="str">
        <f ca="1">IFERROR(IF(VLOOKUP(C1646,' Disaggregation - Section E '!A$7:O554,15,0)=0,"",VLOOKUP(C1646,' Disaggregation - Section E '!A$7:O554,15,0)),"")</f>
        <v/>
      </c>
      <c r="N1646" s="873"/>
      <c r="O1646" s="873"/>
    </row>
    <row r="1647" spans="1:15" x14ac:dyDescent="0.35">
      <c r="A1647" s="873" t="b">
        <f t="shared" ca="1" si="153"/>
        <v>0</v>
      </c>
      <c r="B1647" s="873"/>
      <c r="C1647" s="891" t="str">
        <f ca="1">IF(COUNTA(O$1399:O1647)=1,"",OFFSET(B1647,-COUNTA(O$1399:O1647)+1,1))</f>
        <v>a1G55000001jxjkEAA</v>
      </c>
      <c r="D1647" s="878"/>
      <c r="E1647" s="875" t="str">
        <f ca="1">IFERROR(IF(VLOOKUP(C1647,' Disaggregation - Section E '!A$7:J555,7,0)="","",VLOOKUP(C1647,' Disaggregation - Section E '!A$7:J259,7,0)*100),"")</f>
        <v/>
      </c>
      <c r="F1647" s="877" t="str">
        <f ca="1">IFERROR(IF(VLOOKUP(C1647,' Disaggregation - Section E '!A$7:J555,5,0)=0,"",VLOOKUP(C1647,' Disaggregation - Section E '!A$7:J555,5,0)),"")</f>
        <v/>
      </c>
      <c r="G1647" s="876" t="str">
        <f ca="1">IFERROR(IF(VLOOKUP(C1647,' Disaggregation - Section E '!A$7:J555,6,0)="","",VLOOKUP(C1647,' Disaggregation - Section E '!A$7:J555,6,0)),"")</f>
        <v/>
      </c>
      <c r="H1647" s="876" t="str">
        <f ca="1">IFERROR(IF(INDEX(' Disaggregation - Section E '!F$7:F555,MATCH(C1647,' Disaggregation - Section E '!A$7:A555,0)+1,1)&lt;&gt;0,INDEX(' Disaggregation - Section E '!F$7:F555,MATCH(C1647,' Disaggregation - Section E '!A$7:A555,0)+1,1),""),"")</f>
        <v/>
      </c>
      <c r="I1647" s="877" t="str">
        <f ca="1">IFERROR(IF(VLOOKUP(C1647,' Disaggregation - Section E '!A$7:J555,8,0)=0,"",VLOOKUP(C1647,' Disaggregation - Section E '!A$7:J555,8,0)),"")</f>
        <v/>
      </c>
      <c r="J1647" s="877" t="str">
        <f ca="1">IFERROR(IF(VLOOKUP(C1647,' Disaggregation - Section E '!A$7:J555,9,0)="","",VLOOKUP(C1647,' Disaggregation - Section E '!A$7:J555,9,0)),"")</f>
        <v/>
      </c>
      <c r="K1647" s="873" t="str">
        <f ca="1">IFERROR(VLOOKUP(C1647,' Disaggregation - Section E '!A$7:J555,3,0),"")</f>
        <v/>
      </c>
      <c r="L1647" s="877" t="str">
        <f ca="1">IFERROR(IF(VLOOKUP(C1647,' Disaggregation - Section E '!A$7:J555,10,0)="","",VLOOKUP(C1647,' Disaggregation - Section E '!A$7:J555,10,0)),"")</f>
        <v/>
      </c>
      <c r="M1647" s="873" t="str">
        <f ca="1">IFERROR(IF(VLOOKUP(C1647,' Disaggregation - Section E '!A$7:O555,15,0)=0,"",VLOOKUP(C1647,' Disaggregation - Section E '!A$7:O555,15,0)),"")</f>
        <v/>
      </c>
      <c r="N1647" s="873"/>
      <c r="O1647" s="873"/>
    </row>
    <row r="1648" spans="1:15" x14ac:dyDescent="0.35">
      <c r="A1648" s="873" t="b">
        <f t="shared" ca="1" si="153"/>
        <v>0</v>
      </c>
      <c r="B1648" s="873"/>
      <c r="C1648" s="891" t="str">
        <f ca="1">IF(COUNTA(O$1399:O1648)=1,"",OFFSET(B1648,-COUNTA(O$1399:O1648)+1,1))</f>
        <v>a1G55000001jxjlEAA</v>
      </c>
      <c r="D1648" s="878"/>
      <c r="E1648" s="875" t="str">
        <f ca="1">IFERROR(IF(VLOOKUP(C1648,' Disaggregation - Section E '!A$7:J556,7,0)="","",VLOOKUP(C1648,' Disaggregation - Section E '!A$7:J260,7,0)*100),"")</f>
        <v/>
      </c>
      <c r="F1648" s="877" t="str">
        <f ca="1">IFERROR(IF(VLOOKUP(C1648,' Disaggregation - Section E '!A$7:J556,5,0)=0,"",VLOOKUP(C1648,' Disaggregation - Section E '!A$7:J556,5,0)),"")</f>
        <v/>
      </c>
      <c r="G1648" s="876" t="str">
        <f ca="1">IFERROR(IF(VLOOKUP(C1648,' Disaggregation - Section E '!A$7:J556,6,0)="","",VLOOKUP(C1648,' Disaggregation - Section E '!A$7:J556,6,0)),"")</f>
        <v/>
      </c>
      <c r="H1648" s="876" t="str">
        <f ca="1">IFERROR(IF(INDEX(' Disaggregation - Section E '!F$7:F556,MATCH(C1648,' Disaggregation - Section E '!A$7:A556,0)+1,1)&lt;&gt;0,INDEX(' Disaggregation - Section E '!F$7:F556,MATCH(C1648,' Disaggregation - Section E '!A$7:A556,0)+1,1),""),"")</f>
        <v/>
      </c>
      <c r="I1648" s="877" t="str">
        <f ca="1">IFERROR(IF(VLOOKUP(C1648,' Disaggregation - Section E '!A$7:J556,8,0)=0,"",VLOOKUP(C1648,' Disaggregation - Section E '!A$7:J556,8,0)),"")</f>
        <v/>
      </c>
      <c r="J1648" s="877" t="str">
        <f ca="1">IFERROR(IF(VLOOKUP(C1648,' Disaggregation - Section E '!A$7:J556,9,0)="","",VLOOKUP(C1648,' Disaggregation - Section E '!A$7:J556,9,0)),"")</f>
        <v/>
      </c>
      <c r="K1648" s="873" t="str">
        <f ca="1">IFERROR(VLOOKUP(C1648,' Disaggregation - Section E '!A$7:J556,3,0),"")</f>
        <v/>
      </c>
      <c r="L1648" s="877" t="str">
        <f ca="1">IFERROR(IF(VLOOKUP(C1648,' Disaggregation - Section E '!A$7:J556,10,0)="","",VLOOKUP(C1648,' Disaggregation - Section E '!A$7:J556,10,0)),"")</f>
        <v/>
      </c>
      <c r="M1648" s="873" t="str">
        <f ca="1">IFERROR(IF(VLOOKUP(C1648,' Disaggregation - Section E '!A$7:O556,15,0)=0,"",VLOOKUP(C1648,' Disaggregation - Section E '!A$7:O556,15,0)),"")</f>
        <v/>
      </c>
      <c r="N1648" s="873"/>
      <c r="O1648" s="873"/>
    </row>
    <row r="1649" spans="1:15" x14ac:dyDescent="0.35">
      <c r="A1649" s="873" t="b">
        <f t="shared" ca="1" si="153"/>
        <v>0</v>
      </c>
      <c r="B1649" s="873"/>
      <c r="C1649" s="891" t="str">
        <f ca="1">IF(COUNTA(O$1399:O1649)=1,"",OFFSET(B1649,-COUNTA(O$1399:O1649)+1,1))</f>
        <v>a1G55000001jxjmEAA</v>
      </c>
      <c r="D1649" s="878"/>
      <c r="E1649" s="875" t="str">
        <f ca="1">IFERROR(IF(VLOOKUP(C1649,' Disaggregation - Section E '!A$7:J557,7,0)="","",VLOOKUP(C1649,' Disaggregation - Section E '!A$7:J261,7,0)*100),"")</f>
        <v/>
      </c>
      <c r="F1649" s="877" t="str">
        <f ca="1">IFERROR(IF(VLOOKUP(C1649,' Disaggregation - Section E '!A$7:J557,5,0)=0,"",VLOOKUP(C1649,' Disaggregation - Section E '!A$7:J557,5,0)),"")</f>
        <v/>
      </c>
      <c r="G1649" s="876" t="str">
        <f ca="1">IFERROR(IF(VLOOKUP(C1649,' Disaggregation - Section E '!A$7:J557,6,0)="","",VLOOKUP(C1649,' Disaggregation - Section E '!A$7:J557,6,0)),"")</f>
        <v/>
      </c>
      <c r="H1649" s="876" t="str">
        <f ca="1">IFERROR(IF(INDEX(' Disaggregation - Section E '!F$7:F557,MATCH(C1649,' Disaggregation - Section E '!A$7:A557,0)+1,1)&lt;&gt;0,INDEX(' Disaggregation - Section E '!F$7:F557,MATCH(C1649,' Disaggregation - Section E '!A$7:A557,0)+1,1),""),"")</f>
        <v/>
      </c>
      <c r="I1649" s="877" t="str">
        <f ca="1">IFERROR(IF(VLOOKUP(C1649,' Disaggregation - Section E '!A$7:J557,8,0)=0,"",VLOOKUP(C1649,' Disaggregation - Section E '!A$7:J557,8,0)),"")</f>
        <v/>
      </c>
      <c r="J1649" s="877" t="str">
        <f ca="1">IFERROR(IF(VLOOKUP(C1649,' Disaggregation - Section E '!A$7:J557,9,0)="","",VLOOKUP(C1649,' Disaggregation - Section E '!A$7:J557,9,0)),"")</f>
        <v/>
      </c>
      <c r="K1649" s="873" t="str">
        <f ca="1">IFERROR(VLOOKUP(C1649,' Disaggregation - Section E '!A$7:J557,3,0),"")</f>
        <v/>
      </c>
      <c r="L1649" s="877" t="str">
        <f ca="1">IFERROR(IF(VLOOKUP(C1649,' Disaggregation - Section E '!A$7:J557,10,0)="","",VLOOKUP(C1649,' Disaggregation - Section E '!A$7:J557,10,0)),"")</f>
        <v/>
      </c>
      <c r="M1649" s="873" t="str">
        <f ca="1">IFERROR(IF(VLOOKUP(C1649,' Disaggregation - Section E '!A$7:O557,15,0)=0,"",VLOOKUP(C1649,' Disaggregation - Section E '!A$7:O557,15,0)),"")</f>
        <v/>
      </c>
      <c r="N1649" s="873"/>
      <c r="O1649" s="873"/>
    </row>
    <row r="1650" spans="1:15" x14ac:dyDescent="0.35">
      <c r="A1650" s="873" t="b">
        <f t="shared" ca="1" si="153"/>
        <v>0</v>
      </c>
      <c r="B1650" s="873"/>
      <c r="C1650" s="891" t="str">
        <f ca="1">IF(COUNTA(O$1399:O1650)=1,"",OFFSET(B1650,-COUNTA(O$1399:O1650)+1,1))</f>
        <v>a1G55000001jxjnEAA</v>
      </c>
      <c r="D1650" s="878"/>
      <c r="E1650" s="875" t="str">
        <f ca="1">IFERROR(IF(VLOOKUP(C1650,' Disaggregation - Section E '!A$7:J558,7,0)="","",VLOOKUP(C1650,' Disaggregation - Section E '!A$7:J262,7,0)*100),"")</f>
        <v/>
      </c>
      <c r="F1650" s="877" t="str">
        <f ca="1">IFERROR(IF(VLOOKUP(C1650,' Disaggregation - Section E '!A$7:J558,5,0)=0,"",VLOOKUP(C1650,' Disaggregation - Section E '!A$7:J558,5,0)),"")</f>
        <v/>
      </c>
      <c r="G1650" s="876" t="str">
        <f ca="1">IFERROR(IF(VLOOKUP(C1650,' Disaggregation - Section E '!A$7:J558,6,0)="","",VLOOKUP(C1650,' Disaggregation - Section E '!A$7:J558,6,0)),"")</f>
        <v/>
      </c>
      <c r="H1650" s="876" t="str">
        <f ca="1">IFERROR(IF(INDEX(' Disaggregation - Section E '!F$7:F558,MATCH(C1650,' Disaggregation - Section E '!A$7:A558,0)+1,1)&lt;&gt;0,INDEX(' Disaggregation - Section E '!F$7:F558,MATCH(C1650,' Disaggregation - Section E '!A$7:A558,0)+1,1),""),"")</f>
        <v/>
      </c>
      <c r="I1650" s="877" t="str">
        <f ca="1">IFERROR(IF(VLOOKUP(C1650,' Disaggregation - Section E '!A$7:J558,8,0)=0,"",VLOOKUP(C1650,' Disaggregation - Section E '!A$7:J558,8,0)),"")</f>
        <v/>
      </c>
      <c r="J1650" s="877" t="str">
        <f ca="1">IFERROR(IF(VLOOKUP(C1650,' Disaggregation - Section E '!A$7:J558,9,0)="","",VLOOKUP(C1650,' Disaggregation - Section E '!A$7:J558,9,0)),"")</f>
        <v/>
      </c>
      <c r="K1650" s="873" t="str">
        <f ca="1">IFERROR(VLOOKUP(C1650,' Disaggregation - Section E '!A$7:J558,3,0),"")</f>
        <v/>
      </c>
      <c r="L1650" s="877" t="str">
        <f ca="1">IFERROR(IF(VLOOKUP(C1650,' Disaggregation - Section E '!A$7:J558,10,0)="","",VLOOKUP(C1650,' Disaggregation - Section E '!A$7:J558,10,0)),"")</f>
        <v/>
      </c>
      <c r="M1650" s="873" t="str">
        <f ca="1">IFERROR(IF(VLOOKUP(C1650,' Disaggregation - Section E '!A$7:O558,15,0)=0,"",VLOOKUP(C1650,' Disaggregation - Section E '!A$7:O558,15,0)),"")</f>
        <v/>
      </c>
      <c r="N1650" s="873"/>
      <c r="O1650" s="873"/>
    </row>
    <row r="1651" spans="1:15" x14ac:dyDescent="0.35">
      <c r="A1651" s="873" t="b">
        <f t="shared" ca="1" si="153"/>
        <v>0</v>
      </c>
      <c r="B1651" s="873"/>
      <c r="C1651" s="891" t="str">
        <f ca="1">IF(COUNTA(O$1399:O1651)=1,"",OFFSET(B1651,-COUNTA(O$1399:O1651)+1,1))</f>
        <v>a1G55000001jxjoEAA</v>
      </c>
      <c r="D1651" s="878"/>
      <c r="E1651" s="875" t="str">
        <f ca="1">IFERROR(IF(VLOOKUP(C1651,' Disaggregation - Section E '!A$7:J559,7,0)="","",VLOOKUP(C1651,' Disaggregation - Section E '!A$7:J263,7,0)*100),"")</f>
        <v/>
      </c>
      <c r="F1651" s="877" t="str">
        <f ca="1">IFERROR(IF(VLOOKUP(C1651,' Disaggregation - Section E '!A$7:J559,5,0)=0,"",VLOOKUP(C1651,' Disaggregation - Section E '!A$7:J559,5,0)),"")</f>
        <v/>
      </c>
      <c r="G1651" s="876" t="str">
        <f ca="1">IFERROR(IF(VLOOKUP(C1651,' Disaggregation - Section E '!A$7:J559,6,0)="","",VLOOKUP(C1651,' Disaggregation - Section E '!A$7:J559,6,0)),"")</f>
        <v/>
      </c>
      <c r="H1651" s="876" t="str">
        <f ca="1">IFERROR(IF(INDEX(' Disaggregation - Section E '!F$7:F559,MATCH(C1651,' Disaggregation - Section E '!A$7:A559,0)+1,1)&lt;&gt;0,INDEX(' Disaggregation - Section E '!F$7:F559,MATCH(C1651,' Disaggregation - Section E '!A$7:A559,0)+1,1),""),"")</f>
        <v/>
      </c>
      <c r="I1651" s="877" t="str">
        <f ca="1">IFERROR(IF(VLOOKUP(C1651,' Disaggregation - Section E '!A$7:J559,8,0)=0,"",VLOOKUP(C1651,' Disaggregation - Section E '!A$7:J559,8,0)),"")</f>
        <v/>
      </c>
      <c r="J1651" s="877" t="str">
        <f ca="1">IFERROR(IF(VLOOKUP(C1651,' Disaggregation - Section E '!A$7:J559,9,0)="","",VLOOKUP(C1651,' Disaggregation - Section E '!A$7:J559,9,0)),"")</f>
        <v/>
      </c>
      <c r="K1651" s="873" t="str">
        <f ca="1">IFERROR(VLOOKUP(C1651,' Disaggregation - Section E '!A$7:J559,3,0),"")</f>
        <v/>
      </c>
      <c r="L1651" s="877" t="str">
        <f ca="1">IFERROR(IF(VLOOKUP(C1651,' Disaggregation - Section E '!A$7:J559,10,0)="","",VLOOKUP(C1651,' Disaggregation - Section E '!A$7:J559,10,0)),"")</f>
        <v/>
      </c>
      <c r="M1651" s="873" t="str">
        <f ca="1">IFERROR(IF(VLOOKUP(C1651,' Disaggregation - Section E '!A$7:O559,15,0)=0,"",VLOOKUP(C1651,' Disaggregation - Section E '!A$7:O559,15,0)),"")</f>
        <v/>
      </c>
      <c r="N1651" s="873"/>
      <c r="O1651" s="873"/>
    </row>
    <row r="1652" spans="1:15" x14ac:dyDescent="0.35">
      <c r="A1652" s="873" t="b">
        <f t="shared" ca="1" si="153"/>
        <v>0</v>
      </c>
      <c r="B1652" s="873"/>
      <c r="C1652" s="891" t="str">
        <f ca="1">IF(COUNTA(O$1399:O1652)=1,"",OFFSET(B1652,-COUNTA(O$1399:O1652)+1,1))</f>
        <v>a1G55000001jxjpEAA</v>
      </c>
      <c r="D1652" s="878"/>
      <c r="E1652" s="875" t="str">
        <f ca="1">IFERROR(IF(VLOOKUP(C1652,' Disaggregation - Section E '!A$7:J560,7,0)="","",VLOOKUP(C1652,' Disaggregation - Section E '!A$7:J264,7,0)*100),"")</f>
        <v/>
      </c>
      <c r="F1652" s="877" t="str">
        <f ca="1">IFERROR(IF(VLOOKUP(C1652,' Disaggregation - Section E '!A$7:J560,5,0)=0,"",VLOOKUP(C1652,' Disaggregation - Section E '!A$7:J560,5,0)),"")</f>
        <v/>
      </c>
      <c r="G1652" s="876" t="str">
        <f ca="1">IFERROR(IF(VLOOKUP(C1652,' Disaggregation - Section E '!A$7:J560,6,0)="","",VLOOKUP(C1652,' Disaggregation - Section E '!A$7:J560,6,0)),"")</f>
        <v/>
      </c>
      <c r="H1652" s="876" t="str">
        <f ca="1">IFERROR(IF(INDEX(' Disaggregation - Section E '!F$7:F560,MATCH(C1652,' Disaggregation - Section E '!A$7:A560,0)+1,1)&lt;&gt;0,INDEX(' Disaggregation - Section E '!F$7:F560,MATCH(C1652,' Disaggregation - Section E '!A$7:A560,0)+1,1),""),"")</f>
        <v/>
      </c>
      <c r="I1652" s="877" t="str">
        <f ca="1">IFERROR(IF(VLOOKUP(C1652,' Disaggregation - Section E '!A$7:J560,8,0)=0,"",VLOOKUP(C1652,' Disaggregation - Section E '!A$7:J560,8,0)),"")</f>
        <v/>
      </c>
      <c r="J1652" s="877" t="str">
        <f ca="1">IFERROR(IF(VLOOKUP(C1652,' Disaggregation - Section E '!A$7:J560,9,0)="","",VLOOKUP(C1652,' Disaggregation - Section E '!A$7:J560,9,0)),"")</f>
        <v/>
      </c>
      <c r="K1652" s="873" t="str">
        <f ca="1">IFERROR(VLOOKUP(C1652,' Disaggregation - Section E '!A$7:J560,3,0),"")</f>
        <v/>
      </c>
      <c r="L1652" s="877" t="str">
        <f ca="1">IFERROR(IF(VLOOKUP(C1652,' Disaggregation - Section E '!A$7:J560,10,0)="","",VLOOKUP(C1652,' Disaggregation - Section E '!A$7:J560,10,0)),"")</f>
        <v/>
      </c>
      <c r="M1652" s="873" t="str">
        <f ca="1">IFERROR(IF(VLOOKUP(C1652,' Disaggregation - Section E '!A$7:O560,15,0)=0,"",VLOOKUP(C1652,' Disaggregation - Section E '!A$7:O560,15,0)),"")</f>
        <v/>
      </c>
      <c r="N1652" s="873"/>
      <c r="O1652" s="873"/>
    </row>
    <row r="1653" spans="1:15" x14ac:dyDescent="0.35">
      <c r="A1653" s="873" t="b">
        <f t="shared" ca="1" si="153"/>
        <v>0</v>
      </c>
      <c r="B1653" s="873"/>
      <c r="C1653" s="891" t="str">
        <f ca="1">IF(COUNTA(O$1399:O1653)=1,"",OFFSET(B1653,-COUNTA(O$1399:O1653)+1,1))</f>
        <v>a1G55000001jxjqEAA</v>
      </c>
      <c r="D1653" s="878"/>
      <c r="E1653" s="875" t="str">
        <f ca="1">IFERROR(IF(VLOOKUP(C1653,' Disaggregation - Section E '!A$7:J561,7,0)="","",VLOOKUP(C1653,' Disaggregation - Section E '!A$7:J265,7,0)*100),"")</f>
        <v/>
      </c>
      <c r="F1653" s="877" t="str">
        <f ca="1">IFERROR(IF(VLOOKUP(C1653,' Disaggregation - Section E '!A$7:J561,5,0)=0,"",VLOOKUP(C1653,' Disaggregation - Section E '!A$7:J561,5,0)),"")</f>
        <v/>
      </c>
      <c r="G1653" s="876" t="str">
        <f ca="1">IFERROR(IF(VLOOKUP(C1653,' Disaggregation - Section E '!A$7:J561,6,0)="","",VLOOKUP(C1653,' Disaggregation - Section E '!A$7:J561,6,0)),"")</f>
        <v/>
      </c>
      <c r="H1653" s="876" t="str">
        <f ca="1">IFERROR(IF(INDEX(' Disaggregation - Section E '!F$7:F561,MATCH(C1653,' Disaggregation - Section E '!A$7:A561,0)+1,1)&lt;&gt;0,INDEX(' Disaggregation - Section E '!F$7:F561,MATCH(C1653,' Disaggregation - Section E '!A$7:A561,0)+1,1),""),"")</f>
        <v/>
      </c>
      <c r="I1653" s="877" t="str">
        <f ca="1">IFERROR(IF(VLOOKUP(C1653,' Disaggregation - Section E '!A$7:J561,8,0)=0,"",VLOOKUP(C1653,' Disaggregation - Section E '!A$7:J561,8,0)),"")</f>
        <v/>
      </c>
      <c r="J1653" s="877" t="str">
        <f ca="1">IFERROR(IF(VLOOKUP(C1653,' Disaggregation - Section E '!A$7:J561,9,0)="","",VLOOKUP(C1653,' Disaggregation - Section E '!A$7:J561,9,0)),"")</f>
        <v/>
      </c>
      <c r="K1653" s="873" t="str">
        <f ca="1">IFERROR(VLOOKUP(C1653,' Disaggregation - Section E '!A$7:J561,3,0),"")</f>
        <v/>
      </c>
      <c r="L1653" s="877" t="str">
        <f ca="1">IFERROR(IF(VLOOKUP(C1653,' Disaggregation - Section E '!A$7:J561,10,0)="","",VLOOKUP(C1653,' Disaggregation - Section E '!A$7:J561,10,0)),"")</f>
        <v/>
      </c>
      <c r="M1653" s="873" t="str">
        <f ca="1">IFERROR(IF(VLOOKUP(C1653,' Disaggregation - Section E '!A$7:O561,15,0)=0,"",VLOOKUP(C1653,' Disaggregation - Section E '!A$7:O561,15,0)),"")</f>
        <v/>
      </c>
      <c r="N1653" s="873"/>
      <c r="O1653" s="873"/>
    </row>
    <row r="1654" spans="1:15" x14ac:dyDescent="0.35">
      <c r="A1654" s="873" t="b">
        <f t="shared" ca="1" si="153"/>
        <v>0</v>
      </c>
      <c r="B1654" s="873"/>
      <c r="C1654" s="891" t="str">
        <f ca="1">IF(COUNTA(O$1399:O1654)=1,"",OFFSET(B1654,-COUNTA(O$1399:O1654)+1,1))</f>
        <v>a1G55000001jxjrEAA</v>
      </c>
      <c r="D1654" s="878"/>
      <c r="E1654" s="875" t="str">
        <f ca="1">IFERROR(IF(VLOOKUP(C1654,' Disaggregation - Section E '!A$7:J562,7,0)="","",VLOOKUP(C1654,' Disaggregation - Section E '!A$7:J266,7,0)*100),"")</f>
        <v/>
      </c>
      <c r="F1654" s="877" t="str">
        <f ca="1">IFERROR(IF(VLOOKUP(C1654,' Disaggregation - Section E '!A$7:J562,5,0)=0,"",VLOOKUP(C1654,' Disaggregation - Section E '!A$7:J562,5,0)),"")</f>
        <v/>
      </c>
      <c r="G1654" s="876" t="str">
        <f ca="1">IFERROR(IF(VLOOKUP(C1654,' Disaggregation - Section E '!A$7:J562,6,0)="","",VLOOKUP(C1654,' Disaggregation - Section E '!A$7:J562,6,0)),"")</f>
        <v/>
      </c>
      <c r="H1654" s="876" t="str">
        <f ca="1">IFERROR(IF(INDEX(' Disaggregation - Section E '!F$7:F562,MATCH(C1654,' Disaggregation - Section E '!A$7:A562,0)+1,1)&lt;&gt;0,INDEX(' Disaggregation - Section E '!F$7:F562,MATCH(C1654,' Disaggregation - Section E '!A$7:A562,0)+1,1),""),"")</f>
        <v/>
      </c>
      <c r="I1654" s="877" t="str">
        <f ca="1">IFERROR(IF(VLOOKUP(C1654,' Disaggregation - Section E '!A$7:J562,8,0)=0,"",VLOOKUP(C1654,' Disaggregation - Section E '!A$7:J562,8,0)),"")</f>
        <v/>
      </c>
      <c r="J1654" s="877" t="str">
        <f ca="1">IFERROR(IF(VLOOKUP(C1654,' Disaggregation - Section E '!A$7:J562,9,0)="","",VLOOKUP(C1654,' Disaggregation - Section E '!A$7:J562,9,0)),"")</f>
        <v/>
      </c>
      <c r="K1654" s="873" t="str">
        <f ca="1">IFERROR(VLOOKUP(C1654,' Disaggregation - Section E '!A$7:J562,3,0),"")</f>
        <v/>
      </c>
      <c r="L1654" s="877" t="str">
        <f ca="1">IFERROR(IF(VLOOKUP(C1654,' Disaggregation - Section E '!A$7:J562,10,0)="","",VLOOKUP(C1654,' Disaggregation - Section E '!A$7:J562,10,0)),"")</f>
        <v/>
      </c>
      <c r="M1654" s="873" t="str">
        <f ca="1">IFERROR(IF(VLOOKUP(C1654,' Disaggregation - Section E '!A$7:O562,15,0)=0,"",VLOOKUP(C1654,' Disaggregation - Section E '!A$7:O562,15,0)),"")</f>
        <v/>
      </c>
      <c r="N1654" s="873"/>
      <c r="O1654" s="873"/>
    </row>
    <row r="1655" spans="1:15" x14ac:dyDescent="0.35">
      <c r="A1655" s="873" t="b">
        <f t="shared" ca="1" si="153"/>
        <v>0</v>
      </c>
      <c r="B1655" s="873"/>
      <c r="C1655" s="891" t="str">
        <f ca="1">IF(COUNTA(O$1399:O1655)=1,"",OFFSET(B1655,-COUNTA(O$1399:O1655)+1,1))</f>
        <v>a1G55000001jxjsEAA</v>
      </c>
      <c r="D1655" s="878"/>
      <c r="E1655" s="875" t="str">
        <f ca="1">IFERROR(IF(VLOOKUP(C1655,' Disaggregation - Section E '!A$7:J563,7,0)="","",VLOOKUP(C1655,' Disaggregation - Section E '!A$7:J267,7,0)*100),"")</f>
        <v/>
      </c>
      <c r="F1655" s="877" t="str">
        <f ca="1">IFERROR(IF(VLOOKUP(C1655,' Disaggregation - Section E '!A$7:J563,5,0)=0,"",VLOOKUP(C1655,' Disaggregation - Section E '!A$7:J563,5,0)),"")</f>
        <v/>
      </c>
      <c r="G1655" s="876" t="str">
        <f ca="1">IFERROR(IF(VLOOKUP(C1655,' Disaggregation - Section E '!A$7:J563,6,0)="","",VLOOKUP(C1655,' Disaggregation - Section E '!A$7:J563,6,0)),"")</f>
        <v/>
      </c>
      <c r="H1655" s="876" t="str">
        <f ca="1">IFERROR(IF(INDEX(' Disaggregation - Section E '!F$7:F563,MATCH(C1655,' Disaggregation - Section E '!A$7:A563,0)+1,1)&lt;&gt;0,INDEX(' Disaggregation - Section E '!F$7:F563,MATCH(C1655,' Disaggregation - Section E '!A$7:A563,0)+1,1),""),"")</f>
        <v/>
      </c>
      <c r="I1655" s="877" t="str">
        <f ca="1">IFERROR(IF(VLOOKUP(C1655,' Disaggregation - Section E '!A$7:J563,8,0)=0,"",VLOOKUP(C1655,' Disaggregation - Section E '!A$7:J563,8,0)),"")</f>
        <v/>
      </c>
      <c r="J1655" s="877" t="str">
        <f ca="1">IFERROR(IF(VLOOKUP(C1655,' Disaggregation - Section E '!A$7:J563,9,0)="","",VLOOKUP(C1655,' Disaggregation - Section E '!A$7:J563,9,0)),"")</f>
        <v/>
      </c>
      <c r="K1655" s="873" t="str">
        <f ca="1">IFERROR(VLOOKUP(C1655,' Disaggregation - Section E '!A$7:J563,3,0),"")</f>
        <v/>
      </c>
      <c r="L1655" s="877" t="str">
        <f ca="1">IFERROR(IF(VLOOKUP(C1655,' Disaggregation - Section E '!A$7:J563,10,0)="","",VLOOKUP(C1655,' Disaggregation - Section E '!A$7:J563,10,0)),"")</f>
        <v/>
      </c>
      <c r="M1655" s="873" t="str">
        <f ca="1">IFERROR(IF(VLOOKUP(C1655,' Disaggregation - Section E '!A$7:O563,15,0)=0,"",VLOOKUP(C1655,' Disaggregation - Section E '!A$7:O563,15,0)),"")</f>
        <v/>
      </c>
      <c r="N1655" s="873"/>
      <c r="O1655" s="873"/>
    </row>
    <row r="1656" spans="1:15" x14ac:dyDescent="0.35">
      <c r="A1656" s="873" t="b">
        <f t="shared" ca="1" si="153"/>
        <v>0</v>
      </c>
      <c r="B1656" s="873"/>
      <c r="C1656" s="891" t="str">
        <f ca="1">IF(COUNTA(O$1399:O1656)=1,"",OFFSET(B1656,-COUNTA(O$1399:O1656)+1,1))</f>
        <v>a1G55000001jxjtEAA</v>
      </c>
      <c r="D1656" s="878"/>
      <c r="E1656" s="875" t="str">
        <f ca="1">IFERROR(IF(VLOOKUP(C1656,' Disaggregation - Section E '!A$7:J564,7,0)="","",VLOOKUP(C1656,' Disaggregation - Section E '!A$7:J268,7,0)*100),"")</f>
        <v/>
      </c>
      <c r="F1656" s="877" t="str">
        <f ca="1">IFERROR(IF(VLOOKUP(C1656,' Disaggregation - Section E '!A$7:J564,5,0)=0,"",VLOOKUP(C1656,' Disaggregation - Section E '!A$7:J564,5,0)),"")</f>
        <v/>
      </c>
      <c r="G1656" s="876" t="str">
        <f ca="1">IFERROR(IF(VLOOKUP(C1656,' Disaggregation - Section E '!A$7:J564,6,0)="","",VLOOKUP(C1656,' Disaggregation - Section E '!A$7:J564,6,0)),"")</f>
        <v/>
      </c>
      <c r="H1656" s="876" t="str">
        <f ca="1">IFERROR(IF(INDEX(' Disaggregation - Section E '!F$7:F564,MATCH(C1656,' Disaggregation - Section E '!A$7:A564,0)+1,1)&lt;&gt;0,INDEX(' Disaggregation - Section E '!F$7:F564,MATCH(C1656,' Disaggregation - Section E '!A$7:A564,0)+1,1),""),"")</f>
        <v/>
      </c>
      <c r="I1656" s="877" t="str">
        <f ca="1">IFERROR(IF(VLOOKUP(C1656,' Disaggregation - Section E '!A$7:J564,8,0)=0,"",VLOOKUP(C1656,' Disaggregation - Section E '!A$7:J564,8,0)),"")</f>
        <v/>
      </c>
      <c r="J1656" s="877" t="str">
        <f ca="1">IFERROR(IF(VLOOKUP(C1656,' Disaggregation - Section E '!A$7:J564,9,0)="","",VLOOKUP(C1656,' Disaggregation - Section E '!A$7:J564,9,0)),"")</f>
        <v/>
      </c>
      <c r="K1656" s="873" t="str">
        <f ca="1">IFERROR(VLOOKUP(C1656,' Disaggregation - Section E '!A$7:J564,3,0),"")</f>
        <v/>
      </c>
      <c r="L1656" s="877" t="str">
        <f ca="1">IFERROR(IF(VLOOKUP(C1656,' Disaggregation - Section E '!A$7:J564,10,0)="","",VLOOKUP(C1656,' Disaggregation - Section E '!A$7:J564,10,0)),"")</f>
        <v/>
      </c>
      <c r="M1656" s="873" t="str">
        <f ca="1">IFERROR(IF(VLOOKUP(C1656,' Disaggregation - Section E '!A$7:O564,15,0)=0,"",VLOOKUP(C1656,' Disaggregation - Section E '!A$7:O564,15,0)),"")</f>
        <v/>
      </c>
      <c r="N1656" s="873"/>
      <c r="O1656" s="873"/>
    </row>
    <row r="1657" spans="1:15" x14ac:dyDescent="0.35">
      <c r="A1657" s="873" t="b">
        <f t="shared" ca="1" si="153"/>
        <v>0</v>
      </c>
      <c r="B1657" s="873"/>
      <c r="C1657" s="891" t="str">
        <f ca="1">IF(COUNTA(O$1399:O1657)=1,"",OFFSET(B1657,-COUNTA(O$1399:O1657)+1,1))</f>
        <v>a1G55000001jxjuEAA</v>
      </c>
      <c r="D1657" s="878"/>
      <c r="E1657" s="875" t="str">
        <f ca="1">IFERROR(IF(VLOOKUP(C1657,' Disaggregation - Section E '!A$7:J565,7,0)="","",VLOOKUP(C1657,' Disaggregation - Section E '!A$7:J269,7,0)*100),"")</f>
        <v/>
      </c>
      <c r="F1657" s="877" t="str">
        <f ca="1">IFERROR(IF(VLOOKUP(C1657,' Disaggregation - Section E '!A$7:J565,5,0)=0,"",VLOOKUP(C1657,' Disaggregation - Section E '!A$7:J565,5,0)),"")</f>
        <v/>
      </c>
      <c r="G1657" s="876" t="str">
        <f ca="1">IFERROR(IF(VLOOKUP(C1657,' Disaggregation - Section E '!A$7:J565,6,0)="","",VLOOKUP(C1657,' Disaggregation - Section E '!A$7:J565,6,0)),"")</f>
        <v/>
      </c>
      <c r="H1657" s="876" t="str">
        <f ca="1">IFERROR(IF(INDEX(' Disaggregation - Section E '!F$7:F565,MATCH(C1657,' Disaggregation - Section E '!A$7:A565,0)+1,1)&lt;&gt;0,INDEX(' Disaggregation - Section E '!F$7:F565,MATCH(C1657,' Disaggregation - Section E '!A$7:A565,0)+1,1),""),"")</f>
        <v/>
      </c>
      <c r="I1657" s="877" t="str">
        <f ca="1">IFERROR(IF(VLOOKUP(C1657,' Disaggregation - Section E '!A$7:J565,8,0)=0,"",VLOOKUP(C1657,' Disaggregation - Section E '!A$7:J565,8,0)),"")</f>
        <v/>
      </c>
      <c r="J1657" s="877" t="str">
        <f ca="1">IFERROR(IF(VLOOKUP(C1657,' Disaggregation - Section E '!A$7:J565,9,0)="","",VLOOKUP(C1657,' Disaggregation - Section E '!A$7:J565,9,0)),"")</f>
        <v/>
      </c>
      <c r="K1657" s="873" t="str">
        <f ca="1">IFERROR(VLOOKUP(C1657,' Disaggregation - Section E '!A$7:J565,3,0),"")</f>
        <v/>
      </c>
      <c r="L1657" s="877" t="str">
        <f ca="1">IFERROR(IF(VLOOKUP(C1657,' Disaggregation - Section E '!A$7:J565,10,0)="","",VLOOKUP(C1657,' Disaggregation - Section E '!A$7:J565,10,0)),"")</f>
        <v/>
      </c>
      <c r="M1657" s="873" t="str">
        <f ca="1">IFERROR(IF(VLOOKUP(C1657,' Disaggregation - Section E '!A$7:O565,15,0)=0,"",VLOOKUP(C1657,' Disaggregation - Section E '!A$7:O565,15,0)),"")</f>
        <v/>
      </c>
      <c r="N1657" s="873"/>
      <c r="O1657" s="873"/>
    </row>
    <row r="1658" spans="1:15" x14ac:dyDescent="0.35">
      <c r="A1658" s="873" t="b">
        <f t="shared" ca="1" si="153"/>
        <v>0</v>
      </c>
      <c r="B1658" s="873"/>
      <c r="C1658" s="891" t="str">
        <f ca="1">IF(COUNTA(O$1399:O1658)=1,"",OFFSET(B1658,-COUNTA(O$1399:O1658)+1,1))</f>
        <v>a1G55000001jxjvEAA</v>
      </c>
      <c r="D1658" s="878"/>
      <c r="E1658" s="875" t="str">
        <f ca="1">IFERROR(IF(VLOOKUP(C1658,' Disaggregation - Section E '!A$7:J566,7,0)="","",VLOOKUP(C1658,' Disaggregation - Section E '!A$7:J270,7,0)*100),"")</f>
        <v/>
      </c>
      <c r="F1658" s="877" t="str">
        <f ca="1">IFERROR(IF(VLOOKUP(C1658,' Disaggregation - Section E '!A$7:J566,5,0)=0,"",VLOOKUP(C1658,' Disaggregation - Section E '!A$7:J566,5,0)),"")</f>
        <v/>
      </c>
      <c r="G1658" s="876" t="str">
        <f ca="1">IFERROR(IF(VLOOKUP(C1658,' Disaggregation - Section E '!A$7:J566,6,0)="","",VLOOKUP(C1658,' Disaggregation - Section E '!A$7:J566,6,0)),"")</f>
        <v/>
      </c>
      <c r="H1658" s="876" t="str">
        <f ca="1">IFERROR(IF(INDEX(' Disaggregation - Section E '!F$7:F566,MATCH(C1658,' Disaggregation - Section E '!A$7:A566,0)+1,1)&lt;&gt;0,INDEX(' Disaggregation - Section E '!F$7:F566,MATCH(C1658,' Disaggregation - Section E '!A$7:A566,0)+1,1),""),"")</f>
        <v/>
      </c>
      <c r="I1658" s="877" t="str">
        <f ca="1">IFERROR(IF(VLOOKUP(C1658,' Disaggregation - Section E '!A$7:J566,8,0)=0,"",VLOOKUP(C1658,' Disaggregation - Section E '!A$7:J566,8,0)),"")</f>
        <v/>
      </c>
      <c r="J1658" s="877" t="str">
        <f ca="1">IFERROR(IF(VLOOKUP(C1658,' Disaggregation - Section E '!A$7:J566,9,0)="","",VLOOKUP(C1658,' Disaggregation - Section E '!A$7:J566,9,0)),"")</f>
        <v/>
      </c>
      <c r="K1658" s="873" t="str">
        <f ca="1">IFERROR(VLOOKUP(C1658,' Disaggregation - Section E '!A$7:J566,3,0),"")</f>
        <v/>
      </c>
      <c r="L1658" s="877" t="str">
        <f ca="1">IFERROR(IF(VLOOKUP(C1658,' Disaggregation - Section E '!A$7:J566,10,0)="","",VLOOKUP(C1658,' Disaggregation - Section E '!A$7:J566,10,0)),"")</f>
        <v/>
      </c>
      <c r="M1658" s="873" t="str">
        <f ca="1">IFERROR(IF(VLOOKUP(C1658,' Disaggregation - Section E '!A$7:O566,15,0)=0,"",VLOOKUP(C1658,' Disaggregation - Section E '!A$7:O566,15,0)),"")</f>
        <v/>
      </c>
      <c r="N1658" s="873"/>
      <c r="O1658" s="873"/>
    </row>
    <row r="1659" spans="1:15" x14ac:dyDescent="0.35">
      <c r="A1659" s="873" t="b">
        <f t="shared" ca="1" si="153"/>
        <v>0</v>
      </c>
      <c r="B1659" s="873"/>
      <c r="C1659" s="891" t="str">
        <f ca="1">IF(COUNTA(O$1399:O1659)=1,"",OFFSET(B1659,-COUNTA(O$1399:O1659)+1,1))</f>
        <v>a1G55000001jxjwEAA</v>
      </c>
      <c r="D1659" s="878"/>
      <c r="E1659" s="875" t="str">
        <f ca="1">IFERROR(IF(VLOOKUP(C1659,' Disaggregation - Section E '!A$7:J567,7,0)="","",VLOOKUP(C1659,' Disaggregation - Section E '!A$7:J271,7,0)*100),"")</f>
        <v/>
      </c>
      <c r="F1659" s="877" t="str">
        <f ca="1">IFERROR(IF(VLOOKUP(C1659,' Disaggregation - Section E '!A$7:J567,5,0)=0,"",VLOOKUP(C1659,' Disaggregation - Section E '!A$7:J567,5,0)),"")</f>
        <v/>
      </c>
      <c r="G1659" s="876" t="str">
        <f ca="1">IFERROR(IF(VLOOKUP(C1659,' Disaggregation - Section E '!A$7:J567,6,0)="","",VLOOKUP(C1659,' Disaggregation - Section E '!A$7:J567,6,0)),"")</f>
        <v/>
      </c>
      <c r="H1659" s="876" t="str">
        <f ca="1">IFERROR(IF(INDEX(' Disaggregation - Section E '!F$7:F567,MATCH(C1659,' Disaggregation - Section E '!A$7:A567,0)+1,1)&lt;&gt;0,INDEX(' Disaggregation - Section E '!F$7:F567,MATCH(C1659,' Disaggregation - Section E '!A$7:A567,0)+1,1),""),"")</f>
        <v/>
      </c>
      <c r="I1659" s="877" t="str">
        <f ca="1">IFERROR(IF(VLOOKUP(C1659,' Disaggregation - Section E '!A$7:J567,8,0)=0,"",VLOOKUP(C1659,' Disaggregation - Section E '!A$7:J567,8,0)),"")</f>
        <v/>
      </c>
      <c r="J1659" s="877" t="str">
        <f ca="1">IFERROR(IF(VLOOKUP(C1659,' Disaggregation - Section E '!A$7:J567,9,0)="","",VLOOKUP(C1659,' Disaggregation - Section E '!A$7:J567,9,0)),"")</f>
        <v/>
      </c>
      <c r="K1659" s="873" t="str">
        <f ca="1">IFERROR(VLOOKUP(C1659,' Disaggregation - Section E '!A$7:J567,3,0),"")</f>
        <v/>
      </c>
      <c r="L1659" s="877" t="str">
        <f ca="1">IFERROR(IF(VLOOKUP(C1659,' Disaggregation - Section E '!A$7:J567,10,0)="","",VLOOKUP(C1659,' Disaggregation - Section E '!A$7:J567,10,0)),"")</f>
        <v/>
      </c>
      <c r="M1659" s="873" t="str">
        <f ca="1">IFERROR(IF(VLOOKUP(C1659,' Disaggregation - Section E '!A$7:O567,15,0)=0,"",VLOOKUP(C1659,' Disaggregation - Section E '!A$7:O567,15,0)),"")</f>
        <v/>
      </c>
      <c r="N1659" s="873"/>
      <c r="O1659" s="873"/>
    </row>
    <row r="1660" spans="1:15" x14ac:dyDescent="0.35">
      <c r="A1660" s="873" t="b">
        <f t="shared" ca="1" si="153"/>
        <v>0</v>
      </c>
      <c r="B1660" s="873"/>
      <c r="C1660" s="891" t="str">
        <f ca="1">IF(COUNTA(O$1399:O1660)=1,"",OFFSET(B1660,-COUNTA(O$1399:O1660)+1,1))</f>
        <v>a1G55000001jxjxEAA</v>
      </c>
      <c r="D1660" s="878"/>
      <c r="E1660" s="875" t="str">
        <f ca="1">IFERROR(IF(VLOOKUP(C1660,' Disaggregation - Section E '!A$7:J568,7,0)="","",VLOOKUP(C1660,' Disaggregation - Section E '!A$7:J272,7,0)*100),"")</f>
        <v/>
      </c>
      <c r="F1660" s="877" t="str">
        <f ca="1">IFERROR(IF(VLOOKUP(C1660,' Disaggregation - Section E '!A$7:J568,5,0)=0,"",VLOOKUP(C1660,' Disaggregation - Section E '!A$7:J568,5,0)),"")</f>
        <v/>
      </c>
      <c r="G1660" s="876" t="str">
        <f ca="1">IFERROR(IF(VLOOKUP(C1660,' Disaggregation - Section E '!A$7:J568,6,0)="","",VLOOKUP(C1660,' Disaggregation - Section E '!A$7:J568,6,0)),"")</f>
        <v/>
      </c>
      <c r="H1660" s="876" t="str">
        <f ca="1">IFERROR(IF(INDEX(' Disaggregation - Section E '!F$7:F568,MATCH(C1660,' Disaggregation - Section E '!A$7:A568,0)+1,1)&lt;&gt;0,INDEX(' Disaggregation - Section E '!F$7:F568,MATCH(C1660,' Disaggregation - Section E '!A$7:A568,0)+1,1),""),"")</f>
        <v/>
      </c>
      <c r="I1660" s="877" t="str">
        <f ca="1">IFERROR(IF(VLOOKUP(C1660,' Disaggregation - Section E '!A$7:J568,8,0)=0,"",VLOOKUP(C1660,' Disaggregation - Section E '!A$7:J568,8,0)),"")</f>
        <v/>
      </c>
      <c r="J1660" s="877" t="str">
        <f ca="1">IFERROR(IF(VLOOKUP(C1660,' Disaggregation - Section E '!A$7:J568,9,0)="","",VLOOKUP(C1660,' Disaggregation - Section E '!A$7:J568,9,0)),"")</f>
        <v/>
      </c>
      <c r="K1660" s="873" t="str">
        <f ca="1">IFERROR(VLOOKUP(C1660,' Disaggregation - Section E '!A$7:J568,3,0),"")</f>
        <v/>
      </c>
      <c r="L1660" s="877" t="str">
        <f ca="1">IFERROR(IF(VLOOKUP(C1660,' Disaggregation - Section E '!A$7:J568,10,0)="","",VLOOKUP(C1660,' Disaggregation - Section E '!A$7:J568,10,0)),"")</f>
        <v/>
      </c>
      <c r="M1660" s="873" t="str">
        <f ca="1">IFERROR(IF(VLOOKUP(C1660,' Disaggregation - Section E '!A$7:O568,15,0)=0,"",VLOOKUP(C1660,' Disaggregation - Section E '!A$7:O568,15,0)),"")</f>
        <v/>
      </c>
      <c r="N1660" s="873"/>
      <c r="O1660" s="873"/>
    </row>
    <row r="1661" spans="1:15" x14ac:dyDescent="0.35">
      <c r="A1661" s="873" t="b">
        <f t="shared" ca="1" si="153"/>
        <v>0</v>
      </c>
      <c r="B1661" s="873"/>
      <c r="C1661" s="891" t="str">
        <f ca="1">IF(COUNTA(O$1399:O1661)=1,"",OFFSET(B1661,-COUNTA(O$1399:O1661)+1,1))</f>
        <v>a1G55000001jxjyEAA</v>
      </c>
      <c r="D1661" s="878"/>
      <c r="E1661" s="875" t="str">
        <f ca="1">IFERROR(IF(VLOOKUP(C1661,' Disaggregation - Section E '!A$7:J569,7,0)="","",VLOOKUP(C1661,' Disaggregation - Section E '!A$7:J273,7,0)*100),"")</f>
        <v/>
      </c>
      <c r="F1661" s="877" t="str">
        <f ca="1">IFERROR(IF(VLOOKUP(C1661,' Disaggregation - Section E '!A$7:J569,5,0)=0,"",VLOOKUP(C1661,' Disaggregation - Section E '!A$7:J569,5,0)),"")</f>
        <v/>
      </c>
      <c r="G1661" s="876" t="str">
        <f ca="1">IFERROR(IF(VLOOKUP(C1661,' Disaggregation - Section E '!A$7:J569,6,0)="","",VLOOKUP(C1661,' Disaggregation - Section E '!A$7:J569,6,0)),"")</f>
        <v/>
      </c>
      <c r="H1661" s="876" t="str">
        <f ca="1">IFERROR(IF(INDEX(' Disaggregation - Section E '!F$7:F569,MATCH(C1661,' Disaggregation - Section E '!A$7:A569,0)+1,1)&lt;&gt;0,INDEX(' Disaggregation - Section E '!F$7:F569,MATCH(C1661,' Disaggregation - Section E '!A$7:A569,0)+1,1),""),"")</f>
        <v/>
      </c>
      <c r="I1661" s="877" t="str">
        <f ca="1">IFERROR(IF(VLOOKUP(C1661,' Disaggregation - Section E '!A$7:J569,8,0)=0,"",VLOOKUP(C1661,' Disaggregation - Section E '!A$7:J569,8,0)),"")</f>
        <v/>
      </c>
      <c r="J1661" s="877" t="str">
        <f ca="1">IFERROR(IF(VLOOKUP(C1661,' Disaggregation - Section E '!A$7:J569,9,0)="","",VLOOKUP(C1661,' Disaggregation - Section E '!A$7:J569,9,0)),"")</f>
        <v/>
      </c>
      <c r="K1661" s="873" t="str">
        <f ca="1">IFERROR(VLOOKUP(C1661,' Disaggregation - Section E '!A$7:J569,3,0),"")</f>
        <v/>
      </c>
      <c r="L1661" s="877" t="str">
        <f ca="1">IFERROR(IF(VLOOKUP(C1661,' Disaggregation - Section E '!A$7:J569,10,0)="","",VLOOKUP(C1661,' Disaggregation - Section E '!A$7:J569,10,0)),"")</f>
        <v/>
      </c>
      <c r="M1661" s="873" t="str">
        <f ca="1">IFERROR(IF(VLOOKUP(C1661,' Disaggregation - Section E '!A$7:O569,15,0)=0,"",VLOOKUP(C1661,' Disaggregation - Section E '!A$7:O569,15,0)),"")</f>
        <v/>
      </c>
      <c r="N1661" s="873"/>
      <c r="O1661" s="873"/>
    </row>
    <row r="1662" spans="1:15" x14ac:dyDescent="0.35">
      <c r="A1662" s="873" t="b">
        <f t="shared" ca="1" si="153"/>
        <v>0</v>
      </c>
      <c r="B1662" s="873"/>
      <c r="C1662" s="891" t="str">
        <f ca="1">IF(COUNTA(O$1399:O1662)=1,"",OFFSET(B1662,-COUNTA(O$1399:O1662)+1,1))</f>
        <v>a1G55000001jxjzEAA</v>
      </c>
      <c r="D1662" s="878"/>
      <c r="E1662" s="875" t="str">
        <f ca="1">IFERROR(IF(VLOOKUP(C1662,' Disaggregation - Section E '!A$7:J570,7,0)="","",VLOOKUP(C1662,' Disaggregation - Section E '!A$7:J274,7,0)*100),"")</f>
        <v/>
      </c>
      <c r="F1662" s="877" t="str">
        <f ca="1">IFERROR(IF(VLOOKUP(C1662,' Disaggregation - Section E '!A$7:J570,5,0)=0,"",VLOOKUP(C1662,' Disaggregation - Section E '!A$7:J570,5,0)),"")</f>
        <v/>
      </c>
      <c r="G1662" s="876" t="str">
        <f ca="1">IFERROR(IF(VLOOKUP(C1662,' Disaggregation - Section E '!A$7:J570,6,0)="","",VLOOKUP(C1662,' Disaggregation - Section E '!A$7:J570,6,0)),"")</f>
        <v/>
      </c>
      <c r="H1662" s="876" t="str">
        <f ca="1">IFERROR(IF(INDEX(' Disaggregation - Section E '!F$7:F570,MATCH(C1662,' Disaggregation - Section E '!A$7:A570,0)+1,1)&lt;&gt;0,INDEX(' Disaggregation - Section E '!F$7:F570,MATCH(C1662,' Disaggregation - Section E '!A$7:A570,0)+1,1),""),"")</f>
        <v/>
      </c>
      <c r="I1662" s="877" t="str">
        <f ca="1">IFERROR(IF(VLOOKUP(C1662,' Disaggregation - Section E '!A$7:J570,8,0)=0,"",VLOOKUP(C1662,' Disaggregation - Section E '!A$7:J570,8,0)),"")</f>
        <v/>
      </c>
      <c r="J1662" s="877" t="str">
        <f ca="1">IFERROR(IF(VLOOKUP(C1662,' Disaggregation - Section E '!A$7:J570,9,0)="","",VLOOKUP(C1662,' Disaggregation - Section E '!A$7:J570,9,0)),"")</f>
        <v/>
      </c>
      <c r="K1662" s="873" t="str">
        <f ca="1">IFERROR(VLOOKUP(C1662,' Disaggregation - Section E '!A$7:J570,3,0),"")</f>
        <v/>
      </c>
      <c r="L1662" s="877" t="str">
        <f ca="1">IFERROR(IF(VLOOKUP(C1662,' Disaggregation - Section E '!A$7:J570,10,0)="","",VLOOKUP(C1662,' Disaggregation - Section E '!A$7:J570,10,0)),"")</f>
        <v/>
      </c>
      <c r="M1662" s="873" t="str">
        <f ca="1">IFERROR(IF(VLOOKUP(C1662,' Disaggregation - Section E '!A$7:O570,15,0)=0,"",VLOOKUP(C1662,' Disaggregation - Section E '!A$7:O570,15,0)),"")</f>
        <v/>
      </c>
      <c r="N1662" s="873"/>
      <c r="O1662" s="873"/>
    </row>
    <row r="1663" spans="1:15" x14ac:dyDescent="0.35">
      <c r="A1663" s="873" t="b">
        <f t="shared" ca="1" si="153"/>
        <v>0</v>
      </c>
      <c r="B1663" s="873"/>
      <c r="C1663" s="891" t="str">
        <f ca="1">IF(COUNTA(O$1399:O1663)=1,"",OFFSET(B1663,-COUNTA(O$1399:O1663)+1,1))</f>
        <v>a1G55000001jxk0EAA</v>
      </c>
      <c r="D1663" s="878"/>
      <c r="E1663" s="875" t="str">
        <f ca="1">IFERROR(IF(VLOOKUP(C1663,' Disaggregation - Section E '!A$7:J571,7,0)="","",VLOOKUP(C1663,' Disaggregation - Section E '!A$7:J275,7,0)*100),"")</f>
        <v/>
      </c>
      <c r="F1663" s="877" t="str">
        <f ca="1">IFERROR(IF(VLOOKUP(C1663,' Disaggregation - Section E '!A$7:J571,5,0)=0,"",VLOOKUP(C1663,' Disaggregation - Section E '!A$7:J571,5,0)),"")</f>
        <v/>
      </c>
      <c r="G1663" s="876" t="str">
        <f ca="1">IFERROR(IF(VLOOKUP(C1663,' Disaggregation - Section E '!A$7:J571,6,0)="","",VLOOKUP(C1663,' Disaggregation - Section E '!A$7:J571,6,0)),"")</f>
        <v/>
      </c>
      <c r="H1663" s="876" t="str">
        <f ca="1">IFERROR(IF(INDEX(' Disaggregation - Section E '!F$7:F571,MATCH(C1663,' Disaggregation - Section E '!A$7:A571,0)+1,1)&lt;&gt;0,INDEX(' Disaggregation - Section E '!F$7:F571,MATCH(C1663,' Disaggregation - Section E '!A$7:A571,0)+1,1),""),"")</f>
        <v/>
      </c>
      <c r="I1663" s="877" t="str">
        <f ca="1">IFERROR(IF(VLOOKUP(C1663,' Disaggregation - Section E '!A$7:J571,8,0)=0,"",VLOOKUP(C1663,' Disaggregation - Section E '!A$7:J571,8,0)),"")</f>
        <v/>
      </c>
      <c r="J1663" s="877" t="str">
        <f ca="1">IFERROR(IF(VLOOKUP(C1663,' Disaggregation - Section E '!A$7:J571,9,0)="","",VLOOKUP(C1663,' Disaggregation - Section E '!A$7:J571,9,0)),"")</f>
        <v/>
      </c>
      <c r="K1663" s="873" t="str">
        <f ca="1">IFERROR(VLOOKUP(C1663,' Disaggregation - Section E '!A$7:J571,3,0),"")</f>
        <v/>
      </c>
      <c r="L1663" s="877" t="str">
        <f ca="1">IFERROR(IF(VLOOKUP(C1663,' Disaggregation - Section E '!A$7:J571,10,0)="","",VLOOKUP(C1663,' Disaggregation - Section E '!A$7:J571,10,0)),"")</f>
        <v/>
      </c>
      <c r="M1663" s="873" t="str">
        <f ca="1">IFERROR(IF(VLOOKUP(C1663,' Disaggregation - Section E '!A$7:O571,15,0)=0,"",VLOOKUP(C1663,' Disaggregation - Section E '!A$7:O571,15,0)),"")</f>
        <v/>
      </c>
      <c r="N1663" s="873"/>
      <c r="O1663" s="873"/>
    </row>
    <row r="1664" spans="1:15" x14ac:dyDescent="0.35">
      <c r="A1664" s="873" t="b">
        <f t="shared" ca="1" si="153"/>
        <v>0</v>
      </c>
      <c r="B1664" s="873"/>
      <c r="C1664" s="891" t="str">
        <f ca="1">IF(COUNTA(O$1399:O1664)=1,"",OFFSET(B1664,-COUNTA(O$1399:O1664)+1,1))</f>
        <v>a1G55000001jxk1EAA</v>
      </c>
      <c r="D1664" s="878"/>
      <c r="E1664" s="875" t="str">
        <f ca="1">IFERROR(IF(VLOOKUP(C1664,' Disaggregation - Section E '!A$7:J572,7,0)="","",VLOOKUP(C1664,' Disaggregation - Section E '!A$7:J276,7,0)*100),"")</f>
        <v/>
      </c>
      <c r="F1664" s="877" t="str">
        <f ca="1">IFERROR(IF(VLOOKUP(C1664,' Disaggregation - Section E '!A$7:J572,5,0)=0,"",VLOOKUP(C1664,' Disaggregation - Section E '!A$7:J572,5,0)),"")</f>
        <v/>
      </c>
      <c r="G1664" s="876" t="str">
        <f ca="1">IFERROR(IF(VLOOKUP(C1664,' Disaggregation - Section E '!A$7:J572,6,0)="","",VLOOKUP(C1664,' Disaggregation - Section E '!A$7:J572,6,0)),"")</f>
        <v/>
      </c>
      <c r="H1664" s="876" t="str">
        <f ca="1">IFERROR(IF(INDEX(' Disaggregation - Section E '!F$7:F572,MATCH(C1664,' Disaggregation - Section E '!A$7:A572,0)+1,1)&lt;&gt;0,INDEX(' Disaggregation - Section E '!F$7:F572,MATCH(C1664,' Disaggregation - Section E '!A$7:A572,0)+1,1),""),"")</f>
        <v/>
      </c>
      <c r="I1664" s="877" t="str">
        <f ca="1">IFERROR(IF(VLOOKUP(C1664,' Disaggregation - Section E '!A$7:J572,8,0)=0,"",VLOOKUP(C1664,' Disaggregation - Section E '!A$7:J572,8,0)),"")</f>
        <v/>
      </c>
      <c r="J1664" s="877" t="str">
        <f ca="1">IFERROR(IF(VLOOKUP(C1664,' Disaggregation - Section E '!A$7:J572,9,0)="","",VLOOKUP(C1664,' Disaggregation - Section E '!A$7:J572,9,0)),"")</f>
        <v/>
      </c>
      <c r="K1664" s="873" t="str">
        <f ca="1">IFERROR(VLOOKUP(C1664,' Disaggregation - Section E '!A$7:J572,3,0),"")</f>
        <v/>
      </c>
      <c r="L1664" s="877" t="str">
        <f ca="1">IFERROR(IF(VLOOKUP(C1664,' Disaggregation - Section E '!A$7:J572,10,0)="","",VLOOKUP(C1664,' Disaggregation - Section E '!A$7:J572,10,0)),"")</f>
        <v/>
      </c>
      <c r="M1664" s="873" t="str">
        <f ca="1">IFERROR(IF(VLOOKUP(C1664,' Disaggregation - Section E '!A$7:O572,15,0)=0,"",VLOOKUP(C1664,' Disaggregation - Section E '!A$7:O572,15,0)),"")</f>
        <v/>
      </c>
      <c r="N1664" s="873"/>
      <c r="O1664" s="873"/>
    </row>
    <row r="1665" spans="1:15" x14ac:dyDescent="0.35">
      <c r="A1665" s="873" t="b">
        <f t="shared" ca="1" si="153"/>
        <v>0</v>
      </c>
      <c r="B1665" s="873"/>
      <c r="C1665" s="891" t="str">
        <f ca="1">IF(COUNTA(O$1399:O1665)=1,"",OFFSET(B1665,-COUNTA(O$1399:O1665)+1,1))</f>
        <v>a1G55000001jxk2EAA</v>
      </c>
      <c r="D1665" s="878"/>
      <c r="E1665" s="875" t="str">
        <f ca="1">IFERROR(IF(VLOOKUP(C1665,' Disaggregation - Section E '!A$7:J573,7,0)="","",VLOOKUP(C1665,' Disaggregation - Section E '!A$7:J277,7,0)*100),"")</f>
        <v/>
      </c>
      <c r="F1665" s="877" t="str">
        <f ca="1">IFERROR(IF(VLOOKUP(C1665,' Disaggregation - Section E '!A$7:J573,5,0)=0,"",VLOOKUP(C1665,' Disaggregation - Section E '!A$7:J573,5,0)),"")</f>
        <v/>
      </c>
      <c r="G1665" s="876" t="str">
        <f ca="1">IFERROR(IF(VLOOKUP(C1665,' Disaggregation - Section E '!A$7:J573,6,0)="","",VLOOKUP(C1665,' Disaggregation - Section E '!A$7:J573,6,0)),"")</f>
        <v/>
      </c>
      <c r="H1665" s="876" t="str">
        <f ca="1">IFERROR(IF(INDEX(' Disaggregation - Section E '!F$7:F573,MATCH(C1665,' Disaggregation - Section E '!A$7:A573,0)+1,1)&lt;&gt;0,INDEX(' Disaggregation - Section E '!F$7:F573,MATCH(C1665,' Disaggregation - Section E '!A$7:A573,0)+1,1),""),"")</f>
        <v/>
      </c>
      <c r="I1665" s="877" t="str">
        <f ca="1">IFERROR(IF(VLOOKUP(C1665,' Disaggregation - Section E '!A$7:J573,8,0)=0,"",VLOOKUP(C1665,' Disaggregation - Section E '!A$7:J573,8,0)),"")</f>
        <v/>
      </c>
      <c r="J1665" s="877" t="str">
        <f ca="1">IFERROR(IF(VLOOKUP(C1665,' Disaggregation - Section E '!A$7:J573,9,0)="","",VLOOKUP(C1665,' Disaggregation - Section E '!A$7:J573,9,0)),"")</f>
        <v/>
      </c>
      <c r="K1665" s="873" t="str">
        <f ca="1">IFERROR(VLOOKUP(C1665,' Disaggregation - Section E '!A$7:J573,3,0),"")</f>
        <v/>
      </c>
      <c r="L1665" s="877" t="str">
        <f ca="1">IFERROR(IF(VLOOKUP(C1665,' Disaggregation - Section E '!A$7:J573,10,0)="","",VLOOKUP(C1665,' Disaggregation - Section E '!A$7:J573,10,0)),"")</f>
        <v/>
      </c>
      <c r="M1665" s="873" t="str">
        <f ca="1">IFERROR(IF(VLOOKUP(C1665,' Disaggregation - Section E '!A$7:O573,15,0)=0,"",VLOOKUP(C1665,' Disaggregation - Section E '!A$7:O573,15,0)),"")</f>
        <v/>
      </c>
      <c r="N1665" s="873"/>
      <c r="O1665" s="873"/>
    </row>
    <row r="1666" spans="1:15" x14ac:dyDescent="0.35">
      <c r="A1666" s="873" t="b">
        <f t="shared" ca="1" si="153"/>
        <v>0</v>
      </c>
      <c r="B1666" s="873"/>
      <c r="C1666" s="891" t="str">
        <f ca="1">IF(COUNTA(O$1399:O1666)=1,"",OFFSET(B1666,-COUNTA(O$1399:O1666)+1,1))</f>
        <v>a1G55000001jxk3EAA</v>
      </c>
      <c r="D1666" s="878"/>
      <c r="E1666" s="875" t="str">
        <f ca="1">IFERROR(IF(VLOOKUP(C1666,' Disaggregation - Section E '!A$7:J574,7,0)="","",VLOOKUP(C1666,' Disaggregation - Section E '!A$7:J278,7,0)*100),"")</f>
        <v/>
      </c>
      <c r="F1666" s="877" t="str">
        <f ca="1">IFERROR(IF(VLOOKUP(C1666,' Disaggregation - Section E '!A$7:J574,5,0)=0,"",VLOOKUP(C1666,' Disaggregation - Section E '!A$7:J574,5,0)),"")</f>
        <v/>
      </c>
      <c r="G1666" s="876" t="str">
        <f ca="1">IFERROR(IF(VLOOKUP(C1666,' Disaggregation - Section E '!A$7:J574,6,0)="","",VLOOKUP(C1666,' Disaggregation - Section E '!A$7:J574,6,0)),"")</f>
        <v/>
      </c>
      <c r="H1666" s="876" t="str">
        <f ca="1">IFERROR(IF(INDEX(' Disaggregation - Section E '!F$7:F574,MATCH(C1666,' Disaggregation - Section E '!A$7:A574,0)+1,1)&lt;&gt;0,INDEX(' Disaggregation - Section E '!F$7:F574,MATCH(C1666,' Disaggregation - Section E '!A$7:A574,0)+1,1),""),"")</f>
        <v/>
      </c>
      <c r="I1666" s="877" t="str">
        <f ca="1">IFERROR(IF(VLOOKUP(C1666,' Disaggregation - Section E '!A$7:J574,8,0)=0,"",VLOOKUP(C1666,' Disaggregation - Section E '!A$7:J574,8,0)),"")</f>
        <v/>
      </c>
      <c r="J1666" s="877" t="str">
        <f ca="1">IFERROR(IF(VLOOKUP(C1666,' Disaggregation - Section E '!A$7:J574,9,0)="","",VLOOKUP(C1666,' Disaggregation - Section E '!A$7:J574,9,0)),"")</f>
        <v/>
      </c>
      <c r="K1666" s="873" t="str">
        <f ca="1">IFERROR(VLOOKUP(C1666,' Disaggregation - Section E '!A$7:J574,3,0),"")</f>
        <v/>
      </c>
      <c r="L1666" s="877" t="str">
        <f ca="1">IFERROR(IF(VLOOKUP(C1666,' Disaggregation - Section E '!A$7:J574,10,0)="","",VLOOKUP(C1666,' Disaggregation - Section E '!A$7:J574,10,0)),"")</f>
        <v/>
      </c>
      <c r="M1666" s="873" t="str">
        <f ca="1">IFERROR(IF(VLOOKUP(C1666,' Disaggregation - Section E '!A$7:O574,15,0)=0,"",VLOOKUP(C1666,' Disaggregation - Section E '!A$7:O574,15,0)),"")</f>
        <v/>
      </c>
      <c r="N1666" s="873"/>
      <c r="O1666" s="873"/>
    </row>
    <row r="1667" spans="1:15" x14ac:dyDescent="0.35">
      <c r="A1667" s="873" t="b">
        <f t="shared" ca="1" si="153"/>
        <v>0</v>
      </c>
      <c r="B1667" s="873"/>
      <c r="C1667" s="891" t="str">
        <f ca="1">IF(COUNTA(O$1399:O1667)=1,"",OFFSET(B1667,-COUNTA(O$1399:O1667)+1,1))</f>
        <v>a1G55000001jxk4EAA</v>
      </c>
      <c r="D1667" s="878"/>
      <c r="E1667" s="875" t="str">
        <f ca="1">IFERROR(IF(VLOOKUP(C1667,' Disaggregation - Section E '!A$7:J575,7,0)="","",VLOOKUP(C1667,' Disaggregation - Section E '!A$7:J279,7,0)*100),"")</f>
        <v/>
      </c>
      <c r="F1667" s="877" t="str">
        <f ca="1">IFERROR(IF(VLOOKUP(C1667,' Disaggregation - Section E '!A$7:J575,5,0)=0,"",VLOOKUP(C1667,' Disaggregation - Section E '!A$7:J575,5,0)),"")</f>
        <v/>
      </c>
      <c r="G1667" s="876" t="str">
        <f ca="1">IFERROR(IF(VLOOKUP(C1667,' Disaggregation - Section E '!A$7:J575,6,0)="","",VLOOKUP(C1667,' Disaggregation - Section E '!A$7:J575,6,0)),"")</f>
        <v/>
      </c>
      <c r="H1667" s="876" t="str">
        <f ca="1">IFERROR(IF(INDEX(' Disaggregation - Section E '!F$7:F575,MATCH(C1667,' Disaggregation - Section E '!A$7:A575,0)+1,1)&lt;&gt;0,INDEX(' Disaggregation - Section E '!F$7:F575,MATCH(C1667,' Disaggregation - Section E '!A$7:A575,0)+1,1),""),"")</f>
        <v/>
      </c>
      <c r="I1667" s="877" t="str">
        <f ca="1">IFERROR(IF(VLOOKUP(C1667,' Disaggregation - Section E '!A$7:J575,8,0)=0,"",VLOOKUP(C1667,' Disaggregation - Section E '!A$7:J575,8,0)),"")</f>
        <v/>
      </c>
      <c r="J1667" s="877" t="str">
        <f ca="1">IFERROR(IF(VLOOKUP(C1667,' Disaggregation - Section E '!A$7:J575,9,0)="","",VLOOKUP(C1667,' Disaggregation - Section E '!A$7:J575,9,0)),"")</f>
        <v/>
      </c>
      <c r="K1667" s="873" t="str">
        <f ca="1">IFERROR(VLOOKUP(C1667,' Disaggregation - Section E '!A$7:J575,3,0),"")</f>
        <v/>
      </c>
      <c r="L1667" s="877" t="str">
        <f ca="1">IFERROR(IF(VLOOKUP(C1667,' Disaggregation - Section E '!A$7:J575,10,0)="","",VLOOKUP(C1667,' Disaggregation - Section E '!A$7:J575,10,0)),"")</f>
        <v/>
      </c>
      <c r="M1667" s="873" t="str">
        <f ca="1">IFERROR(IF(VLOOKUP(C1667,' Disaggregation - Section E '!A$7:O575,15,0)=0,"",VLOOKUP(C1667,' Disaggregation - Section E '!A$7:O575,15,0)),"")</f>
        <v/>
      </c>
      <c r="N1667" s="873"/>
      <c r="O1667" s="873"/>
    </row>
    <row r="1668" spans="1:15" x14ac:dyDescent="0.35">
      <c r="A1668" s="873" t="b">
        <f t="shared" ca="1" si="153"/>
        <v>0</v>
      </c>
      <c r="B1668" s="873"/>
      <c r="C1668" s="891" t="str">
        <f ca="1">IF(COUNTA(O$1399:O1668)=1,"",OFFSET(B1668,-COUNTA(O$1399:O1668)+1,1))</f>
        <v>a1G55000001jxk5EAA</v>
      </c>
      <c r="D1668" s="878"/>
      <c r="E1668" s="875" t="str">
        <f ca="1">IFERROR(IF(VLOOKUP(C1668,' Disaggregation - Section E '!A$7:J576,7,0)="","",VLOOKUP(C1668,' Disaggregation - Section E '!A$7:J280,7,0)*100),"")</f>
        <v/>
      </c>
      <c r="F1668" s="877" t="str">
        <f ca="1">IFERROR(IF(VLOOKUP(C1668,' Disaggregation - Section E '!A$7:J576,5,0)=0,"",VLOOKUP(C1668,' Disaggregation - Section E '!A$7:J576,5,0)),"")</f>
        <v/>
      </c>
      <c r="G1668" s="876" t="str">
        <f ca="1">IFERROR(IF(VLOOKUP(C1668,' Disaggregation - Section E '!A$7:J576,6,0)="","",VLOOKUP(C1668,' Disaggregation - Section E '!A$7:J576,6,0)),"")</f>
        <v/>
      </c>
      <c r="H1668" s="876" t="str">
        <f ca="1">IFERROR(IF(INDEX(' Disaggregation - Section E '!F$7:F576,MATCH(C1668,' Disaggregation - Section E '!A$7:A576,0)+1,1)&lt;&gt;0,INDEX(' Disaggregation - Section E '!F$7:F576,MATCH(C1668,' Disaggregation - Section E '!A$7:A576,0)+1,1),""),"")</f>
        <v/>
      </c>
      <c r="I1668" s="877" t="str">
        <f ca="1">IFERROR(IF(VLOOKUP(C1668,' Disaggregation - Section E '!A$7:J576,8,0)=0,"",VLOOKUP(C1668,' Disaggregation - Section E '!A$7:J576,8,0)),"")</f>
        <v/>
      </c>
      <c r="J1668" s="877" t="str">
        <f ca="1">IFERROR(IF(VLOOKUP(C1668,' Disaggregation - Section E '!A$7:J576,9,0)="","",VLOOKUP(C1668,' Disaggregation - Section E '!A$7:J576,9,0)),"")</f>
        <v/>
      </c>
      <c r="K1668" s="873" t="str">
        <f ca="1">IFERROR(VLOOKUP(C1668,' Disaggregation - Section E '!A$7:J576,3,0),"")</f>
        <v/>
      </c>
      <c r="L1668" s="877" t="str">
        <f ca="1">IFERROR(IF(VLOOKUP(C1668,' Disaggregation - Section E '!A$7:J576,10,0)="","",VLOOKUP(C1668,' Disaggregation - Section E '!A$7:J576,10,0)),"")</f>
        <v/>
      </c>
      <c r="M1668" s="873" t="str">
        <f ca="1">IFERROR(IF(VLOOKUP(C1668,' Disaggregation - Section E '!A$7:O576,15,0)=0,"",VLOOKUP(C1668,' Disaggregation - Section E '!A$7:O576,15,0)),"")</f>
        <v/>
      </c>
      <c r="N1668" s="873"/>
      <c r="O1668" s="873"/>
    </row>
    <row r="1669" spans="1:15" x14ac:dyDescent="0.35">
      <c r="A1669" s="873" t="b">
        <f t="shared" ca="1" si="153"/>
        <v>0</v>
      </c>
      <c r="B1669" s="873"/>
      <c r="C1669" s="891" t="str">
        <f ca="1">IF(COUNTA(O$1399:O1669)=1,"",OFFSET(B1669,-COUNTA(O$1399:O1669)+1,1))</f>
        <v>a1G55000001jxk6EAA</v>
      </c>
      <c r="D1669" s="878"/>
      <c r="E1669" s="875" t="str">
        <f ca="1">IFERROR(IF(VLOOKUP(C1669,' Disaggregation - Section E '!A$7:J577,7,0)="","",VLOOKUP(C1669,' Disaggregation - Section E '!A$7:J281,7,0)*100),"")</f>
        <v/>
      </c>
      <c r="F1669" s="877" t="str">
        <f ca="1">IFERROR(IF(VLOOKUP(C1669,' Disaggregation - Section E '!A$7:J577,5,0)=0,"",VLOOKUP(C1669,' Disaggregation - Section E '!A$7:J577,5,0)),"")</f>
        <v/>
      </c>
      <c r="G1669" s="876" t="str">
        <f ca="1">IFERROR(IF(VLOOKUP(C1669,' Disaggregation - Section E '!A$7:J577,6,0)="","",VLOOKUP(C1669,' Disaggregation - Section E '!A$7:J577,6,0)),"")</f>
        <v/>
      </c>
      <c r="H1669" s="876" t="str">
        <f ca="1">IFERROR(IF(INDEX(' Disaggregation - Section E '!F$7:F577,MATCH(C1669,' Disaggregation - Section E '!A$7:A577,0)+1,1)&lt;&gt;0,INDEX(' Disaggregation - Section E '!F$7:F577,MATCH(C1669,' Disaggregation - Section E '!A$7:A577,0)+1,1),""),"")</f>
        <v/>
      </c>
      <c r="I1669" s="877" t="str">
        <f ca="1">IFERROR(IF(VLOOKUP(C1669,' Disaggregation - Section E '!A$7:J577,8,0)=0,"",VLOOKUP(C1669,' Disaggregation - Section E '!A$7:J577,8,0)),"")</f>
        <v/>
      </c>
      <c r="J1669" s="877" t="str">
        <f ca="1">IFERROR(IF(VLOOKUP(C1669,' Disaggregation - Section E '!A$7:J577,9,0)="","",VLOOKUP(C1669,' Disaggregation - Section E '!A$7:J577,9,0)),"")</f>
        <v/>
      </c>
      <c r="K1669" s="873" t="str">
        <f ca="1">IFERROR(VLOOKUP(C1669,' Disaggregation - Section E '!A$7:J577,3,0),"")</f>
        <v/>
      </c>
      <c r="L1669" s="877" t="str">
        <f ca="1">IFERROR(IF(VLOOKUP(C1669,' Disaggregation - Section E '!A$7:J577,10,0)="","",VLOOKUP(C1669,' Disaggregation - Section E '!A$7:J577,10,0)),"")</f>
        <v/>
      </c>
      <c r="M1669" s="873" t="str">
        <f ca="1">IFERROR(IF(VLOOKUP(C1669,' Disaggregation - Section E '!A$7:O577,15,0)=0,"",VLOOKUP(C1669,' Disaggregation - Section E '!A$7:O577,15,0)),"")</f>
        <v/>
      </c>
      <c r="N1669" s="873"/>
      <c r="O1669" s="873"/>
    </row>
    <row r="1670" spans="1:15" x14ac:dyDescent="0.35">
      <c r="A1670" s="873" t="b">
        <f t="shared" ca="1" si="153"/>
        <v>0</v>
      </c>
      <c r="B1670" s="873"/>
      <c r="C1670" s="891" t="str">
        <f ca="1">IF(COUNTA(O$1399:O1670)=1,"",OFFSET(B1670,-COUNTA(O$1399:O1670)+1,1))</f>
        <v>a1G55000001jxk7EAA</v>
      </c>
      <c r="D1670" s="878"/>
      <c r="E1670" s="875" t="str">
        <f ca="1">IFERROR(IF(VLOOKUP(C1670,' Disaggregation - Section E '!A$7:J578,7,0)="","",VLOOKUP(C1670,' Disaggregation - Section E '!A$7:J282,7,0)*100),"")</f>
        <v/>
      </c>
      <c r="F1670" s="877" t="str">
        <f ca="1">IFERROR(IF(VLOOKUP(C1670,' Disaggregation - Section E '!A$7:J578,5,0)=0,"",VLOOKUP(C1670,' Disaggregation - Section E '!A$7:J578,5,0)),"")</f>
        <v/>
      </c>
      <c r="G1670" s="876" t="str">
        <f ca="1">IFERROR(IF(VLOOKUP(C1670,' Disaggregation - Section E '!A$7:J578,6,0)="","",VLOOKUP(C1670,' Disaggregation - Section E '!A$7:J578,6,0)),"")</f>
        <v/>
      </c>
      <c r="H1670" s="876" t="str">
        <f ca="1">IFERROR(IF(INDEX(' Disaggregation - Section E '!F$7:F578,MATCH(C1670,' Disaggregation - Section E '!A$7:A578,0)+1,1)&lt;&gt;0,INDEX(' Disaggregation - Section E '!F$7:F578,MATCH(C1670,' Disaggregation - Section E '!A$7:A578,0)+1,1),""),"")</f>
        <v/>
      </c>
      <c r="I1670" s="877" t="str">
        <f ca="1">IFERROR(IF(VLOOKUP(C1670,' Disaggregation - Section E '!A$7:J578,8,0)=0,"",VLOOKUP(C1670,' Disaggregation - Section E '!A$7:J578,8,0)),"")</f>
        <v/>
      </c>
      <c r="J1670" s="877" t="str">
        <f ca="1">IFERROR(IF(VLOOKUP(C1670,' Disaggregation - Section E '!A$7:J578,9,0)="","",VLOOKUP(C1670,' Disaggregation - Section E '!A$7:J578,9,0)),"")</f>
        <v/>
      </c>
      <c r="K1670" s="873" t="str">
        <f ca="1">IFERROR(VLOOKUP(C1670,' Disaggregation - Section E '!A$7:J578,3,0),"")</f>
        <v/>
      </c>
      <c r="L1670" s="877" t="str">
        <f ca="1">IFERROR(IF(VLOOKUP(C1670,' Disaggregation - Section E '!A$7:J578,10,0)="","",VLOOKUP(C1670,' Disaggregation - Section E '!A$7:J578,10,0)),"")</f>
        <v/>
      </c>
      <c r="M1670" s="873" t="str">
        <f ca="1">IFERROR(IF(VLOOKUP(C1670,' Disaggregation - Section E '!A$7:O578,15,0)=0,"",VLOOKUP(C1670,' Disaggregation - Section E '!A$7:O578,15,0)),"")</f>
        <v/>
      </c>
      <c r="N1670" s="873"/>
      <c r="O1670" s="873"/>
    </row>
    <row r="1671" spans="1:15" x14ac:dyDescent="0.35">
      <c r="A1671" s="873" t="b">
        <f t="shared" ca="1" si="153"/>
        <v>0</v>
      </c>
      <c r="B1671" s="873"/>
      <c r="C1671" s="891" t="str">
        <f ca="1">IF(COUNTA(O$1399:O1671)=1,"",OFFSET(B1671,-COUNTA(O$1399:O1671)+1,1))</f>
        <v>a1G55000001jxk8EAA</v>
      </c>
      <c r="D1671" s="878"/>
      <c r="E1671" s="875" t="str">
        <f ca="1">IFERROR(IF(VLOOKUP(C1671,' Disaggregation - Section E '!A$7:J579,7,0)="","",VLOOKUP(C1671,' Disaggregation - Section E '!A$7:J283,7,0)*100),"")</f>
        <v/>
      </c>
      <c r="F1671" s="877" t="str">
        <f ca="1">IFERROR(IF(VLOOKUP(C1671,' Disaggregation - Section E '!A$7:J579,5,0)=0,"",VLOOKUP(C1671,' Disaggregation - Section E '!A$7:J579,5,0)),"")</f>
        <v/>
      </c>
      <c r="G1671" s="876" t="str">
        <f ca="1">IFERROR(IF(VLOOKUP(C1671,' Disaggregation - Section E '!A$7:J579,6,0)="","",VLOOKUP(C1671,' Disaggregation - Section E '!A$7:J579,6,0)),"")</f>
        <v/>
      </c>
      <c r="H1671" s="876" t="str">
        <f ca="1">IFERROR(IF(INDEX(' Disaggregation - Section E '!F$7:F579,MATCH(C1671,' Disaggregation - Section E '!A$7:A579,0)+1,1)&lt;&gt;0,INDEX(' Disaggregation - Section E '!F$7:F579,MATCH(C1671,' Disaggregation - Section E '!A$7:A579,0)+1,1),""),"")</f>
        <v/>
      </c>
      <c r="I1671" s="877" t="str">
        <f ca="1">IFERROR(IF(VLOOKUP(C1671,' Disaggregation - Section E '!A$7:J579,8,0)=0,"",VLOOKUP(C1671,' Disaggregation - Section E '!A$7:J579,8,0)),"")</f>
        <v/>
      </c>
      <c r="J1671" s="877" t="str">
        <f ca="1">IFERROR(IF(VLOOKUP(C1671,' Disaggregation - Section E '!A$7:J579,9,0)="","",VLOOKUP(C1671,' Disaggregation - Section E '!A$7:J579,9,0)),"")</f>
        <v/>
      </c>
      <c r="K1671" s="873" t="str">
        <f ca="1">IFERROR(VLOOKUP(C1671,' Disaggregation - Section E '!A$7:J579,3,0),"")</f>
        <v/>
      </c>
      <c r="L1671" s="877" t="str">
        <f ca="1">IFERROR(IF(VLOOKUP(C1671,' Disaggregation - Section E '!A$7:J579,10,0)="","",VLOOKUP(C1671,' Disaggregation - Section E '!A$7:J579,10,0)),"")</f>
        <v/>
      </c>
      <c r="M1671" s="873" t="str">
        <f ca="1">IFERROR(IF(VLOOKUP(C1671,' Disaggregation - Section E '!A$7:O579,15,0)=0,"",VLOOKUP(C1671,' Disaggregation - Section E '!A$7:O579,15,0)),"")</f>
        <v/>
      </c>
      <c r="N1671" s="873"/>
      <c r="O1671" s="873"/>
    </row>
    <row r="1672" spans="1:15" x14ac:dyDescent="0.35">
      <c r="A1672" s="873" t="b">
        <f t="shared" ca="1" si="153"/>
        <v>0</v>
      </c>
      <c r="B1672" s="873"/>
      <c r="C1672" s="891" t="str">
        <f ca="1">IF(COUNTA(O$1399:O1672)=1,"",OFFSET(B1672,-COUNTA(O$1399:O1672)+1,1))</f>
        <v>a1G55000001jxk9EAA</v>
      </c>
      <c r="D1672" s="878"/>
      <c r="E1672" s="875" t="str">
        <f ca="1">IFERROR(IF(VLOOKUP(C1672,' Disaggregation - Section E '!A$7:J580,7,0)="","",VLOOKUP(C1672,' Disaggregation - Section E '!A$7:J284,7,0)*100),"")</f>
        <v/>
      </c>
      <c r="F1672" s="877" t="str">
        <f ca="1">IFERROR(IF(VLOOKUP(C1672,' Disaggregation - Section E '!A$7:J580,5,0)=0,"",VLOOKUP(C1672,' Disaggregation - Section E '!A$7:J580,5,0)),"")</f>
        <v/>
      </c>
      <c r="G1672" s="876" t="str">
        <f ca="1">IFERROR(IF(VLOOKUP(C1672,' Disaggregation - Section E '!A$7:J580,6,0)="","",VLOOKUP(C1672,' Disaggregation - Section E '!A$7:J580,6,0)),"")</f>
        <v/>
      </c>
      <c r="H1672" s="876" t="str">
        <f ca="1">IFERROR(IF(INDEX(' Disaggregation - Section E '!F$7:F580,MATCH(C1672,' Disaggregation - Section E '!A$7:A580,0)+1,1)&lt;&gt;0,INDEX(' Disaggregation - Section E '!F$7:F580,MATCH(C1672,' Disaggregation - Section E '!A$7:A580,0)+1,1),""),"")</f>
        <v/>
      </c>
      <c r="I1672" s="877" t="str">
        <f ca="1">IFERROR(IF(VLOOKUP(C1672,' Disaggregation - Section E '!A$7:J580,8,0)=0,"",VLOOKUP(C1672,' Disaggregation - Section E '!A$7:J580,8,0)),"")</f>
        <v/>
      </c>
      <c r="J1672" s="877" t="str">
        <f ca="1">IFERROR(IF(VLOOKUP(C1672,' Disaggregation - Section E '!A$7:J580,9,0)="","",VLOOKUP(C1672,' Disaggregation - Section E '!A$7:J580,9,0)),"")</f>
        <v/>
      </c>
      <c r="K1672" s="873" t="str">
        <f ca="1">IFERROR(VLOOKUP(C1672,' Disaggregation - Section E '!A$7:J580,3,0),"")</f>
        <v/>
      </c>
      <c r="L1672" s="877" t="str">
        <f ca="1">IFERROR(IF(VLOOKUP(C1672,' Disaggregation - Section E '!A$7:J580,10,0)="","",VLOOKUP(C1672,' Disaggregation - Section E '!A$7:J580,10,0)),"")</f>
        <v/>
      </c>
      <c r="M1672" s="873" t="str">
        <f ca="1">IFERROR(IF(VLOOKUP(C1672,' Disaggregation - Section E '!A$7:O580,15,0)=0,"",VLOOKUP(C1672,' Disaggregation - Section E '!A$7:O580,15,0)),"")</f>
        <v/>
      </c>
      <c r="N1672" s="873"/>
      <c r="O1672" s="873"/>
    </row>
    <row r="1673" spans="1:15" x14ac:dyDescent="0.35">
      <c r="A1673" s="873" t="b">
        <f t="shared" ca="1" si="153"/>
        <v>0</v>
      </c>
      <c r="B1673" s="873"/>
      <c r="C1673" s="891" t="str">
        <f ca="1">IF(COUNTA(O$1399:O1673)=1,"",OFFSET(B1673,-COUNTA(O$1399:O1673)+1,1))</f>
        <v>a1G55000001jxkAEAQ</v>
      </c>
      <c r="D1673" s="878"/>
      <c r="E1673" s="875" t="str">
        <f ca="1">IFERROR(IF(VLOOKUP(C1673,' Disaggregation - Section E '!A$7:J581,7,0)="","",VLOOKUP(C1673,' Disaggregation - Section E '!A$7:J285,7,0)*100),"")</f>
        <v/>
      </c>
      <c r="F1673" s="877" t="str">
        <f ca="1">IFERROR(IF(VLOOKUP(C1673,' Disaggregation - Section E '!A$7:J581,5,0)=0,"",VLOOKUP(C1673,' Disaggregation - Section E '!A$7:J581,5,0)),"")</f>
        <v/>
      </c>
      <c r="G1673" s="876" t="str">
        <f ca="1">IFERROR(IF(VLOOKUP(C1673,' Disaggregation - Section E '!A$7:J581,6,0)="","",VLOOKUP(C1673,' Disaggregation - Section E '!A$7:J581,6,0)),"")</f>
        <v/>
      </c>
      <c r="H1673" s="876" t="str">
        <f ca="1">IFERROR(IF(INDEX(' Disaggregation - Section E '!F$7:F581,MATCH(C1673,' Disaggregation - Section E '!A$7:A581,0)+1,1)&lt;&gt;0,INDEX(' Disaggregation - Section E '!F$7:F581,MATCH(C1673,' Disaggregation - Section E '!A$7:A581,0)+1,1),""),"")</f>
        <v/>
      </c>
      <c r="I1673" s="877" t="str">
        <f ca="1">IFERROR(IF(VLOOKUP(C1673,' Disaggregation - Section E '!A$7:J581,8,0)=0,"",VLOOKUP(C1673,' Disaggregation - Section E '!A$7:J581,8,0)),"")</f>
        <v/>
      </c>
      <c r="J1673" s="877" t="str">
        <f ca="1">IFERROR(IF(VLOOKUP(C1673,' Disaggregation - Section E '!A$7:J581,9,0)="","",VLOOKUP(C1673,' Disaggregation - Section E '!A$7:J581,9,0)),"")</f>
        <v/>
      </c>
      <c r="K1673" s="873" t="str">
        <f ca="1">IFERROR(VLOOKUP(C1673,' Disaggregation - Section E '!A$7:J581,3,0),"")</f>
        <v/>
      </c>
      <c r="L1673" s="877" t="str">
        <f ca="1">IFERROR(IF(VLOOKUP(C1673,' Disaggregation - Section E '!A$7:J581,10,0)="","",VLOOKUP(C1673,' Disaggregation - Section E '!A$7:J581,10,0)),"")</f>
        <v/>
      </c>
      <c r="M1673" s="873" t="str">
        <f ca="1">IFERROR(IF(VLOOKUP(C1673,' Disaggregation - Section E '!A$7:O581,15,0)=0,"",VLOOKUP(C1673,' Disaggregation - Section E '!A$7:O581,15,0)),"")</f>
        <v/>
      </c>
      <c r="N1673" s="873"/>
      <c r="O1673" s="873"/>
    </row>
    <row r="1674" spans="1:15" x14ac:dyDescent="0.35">
      <c r="A1674" s="873" t="b">
        <f t="shared" ca="1" si="153"/>
        <v>0</v>
      </c>
      <c r="B1674" s="873"/>
      <c r="C1674" s="891" t="str">
        <f ca="1">IF(COUNTA(O$1399:O1674)=1,"",OFFSET(B1674,-COUNTA(O$1399:O1674)+1,1))</f>
        <v>a1G55000001jxkBEAQ</v>
      </c>
      <c r="D1674" s="878"/>
      <c r="E1674" s="875" t="str">
        <f ca="1">IFERROR(IF(VLOOKUP(C1674,' Disaggregation - Section E '!A$7:J582,7,0)="","",VLOOKUP(C1674,' Disaggregation - Section E '!A$7:J286,7,0)*100),"")</f>
        <v/>
      </c>
      <c r="F1674" s="877" t="str">
        <f ca="1">IFERROR(IF(VLOOKUP(C1674,' Disaggregation - Section E '!A$7:J582,5,0)=0,"",VLOOKUP(C1674,' Disaggregation - Section E '!A$7:J582,5,0)),"")</f>
        <v/>
      </c>
      <c r="G1674" s="876" t="str">
        <f ca="1">IFERROR(IF(VLOOKUP(C1674,' Disaggregation - Section E '!A$7:J582,6,0)="","",VLOOKUP(C1674,' Disaggregation - Section E '!A$7:J582,6,0)),"")</f>
        <v/>
      </c>
      <c r="H1674" s="876" t="str">
        <f ca="1">IFERROR(IF(INDEX(' Disaggregation - Section E '!F$7:F582,MATCH(C1674,' Disaggregation - Section E '!A$7:A582,0)+1,1)&lt;&gt;0,INDEX(' Disaggregation - Section E '!F$7:F582,MATCH(C1674,' Disaggregation - Section E '!A$7:A582,0)+1,1),""),"")</f>
        <v/>
      </c>
      <c r="I1674" s="877" t="str">
        <f ca="1">IFERROR(IF(VLOOKUP(C1674,' Disaggregation - Section E '!A$7:J582,8,0)=0,"",VLOOKUP(C1674,' Disaggregation - Section E '!A$7:J582,8,0)),"")</f>
        <v/>
      </c>
      <c r="J1674" s="877" t="str">
        <f ca="1">IFERROR(IF(VLOOKUP(C1674,' Disaggregation - Section E '!A$7:J582,9,0)="","",VLOOKUP(C1674,' Disaggregation - Section E '!A$7:J582,9,0)),"")</f>
        <v/>
      </c>
      <c r="K1674" s="873" t="str">
        <f ca="1">IFERROR(VLOOKUP(C1674,' Disaggregation - Section E '!A$7:J582,3,0),"")</f>
        <v/>
      </c>
      <c r="L1674" s="877" t="str">
        <f ca="1">IFERROR(IF(VLOOKUP(C1674,' Disaggregation - Section E '!A$7:J582,10,0)="","",VLOOKUP(C1674,' Disaggregation - Section E '!A$7:J582,10,0)),"")</f>
        <v/>
      </c>
      <c r="M1674" s="873" t="str">
        <f ca="1">IFERROR(IF(VLOOKUP(C1674,' Disaggregation - Section E '!A$7:O582,15,0)=0,"",VLOOKUP(C1674,' Disaggregation - Section E '!A$7:O582,15,0)),"")</f>
        <v/>
      </c>
      <c r="N1674" s="873"/>
      <c r="O1674" s="873"/>
    </row>
    <row r="1675" spans="1:15" x14ac:dyDescent="0.35">
      <c r="A1675" s="873" t="b">
        <f t="shared" ca="1" si="153"/>
        <v>0</v>
      </c>
      <c r="B1675" s="873"/>
      <c r="C1675" s="891" t="str">
        <f ca="1">IF(COUNTA(O$1399:O1675)=1,"",OFFSET(B1675,-COUNTA(O$1399:O1675)+1,1))</f>
        <v>a1G55000001jxkCEAQ</v>
      </c>
      <c r="D1675" s="878"/>
      <c r="E1675" s="875" t="str">
        <f ca="1">IFERROR(IF(VLOOKUP(C1675,' Disaggregation - Section E '!A$7:J583,7,0)="","",VLOOKUP(C1675,' Disaggregation - Section E '!A$7:J287,7,0)*100),"")</f>
        <v/>
      </c>
      <c r="F1675" s="877" t="str">
        <f ca="1">IFERROR(IF(VLOOKUP(C1675,' Disaggregation - Section E '!A$7:J583,5,0)=0,"",VLOOKUP(C1675,' Disaggregation - Section E '!A$7:J583,5,0)),"")</f>
        <v/>
      </c>
      <c r="G1675" s="876" t="str">
        <f ca="1">IFERROR(IF(VLOOKUP(C1675,' Disaggregation - Section E '!A$7:J583,6,0)="","",VLOOKUP(C1675,' Disaggregation - Section E '!A$7:J583,6,0)),"")</f>
        <v/>
      </c>
      <c r="H1675" s="876" t="str">
        <f ca="1">IFERROR(IF(INDEX(' Disaggregation - Section E '!F$7:F583,MATCH(C1675,' Disaggregation - Section E '!A$7:A583,0)+1,1)&lt;&gt;0,INDEX(' Disaggregation - Section E '!F$7:F583,MATCH(C1675,' Disaggregation - Section E '!A$7:A583,0)+1,1),""),"")</f>
        <v/>
      </c>
      <c r="I1675" s="877" t="str">
        <f ca="1">IFERROR(IF(VLOOKUP(C1675,' Disaggregation - Section E '!A$7:J583,8,0)=0,"",VLOOKUP(C1675,' Disaggregation - Section E '!A$7:J583,8,0)),"")</f>
        <v/>
      </c>
      <c r="J1675" s="877" t="str">
        <f ca="1">IFERROR(IF(VLOOKUP(C1675,' Disaggregation - Section E '!A$7:J583,9,0)="","",VLOOKUP(C1675,' Disaggregation - Section E '!A$7:J583,9,0)),"")</f>
        <v/>
      </c>
      <c r="K1675" s="873" t="str">
        <f ca="1">IFERROR(VLOOKUP(C1675,' Disaggregation - Section E '!A$7:J583,3,0),"")</f>
        <v/>
      </c>
      <c r="L1675" s="877" t="str">
        <f ca="1">IFERROR(IF(VLOOKUP(C1675,' Disaggregation - Section E '!A$7:J583,10,0)="","",VLOOKUP(C1675,' Disaggregation - Section E '!A$7:J583,10,0)),"")</f>
        <v/>
      </c>
      <c r="M1675" s="873" t="str">
        <f ca="1">IFERROR(IF(VLOOKUP(C1675,' Disaggregation - Section E '!A$7:O583,15,0)=0,"",VLOOKUP(C1675,' Disaggregation - Section E '!A$7:O583,15,0)),"")</f>
        <v/>
      </c>
      <c r="N1675" s="873"/>
      <c r="O1675" s="873"/>
    </row>
    <row r="1676" spans="1:15" x14ac:dyDescent="0.35">
      <c r="A1676" s="873" t="b">
        <f t="shared" ca="1" si="153"/>
        <v>0</v>
      </c>
      <c r="B1676" s="873"/>
      <c r="C1676" s="891" t="str">
        <f ca="1">IF(COUNTA(O$1399:O1676)=1,"",OFFSET(B1676,-COUNTA(O$1399:O1676)+1,1))</f>
        <v>a1G55000001jxkDEAQ</v>
      </c>
      <c r="D1676" s="878"/>
      <c r="E1676" s="875" t="str">
        <f ca="1">IFERROR(IF(VLOOKUP(C1676,' Disaggregation - Section E '!A$7:J584,7,0)="","",VLOOKUP(C1676,' Disaggregation - Section E '!A$7:J288,7,0)*100),"")</f>
        <v/>
      </c>
      <c r="F1676" s="877" t="str">
        <f ca="1">IFERROR(IF(VLOOKUP(C1676,' Disaggregation - Section E '!A$7:J584,5,0)=0,"",VLOOKUP(C1676,' Disaggregation - Section E '!A$7:J584,5,0)),"")</f>
        <v/>
      </c>
      <c r="G1676" s="876" t="str">
        <f ca="1">IFERROR(IF(VLOOKUP(C1676,' Disaggregation - Section E '!A$7:J584,6,0)="","",VLOOKUP(C1676,' Disaggregation - Section E '!A$7:J584,6,0)),"")</f>
        <v/>
      </c>
      <c r="H1676" s="876" t="str">
        <f ca="1">IFERROR(IF(INDEX(' Disaggregation - Section E '!F$7:F584,MATCH(C1676,' Disaggregation - Section E '!A$7:A584,0)+1,1)&lt;&gt;0,INDEX(' Disaggregation - Section E '!F$7:F584,MATCH(C1676,' Disaggregation - Section E '!A$7:A584,0)+1,1),""),"")</f>
        <v/>
      </c>
      <c r="I1676" s="877" t="str">
        <f ca="1">IFERROR(IF(VLOOKUP(C1676,' Disaggregation - Section E '!A$7:J584,8,0)=0,"",VLOOKUP(C1676,' Disaggregation - Section E '!A$7:J584,8,0)),"")</f>
        <v/>
      </c>
      <c r="J1676" s="877" t="str">
        <f ca="1">IFERROR(IF(VLOOKUP(C1676,' Disaggregation - Section E '!A$7:J584,9,0)="","",VLOOKUP(C1676,' Disaggregation - Section E '!A$7:J584,9,0)),"")</f>
        <v/>
      </c>
      <c r="K1676" s="873" t="str">
        <f ca="1">IFERROR(VLOOKUP(C1676,' Disaggregation - Section E '!A$7:J584,3,0),"")</f>
        <v/>
      </c>
      <c r="L1676" s="877" t="str">
        <f ca="1">IFERROR(IF(VLOOKUP(C1676,' Disaggregation - Section E '!A$7:J584,10,0)="","",VLOOKUP(C1676,' Disaggregation - Section E '!A$7:J584,10,0)),"")</f>
        <v/>
      </c>
      <c r="M1676" s="873" t="str">
        <f ca="1">IFERROR(IF(VLOOKUP(C1676,' Disaggregation - Section E '!A$7:O584,15,0)=0,"",VLOOKUP(C1676,' Disaggregation - Section E '!A$7:O584,15,0)),"")</f>
        <v/>
      </c>
      <c r="N1676" s="873"/>
      <c r="O1676" s="873"/>
    </row>
    <row r="1677" spans="1:15" x14ac:dyDescent="0.35">
      <c r="A1677" s="873" t="b">
        <f t="shared" ca="1" si="153"/>
        <v>0</v>
      </c>
      <c r="B1677" s="873"/>
      <c r="C1677" s="891" t="str">
        <f ca="1">IF(COUNTA(O$1399:O1677)=1,"",OFFSET(B1677,-COUNTA(O$1399:O1677)+1,1))</f>
        <v>a1G55000001jxkEEAQ</v>
      </c>
      <c r="D1677" s="878"/>
      <c r="E1677" s="875" t="str">
        <f ca="1">IFERROR(IF(VLOOKUP(C1677,' Disaggregation - Section E '!A$7:J585,7,0)="","",VLOOKUP(C1677,' Disaggregation - Section E '!A$7:J289,7,0)*100),"")</f>
        <v/>
      </c>
      <c r="F1677" s="877" t="str">
        <f ca="1">IFERROR(IF(VLOOKUP(C1677,' Disaggregation - Section E '!A$7:J585,5,0)=0,"",VLOOKUP(C1677,' Disaggregation - Section E '!A$7:J585,5,0)),"")</f>
        <v/>
      </c>
      <c r="G1677" s="876" t="str">
        <f ca="1">IFERROR(IF(VLOOKUP(C1677,' Disaggregation - Section E '!A$7:J585,6,0)="","",VLOOKUP(C1677,' Disaggregation - Section E '!A$7:J585,6,0)),"")</f>
        <v/>
      </c>
      <c r="H1677" s="876" t="str">
        <f ca="1">IFERROR(IF(INDEX(' Disaggregation - Section E '!F$7:F585,MATCH(C1677,' Disaggregation - Section E '!A$7:A585,0)+1,1)&lt;&gt;0,INDEX(' Disaggregation - Section E '!F$7:F585,MATCH(C1677,' Disaggregation - Section E '!A$7:A585,0)+1,1),""),"")</f>
        <v/>
      </c>
      <c r="I1677" s="877" t="str">
        <f ca="1">IFERROR(IF(VLOOKUP(C1677,' Disaggregation - Section E '!A$7:J585,8,0)=0,"",VLOOKUP(C1677,' Disaggregation - Section E '!A$7:J585,8,0)),"")</f>
        <v/>
      </c>
      <c r="J1677" s="877" t="str">
        <f ca="1">IFERROR(IF(VLOOKUP(C1677,' Disaggregation - Section E '!A$7:J585,9,0)="","",VLOOKUP(C1677,' Disaggregation - Section E '!A$7:J585,9,0)),"")</f>
        <v/>
      </c>
      <c r="K1677" s="873" t="str">
        <f ca="1">IFERROR(VLOOKUP(C1677,' Disaggregation - Section E '!A$7:J585,3,0),"")</f>
        <v/>
      </c>
      <c r="L1677" s="877" t="str">
        <f ca="1">IFERROR(IF(VLOOKUP(C1677,' Disaggregation - Section E '!A$7:J585,10,0)="","",VLOOKUP(C1677,' Disaggregation - Section E '!A$7:J585,10,0)),"")</f>
        <v/>
      </c>
      <c r="M1677" s="873" t="str">
        <f ca="1">IFERROR(IF(VLOOKUP(C1677,' Disaggregation - Section E '!A$7:O585,15,0)=0,"",VLOOKUP(C1677,' Disaggregation - Section E '!A$7:O585,15,0)),"")</f>
        <v/>
      </c>
      <c r="N1677" s="873"/>
      <c r="O1677" s="873"/>
    </row>
    <row r="1678" spans="1:15" x14ac:dyDescent="0.35">
      <c r="A1678" s="873" t="b">
        <f t="shared" ca="1" si="153"/>
        <v>0</v>
      </c>
      <c r="B1678" s="873"/>
      <c r="C1678" s="891" t="str">
        <f ca="1">IF(COUNTA(O$1399:O1678)=1,"",OFFSET(B1678,-COUNTA(O$1399:O1678)+1,1))</f>
        <v>a1G55000001jxkFEAQ</v>
      </c>
      <c r="D1678" s="878"/>
      <c r="E1678" s="875" t="str">
        <f ca="1">IFERROR(IF(VLOOKUP(C1678,' Disaggregation - Section E '!A$7:J586,7,0)="","",VLOOKUP(C1678,' Disaggregation - Section E '!A$7:J290,7,0)*100),"")</f>
        <v/>
      </c>
      <c r="F1678" s="877" t="str">
        <f ca="1">IFERROR(IF(VLOOKUP(C1678,' Disaggregation - Section E '!A$7:J586,5,0)=0,"",VLOOKUP(C1678,' Disaggregation - Section E '!A$7:J586,5,0)),"")</f>
        <v/>
      </c>
      <c r="G1678" s="876" t="str">
        <f ca="1">IFERROR(IF(VLOOKUP(C1678,' Disaggregation - Section E '!A$7:J586,6,0)="","",VLOOKUP(C1678,' Disaggregation - Section E '!A$7:J586,6,0)),"")</f>
        <v/>
      </c>
      <c r="H1678" s="876" t="str">
        <f ca="1">IFERROR(IF(INDEX(' Disaggregation - Section E '!F$7:F586,MATCH(C1678,' Disaggregation - Section E '!A$7:A586,0)+1,1)&lt;&gt;0,INDEX(' Disaggregation - Section E '!F$7:F586,MATCH(C1678,' Disaggregation - Section E '!A$7:A586,0)+1,1),""),"")</f>
        <v/>
      </c>
      <c r="I1678" s="877" t="str">
        <f ca="1">IFERROR(IF(VLOOKUP(C1678,' Disaggregation - Section E '!A$7:J586,8,0)=0,"",VLOOKUP(C1678,' Disaggregation - Section E '!A$7:J586,8,0)),"")</f>
        <v/>
      </c>
      <c r="J1678" s="877" t="str">
        <f ca="1">IFERROR(IF(VLOOKUP(C1678,' Disaggregation - Section E '!A$7:J586,9,0)="","",VLOOKUP(C1678,' Disaggregation - Section E '!A$7:J586,9,0)),"")</f>
        <v/>
      </c>
      <c r="K1678" s="873" t="str">
        <f ca="1">IFERROR(VLOOKUP(C1678,' Disaggregation - Section E '!A$7:J586,3,0),"")</f>
        <v/>
      </c>
      <c r="L1678" s="877" t="str">
        <f ca="1">IFERROR(IF(VLOOKUP(C1678,' Disaggregation - Section E '!A$7:J586,10,0)="","",VLOOKUP(C1678,' Disaggregation - Section E '!A$7:J586,10,0)),"")</f>
        <v/>
      </c>
      <c r="M1678" s="873" t="str">
        <f ca="1">IFERROR(IF(VLOOKUP(C1678,' Disaggregation - Section E '!A$7:O586,15,0)=0,"",VLOOKUP(C1678,' Disaggregation - Section E '!A$7:O586,15,0)),"")</f>
        <v/>
      </c>
      <c r="N1678" s="873"/>
      <c r="O1678" s="873"/>
    </row>
    <row r="1679" spans="1:15" x14ac:dyDescent="0.35">
      <c r="A1679" s="873" t="b">
        <f t="shared" ref="A1679:A1700" ca="1" si="154">IF(M1679&lt;&gt;"",TRUE,FALSE)</f>
        <v>0</v>
      </c>
      <c r="B1679" s="873"/>
      <c r="C1679" s="891" t="str">
        <f ca="1">IF(COUNTA(O$1399:O1679)=1,"",OFFSET(B1679,-COUNTA(O$1399:O1679)+1,1))</f>
        <v>a1G55000001jxkGEAQ</v>
      </c>
      <c r="D1679" s="878"/>
      <c r="E1679" s="875" t="str">
        <f ca="1">IFERROR(IF(VLOOKUP(C1679,' Disaggregation - Section E '!A$7:J587,7,0)="","",VLOOKUP(C1679,' Disaggregation - Section E '!A$7:J291,7,0)*100),"")</f>
        <v/>
      </c>
      <c r="F1679" s="877" t="str">
        <f ca="1">IFERROR(IF(VLOOKUP(C1679,' Disaggregation - Section E '!A$7:J587,5,0)=0,"",VLOOKUP(C1679,' Disaggregation - Section E '!A$7:J587,5,0)),"")</f>
        <v/>
      </c>
      <c r="G1679" s="876" t="str">
        <f ca="1">IFERROR(IF(VLOOKUP(C1679,' Disaggregation - Section E '!A$7:J587,6,0)="","",VLOOKUP(C1679,' Disaggregation - Section E '!A$7:J587,6,0)),"")</f>
        <v/>
      </c>
      <c r="H1679" s="876" t="str">
        <f ca="1">IFERROR(IF(INDEX(' Disaggregation - Section E '!F$7:F587,MATCH(C1679,' Disaggregation - Section E '!A$7:A587,0)+1,1)&lt;&gt;0,INDEX(' Disaggregation - Section E '!F$7:F587,MATCH(C1679,' Disaggregation - Section E '!A$7:A587,0)+1,1),""),"")</f>
        <v/>
      </c>
      <c r="I1679" s="877" t="str">
        <f ca="1">IFERROR(IF(VLOOKUP(C1679,' Disaggregation - Section E '!A$7:J587,8,0)=0,"",VLOOKUP(C1679,' Disaggregation - Section E '!A$7:J587,8,0)),"")</f>
        <v/>
      </c>
      <c r="J1679" s="877" t="str">
        <f ca="1">IFERROR(IF(VLOOKUP(C1679,' Disaggregation - Section E '!A$7:J587,9,0)="","",VLOOKUP(C1679,' Disaggregation - Section E '!A$7:J587,9,0)),"")</f>
        <v/>
      </c>
      <c r="K1679" s="873" t="str">
        <f ca="1">IFERROR(VLOOKUP(C1679,' Disaggregation - Section E '!A$7:J587,3,0),"")</f>
        <v/>
      </c>
      <c r="L1679" s="877" t="str">
        <f ca="1">IFERROR(IF(VLOOKUP(C1679,' Disaggregation - Section E '!A$7:J587,10,0)="","",VLOOKUP(C1679,' Disaggregation - Section E '!A$7:J587,10,0)),"")</f>
        <v/>
      </c>
      <c r="M1679" s="873" t="str">
        <f ca="1">IFERROR(IF(VLOOKUP(C1679,' Disaggregation - Section E '!A$7:O587,15,0)=0,"",VLOOKUP(C1679,' Disaggregation - Section E '!A$7:O587,15,0)),"")</f>
        <v/>
      </c>
      <c r="N1679" s="873"/>
      <c r="O1679" s="873"/>
    </row>
    <row r="1680" spans="1:15" x14ac:dyDescent="0.35">
      <c r="A1680" s="873" t="b">
        <f t="shared" ca="1" si="154"/>
        <v>0</v>
      </c>
      <c r="B1680" s="873"/>
      <c r="C1680" s="891" t="str">
        <f ca="1">IF(COUNTA(O$1399:O1680)=1,"",OFFSET(B1680,-COUNTA(O$1399:O1680)+1,1))</f>
        <v>a1G55000001jxkHEAQ</v>
      </c>
      <c r="D1680" s="878"/>
      <c r="E1680" s="875" t="str">
        <f ca="1">IFERROR(IF(VLOOKUP(C1680,' Disaggregation - Section E '!A$7:J588,7,0)="","",VLOOKUP(C1680,' Disaggregation - Section E '!A$7:J292,7,0)*100),"")</f>
        <v/>
      </c>
      <c r="F1680" s="877" t="str">
        <f ca="1">IFERROR(IF(VLOOKUP(C1680,' Disaggregation - Section E '!A$7:J588,5,0)=0,"",VLOOKUP(C1680,' Disaggregation - Section E '!A$7:J588,5,0)),"")</f>
        <v/>
      </c>
      <c r="G1680" s="876" t="str">
        <f ca="1">IFERROR(IF(VLOOKUP(C1680,' Disaggregation - Section E '!A$7:J588,6,0)="","",VLOOKUP(C1680,' Disaggregation - Section E '!A$7:J588,6,0)),"")</f>
        <v/>
      </c>
      <c r="H1680" s="876" t="str">
        <f ca="1">IFERROR(IF(INDEX(' Disaggregation - Section E '!F$7:F588,MATCH(C1680,' Disaggregation - Section E '!A$7:A588,0)+1,1)&lt;&gt;0,INDEX(' Disaggregation - Section E '!F$7:F588,MATCH(C1680,' Disaggregation - Section E '!A$7:A588,0)+1,1),""),"")</f>
        <v/>
      </c>
      <c r="I1680" s="877" t="str">
        <f ca="1">IFERROR(IF(VLOOKUP(C1680,' Disaggregation - Section E '!A$7:J588,8,0)=0,"",VLOOKUP(C1680,' Disaggregation - Section E '!A$7:J588,8,0)),"")</f>
        <v/>
      </c>
      <c r="J1680" s="877" t="str">
        <f ca="1">IFERROR(IF(VLOOKUP(C1680,' Disaggregation - Section E '!A$7:J588,9,0)="","",VLOOKUP(C1680,' Disaggregation - Section E '!A$7:J588,9,0)),"")</f>
        <v/>
      </c>
      <c r="K1680" s="873" t="str">
        <f ca="1">IFERROR(VLOOKUP(C1680,' Disaggregation - Section E '!A$7:J588,3,0),"")</f>
        <v/>
      </c>
      <c r="L1680" s="877" t="str">
        <f ca="1">IFERROR(IF(VLOOKUP(C1680,' Disaggregation - Section E '!A$7:J588,10,0)="","",VLOOKUP(C1680,' Disaggregation - Section E '!A$7:J588,10,0)),"")</f>
        <v/>
      </c>
      <c r="M1680" s="873" t="str">
        <f ca="1">IFERROR(IF(VLOOKUP(C1680,' Disaggregation - Section E '!A$7:O588,15,0)=0,"",VLOOKUP(C1680,' Disaggregation - Section E '!A$7:O588,15,0)),"")</f>
        <v/>
      </c>
      <c r="N1680" s="873"/>
      <c r="O1680" s="873"/>
    </row>
    <row r="1681" spans="1:15" x14ac:dyDescent="0.35">
      <c r="A1681" s="873" t="b">
        <f t="shared" ca="1" si="154"/>
        <v>0</v>
      </c>
      <c r="B1681" s="873"/>
      <c r="C1681" s="891" t="str">
        <f ca="1">IF(COUNTA(O$1399:O1681)=1,"",OFFSET(B1681,-COUNTA(O$1399:O1681)+1,1))</f>
        <v>a1G55000001jxkIEAQ</v>
      </c>
      <c r="D1681" s="878"/>
      <c r="E1681" s="875" t="str">
        <f ca="1">IFERROR(IF(VLOOKUP(C1681,' Disaggregation - Section E '!A$7:J589,7,0)="","",VLOOKUP(C1681,' Disaggregation - Section E '!A$7:J293,7,0)*100),"")</f>
        <v/>
      </c>
      <c r="F1681" s="877" t="str">
        <f ca="1">IFERROR(IF(VLOOKUP(C1681,' Disaggregation - Section E '!A$7:J589,5,0)=0,"",VLOOKUP(C1681,' Disaggregation - Section E '!A$7:J589,5,0)),"")</f>
        <v/>
      </c>
      <c r="G1681" s="876" t="str">
        <f ca="1">IFERROR(IF(VLOOKUP(C1681,' Disaggregation - Section E '!A$7:J589,6,0)="","",VLOOKUP(C1681,' Disaggregation - Section E '!A$7:J589,6,0)),"")</f>
        <v/>
      </c>
      <c r="H1681" s="876" t="str">
        <f ca="1">IFERROR(IF(INDEX(' Disaggregation - Section E '!F$7:F589,MATCH(C1681,' Disaggregation - Section E '!A$7:A589,0)+1,1)&lt;&gt;0,INDEX(' Disaggregation - Section E '!F$7:F589,MATCH(C1681,' Disaggregation - Section E '!A$7:A589,0)+1,1),""),"")</f>
        <v/>
      </c>
      <c r="I1681" s="877" t="str">
        <f ca="1">IFERROR(IF(VLOOKUP(C1681,' Disaggregation - Section E '!A$7:J589,8,0)=0,"",VLOOKUP(C1681,' Disaggregation - Section E '!A$7:J589,8,0)),"")</f>
        <v/>
      </c>
      <c r="J1681" s="877" t="str">
        <f ca="1">IFERROR(IF(VLOOKUP(C1681,' Disaggregation - Section E '!A$7:J589,9,0)="","",VLOOKUP(C1681,' Disaggregation - Section E '!A$7:J589,9,0)),"")</f>
        <v/>
      </c>
      <c r="K1681" s="873" t="str">
        <f ca="1">IFERROR(VLOOKUP(C1681,' Disaggregation - Section E '!A$7:J589,3,0),"")</f>
        <v/>
      </c>
      <c r="L1681" s="877" t="str">
        <f ca="1">IFERROR(IF(VLOOKUP(C1681,' Disaggregation - Section E '!A$7:J589,10,0)="","",VLOOKUP(C1681,' Disaggregation - Section E '!A$7:J589,10,0)),"")</f>
        <v/>
      </c>
      <c r="M1681" s="873" t="str">
        <f ca="1">IFERROR(IF(VLOOKUP(C1681,' Disaggregation - Section E '!A$7:O589,15,0)=0,"",VLOOKUP(C1681,' Disaggregation - Section E '!A$7:O589,15,0)),"")</f>
        <v/>
      </c>
      <c r="N1681" s="873"/>
      <c r="O1681" s="873"/>
    </row>
    <row r="1682" spans="1:15" x14ac:dyDescent="0.35">
      <c r="A1682" s="873" t="b">
        <f t="shared" ca="1" si="154"/>
        <v>0</v>
      </c>
      <c r="B1682" s="873"/>
      <c r="C1682" s="891" t="str">
        <f ca="1">IF(COUNTA(O$1399:O1682)=1,"",OFFSET(B1682,-COUNTA(O$1399:O1682)+1,1))</f>
        <v>a1G55000001jxkJEAQ</v>
      </c>
      <c r="D1682" s="878"/>
      <c r="E1682" s="875" t="str">
        <f ca="1">IFERROR(IF(VLOOKUP(C1682,' Disaggregation - Section E '!A$7:J590,7,0)="","",VLOOKUP(C1682,' Disaggregation - Section E '!A$7:J294,7,0)*100),"")</f>
        <v/>
      </c>
      <c r="F1682" s="877" t="str">
        <f ca="1">IFERROR(IF(VLOOKUP(C1682,' Disaggregation - Section E '!A$7:J590,5,0)=0,"",VLOOKUP(C1682,' Disaggregation - Section E '!A$7:J590,5,0)),"")</f>
        <v/>
      </c>
      <c r="G1682" s="876" t="str">
        <f ca="1">IFERROR(IF(VLOOKUP(C1682,' Disaggregation - Section E '!A$7:J590,6,0)="","",VLOOKUP(C1682,' Disaggregation - Section E '!A$7:J590,6,0)),"")</f>
        <v/>
      </c>
      <c r="H1682" s="876" t="str">
        <f ca="1">IFERROR(IF(INDEX(' Disaggregation - Section E '!F$7:F590,MATCH(C1682,' Disaggregation - Section E '!A$7:A590,0)+1,1)&lt;&gt;0,INDEX(' Disaggregation - Section E '!F$7:F590,MATCH(C1682,' Disaggregation - Section E '!A$7:A590,0)+1,1),""),"")</f>
        <v/>
      </c>
      <c r="I1682" s="877" t="str">
        <f ca="1">IFERROR(IF(VLOOKUP(C1682,' Disaggregation - Section E '!A$7:J590,8,0)=0,"",VLOOKUP(C1682,' Disaggregation - Section E '!A$7:J590,8,0)),"")</f>
        <v/>
      </c>
      <c r="J1682" s="877" t="str">
        <f ca="1">IFERROR(IF(VLOOKUP(C1682,' Disaggregation - Section E '!A$7:J590,9,0)="","",VLOOKUP(C1682,' Disaggregation - Section E '!A$7:J590,9,0)),"")</f>
        <v/>
      </c>
      <c r="K1682" s="873" t="str">
        <f ca="1">IFERROR(VLOOKUP(C1682,' Disaggregation - Section E '!A$7:J590,3,0),"")</f>
        <v/>
      </c>
      <c r="L1682" s="877" t="str">
        <f ca="1">IFERROR(IF(VLOOKUP(C1682,' Disaggregation - Section E '!A$7:J590,10,0)="","",VLOOKUP(C1682,' Disaggregation - Section E '!A$7:J590,10,0)),"")</f>
        <v/>
      </c>
      <c r="M1682" s="873" t="str">
        <f ca="1">IFERROR(IF(VLOOKUP(C1682,' Disaggregation - Section E '!A$7:O590,15,0)=0,"",VLOOKUP(C1682,' Disaggregation - Section E '!A$7:O590,15,0)),"")</f>
        <v/>
      </c>
      <c r="N1682" s="873"/>
      <c r="O1682" s="873"/>
    </row>
    <row r="1683" spans="1:15" x14ac:dyDescent="0.35">
      <c r="A1683" s="873" t="b">
        <f t="shared" ca="1" si="154"/>
        <v>0</v>
      </c>
      <c r="B1683" s="873"/>
      <c r="C1683" s="891" t="str">
        <f ca="1">IF(COUNTA(O$1399:O1683)=1,"",OFFSET(B1683,-COUNTA(O$1399:O1683)+1,1))</f>
        <v>a1G55000001jxkKEAQ</v>
      </c>
      <c r="D1683" s="878"/>
      <c r="E1683" s="875" t="str">
        <f ca="1">IFERROR(IF(VLOOKUP(C1683,' Disaggregation - Section E '!A$7:J591,7,0)="","",VLOOKUP(C1683,' Disaggregation - Section E '!A$7:J295,7,0)*100),"")</f>
        <v/>
      </c>
      <c r="F1683" s="877" t="str">
        <f ca="1">IFERROR(IF(VLOOKUP(C1683,' Disaggregation - Section E '!A$7:J591,5,0)=0,"",VLOOKUP(C1683,' Disaggregation - Section E '!A$7:J591,5,0)),"")</f>
        <v/>
      </c>
      <c r="G1683" s="876" t="str">
        <f ca="1">IFERROR(IF(VLOOKUP(C1683,' Disaggregation - Section E '!A$7:J591,6,0)="","",VLOOKUP(C1683,' Disaggregation - Section E '!A$7:J591,6,0)),"")</f>
        <v/>
      </c>
      <c r="H1683" s="876" t="str">
        <f ca="1">IFERROR(IF(INDEX(' Disaggregation - Section E '!F$7:F591,MATCH(C1683,' Disaggregation - Section E '!A$7:A591,0)+1,1)&lt;&gt;0,INDEX(' Disaggregation - Section E '!F$7:F591,MATCH(C1683,' Disaggregation - Section E '!A$7:A591,0)+1,1),""),"")</f>
        <v/>
      </c>
      <c r="I1683" s="877" t="str">
        <f ca="1">IFERROR(IF(VLOOKUP(C1683,' Disaggregation - Section E '!A$7:J591,8,0)=0,"",VLOOKUP(C1683,' Disaggregation - Section E '!A$7:J591,8,0)),"")</f>
        <v/>
      </c>
      <c r="J1683" s="877" t="str">
        <f ca="1">IFERROR(IF(VLOOKUP(C1683,' Disaggregation - Section E '!A$7:J591,9,0)="","",VLOOKUP(C1683,' Disaggregation - Section E '!A$7:J591,9,0)),"")</f>
        <v/>
      </c>
      <c r="K1683" s="873" t="str">
        <f ca="1">IFERROR(VLOOKUP(C1683,' Disaggregation - Section E '!A$7:J591,3,0),"")</f>
        <v/>
      </c>
      <c r="L1683" s="877" t="str">
        <f ca="1">IFERROR(IF(VLOOKUP(C1683,' Disaggregation - Section E '!A$7:J591,10,0)="","",VLOOKUP(C1683,' Disaggregation - Section E '!A$7:J591,10,0)),"")</f>
        <v/>
      </c>
      <c r="M1683" s="873" t="str">
        <f ca="1">IFERROR(IF(VLOOKUP(C1683,' Disaggregation - Section E '!A$7:O591,15,0)=0,"",VLOOKUP(C1683,' Disaggregation - Section E '!A$7:O591,15,0)),"")</f>
        <v/>
      </c>
      <c r="N1683" s="873"/>
      <c r="O1683" s="873"/>
    </row>
    <row r="1684" spans="1:15" x14ac:dyDescent="0.35">
      <c r="A1684" s="873" t="b">
        <f t="shared" ca="1" si="154"/>
        <v>0</v>
      </c>
      <c r="B1684" s="873"/>
      <c r="C1684" s="891" t="str">
        <f ca="1">IF(COUNTA(O$1399:O1684)=1,"",OFFSET(B1684,-COUNTA(O$1399:O1684)+1,1))</f>
        <v>a1G55000001jxkLEAQ</v>
      </c>
      <c r="D1684" s="878"/>
      <c r="E1684" s="875" t="str">
        <f ca="1">IFERROR(IF(VLOOKUP(C1684,' Disaggregation - Section E '!A$7:J592,7,0)="","",VLOOKUP(C1684,' Disaggregation - Section E '!A$7:J296,7,0)*100),"")</f>
        <v/>
      </c>
      <c r="F1684" s="877" t="str">
        <f ca="1">IFERROR(IF(VLOOKUP(C1684,' Disaggregation - Section E '!A$7:J592,5,0)=0,"",VLOOKUP(C1684,' Disaggregation - Section E '!A$7:J592,5,0)),"")</f>
        <v/>
      </c>
      <c r="G1684" s="876" t="str">
        <f ca="1">IFERROR(IF(VLOOKUP(C1684,' Disaggregation - Section E '!A$7:J592,6,0)="","",VLOOKUP(C1684,' Disaggregation - Section E '!A$7:J592,6,0)),"")</f>
        <v/>
      </c>
      <c r="H1684" s="876" t="str">
        <f ca="1">IFERROR(IF(INDEX(' Disaggregation - Section E '!F$7:F592,MATCH(C1684,' Disaggregation - Section E '!A$7:A592,0)+1,1)&lt;&gt;0,INDEX(' Disaggregation - Section E '!F$7:F592,MATCH(C1684,' Disaggregation - Section E '!A$7:A592,0)+1,1),""),"")</f>
        <v/>
      </c>
      <c r="I1684" s="877" t="str">
        <f ca="1">IFERROR(IF(VLOOKUP(C1684,' Disaggregation - Section E '!A$7:J592,8,0)=0,"",VLOOKUP(C1684,' Disaggregation - Section E '!A$7:J592,8,0)),"")</f>
        <v/>
      </c>
      <c r="J1684" s="877" t="str">
        <f ca="1">IFERROR(IF(VLOOKUP(C1684,' Disaggregation - Section E '!A$7:J592,9,0)="","",VLOOKUP(C1684,' Disaggregation - Section E '!A$7:J592,9,0)),"")</f>
        <v/>
      </c>
      <c r="K1684" s="873" t="str">
        <f ca="1">IFERROR(VLOOKUP(C1684,' Disaggregation - Section E '!A$7:J592,3,0),"")</f>
        <v/>
      </c>
      <c r="L1684" s="877" t="str">
        <f ca="1">IFERROR(IF(VLOOKUP(C1684,' Disaggregation - Section E '!A$7:J592,10,0)="","",VLOOKUP(C1684,' Disaggregation - Section E '!A$7:J592,10,0)),"")</f>
        <v/>
      </c>
      <c r="M1684" s="873" t="str">
        <f ca="1">IFERROR(IF(VLOOKUP(C1684,' Disaggregation - Section E '!A$7:O592,15,0)=0,"",VLOOKUP(C1684,' Disaggregation - Section E '!A$7:O592,15,0)),"")</f>
        <v/>
      </c>
      <c r="N1684" s="873"/>
      <c r="O1684" s="873"/>
    </row>
    <row r="1685" spans="1:15" x14ac:dyDescent="0.35">
      <c r="A1685" s="873" t="b">
        <f t="shared" ca="1" si="154"/>
        <v>0</v>
      </c>
      <c r="B1685" s="873"/>
      <c r="C1685" s="891" t="str">
        <f ca="1">IF(COUNTA(O$1399:O1685)=1,"",OFFSET(B1685,-COUNTA(O$1399:O1685)+1,1))</f>
        <v>a1G55000001jxkMEAQ</v>
      </c>
      <c r="D1685" s="878"/>
      <c r="E1685" s="875" t="str">
        <f ca="1">IFERROR(IF(VLOOKUP(C1685,' Disaggregation - Section E '!A$7:J593,7,0)="","",VLOOKUP(C1685,' Disaggregation - Section E '!A$7:J297,7,0)*100),"")</f>
        <v/>
      </c>
      <c r="F1685" s="877" t="str">
        <f ca="1">IFERROR(IF(VLOOKUP(C1685,' Disaggregation - Section E '!A$7:J593,5,0)=0,"",VLOOKUP(C1685,' Disaggregation - Section E '!A$7:J593,5,0)),"")</f>
        <v/>
      </c>
      <c r="G1685" s="876" t="str">
        <f ca="1">IFERROR(IF(VLOOKUP(C1685,' Disaggregation - Section E '!A$7:J593,6,0)="","",VLOOKUP(C1685,' Disaggregation - Section E '!A$7:J593,6,0)),"")</f>
        <v/>
      </c>
      <c r="H1685" s="876" t="str">
        <f ca="1">IFERROR(IF(INDEX(' Disaggregation - Section E '!F$7:F593,MATCH(C1685,' Disaggregation - Section E '!A$7:A593,0)+1,1)&lt;&gt;0,INDEX(' Disaggregation - Section E '!F$7:F593,MATCH(C1685,' Disaggregation - Section E '!A$7:A593,0)+1,1),""),"")</f>
        <v/>
      </c>
      <c r="I1685" s="877" t="str">
        <f ca="1">IFERROR(IF(VLOOKUP(C1685,' Disaggregation - Section E '!A$7:J593,8,0)=0,"",VLOOKUP(C1685,' Disaggregation - Section E '!A$7:J593,8,0)),"")</f>
        <v/>
      </c>
      <c r="J1685" s="877" t="str">
        <f ca="1">IFERROR(IF(VLOOKUP(C1685,' Disaggregation - Section E '!A$7:J593,9,0)="","",VLOOKUP(C1685,' Disaggregation - Section E '!A$7:J593,9,0)),"")</f>
        <v/>
      </c>
      <c r="K1685" s="873" t="str">
        <f ca="1">IFERROR(VLOOKUP(C1685,' Disaggregation - Section E '!A$7:J593,3,0),"")</f>
        <v/>
      </c>
      <c r="L1685" s="877" t="str">
        <f ca="1">IFERROR(IF(VLOOKUP(C1685,' Disaggregation - Section E '!A$7:J593,10,0)="","",VLOOKUP(C1685,' Disaggregation - Section E '!A$7:J593,10,0)),"")</f>
        <v/>
      </c>
      <c r="M1685" s="873" t="str">
        <f ca="1">IFERROR(IF(VLOOKUP(C1685,' Disaggregation - Section E '!A$7:O593,15,0)=0,"",VLOOKUP(C1685,' Disaggregation - Section E '!A$7:O593,15,0)),"")</f>
        <v/>
      </c>
      <c r="N1685" s="873"/>
      <c r="O1685" s="873"/>
    </row>
    <row r="1686" spans="1:15" x14ac:dyDescent="0.35">
      <c r="A1686" s="873" t="b">
        <f t="shared" ca="1" si="154"/>
        <v>0</v>
      </c>
      <c r="B1686" s="873"/>
      <c r="C1686" s="891" t="str">
        <f ca="1">IF(COUNTA(O$1399:O1686)=1,"",OFFSET(B1686,-COUNTA(O$1399:O1686)+1,1))</f>
        <v>a1G55000001jxkNEAQ</v>
      </c>
      <c r="D1686" s="878"/>
      <c r="E1686" s="875" t="str">
        <f ca="1">IFERROR(IF(VLOOKUP(C1686,' Disaggregation - Section E '!A$7:J594,7,0)="","",VLOOKUP(C1686,' Disaggregation - Section E '!A$7:J298,7,0)*100),"")</f>
        <v/>
      </c>
      <c r="F1686" s="877" t="str">
        <f ca="1">IFERROR(IF(VLOOKUP(C1686,' Disaggregation - Section E '!A$7:J594,5,0)=0,"",VLOOKUP(C1686,' Disaggregation - Section E '!A$7:J594,5,0)),"")</f>
        <v/>
      </c>
      <c r="G1686" s="876" t="str">
        <f ca="1">IFERROR(IF(VLOOKUP(C1686,' Disaggregation - Section E '!A$7:J594,6,0)="","",VLOOKUP(C1686,' Disaggregation - Section E '!A$7:J594,6,0)),"")</f>
        <v/>
      </c>
      <c r="H1686" s="876" t="str">
        <f ca="1">IFERROR(IF(INDEX(' Disaggregation - Section E '!F$7:F594,MATCH(C1686,' Disaggregation - Section E '!A$7:A594,0)+1,1)&lt;&gt;0,INDEX(' Disaggregation - Section E '!F$7:F594,MATCH(C1686,' Disaggregation - Section E '!A$7:A594,0)+1,1),""),"")</f>
        <v/>
      </c>
      <c r="I1686" s="877" t="str">
        <f ca="1">IFERROR(IF(VLOOKUP(C1686,' Disaggregation - Section E '!A$7:J594,8,0)=0,"",VLOOKUP(C1686,' Disaggregation - Section E '!A$7:J594,8,0)),"")</f>
        <v/>
      </c>
      <c r="J1686" s="877" t="str">
        <f ca="1">IFERROR(IF(VLOOKUP(C1686,' Disaggregation - Section E '!A$7:J594,9,0)="","",VLOOKUP(C1686,' Disaggregation - Section E '!A$7:J594,9,0)),"")</f>
        <v/>
      </c>
      <c r="K1686" s="873" t="str">
        <f ca="1">IFERROR(VLOOKUP(C1686,' Disaggregation - Section E '!A$7:J594,3,0),"")</f>
        <v/>
      </c>
      <c r="L1686" s="877" t="str">
        <f ca="1">IFERROR(IF(VLOOKUP(C1686,' Disaggregation - Section E '!A$7:J594,10,0)="","",VLOOKUP(C1686,' Disaggregation - Section E '!A$7:J594,10,0)),"")</f>
        <v/>
      </c>
      <c r="M1686" s="873" t="str">
        <f ca="1">IFERROR(IF(VLOOKUP(C1686,' Disaggregation - Section E '!A$7:O594,15,0)=0,"",VLOOKUP(C1686,' Disaggregation - Section E '!A$7:O594,15,0)),"")</f>
        <v/>
      </c>
      <c r="N1686" s="873"/>
      <c r="O1686" s="873"/>
    </row>
    <row r="1687" spans="1:15" x14ac:dyDescent="0.35">
      <c r="A1687" s="873" t="b">
        <f t="shared" ca="1" si="154"/>
        <v>0</v>
      </c>
      <c r="B1687" s="873"/>
      <c r="C1687" s="891" t="str">
        <f ca="1">IF(COUNTA(O$1399:O1687)=1,"",OFFSET(B1687,-COUNTA(O$1399:O1687)+1,1))</f>
        <v>a1G55000001jxkOEAQ</v>
      </c>
      <c r="D1687" s="878"/>
      <c r="E1687" s="875" t="str">
        <f ca="1">IFERROR(IF(VLOOKUP(C1687,' Disaggregation - Section E '!A$7:J595,7,0)="","",VLOOKUP(C1687,' Disaggregation - Section E '!A$7:J299,7,0)*100),"")</f>
        <v/>
      </c>
      <c r="F1687" s="877" t="str">
        <f ca="1">IFERROR(IF(VLOOKUP(C1687,' Disaggregation - Section E '!A$7:J595,5,0)=0,"",VLOOKUP(C1687,' Disaggregation - Section E '!A$7:J595,5,0)),"")</f>
        <v/>
      </c>
      <c r="G1687" s="876" t="str">
        <f ca="1">IFERROR(IF(VLOOKUP(C1687,' Disaggregation - Section E '!A$7:J595,6,0)="","",VLOOKUP(C1687,' Disaggregation - Section E '!A$7:J595,6,0)),"")</f>
        <v/>
      </c>
      <c r="H1687" s="876" t="str">
        <f ca="1">IFERROR(IF(INDEX(' Disaggregation - Section E '!F$7:F595,MATCH(C1687,' Disaggregation - Section E '!A$7:A595,0)+1,1)&lt;&gt;0,INDEX(' Disaggregation - Section E '!F$7:F595,MATCH(C1687,' Disaggregation - Section E '!A$7:A595,0)+1,1),""),"")</f>
        <v/>
      </c>
      <c r="I1687" s="877" t="str">
        <f ca="1">IFERROR(IF(VLOOKUP(C1687,' Disaggregation - Section E '!A$7:J595,8,0)=0,"",VLOOKUP(C1687,' Disaggregation - Section E '!A$7:J595,8,0)),"")</f>
        <v/>
      </c>
      <c r="J1687" s="877" t="str">
        <f ca="1">IFERROR(IF(VLOOKUP(C1687,' Disaggregation - Section E '!A$7:J595,9,0)="","",VLOOKUP(C1687,' Disaggregation - Section E '!A$7:J595,9,0)),"")</f>
        <v/>
      </c>
      <c r="K1687" s="873" t="str">
        <f ca="1">IFERROR(VLOOKUP(C1687,' Disaggregation - Section E '!A$7:J595,3,0),"")</f>
        <v/>
      </c>
      <c r="L1687" s="877" t="str">
        <f ca="1">IFERROR(IF(VLOOKUP(C1687,' Disaggregation - Section E '!A$7:J595,10,0)="","",VLOOKUP(C1687,' Disaggregation - Section E '!A$7:J595,10,0)),"")</f>
        <v/>
      </c>
      <c r="M1687" s="873" t="str">
        <f ca="1">IFERROR(IF(VLOOKUP(C1687,' Disaggregation - Section E '!A$7:O595,15,0)=0,"",VLOOKUP(C1687,' Disaggregation - Section E '!A$7:O595,15,0)),"")</f>
        <v/>
      </c>
      <c r="N1687" s="873"/>
      <c r="O1687" s="873"/>
    </row>
    <row r="1688" spans="1:15" x14ac:dyDescent="0.35">
      <c r="A1688" s="873" t="b">
        <f t="shared" ca="1" si="154"/>
        <v>0</v>
      </c>
      <c r="B1688" s="873"/>
      <c r="C1688" s="891" t="str">
        <f ca="1">IF(COUNTA(O$1399:O1688)=1,"",OFFSET(B1688,-COUNTA(O$1399:O1688)+1,1))</f>
        <v>a1G55000001jxkPEAQ</v>
      </c>
      <c r="D1688" s="878"/>
      <c r="E1688" s="875" t="str">
        <f ca="1">IFERROR(IF(VLOOKUP(C1688,' Disaggregation - Section E '!A$7:J596,7,0)="","",VLOOKUP(C1688,' Disaggregation - Section E '!A$7:J300,7,0)*100),"")</f>
        <v/>
      </c>
      <c r="F1688" s="877" t="str">
        <f ca="1">IFERROR(IF(VLOOKUP(C1688,' Disaggregation - Section E '!A$7:J596,5,0)=0,"",VLOOKUP(C1688,' Disaggregation - Section E '!A$7:J596,5,0)),"")</f>
        <v/>
      </c>
      <c r="G1688" s="876" t="str">
        <f ca="1">IFERROR(IF(VLOOKUP(C1688,' Disaggregation - Section E '!A$7:J596,6,0)="","",VLOOKUP(C1688,' Disaggregation - Section E '!A$7:J596,6,0)),"")</f>
        <v/>
      </c>
      <c r="H1688" s="876" t="str">
        <f ca="1">IFERROR(IF(INDEX(' Disaggregation - Section E '!F$7:F596,MATCH(C1688,' Disaggregation - Section E '!A$7:A596,0)+1,1)&lt;&gt;0,INDEX(' Disaggregation - Section E '!F$7:F596,MATCH(C1688,' Disaggregation - Section E '!A$7:A596,0)+1,1),""),"")</f>
        <v/>
      </c>
      <c r="I1688" s="877" t="str">
        <f ca="1">IFERROR(IF(VLOOKUP(C1688,' Disaggregation - Section E '!A$7:J596,8,0)=0,"",VLOOKUP(C1688,' Disaggregation - Section E '!A$7:J596,8,0)),"")</f>
        <v/>
      </c>
      <c r="J1688" s="877" t="str">
        <f ca="1">IFERROR(IF(VLOOKUP(C1688,' Disaggregation - Section E '!A$7:J596,9,0)="","",VLOOKUP(C1688,' Disaggregation - Section E '!A$7:J596,9,0)),"")</f>
        <v/>
      </c>
      <c r="K1688" s="873" t="str">
        <f ca="1">IFERROR(VLOOKUP(C1688,' Disaggregation - Section E '!A$7:J596,3,0),"")</f>
        <v/>
      </c>
      <c r="L1688" s="877" t="str">
        <f ca="1">IFERROR(IF(VLOOKUP(C1688,' Disaggregation - Section E '!A$7:J596,10,0)="","",VLOOKUP(C1688,' Disaggregation - Section E '!A$7:J596,10,0)),"")</f>
        <v/>
      </c>
      <c r="M1688" s="873" t="str">
        <f ca="1">IFERROR(IF(VLOOKUP(C1688,' Disaggregation - Section E '!A$7:O596,15,0)=0,"",VLOOKUP(C1688,' Disaggregation - Section E '!A$7:O596,15,0)),"")</f>
        <v/>
      </c>
      <c r="N1688" s="873"/>
      <c r="O1688" s="873"/>
    </row>
    <row r="1689" spans="1:15" x14ac:dyDescent="0.35">
      <c r="A1689" s="873" t="b">
        <f t="shared" ca="1" si="154"/>
        <v>0</v>
      </c>
      <c r="B1689" s="873"/>
      <c r="C1689" s="891" t="str">
        <f ca="1">IF(COUNTA(O$1399:O1689)=1,"",OFFSET(B1689,-COUNTA(O$1399:O1689)+1,1))</f>
        <v>a1G55000001jxkQEAQ</v>
      </c>
      <c r="D1689" s="878"/>
      <c r="E1689" s="875" t="str">
        <f ca="1">IFERROR(IF(VLOOKUP(C1689,' Disaggregation - Section E '!A$7:J597,7,0)="","",VLOOKUP(C1689,' Disaggregation - Section E '!A$7:J301,7,0)*100),"")</f>
        <v/>
      </c>
      <c r="F1689" s="877" t="str">
        <f ca="1">IFERROR(IF(VLOOKUP(C1689,' Disaggregation - Section E '!A$7:J597,5,0)=0,"",VLOOKUP(C1689,' Disaggregation - Section E '!A$7:J597,5,0)),"")</f>
        <v/>
      </c>
      <c r="G1689" s="876" t="str">
        <f ca="1">IFERROR(IF(VLOOKUP(C1689,' Disaggregation - Section E '!A$7:J597,6,0)="","",VLOOKUP(C1689,' Disaggregation - Section E '!A$7:J597,6,0)),"")</f>
        <v/>
      </c>
      <c r="H1689" s="876" t="str">
        <f ca="1">IFERROR(IF(INDEX(' Disaggregation - Section E '!F$7:F597,MATCH(C1689,' Disaggregation - Section E '!A$7:A597,0)+1,1)&lt;&gt;0,INDEX(' Disaggregation - Section E '!F$7:F597,MATCH(C1689,' Disaggregation - Section E '!A$7:A597,0)+1,1),""),"")</f>
        <v/>
      </c>
      <c r="I1689" s="877" t="str">
        <f ca="1">IFERROR(IF(VLOOKUP(C1689,' Disaggregation - Section E '!A$7:J597,8,0)=0,"",VLOOKUP(C1689,' Disaggregation - Section E '!A$7:J597,8,0)),"")</f>
        <v/>
      </c>
      <c r="J1689" s="877" t="str">
        <f ca="1">IFERROR(IF(VLOOKUP(C1689,' Disaggregation - Section E '!A$7:J597,9,0)="","",VLOOKUP(C1689,' Disaggregation - Section E '!A$7:J597,9,0)),"")</f>
        <v/>
      </c>
      <c r="K1689" s="873" t="str">
        <f ca="1">IFERROR(VLOOKUP(C1689,' Disaggregation - Section E '!A$7:J597,3,0),"")</f>
        <v/>
      </c>
      <c r="L1689" s="877" t="str">
        <f ca="1">IFERROR(IF(VLOOKUP(C1689,' Disaggregation - Section E '!A$7:J597,10,0)="","",VLOOKUP(C1689,' Disaggregation - Section E '!A$7:J597,10,0)),"")</f>
        <v/>
      </c>
      <c r="M1689" s="873" t="str">
        <f ca="1">IFERROR(IF(VLOOKUP(C1689,' Disaggregation - Section E '!A$7:O597,15,0)=0,"",VLOOKUP(C1689,' Disaggregation - Section E '!A$7:O597,15,0)),"")</f>
        <v/>
      </c>
      <c r="N1689" s="873"/>
      <c r="O1689" s="873"/>
    </row>
    <row r="1690" spans="1:15" x14ac:dyDescent="0.35">
      <c r="A1690" s="873" t="b">
        <f t="shared" ca="1" si="154"/>
        <v>0</v>
      </c>
      <c r="B1690" s="873"/>
      <c r="C1690" s="891" t="str">
        <f ca="1">IF(COUNTA(O$1399:O1690)=1,"",OFFSET(B1690,-COUNTA(O$1399:O1690)+1,1))</f>
        <v>a1G55000001jxkREAQ</v>
      </c>
      <c r="D1690" s="878"/>
      <c r="E1690" s="875" t="str">
        <f ca="1">IFERROR(IF(VLOOKUP(C1690,' Disaggregation - Section E '!A$7:J598,7,0)="","",VLOOKUP(C1690,' Disaggregation - Section E '!A$7:J302,7,0)*100),"")</f>
        <v/>
      </c>
      <c r="F1690" s="877" t="str">
        <f ca="1">IFERROR(IF(VLOOKUP(C1690,' Disaggregation - Section E '!A$7:J598,5,0)=0,"",VLOOKUP(C1690,' Disaggregation - Section E '!A$7:J598,5,0)),"")</f>
        <v/>
      </c>
      <c r="G1690" s="876" t="str">
        <f ca="1">IFERROR(IF(VLOOKUP(C1690,' Disaggregation - Section E '!A$7:J598,6,0)="","",VLOOKUP(C1690,' Disaggregation - Section E '!A$7:J598,6,0)),"")</f>
        <v/>
      </c>
      <c r="H1690" s="876" t="str">
        <f ca="1">IFERROR(IF(INDEX(' Disaggregation - Section E '!F$7:F598,MATCH(C1690,' Disaggregation - Section E '!A$7:A598,0)+1,1)&lt;&gt;0,INDEX(' Disaggregation - Section E '!F$7:F598,MATCH(C1690,' Disaggregation - Section E '!A$7:A598,0)+1,1),""),"")</f>
        <v/>
      </c>
      <c r="I1690" s="877" t="str">
        <f ca="1">IFERROR(IF(VLOOKUP(C1690,' Disaggregation - Section E '!A$7:J598,8,0)=0,"",VLOOKUP(C1690,' Disaggregation - Section E '!A$7:J598,8,0)),"")</f>
        <v/>
      </c>
      <c r="J1690" s="877" t="str">
        <f ca="1">IFERROR(IF(VLOOKUP(C1690,' Disaggregation - Section E '!A$7:J598,9,0)="","",VLOOKUP(C1690,' Disaggregation - Section E '!A$7:J598,9,0)),"")</f>
        <v/>
      </c>
      <c r="K1690" s="873" t="str">
        <f ca="1">IFERROR(VLOOKUP(C1690,' Disaggregation - Section E '!A$7:J598,3,0),"")</f>
        <v/>
      </c>
      <c r="L1690" s="877" t="str">
        <f ca="1">IFERROR(IF(VLOOKUP(C1690,' Disaggregation - Section E '!A$7:J598,10,0)="","",VLOOKUP(C1690,' Disaggregation - Section E '!A$7:J598,10,0)),"")</f>
        <v/>
      </c>
      <c r="M1690" s="873" t="str">
        <f ca="1">IFERROR(IF(VLOOKUP(C1690,' Disaggregation - Section E '!A$7:O598,15,0)=0,"",VLOOKUP(C1690,' Disaggregation - Section E '!A$7:O598,15,0)),"")</f>
        <v/>
      </c>
      <c r="N1690" s="873"/>
      <c r="O1690" s="873"/>
    </row>
    <row r="1691" spans="1:15" x14ac:dyDescent="0.35">
      <c r="A1691" s="873" t="b">
        <f t="shared" ca="1" si="154"/>
        <v>0</v>
      </c>
      <c r="B1691" s="873"/>
      <c r="C1691" s="891" t="str">
        <f ca="1">IF(COUNTA(O$1399:O1691)=1,"",OFFSET(B1691,-COUNTA(O$1399:O1691)+1,1))</f>
        <v>a1G55000001jxkSEAQ</v>
      </c>
      <c r="D1691" s="878"/>
      <c r="E1691" s="875" t="str">
        <f ca="1">IFERROR(IF(VLOOKUP(C1691,' Disaggregation - Section E '!A$7:J599,7,0)="","",VLOOKUP(C1691,' Disaggregation - Section E '!A$7:J303,7,0)*100),"")</f>
        <v/>
      </c>
      <c r="F1691" s="877" t="str">
        <f ca="1">IFERROR(IF(VLOOKUP(C1691,' Disaggregation - Section E '!A$7:J599,5,0)=0,"",VLOOKUP(C1691,' Disaggregation - Section E '!A$7:J599,5,0)),"")</f>
        <v/>
      </c>
      <c r="G1691" s="876" t="str">
        <f ca="1">IFERROR(IF(VLOOKUP(C1691,' Disaggregation - Section E '!A$7:J599,6,0)="","",VLOOKUP(C1691,' Disaggregation - Section E '!A$7:J599,6,0)),"")</f>
        <v/>
      </c>
      <c r="H1691" s="876" t="str">
        <f ca="1">IFERROR(IF(INDEX(' Disaggregation - Section E '!F$7:F599,MATCH(C1691,' Disaggregation - Section E '!A$7:A599,0)+1,1)&lt;&gt;0,INDEX(' Disaggregation - Section E '!F$7:F599,MATCH(C1691,' Disaggregation - Section E '!A$7:A599,0)+1,1),""),"")</f>
        <v/>
      </c>
      <c r="I1691" s="877" t="str">
        <f ca="1">IFERROR(IF(VLOOKUP(C1691,' Disaggregation - Section E '!A$7:J599,8,0)=0,"",VLOOKUP(C1691,' Disaggregation - Section E '!A$7:J599,8,0)),"")</f>
        <v/>
      </c>
      <c r="J1691" s="877" t="str">
        <f ca="1">IFERROR(IF(VLOOKUP(C1691,' Disaggregation - Section E '!A$7:J599,9,0)="","",VLOOKUP(C1691,' Disaggregation - Section E '!A$7:J599,9,0)),"")</f>
        <v/>
      </c>
      <c r="K1691" s="873" t="str">
        <f ca="1">IFERROR(VLOOKUP(C1691,' Disaggregation - Section E '!A$7:J599,3,0),"")</f>
        <v/>
      </c>
      <c r="L1691" s="877" t="str">
        <f ca="1">IFERROR(IF(VLOOKUP(C1691,' Disaggregation - Section E '!A$7:J599,10,0)="","",VLOOKUP(C1691,' Disaggregation - Section E '!A$7:J599,10,0)),"")</f>
        <v/>
      </c>
      <c r="M1691" s="873" t="str">
        <f ca="1">IFERROR(IF(VLOOKUP(C1691,' Disaggregation - Section E '!A$7:O599,15,0)=0,"",VLOOKUP(C1691,' Disaggregation - Section E '!A$7:O599,15,0)),"")</f>
        <v/>
      </c>
      <c r="N1691" s="873"/>
      <c r="O1691" s="873"/>
    </row>
    <row r="1692" spans="1:15" x14ac:dyDescent="0.35">
      <c r="A1692" s="873" t="b">
        <f t="shared" ca="1" si="154"/>
        <v>0</v>
      </c>
      <c r="B1692" s="873"/>
      <c r="C1692" s="891" t="str">
        <f ca="1">IF(COUNTA(O$1399:O1692)=1,"",OFFSET(B1692,-COUNTA(O$1399:O1692)+1,1))</f>
        <v>a1G55000001jxkTEAQ</v>
      </c>
      <c r="D1692" s="878"/>
      <c r="E1692" s="875" t="str">
        <f ca="1">IFERROR(IF(VLOOKUP(C1692,' Disaggregation - Section E '!A$7:J600,7,0)="","",VLOOKUP(C1692,' Disaggregation - Section E '!A$7:J304,7,0)*100),"")</f>
        <v/>
      </c>
      <c r="F1692" s="877" t="str">
        <f ca="1">IFERROR(IF(VLOOKUP(C1692,' Disaggregation - Section E '!A$7:J600,5,0)=0,"",VLOOKUP(C1692,' Disaggregation - Section E '!A$7:J600,5,0)),"")</f>
        <v/>
      </c>
      <c r="G1692" s="876" t="str">
        <f ca="1">IFERROR(IF(VLOOKUP(C1692,' Disaggregation - Section E '!A$7:J600,6,0)="","",VLOOKUP(C1692,' Disaggregation - Section E '!A$7:J600,6,0)),"")</f>
        <v/>
      </c>
      <c r="H1692" s="876" t="str">
        <f ca="1">IFERROR(IF(INDEX(' Disaggregation - Section E '!F$7:F600,MATCH(C1692,' Disaggregation - Section E '!A$7:A600,0)+1,1)&lt;&gt;0,INDEX(' Disaggregation - Section E '!F$7:F600,MATCH(C1692,' Disaggregation - Section E '!A$7:A600,0)+1,1),""),"")</f>
        <v/>
      </c>
      <c r="I1692" s="877" t="str">
        <f ca="1">IFERROR(IF(VLOOKUP(C1692,' Disaggregation - Section E '!A$7:J600,8,0)=0,"",VLOOKUP(C1692,' Disaggregation - Section E '!A$7:J600,8,0)),"")</f>
        <v/>
      </c>
      <c r="J1692" s="877" t="str">
        <f ca="1">IFERROR(IF(VLOOKUP(C1692,' Disaggregation - Section E '!A$7:J600,9,0)="","",VLOOKUP(C1692,' Disaggregation - Section E '!A$7:J600,9,0)),"")</f>
        <v/>
      </c>
      <c r="K1692" s="873" t="str">
        <f ca="1">IFERROR(VLOOKUP(C1692,' Disaggregation - Section E '!A$7:J600,3,0),"")</f>
        <v/>
      </c>
      <c r="L1692" s="877" t="str">
        <f ca="1">IFERROR(IF(VLOOKUP(C1692,' Disaggregation - Section E '!A$7:J600,10,0)="","",VLOOKUP(C1692,' Disaggregation - Section E '!A$7:J600,10,0)),"")</f>
        <v/>
      </c>
      <c r="M1692" s="873" t="str">
        <f ca="1">IFERROR(IF(VLOOKUP(C1692,' Disaggregation - Section E '!A$7:O600,15,0)=0,"",VLOOKUP(C1692,' Disaggregation - Section E '!A$7:O600,15,0)),"")</f>
        <v/>
      </c>
      <c r="N1692" s="873"/>
      <c r="O1692" s="873"/>
    </row>
    <row r="1693" spans="1:15" x14ac:dyDescent="0.35">
      <c r="A1693" s="873" t="b">
        <f t="shared" ca="1" si="154"/>
        <v>0</v>
      </c>
      <c r="B1693" s="873"/>
      <c r="C1693" s="891" t="str">
        <f ca="1">IF(COUNTA(O$1399:O1693)=1,"",OFFSET(B1693,-COUNTA(O$1399:O1693)+1,1))</f>
        <v>a1G55000001jxkUEAQ</v>
      </c>
      <c r="D1693" s="878"/>
      <c r="E1693" s="875" t="str">
        <f ca="1">IFERROR(IF(VLOOKUP(C1693,' Disaggregation - Section E '!A$7:J601,7,0)="","",VLOOKUP(C1693,' Disaggregation - Section E '!A$7:J305,7,0)*100),"")</f>
        <v/>
      </c>
      <c r="F1693" s="877" t="str">
        <f ca="1">IFERROR(IF(VLOOKUP(C1693,' Disaggregation - Section E '!A$7:J601,5,0)=0,"",VLOOKUP(C1693,' Disaggregation - Section E '!A$7:J601,5,0)),"")</f>
        <v/>
      </c>
      <c r="G1693" s="876" t="str">
        <f ca="1">IFERROR(IF(VLOOKUP(C1693,' Disaggregation - Section E '!A$7:J601,6,0)="","",VLOOKUP(C1693,' Disaggregation - Section E '!A$7:J601,6,0)),"")</f>
        <v/>
      </c>
      <c r="H1693" s="876" t="str">
        <f ca="1">IFERROR(IF(INDEX(' Disaggregation - Section E '!F$7:F601,MATCH(C1693,' Disaggregation - Section E '!A$7:A601,0)+1,1)&lt;&gt;0,INDEX(' Disaggregation - Section E '!F$7:F601,MATCH(C1693,' Disaggregation - Section E '!A$7:A601,0)+1,1),""),"")</f>
        <v/>
      </c>
      <c r="I1693" s="877" t="str">
        <f ca="1">IFERROR(IF(VLOOKUP(C1693,' Disaggregation - Section E '!A$7:J601,8,0)=0,"",VLOOKUP(C1693,' Disaggregation - Section E '!A$7:J601,8,0)),"")</f>
        <v/>
      </c>
      <c r="J1693" s="877" t="str">
        <f ca="1">IFERROR(IF(VLOOKUP(C1693,' Disaggregation - Section E '!A$7:J601,9,0)="","",VLOOKUP(C1693,' Disaggregation - Section E '!A$7:J601,9,0)),"")</f>
        <v/>
      </c>
      <c r="K1693" s="873" t="str">
        <f ca="1">IFERROR(VLOOKUP(C1693,' Disaggregation - Section E '!A$7:J601,3,0),"")</f>
        <v/>
      </c>
      <c r="L1693" s="877" t="str">
        <f ca="1">IFERROR(IF(VLOOKUP(C1693,' Disaggregation - Section E '!A$7:J601,10,0)="","",VLOOKUP(C1693,' Disaggregation - Section E '!A$7:J601,10,0)),"")</f>
        <v/>
      </c>
      <c r="M1693" s="873" t="str">
        <f ca="1">IFERROR(IF(VLOOKUP(C1693,' Disaggregation - Section E '!A$7:O601,15,0)=0,"",VLOOKUP(C1693,' Disaggregation - Section E '!A$7:O601,15,0)),"")</f>
        <v/>
      </c>
      <c r="N1693" s="873"/>
      <c r="O1693" s="873"/>
    </row>
    <row r="1694" spans="1:15" x14ac:dyDescent="0.35">
      <c r="A1694" s="873" t="b">
        <f t="shared" ca="1" si="154"/>
        <v>0</v>
      </c>
      <c r="B1694" s="873"/>
      <c r="C1694" s="891" t="str">
        <f ca="1">IF(COUNTA(O$1399:O1694)=1,"",OFFSET(B1694,-COUNTA(O$1399:O1694)+1,1))</f>
        <v>a1G55000001jxkVEAQ</v>
      </c>
      <c r="D1694" s="878"/>
      <c r="E1694" s="875" t="str">
        <f ca="1">IFERROR(IF(VLOOKUP(C1694,' Disaggregation - Section E '!A$7:J602,7,0)="","",VLOOKUP(C1694,' Disaggregation - Section E '!A$7:J306,7,0)*100),"")</f>
        <v/>
      </c>
      <c r="F1694" s="877" t="str">
        <f ca="1">IFERROR(IF(VLOOKUP(C1694,' Disaggregation - Section E '!A$7:J602,5,0)=0,"",VLOOKUP(C1694,' Disaggregation - Section E '!A$7:J602,5,0)),"")</f>
        <v/>
      </c>
      <c r="G1694" s="876" t="str">
        <f ca="1">IFERROR(IF(VLOOKUP(C1694,' Disaggregation - Section E '!A$7:J602,6,0)="","",VLOOKUP(C1694,' Disaggregation - Section E '!A$7:J602,6,0)),"")</f>
        <v/>
      </c>
      <c r="H1694" s="876" t="str">
        <f ca="1">IFERROR(IF(INDEX(' Disaggregation - Section E '!F$7:F602,MATCH(C1694,' Disaggregation - Section E '!A$7:A602,0)+1,1)&lt;&gt;0,INDEX(' Disaggregation - Section E '!F$7:F602,MATCH(C1694,' Disaggregation - Section E '!A$7:A602,0)+1,1),""),"")</f>
        <v/>
      </c>
      <c r="I1694" s="877" t="str">
        <f ca="1">IFERROR(IF(VLOOKUP(C1694,' Disaggregation - Section E '!A$7:J602,8,0)=0,"",VLOOKUP(C1694,' Disaggregation - Section E '!A$7:J602,8,0)),"")</f>
        <v/>
      </c>
      <c r="J1694" s="877" t="str">
        <f ca="1">IFERROR(IF(VLOOKUP(C1694,' Disaggregation - Section E '!A$7:J602,9,0)="","",VLOOKUP(C1694,' Disaggregation - Section E '!A$7:J602,9,0)),"")</f>
        <v/>
      </c>
      <c r="K1694" s="873" t="str">
        <f ca="1">IFERROR(VLOOKUP(C1694,' Disaggregation - Section E '!A$7:J602,3,0),"")</f>
        <v/>
      </c>
      <c r="L1694" s="877" t="str">
        <f ca="1">IFERROR(IF(VLOOKUP(C1694,' Disaggregation - Section E '!A$7:J602,10,0)="","",VLOOKUP(C1694,' Disaggregation - Section E '!A$7:J602,10,0)),"")</f>
        <v/>
      </c>
      <c r="M1694" s="873" t="str">
        <f ca="1">IFERROR(IF(VLOOKUP(C1694,' Disaggregation - Section E '!A$7:O602,15,0)=0,"",VLOOKUP(C1694,' Disaggregation - Section E '!A$7:O602,15,0)),"")</f>
        <v/>
      </c>
      <c r="N1694" s="873"/>
      <c r="O1694" s="873"/>
    </row>
    <row r="1695" spans="1:15" x14ac:dyDescent="0.35">
      <c r="A1695" s="873" t="b">
        <f t="shared" ca="1" si="154"/>
        <v>0</v>
      </c>
      <c r="B1695" s="873"/>
      <c r="C1695" s="891" t="str">
        <f ca="1">IF(COUNTA(O$1399:O1695)=1,"",OFFSET(B1695,-COUNTA(O$1399:O1695)+1,1))</f>
        <v>a1G55000001jxkWEAQ</v>
      </c>
      <c r="D1695" s="878"/>
      <c r="E1695" s="875" t="str">
        <f ca="1">IFERROR(IF(VLOOKUP(C1695,' Disaggregation - Section E '!A$7:J603,7,0)="","",VLOOKUP(C1695,' Disaggregation - Section E '!A$7:J307,7,0)*100),"")</f>
        <v/>
      </c>
      <c r="F1695" s="877" t="str">
        <f ca="1">IFERROR(IF(VLOOKUP(C1695,' Disaggregation - Section E '!A$7:J603,5,0)=0,"",VLOOKUP(C1695,' Disaggregation - Section E '!A$7:J603,5,0)),"")</f>
        <v/>
      </c>
      <c r="G1695" s="876" t="str">
        <f ca="1">IFERROR(IF(VLOOKUP(C1695,' Disaggregation - Section E '!A$7:J603,6,0)="","",VLOOKUP(C1695,' Disaggregation - Section E '!A$7:J603,6,0)),"")</f>
        <v/>
      </c>
      <c r="H1695" s="876" t="str">
        <f ca="1">IFERROR(IF(INDEX(' Disaggregation - Section E '!F$7:F603,MATCH(C1695,' Disaggregation - Section E '!A$7:A603,0)+1,1)&lt;&gt;0,INDEX(' Disaggregation - Section E '!F$7:F603,MATCH(C1695,' Disaggregation - Section E '!A$7:A603,0)+1,1),""),"")</f>
        <v/>
      </c>
      <c r="I1695" s="877" t="str">
        <f ca="1">IFERROR(IF(VLOOKUP(C1695,' Disaggregation - Section E '!A$7:J603,8,0)=0,"",VLOOKUP(C1695,' Disaggregation - Section E '!A$7:J603,8,0)),"")</f>
        <v/>
      </c>
      <c r="J1695" s="877" t="str">
        <f ca="1">IFERROR(IF(VLOOKUP(C1695,' Disaggregation - Section E '!A$7:J603,9,0)="","",VLOOKUP(C1695,' Disaggregation - Section E '!A$7:J603,9,0)),"")</f>
        <v/>
      </c>
      <c r="K1695" s="873" t="str">
        <f ca="1">IFERROR(VLOOKUP(C1695,' Disaggregation - Section E '!A$7:J603,3,0),"")</f>
        <v/>
      </c>
      <c r="L1695" s="877" t="str">
        <f ca="1">IFERROR(IF(VLOOKUP(C1695,' Disaggregation - Section E '!A$7:J603,10,0)="","",VLOOKUP(C1695,' Disaggregation - Section E '!A$7:J603,10,0)),"")</f>
        <v/>
      </c>
      <c r="M1695" s="873" t="str">
        <f ca="1">IFERROR(IF(VLOOKUP(C1695,' Disaggregation - Section E '!A$7:O603,15,0)=0,"",VLOOKUP(C1695,' Disaggregation - Section E '!A$7:O603,15,0)),"")</f>
        <v/>
      </c>
      <c r="N1695" s="873"/>
      <c r="O1695" s="873"/>
    </row>
    <row r="1696" spans="1:15" x14ac:dyDescent="0.35">
      <c r="A1696" s="873" t="b">
        <f t="shared" ca="1" si="154"/>
        <v>0</v>
      </c>
      <c r="B1696" s="873"/>
      <c r="C1696" s="891" t="str">
        <f ca="1">IF(COUNTA(O$1399:O1696)=1,"",OFFSET(B1696,-COUNTA(O$1399:O1696)+1,1))</f>
        <v>a1G55000001jxkXEAQ</v>
      </c>
      <c r="D1696" s="878"/>
      <c r="E1696" s="875" t="str">
        <f ca="1">IFERROR(IF(VLOOKUP(C1696,' Disaggregation - Section E '!A$7:J604,7,0)="","",VLOOKUP(C1696,' Disaggregation - Section E '!A$7:J308,7,0)*100),"")</f>
        <v/>
      </c>
      <c r="F1696" s="877" t="str">
        <f ca="1">IFERROR(IF(VLOOKUP(C1696,' Disaggregation - Section E '!A$7:J604,5,0)=0,"",VLOOKUP(C1696,' Disaggregation - Section E '!A$7:J604,5,0)),"")</f>
        <v/>
      </c>
      <c r="G1696" s="876" t="str">
        <f ca="1">IFERROR(IF(VLOOKUP(C1696,' Disaggregation - Section E '!A$7:J604,6,0)="","",VLOOKUP(C1696,' Disaggregation - Section E '!A$7:J604,6,0)),"")</f>
        <v/>
      </c>
      <c r="H1696" s="876" t="str">
        <f ca="1">IFERROR(IF(INDEX(' Disaggregation - Section E '!F$7:F604,MATCH(C1696,' Disaggregation - Section E '!A$7:A604,0)+1,1)&lt;&gt;0,INDEX(' Disaggregation - Section E '!F$7:F604,MATCH(C1696,' Disaggregation - Section E '!A$7:A604,0)+1,1),""),"")</f>
        <v/>
      </c>
      <c r="I1696" s="877" t="str">
        <f ca="1">IFERROR(IF(VLOOKUP(C1696,' Disaggregation - Section E '!A$7:J604,8,0)=0,"",VLOOKUP(C1696,' Disaggregation - Section E '!A$7:J604,8,0)),"")</f>
        <v/>
      </c>
      <c r="J1696" s="877" t="str">
        <f ca="1">IFERROR(IF(VLOOKUP(C1696,' Disaggregation - Section E '!A$7:J604,9,0)="","",VLOOKUP(C1696,' Disaggregation - Section E '!A$7:J604,9,0)),"")</f>
        <v/>
      </c>
      <c r="K1696" s="873" t="str">
        <f ca="1">IFERROR(VLOOKUP(C1696,' Disaggregation - Section E '!A$7:J604,3,0),"")</f>
        <v/>
      </c>
      <c r="L1696" s="877" t="str">
        <f ca="1">IFERROR(IF(VLOOKUP(C1696,' Disaggregation - Section E '!A$7:J604,10,0)="","",VLOOKUP(C1696,' Disaggregation - Section E '!A$7:J604,10,0)),"")</f>
        <v/>
      </c>
      <c r="M1696" s="873" t="str">
        <f ca="1">IFERROR(IF(VLOOKUP(C1696,' Disaggregation - Section E '!A$7:O604,15,0)=0,"",VLOOKUP(C1696,' Disaggregation - Section E '!A$7:O604,15,0)),"")</f>
        <v/>
      </c>
      <c r="N1696" s="873"/>
      <c r="O1696" s="873"/>
    </row>
    <row r="1697" spans="1:15" x14ac:dyDescent="0.35">
      <c r="A1697" s="873" t="b">
        <f t="shared" ca="1" si="154"/>
        <v>0</v>
      </c>
      <c r="B1697" s="873"/>
      <c r="C1697" s="891" t="str">
        <f ca="1">IF(COUNTA(O$1399:O1697)=1,"",OFFSET(B1697,-COUNTA(O$1399:O1697)+1,1))</f>
        <v>a1G55000001jxkYEAQ</v>
      </c>
      <c r="D1697" s="878"/>
      <c r="E1697" s="875" t="str">
        <f ca="1">IFERROR(IF(VLOOKUP(C1697,' Disaggregation - Section E '!A$7:J605,7,0)="","",VLOOKUP(C1697,' Disaggregation - Section E '!A$7:J309,7,0)*100),"")</f>
        <v/>
      </c>
      <c r="F1697" s="877" t="str">
        <f ca="1">IFERROR(IF(VLOOKUP(C1697,' Disaggregation - Section E '!A$7:J605,5,0)=0,"",VLOOKUP(C1697,' Disaggregation - Section E '!A$7:J605,5,0)),"")</f>
        <v/>
      </c>
      <c r="G1697" s="876" t="str">
        <f ca="1">IFERROR(IF(VLOOKUP(C1697,' Disaggregation - Section E '!A$7:J605,6,0)="","",VLOOKUP(C1697,' Disaggregation - Section E '!A$7:J605,6,0)),"")</f>
        <v/>
      </c>
      <c r="H1697" s="876" t="str">
        <f ca="1">IFERROR(IF(INDEX(' Disaggregation - Section E '!F$7:F605,MATCH(C1697,' Disaggregation - Section E '!A$7:A605,0)+1,1)&lt;&gt;0,INDEX(' Disaggregation - Section E '!F$7:F605,MATCH(C1697,' Disaggregation - Section E '!A$7:A605,0)+1,1),""),"")</f>
        <v/>
      </c>
      <c r="I1697" s="877" t="str">
        <f ca="1">IFERROR(IF(VLOOKUP(C1697,' Disaggregation - Section E '!A$7:J605,8,0)=0,"",VLOOKUP(C1697,' Disaggregation - Section E '!A$7:J605,8,0)),"")</f>
        <v/>
      </c>
      <c r="J1697" s="877" t="str">
        <f ca="1">IFERROR(IF(VLOOKUP(C1697,' Disaggregation - Section E '!A$7:J605,9,0)="","",VLOOKUP(C1697,' Disaggregation - Section E '!A$7:J605,9,0)),"")</f>
        <v/>
      </c>
      <c r="K1697" s="873" t="str">
        <f ca="1">IFERROR(VLOOKUP(C1697,' Disaggregation - Section E '!A$7:J605,3,0),"")</f>
        <v/>
      </c>
      <c r="L1697" s="877" t="str">
        <f ca="1">IFERROR(IF(VLOOKUP(C1697,' Disaggregation - Section E '!A$7:J605,10,0)="","",VLOOKUP(C1697,' Disaggregation - Section E '!A$7:J605,10,0)),"")</f>
        <v/>
      </c>
      <c r="M1697" s="873" t="str">
        <f ca="1">IFERROR(IF(VLOOKUP(C1697,' Disaggregation - Section E '!A$7:O605,15,0)=0,"",VLOOKUP(C1697,' Disaggregation - Section E '!A$7:O605,15,0)),"")</f>
        <v/>
      </c>
      <c r="N1697" s="873"/>
      <c r="O1697" s="873"/>
    </row>
    <row r="1698" spans="1:15" x14ac:dyDescent="0.35">
      <c r="A1698" s="873" t="b">
        <f t="shared" ca="1" si="154"/>
        <v>0</v>
      </c>
      <c r="B1698" s="873"/>
      <c r="C1698" s="891" t="str">
        <f ca="1">IF(COUNTA(O$1399:O1698)=1,"",OFFSET(B1698,-COUNTA(O$1399:O1698)+1,1))</f>
        <v>a1G55000001jxkZEAQ</v>
      </c>
      <c r="D1698" s="878"/>
      <c r="E1698" s="875" t="str">
        <f ca="1">IFERROR(IF(VLOOKUP(C1698,' Disaggregation - Section E '!A$7:J606,7,0)="","",VLOOKUP(C1698,' Disaggregation - Section E '!A$7:J310,7,0)*100),"")</f>
        <v/>
      </c>
      <c r="F1698" s="877" t="str">
        <f ca="1">IFERROR(IF(VLOOKUP(C1698,' Disaggregation - Section E '!A$7:J606,5,0)=0,"",VLOOKUP(C1698,' Disaggregation - Section E '!A$7:J606,5,0)),"")</f>
        <v/>
      </c>
      <c r="G1698" s="876" t="str">
        <f ca="1">IFERROR(IF(VLOOKUP(C1698,' Disaggregation - Section E '!A$7:J606,6,0)="","",VLOOKUP(C1698,' Disaggregation - Section E '!A$7:J606,6,0)),"")</f>
        <v/>
      </c>
      <c r="H1698" s="876" t="str">
        <f ca="1">IFERROR(IF(INDEX(' Disaggregation - Section E '!F$7:F606,MATCH(C1698,' Disaggregation - Section E '!A$7:A606,0)+1,1)&lt;&gt;0,INDEX(' Disaggregation - Section E '!F$7:F606,MATCH(C1698,' Disaggregation - Section E '!A$7:A606,0)+1,1),""),"")</f>
        <v/>
      </c>
      <c r="I1698" s="877" t="str">
        <f ca="1">IFERROR(IF(VLOOKUP(C1698,' Disaggregation - Section E '!A$7:J606,8,0)=0,"",VLOOKUP(C1698,' Disaggregation - Section E '!A$7:J606,8,0)),"")</f>
        <v/>
      </c>
      <c r="J1698" s="877" t="str">
        <f ca="1">IFERROR(IF(VLOOKUP(C1698,' Disaggregation - Section E '!A$7:J606,9,0)="","",VLOOKUP(C1698,' Disaggregation - Section E '!A$7:J606,9,0)),"")</f>
        <v/>
      </c>
      <c r="K1698" s="873" t="str">
        <f ca="1">IFERROR(VLOOKUP(C1698,' Disaggregation - Section E '!A$7:J606,3,0),"")</f>
        <v/>
      </c>
      <c r="L1698" s="877" t="str">
        <f ca="1">IFERROR(IF(VLOOKUP(C1698,' Disaggregation - Section E '!A$7:J606,10,0)="","",VLOOKUP(C1698,' Disaggregation - Section E '!A$7:J606,10,0)),"")</f>
        <v/>
      </c>
      <c r="M1698" s="873" t="str">
        <f ca="1">IFERROR(IF(VLOOKUP(C1698,' Disaggregation - Section E '!A$7:O606,15,0)=0,"",VLOOKUP(C1698,' Disaggregation - Section E '!A$7:O606,15,0)),"")</f>
        <v/>
      </c>
      <c r="N1698" s="873"/>
      <c r="O1698" s="873"/>
    </row>
    <row r="1699" spans="1:15" x14ac:dyDescent="0.35">
      <c r="A1699" s="873" t="b">
        <f t="shared" ca="1" si="154"/>
        <v>0</v>
      </c>
      <c r="B1699" s="873"/>
      <c r="C1699" s="891" t="str">
        <f ca="1">IF(COUNTA(O$1399:O1699)=1,"",OFFSET(B1699,-COUNTA(O$1399:O1699)+1,1))</f>
        <v>a1G55000001jxkaEAA</v>
      </c>
      <c r="D1699" s="878"/>
      <c r="E1699" s="875" t="str">
        <f ca="1">IFERROR(IF(VLOOKUP(C1699,' Disaggregation - Section E '!A$7:J607,7,0)="","",VLOOKUP(C1699,' Disaggregation - Section E '!A$7:J311,7,0)*100),"")</f>
        <v/>
      </c>
      <c r="F1699" s="877" t="str">
        <f ca="1">IFERROR(IF(VLOOKUP(C1699,' Disaggregation - Section E '!A$7:J607,5,0)=0,"",VLOOKUP(C1699,' Disaggregation - Section E '!A$7:J607,5,0)),"")</f>
        <v/>
      </c>
      <c r="G1699" s="876" t="str">
        <f ca="1">IFERROR(IF(VLOOKUP(C1699,' Disaggregation - Section E '!A$7:J607,6,0)="","",VLOOKUP(C1699,' Disaggregation - Section E '!A$7:J607,6,0)),"")</f>
        <v/>
      </c>
      <c r="H1699" s="876" t="str">
        <f ca="1">IFERROR(IF(INDEX(' Disaggregation - Section E '!F$7:F607,MATCH(C1699,' Disaggregation - Section E '!A$7:A607,0)+1,1)&lt;&gt;0,INDEX(' Disaggregation - Section E '!F$7:F607,MATCH(C1699,' Disaggregation - Section E '!A$7:A607,0)+1,1),""),"")</f>
        <v/>
      </c>
      <c r="I1699" s="877" t="str">
        <f ca="1">IFERROR(IF(VLOOKUP(C1699,' Disaggregation - Section E '!A$7:J607,8,0)=0,"",VLOOKUP(C1699,' Disaggregation - Section E '!A$7:J607,8,0)),"")</f>
        <v/>
      </c>
      <c r="J1699" s="877" t="str">
        <f ca="1">IFERROR(IF(VLOOKUP(C1699,' Disaggregation - Section E '!A$7:J607,9,0)="","",VLOOKUP(C1699,' Disaggregation - Section E '!A$7:J607,9,0)),"")</f>
        <v/>
      </c>
      <c r="K1699" s="873" t="str">
        <f ca="1">IFERROR(VLOOKUP(C1699,' Disaggregation - Section E '!A$7:J607,3,0),"")</f>
        <v/>
      </c>
      <c r="L1699" s="877" t="str">
        <f ca="1">IFERROR(IF(VLOOKUP(C1699,' Disaggregation - Section E '!A$7:J607,10,0)="","",VLOOKUP(C1699,' Disaggregation - Section E '!A$7:J607,10,0)),"")</f>
        <v/>
      </c>
      <c r="M1699" s="873" t="str">
        <f ca="1">IFERROR(IF(VLOOKUP(C1699,' Disaggregation - Section E '!A$7:O607,15,0)=0,"",VLOOKUP(C1699,' Disaggregation - Section E '!A$7:O607,15,0)),"")</f>
        <v/>
      </c>
      <c r="N1699" s="873"/>
      <c r="O1699" s="873"/>
    </row>
    <row r="1700" spans="1:15" x14ac:dyDescent="0.35">
      <c r="A1700" s="873" t="b">
        <f t="shared" ca="1" si="154"/>
        <v>0</v>
      </c>
      <c r="B1700" s="873"/>
      <c r="C1700" s="891" t="str">
        <f ca="1">IF(COUNTA(O$1399:O1700)=1,"",OFFSET(B1700,-COUNTA(O$1399:O1700)+1,1))</f>
        <v>a1G55000001jxkbEAA</v>
      </c>
      <c r="D1700" s="878"/>
      <c r="E1700" s="875" t="str">
        <f ca="1">IFERROR(IF(VLOOKUP(C1700,' Disaggregation - Section E '!A$7:J608,7,0)="","",VLOOKUP(C1700,' Disaggregation - Section E '!A$7:J312,7,0)*100),"")</f>
        <v/>
      </c>
      <c r="F1700" s="877" t="str">
        <f ca="1">IFERROR(IF(VLOOKUP(C1700,' Disaggregation - Section E '!A$7:J608,5,0)=0,"",VLOOKUP(C1700,' Disaggregation - Section E '!A$7:J608,5,0)),"")</f>
        <v/>
      </c>
      <c r="G1700" s="876" t="str">
        <f ca="1">IFERROR(IF(VLOOKUP(C1700,' Disaggregation - Section E '!A$7:J608,6,0)="","",VLOOKUP(C1700,' Disaggregation - Section E '!A$7:J608,6,0)),"")</f>
        <v/>
      </c>
      <c r="H1700" s="876" t="str">
        <f ca="1">IFERROR(IF(INDEX(' Disaggregation - Section E '!F$7:F608,MATCH(C1700,' Disaggregation - Section E '!A$7:A608,0)+1,1)&lt;&gt;0,INDEX(' Disaggregation - Section E '!F$7:F608,MATCH(C1700,' Disaggregation - Section E '!A$7:A608,0)+1,1),""),"")</f>
        <v/>
      </c>
      <c r="I1700" s="877" t="str">
        <f ca="1">IFERROR(IF(VLOOKUP(C1700,' Disaggregation - Section E '!A$7:J608,8,0)=0,"",VLOOKUP(C1700,' Disaggregation - Section E '!A$7:J608,8,0)),"")</f>
        <v/>
      </c>
      <c r="J1700" s="877" t="str">
        <f ca="1">IFERROR(IF(VLOOKUP(C1700,' Disaggregation - Section E '!A$7:J608,9,0)="","",VLOOKUP(C1700,' Disaggregation - Section E '!A$7:J608,9,0)),"")</f>
        <v/>
      </c>
      <c r="K1700" s="873" t="str">
        <f ca="1">IFERROR(VLOOKUP(C1700,' Disaggregation - Section E '!A$7:J608,3,0),"")</f>
        <v/>
      </c>
      <c r="L1700" s="877" t="str">
        <f ca="1">IFERROR(IF(VLOOKUP(C1700,' Disaggregation - Section E '!A$7:J608,10,0)="","",VLOOKUP(C1700,' Disaggregation - Section E '!A$7:J608,10,0)),"")</f>
        <v/>
      </c>
      <c r="M1700" s="873" t="str">
        <f ca="1">IFERROR(IF(VLOOKUP(C1700,' Disaggregation - Section E '!A$7:O608,15,0)=0,"",VLOOKUP(C1700,' Disaggregation - Section E '!A$7:O608,15,0)),"")</f>
        <v/>
      </c>
      <c r="N1700" s="873"/>
      <c r="O1700" s="873"/>
    </row>
    <row r="1702" spans="1:15" x14ac:dyDescent="0.35">
      <c r="A1702" s="882" t="s">
        <v>277</v>
      </c>
    </row>
    <row r="1703" spans="1:15" x14ac:dyDescent="0.35">
      <c r="A1703" s="873" t="s">
        <v>46</v>
      </c>
      <c r="B1703" s="873"/>
      <c r="C1703" s="873" t="s">
        <v>48</v>
      </c>
      <c r="D1703" s="873" t="s">
        <v>25</v>
      </c>
      <c r="E1703" s="873" t="s">
        <v>4</v>
      </c>
      <c r="F1703" s="873" t="s">
        <v>27</v>
      </c>
      <c r="G1703" s="873" t="s">
        <v>2</v>
      </c>
      <c r="H1703" s="873" t="s">
        <v>3</v>
      </c>
      <c r="I1703" s="873" t="s">
        <v>146</v>
      </c>
      <c r="J1703" s="873" t="s">
        <v>18</v>
      </c>
      <c r="K1703" s="873" t="s">
        <v>414</v>
      </c>
      <c r="L1703" s="873"/>
      <c r="M1703" s="873" t="s">
        <v>422</v>
      </c>
      <c r="N1703" s="873" t="s">
        <v>9</v>
      </c>
      <c r="O1703" s="873" t="s">
        <v>167</v>
      </c>
    </row>
    <row r="1704" spans="1:15" hidden="1" x14ac:dyDescent="0.35">
      <c r="A1704" s="873" t="b">
        <f ca="1">IF(M1704&lt;&gt;"",TRUE,FALSE)</f>
        <v>0</v>
      </c>
      <c r="B1704" s="873"/>
      <c r="C1704" s="873" t="str">
        <f ca="1">IF(COUNTA(O$1703:O1704)=1,"",OFFSET(B1702,-COUNTA(O$1703:O1704)+3,1))</f>
        <v/>
      </c>
      <c r="D1704" s="878"/>
      <c r="E1704" s="875" t="str">
        <f ca="1">IFERROR(IF(VLOOKUP(C1704,' Disaggregation - Section E '!A$618:J1820,7,0)="","",VLOOKUP(C1704,' Disaggregation - Section E '!A$618:J1820,7,0)*100),"")</f>
        <v/>
      </c>
      <c r="F1704" s="877" t="str">
        <f ca="1">IFERROR(VLOOKUP(C1704,' Disaggregation - Section E '!A$618:J1820,5,0),"")</f>
        <v/>
      </c>
      <c r="G1704" s="876" t="str">
        <f ca="1">IFERROR(IF(VLOOKUP(C1704,' Disaggregation - Section E '!A$618:J1820,6,0)="","",VLOOKUP(C1704,' Disaggregation - Section E '!A$618:J1820,6,0)),"")</f>
        <v/>
      </c>
      <c r="H1704" s="876" t="str">
        <f ca="1">IFERROR(IF(INDEX(' Disaggregation - Section E '!F$618:F1820,MATCH(C1704,' Disaggregation - Section E '!A$618:A1820,0)+1,1)&lt;&gt;0,INDEX(' Disaggregation - Section E '!F$618:F1820,MATCH(C1704,' Disaggregation - Section E '!A$618:A1820,0)+1,1),""),"")</f>
        <v/>
      </c>
      <c r="I1704" s="877" t="str">
        <f ca="1">IFERROR(IF(VLOOKUP(C1704,' Disaggregation - Section E '!A$618:J1820,8,0)=0,"",VLOOKUP(C1704,' Disaggregation - Section E '!A$618:J1820,8,0)),"")</f>
        <v/>
      </c>
      <c r="J1704" s="877" t="str">
        <f ca="1">IFERROR(IF(VLOOKUP(C1704,' Disaggregation - Section E '!A$618:J1820,9,0)="","",VLOOKUP(C1704,' Disaggregation - Section E '!A$618:J1820,9,0)),"")</f>
        <v/>
      </c>
      <c r="K1704" s="873" t="str">
        <f ca="1">IFERROR(VLOOKUP(C1704,' Disaggregation - Section E '!A$618:J1820,3,0),"")</f>
        <v/>
      </c>
      <c r="L1704" s="873"/>
      <c r="M1704" s="873" t="str">
        <f ca="1">IFERROR(IF(VLOOKUP(C1704,' Disaggregation - Section E '!A$618:O623,15,0)=0,"",VLOOKUP(C1704,' Disaggregation - Section E '!A$618:O623,15,0)),"")</f>
        <v/>
      </c>
      <c r="N1704" s="877" t="str">
        <f ca="1">IFERROR(IF(VLOOKUP(C1704,' Disaggregation - Section E '!A$618:J1820,10,0)=0,"",VLOOKUP(C1704,' Disaggregation - Section E '!A$618:J1820,10,0)),"")</f>
        <v/>
      </c>
      <c r="O1704" s="873"/>
    </row>
    <row r="1705" spans="1:15" x14ac:dyDescent="0.35">
      <c r="A1705" s="873" t="b">
        <v>0</v>
      </c>
      <c r="B1705" s="873"/>
      <c r="C1705" s="873" t="s">
        <v>3488</v>
      </c>
      <c r="D1705" s="878">
        <v>1</v>
      </c>
      <c r="E1705" s="875"/>
      <c r="F1705" s="877"/>
      <c r="G1705" s="876"/>
      <c r="H1705" s="876"/>
      <c r="I1705" s="877"/>
      <c r="J1705" s="877"/>
      <c r="K1705" s="873" t="str">
        <f ca="1">IFERROR(VLOOKUP(C1705,' Disaggregation - Section E '!A$618:J1821,3,0),"")</f>
        <v/>
      </c>
      <c r="L1705" s="873"/>
      <c r="M1705" s="873"/>
      <c r="N1705" s="877"/>
      <c r="O1705" s="873" t="s">
        <v>3487</v>
      </c>
    </row>
    <row r="1706" spans="1:15" x14ac:dyDescent="0.35">
      <c r="A1706" s="873" t="b">
        <v>0</v>
      </c>
      <c r="B1706" s="873"/>
      <c r="C1706" s="873" t="s">
        <v>3490</v>
      </c>
      <c r="D1706" s="878">
        <v>1</v>
      </c>
      <c r="E1706" s="875"/>
      <c r="F1706" s="877"/>
      <c r="G1706" s="876"/>
      <c r="H1706" s="876"/>
      <c r="I1706" s="877"/>
      <c r="J1706" s="877"/>
      <c r="K1706" s="873" t="str">
        <f ca="1">IFERROR(VLOOKUP(C1706,' Disaggregation - Section E '!A$618:J1822,3,0),"")</f>
        <v/>
      </c>
      <c r="L1706" s="873"/>
      <c r="M1706" s="873"/>
      <c r="N1706" s="877"/>
      <c r="O1706" s="873" t="s">
        <v>3487</v>
      </c>
    </row>
    <row r="1707" spans="1:15" x14ac:dyDescent="0.35">
      <c r="A1707" s="873" t="b">
        <v>0</v>
      </c>
      <c r="B1707" s="873"/>
      <c r="C1707" s="873" t="s">
        <v>3492</v>
      </c>
      <c r="D1707" s="878">
        <v>1</v>
      </c>
      <c r="E1707" s="875"/>
      <c r="F1707" s="877"/>
      <c r="G1707" s="876"/>
      <c r="H1707" s="876"/>
      <c r="I1707" s="877"/>
      <c r="J1707" s="877"/>
      <c r="K1707" s="873" t="str">
        <f ca="1">IFERROR(VLOOKUP(C1707,' Disaggregation - Section E '!A$618:J1823,3,0),"")</f>
        <v/>
      </c>
      <c r="L1707" s="873"/>
      <c r="M1707" s="873"/>
      <c r="N1707" s="877"/>
      <c r="O1707" s="873" t="s">
        <v>3487</v>
      </c>
    </row>
    <row r="1708" spans="1:15" x14ac:dyDescent="0.35">
      <c r="A1708" s="873" t="b">
        <v>0</v>
      </c>
      <c r="B1708" s="873"/>
      <c r="C1708" s="873" t="s">
        <v>3494</v>
      </c>
      <c r="D1708" s="878">
        <v>1</v>
      </c>
      <c r="E1708" s="875"/>
      <c r="F1708" s="877"/>
      <c r="G1708" s="876"/>
      <c r="H1708" s="876"/>
      <c r="I1708" s="877"/>
      <c r="J1708" s="877"/>
      <c r="K1708" s="873" t="str">
        <f ca="1">IFERROR(VLOOKUP(C1708,' Disaggregation - Section E '!A$618:J1824,3,0),"")</f>
        <v/>
      </c>
      <c r="L1708" s="873"/>
      <c r="M1708" s="873"/>
      <c r="N1708" s="877"/>
      <c r="O1708" s="873" t="s">
        <v>3487</v>
      </c>
    </row>
    <row r="1709" spans="1:15" x14ac:dyDescent="0.35">
      <c r="A1709" s="873" t="b">
        <v>0</v>
      </c>
      <c r="B1709" s="873"/>
      <c r="C1709" s="873" t="s">
        <v>3496</v>
      </c>
      <c r="D1709" s="878">
        <v>1</v>
      </c>
      <c r="E1709" s="875"/>
      <c r="F1709" s="877"/>
      <c r="G1709" s="876"/>
      <c r="H1709" s="876"/>
      <c r="I1709" s="877"/>
      <c r="J1709" s="877"/>
      <c r="K1709" s="873" t="str">
        <f ca="1">IFERROR(VLOOKUP(C1709,' Disaggregation - Section E '!A$618:J1825,3,0),"")</f>
        <v/>
      </c>
      <c r="L1709" s="873"/>
      <c r="M1709" s="873"/>
      <c r="N1709" s="877"/>
      <c r="O1709" s="873" t="s">
        <v>3487</v>
      </c>
    </row>
    <row r="1710" spans="1:15" x14ac:dyDescent="0.35">
      <c r="A1710" s="873" t="b">
        <v>0</v>
      </c>
      <c r="B1710" s="873"/>
      <c r="C1710" s="873" t="s">
        <v>3498</v>
      </c>
      <c r="D1710" s="878">
        <v>1</v>
      </c>
      <c r="E1710" s="875"/>
      <c r="F1710" s="877"/>
      <c r="G1710" s="876"/>
      <c r="H1710" s="876"/>
      <c r="I1710" s="877"/>
      <c r="J1710" s="877"/>
      <c r="K1710" s="873" t="str">
        <f ca="1">IFERROR(VLOOKUP(C1710,' Disaggregation - Section E '!A$618:J1826,3,0),"")</f>
        <v/>
      </c>
      <c r="L1710" s="873"/>
      <c r="M1710" s="873"/>
      <c r="N1710" s="877"/>
      <c r="O1710" s="873" t="s">
        <v>3487</v>
      </c>
    </row>
    <row r="1711" spans="1:15" x14ac:dyDescent="0.35">
      <c r="A1711" s="873" t="b">
        <v>0</v>
      </c>
      <c r="B1711" s="873"/>
      <c r="C1711" s="873" t="s">
        <v>3500</v>
      </c>
      <c r="D1711" s="878">
        <v>1</v>
      </c>
      <c r="E1711" s="875"/>
      <c r="F1711" s="877"/>
      <c r="G1711" s="876"/>
      <c r="H1711" s="876"/>
      <c r="I1711" s="877"/>
      <c r="J1711" s="877"/>
      <c r="K1711" s="873" t="str">
        <f ca="1">IFERROR(VLOOKUP(C1711,' Disaggregation - Section E '!A$618:J1827,3,0),"")</f>
        <v/>
      </c>
      <c r="L1711" s="873"/>
      <c r="M1711" s="873"/>
      <c r="N1711" s="877"/>
      <c r="O1711" s="873" t="s">
        <v>3487</v>
      </c>
    </row>
    <row r="1712" spans="1:15" x14ac:dyDescent="0.35">
      <c r="A1712" s="873" t="b">
        <v>0</v>
      </c>
      <c r="B1712" s="873"/>
      <c r="C1712" s="873" t="s">
        <v>3502</v>
      </c>
      <c r="D1712" s="878">
        <v>1</v>
      </c>
      <c r="E1712" s="875"/>
      <c r="F1712" s="877"/>
      <c r="G1712" s="876"/>
      <c r="H1712" s="876"/>
      <c r="I1712" s="877"/>
      <c r="J1712" s="877"/>
      <c r="K1712" s="873" t="str">
        <f ca="1">IFERROR(VLOOKUP(C1712,' Disaggregation - Section E '!A$618:J1828,3,0),"")</f>
        <v/>
      </c>
      <c r="L1712" s="873"/>
      <c r="M1712" s="873"/>
      <c r="N1712" s="877"/>
      <c r="O1712" s="873" t="s">
        <v>3487</v>
      </c>
    </row>
    <row r="1713" spans="1:15" x14ac:dyDescent="0.35">
      <c r="A1713" s="873" t="b">
        <v>0</v>
      </c>
      <c r="B1713" s="873"/>
      <c r="C1713" s="873" t="s">
        <v>3504</v>
      </c>
      <c r="D1713" s="878">
        <v>1</v>
      </c>
      <c r="E1713" s="875"/>
      <c r="F1713" s="877"/>
      <c r="G1713" s="876"/>
      <c r="H1713" s="876"/>
      <c r="I1713" s="877"/>
      <c r="J1713" s="877"/>
      <c r="K1713" s="873" t="str">
        <f ca="1">IFERROR(VLOOKUP(C1713,' Disaggregation - Section E '!A$618:J1829,3,0),"")</f>
        <v/>
      </c>
      <c r="L1713" s="873"/>
      <c r="M1713" s="873"/>
      <c r="N1713" s="877"/>
      <c r="O1713" s="873" t="s">
        <v>3487</v>
      </c>
    </row>
    <row r="1714" spans="1:15" x14ac:dyDescent="0.35">
      <c r="A1714" s="873" t="b">
        <v>0</v>
      </c>
      <c r="B1714" s="873"/>
      <c r="C1714" s="873" t="s">
        <v>3506</v>
      </c>
      <c r="D1714" s="878">
        <v>1</v>
      </c>
      <c r="E1714" s="875"/>
      <c r="F1714" s="877"/>
      <c r="G1714" s="876"/>
      <c r="H1714" s="876"/>
      <c r="I1714" s="877"/>
      <c r="J1714" s="877"/>
      <c r="K1714" s="873" t="str">
        <f ca="1">IFERROR(VLOOKUP(C1714,' Disaggregation - Section E '!A$618:J1830,3,0),"")</f>
        <v/>
      </c>
      <c r="L1714" s="873"/>
      <c r="M1714" s="873"/>
      <c r="N1714" s="877"/>
      <c r="O1714" s="873" t="s">
        <v>3487</v>
      </c>
    </row>
    <row r="1715" spans="1:15" x14ac:dyDescent="0.35">
      <c r="A1715" s="873" t="b">
        <v>0</v>
      </c>
      <c r="B1715" s="873"/>
      <c r="C1715" s="873" t="s">
        <v>3508</v>
      </c>
      <c r="D1715" s="878">
        <v>1</v>
      </c>
      <c r="E1715" s="875"/>
      <c r="F1715" s="877"/>
      <c r="G1715" s="876"/>
      <c r="H1715" s="876"/>
      <c r="I1715" s="877"/>
      <c r="J1715" s="877"/>
      <c r="K1715" s="873" t="str">
        <f ca="1">IFERROR(VLOOKUP(C1715,' Disaggregation - Section E '!A$618:J1831,3,0),"")</f>
        <v/>
      </c>
      <c r="L1715" s="873"/>
      <c r="M1715" s="873"/>
      <c r="N1715" s="877"/>
      <c r="O1715" s="873" t="s">
        <v>3487</v>
      </c>
    </row>
    <row r="1716" spans="1:15" x14ac:dyDescent="0.35">
      <c r="A1716" s="873" t="b">
        <v>0</v>
      </c>
      <c r="B1716" s="873"/>
      <c r="C1716" s="873" t="s">
        <v>3510</v>
      </c>
      <c r="D1716" s="878">
        <v>1</v>
      </c>
      <c r="E1716" s="875"/>
      <c r="F1716" s="877"/>
      <c r="G1716" s="876"/>
      <c r="H1716" s="876"/>
      <c r="I1716" s="877"/>
      <c r="J1716" s="877"/>
      <c r="K1716" s="873" t="str">
        <f ca="1">IFERROR(VLOOKUP(C1716,' Disaggregation - Section E '!A$618:J1832,3,0),"")</f>
        <v/>
      </c>
      <c r="L1716" s="873"/>
      <c r="M1716" s="873"/>
      <c r="N1716" s="877"/>
      <c r="O1716" s="873" t="s">
        <v>3487</v>
      </c>
    </row>
    <row r="1717" spans="1:15" x14ac:dyDescent="0.35">
      <c r="A1717" s="873" t="b">
        <v>0</v>
      </c>
      <c r="B1717" s="873"/>
      <c r="C1717" s="873" t="s">
        <v>3512</v>
      </c>
      <c r="D1717" s="878">
        <v>1</v>
      </c>
      <c r="E1717" s="875"/>
      <c r="F1717" s="877"/>
      <c r="G1717" s="876"/>
      <c r="H1717" s="876"/>
      <c r="I1717" s="877"/>
      <c r="J1717" s="877"/>
      <c r="K1717" s="873" t="str">
        <f ca="1">IFERROR(VLOOKUP(C1717,' Disaggregation - Section E '!A$618:J1833,3,0),"")</f>
        <v/>
      </c>
      <c r="L1717" s="873"/>
      <c r="M1717" s="873"/>
      <c r="N1717" s="877"/>
      <c r="O1717" s="873" t="s">
        <v>3487</v>
      </c>
    </row>
    <row r="1718" spans="1:15" x14ac:dyDescent="0.35">
      <c r="A1718" s="873" t="b">
        <v>0</v>
      </c>
      <c r="B1718" s="873"/>
      <c r="C1718" s="873" t="s">
        <v>3514</v>
      </c>
      <c r="D1718" s="878">
        <v>1</v>
      </c>
      <c r="E1718" s="875"/>
      <c r="F1718" s="877"/>
      <c r="G1718" s="876"/>
      <c r="H1718" s="876"/>
      <c r="I1718" s="877"/>
      <c r="J1718" s="877"/>
      <c r="K1718" s="873" t="str">
        <f ca="1">IFERROR(VLOOKUP(C1718,' Disaggregation - Section E '!A$618:J1834,3,0),"")</f>
        <v/>
      </c>
      <c r="L1718" s="873"/>
      <c r="M1718" s="873"/>
      <c r="N1718" s="877"/>
      <c r="O1718" s="873" t="s">
        <v>3487</v>
      </c>
    </row>
    <row r="1719" spans="1:15" x14ac:dyDescent="0.35">
      <c r="A1719" s="873" t="b">
        <v>0</v>
      </c>
      <c r="B1719" s="873"/>
      <c r="C1719" s="873" t="s">
        <v>3516</v>
      </c>
      <c r="D1719" s="878">
        <v>1</v>
      </c>
      <c r="E1719" s="875"/>
      <c r="F1719" s="877"/>
      <c r="G1719" s="876"/>
      <c r="H1719" s="876"/>
      <c r="I1719" s="877"/>
      <c r="J1719" s="877"/>
      <c r="K1719" s="873" t="str">
        <f ca="1">IFERROR(VLOOKUP(C1719,' Disaggregation - Section E '!A$618:J1835,3,0),"")</f>
        <v/>
      </c>
      <c r="L1719" s="873"/>
      <c r="M1719" s="873"/>
      <c r="N1719" s="877"/>
      <c r="O1719" s="873" t="s">
        <v>3487</v>
      </c>
    </row>
    <row r="1720" spans="1:15" x14ac:dyDescent="0.35">
      <c r="A1720" s="873" t="b">
        <v>0</v>
      </c>
      <c r="B1720" s="873"/>
      <c r="C1720" s="873" t="s">
        <v>3518</v>
      </c>
      <c r="D1720" s="878">
        <v>1</v>
      </c>
      <c r="E1720" s="875"/>
      <c r="F1720" s="877"/>
      <c r="G1720" s="876"/>
      <c r="H1720" s="876"/>
      <c r="I1720" s="877"/>
      <c r="J1720" s="877"/>
      <c r="K1720" s="873" t="str">
        <f ca="1">IFERROR(VLOOKUP(C1720,' Disaggregation - Section E '!A$618:J1836,3,0),"")</f>
        <v/>
      </c>
      <c r="L1720" s="873"/>
      <c r="M1720" s="873"/>
      <c r="N1720" s="877"/>
      <c r="O1720" s="873" t="s">
        <v>3487</v>
      </c>
    </row>
    <row r="1721" spans="1:15" x14ac:dyDescent="0.35">
      <c r="A1721" s="873" t="b">
        <v>0</v>
      </c>
      <c r="B1721" s="873"/>
      <c r="C1721" s="873" t="s">
        <v>3520</v>
      </c>
      <c r="D1721" s="878">
        <v>1</v>
      </c>
      <c r="E1721" s="875"/>
      <c r="F1721" s="877"/>
      <c r="G1721" s="876"/>
      <c r="H1721" s="876"/>
      <c r="I1721" s="877"/>
      <c r="J1721" s="877"/>
      <c r="K1721" s="873" t="str">
        <f ca="1">IFERROR(VLOOKUP(C1721,' Disaggregation - Section E '!A$618:J1837,3,0),"")</f>
        <v/>
      </c>
      <c r="L1721" s="873"/>
      <c r="M1721" s="873"/>
      <c r="N1721" s="877"/>
      <c r="O1721" s="873" t="s">
        <v>3487</v>
      </c>
    </row>
    <row r="1722" spans="1:15" x14ac:dyDescent="0.35">
      <c r="A1722" s="873" t="b">
        <v>0</v>
      </c>
      <c r="B1722" s="873"/>
      <c r="C1722" s="873" t="s">
        <v>3522</v>
      </c>
      <c r="D1722" s="878">
        <v>1</v>
      </c>
      <c r="E1722" s="875"/>
      <c r="F1722" s="877"/>
      <c r="G1722" s="876"/>
      <c r="H1722" s="876"/>
      <c r="I1722" s="877"/>
      <c r="J1722" s="877"/>
      <c r="K1722" s="873" t="str">
        <f ca="1">IFERROR(VLOOKUP(C1722,' Disaggregation - Section E '!A$618:J1838,3,0),"")</f>
        <v/>
      </c>
      <c r="L1722" s="873"/>
      <c r="M1722" s="873"/>
      <c r="N1722" s="877"/>
      <c r="O1722" s="873" t="s">
        <v>3487</v>
      </c>
    </row>
    <row r="1723" spans="1:15" x14ac:dyDescent="0.35">
      <c r="A1723" s="873" t="b">
        <v>0</v>
      </c>
      <c r="B1723" s="873"/>
      <c r="C1723" s="873" t="s">
        <v>3524</v>
      </c>
      <c r="D1723" s="878">
        <v>1</v>
      </c>
      <c r="E1723" s="875"/>
      <c r="F1723" s="877"/>
      <c r="G1723" s="876"/>
      <c r="H1723" s="876"/>
      <c r="I1723" s="877"/>
      <c r="J1723" s="877"/>
      <c r="K1723" s="873" t="str">
        <f ca="1">IFERROR(VLOOKUP(C1723,' Disaggregation - Section E '!A$618:J1839,3,0),"")</f>
        <v/>
      </c>
      <c r="L1723" s="873"/>
      <c r="M1723" s="873"/>
      <c r="N1723" s="877"/>
      <c r="O1723" s="873" t="s">
        <v>3487</v>
      </c>
    </row>
    <row r="1724" spans="1:15" x14ac:dyDescent="0.35">
      <c r="A1724" s="873" t="b">
        <v>0</v>
      </c>
      <c r="B1724" s="873"/>
      <c r="C1724" s="873" t="s">
        <v>3526</v>
      </c>
      <c r="D1724" s="878">
        <v>1</v>
      </c>
      <c r="E1724" s="875"/>
      <c r="F1724" s="877"/>
      <c r="G1724" s="876"/>
      <c r="H1724" s="876"/>
      <c r="I1724" s="877"/>
      <c r="J1724" s="877"/>
      <c r="K1724" s="873" t="str">
        <f ca="1">IFERROR(VLOOKUP(C1724,' Disaggregation - Section E '!A$618:J1840,3,0),"")</f>
        <v/>
      </c>
      <c r="L1724" s="873"/>
      <c r="M1724" s="873"/>
      <c r="N1724" s="877"/>
      <c r="O1724" s="873" t="s">
        <v>3487</v>
      </c>
    </row>
    <row r="1725" spans="1:15" x14ac:dyDescent="0.35">
      <c r="A1725" s="873" t="b">
        <v>0</v>
      </c>
      <c r="B1725" s="873"/>
      <c r="C1725" s="873" t="s">
        <v>3529</v>
      </c>
      <c r="D1725" s="878">
        <v>2</v>
      </c>
      <c r="E1725" s="875"/>
      <c r="F1725" s="877"/>
      <c r="G1725" s="876"/>
      <c r="H1725" s="876"/>
      <c r="I1725" s="877"/>
      <c r="J1725" s="877"/>
      <c r="K1725" s="873" t="str">
        <f ca="1">IFERROR(VLOOKUP(C1725,' Disaggregation - Section E '!A$618:J1841,3,0),"")</f>
        <v/>
      </c>
      <c r="L1725" s="873"/>
      <c r="M1725" s="873"/>
      <c r="N1725" s="877"/>
      <c r="O1725" s="873" t="s">
        <v>3528</v>
      </c>
    </row>
    <row r="1726" spans="1:15" x14ac:dyDescent="0.35">
      <c r="A1726" s="873" t="b">
        <v>0</v>
      </c>
      <c r="B1726" s="873"/>
      <c r="C1726" s="873" t="s">
        <v>3531</v>
      </c>
      <c r="D1726" s="878">
        <v>2</v>
      </c>
      <c r="E1726" s="875"/>
      <c r="F1726" s="877"/>
      <c r="G1726" s="876"/>
      <c r="H1726" s="876"/>
      <c r="I1726" s="877"/>
      <c r="J1726" s="877"/>
      <c r="K1726" s="873" t="str">
        <f ca="1">IFERROR(VLOOKUP(C1726,' Disaggregation - Section E '!A$618:J1842,3,0),"")</f>
        <v/>
      </c>
      <c r="L1726" s="873"/>
      <c r="M1726" s="873"/>
      <c r="N1726" s="877"/>
      <c r="O1726" s="873" t="s">
        <v>3528</v>
      </c>
    </row>
    <row r="1727" spans="1:15" x14ac:dyDescent="0.35">
      <c r="A1727" s="873" t="b">
        <v>0</v>
      </c>
      <c r="B1727" s="873"/>
      <c r="C1727" s="873" t="s">
        <v>3533</v>
      </c>
      <c r="D1727" s="878">
        <v>2</v>
      </c>
      <c r="E1727" s="875"/>
      <c r="F1727" s="877"/>
      <c r="G1727" s="876"/>
      <c r="H1727" s="876"/>
      <c r="I1727" s="877"/>
      <c r="J1727" s="877"/>
      <c r="K1727" s="873" t="str">
        <f ca="1">IFERROR(VLOOKUP(C1727,' Disaggregation - Section E '!A$618:J1843,3,0),"")</f>
        <v/>
      </c>
      <c r="L1727" s="873"/>
      <c r="M1727" s="873"/>
      <c r="N1727" s="877"/>
      <c r="O1727" s="873" t="s">
        <v>3528</v>
      </c>
    </row>
    <row r="1728" spans="1:15" x14ac:dyDescent="0.35">
      <c r="A1728" s="873" t="b">
        <v>0</v>
      </c>
      <c r="B1728" s="873"/>
      <c r="C1728" s="873" t="s">
        <v>3535</v>
      </c>
      <c r="D1728" s="878">
        <v>2</v>
      </c>
      <c r="E1728" s="875"/>
      <c r="F1728" s="877"/>
      <c r="G1728" s="876"/>
      <c r="H1728" s="876"/>
      <c r="I1728" s="877"/>
      <c r="J1728" s="877"/>
      <c r="K1728" s="873" t="str">
        <f ca="1">IFERROR(VLOOKUP(C1728,' Disaggregation - Section E '!A$618:J1844,3,0),"")</f>
        <v/>
      </c>
      <c r="L1728" s="873"/>
      <c r="M1728" s="873"/>
      <c r="N1728" s="877"/>
      <c r="O1728" s="873" t="s">
        <v>3528</v>
      </c>
    </row>
    <row r="1729" spans="1:15" x14ac:dyDescent="0.35">
      <c r="A1729" s="873" t="b">
        <v>0</v>
      </c>
      <c r="B1729" s="873"/>
      <c r="C1729" s="873" t="s">
        <v>3537</v>
      </c>
      <c r="D1729" s="878">
        <v>2</v>
      </c>
      <c r="E1729" s="875"/>
      <c r="F1729" s="877"/>
      <c r="G1729" s="876"/>
      <c r="H1729" s="876"/>
      <c r="I1729" s="877"/>
      <c r="J1729" s="877"/>
      <c r="K1729" s="873" t="str">
        <f ca="1">IFERROR(VLOOKUP(C1729,' Disaggregation - Section E '!A$618:J1845,3,0),"")</f>
        <v/>
      </c>
      <c r="L1729" s="873"/>
      <c r="M1729" s="873"/>
      <c r="N1729" s="877"/>
      <c r="O1729" s="873" t="s">
        <v>3528</v>
      </c>
    </row>
    <row r="1730" spans="1:15" x14ac:dyDescent="0.35">
      <c r="A1730" s="873" t="b">
        <v>0</v>
      </c>
      <c r="B1730" s="873"/>
      <c r="C1730" s="873" t="s">
        <v>3539</v>
      </c>
      <c r="D1730" s="878">
        <v>2</v>
      </c>
      <c r="E1730" s="875"/>
      <c r="F1730" s="877"/>
      <c r="G1730" s="876"/>
      <c r="H1730" s="876"/>
      <c r="I1730" s="877"/>
      <c r="J1730" s="877"/>
      <c r="K1730" s="873" t="str">
        <f ca="1">IFERROR(VLOOKUP(C1730,' Disaggregation - Section E '!A$618:J1846,3,0),"")</f>
        <v/>
      </c>
      <c r="L1730" s="873"/>
      <c r="M1730" s="873"/>
      <c r="N1730" s="877"/>
      <c r="O1730" s="873" t="s">
        <v>3528</v>
      </c>
    </row>
    <row r="1731" spans="1:15" x14ac:dyDescent="0.35">
      <c r="A1731" s="873" t="b">
        <v>0</v>
      </c>
      <c r="B1731" s="873"/>
      <c r="C1731" s="873" t="s">
        <v>3541</v>
      </c>
      <c r="D1731" s="878">
        <v>2</v>
      </c>
      <c r="E1731" s="875"/>
      <c r="F1731" s="877"/>
      <c r="G1731" s="876"/>
      <c r="H1731" s="876"/>
      <c r="I1731" s="877"/>
      <c r="J1731" s="877"/>
      <c r="K1731" s="873" t="str">
        <f ca="1">IFERROR(VLOOKUP(C1731,' Disaggregation - Section E '!A$618:J1847,3,0),"")</f>
        <v/>
      </c>
      <c r="L1731" s="873"/>
      <c r="M1731" s="873"/>
      <c r="N1731" s="877"/>
      <c r="O1731" s="873" t="s">
        <v>3528</v>
      </c>
    </row>
    <row r="1732" spans="1:15" x14ac:dyDescent="0.35">
      <c r="A1732" s="873" t="b">
        <v>0</v>
      </c>
      <c r="B1732" s="873"/>
      <c r="C1732" s="873" t="s">
        <v>3543</v>
      </c>
      <c r="D1732" s="878">
        <v>2</v>
      </c>
      <c r="E1732" s="875"/>
      <c r="F1732" s="877"/>
      <c r="G1732" s="876"/>
      <c r="H1732" s="876"/>
      <c r="I1732" s="877"/>
      <c r="J1732" s="877"/>
      <c r="K1732" s="873" t="str">
        <f ca="1">IFERROR(VLOOKUP(C1732,' Disaggregation - Section E '!A$618:J1848,3,0),"")</f>
        <v/>
      </c>
      <c r="L1732" s="873"/>
      <c r="M1732" s="873"/>
      <c r="N1732" s="877"/>
      <c r="O1732" s="873" t="s">
        <v>3528</v>
      </c>
    </row>
    <row r="1733" spans="1:15" x14ac:dyDescent="0.35">
      <c r="A1733" s="873" t="b">
        <v>0</v>
      </c>
      <c r="B1733" s="873"/>
      <c r="C1733" s="873" t="s">
        <v>3545</v>
      </c>
      <c r="D1733" s="878">
        <v>2</v>
      </c>
      <c r="E1733" s="875"/>
      <c r="F1733" s="877"/>
      <c r="G1733" s="876"/>
      <c r="H1733" s="876"/>
      <c r="I1733" s="877"/>
      <c r="J1733" s="877"/>
      <c r="K1733" s="873" t="str">
        <f ca="1">IFERROR(VLOOKUP(C1733,' Disaggregation - Section E '!A$618:J1849,3,0),"")</f>
        <v/>
      </c>
      <c r="L1733" s="873"/>
      <c r="M1733" s="873"/>
      <c r="N1733" s="877"/>
      <c r="O1733" s="873" t="s">
        <v>3528</v>
      </c>
    </row>
    <row r="1734" spans="1:15" x14ac:dyDescent="0.35">
      <c r="A1734" s="873" t="b">
        <v>0</v>
      </c>
      <c r="B1734" s="873"/>
      <c r="C1734" s="873" t="s">
        <v>3547</v>
      </c>
      <c r="D1734" s="878">
        <v>2</v>
      </c>
      <c r="E1734" s="875"/>
      <c r="F1734" s="877"/>
      <c r="G1734" s="876"/>
      <c r="H1734" s="876"/>
      <c r="I1734" s="877"/>
      <c r="J1734" s="877"/>
      <c r="K1734" s="873" t="str">
        <f ca="1">IFERROR(VLOOKUP(C1734,' Disaggregation - Section E '!A$618:J1850,3,0),"")</f>
        <v/>
      </c>
      <c r="L1734" s="873"/>
      <c r="M1734" s="873"/>
      <c r="N1734" s="877"/>
      <c r="O1734" s="873" t="s">
        <v>3528</v>
      </c>
    </row>
    <row r="1735" spans="1:15" x14ac:dyDescent="0.35">
      <c r="A1735" s="873" t="b">
        <v>0</v>
      </c>
      <c r="B1735" s="873"/>
      <c r="C1735" s="873" t="s">
        <v>3549</v>
      </c>
      <c r="D1735" s="878">
        <v>2</v>
      </c>
      <c r="E1735" s="875"/>
      <c r="F1735" s="877"/>
      <c r="G1735" s="876"/>
      <c r="H1735" s="876"/>
      <c r="I1735" s="877"/>
      <c r="J1735" s="877"/>
      <c r="K1735" s="873" t="str">
        <f ca="1">IFERROR(VLOOKUP(C1735,' Disaggregation - Section E '!A$618:J1851,3,0),"")</f>
        <v/>
      </c>
      <c r="L1735" s="873"/>
      <c r="M1735" s="873"/>
      <c r="N1735" s="877"/>
      <c r="O1735" s="873" t="s">
        <v>3528</v>
      </c>
    </row>
    <row r="1736" spans="1:15" x14ac:dyDescent="0.35">
      <c r="A1736" s="873" t="b">
        <v>0</v>
      </c>
      <c r="B1736" s="873"/>
      <c r="C1736" s="873" t="s">
        <v>3551</v>
      </c>
      <c r="D1736" s="878">
        <v>2</v>
      </c>
      <c r="E1736" s="875"/>
      <c r="F1736" s="877"/>
      <c r="G1736" s="876"/>
      <c r="H1736" s="876"/>
      <c r="I1736" s="877"/>
      <c r="J1736" s="877"/>
      <c r="K1736" s="873" t="str">
        <f ca="1">IFERROR(VLOOKUP(C1736,' Disaggregation - Section E '!A$618:J1852,3,0),"")</f>
        <v/>
      </c>
      <c r="L1736" s="873"/>
      <c r="M1736" s="873"/>
      <c r="N1736" s="877"/>
      <c r="O1736" s="873" t="s">
        <v>3528</v>
      </c>
    </row>
    <row r="1737" spans="1:15" x14ac:dyDescent="0.35">
      <c r="A1737" s="873" t="b">
        <v>0</v>
      </c>
      <c r="B1737" s="873"/>
      <c r="C1737" s="873" t="s">
        <v>3553</v>
      </c>
      <c r="D1737" s="878">
        <v>2</v>
      </c>
      <c r="E1737" s="875"/>
      <c r="F1737" s="877"/>
      <c r="G1737" s="876"/>
      <c r="H1737" s="876"/>
      <c r="I1737" s="877"/>
      <c r="J1737" s="877"/>
      <c r="K1737" s="873" t="str">
        <f ca="1">IFERROR(VLOOKUP(C1737,' Disaggregation - Section E '!A$618:J1853,3,0),"")</f>
        <v/>
      </c>
      <c r="L1737" s="873"/>
      <c r="M1737" s="873"/>
      <c r="N1737" s="877"/>
      <c r="O1737" s="873" t="s">
        <v>3528</v>
      </c>
    </row>
    <row r="1738" spans="1:15" x14ac:dyDescent="0.35">
      <c r="A1738" s="873" t="b">
        <v>0</v>
      </c>
      <c r="B1738" s="873"/>
      <c r="C1738" s="873" t="s">
        <v>3555</v>
      </c>
      <c r="D1738" s="878">
        <v>2</v>
      </c>
      <c r="E1738" s="875"/>
      <c r="F1738" s="877"/>
      <c r="G1738" s="876"/>
      <c r="H1738" s="876"/>
      <c r="I1738" s="877"/>
      <c r="J1738" s="877"/>
      <c r="K1738" s="873" t="str">
        <f ca="1">IFERROR(VLOOKUP(C1738,' Disaggregation - Section E '!A$618:J1854,3,0),"")</f>
        <v/>
      </c>
      <c r="L1738" s="873"/>
      <c r="M1738" s="873"/>
      <c r="N1738" s="877"/>
      <c r="O1738" s="873" t="s">
        <v>3528</v>
      </c>
    </row>
    <row r="1739" spans="1:15" x14ac:dyDescent="0.35">
      <c r="A1739" s="873" t="b">
        <v>0</v>
      </c>
      <c r="B1739" s="873"/>
      <c r="C1739" s="873" t="s">
        <v>3557</v>
      </c>
      <c r="D1739" s="878">
        <v>2</v>
      </c>
      <c r="E1739" s="875"/>
      <c r="F1739" s="877"/>
      <c r="G1739" s="876"/>
      <c r="H1739" s="876"/>
      <c r="I1739" s="877"/>
      <c r="J1739" s="877"/>
      <c r="K1739" s="873" t="str">
        <f ca="1">IFERROR(VLOOKUP(C1739,' Disaggregation - Section E '!A$618:J1855,3,0),"")</f>
        <v/>
      </c>
      <c r="L1739" s="873"/>
      <c r="M1739" s="873"/>
      <c r="N1739" s="877"/>
      <c r="O1739" s="873" t="s">
        <v>3528</v>
      </c>
    </row>
    <row r="1740" spans="1:15" x14ac:dyDescent="0.35">
      <c r="A1740" s="873" t="b">
        <v>0</v>
      </c>
      <c r="B1740" s="873"/>
      <c r="C1740" s="873" t="s">
        <v>3559</v>
      </c>
      <c r="D1740" s="878">
        <v>2</v>
      </c>
      <c r="E1740" s="875"/>
      <c r="F1740" s="877"/>
      <c r="G1740" s="876"/>
      <c r="H1740" s="876"/>
      <c r="I1740" s="877"/>
      <c r="J1740" s="877"/>
      <c r="K1740" s="873" t="str">
        <f ca="1">IFERROR(VLOOKUP(C1740,' Disaggregation - Section E '!A$618:J1856,3,0),"")</f>
        <v/>
      </c>
      <c r="L1740" s="873"/>
      <c r="M1740" s="873"/>
      <c r="N1740" s="877"/>
      <c r="O1740" s="873" t="s">
        <v>3528</v>
      </c>
    </row>
    <row r="1741" spans="1:15" x14ac:dyDescent="0.35">
      <c r="A1741" s="873" t="b">
        <v>0</v>
      </c>
      <c r="B1741" s="873"/>
      <c r="C1741" s="873" t="s">
        <v>3561</v>
      </c>
      <c r="D1741" s="878">
        <v>2</v>
      </c>
      <c r="E1741" s="875"/>
      <c r="F1741" s="877"/>
      <c r="G1741" s="876"/>
      <c r="H1741" s="876"/>
      <c r="I1741" s="877"/>
      <c r="J1741" s="877"/>
      <c r="K1741" s="873" t="str">
        <f ca="1">IFERROR(VLOOKUP(C1741,' Disaggregation - Section E '!A$618:J1857,3,0),"")</f>
        <v/>
      </c>
      <c r="L1741" s="873"/>
      <c r="M1741" s="873"/>
      <c r="N1741" s="877"/>
      <c r="O1741" s="873" t="s">
        <v>3528</v>
      </c>
    </row>
    <row r="1742" spans="1:15" x14ac:dyDescent="0.35">
      <c r="A1742" s="873" t="b">
        <v>0</v>
      </c>
      <c r="B1742" s="873"/>
      <c r="C1742" s="873" t="s">
        <v>3563</v>
      </c>
      <c r="D1742" s="878">
        <v>2</v>
      </c>
      <c r="E1742" s="875"/>
      <c r="F1742" s="877"/>
      <c r="G1742" s="876"/>
      <c r="H1742" s="876"/>
      <c r="I1742" s="877"/>
      <c r="J1742" s="877"/>
      <c r="K1742" s="873" t="str">
        <f ca="1">IFERROR(VLOOKUP(C1742,' Disaggregation - Section E '!A$618:J1858,3,0),"")</f>
        <v/>
      </c>
      <c r="L1742" s="873"/>
      <c r="M1742" s="873"/>
      <c r="N1742" s="877"/>
      <c r="O1742" s="873" t="s">
        <v>3528</v>
      </c>
    </row>
    <row r="1743" spans="1:15" x14ac:dyDescent="0.35">
      <c r="A1743" s="873" t="b">
        <v>0</v>
      </c>
      <c r="B1743" s="873"/>
      <c r="C1743" s="873" t="s">
        <v>3565</v>
      </c>
      <c r="D1743" s="878">
        <v>2</v>
      </c>
      <c r="E1743" s="875"/>
      <c r="F1743" s="877"/>
      <c r="G1743" s="876"/>
      <c r="H1743" s="876"/>
      <c r="I1743" s="877"/>
      <c r="J1743" s="877"/>
      <c r="K1743" s="873" t="str">
        <f ca="1">IFERROR(VLOOKUP(C1743,' Disaggregation - Section E '!A$618:J1859,3,0),"")</f>
        <v/>
      </c>
      <c r="L1743" s="873"/>
      <c r="M1743" s="873"/>
      <c r="N1743" s="877"/>
      <c r="O1743" s="873" t="s">
        <v>3528</v>
      </c>
    </row>
    <row r="1744" spans="1:15" x14ac:dyDescent="0.35">
      <c r="A1744" s="873" t="b">
        <v>0</v>
      </c>
      <c r="B1744" s="873"/>
      <c r="C1744" s="873" t="s">
        <v>3567</v>
      </c>
      <c r="D1744" s="878">
        <v>2</v>
      </c>
      <c r="E1744" s="875"/>
      <c r="F1744" s="877"/>
      <c r="G1744" s="876"/>
      <c r="H1744" s="876"/>
      <c r="I1744" s="877"/>
      <c r="J1744" s="877"/>
      <c r="K1744" s="873" t="str">
        <f ca="1">IFERROR(VLOOKUP(C1744,' Disaggregation - Section E '!A$618:J1860,3,0),"")</f>
        <v/>
      </c>
      <c r="L1744" s="873"/>
      <c r="M1744" s="873"/>
      <c r="N1744" s="877"/>
      <c r="O1744" s="873" t="s">
        <v>3528</v>
      </c>
    </row>
    <row r="1745" spans="1:15" x14ac:dyDescent="0.35">
      <c r="A1745" s="873" t="b">
        <v>0</v>
      </c>
      <c r="B1745" s="873"/>
      <c r="C1745" s="873" t="s">
        <v>3570</v>
      </c>
      <c r="D1745" s="878">
        <v>3</v>
      </c>
      <c r="E1745" s="875"/>
      <c r="F1745" s="877"/>
      <c r="G1745" s="876"/>
      <c r="H1745" s="876"/>
      <c r="I1745" s="877"/>
      <c r="J1745" s="877"/>
      <c r="K1745" s="873" t="str">
        <f ca="1">IFERROR(VLOOKUP(C1745,' Disaggregation - Section E '!A$618:J1861,3,0),"")</f>
        <v/>
      </c>
      <c r="L1745" s="873"/>
      <c r="M1745" s="873"/>
      <c r="N1745" s="877"/>
      <c r="O1745" s="873" t="s">
        <v>3569</v>
      </c>
    </row>
    <row r="1746" spans="1:15" x14ac:dyDescent="0.35">
      <c r="A1746" s="873" t="b">
        <v>0</v>
      </c>
      <c r="B1746" s="873"/>
      <c r="C1746" s="873" t="s">
        <v>3572</v>
      </c>
      <c r="D1746" s="878">
        <v>3</v>
      </c>
      <c r="E1746" s="875"/>
      <c r="F1746" s="877"/>
      <c r="G1746" s="876"/>
      <c r="H1746" s="876"/>
      <c r="I1746" s="877"/>
      <c r="J1746" s="877"/>
      <c r="K1746" s="873" t="str">
        <f ca="1">IFERROR(VLOOKUP(C1746,' Disaggregation - Section E '!A$618:J1862,3,0),"")</f>
        <v/>
      </c>
      <c r="L1746" s="873"/>
      <c r="M1746" s="873"/>
      <c r="N1746" s="877"/>
      <c r="O1746" s="873" t="s">
        <v>3569</v>
      </c>
    </row>
    <row r="1747" spans="1:15" x14ac:dyDescent="0.35">
      <c r="A1747" s="873" t="b">
        <v>0</v>
      </c>
      <c r="B1747" s="873"/>
      <c r="C1747" s="873" t="s">
        <v>3574</v>
      </c>
      <c r="D1747" s="878">
        <v>3</v>
      </c>
      <c r="E1747" s="875"/>
      <c r="F1747" s="877"/>
      <c r="G1747" s="876"/>
      <c r="H1747" s="876"/>
      <c r="I1747" s="877"/>
      <c r="J1747" s="877"/>
      <c r="K1747" s="873" t="str">
        <f ca="1">IFERROR(VLOOKUP(C1747,' Disaggregation - Section E '!A$618:J1863,3,0),"")</f>
        <v/>
      </c>
      <c r="L1747" s="873"/>
      <c r="M1747" s="873"/>
      <c r="N1747" s="877"/>
      <c r="O1747" s="873" t="s">
        <v>3569</v>
      </c>
    </row>
    <row r="1748" spans="1:15" x14ac:dyDescent="0.35">
      <c r="A1748" s="873" t="b">
        <v>0</v>
      </c>
      <c r="B1748" s="873"/>
      <c r="C1748" s="873" t="s">
        <v>3576</v>
      </c>
      <c r="D1748" s="878">
        <v>3</v>
      </c>
      <c r="E1748" s="875"/>
      <c r="F1748" s="877"/>
      <c r="G1748" s="876"/>
      <c r="H1748" s="876"/>
      <c r="I1748" s="877"/>
      <c r="J1748" s="877"/>
      <c r="K1748" s="873" t="str">
        <f ca="1">IFERROR(VLOOKUP(C1748,' Disaggregation - Section E '!A$618:J1864,3,0),"")</f>
        <v/>
      </c>
      <c r="L1748" s="873"/>
      <c r="M1748" s="873"/>
      <c r="N1748" s="877"/>
      <c r="O1748" s="873" t="s">
        <v>3569</v>
      </c>
    </row>
    <row r="1749" spans="1:15" x14ac:dyDescent="0.35">
      <c r="A1749" s="873" t="b">
        <v>0</v>
      </c>
      <c r="B1749" s="873"/>
      <c r="C1749" s="873" t="s">
        <v>3578</v>
      </c>
      <c r="D1749" s="878">
        <v>3</v>
      </c>
      <c r="E1749" s="875"/>
      <c r="F1749" s="877"/>
      <c r="G1749" s="876"/>
      <c r="H1749" s="876"/>
      <c r="I1749" s="877"/>
      <c r="J1749" s="877"/>
      <c r="K1749" s="873" t="str">
        <f ca="1">IFERROR(VLOOKUP(C1749,' Disaggregation - Section E '!A$618:J1865,3,0),"")</f>
        <v/>
      </c>
      <c r="L1749" s="873"/>
      <c r="M1749" s="873"/>
      <c r="N1749" s="877"/>
      <c r="O1749" s="873" t="s">
        <v>3569</v>
      </c>
    </row>
    <row r="1750" spans="1:15" x14ac:dyDescent="0.35">
      <c r="A1750" s="873" t="b">
        <v>0</v>
      </c>
      <c r="B1750" s="873"/>
      <c r="C1750" s="873" t="s">
        <v>3580</v>
      </c>
      <c r="D1750" s="878">
        <v>3</v>
      </c>
      <c r="E1750" s="875"/>
      <c r="F1750" s="877"/>
      <c r="G1750" s="876"/>
      <c r="H1750" s="876"/>
      <c r="I1750" s="877"/>
      <c r="J1750" s="877"/>
      <c r="K1750" s="873" t="str">
        <f ca="1">IFERROR(VLOOKUP(C1750,' Disaggregation - Section E '!A$618:J1866,3,0),"")</f>
        <v/>
      </c>
      <c r="L1750" s="873"/>
      <c r="M1750" s="873"/>
      <c r="N1750" s="877"/>
      <c r="O1750" s="873" t="s">
        <v>3569</v>
      </c>
    </row>
    <row r="1751" spans="1:15" x14ac:dyDescent="0.35">
      <c r="A1751" s="873" t="b">
        <v>0</v>
      </c>
      <c r="B1751" s="873"/>
      <c r="C1751" s="873" t="s">
        <v>3582</v>
      </c>
      <c r="D1751" s="878">
        <v>3</v>
      </c>
      <c r="E1751" s="875"/>
      <c r="F1751" s="877"/>
      <c r="G1751" s="876"/>
      <c r="H1751" s="876"/>
      <c r="I1751" s="877"/>
      <c r="J1751" s="877"/>
      <c r="K1751" s="873" t="str">
        <f ca="1">IFERROR(VLOOKUP(C1751,' Disaggregation - Section E '!A$618:J1867,3,0),"")</f>
        <v/>
      </c>
      <c r="L1751" s="873"/>
      <c r="M1751" s="873"/>
      <c r="N1751" s="877"/>
      <c r="O1751" s="873" t="s">
        <v>3569</v>
      </c>
    </row>
    <row r="1752" spans="1:15" x14ac:dyDescent="0.35">
      <c r="A1752" s="873" t="b">
        <v>0</v>
      </c>
      <c r="B1752" s="873"/>
      <c r="C1752" s="873" t="s">
        <v>3584</v>
      </c>
      <c r="D1752" s="878">
        <v>3</v>
      </c>
      <c r="E1752" s="875"/>
      <c r="F1752" s="877"/>
      <c r="G1752" s="876"/>
      <c r="H1752" s="876"/>
      <c r="I1752" s="877"/>
      <c r="J1752" s="877"/>
      <c r="K1752" s="873" t="str">
        <f ca="1">IFERROR(VLOOKUP(C1752,' Disaggregation - Section E '!A$618:J1868,3,0),"")</f>
        <v/>
      </c>
      <c r="L1752" s="873"/>
      <c r="M1752" s="873"/>
      <c r="N1752" s="877"/>
      <c r="O1752" s="873" t="s">
        <v>3569</v>
      </c>
    </row>
    <row r="1753" spans="1:15" x14ac:dyDescent="0.35">
      <c r="A1753" s="873" t="b">
        <v>0</v>
      </c>
      <c r="B1753" s="873"/>
      <c r="C1753" s="873" t="s">
        <v>3586</v>
      </c>
      <c r="D1753" s="878">
        <v>3</v>
      </c>
      <c r="E1753" s="875"/>
      <c r="F1753" s="877"/>
      <c r="G1753" s="876"/>
      <c r="H1753" s="876"/>
      <c r="I1753" s="877"/>
      <c r="J1753" s="877"/>
      <c r="K1753" s="873" t="str">
        <f ca="1">IFERROR(VLOOKUP(C1753,' Disaggregation - Section E '!A$618:J1869,3,0),"")</f>
        <v/>
      </c>
      <c r="L1753" s="873"/>
      <c r="M1753" s="873"/>
      <c r="N1753" s="877"/>
      <c r="O1753" s="873" t="s">
        <v>3569</v>
      </c>
    </row>
    <row r="1754" spans="1:15" x14ac:dyDescent="0.35">
      <c r="A1754" s="873" t="b">
        <v>0</v>
      </c>
      <c r="B1754" s="873"/>
      <c r="C1754" s="873" t="s">
        <v>3588</v>
      </c>
      <c r="D1754" s="878">
        <v>3</v>
      </c>
      <c r="E1754" s="875"/>
      <c r="F1754" s="877"/>
      <c r="G1754" s="876"/>
      <c r="H1754" s="876"/>
      <c r="I1754" s="877"/>
      <c r="J1754" s="877"/>
      <c r="K1754" s="873" t="str">
        <f ca="1">IFERROR(VLOOKUP(C1754,' Disaggregation - Section E '!A$618:J1870,3,0),"")</f>
        <v/>
      </c>
      <c r="L1754" s="873"/>
      <c r="M1754" s="873"/>
      <c r="N1754" s="877"/>
      <c r="O1754" s="873" t="s">
        <v>3569</v>
      </c>
    </row>
    <row r="1755" spans="1:15" x14ac:dyDescent="0.35">
      <c r="A1755" s="873" t="b">
        <v>0</v>
      </c>
      <c r="B1755" s="873"/>
      <c r="C1755" s="873" t="s">
        <v>3590</v>
      </c>
      <c r="D1755" s="878">
        <v>3</v>
      </c>
      <c r="E1755" s="875"/>
      <c r="F1755" s="877"/>
      <c r="G1755" s="876"/>
      <c r="H1755" s="876"/>
      <c r="I1755" s="877"/>
      <c r="J1755" s="877"/>
      <c r="K1755" s="873" t="str">
        <f ca="1">IFERROR(VLOOKUP(C1755,' Disaggregation - Section E '!A$618:J1871,3,0),"")</f>
        <v/>
      </c>
      <c r="L1755" s="873"/>
      <c r="M1755" s="873"/>
      <c r="N1755" s="877"/>
      <c r="O1755" s="873" t="s">
        <v>3569</v>
      </c>
    </row>
    <row r="1756" spans="1:15" x14ac:dyDescent="0.35">
      <c r="A1756" s="873" t="b">
        <v>0</v>
      </c>
      <c r="B1756" s="873"/>
      <c r="C1756" s="873" t="s">
        <v>3592</v>
      </c>
      <c r="D1756" s="878">
        <v>3</v>
      </c>
      <c r="E1756" s="875"/>
      <c r="F1756" s="877"/>
      <c r="G1756" s="876"/>
      <c r="H1756" s="876"/>
      <c r="I1756" s="877"/>
      <c r="J1756" s="877"/>
      <c r="K1756" s="873" t="str">
        <f ca="1">IFERROR(VLOOKUP(C1756,' Disaggregation - Section E '!A$618:J1872,3,0),"")</f>
        <v/>
      </c>
      <c r="L1756" s="873"/>
      <c r="M1756" s="873"/>
      <c r="N1756" s="877"/>
      <c r="O1756" s="873" t="s">
        <v>3569</v>
      </c>
    </row>
    <row r="1757" spans="1:15" x14ac:dyDescent="0.35">
      <c r="A1757" s="873" t="b">
        <v>0</v>
      </c>
      <c r="B1757" s="873"/>
      <c r="C1757" s="873" t="s">
        <v>3594</v>
      </c>
      <c r="D1757" s="878">
        <v>3</v>
      </c>
      <c r="E1757" s="875"/>
      <c r="F1757" s="877"/>
      <c r="G1757" s="876"/>
      <c r="H1757" s="876"/>
      <c r="I1757" s="877"/>
      <c r="J1757" s="877"/>
      <c r="K1757" s="873" t="str">
        <f ca="1">IFERROR(VLOOKUP(C1757,' Disaggregation - Section E '!A$618:J1873,3,0),"")</f>
        <v/>
      </c>
      <c r="L1757" s="873"/>
      <c r="M1757" s="873"/>
      <c r="N1757" s="877"/>
      <c r="O1757" s="873" t="s">
        <v>3569</v>
      </c>
    </row>
    <row r="1758" spans="1:15" x14ac:dyDescent="0.35">
      <c r="A1758" s="873" t="b">
        <v>0</v>
      </c>
      <c r="B1758" s="873"/>
      <c r="C1758" s="873" t="s">
        <v>3596</v>
      </c>
      <c r="D1758" s="878">
        <v>3</v>
      </c>
      <c r="E1758" s="875"/>
      <c r="F1758" s="877"/>
      <c r="G1758" s="876"/>
      <c r="H1758" s="876"/>
      <c r="I1758" s="877"/>
      <c r="J1758" s="877"/>
      <c r="K1758" s="873" t="str">
        <f ca="1">IFERROR(VLOOKUP(C1758,' Disaggregation - Section E '!A$618:J1874,3,0),"")</f>
        <v/>
      </c>
      <c r="L1758" s="873"/>
      <c r="M1758" s="873"/>
      <c r="N1758" s="877"/>
      <c r="O1758" s="873" t="s">
        <v>3569</v>
      </c>
    </row>
    <row r="1759" spans="1:15" x14ac:dyDescent="0.35">
      <c r="A1759" s="873" t="b">
        <v>0</v>
      </c>
      <c r="B1759" s="873"/>
      <c r="C1759" s="873" t="s">
        <v>3598</v>
      </c>
      <c r="D1759" s="878">
        <v>3</v>
      </c>
      <c r="E1759" s="875"/>
      <c r="F1759" s="877"/>
      <c r="G1759" s="876"/>
      <c r="H1759" s="876"/>
      <c r="I1759" s="877"/>
      <c r="J1759" s="877"/>
      <c r="K1759" s="873" t="str">
        <f ca="1">IFERROR(VLOOKUP(C1759,' Disaggregation - Section E '!A$618:J1875,3,0),"")</f>
        <v/>
      </c>
      <c r="L1759" s="873"/>
      <c r="M1759" s="873"/>
      <c r="N1759" s="877"/>
      <c r="O1759" s="873" t="s">
        <v>3569</v>
      </c>
    </row>
    <row r="1760" spans="1:15" x14ac:dyDescent="0.35">
      <c r="A1760" s="873" t="b">
        <v>0</v>
      </c>
      <c r="B1760" s="873"/>
      <c r="C1760" s="873" t="s">
        <v>3600</v>
      </c>
      <c r="D1760" s="878">
        <v>3</v>
      </c>
      <c r="E1760" s="875"/>
      <c r="F1760" s="877"/>
      <c r="G1760" s="876"/>
      <c r="H1760" s="876"/>
      <c r="I1760" s="877"/>
      <c r="J1760" s="877"/>
      <c r="K1760" s="873" t="str">
        <f ca="1">IFERROR(VLOOKUP(C1760,' Disaggregation - Section E '!A$618:J1876,3,0),"")</f>
        <v/>
      </c>
      <c r="L1760" s="873"/>
      <c r="M1760" s="873"/>
      <c r="N1760" s="877"/>
      <c r="O1760" s="873" t="s">
        <v>3569</v>
      </c>
    </row>
    <row r="1761" spans="1:15" x14ac:dyDescent="0.35">
      <c r="A1761" s="873" t="b">
        <v>0</v>
      </c>
      <c r="B1761" s="873"/>
      <c r="C1761" s="873" t="s">
        <v>3602</v>
      </c>
      <c r="D1761" s="878">
        <v>3</v>
      </c>
      <c r="E1761" s="875"/>
      <c r="F1761" s="877"/>
      <c r="G1761" s="876"/>
      <c r="H1761" s="876"/>
      <c r="I1761" s="877"/>
      <c r="J1761" s="877"/>
      <c r="K1761" s="873" t="str">
        <f ca="1">IFERROR(VLOOKUP(C1761,' Disaggregation - Section E '!A$618:J1877,3,0),"")</f>
        <v/>
      </c>
      <c r="L1761" s="873"/>
      <c r="M1761" s="873"/>
      <c r="N1761" s="877"/>
      <c r="O1761" s="873" t="s">
        <v>3569</v>
      </c>
    </row>
    <row r="1762" spans="1:15" x14ac:dyDescent="0.35">
      <c r="A1762" s="873" t="b">
        <v>0</v>
      </c>
      <c r="B1762" s="873"/>
      <c r="C1762" s="873" t="s">
        <v>3604</v>
      </c>
      <c r="D1762" s="878">
        <v>3</v>
      </c>
      <c r="E1762" s="875"/>
      <c r="F1762" s="877"/>
      <c r="G1762" s="876"/>
      <c r="H1762" s="876"/>
      <c r="I1762" s="877"/>
      <c r="J1762" s="877"/>
      <c r="K1762" s="873" t="str">
        <f ca="1">IFERROR(VLOOKUP(C1762,' Disaggregation - Section E '!A$618:J1878,3,0),"")</f>
        <v/>
      </c>
      <c r="L1762" s="873"/>
      <c r="M1762" s="873"/>
      <c r="N1762" s="877"/>
      <c r="O1762" s="873" t="s">
        <v>3569</v>
      </c>
    </row>
    <row r="1763" spans="1:15" x14ac:dyDescent="0.35">
      <c r="A1763" s="873" t="b">
        <v>0</v>
      </c>
      <c r="B1763" s="873"/>
      <c r="C1763" s="873" t="s">
        <v>3606</v>
      </c>
      <c r="D1763" s="878">
        <v>3</v>
      </c>
      <c r="E1763" s="875"/>
      <c r="F1763" s="877"/>
      <c r="G1763" s="876"/>
      <c r="H1763" s="876"/>
      <c r="I1763" s="877"/>
      <c r="J1763" s="877"/>
      <c r="K1763" s="873" t="str">
        <f ca="1">IFERROR(VLOOKUP(C1763,' Disaggregation - Section E '!A$618:J1879,3,0),"")</f>
        <v/>
      </c>
      <c r="L1763" s="873"/>
      <c r="M1763" s="873"/>
      <c r="N1763" s="877"/>
      <c r="O1763" s="873" t="s">
        <v>3569</v>
      </c>
    </row>
    <row r="1764" spans="1:15" x14ac:dyDescent="0.35">
      <c r="A1764" s="873" t="b">
        <v>0</v>
      </c>
      <c r="B1764" s="873"/>
      <c r="C1764" s="873" t="s">
        <v>3608</v>
      </c>
      <c r="D1764" s="878">
        <v>3</v>
      </c>
      <c r="E1764" s="875"/>
      <c r="F1764" s="877"/>
      <c r="G1764" s="876"/>
      <c r="H1764" s="876"/>
      <c r="I1764" s="877"/>
      <c r="J1764" s="877"/>
      <c r="K1764" s="873" t="str">
        <f ca="1">IFERROR(VLOOKUP(C1764,' Disaggregation - Section E '!A$618:J1880,3,0),"")</f>
        <v/>
      </c>
      <c r="L1764" s="873"/>
      <c r="M1764" s="873"/>
      <c r="N1764" s="877"/>
      <c r="O1764" s="873" t="s">
        <v>3569</v>
      </c>
    </row>
    <row r="1765" spans="1:15" x14ac:dyDescent="0.35">
      <c r="A1765" s="873" t="b">
        <v>0</v>
      </c>
      <c r="B1765" s="873"/>
      <c r="C1765" s="873" t="s">
        <v>3611</v>
      </c>
      <c r="D1765" s="878">
        <v>4</v>
      </c>
      <c r="E1765" s="875"/>
      <c r="F1765" s="877"/>
      <c r="G1765" s="876"/>
      <c r="H1765" s="876"/>
      <c r="I1765" s="877"/>
      <c r="J1765" s="877"/>
      <c r="K1765" s="873" t="str">
        <f ca="1">IFERROR(VLOOKUP(C1765,' Disaggregation - Section E '!A$618:J1881,3,0),"")</f>
        <v/>
      </c>
      <c r="L1765" s="873"/>
      <c r="M1765" s="873"/>
      <c r="N1765" s="877"/>
      <c r="O1765" s="873" t="s">
        <v>3610</v>
      </c>
    </row>
    <row r="1766" spans="1:15" x14ac:dyDescent="0.35">
      <c r="A1766" s="873" t="b">
        <v>0</v>
      </c>
      <c r="B1766" s="873"/>
      <c r="C1766" s="873" t="s">
        <v>3613</v>
      </c>
      <c r="D1766" s="878">
        <v>4</v>
      </c>
      <c r="E1766" s="875"/>
      <c r="F1766" s="877"/>
      <c r="G1766" s="876"/>
      <c r="H1766" s="876"/>
      <c r="I1766" s="877"/>
      <c r="J1766" s="877"/>
      <c r="K1766" s="873" t="str">
        <f ca="1">IFERROR(VLOOKUP(C1766,' Disaggregation - Section E '!A$618:J1882,3,0),"")</f>
        <v/>
      </c>
      <c r="L1766" s="873"/>
      <c r="M1766" s="873"/>
      <c r="N1766" s="877"/>
      <c r="O1766" s="873" t="s">
        <v>3610</v>
      </c>
    </row>
    <row r="1767" spans="1:15" x14ac:dyDescent="0.35">
      <c r="A1767" s="873" t="b">
        <v>0</v>
      </c>
      <c r="B1767" s="873"/>
      <c r="C1767" s="873" t="s">
        <v>3615</v>
      </c>
      <c r="D1767" s="878">
        <v>4</v>
      </c>
      <c r="E1767" s="875"/>
      <c r="F1767" s="877"/>
      <c r="G1767" s="876"/>
      <c r="H1767" s="876"/>
      <c r="I1767" s="877"/>
      <c r="J1767" s="877"/>
      <c r="K1767" s="873" t="str">
        <f ca="1">IFERROR(VLOOKUP(C1767,' Disaggregation - Section E '!A$618:J1883,3,0),"")</f>
        <v/>
      </c>
      <c r="L1767" s="873"/>
      <c r="M1767" s="873"/>
      <c r="N1767" s="877"/>
      <c r="O1767" s="873" t="s">
        <v>3610</v>
      </c>
    </row>
    <row r="1768" spans="1:15" x14ac:dyDescent="0.35">
      <c r="A1768" s="873" t="b">
        <v>0</v>
      </c>
      <c r="B1768" s="873"/>
      <c r="C1768" s="873" t="s">
        <v>3617</v>
      </c>
      <c r="D1768" s="878">
        <v>4</v>
      </c>
      <c r="E1768" s="875"/>
      <c r="F1768" s="877"/>
      <c r="G1768" s="876"/>
      <c r="H1768" s="876"/>
      <c r="I1768" s="877"/>
      <c r="J1768" s="877"/>
      <c r="K1768" s="873" t="str">
        <f ca="1">IFERROR(VLOOKUP(C1768,' Disaggregation - Section E '!A$618:J1884,3,0),"")</f>
        <v/>
      </c>
      <c r="L1768" s="873"/>
      <c r="M1768" s="873"/>
      <c r="N1768" s="877"/>
      <c r="O1768" s="873" t="s">
        <v>3610</v>
      </c>
    </row>
    <row r="1769" spans="1:15" x14ac:dyDescent="0.35">
      <c r="A1769" s="873" t="b">
        <v>0</v>
      </c>
      <c r="B1769" s="873"/>
      <c r="C1769" s="873" t="s">
        <v>3619</v>
      </c>
      <c r="D1769" s="878">
        <v>4</v>
      </c>
      <c r="E1769" s="875"/>
      <c r="F1769" s="877"/>
      <c r="G1769" s="876"/>
      <c r="H1769" s="876"/>
      <c r="I1769" s="877"/>
      <c r="J1769" s="877"/>
      <c r="K1769" s="873" t="str">
        <f ca="1">IFERROR(VLOOKUP(C1769,' Disaggregation - Section E '!A$618:J1885,3,0),"")</f>
        <v/>
      </c>
      <c r="L1769" s="873"/>
      <c r="M1769" s="873"/>
      <c r="N1769" s="877"/>
      <c r="O1769" s="873" t="s">
        <v>3610</v>
      </c>
    </row>
    <row r="1770" spans="1:15" x14ac:dyDescent="0.35">
      <c r="A1770" s="873" t="b">
        <v>0</v>
      </c>
      <c r="B1770" s="873"/>
      <c r="C1770" s="873" t="s">
        <v>3621</v>
      </c>
      <c r="D1770" s="878">
        <v>4</v>
      </c>
      <c r="E1770" s="875"/>
      <c r="F1770" s="877"/>
      <c r="G1770" s="876"/>
      <c r="H1770" s="876"/>
      <c r="I1770" s="877"/>
      <c r="J1770" s="877"/>
      <c r="K1770" s="873" t="str">
        <f ca="1">IFERROR(VLOOKUP(C1770,' Disaggregation - Section E '!A$618:J1886,3,0),"")</f>
        <v/>
      </c>
      <c r="L1770" s="873"/>
      <c r="M1770" s="873"/>
      <c r="N1770" s="877"/>
      <c r="O1770" s="873" t="s">
        <v>3610</v>
      </c>
    </row>
    <row r="1771" spans="1:15" x14ac:dyDescent="0.35">
      <c r="A1771" s="873" t="b">
        <v>0</v>
      </c>
      <c r="B1771" s="873"/>
      <c r="C1771" s="873" t="s">
        <v>3623</v>
      </c>
      <c r="D1771" s="878">
        <v>4</v>
      </c>
      <c r="E1771" s="875"/>
      <c r="F1771" s="877"/>
      <c r="G1771" s="876"/>
      <c r="H1771" s="876"/>
      <c r="I1771" s="877"/>
      <c r="J1771" s="877"/>
      <c r="K1771" s="873" t="str">
        <f ca="1">IFERROR(VLOOKUP(C1771,' Disaggregation - Section E '!A$618:J1887,3,0),"")</f>
        <v/>
      </c>
      <c r="L1771" s="873"/>
      <c r="M1771" s="873"/>
      <c r="N1771" s="877"/>
      <c r="O1771" s="873" t="s">
        <v>3610</v>
      </c>
    </row>
    <row r="1772" spans="1:15" x14ac:dyDescent="0.35">
      <c r="A1772" s="873" t="b">
        <v>0</v>
      </c>
      <c r="B1772" s="873"/>
      <c r="C1772" s="873" t="s">
        <v>3625</v>
      </c>
      <c r="D1772" s="878">
        <v>4</v>
      </c>
      <c r="E1772" s="875"/>
      <c r="F1772" s="877"/>
      <c r="G1772" s="876"/>
      <c r="H1772" s="876"/>
      <c r="I1772" s="877"/>
      <c r="J1772" s="877"/>
      <c r="K1772" s="873" t="str">
        <f ca="1">IFERROR(VLOOKUP(C1772,' Disaggregation - Section E '!A$618:J1888,3,0),"")</f>
        <v/>
      </c>
      <c r="L1772" s="873"/>
      <c r="M1772" s="873"/>
      <c r="N1772" s="877"/>
      <c r="O1772" s="873" t="s">
        <v>3610</v>
      </c>
    </row>
    <row r="1773" spans="1:15" x14ac:dyDescent="0.35">
      <c r="A1773" s="873" t="b">
        <v>0</v>
      </c>
      <c r="B1773" s="873"/>
      <c r="C1773" s="873" t="s">
        <v>3627</v>
      </c>
      <c r="D1773" s="878">
        <v>4</v>
      </c>
      <c r="E1773" s="875"/>
      <c r="F1773" s="877"/>
      <c r="G1773" s="876"/>
      <c r="H1773" s="876"/>
      <c r="I1773" s="877"/>
      <c r="J1773" s="877"/>
      <c r="K1773" s="873" t="str">
        <f ca="1">IFERROR(VLOOKUP(C1773,' Disaggregation - Section E '!A$618:J1889,3,0),"")</f>
        <v/>
      </c>
      <c r="L1773" s="873"/>
      <c r="M1773" s="873"/>
      <c r="N1773" s="877"/>
      <c r="O1773" s="873" t="s">
        <v>3610</v>
      </c>
    </row>
    <row r="1774" spans="1:15" x14ac:dyDescent="0.35">
      <c r="A1774" s="873" t="b">
        <v>0</v>
      </c>
      <c r="B1774" s="873"/>
      <c r="C1774" s="873" t="s">
        <v>3629</v>
      </c>
      <c r="D1774" s="878">
        <v>4</v>
      </c>
      <c r="E1774" s="875"/>
      <c r="F1774" s="877"/>
      <c r="G1774" s="876"/>
      <c r="H1774" s="876"/>
      <c r="I1774" s="877"/>
      <c r="J1774" s="877"/>
      <c r="K1774" s="873" t="str">
        <f ca="1">IFERROR(VLOOKUP(C1774,' Disaggregation - Section E '!A$618:J1890,3,0),"")</f>
        <v/>
      </c>
      <c r="L1774" s="873"/>
      <c r="M1774" s="873"/>
      <c r="N1774" s="877"/>
      <c r="O1774" s="873" t="s">
        <v>3610</v>
      </c>
    </row>
    <row r="1775" spans="1:15" x14ac:dyDescent="0.35">
      <c r="A1775" s="873" t="b">
        <v>0</v>
      </c>
      <c r="B1775" s="873"/>
      <c r="C1775" s="873" t="s">
        <v>3631</v>
      </c>
      <c r="D1775" s="878">
        <v>4</v>
      </c>
      <c r="E1775" s="875"/>
      <c r="F1775" s="877"/>
      <c r="G1775" s="876"/>
      <c r="H1775" s="876"/>
      <c r="I1775" s="877"/>
      <c r="J1775" s="877"/>
      <c r="K1775" s="873" t="str">
        <f ca="1">IFERROR(VLOOKUP(C1775,' Disaggregation - Section E '!A$618:J1891,3,0),"")</f>
        <v/>
      </c>
      <c r="L1775" s="873"/>
      <c r="M1775" s="873"/>
      <c r="N1775" s="877"/>
      <c r="O1775" s="873" t="s">
        <v>3610</v>
      </c>
    </row>
    <row r="1776" spans="1:15" x14ac:dyDescent="0.35">
      <c r="A1776" s="873" t="b">
        <v>0</v>
      </c>
      <c r="B1776" s="873"/>
      <c r="C1776" s="873" t="s">
        <v>3633</v>
      </c>
      <c r="D1776" s="878">
        <v>4</v>
      </c>
      <c r="E1776" s="875"/>
      <c r="F1776" s="877"/>
      <c r="G1776" s="876"/>
      <c r="H1776" s="876"/>
      <c r="I1776" s="877"/>
      <c r="J1776" s="877"/>
      <c r="K1776" s="873" t="str">
        <f ca="1">IFERROR(VLOOKUP(C1776,' Disaggregation - Section E '!A$618:J1892,3,0),"")</f>
        <v/>
      </c>
      <c r="L1776" s="873"/>
      <c r="M1776" s="873"/>
      <c r="N1776" s="877"/>
      <c r="O1776" s="873" t="s">
        <v>3610</v>
      </c>
    </row>
    <row r="1777" spans="1:15" x14ac:dyDescent="0.35">
      <c r="A1777" s="873" t="b">
        <v>0</v>
      </c>
      <c r="B1777" s="873"/>
      <c r="C1777" s="873" t="s">
        <v>3635</v>
      </c>
      <c r="D1777" s="878">
        <v>4</v>
      </c>
      <c r="E1777" s="875"/>
      <c r="F1777" s="877"/>
      <c r="G1777" s="876"/>
      <c r="H1777" s="876"/>
      <c r="I1777" s="877"/>
      <c r="J1777" s="877"/>
      <c r="K1777" s="873" t="str">
        <f ca="1">IFERROR(VLOOKUP(C1777,' Disaggregation - Section E '!A$618:J1893,3,0),"")</f>
        <v/>
      </c>
      <c r="L1777" s="873"/>
      <c r="M1777" s="873"/>
      <c r="N1777" s="877"/>
      <c r="O1777" s="873" t="s">
        <v>3610</v>
      </c>
    </row>
    <row r="1778" spans="1:15" x14ac:dyDescent="0.35">
      <c r="A1778" s="873" t="b">
        <v>0</v>
      </c>
      <c r="B1778" s="873"/>
      <c r="C1778" s="873" t="s">
        <v>3637</v>
      </c>
      <c r="D1778" s="878">
        <v>4</v>
      </c>
      <c r="E1778" s="875"/>
      <c r="F1778" s="877"/>
      <c r="G1778" s="876"/>
      <c r="H1778" s="876"/>
      <c r="I1778" s="877"/>
      <c r="J1778" s="877"/>
      <c r="K1778" s="873" t="str">
        <f ca="1">IFERROR(VLOOKUP(C1778,' Disaggregation - Section E '!A$618:J1894,3,0),"")</f>
        <v/>
      </c>
      <c r="L1778" s="873"/>
      <c r="M1778" s="873"/>
      <c r="N1778" s="877"/>
      <c r="O1778" s="873" t="s">
        <v>3610</v>
      </c>
    </row>
    <row r="1779" spans="1:15" x14ac:dyDescent="0.35">
      <c r="A1779" s="873" t="b">
        <v>0</v>
      </c>
      <c r="B1779" s="873"/>
      <c r="C1779" s="873" t="s">
        <v>3639</v>
      </c>
      <c r="D1779" s="878">
        <v>4</v>
      </c>
      <c r="E1779" s="875"/>
      <c r="F1779" s="877"/>
      <c r="G1779" s="876"/>
      <c r="H1779" s="876"/>
      <c r="I1779" s="877"/>
      <c r="J1779" s="877"/>
      <c r="K1779" s="873" t="str">
        <f ca="1">IFERROR(VLOOKUP(C1779,' Disaggregation - Section E '!A$618:J1895,3,0),"")</f>
        <v/>
      </c>
      <c r="L1779" s="873"/>
      <c r="M1779" s="873"/>
      <c r="N1779" s="877"/>
      <c r="O1779" s="873" t="s">
        <v>3610</v>
      </c>
    </row>
    <row r="1780" spans="1:15" x14ac:dyDescent="0.35">
      <c r="A1780" s="873" t="b">
        <v>0</v>
      </c>
      <c r="B1780" s="873"/>
      <c r="C1780" s="873" t="s">
        <v>3641</v>
      </c>
      <c r="D1780" s="878">
        <v>4</v>
      </c>
      <c r="E1780" s="875"/>
      <c r="F1780" s="877"/>
      <c r="G1780" s="876"/>
      <c r="H1780" s="876"/>
      <c r="I1780" s="877"/>
      <c r="J1780" s="877"/>
      <c r="K1780" s="873" t="str">
        <f ca="1">IFERROR(VLOOKUP(C1780,' Disaggregation - Section E '!A$618:J1896,3,0),"")</f>
        <v/>
      </c>
      <c r="L1780" s="873"/>
      <c r="M1780" s="873"/>
      <c r="N1780" s="877"/>
      <c r="O1780" s="873" t="s">
        <v>3610</v>
      </c>
    </row>
    <row r="1781" spans="1:15" x14ac:dyDescent="0.35">
      <c r="A1781" s="873" t="b">
        <v>0</v>
      </c>
      <c r="B1781" s="873"/>
      <c r="C1781" s="873" t="s">
        <v>3643</v>
      </c>
      <c r="D1781" s="878">
        <v>4</v>
      </c>
      <c r="E1781" s="875"/>
      <c r="F1781" s="877"/>
      <c r="G1781" s="876"/>
      <c r="H1781" s="876"/>
      <c r="I1781" s="877"/>
      <c r="J1781" s="877"/>
      <c r="K1781" s="873" t="str">
        <f ca="1">IFERROR(VLOOKUP(C1781,' Disaggregation - Section E '!A$618:J1897,3,0),"")</f>
        <v/>
      </c>
      <c r="L1781" s="873"/>
      <c r="M1781" s="873"/>
      <c r="N1781" s="877"/>
      <c r="O1781" s="873" t="s">
        <v>3610</v>
      </c>
    </row>
    <row r="1782" spans="1:15" x14ac:dyDescent="0.35">
      <c r="A1782" s="873" t="b">
        <v>0</v>
      </c>
      <c r="B1782" s="873"/>
      <c r="C1782" s="873" t="s">
        <v>3645</v>
      </c>
      <c r="D1782" s="878">
        <v>4</v>
      </c>
      <c r="E1782" s="875"/>
      <c r="F1782" s="877"/>
      <c r="G1782" s="876"/>
      <c r="H1782" s="876"/>
      <c r="I1782" s="877"/>
      <c r="J1782" s="877"/>
      <c r="K1782" s="873" t="str">
        <f ca="1">IFERROR(VLOOKUP(C1782,' Disaggregation - Section E '!A$618:J1898,3,0),"")</f>
        <v/>
      </c>
      <c r="L1782" s="873"/>
      <c r="M1782" s="873"/>
      <c r="N1782" s="877"/>
      <c r="O1782" s="873" t="s">
        <v>3610</v>
      </c>
    </row>
    <row r="1783" spans="1:15" x14ac:dyDescent="0.35">
      <c r="A1783" s="873" t="b">
        <v>0</v>
      </c>
      <c r="B1783" s="873"/>
      <c r="C1783" s="873" t="s">
        <v>3647</v>
      </c>
      <c r="D1783" s="878">
        <v>4</v>
      </c>
      <c r="E1783" s="875"/>
      <c r="F1783" s="877"/>
      <c r="G1783" s="876"/>
      <c r="H1783" s="876"/>
      <c r="I1783" s="877"/>
      <c r="J1783" s="877"/>
      <c r="K1783" s="873" t="str">
        <f ca="1">IFERROR(VLOOKUP(C1783,' Disaggregation - Section E '!A$618:J1899,3,0),"")</f>
        <v/>
      </c>
      <c r="L1783" s="873"/>
      <c r="M1783" s="873"/>
      <c r="N1783" s="877"/>
      <c r="O1783" s="873" t="s">
        <v>3610</v>
      </c>
    </row>
    <row r="1784" spans="1:15" x14ac:dyDescent="0.35">
      <c r="A1784" s="873" t="b">
        <v>0</v>
      </c>
      <c r="B1784" s="873"/>
      <c r="C1784" s="873" t="s">
        <v>3649</v>
      </c>
      <c r="D1784" s="878">
        <v>4</v>
      </c>
      <c r="E1784" s="875"/>
      <c r="F1784" s="877"/>
      <c r="G1784" s="876"/>
      <c r="H1784" s="876"/>
      <c r="I1784" s="877"/>
      <c r="J1784" s="877"/>
      <c r="K1784" s="873" t="str">
        <f ca="1">IFERROR(VLOOKUP(C1784,' Disaggregation - Section E '!A$618:J1900,3,0),"")</f>
        <v/>
      </c>
      <c r="L1784" s="873"/>
      <c r="M1784" s="873"/>
      <c r="N1784" s="877"/>
      <c r="O1784" s="873" t="s">
        <v>3610</v>
      </c>
    </row>
    <row r="1785" spans="1:15" x14ac:dyDescent="0.35">
      <c r="A1785" s="873" t="b">
        <v>0</v>
      </c>
      <c r="B1785" s="873"/>
      <c r="C1785" s="873" t="s">
        <v>3652</v>
      </c>
      <c r="D1785" s="878">
        <v>5</v>
      </c>
      <c r="E1785" s="875"/>
      <c r="F1785" s="877"/>
      <c r="G1785" s="876"/>
      <c r="H1785" s="876"/>
      <c r="I1785" s="877"/>
      <c r="J1785" s="877"/>
      <c r="K1785" s="873" t="str">
        <f ca="1">IFERROR(VLOOKUP(C1785,' Disaggregation - Section E '!A$618:J1901,3,0),"")</f>
        <v/>
      </c>
      <c r="L1785" s="873"/>
      <c r="M1785" s="873"/>
      <c r="N1785" s="877"/>
      <c r="O1785" s="873" t="s">
        <v>3651</v>
      </c>
    </row>
    <row r="1786" spans="1:15" x14ac:dyDescent="0.35">
      <c r="A1786" s="873" t="b">
        <v>0</v>
      </c>
      <c r="B1786" s="873"/>
      <c r="C1786" s="873" t="s">
        <v>3654</v>
      </c>
      <c r="D1786" s="878">
        <v>5</v>
      </c>
      <c r="E1786" s="875"/>
      <c r="F1786" s="877"/>
      <c r="G1786" s="876"/>
      <c r="H1786" s="876"/>
      <c r="I1786" s="877"/>
      <c r="J1786" s="877"/>
      <c r="K1786" s="873" t="str">
        <f ca="1">IFERROR(VLOOKUP(C1786,' Disaggregation - Section E '!A$618:J1902,3,0),"")</f>
        <v/>
      </c>
      <c r="L1786" s="873"/>
      <c r="M1786" s="873"/>
      <c r="N1786" s="877"/>
      <c r="O1786" s="873" t="s">
        <v>3651</v>
      </c>
    </row>
    <row r="1787" spans="1:15" x14ac:dyDescent="0.35">
      <c r="A1787" s="873" t="b">
        <v>0</v>
      </c>
      <c r="B1787" s="873"/>
      <c r="C1787" s="873" t="s">
        <v>3656</v>
      </c>
      <c r="D1787" s="878">
        <v>5</v>
      </c>
      <c r="E1787" s="875"/>
      <c r="F1787" s="877"/>
      <c r="G1787" s="876"/>
      <c r="H1787" s="876"/>
      <c r="I1787" s="877"/>
      <c r="J1787" s="877"/>
      <c r="K1787" s="873" t="str">
        <f ca="1">IFERROR(VLOOKUP(C1787,' Disaggregation - Section E '!A$618:J1903,3,0),"")</f>
        <v/>
      </c>
      <c r="L1787" s="873"/>
      <c r="M1787" s="873"/>
      <c r="N1787" s="877"/>
      <c r="O1787" s="873" t="s">
        <v>3651</v>
      </c>
    </row>
    <row r="1788" spans="1:15" x14ac:dyDescent="0.35">
      <c r="A1788" s="873" t="b">
        <v>0</v>
      </c>
      <c r="B1788" s="873"/>
      <c r="C1788" s="873" t="s">
        <v>3658</v>
      </c>
      <c r="D1788" s="878">
        <v>5</v>
      </c>
      <c r="E1788" s="875"/>
      <c r="F1788" s="877"/>
      <c r="G1788" s="876"/>
      <c r="H1788" s="876"/>
      <c r="I1788" s="877"/>
      <c r="J1788" s="877"/>
      <c r="K1788" s="873" t="str">
        <f ca="1">IFERROR(VLOOKUP(C1788,' Disaggregation - Section E '!A$618:J1904,3,0),"")</f>
        <v/>
      </c>
      <c r="L1788" s="873"/>
      <c r="M1788" s="873"/>
      <c r="N1788" s="877"/>
      <c r="O1788" s="873" t="s">
        <v>3651</v>
      </c>
    </row>
    <row r="1789" spans="1:15" x14ac:dyDescent="0.35">
      <c r="A1789" s="873" t="b">
        <v>0</v>
      </c>
      <c r="B1789" s="873"/>
      <c r="C1789" s="873" t="s">
        <v>3660</v>
      </c>
      <c r="D1789" s="878">
        <v>5</v>
      </c>
      <c r="E1789" s="875"/>
      <c r="F1789" s="877"/>
      <c r="G1789" s="876"/>
      <c r="H1789" s="876"/>
      <c r="I1789" s="877"/>
      <c r="J1789" s="877"/>
      <c r="K1789" s="873" t="str">
        <f ca="1">IFERROR(VLOOKUP(C1789,' Disaggregation - Section E '!A$618:J1905,3,0),"")</f>
        <v/>
      </c>
      <c r="L1789" s="873"/>
      <c r="M1789" s="873"/>
      <c r="N1789" s="877"/>
      <c r="O1789" s="873" t="s">
        <v>3651</v>
      </c>
    </row>
    <row r="1790" spans="1:15" x14ac:dyDescent="0.35">
      <c r="A1790" s="873" t="b">
        <v>0</v>
      </c>
      <c r="B1790" s="873"/>
      <c r="C1790" s="873" t="s">
        <v>3662</v>
      </c>
      <c r="D1790" s="878">
        <v>5</v>
      </c>
      <c r="E1790" s="875"/>
      <c r="F1790" s="877"/>
      <c r="G1790" s="876"/>
      <c r="H1790" s="876"/>
      <c r="I1790" s="877"/>
      <c r="J1790" s="877"/>
      <c r="K1790" s="873" t="str">
        <f ca="1">IFERROR(VLOOKUP(C1790,' Disaggregation - Section E '!A$618:J1906,3,0),"")</f>
        <v/>
      </c>
      <c r="L1790" s="873"/>
      <c r="M1790" s="873"/>
      <c r="N1790" s="877"/>
      <c r="O1790" s="873" t="s">
        <v>3651</v>
      </c>
    </row>
    <row r="1791" spans="1:15" x14ac:dyDescent="0.35">
      <c r="A1791" s="873" t="b">
        <v>0</v>
      </c>
      <c r="B1791" s="873"/>
      <c r="C1791" s="873" t="s">
        <v>3664</v>
      </c>
      <c r="D1791" s="878">
        <v>5</v>
      </c>
      <c r="E1791" s="875"/>
      <c r="F1791" s="877"/>
      <c r="G1791" s="876"/>
      <c r="H1791" s="876"/>
      <c r="I1791" s="877"/>
      <c r="J1791" s="877"/>
      <c r="K1791" s="873" t="str">
        <f ca="1">IFERROR(VLOOKUP(C1791,' Disaggregation - Section E '!A$618:J1907,3,0),"")</f>
        <v/>
      </c>
      <c r="L1791" s="873"/>
      <c r="M1791" s="873"/>
      <c r="N1791" s="877"/>
      <c r="O1791" s="873" t="s">
        <v>3651</v>
      </c>
    </row>
    <row r="1792" spans="1:15" x14ac:dyDescent="0.35">
      <c r="A1792" s="873" t="b">
        <v>0</v>
      </c>
      <c r="B1792" s="873"/>
      <c r="C1792" s="873" t="s">
        <v>3666</v>
      </c>
      <c r="D1792" s="878">
        <v>5</v>
      </c>
      <c r="E1792" s="875"/>
      <c r="F1792" s="877"/>
      <c r="G1792" s="876"/>
      <c r="H1792" s="876"/>
      <c r="I1792" s="877"/>
      <c r="J1792" s="877"/>
      <c r="K1792" s="873" t="str">
        <f ca="1">IFERROR(VLOOKUP(C1792,' Disaggregation - Section E '!A$618:J1908,3,0),"")</f>
        <v/>
      </c>
      <c r="L1792" s="873"/>
      <c r="M1792" s="873"/>
      <c r="N1792" s="877"/>
      <c r="O1792" s="873" t="s">
        <v>3651</v>
      </c>
    </row>
    <row r="1793" spans="1:15" x14ac:dyDescent="0.35">
      <c r="A1793" s="873" t="b">
        <v>0</v>
      </c>
      <c r="B1793" s="873"/>
      <c r="C1793" s="873" t="s">
        <v>3668</v>
      </c>
      <c r="D1793" s="878">
        <v>5</v>
      </c>
      <c r="E1793" s="875"/>
      <c r="F1793" s="877"/>
      <c r="G1793" s="876"/>
      <c r="H1793" s="876"/>
      <c r="I1793" s="877"/>
      <c r="J1793" s="877"/>
      <c r="K1793" s="873" t="str">
        <f ca="1">IFERROR(VLOOKUP(C1793,' Disaggregation - Section E '!A$618:J1909,3,0),"")</f>
        <v/>
      </c>
      <c r="L1793" s="873"/>
      <c r="M1793" s="873"/>
      <c r="N1793" s="877"/>
      <c r="O1793" s="873" t="s">
        <v>3651</v>
      </c>
    </row>
    <row r="1794" spans="1:15" x14ac:dyDescent="0.35">
      <c r="A1794" s="873" t="b">
        <v>0</v>
      </c>
      <c r="B1794" s="873"/>
      <c r="C1794" s="873" t="s">
        <v>3670</v>
      </c>
      <c r="D1794" s="878">
        <v>5</v>
      </c>
      <c r="E1794" s="875"/>
      <c r="F1794" s="877"/>
      <c r="G1794" s="876"/>
      <c r="H1794" s="876"/>
      <c r="I1794" s="877"/>
      <c r="J1794" s="877"/>
      <c r="K1794" s="873" t="str">
        <f ca="1">IFERROR(VLOOKUP(C1794,' Disaggregation - Section E '!A$618:J1910,3,0),"")</f>
        <v/>
      </c>
      <c r="L1794" s="873"/>
      <c r="M1794" s="873"/>
      <c r="N1794" s="877"/>
      <c r="O1794" s="873" t="s">
        <v>3651</v>
      </c>
    </row>
    <row r="1795" spans="1:15" x14ac:dyDescent="0.35">
      <c r="A1795" s="873" t="b">
        <v>0</v>
      </c>
      <c r="B1795" s="873"/>
      <c r="C1795" s="873" t="s">
        <v>3672</v>
      </c>
      <c r="D1795" s="878">
        <v>5</v>
      </c>
      <c r="E1795" s="875"/>
      <c r="F1795" s="877"/>
      <c r="G1795" s="876"/>
      <c r="H1795" s="876"/>
      <c r="I1795" s="877"/>
      <c r="J1795" s="877"/>
      <c r="K1795" s="873" t="str">
        <f ca="1">IFERROR(VLOOKUP(C1795,' Disaggregation - Section E '!A$618:J1911,3,0),"")</f>
        <v/>
      </c>
      <c r="L1795" s="873"/>
      <c r="M1795" s="873"/>
      <c r="N1795" s="877"/>
      <c r="O1795" s="873" t="s">
        <v>3651</v>
      </c>
    </row>
    <row r="1796" spans="1:15" x14ac:dyDescent="0.35">
      <c r="A1796" s="873" t="b">
        <v>0</v>
      </c>
      <c r="B1796" s="873"/>
      <c r="C1796" s="873" t="s">
        <v>3674</v>
      </c>
      <c r="D1796" s="878">
        <v>5</v>
      </c>
      <c r="E1796" s="875"/>
      <c r="F1796" s="877"/>
      <c r="G1796" s="876"/>
      <c r="H1796" s="876"/>
      <c r="I1796" s="877"/>
      <c r="J1796" s="877"/>
      <c r="K1796" s="873" t="str">
        <f ca="1">IFERROR(VLOOKUP(C1796,' Disaggregation - Section E '!A$618:J1912,3,0),"")</f>
        <v/>
      </c>
      <c r="L1796" s="873"/>
      <c r="M1796" s="873"/>
      <c r="N1796" s="877"/>
      <c r="O1796" s="873" t="s">
        <v>3651</v>
      </c>
    </row>
    <row r="1797" spans="1:15" x14ac:dyDescent="0.35">
      <c r="A1797" s="873" t="b">
        <v>0</v>
      </c>
      <c r="B1797" s="873"/>
      <c r="C1797" s="873" t="s">
        <v>3676</v>
      </c>
      <c r="D1797" s="878">
        <v>5</v>
      </c>
      <c r="E1797" s="875"/>
      <c r="F1797" s="877"/>
      <c r="G1797" s="876"/>
      <c r="H1797" s="876"/>
      <c r="I1797" s="877"/>
      <c r="J1797" s="877"/>
      <c r="K1797" s="873" t="str">
        <f ca="1">IFERROR(VLOOKUP(C1797,' Disaggregation - Section E '!A$618:J1913,3,0),"")</f>
        <v/>
      </c>
      <c r="L1797" s="873"/>
      <c r="M1797" s="873"/>
      <c r="N1797" s="877"/>
      <c r="O1797" s="873" t="s">
        <v>3651</v>
      </c>
    </row>
    <row r="1798" spans="1:15" x14ac:dyDescent="0.35">
      <c r="A1798" s="873" t="b">
        <v>0</v>
      </c>
      <c r="B1798" s="873"/>
      <c r="C1798" s="873" t="s">
        <v>3678</v>
      </c>
      <c r="D1798" s="878">
        <v>5</v>
      </c>
      <c r="E1798" s="875"/>
      <c r="F1798" s="877"/>
      <c r="G1798" s="876"/>
      <c r="H1798" s="876"/>
      <c r="I1798" s="877"/>
      <c r="J1798" s="877"/>
      <c r="K1798" s="873" t="str">
        <f ca="1">IFERROR(VLOOKUP(C1798,' Disaggregation - Section E '!A$618:J1914,3,0),"")</f>
        <v/>
      </c>
      <c r="L1798" s="873"/>
      <c r="M1798" s="873"/>
      <c r="N1798" s="877"/>
      <c r="O1798" s="873" t="s">
        <v>3651</v>
      </c>
    </row>
    <row r="1799" spans="1:15" x14ac:dyDescent="0.35">
      <c r="A1799" s="873" t="b">
        <v>0</v>
      </c>
      <c r="B1799" s="873"/>
      <c r="C1799" s="873" t="s">
        <v>3680</v>
      </c>
      <c r="D1799" s="878">
        <v>5</v>
      </c>
      <c r="E1799" s="875"/>
      <c r="F1799" s="877"/>
      <c r="G1799" s="876"/>
      <c r="H1799" s="876"/>
      <c r="I1799" s="877"/>
      <c r="J1799" s="877"/>
      <c r="K1799" s="873" t="str">
        <f ca="1">IFERROR(VLOOKUP(C1799,' Disaggregation - Section E '!A$618:J1915,3,0),"")</f>
        <v/>
      </c>
      <c r="L1799" s="873"/>
      <c r="M1799" s="873"/>
      <c r="N1799" s="877"/>
      <c r="O1799" s="873" t="s">
        <v>3651</v>
      </c>
    </row>
    <row r="1800" spans="1:15" x14ac:dyDescent="0.35">
      <c r="A1800" s="873" t="b">
        <v>0</v>
      </c>
      <c r="B1800" s="873"/>
      <c r="C1800" s="873" t="s">
        <v>3682</v>
      </c>
      <c r="D1800" s="878">
        <v>5</v>
      </c>
      <c r="E1800" s="875"/>
      <c r="F1800" s="877"/>
      <c r="G1800" s="876"/>
      <c r="H1800" s="876"/>
      <c r="I1800" s="877"/>
      <c r="J1800" s="877"/>
      <c r="K1800" s="873" t="str">
        <f ca="1">IFERROR(VLOOKUP(C1800,' Disaggregation - Section E '!A$618:J1916,3,0),"")</f>
        <v/>
      </c>
      <c r="L1800" s="873"/>
      <c r="M1800" s="873"/>
      <c r="N1800" s="877"/>
      <c r="O1800" s="873" t="s">
        <v>3651</v>
      </c>
    </row>
    <row r="1801" spans="1:15" x14ac:dyDescent="0.35">
      <c r="A1801" s="873" t="b">
        <v>0</v>
      </c>
      <c r="B1801" s="873"/>
      <c r="C1801" s="873" t="s">
        <v>3684</v>
      </c>
      <c r="D1801" s="878">
        <v>5</v>
      </c>
      <c r="E1801" s="875"/>
      <c r="F1801" s="877"/>
      <c r="G1801" s="876"/>
      <c r="H1801" s="876"/>
      <c r="I1801" s="877"/>
      <c r="J1801" s="877"/>
      <c r="K1801" s="873" t="str">
        <f ca="1">IFERROR(VLOOKUP(C1801,' Disaggregation - Section E '!A$618:J1917,3,0),"")</f>
        <v/>
      </c>
      <c r="L1801" s="873"/>
      <c r="M1801" s="873"/>
      <c r="N1801" s="877"/>
      <c r="O1801" s="873" t="s">
        <v>3651</v>
      </c>
    </row>
    <row r="1802" spans="1:15" x14ac:dyDescent="0.35">
      <c r="A1802" s="873" t="b">
        <v>0</v>
      </c>
      <c r="B1802" s="873"/>
      <c r="C1802" s="873" t="s">
        <v>3686</v>
      </c>
      <c r="D1802" s="878">
        <v>5</v>
      </c>
      <c r="E1802" s="875"/>
      <c r="F1802" s="877"/>
      <c r="G1802" s="876"/>
      <c r="H1802" s="876"/>
      <c r="I1802" s="877"/>
      <c r="J1802" s="877"/>
      <c r="K1802" s="873" t="str">
        <f ca="1">IFERROR(VLOOKUP(C1802,' Disaggregation - Section E '!A$618:J1918,3,0),"")</f>
        <v/>
      </c>
      <c r="L1802" s="873"/>
      <c r="M1802" s="873"/>
      <c r="N1802" s="877"/>
      <c r="O1802" s="873" t="s">
        <v>3651</v>
      </c>
    </row>
    <row r="1803" spans="1:15" x14ac:dyDescent="0.35">
      <c r="A1803" s="873" t="b">
        <v>0</v>
      </c>
      <c r="B1803" s="873"/>
      <c r="C1803" s="873" t="s">
        <v>3688</v>
      </c>
      <c r="D1803" s="878">
        <v>5</v>
      </c>
      <c r="E1803" s="875"/>
      <c r="F1803" s="877"/>
      <c r="G1803" s="876"/>
      <c r="H1803" s="876"/>
      <c r="I1803" s="877"/>
      <c r="J1803" s="877"/>
      <c r="K1803" s="873" t="str">
        <f ca="1">IFERROR(VLOOKUP(C1803,' Disaggregation - Section E '!A$618:J1919,3,0),"")</f>
        <v/>
      </c>
      <c r="L1803" s="873"/>
      <c r="M1803" s="873"/>
      <c r="N1803" s="877"/>
      <c r="O1803" s="873" t="s">
        <v>3651</v>
      </c>
    </row>
    <row r="1804" spans="1:15" x14ac:dyDescent="0.35">
      <c r="A1804" s="873" t="b">
        <v>0</v>
      </c>
      <c r="B1804" s="873"/>
      <c r="C1804" s="873" t="s">
        <v>3690</v>
      </c>
      <c r="D1804" s="878">
        <v>5</v>
      </c>
      <c r="E1804" s="875"/>
      <c r="F1804" s="877"/>
      <c r="G1804" s="876"/>
      <c r="H1804" s="876"/>
      <c r="I1804" s="877"/>
      <c r="J1804" s="877"/>
      <c r="K1804" s="873" t="str">
        <f ca="1">IFERROR(VLOOKUP(C1804,' Disaggregation - Section E '!A$618:J1920,3,0),"")</f>
        <v/>
      </c>
      <c r="L1804" s="873"/>
      <c r="M1804" s="873"/>
      <c r="N1804" s="877"/>
      <c r="O1804" s="873" t="s">
        <v>3651</v>
      </c>
    </row>
    <row r="1805" spans="1:15" x14ac:dyDescent="0.35">
      <c r="A1805" s="873" t="b">
        <v>0</v>
      </c>
      <c r="B1805" s="873"/>
      <c r="C1805" s="873" t="s">
        <v>3693</v>
      </c>
      <c r="D1805" s="878">
        <v>6</v>
      </c>
      <c r="E1805" s="875"/>
      <c r="F1805" s="877"/>
      <c r="G1805" s="876"/>
      <c r="H1805" s="876"/>
      <c r="I1805" s="877"/>
      <c r="J1805" s="877"/>
      <c r="K1805" s="873" t="str">
        <f ca="1">IFERROR(VLOOKUP(C1805,' Disaggregation - Section E '!A$618:J1921,3,0),"")</f>
        <v/>
      </c>
      <c r="L1805" s="873"/>
      <c r="M1805" s="873"/>
      <c r="N1805" s="877"/>
      <c r="O1805" s="873" t="s">
        <v>3692</v>
      </c>
    </row>
    <row r="1806" spans="1:15" x14ac:dyDescent="0.35">
      <c r="A1806" s="873" t="b">
        <v>0</v>
      </c>
      <c r="B1806" s="873"/>
      <c r="C1806" s="873" t="s">
        <v>3695</v>
      </c>
      <c r="D1806" s="878">
        <v>6</v>
      </c>
      <c r="E1806" s="875"/>
      <c r="F1806" s="877"/>
      <c r="G1806" s="876"/>
      <c r="H1806" s="876"/>
      <c r="I1806" s="877"/>
      <c r="J1806" s="877"/>
      <c r="K1806" s="873" t="str">
        <f ca="1">IFERROR(VLOOKUP(C1806,' Disaggregation - Section E '!A$618:J1922,3,0),"")</f>
        <v/>
      </c>
      <c r="L1806" s="873"/>
      <c r="M1806" s="873"/>
      <c r="N1806" s="877"/>
      <c r="O1806" s="873" t="s">
        <v>3692</v>
      </c>
    </row>
    <row r="1807" spans="1:15" x14ac:dyDescent="0.35">
      <c r="A1807" s="873" t="b">
        <v>0</v>
      </c>
      <c r="B1807" s="873"/>
      <c r="C1807" s="873" t="s">
        <v>3697</v>
      </c>
      <c r="D1807" s="878">
        <v>6</v>
      </c>
      <c r="E1807" s="875"/>
      <c r="F1807" s="877"/>
      <c r="G1807" s="876"/>
      <c r="H1807" s="876"/>
      <c r="I1807" s="877"/>
      <c r="J1807" s="877"/>
      <c r="K1807" s="873" t="str">
        <f ca="1">IFERROR(VLOOKUP(C1807,' Disaggregation - Section E '!A$618:J1923,3,0),"")</f>
        <v/>
      </c>
      <c r="L1807" s="873"/>
      <c r="M1807" s="873"/>
      <c r="N1807" s="877"/>
      <c r="O1807" s="873" t="s">
        <v>3692</v>
      </c>
    </row>
    <row r="1808" spans="1:15" x14ac:dyDescent="0.35">
      <c r="A1808" s="873" t="b">
        <v>0</v>
      </c>
      <c r="B1808" s="873"/>
      <c r="C1808" s="873" t="s">
        <v>3699</v>
      </c>
      <c r="D1808" s="878">
        <v>6</v>
      </c>
      <c r="E1808" s="875"/>
      <c r="F1808" s="877"/>
      <c r="G1808" s="876"/>
      <c r="H1808" s="876"/>
      <c r="I1808" s="877"/>
      <c r="J1808" s="877"/>
      <c r="K1808" s="873" t="str">
        <f ca="1">IFERROR(VLOOKUP(C1808,' Disaggregation - Section E '!A$618:J1924,3,0),"")</f>
        <v/>
      </c>
      <c r="L1808" s="873"/>
      <c r="M1808" s="873"/>
      <c r="N1808" s="877"/>
      <c r="O1808" s="873" t="s">
        <v>3692</v>
      </c>
    </row>
    <row r="1809" spans="1:15" x14ac:dyDescent="0.35">
      <c r="A1809" s="873" t="b">
        <v>0</v>
      </c>
      <c r="B1809" s="873"/>
      <c r="C1809" s="873" t="s">
        <v>3701</v>
      </c>
      <c r="D1809" s="878">
        <v>6</v>
      </c>
      <c r="E1809" s="875"/>
      <c r="F1809" s="877"/>
      <c r="G1809" s="876"/>
      <c r="H1809" s="876"/>
      <c r="I1809" s="877"/>
      <c r="J1809" s="877"/>
      <c r="K1809" s="873" t="str">
        <f ca="1">IFERROR(VLOOKUP(C1809,' Disaggregation - Section E '!A$618:J1925,3,0),"")</f>
        <v/>
      </c>
      <c r="L1809" s="873"/>
      <c r="M1809" s="873"/>
      <c r="N1809" s="877"/>
      <c r="O1809" s="873" t="s">
        <v>3692</v>
      </c>
    </row>
    <row r="1810" spans="1:15" x14ac:dyDescent="0.35">
      <c r="A1810" s="873" t="b">
        <v>0</v>
      </c>
      <c r="B1810" s="873"/>
      <c r="C1810" s="873" t="s">
        <v>3703</v>
      </c>
      <c r="D1810" s="878">
        <v>6</v>
      </c>
      <c r="E1810" s="875"/>
      <c r="F1810" s="877"/>
      <c r="G1810" s="876"/>
      <c r="H1810" s="876"/>
      <c r="I1810" s="877"/>
      <c r="J1810" s="877"/>
      <c r="K1810" s="873" t="str">
        <f ca="1">IFERROR(VLOOKUP(C1810,' Disaggregation - Section E '!A$618:J1926,3,0),"")</f>
        <v/>
      </c>
      <c r="L1810" s="873"/>
      <c r="M1810" s="873"/>
      <c r="N1810" s="877"/>
      <c r="O1810" s="873" t="s">
        <v>3692</v>
      </c>
    </row>
    <row r="1811" spans="1:15" x14ac:dyDescent="0.35">
      <c r="A1811" s="873" t="b">
        <v>0</v>
      </c>
      <c r="B1811" s="873"/>
      <c r="C1811" s="873" t="s">
        <v>3705</v>
      </c>
      <c r="D1811" s="878">
        <v>6</v>
      </c>
      <c r="E1811" s="875"/>
      <c r="F1811" s="877"/>
      <c r="G1811" s="876"/>
      <c r="H1811" s="876"/>
      <c r="I1811" s="877"/>
      <c r="J1811" s="877"/>
      <c r="K1811" s="873" t="str">
        <f ca="1">IFERROR(VLOOKUP(C1811,' Disaggregation - Section E '!A$618:J1927,3,0),"")</f>
        <v/>
      </c>
      <c r="L1811" s="873"/>
      <c r="M1811" s="873"/>
      <c r="N1811" s="877"/>
      <c r="O1811" s="873" t="s">
        <v>3692</v>
      </c>
    </row>
    <row r="1812" spans="1:15" x14ac:dyDescent="0.35">
      <c r="A1812" s="873" t="b">
        <v>0</v>
      </c>
      <c r="B1812" s="873"/>
      <c r="C1812" s="873" t="s">
        <v>3707</v>
      </c>
      <c r="D1812" s="878">
        <v>6</v>
      </c>
      <c r="E1812" s="875"/>
      <c r="F1812" s="877"/>
      <c r="G1812" s="876"/>
      <c r="H1812" s="876"/>
      <c r="I1812" s="877"/>
      <c r="J1812" s="877"/>
      <c r="K1812" s="873" t="str">
        <f ca="1">IFERROR(VLOOKUP(C1812,' Disaggregation - Section E '!A$618:J1928,3,0),"")</f>
        <v/>
      </c>
      <c r="L1812" s="873"/>
      <c r="M1812" s="873"/>
      <c r="N1812" s="877"/>
      <c r="O1812" s="873" t="s">
        <v>3692</v>
      </c>
    </row>
    <row r="1813" spans="1:15" x14ac:dyDescent="0.35">
      <c r="A1813" s="873" t="b">
        <v>0</v>
      </c>
      <c r="B1813" s="873"/>
      <c r="C1813" s="873" t="s">
        <v>3709</v>
      </c>
      <c r="D1813" s="878">
        <v>6</v>
      </c>
      <c r="E1813" s="875"/>
      <c r="F1813" s="877"/>
      <c r="G1813" s="876"/>
      <c r="H1813" s="876"/>
      <c r="I1813" s="877"/>
      <c r="J1813" s="877"/>
      <c r="K1813" s="873" t="str">
        <f ca="1">IFERROR(VLOOKUP(C1813,' Disaggregation - Section E '!A$618:J1929,3,0),"")</f>
        <v/>
      </c>
      <c r="L1813" s="873"/>
      <c r="M1813" s="873"/>
      <c r="N1813" s="877"/>
      <c r="O1813" s="873" t="s">
        <v>3692</v>
      </c>
    </row>
    <row r="1814" spans="1:15" x14ac:dyDescent="0.35">
      <c r="A1814" s="873" t="b">
        <v>0</v>
      </c>
      <c r="B1814" s="873"/>
      <c r="C1814" s="873" t="s">
        <v>3711</v>
      </c>
      <c r="D1814" s="878">
        <v>6</v>
      </c>
      <c r="E1814" s="875"/>
      <c r="F1814" s="877"/>
      <c r="G1814" s="876"/>
      <c r="H1814" s="876"/>
      <c r="I1814" s="877"/>
      <c r="J1814" s="877"/>
      <c r="K1814" s="873" t="str">
        <f ca="1">IFERROR(VLOOKUP(C1814,' Disaggregation - Section E '!A$618:J1930,3,0),"")</f>
        <v/>
      </c>
      <c r="L1814" s="873"/>
      <c r="M1814" s="873"/>
      <c r="N1814" s="877"/>
      <c r="O1814" s="873" t="s">
        <v>3692</v>
      </c>
    </row>
    <row r="1815" spans="1:15" x14ac:dyDescent="0.35">
      <c r="A1815" s="873" t="b">
        <v>0</v>
      </c>
      <c r="B1815" s="873"/>
      <c r="C1815" s="873" t="s">
        <v>3713</v>
      </c>
      <c r="D1815" s="878">
        <v>6</v>
      </c>
      <c r="E1815" s="875"/>
      <c r="F1815" s="877"/>
      <c r="G1815" s="876"/>
      <c r="H1815" s="876"/>
      <c r="I1815" s="877"/>
      <c r="J1815" s="877"/>
      <c r="K1815" s="873" t="str">
        <f ca="1">IFERROR(VLOOKUP(C1815,' Disaggregation - Section E '!A$618:J1931,3,0),"")</f>
        <v/>
      </c>
      <c r="L1815" s="873"/>
      <c r="M1815" s="873"/>
      <c r="N1815" s="877"/>
      <c r="O1815" s="873" t="s">
        <v>3692</v>
      </c>
    </row>
    <row r="1816" spans="1:15" x14ac:dyDescent="0.35">
      <c r="A1816" s="873" t="b">
        <v>0</v>
      </c>
      <c r="B1816" s="873"/>
      <c r="C1816" s="873" t="s">
        <v>3715</v>
      </c>
      <c r="D1816" s="878">
        <v>6</v>
      </c>
      <c r="E1816" s="875"/>
      <c r="F1816" s="877"/>
      <c r="G1816" s="876"/>
      <c r="H1816" s="876"/>
      <c r="I1816" s="877"/>
      <c r="J1816" s="877"/>
      <c r="K1816" s="873" t="str">
        <f ca="1">IFERROR(VLOOKUP(C1816,' Disaggregation - Section E '!A$618:J1932,3,0),"")</f>
        <v/>
      </c>
      <c r="L1816" s="873"/>
      <c r="M1816" s="873"/>
      <c r="N1816" s="877"/>
      <c r="O1816" s="873" t="s">
        <v>3692</v>
      </c>
    </row>
    <row r="1817" spans="1:15" x14ac:dyDescent="0.35">
      <c r="A1817" s="873" t="b">
        <v>0</v>
      </c>
      <c r="B1817" s="873"/>
      <c r="C1817" s="873" t="s">
        <v>3717</v>
      </c>
      <c r="D1817" s="878">
        <v>6</v>
      </c>
      <c r="E1817" s="875"/>
      <c r="F1817" s="877"/>
      <c r="G1817" s="876"/>
      <c r="H1817" s="876"/>
      <c r="I1817" s="877"/>
      <c r="J1817" s="877"/>
      <c r="K1817" s="873" t="str">
        <f ca="1">IFERROR(VLOOKUP(C1817,' Disaggregation - Section E '!A$618:J1933,3,0),"")</f>
        <v/>
      </c>
      <c r="L1817" s="873"/>
      <c r="M1817" s="873"/>
      <c r="N1817" s="877"/>
      <c r="O1817" s="873" t="s">
        <v>3692</v>
      </c>
    </row>
    <row r="1818" spans="1:15" x14ac:dyDescent="0.35">
      <c r="A1818" s="873" t="b">
        <v>0</v>
      </c>
      <c r="B1818" s="873"/>
      <c r="C1818" s="873" t="s">
        <v>3719</v>
      </c>
      <c r="D1818" s="878">
        <v>6</v>
      </c>
      <c r="E1818" s="875"/>
      <c r="F1818" s="877"/>
      <c r="G1818" s="876"/>
      <c r="H1818" s="876"/>
      <c r="I1818" s="877"/>
      <c r="J1818" s="877"/>
      <c r="K1818" s="873" t="str">
        <f ca="1">IFERROR(VLOOKUP(C1818,' Disaggregation - Section E '!A$618:J1934,3,0),"")</f>
        <v/>
      </c>
      <c r="L1818" s="873"/>
      <c r="M1818" s="873"/>
      <c r="N1818" s="877"/>
      <c r="O1818" s="873" t="s">
        <v>3692</v>
      </c>
    </row>
    <row r="1819" spans="1:15" x14ac:dyDescent="0.35">
      <c r="A1819" s="873" t="b">
        <v>0</v>
      </c>
      <c r="B1819" s="873"/>
      <c r="C1819" s="873" t="s">
        <v>3721</v>
      </c>
      <c r="D1819" s="878">
        <v>6</v>
      </c>
      <c r="E1819" s="875"/>
      <c r="F1819" s="877"/>
      <c r="G1819" s="876"/>
      <c r="H1819" s="876"/>
      <c r="I1819" s="877"/>
      <c r="J1819" s="877"/>
      <c r="K1819" s="873" t="str">
        <f ca="1">IFERROR(VLOOKUP(C1819,' Disaggregation - Section E '!A$618:J1935,3,0),"")</f>
        <v/>
      </c>
      <c r="L1819" s="873"/>
      <c r="M1819" s="873"/>
      <c r="N1819" s="877"/>
      <c r="O1819" s="873" t="s">
        <v>3692</v>
      </c>
    </row>
    <row r="1820" spans="1:15" x14ac:dyDescent="0.35">
      <c r="A1820" s="873" t="b">
        <v>0</v>
      </c>
      <c r="B1820" s="873"/>
      <c r="C1820" s="873" t="s">
        <v>3723</v>
      </c>
      <c r="D1820" s="878">
        <v>6</v>
      </c>
      <c r="E1820" s="875"/>
      <c r="F1820" s="877"/>
      <c r="G1820" s="876"/>
      <c r="H1820" s="876"/>
      <c r="I1820" s="877"/>
      <c r="J1820" s="877"/>
      <c r="K1820" s="873" t="str">
        <f ca="1">IFERROR(VLOOKUP(C1820,' Disaggregation - Section E '!A$618:J1936,3,0),"")</f>
        <v/>
      </c>
      <c r="L1820" s="873"/>
      <c r="M1820" s="873"/>
      <c r="N1820" s="877"/>
      <c r="O1820" s="873" t="s">
        <v>3692</v>
      </c>
    </row>
    <row r="1821" spans="1:15" x14ac:dyDescent="0.35">
      <c r="A1821" s="873" t="b">
        <v>0</v>
      </c>
      <c r="B1821" s="873"/>
      <c r="C1821" s="873" t="s">
        <v>3725</v>
      </c>
      <c r="D1821" s="878">
        <v>6</v>
      </c>
      <c r="E1821" s="875"/>
      <c r="F1821" s="877"/>
      <c r="G1821" s="876"/>
      <c r="H1821" s="876"/>
      <c r="I1821" s="877"/>
      <c r="J1821" s="877"/>
      <c r="K1821" s="873" t="str">
        <f ca="1">IFERROR(VLOOKUP(C1821,' Disaggregation - Section E '!A$618:J1937,3,0),"")</f>
        <v/>
      </c>
      <c r="L1821" s="873"/>
      <c r="M1821" s="873"/>
      <c r="N1821" s="877"/>
      <c r="O1821" s="873" t="s">
        <v>3692</v>
      </c>
    </row>
    <row r="1822" spans="1:15" x14ac:dyDescent="0.35">
      <c r="A1822" s="873" t="b">
        <v>0</v>
      </c>
      <c r="B1822" s="873"/>
      <c r="C1822" s="873" t="s">
        <v>3727</v>
      </c>
      <c r="D1822" s="878">
        <v>6</v>
      </c>
      <c r="E1822" s="875"/>
      <c r="F1822" s="877"/>
      <c r="G1822" s="876"/>
      <c r="H1822" s="876"/>
      <c r="I1822" s="877"/>
      <c r="J1822" s="877"/>
      <c r="K1822" s="873" t="str">
        <f ca="1">IFERROR(VLOOKUP(C1822,' Disaggregation - Section E '!A$618:J1938,3,0),"")</f>
        <v/>
      </c>
      <c r="L1822" s="873"/>
      <c r="M1822" s="873"/>
      <c r="N1822" s="877"/>
      <c r="O1822" s="873" t="s">
        <v>3692</v>
      </c>
    </row>
    <row r="1823" spans="1:15" x14ac:dyDescent="0.35">
      <c r="A1823" s="873" t="b">
        <v>0</v>
      </c>
      <c r="B1823" s="873"/>
      <c r="C1823" s="873" t="s">
        <v>3729</v>
      </c>
      <c r="D1823" s="878">
        <v>6</v>
      </c>
      <c r="E1823" s="875"/>
      <c r="F1823" s="877"/>
      <c r="G1823" s="876"/>
      <c r="H1823" s="876"/>
      <c r="I1823" s="877"/>
      <c r="J1823" s="877"/>
      <c r="K1823" s="873" t="str">
        <f ca="1">IFERROR(VLOOKUP(C1823,' Disaggregation - Section E '!A$618:J1939,3,0),"")</f>
        <v/>
      </c>
      <c r="L1823" s="873"/>
      <c r="M1823" s="873"/>
      <c r="N1823" s="877"/>
      <c r="O1823" s="873" t="s">
        <v>3692</v>
      </c>
    </row>
    <row r="1824" spans="1:15" x14ac:dyDescent="0.35">
      <c r="A1824" s="873" t="b">
        <v>0</v>
      </c>
      <c r="B1824" s="873"/>
      <c r="C1824" s="873" t="s">
        <v>3731</v>
      </c>
      <c r="D1824" s="878">
        <v>6</v>
      </c>
      <c r="E1824" s="875"/>
      <c r="F1824" s="877"/>
      <c r="G1824" s="876"/>
      <c r="H1824" s="876"/>
      <c r="I1824" s="877"/>
      <c r="J1824" s="877"/>
      <c r="K1824" s="873" t="str">
        <f ca="1">IFERROR(VLOOKUP(C1824,' Disaggregation - Section E '!A$618:J1940,3,0),"")</f>
        <v/>
      </c>
      <c r="L1824" s="873"/>
      <c r="M1824" s="873"/>
      <c r="N1824" s="877"/>
      <c r="O1824" s="873" t="s">
        <v>3692</v>
      </c>
    </row>
    <row r="1825" spans="1:15" x14ac:dyDescent="0.35">
      <c r="A1825" s="873" t="b">
        <v>0</v>
      </c>
      <c r="B1825" s="873"/>
      <c r="C1825" s="873" t="s">
        <v>3734</v>
      </c>
      <c r="D1825" s="878">
        <v>7</v>
      </c>
      <c r="E1825" s="875"/>
      <c r="F1825" s="877"/>
      <c r="G1825" s="876"/>
      <c r="H1825" s="876"/>
      <c r="I1825" s="877"/>
      <c r="J1825" s="877"/>
      <c r="K1825" s="873" t="str">
        <f ca="1">IFERROR(VLOOKUP(C1825,' Disaggregation - Section E '!A$618:J1941,3,0),"")</f>
        <v/>
      </c>
      <c r="L1825" s="873"/>
      <c r="M1825" s="873"/>
      <c r="N1825" s="877"/>
      <c r="O1825" s="873" t="s">
        <v>3733</v>
      </c>
    </row>
    <row r="1826" spans="1:15" x14ac:dyDescent="0.35">
      <c r="A1826" s="873" t="b">
        <v>0</v>
      </c>
      <c r="B1826" s="873"/>
      <c r="C1826" s="873" t="s">
        <v>3736</v>
      </c>
      <c r="D1826" s="878">
        <v>7</v>
      </c>
      <c r="E1826" s="875"/>
      <c r="F1826" s="877"/>
      <c r="G1826" s="876"/>
      <c r="H1826" s="876"/>
      <c r="I1826" s="877"/>
      <c r="J1826" s="877"/>
      <c r="K1826" s="873" t="str">
        <f ca="1">IFERROR(VLOOKUP(C1826,' Disaggregation - Section E '!A$618:J1942,3,0),"")</f>
        <v/>
      </c>
      <c r="L1826" s="873"/>
      <c r="M1826" s="873"/>
      <c r="N1826" s="877"/>
      <c r="O1826" s="873" t="s">
        <v>3733</v>
      </c>
    </row>
    <row r="1827" spans="1:15" x14ac:dyDescent="0.35">
      <c r="A1827" s="873" t="b">
        <v>0</v>
      </c>
      <c r="B1827" s="873"/>
      <c r="C1827" s="873" t="s">
        <v>3738</v>
      </c>
      <c r="D1827" s="878">
        <v>7</v>
      </c>
      <c r="E1827" s="875"/>
      <c r="F1827" s="877"/>
      <c r="G1827" s="876"/>
      <c r="H1827" s="876"/>
      <c r="I1827" s="877"/>
      <c r="J1827" s="877"/>
      <c r="K1827" s="873" t="str">
        <f ca="1">IFERROR(VLOOKUP(C1827,' Disaggregation - Section E '!A$618:J1943,3,0),"")</f>
        <v/>
      </c>
      <c r="L1827" s="873"/>
      <c r="M1827" s="873"/>
      <c r="N1827" s="877"/>
      <c r="O1827" s="873" t="s">
        <v>3733</v>
      </c>
    </row>
    <row r="1828" spans="1:15" x14ac:dyDescent="0.35">
      <c r="A1828" s="873" t="b">
        <v>0</v>
      </c>
      <c r="B1828" s="873"/>
      <c r="C1828" s="873" t="s">
        <v>3740</v>
      </c>
      <c r="D1828" s="878">
        <v>7</v>
      </c>
      <c r="E1828" s="875"/>
      <c r="F1828" s="877"/>
      <c r="G1828" s="876"/>
      <c r="H1828" s="876"/>
      <c r="I1828" s="877"/>
      <c r="J1828" s="877"/>
      <c r="K1828" s="873" t="str">
        <f ca="1">IFERROR(VLOOKUP(C1828,' Disaggregation - Section E '!A$618:J1944,3,0),"")</f>
        <v/>
      </c>
      <c r="L1828" s="873"/>
      <c r="M1828" s="873"/>
      <c r="N1828" s="877"/>
      <c r="O1828" s="873" t="s">
        <v>3733</v>
      </c>
    </row>
    <row r="1829" spans="1:15" x14ac:dyDescent="0.35">
      <c r="A1829" s="873" t="b">
        <v>0</v>
      </c>
      <c r="B1829" s="873"/>
      <c r="C1829" s="873" t="s">
        <v>3742</v>
      </c>
      <c r="D1829" s="878">
        <v>7</v>
      </c>
      <c r="E1829" s="875"/>
      <c r="F1829" s="877"/>
      <c r="G1829" s="876"/>
      <c r="H1829" s="876"/>
      <c r="I1829" s="877"/>
      <c r="J1829" s="877"/>
      <c r="K1829" s="873" t="str">
        <f ca="1">IFERROR(VLOOKUP(C1829,' Disaggregation - Section E '!A$618:J1945,3,0),"")</f>
        <v/>
      </c>
      <c r="L1829" s="873"/>
      <c r="M1829" s="873"/>
      <c r="N1829" s="877"/>
      <c r="O1829" s="873" t="s">
        <v>3733</v>
      </c>
    </row>
    <row r="1830" spans="1:15" x14ac:dyDescent="0.35">
      <c r="A1830" s="873" t="b">
        <v>0</v>
      </c>
      <c r="B1830" s="873"/>
      <c r="C1830" s="873" t="s">
        <v>3744</v>
      </c>
      <c r="D1830" s="878">
        <v>7</v>
      </c>
      <c r="E1830" s="875"/>
      <c r="F1830" s="877"/>
      <c r="G1830" s="876"/>
      <c r="H1830" s="876"/>
      <c r="I1830" s="877"/>
      <c r="J1830" s="877"/>
      <c r="K1830" s="873" t="str">
        <f ca="1">IFERROR(VLOOKUP(C1830,' Disaggregation - Section E '!A$618:J1946,3,0),"")</f>
        <v/>
      </c>
      <c r="L1830" s="873"/>
      <c r="M1830" s="873"/>
      <c r="N1830" s="877"/>
      <c r="O1830" s="873" t="s">
        <v>3733</v>
      </c>
    </row>
    <row r="1831" spans="1:15" x14ac:dyDescent="0.35">
      <c r="A1831" s="873" t="b">
        <v>0</v>
      </c>
      <c r="B1831" s="873"/>
      <c r="C1831" s="873" t="s">
        <v>3746</v>
      </c>
      <c r="D1831" s="878">
        <v>7</v>
      </c>
      <c r="E1831" s="875"/>
      <c r="F1831" s="877"/>
      <c r="G1831" s="876"/>
      <c r="H1831" s="876"/>
      <c r="I1831" s="877"/>
      <c r="J1831" s="877"/>
      <c r="K1831" s="873" t="str">
        <f ca="1">IFERROR(VLOOKUP(C1831,' Disaggregation - Section E '!A$618:J1947,3,0),"")</f>
        <v/>
      </c>
      <c r="L1831" s="873"/>
      <c r="M1831" s="873"/>
      <c r="N1831" s="877"/>
      <c r="O1831" s="873" t="s">
        <v>3733</v>
      </c>
    </row>
    <row r="1832" spans="1:15" x14ac:dyDescent="0.35">
      <c r="A1832" s="873" t="b">
        <v>0</v>
      </c>
      <c r="B1832" s="873"/>
      <c r="C1832" s="873" t="s">
        <v>3748</v>
      </c>
      <c r="D1832" s="878">
        <v>7</v>
      </c>
      <c r="E1832" s="875"/>
      <c r="F1832" s="877"/>
      <c r="G1832" s="876"/>
      <c r="H1832" s="876"/>
      <c r="I1832" s="877"/>
      <c r="J1832" s="877"/>
      <c r="K1832" s="873" t="str">
        <f ca="1">IFERROR(VLOOKUP(C1832,' Disaggregation - Section E '!A$618:J1948,3,0),"")</f>
        <v/>
      </c>
      <c r="L1832" s="873"/>
      <c r="M1832" s="873"/>
      <c r="N1832" s="877"/>
      <c r="O1832" s="873" t="s">
        <v>3733</v>
      </c>
    </row>
    <row r="1833" spans="1:15" x14ac:dyDescent="0.35">
      <c r="A1833" s="873" t="b">
        <v>0</v>
      </c>
      <c r="B1833" s="873"/>
      <c r="C1833" s="873" t="s">
        <v>3750</v>
      </c>
      <c r="D1833" s="878">
        <v>7</v>
      </c>
      <c r="E1833" s="875"/>
      <c r="F1833" s="877"/>
      <c r="G1833" s="876"/>
      <c r="H1833" s="876"/>
      <c r="I1833" s="877"/>
      <c r="J1833" s="877"/>
      <c r="K1833" s="873" t="str">
        <f ca="1">IFERROR(VLOOKUP(C1833,' Disaggregation - Section E '!A$618:J1949,3,0),"")</f>
        <v/>
      </c>
      <c r="L1833" s="873"/>
      <c r="M1833" s="873"/>
      <c r="N1833" s="877"/>
      <c r="O1833" s="873" t="s">
        <v>3733</v>
      </c>
    </row>
    <row r="1834" spans="1:15" x14ac:dyDescent="0.35">
      <c r="A1834" s="873" t="b">
        <v>0</v>
      </c>
      <c r="B1834" s="873"/>
      <c r="C1834" s="873" t="s">
        <v>3752</v>
      </c>
      <c r="D1834" s="878">
        <v>7</v>
      </c>
      <c r="E1834" s="875"/>
      <c r="F1834" s="877"/>
      <c r="G1834" s="876"/>
      <c r="H1834" s="876"/>
      <c r="I1834" s="877"/>
      <c r="J1834" s="877"/>
      <c r="K1834" s="873" t="str">
        <f ca="1">IFERROR(VLOOKUP(C1834,' Disaggregation - Section E '!A$618:J1950,3,0),"")</f>
        <v/>
      </c>
      <c r="L1834" s="873"/>
      <c r="M1834" s="873"/>
      <c r="N1834" s="877"/>
      <c r="O1834" s="873" t="s">
        <v>3733</v>
      </c>
    </row>
    <row r="1835" spans="1:15" x14ac:dyDescent="0.35">
      <c r="A1835" s="873" t="b">
        <v>0</v>
      </c>
      <c r="B1835" s="873"/>
      <c r="C1835" s="873" t="s">
        <v>3754</v>
      </c>
      <c r="D1835" s="878">
        <v>7</v>
      </c>
      <c r="E1835" s="875"/>
      <c r="F1835" s="877"/>
      <c r="G1835" s="876"/>
      <c r="H1835" s="876"/>
      <c r="I1835" s="877"/>
      <c r="J1835" s="877"/>
      <c r="K1835" s="873" t="str">
        <f ca="1">IFERROR(VLOOKUP(C1835,' Disaggregation - Section E '!A$618:J1951,3,0),"")</f>
        <v/>
      </c>
      <c r="L1835" s="873"/>
      <c r="M1835" s="873"/>
      <c r="N1835" s="877"/>
      <c r="O1835" s="873" t="s">
        <v>3733</v>
      </c>
    </row>
    <row r="1836" spans="1:15" x14ac:dyDescent="0.35">
      <c r="A1836" s="873" t="b">
        <v>0</v>
      </c>
      <c r="B1836" s="873"/>
      <c r="C1836" s="873" t="s">
        <v>3756</v>
      </c>
      <c r="D1836" s="878">
        <v>7</v>
      </c>
      <c r="E1836" s="875"/>
      <c r="F1836" s="877"/>
      <c r="G1836" s="876"/>
      <c r="H1836" s="876"/>
      <c r="I1836" s="877"/>
      <c r="J1836" s="877"/>
      <c r="K1836" s="873" t="str">
        <f ca="1">IFERROR(VLOOKUP(C1836,' Disaggregation - Section E '!A$618:J1952,3,0),"")</f>
        <v/>
      </c>
      <c r="L1836" s="873"/>
      <c r="M1836" s="873"/>
      <c r="N1836" s="877"/>
      <c r="O1836" s="873" t="s">
        <v>3733</v>
      </c>
    </row>
    <row r="1837" spans="1:15" x14ac:dyDescent="0.35">
      <c r="A1837" s="873" t="b">
        <v>0</v>
      </c>
      <c r="B1837" s="873"/>
      <c r="C1837" s="873" t="s">
        <v>3758</v>
      </c>
      <c r="D1837" s="878">
        <v>7</v>
      </c>
      <c r="E1837" s="875"/>
      <c r="F1837" s="877"/>
      <c r="G1837" s="876"/>
      <c r="H1837" s="876"/>
      <c r="I1837" s="877"/>
      <c r="J1837" s="877"/>
      <c r="K1837" s="873" t="str">
        <f ca="1">IFERROR(VLOOKUP(C1837,' Disaggregation - Section E '!A$618:J1953,3,0),"")</f>
        <v/>
      </c>
      <c r="L1837" s="873"/>
      <c r="M1837" s="873"/>
      <c r="N1837" s="877"/>
      <c r="O1837" s="873" t="s">
        <v>3733</v>
      </c>
    </row>
    <row r="1838" spans="1:15" x14ac:dyDescent="0.35">
      <c r="A1838" s="873" t="b">
        <v>0</v>
      </c>
      <c r="B1838" s="873"/>
      <c r="C1838" s="873" t="s">
        <v>3760</v>
      </c>
      <c r="D1838" s="878">
        <v>7</v>
      </c>
      <c r="E1838" s="875"/>
      <c r="F1838" s="877"/>
      <c r="G1838" s="876"/>
      <c r="H1838" s="876"/>
      <c r="I1838" s="877"/>
      <c r="J1838" s="877"/>
      <c r="K1838" s="873" t="str">
        <f ca="1">IFERROR(VLOOKUP(C1838,' Disaggregation - Section E '!A$618:J1954,3,0),"")</f>
        <v/>
      </c>
      <c r="L1838" s="873"/>
      <c r="M1838" s="873"/>
      <c r="N1838" s="877"/>
      <c r="O1838" s="873" t="s">
        <v>3733</v>
      </c>
    </row>
    <row r="1839" spans="1:15" x14ac:dyDescent="0.35">
      <c r="A1839" s="873" t="b">
        <v>0</v>
      </c>
      <c r="B1839" s="873"/>
      <c r="C1839" s="873" t="s">
        <v>3762</v>
      </c>
      <c r="D1839" s="878">
        <v>7</v>
      </c>
      <c r="E1839" s="875"/>
      <c r="F1839" s="877"/>
      <c r="G1839" s="876"/>
      <c r="H1839" s="876"/>
      <c r="I1839" s="877"/>
      <c r="J1839" s="877"/>
      <c r="K1839" s="873" t="str">
        <f ca="1">IFERROR(VLOOKUP(C1839,' Disaggregation - Section E '!A$618:J1955,3,0),"")</f>
        <v/>
      </c>
      <c r="L1839" s="873"/>
      <c r="M1839" s="873"/>
      <c r="N1839" s="877"/>
      <c r="O1839" s="873" t="s">
        <v>3733</v>
      </c>
    </row>
    <row r="1840" spans="1:15" x14ac:dyDescent="0.35">
      <c r="A1840" s="873" t="b">
        <v>0</v>
      </c>
      <c r="B1840" s="873"/>
      <c r="C1840" s="873" t="s">
        <v>3764</v>
      </c>
      <c r="D1840" s="878">
        <v>7</v>
      </c>
      <c r="E1840" s="875"/>
      <c r="F1840" s="877"/>
      <c r="G1840" s="876"/>
      <c r="H1840" s="876"/>
      <c r="I1840" s="877"/>
      <c r="J1840" s="877"/>
      <c r="K1840" s="873" t="str">
        <f ca="1">IFERROR(VLOOKUP(C1840,' Disaggregation - Section E '!A$618:J1956,3,0),"")</f>
        <v/>
      </c>
      <c r="L1840" s="873"/>
      <c r="M1840" s="873"/>
      <c r="N1840" s="877"/>
      <c r="O1840" s="873" t="s">
        <v>3733</v>
      </c>
    </row>
    <row r="1841" spans="1:15" x14ac:dyDescent="0.35">
      <c r="A1841" s="873" t="b">
        <v>0</v>
      </c>
      <c r="B1841" s="873"/>
      <c r="C1841" s="873" t="s">
        <v>3766</v>
      </c>
      <c r="D1841" s="878">
        <v>7</v>
      </c>
      <c r="E1841" s="875"/>
      <c r="F1841" s="877"/>
      <c r="G1841" s="876"/>
      <c r="H1841" s="876"/>
      <c r="I1841" s="877"/>
      <c r="J1841" s="877"/>
      <c r="K1841" s="873" t="str">
        <f ca="1">IFERROR(VLOOKUP(C1841,' Disaggregation - Section E '!A$618:J1957,3,0),"")</f>
        <v/>
      </c>
      <c r="L1841" s="873"/>
      <c r="M1841" s="873"/>
      <c r="N1841" s="877"/>
      <c r="O1841" s="873" t="s">
        <v>3733</v>
      </c>
    </row>
    <row r="1842" spans="1:15" x14ac:dyDescent="0.35">
      <c r="A1842" s="873" t="b">
        <v>0</v>
      </c>
      <c r="B1842" s="873"/>
      <c r="C1842" s="873" t="s">
        <v>3768</v>
      </c>
      <c r="D1842" s="878">
        <v>7</v>
      </c>
      <c r="E1842" s="875"/>
      <c r="F1842" s="877"/>
      <c r="G1842" s="876"/>
      <c r="H1842" s="876"/>
      <c r="I1842" s="877"/>
      <c r="J1842" s="877"/>
      <c r="K1842" s="873" t="str">
        <f ca="1">IFERROR(VLOOKUP(C1842,' Disaggregation - Section E '!A$618:J1958,3,0),"")</f>
        <v/>
      </c>
      <c r="L1842" s="873"/>
      <c r="M1842" s="873"/>
      <c r="N1842" s="877"/>
      <c r="O1842" s="873" t="s">
        <v>3733</v>
      </c>
    </row>
    <row r="1843" spans="1:15" x14ac:dyDescent="0.35">
      <c r="A1843" s="873" t="b">
        <v>0</v>
      </c>
      <c r="B1843" s="873"/>
      <c r="C1843" s="873" t="s">
        <v>3770</v>
      </c>
      <c r="D1843" s="878">
        <v>7</v>
      </c>
      <c r="E1843" s="875"/>
      <c r="F1843" s="877"/>
      <c r="G1843" s="876"/>
      <c r="H1843" s="876"/>
      <c r="I1843" s="877"/>
      <c r="J1843" s="877"/>
      <c r="K1843" s="873" t="str">
        <f ca="1">IFERROR(VLOOKUP(C1843,' Disaggregation - Section E '!A$618:J1959,3,0),"")</f>
        <v/>
      </c>
      <c r="L1843" s="873"/>
      <c r="M1843" s="873"/>
      <c r="N1843" s="877"/>
      <c r="O1843" s="873" t="s">
        <v>3733</v>
      </c>
    </row>
    <row r="1844" spans="1:15" x14ac:dyDescent="0.35">
      <c r="A1844" s="873" t="b">
        <v>0</v>
      </c>
      <c r="B1844" s="873"/>
      <c r="C1844" s="873" t="s">
        <v>3772</v>
      </c>
      <c r="D1844" s="878">
        <v>7</v>
      </c>
      <c r="E1844" s="875"/>
      <c r="F1844" s="877"/>
      <c r="G1844" s="876"/>
      <c r="H1844" s="876"/>
      <c r="I1844" s="877"/>
      <c r="J1844" s="877"/>
      <c r="K1844" s="873" t="str">
        <f ca="1">IFERROR(VLOOKUP(C1844,' Disaggregation - Section E '!A$618:J1960,3,0),"")</f>
        <v/>
      </c>
      <c r="L1844" s="873"/>
      <c r="M1844" s="873"/>
      <c r="N1844" s="877"/>
      <c r="O1844" s="873" t="s">
        <v>3733</v>
      </c>
    </row>
    <row r="1845" spans="1:15" x14ac:dyDescent="0.35">
      <c r="A1845" s="873" t="b">
        <v>0</v>
      </c>
      <c r="B1845" s="873"/>
      <c r="C1845" s="873" t="s">
        <v>3775</v>
      </c>
      <c r="D1845" s="878">
        <v>8</v>
      </c>
      <c r="E1845" s="875"/>
      <c r="F1845" s="877"/>
      <c r="G1845" s="876"/>
      <c r="H1845" s="876"/>
      <c r="I1845" s="877"/>
      <c r="J1845" s="877"/>
      <c r="K1845" s="873" t="str">
        <f ca="1">IFERROR(VLOOKUP(C1845,' Disaggregation - Section E '!A$618:J1961,3,0),"")</f>
        <v/>
      </c>
      <c r="L1845" s="873"/>
      <c r="M1845" s="873"/>
      <c r="N1845" s="877"/>
      <c r="O1845" s="873" t="s">
        <v>3774</v>
      </c>
    </row>
    <row r="1846" spans="1:15" x14ac:dyDescent="0.35">
      <c r="A1846" s="873" t="b">
        <v>0</v>
      </c>
      <c r="B1846" s="873"/>
      <c r="C1846" s="873" t="s">
        <v>3777</v>
      </c>
      <c r="D1846" s="878">
        <v>8</v>
      </c>
      <c r="E1846" s="875"/>
      <c r="F1846" s="877"/>
      <c r="G1846" s="876"/>
      <c r="H1846" s="876"/>
      <c r="I1846" s="877"/>
      <c r="J1846" s="877"/>
      <c r="K1846" s="873" t="str">
        <f ca="1">IFERROR(VLOOKUP(C1846,' Disaggregation - Section E '!A$618:J1962,3,0),"")</f>
        <v/>
      </c>
      <c r="L1846" s="873"/>
      <c r="M1846" s="873"/>
      <c r="N1846" s="877"/>
      <c r="O1846" s="873" t="s">
        <v>3774</v>
      </c>
    </row>
    <row r="1847" spans="1:15" x14ac:dyDescent="0.35">
      <c r="A1847" s="873" t="b">
        <v>0</v>
      </c>
      <c r="B1847" s="873"/>
      <c r="C1847" s="873" t="s">
        <v>3779</v>
      </c>
      <c r="D1847" s="878">
        <v>8</v>
      </c>
      <c r="E1847" s="875"/>
      <c r="F1847" s="877"/>
      <c r="G1847" s="876"/>
      <c r="H1847" s="876"/>
      <c r="I1847" s="877"/>
      <c r="J1847" s="877"/>
      <c r="K1847" s="873" t="str">
        <f ca="1">IFERROR(VLOOKUP(C1847,' Disaggregation - Section E '!A$618:J1963,3,0),"")</f>
        <v/>
      </c>
      <c r="L1847" s="873"/>
      <c r="M1847" s="873"/>
      <c r="N1847" s="877"/>
      <c r="O1847" s="873" t="s">
        <v>3774</v>
      </c>
    </row>
    <row r="1848" spans="1:15" x14ac:dyDescent="0.35">
      <c r="A1848" s="873" t="b">
        <v>0</v>
      </c>
      <c r="B1848" s="873"/>
      <c r="C1848" s="873" t="s">
        <v>3781</v>
      </c>
      <c r="D1848" s="878">
        <v>8</v>
      </c>
      <c r="E1848" s="875"/>
      <c r="F1848" s="877"/>
      <c r="G1848" s="876"/>
      <c r="H1848" s="876"/>
      <c r="I1848" s="877"/>
      <c r="J1848" s="877"/>
      <c r="K1848" s="873" t="str">
        <f ca="1">IFERROR(VLOOKUP(C1848,' Disaggregation - Section E '!A$618:J1964,3,0),"")</f>
        <v/>
      </c>
      <c r="L1848" s="873"/>
      <c r="M1848" s="873"/>
      <c r="N1848" s="877"/>
      <c r="O1848" s="873" t="s">
        <v>3774</v>
      </c>
    </row>
    <row r="1849" spans="1:15" x14ac:dyDescent="0.35">
      <c r="A1849" s="873" t="b">
        <v>0</v>
      </c>
      <c r="B1849" s="873"/>
      <c r="C1849" s="873" t="s">
        <v>3783</v>
      </c>
      <c r="D1849" s="878">
        <v>8</v>
      </c>
      <c r="E1849" s="875"/>
      <c r="F1849" s="877"/>
      <c r="G1849" s="876"/>
      <c r="H1849" s="876"/>
      <c r="I1849" s="877"/>
      <c r="J1849" s="877"/>
      <c r="K1849" s="873" t="str">
        <f ca="1">IFERROR(VLOOKUP(C1849,' Disaggregation - Section E '!A$618:J1965,3,0),"")</f>
        <v/>
      </c>
      <c r="L1849" s="873"/>
      <c r="M1849" s="873"/>
      <c r="N1849" s="877"/>
      <c r="O1849" s="873" t="s">
        <v>3774</v>
      </c>
    </row>
    <row r="1850" spans="1:15" x14ac:dyDescent="0.35">
      <c r="A1850" s="873" t="b">
        <v>0</v>
      </c>
      <c r="B1850" s="873"/>
      <c r="C1850" s="873" t="s">
        <v>3785</v>
      </c>
      <c r="D1850" s="878">
        <v>8</v>
      </c>
      <c r="E1850" s="875"/>
      <c r="F1850" s="877"/>
      <c r="G1850" s="876"/>
      <c r="H1850" s="876"/>
      <c r="I1850" s="877"/>
      <c r="J1850" s="877"/>
      <c r="K1850" s="873" t="str">
        <f ca="1">IFERROR(VLOOKUP(C1850,' Disaggregation - Section E '!A$618:J1966,3,0),"")</f>
        <v/>
      </c>
      <c r="L1850" s="873"/>
      <c r="M1850" s="873"/>
      <c r="N1850" s="877"/>
      <c r="O1850" s="873" t="s">
        <v>3774</v>
      </c>
    </row>
    <row r="1851" spans="1:15" x14ac:dyDescent="0.35">
      <c r="A1851" s="873" t="b">
        <v>0</v>
      </c>
      <c r="B1851" s="873"/>
      <c r="C1851" s="873" t="s">
        <v>3787</v>
      </c>
      <c r="D1851" s="878">
        <v>8</v>
      </c>
      <c r="E1851" s="875"/>
      <c r="F1851" s="877"/>
      <c r="G1851" s="876"/>
      <c r="H1851" s="876"/>
      <c r="I1851" s="877"/>
      <c r="J1851" s="877"/>
      <c r="K1851" s="873" t="str">
        <f ca="1">IFERROR(VLOOKUP(C1851,' Disaggregation - Section E '!A$618:J1967,3,0),"")</f>
        <v/>
      </c>
      <c r="L1851" s="873"/>
      <c r="M1851" s="873"/>
      <c r="N1851" s="877"/>
      <c r="O1851" s="873" t="s">
        <v>3774</v>
      </c>
    </row>
    <row r="1852" spans="1:15" x14ac:dyDescent="0.35">
      <c r="A1852" s="873" t="b">
        <v>0</v>
      </c>
      <c r="B1852" s="873"/>
      <c r="C1852" s="873" t="s">
        <v>3789</v>
      </c>
      <c r="D1852" s="878">
        <v>8</v>
      </c>
      <c r="E1852" s="875"/>
      <c r="F1852" s="877"/>
      <c r="G1852" s="876"/>
      <c r="H1852" s="876"/>
      <c r="I1852" s="877"/>
      <c r="J1852" s="877"/>
      <c r="K1852" s="873" t="str">
        <f ca="1">IFERROR(VLOOKUP(C1852,' Disaggregation - Section E '!A$618:J1968,3,0),"")</f>
        <v/>
      </c>
      <c r="L1852" s="873"/>
      <c r="M1852" s="873"/>
      <c r="N1852" s="877"/>
      <c r="O1852" s="873" t="s">
        <v>3774</v>
      </c>
    </row>
    <row r="1853" spans="1:15" x14ac:dyDescent="0.35">
      <c r="A1853" s="873" t="b">
        <v>0</v>
      </c>
      <c r="B1853" s="873"/>
      <c r="C1853" s="873" t="s">
        <v>3791</v>
      </c>
      <c r="D1853" s="878">
        <v>8</v>
      </c>
      <c r="E1853" s="875"/>
      <c r="F1853" s="877"/>
      <c r="G1853" s="876"/>
      <c r="H1853" s="876"/>
      <c r="I1853" s="877"/>
      <c r="J1853" s="877"/>
      <c r="K1853" s="873" t="str">
        <f ca="1">IFERROR(VLOOKUP(C1853,' Disaggregation - Section E '!A$618:J1969,3,0),"")</f>
        <v/>
      </c>
      <c r="L1853" s="873"/>
      <c r="M1853" s="873"/>
      <c r="N1853" s="877"/>
      <c r="O1853" s="873" t="s">
        <v>3774</v>
      </c>
    </row>
    <row r="1854" spans="1:15" x14ac:dyDescent="0.35">
      <c r="A1854" s="873" t="b">
        <v>0</v>
      </c>
      <c r="B1854" s="873"/>
      <c r="C1854" s="873" t="s">
        <v>3793</v>
      </c>
      <c r="D1854" s="878">
        <v>8</v>
      </c>
      <c r="E1854" s="875"/>
      <c r="F1854" s="877"/>
      <c r="G1854" s="876"/>
      <c r="H1854" s="876"/>
      <c r="I1854" s="877"/>
      <c r="J1854" s="877"/>
      <c r="K1854" s="873" t="str">
        <f ca="1">IFERROR(VLOOKUP(C1854,' Disaggregation - Section E '!A$618:J1970,3,0),"")</f>
        <v/>
      </c>
      <c r="L1854" s="873"/>
      <c r="M1854" s="873"/>
      <c r="N1854" s="877"/>
      <c r="O1854" s="873" t="s">
        <v>3774</v>
      </c>
    </row>
    <row r="1855" spans="1:15" x14ac:dyDescent="0.35">
      <c r="A1855" s="873" t="b">
        <v>0</v>
      </c>
      <c r="B1855" s="873"/>
      <c r="C1855" s="873" t="s">
        <v>3795</v>
      </c>
      <c r="D1855" s="878">
        <v>8</v>
      </c>
      <c r="E1855" s="875"/>
      <c r="F1855" s="877"/>
      <c r="G1855" s="876"/>
      <c r="H1855" s="876"/>
      <c r="I1855" s="877"/>
      <c r="J1855" s="877"/>
      <c r="K1855" s="873" t="str">
        <f ca="1">IFERROR(VLOOKUP(C1855,' Disaggregation - Section E '!A$618:J1971,3,0),"")</f>
        <v/>
      </c>
      <c r="L1855" s="873"/>
      <c r="M1855" s="873"/>
      <c r="N1855" s="877"/>
      <c r="O1855" s="873" t="s">
        <v>3774</v>
      </c>
    </row>
    <row r="1856" spans="1:15" x14ac:dyDescent="0.35">
      <c r="A1856" s="873" t="b">
        <v>0</v>
      </c>
      <c r="B1856" s="873"/>
      <c r="C1856" s="873" t="s">
        <v>3797</v>
      </c>
      <c r="D1856" s="878">
        <v>8</v>
      </c>
      <c r="E1856" s="875"/>
      <c r="F1856" s="877"/>
      <c r="G1856" s="876"/>
      <c r="H1856" s="876"/>
      <c r="I1856" s="877"/>
      <c r="J1856" s="877"/>
      <c r="K1856" s="873" t="str">
        <f ca="1">IFERROR(VLOOKUP(C1856,' Disaggregation - Section E '!A$618:J1972,3,0),"")</f>
        <v/>
      </c>
      <c r="L1856" s="873"/>
      <c r="M1856" s="873"/>
      <c r="N1856" s="877"/>
      <c r="O1856" s="873" t="s">
        <v>3774</v>
      </c>
    </row>
    <row r="1857" spans="1:15" x14ac:dyDescent="0.35">
      <c r="A1857" s="873" t="b">
        <v>0</v>
      </c>
      <c r="B1857" s="873"/>
      <c r="C1857" s="873" t="s">
        <v>3799</v>
      </c>
      <c r="D1857" s="878">
        <v>8</v>
      </c>
      <c r="E1857" s="875"/>
      <c r="F1857" s="877"/>
      <c r="G1857" s="876"/>
      <c r="H1857" s="876"/>
      <c r="I1857" s="877"/>
      <c r="J1857" s="877"/>
      <c r="K1857" s="873" t="str">
        <f ca="1">IFERROR(VLOOKUP(C1857,' Disaggregation - Section E '!A$618:J1973,3,0),"")</f>
        <v/>
      </c>
      <c r="L1857" s="873"/>
      <c r="M1857" s="873"/>
      <c r="N1857" s="877"/>
      <c r="O1857" s="873" t="s">
        <v>3774</v>
      </c>
    </row>
    <row r="1858" spans="1:15" x14ac:dyDescent="0.35">
      <c r="A1858" s="873" t="b">
        <v>0</v>
      </c>
      <c r="B1858" s="873"/>
      <c r="C1858" s="873" t="s">
        <v>3801</v>
      </c>
      <c r="D1858" s="878">
        <v>8</v>
      </c>
      <c r="E1858" s="875"/>
      <c r="F1858" s="877"/>
      <c r="G1858" s="876"/>
      <c r="H1858" s="876"/>
      <c r="I1858" s="877"/>
      <c r="J1858" s="877"/>
      <c r="K1858" s="873" t="str">
        <f ca="1">IFERROR(VLOOKUP(C1858,' Disaggregation - Section E '!A$618:J1974,3,0),"")</f>
        <v/>
      </c>
      <c r="L1858" s="873"/>
      <c r="M1858" s="873"/>
      <c r="N1858" s="877"/>
      <c r="O1858" s="873" t="s">
        <v>3774</v>
      </c>
    </row>
    <row r="1859" spans="1:15" x14ac:dyDescent="0.35">
      <c r="A1859" s="873" t="b">
        <v>0</v>
      </c>
      <c r="B1859" s="873"/>
      <c r="C1859" s="873" t="s">
        <v>3803</v>
      </c>
      <c r="D1859" s="878">
        <v>8</v>
      </c>
      <c r="E1859" s="875"/>
      <c r="F1859" s="877"/>
      <c r="G1859" s="876"/>
      <c r="H1859" s="876"/>
      <c r="I1859" s="877"/>
      <c r="J1859" s="877"/>
      <c r="K1859" s="873" t="str">
        <f ca="1">IFERROR(VLOOKUP(C1859,' Disaggregation - Section E '!A$618:J1975,3,0),"")</f>
        <v/>
      </c>
      <c r="L1859" s="873"/>
      <c r="M1859" s="873"/>
      <c r="N1859" s="877"/>
      <c r="O1859" s="873" t="s">
        <v>3774</v>
      </c>
    </row>
    <row r="1860" spans="1:15" x14ac:dyDescent="0.35">
      <c r="A1860" s="873" t="b">
        <v>0</v>
      </c>
      <c r="B1860" s="873"/>
      <c r="C1860" s="873" t="s">
        <v>3805</v>
      </c>
      <c r="D1860" s="878">
        <v>8</v>
      </c>
      <c r="E1860" s="875"/>
      <c r="F1860" s="877"/>
      <c r="G1860" s="876"/>
      <c r="H1860" s="876"/>
      <c r="I1860" s="877"/>
      <c r="J1860" s="877"/>
      <c r="K1860" s="873" t="str">
        <f ca="1">IFERROR(VLOOKUP(C1860,' Disaggregation - Section E '!A$618:J1976,3,0),"")</f>
        <v/>
      </c>
      <c r="L1860" s="873"/>
      <c r="M1860" s="873"/>
      <c r="N1860" s="877"/>
      <c r="O1860" s="873" t="s">
        <v>3774</v>
      </c>
    </row>
    <row r="1861" spans="1:15" x14ac:dyDescent="0.35">
      <c r="A1861" s="873" t="b">
        <v>0</v>
      </c>
      <c r="B1861" s="873"/>
      <c r="C1861" s="873" t="s">
        <v>3807</v>
      </c>
      <c r="D1861" s="878">
        <v>8</v>
      </c>
      <c r="E1861" s="875"/>
      <c r="F1861" s="877"/>
      <c r="G1861" s="876"/>
      <c r="H1861" s="876"/>
      <c r="I1861" s="877"/>
      <c r="J1861" s="877"/>
      <c r="K1861" s="873" t="str">
        <f ca="1">IFERROR(VLOOKUP(C1861,' Disaggregation - Section E '!A$618:J1977,3,0),"")</f>
        <v/>
      </c>
      <c r="L1861" s="873"/>
      <c r="M1861" s="873"/>
      <c r="N1861" s="877"/>
      <c r="O1861" s="873" t="s">
        <v>3774</v>
      </c>
    </row>
    <row r="1862" spans="1:15" x14ac:dyDescent="0.35">
      <c r="A1862" s="873" t="b">
        <v>0</v>
      </c>
      <c r="B1862" s="873"/>
      <c r="C1862" s="873" t="s">
        <v>3809</v>
      </c>
      <c r="D1862" s="878">
        <v>8</v>
      </c>
      <c r="E1862" s="875"/>
      <c r="F1862" s="877"/>
      <c r="G1862" s="876"/>
      <c r="H1862" s="876"/>
      <c r="I1862" s="877"/>
      <c r="J1862" s="877"/>
      <c r="K1862" s="873" t="str">
        <f ca="1">IFERROR(VLOOKUP(C1862,' Disaggregation - Section E '!A$618:J1978,3,0),"")</f>
        <v/>
      </c>
      <c r="L1862" s="873"/>
      <c r="M1862" s="873"/>
      <c r="N1862" s="877"/>
      <c r="O1862" s="873" t="s">
        <v>3774</v>
      </c>
    </row>
    <row r="1863" spans="1:15" x14ac:dyDescent="0.35">
      <c r="A1863" s="873" t="b">
        <v>0</v>
      </c>
      <c r="B1863" s="873"/>
      <c r="C1863" s="873" t="s">
        <v>3811</v>
      </c>
      <c r="D1863" s="878">
        <v>8</v>
      </c>
      <c r="E1863" s="875"/>
      <c r="F1863" s="877"/>
      <c r="G1863" s="876"/>
      <c r="H1863" s="876"/>
      <c r="I1863" s="877"/>
      <c r="J1863" s="877"/>
      <c r="K1863" s="873" t="str">
        <f ca="1">IFERROR(VLOOKUP(C1863,' Disaggregation - Section E '!A$618:J1979,3,0),"")</f>
        <v/>
      </c>
      <c r="L1863" s="873"/>
      <c r="M1863" s="873"/>
      <c r="N1863" s="877"/>
      <c r="O1863" s="873" t="s">
        <v>3774</v>
      </c>
    </row>
    <row r="1864" spans="1:15" x14ac:dyDescent="0.35">
      <c r="A1864" s="873" t="b">
        <v>0</v>
      </c>
      <c r="B1864" s="873"/>
      <c r="C1864" s="873" t="s">
        <v>3813</v>
      </c>
      <c r="D1864" s="878">
        <v>8</v>
      </c>
      <c r="E1864" s="875"/>
      <c r="F1864" s="877"/>
      <c r="G1864" s="876"/>
      <c r="H1864" s="876"/>
      <c r="I1864" s="877"/>
      <c r="J1864" s="877"/>
      <c r="K1864" s="873" t="str">
        <f ca="1">IFERROR(VLOOKUP(C1864,' Disaggregation - Section E '!A$618:J1980,3,0),"")</f>
        <v/>
      </c>
      <c r="L1864" s="873"/>
      <c r="M1864" s="873"/>
      <c r="N1864" s="877"/>
      <c r="O1864" s="873" t="s">
        <v>3774</v>
      </c>
    </row>
    <row r="1865" spans="1:15" x14ac:dyDescent="0.35">
      <c r="A1865" s="873" t="b">
        <v>0</v>
      </c>
      <c r="B1865" s="873"/>
      <c r="C1865" s="873" t="s">
        <v>3816</v>
      </c>
      <c r="D1865" s="878">
        <v>9</v>
      </c>
      <c r="E1865" s="875"/>
      <c r="F1865" s="877"/>
      <c r="G1865" s="876"/>
      <c r="H1865" s="876"/>
      <c r="I1865" s="877"/>
      <c r="J1865" s="877"/>
      <c r="K1865" s="873" t="str">
        <f ca="1">IFERROR(VLOOKUP(C1865,' Disaggregation - Section E '!A$618:J1981,3,0),"")</f>
        <v/>
      </c>
      <c r="L1865" s="873"/>
      <c r="M1865" s="873"/>
      <c r="N1865" s="877"/>
      <c r="O1865" s="873" t="s">
        <v>3815</v>
      </c>
    </row>
    <row r="1866" spans="1:15" x14ac:dyDescent="0.35">
      <c r="A1866" s="873" t="b">
        <v>0</v>
      </c>
      <c r="B1866" s="873"/>
      <c r="C1866" s="873" t="s">
        <v>3818</v>
      </c>
      <c r="D1866" s="878">
        <v>9</v>
      </c>
      <c r="E1866" s="875"/>
      <c r="F1866" s="877"/>
      <c r="G1866" s="876"/>
      <c r="H1866" s="876"/>
      <c r="I1866" s="877"/>
      <c r="J1866" s="877"/>
      <c r="K1866" s="873" t="str">
        <f ca="1">IFERROR(VLOOKUP(C1866,' Disaggregation - Section E '!A$618:J1982,3,0),"")</f>
        <v/>
      </c>
      <c r="L1866" s="873"/>
      <c r="M1866" s="873"/>
      <c r="N1866" s="877"/>
      <c r="O1866" s="873" t="s">
        <v>3815</v>
      </c>
    </row>
    <row r="1867" spans="1:15" x14ac:dyDescent="0.35">
      <c r="A1867" s="873" t="b">
        <v>0</v>
      </c>
      <c r="B1867" s="873"/>
      <c r="C1867" s="873" t="s">
        <v>3820</v>
      </c>
      <c r="D1867" s="878">
        <v>9</v>
      </c>
      <c r="E1867" s="875"/>
      <c r="F1867" s="877"/>
      <c r="G1867" s="876"/>
      <c r="H1867" s="876"/>
      <c r="I1867" s="877"/>
      <c r="J1867" s="877"/>
      <c r="K1867" s="873" t="str">
        <f ca="1">IFERROR(VLOOKUP(C1867,' Disaggregation - Section E '!A$618:J1983,3,0),"")</f>
        <v/>
      </c>
      <c r="L1867" s="873"/>
      <c r="M1867" s="873"/>
      <c r="N1867" s="877"/>
      <c r="O1867" s="873" t="s">
        <v>3815</v>
      </c>
    </row>
    <row r="1868" spans="1:15" x14ac:dyDescent="0.35">
      <c r="A1868" s="873" t="b">
        <v>0</v>
      </c>
      <c r="B1868" s="873"/>
      <c r="C1868" s="873" t="s">
        <v>3822</v>
      </c>
      <c r="D1868" s="878">
        <v>9</v>
      </c>
      <c r="E1868" s="875"/>
      <c r="F1868" s="877"/>
      <c r="G1868" s="876"/>
      <c r="H1868" s="876"/>
      <c r="I1868" s="877"/>
      <c r="J1868" s="877"/>
      <c r="K1868" s="873" t="str">
        <f ca="1">IFERROR(VLOOKUP(C1868,' Disaggregation - Section E '!A$618:J1984,3,0),"")</f>
        <v/>
      </c>
      <c r="L1868" s="873"/>
      <c r="M1868" s="873"/>
      <c r="N1868" s="877"/>
      <c r="O1868" s="873" t="s">
        <v>3815</v>
      </c>
    </row>
    <row r="1869" spans="1:15" x14ac:dyDescent="0.35">
      <c r="A1869" s="873" t="b">
        <v>0</v>
      </c>
      <c r="B1869" s="873"/>
      <c r="C1869" s="873" t="s">
        <v>3824</v>
      </c>
      <c r="D1869" s="878">
        <v>9</v>
      </c>
      <c r="E1869" s="875"/>
      <c r="F1869" s="877"/>
      <c r="G1869" s="876"/>
      <c r="H1869" s="876"/>
      <c r="I1869" s="877"/>
      <c r="J1869" s="877"/>
      <c r="K1869" s="873" t="str">
        <f ca="1">IFERROR(VLOOKUP(C1869,' Disaggregation - Section E '!A$618:J1985,3,0),"")</f>
        <v/>
      </c>
      <c r="L1869" s="873"/>
      <c r="M1869" s="873"/>
      <c r="N1869" s="877"/>
      <c r="O1869" s="873" t="s">
        <v>3815</v>
      </c>
    </row>
    <row r="1870" spans="1:15" x14ac:dyDescent="0.35">
      <c r="A1870" s="873" t="b">
        <v>0</v>
      </c>
      <c r="B1870" s="873"/>
      <c r="C1870" s="873" t="s">
        <v>3826</v>
      </c>
      <c r="D1870" s="878">
        <v>9</v>
      </c>
      <c r="E1870" s="875"/>
      <c r="F1870" s="877"/>
      <c r="G1870" s="876"/>
      <c r="H1870" s="876"/>
      <c r="I1870" s="877"/>
      <c r="J1870" s="877"/>
      <c r="K1870" s="873" t="str">
        <f ca="1">IFERROR(VLOOKUP(C1870,' Disaggregation - Section E '!A$618:J1986,3,0),"")</f>
        <v/>
      </c>
      <c r="L1870" s="873"/>
      <c r="M1870" s="873"/>
      <c r="N1870" s="877"/>
      <c r="O1870" s="873" t="s">
        <v>3815</v>
      </c>
    </row>
    <row r="1871" spans="1:15" x14ac:dyDescent="0.35">
      <c r="A1871" s="873" t="b">
        <v>0</v>
      </c>
      <c r="B1871" s="873"/>
      <c r="C1871" s="873" t="s">
        <v>3828</v>
      </c>
      <c r="D1871" s="878">
        <v>9</v>
      </c>
      <c r="E1871" s="875"/>
      <c r="F1871" s="877"/>
      <c r="G1871" s="876"/>
      <c r="H1871" s="876"/>
      <c r="I1871" s="877"/>
      <c r="J1871" s="877"/>
      <c r="K1871" s="873" t="str">
        <f ca="1">IFERROR(VLOOKUP(C1871,' Disaggregation - Section E '!A$618:J1987,3,0),"")</f>
        <v/>
      </c>
      <c r="L1871" s="873"/>
      <c r="M1871" s="873"/>
      <c r="N1871" s="877"/>
      <c r="O1871" s="873" t="s">
        <v>3815</v>
      </c>
    </row>
    <row r="1872" spans="1:15" x14ac:dyDescent="0.35">
      <c r="A1872" s="873" t="b">
        <v>0</v>
      </c>
      <c r="B1872" s="873"/>
      <c r="C1872" s="873" t="s">
        <v>3830</v>
      </c>
      <c r="D1872" s="878">
        <v>9</v>
      </c>
      <c r="E1872" s="875"/>
      <c r="F1872" s="877"/>
      <c r="G1872" s="876"/>
      <c r="H1872" s="876"/>
      <c r="I1872" s="877"/>
      <c r="J1872" s="877"/>
      <c r="K1872" s="873" t="str">
        <f ca="1">IFERROR(VLOOKUP(C1872,' Disaggregation - Section E '!A$618:J1988,3,0),"")</f>
        <v/>
      </c>
      <c r="L1872" s="873"/>
      <c r="M1872" s="873"/>
      <c r="N1872" s="877"/>
      <c r="O1872" s="873" t="s">
        <v>3815</v>
      </c>
    </row>
    <row r="1873" spans="1:15" x14ac:dyDescent="0.35">
      <c r="A1873" s="873" t="b">
        <v>0</v>
      </c>
      <c r="B1873" s="873"/>
      <c r="C1873" s="873" t="s">
        <v>3832</v>
      </c>
      <c r="D1873" s="878">
        <v>9</v>
      </c>
      <c r="E1873" s="875"/>
      <c r="F1873" s="877"/>
      <c r="G1873" s="876"/>
      <c r="H1873" s="876"/>
      <c r="I1873" s="877"/>
      <c r="J1873" s="877"/>
      <c r="K1873" s="873" t="str">
        <f ca="1">IFERROR(VLOOKUP(C1873,' Disaggregation - Section E '!A$618:J1989,3,0),"")</f>
        <v/>
      </c>
      <c r="L1873" s="873"/>
      <c r="M1873" s="873"/>
      <c r="N1873" s="877"/>
      <c r="O1873" s="873" t="s">
        <v>3815</v>
      </c>
    </row>
    <row r="1874" spans="1:15" x14ac:dyDescent="0.35">
      <c r="A1874" s="873" t="b">
        <v>0</v>
      </c>
      <c r="B1874" s="873"/>
      <c r="C1874" s="873" t="s">
        <v>3834</v>
      </c>
      <c r="D1874" s="878">
        <v>9</v>
      </c>
      <c r="E1874" s="875"/>
      <c r="F1874" s="877"/>
      <c r="G1874" s="876"/>
      <c r="H1874" s="876"/>
      <c r="I1874" s="877"/>
      <c r="J1874" s="877"/>
      <c r="K1874" s="873" t="str">
        <f ca="1">IFERROR(VLOOKUP(C1874,' Disaggregation - Section E '!A$618:J1990,3,0),"")</f>
        <v/>
      </c>
      <c r="L1874" s="873"/>
      <c r="M1874" s="873"/>
      <c r="N1874" s="877"/>
      <c r="O1874" s="873" t="s">
        <v>3815</v>
      </c>
    </row>
    <row r="1875" spans="1:15" x14ac:dyDescent="0.35">
      <c r="A1875" s="873" t="b">
        <v>0</v>
      </c>
      <c r="B1875" s="873"/>
      <c r="C1875" s="873" t="s">
        <v>3836</v>
      </c>
      <c r="D1875" s="878">
        <v>9</v>
      </c>
      <c r="E1875" s="875"/>
      <c r="F1875" s="877"/>
      <c r="G1875" s="876"/>
      <c r="H1875" s="876"/>
      <c r="I1875" s="877"/>
      <c r="J1875" s="877"/>
      <c r="K1875" s="873" t="str">
        <f ca="1">IFERROR(VLOOKUP(C1875,' Disaggregation - Section E '!A$618:J1991,3,0),"")</f>
        <v/>
      </c>
      <c r="L1875" s="873"/>
      <c r="M1875" s="873"/>
      <c r="N1875" s="877"/>
      <c r="O1875" s="873" t="s">
        <v>3815</v>
      </c>
    </row>
    <row r="1876" spans="1:15" x14ac:dyDescent="0.35">
      <c r="A1876" s="873" t="b">
        <v>0</v>
      </c>
      <c r="B1876" s="873"/>
      <c r="C1876" s="873" t="s">
        <v>3838</v>
      </c>
      <c r="D1876" s="878">
        <v>9</v>
      </c>
      <c r="E1876" s="875"/>
      <c r="F1876" s="877"/>
      <c r="G1876" s="876"/>
      <c r="H1876" s="876"/>
      <c r="I1876" s="877"/>
      <c r="J1876" s="877"/>
      <c r="K1876" s="873" t="str">
        <f ca="1">IFERROR(VLOOKUP(C1876,' Disaggregation - Section E '!A$618:J1992,3,0),"")</f>
        <v/>
      </c>
      <c r="L1876" s="873"/>
      <c r="M1876" s="873"/>
      <c r="N1876" s="877"/>
      <c r="O1876" s="873" t="s">
        <v>3815</v>
      </c>
    </row>
    <row r="1877" spans="1:15" x14ac:dyDescent="0.35">
      <c r="A1877" s="873" t="b">
        <v>0</v>
      </c>
      <c r="B1877" s="873"/>
      <c r="C1877" s="873" t="s">
        <v>3840</v>
      </c>
      <c r="D1877" s="878">
        <v>9</v>
      </c>
      <c r="E1877" s="875"/>
      <c r="F1877" s="877"/>
      <c r="G1877" s="876"/>
      <c r="H1877" s="876"/>
      <c r="I1877" s="877"/>
      <c r="J1877" s="877"/>
      <c r="K1877" s="873" t="str">
        <f ca="1">IFERROR(VLOOKUP(C1877,' Disaggregation - Section E '!A$618:J1993,3,0),"")</f>
        <v/>
      </c>
      <c r="L1877" s="873"/>
      <c r="M1877" s="873"/>
      <c r="N1877" s="877"/>
      <c r="O1877" s="873" t="s">
        <v>3815</v>
      </c>
    </row>
    <row r="1878" spans="1:15" x14ac:dyDescent="0.35">
      <c r="A1878" s="873" t="b">
        <v>0</v>
      </c>
      <c r="B1878" s="873"/>
      <c r="C1878" s="873" t="s">
        <v>3842</v>
      </c>
      <c r="D1878" s="878">
        <v>9</v>
      </c>
      <c r="E1878" s="875"/>
      <c r="F1878" s="877"/>
      <c r="G1878" s="876"/>
      <c r="H1878" s="876"/>
      <c r="I1878" s="877"/>
      <c r="J1878" s="877"/>
      <c r="K1878" s="873" t="str">
        <f ca="1">IFERROR(VLOOKUP(C1878,' Disaggregation - Section E '!A$618:J1994,3,0),"")</f>
        <v/>
      </c>
      <c r="L1878" s="873"/>
      <c r="M1878" s="873"/>
      <c r="N1878" s="877"/>
      <c r="O1878" s="873" t="s">
        <v>3815</v>
      </c>
    </row>
    <row r="1879" spans="1:15" x14ac:dyDescent="0.35">
      <c r="A1879" s="873" t="b">
        <v>0</v>
      </c>
      <c r="B1879" s="873"/>
      <c r="C1879" s="873" t="s">
        <v>3844</v>
      </c>
      <c r="D1879" s="878">
        <v>9</v>
      </c>
      <c r="E1879" s="875"/>
      <c r="F1879" s="877"/>
      <c r="G1879" s="876"/>
      <c r="H1879" s="876"/>
      <c r="I1879" s="877"/>
      <c r="J1879" s="877"/>
      <c r="K1879" s="873" t="str">
        <f ca="1">IFERROR(VLOOKUP(C1879,' Disaggregation - Section E '!A$618:J1995,3,0),"")</f>
        <v/>
      </c>
      <c r="L1879" s="873"/>
      <c r="M1879" s="873"/>
      <c r="N1879" s="877"/>
      <c r="O1879" s="873" t="s">
        <v>3815</v>
      </c>
    </row>
    <row r="1880" spans="1:15" x14ac:dyDescent="0.35">
      <c r="A1880" s="873" t="b">
        <v>0</v>
      </c>
      <c r="B1880" s="873"/>
      <c r="C1880" s="873" t="s">
        <v>3846</v>
      </c>
      <c r="D1880" s="878">
        <v>9</v>
      </c>
      <c r="E1880" s="875"/>
      <c r="F1880" s="877"/>
      <c r="G1880" s="876"/>
      <c r="H1880" s="876"/>
      <c r="I1880" s="877"/>
      <c r="J1880" s="877"/>
      <c r="K1880" s="873" t="str">
        <f ca="1">IFERROR(VLOOKUP(C1880,' Disaggregation - Section E '!A$618:J1996,3,0),"")</f>
        <v/>
      </c>
      <c r="L1880" s="873"/>
      <c r="M1880" s="873"/>
      <c r="N1880" s="877"/>
      <c r="O1880" s="873" t="s">
        <v>3815</v>
      </c>
    </row>
    <row r="1881" spans="1:15" x14ac:dyDescent="0.35">
      <c r="A1881" s="873" t="b">
        <v>0</v>
      </c>
      <c r="B1881" s="873"/>
      <c r="C1881" s="873" t="s">
        <v>3848</v>
      </c>
      <c r="D1881" s="878">
        <v>9</v>
      </c>
      <c r="E1881" s="875"/>
      <c r="F1881" s="877"/>
      <c r="G1881" s="876"/>
      <c r="H1881" s="876"/>
      <c r="I1881" s="877"/>
      <c r="J1881" s="877"/>
      <c r="K1881" s="873" t="str">
        <f ca="1">IFERROR(VLOOKUP(C1881,' Disaggregation - Section E '!A$618:J1997,3,0),"")</f>
        <v/>
      </c>
      <c r="L1881" s="873"/>
      <c r="M1881" s="873"/>
      <c r="N1881" s="877"/>
      <c r="O1881" s="873" t="s">
        <v>3815</v>
      </c>
    </row>
    <row r="1882" spans="1:15" x14ac:dyDescent="0.35">
      <c r="A1882" s="873" t="b">
        <v>0</v>
      </c>
      <c r="B1882" s="873"/>
      <c r="C1882" s="873" t="s">
        <v>3850</v>
      </c>
      <c r="D1882" s="878">
        <v>9</v>
      </c>
      <c r="E1882" s="875"/>
      <c r="F1882" s="877"/>
      <c r="G1882" s="876"/>
      <c r="H1882" s="876"/>
      <c r="I1882" s="877"/>
      <c r="J1882" s="877"/>
      <c r="K1882" s="873" t="str">
        <f ca="1">IFERROR(VLOOKUP(C1882,' Disaggregation - Section E '!A$618:J1998,3,0),"")</f>
        <v/>
      </c>
      <c r="L1882" s="873"/>
      <c r="M1882" s="873"/>
      <c r="N1882" s="877"/>
      <c r="O1882" s="873" t="s">
        <v>3815</v>
      </c>
    </row>
    <row r="1883" spans="1:15" x14ac:dyDescent="0.35">
      <c r="A1883" s="873" t="b">
        <v>0</v>
      </c>
      <c r="B1883" s="873"/>
      <c r="C1883" s="873" t="s">
        <v>3852</v>
      </c>
      <c r="D1883" s="878">
        <v>9</v>
      </c>
      <c r="E1883" s="875"/>
      <c r="F1883" s="877"/>
      <c r="G1883" s="876"/>
      <c r="H1883" s="876"/>
      <c r="I1883" s="877"/>
      <c r="J1883" s="877"/>
      <c r="K1883" s="873" t="str">
        <f ca="1">IFERROR(VLOOKUP(C1883,' Disaggregation - Section E '!A$618:J1999,3,0),"")</f>
        <v/>
      </c>
      <c r="L1883" s="873"/>
      <c r="M1883" s="873"/>
      <c r="N1883" s="877"/>
      <c r="O1883" s="873" t="s">
        <v>3815</v>
      </c>
    </row>
    <row r="1884" spans="1:15" x14ac:dyDescent="0.35">
      <c r="A1884" s="873" t="b">
        <v>0</v>
      </c>
      <c r="B1884" s="873"/>
      <c r="C1884" s="873" t="s">
        <v>3854</v>
      </c>
      <c r="D1884" s="878">
        <v>9</v>
      </c>
      <c r="E1884" s="875"/>
      <c r="F1884" s="877"/>
      <c r="G1884" s="876"/>
      <c r="H1884" s="876"/>
      <c r="I1884" s="877"/>
      <c r="J1884" s="877"/>
      <c r="K1884" s="873" t="str">
        <f ca="1">IFERROR(VLOOKUP(C1884,' Disaggregation - Section E '!A$618:J2000,3,0),"")</f>
        <v/>
      </c>
      <c r="L1884" s="873"/>
      <c r="M1884" s="873"/>
      <c r="N1884" s="877"/>
      <c r="O1884" s="873" t="s">
        <v>3815</v>
      </c>
    </row>
    <row r="1885" spans="1:15" x14ac:dyDescent="0.35">
      <c r="A1885" s="873" t="b">
        <v>0</v>
      </c>
      <c r="B1885" s="873"/>
      <c r="C1885" s="873" t="s">
        <v>3857</v>
      </c>
      <c r="D1885" s="878">
        <v>10</v>
      </c>
      <c r="E1885" s="875"/>
      <c r="F1885" s="877"/>
      <c r="G1885" s="876"/>
      <c r="H1885" s="876"/>
      <c r="I1885" s="877"/>
      <c r="J1885" s="877"/>
      <c r="K1885" s="873" t="str">
        <f ca="1">IFERROR(VLOOKUP(C1885,' Disaggregation - Section E '!A$618:J2001,3,0),"")</f>
        <v/>
      </c>
      <c r="L1885" s="873"/>
      <c r="M1885" s="873"/>
      <c r="N1885" s="877"/>
      <c r="O1885" s="873" t="s">
        <v>3856</v>
      </c>
    </row>
    <row r="1886" spans="1:15" x14ac:dyDescent="0.35">
      <c r="A1886" s="873" t="b">
        <v>0</v>
      </c>
      <c r="B1886" s="873"/>
      <c r="C1886" s="873" t="s">
        <v>3859</v>
      </c>
      <c r="D1886" s="878">
        <v>10</v>
      </c>
      <c r="E1886" s="875"/>
      <c r="F1886" s="877"/>
      <c r="G1886" s="876"/>
      <c r="H1886" s="876"/>
      <c r="I1886" s="877"/>
      <c r="J1886" s="877"/>
      <c r="K1886" s="873" t="str">
        <f ca="1">IFERROR(VLOOKUP(C1886,' Disaggregation - Section E '!A$618:J2002,3,0),"")</f>
        <v/>
      </c>
      <c r="L1886" s="873"/>
      <c r="M1886" s="873"/>
      <c r="N1886" s="877"/>
      <c r="O1886" s="873" t="s">
        <v>3856</v>
      </c>
    </row>
    <row r="1887" spans="1:15" x14ac:dyDescent="0.35">
      <c r="A1887" s="873" t="b">
        <v>0</v>
      </c>
      <c r="B1887" s="873"/>
      <c r="C1887" s="873" t="s">
        <v>3861</v>
      </c>
      <c r="D1887" s="878">
        <v>10</v>
      </c>
      <c r="E1887" s="875"/>
      <c r="F1887" s="877"/>
      <c r="G1887" s="876"/>
      <c r="H1887" s="876"/>
      <c r="I1887" s="877"/>
      <c r="J1887" s="877"/>
      <c r="K1887" s="873" t="str">
        <f ca="1">IFERROR(VLOOKUP(C1887,' Disaggregation - Section E '!A$618:J2003,3,0),"")</f>
        <v/>
      </c>
      <c r="L1887" s="873"/>
      <c r="M1887" s="873"/>
      <c r="N1887" s="877"/>
      <c r="O1887" s="873" t="s">
        <v>3856</v>
      </c>
    </row>
    <row r="1888" spans="1:15" x14ac:dyDescent="0.35">
      <c r="A1888" s="873" t="b">
        <v>0</v>
      </c>
      <c r="B1888" s="873"/>
      <c r="C1888" s="873" t="s">
        <v>3863</v>
      </c>
      <c r="D1888" s="878">
        <v>10</v>
      </c>
      <c r="E1888" s="875"/>
      <c r="F1888" s="877"/>
      <c r="G1888" s="876"/>
      <c r="H1888" s="876"/>
      <c r="I1888" s="877"/>
      <c r="J1888" s="877"/>
      <c r="K1888" s="873" t="str">
        <f ca="1">IFERROR(VLOOKUP(C1888,' Disaggregation - Section E '!A$618:J2004,3,0),"")</f>
        <v/>
      </c>
      <c r="L1888" s="873"/>
      <c r="M1888" s="873"/>
      <c r="N1888" s="877"/>
      <c r="O1888" s="873" t="s">
        <v>3856</v>
      </c>
    </row>
    <row r="1889" spans="1:15" x14ac:dyDescent="0.35">
      <c r="A1889" s="873" t="b">
        <v>0</v>
      </c>
      <c r="B1889" s="873"/>
      <c r="C1889" s="873" t="s">
        <v>3865</v>
      </c>
      <c r="D1889" s="878">
        <v>10</v>
      </c>
      <c r="E1889" s="875"/>
      <c r="F1889" s="877"/>
      <c r="G1889" s="876"/>
      <c r="H1889" s="876"/>
      <c r="I1889" s="877"/>
      <c r="J1889" s="877"/>
      <c r="K1889" s="873" t="str">
        <f ca="1">IFERROR(VLOOKUP(C1889,' Disaggregation - Section E '!A$618:J2005,3,0),"")</f>
        <v/>
      </c>
      <c r="L1889" s="873"/>
      <c r="M1889" s="873"/>
      <c r="N1889" s="877"/>
      <c r="O1889" s="873" t="s">
        <v>3856</v>
      </c>
    </row>
    <row r="1890" spans="1:15" x14ac:dyDescent="0.35">
      <c r="A1890" s="873" t="b">
        <v>0</v>
      </c>
      <c r="B1890" s="873"/>
      <c r="C1890" s="873" t="s">
        <v>3867</v>
      </c>
      <c r="D1890" s="878">
        <v>10</v>
      </c>
      <c r="E1890" s="875"/>
      <c r="F1890" s="877"/>
      <c r="G1890" s="876"/>
      <c r="H1890" s="876"/>
      <c r="I1890" s="877"/>
      <c r="J1890" s="877"/>
      <c r="K1890" s="873" t="str">
        <f ca="1">IFERROR(VLOOKUP(C1890,' Disaggregation - Section E '!A$618:J2006,3,0),"")</f>
        <v/>
      </c>
      <c r="L1890" s="873"/>
      <c r="M1890" s="873"/>
      <c r="N1890" s="877"/>
      <c r="O1890" s="873" t="s">
        <v>3856</v>
      </c>
    </row>
    <row r="1891" spans="1:15" x14ac:dyDescent="0.35">
      <c r="A1891" s="873" t="b">
        <v>0</v>
      </c>
      <c r="B1891" s="873"/>
      <c r="C1891" s="873" t="s">
        <v>3869</v>
      </c>
      <c r="D1891" s="878">
        <v>10</v>
      </c>
      <c r="E1891" s="875"/>
      <c r="F1891" s="877"/>
      <c r="G1891" s="876"/>
      <c r="H1891" s="876"/>
      <c r="I1891" s="877"/>
      <c r="J1891" s="877"/>
      <c r="K1891" s="873" t="str">
        <f ca="1">IFERROR(VLOOKUP(C1891,' Disaggregation - Section E '!A$618:J2007,3,0),"")</f>
        <v/>
      </c>
      <c r="L1891" s="873"/>
      <c r="M1891" s="873"/>
      <c r="N1891" s="877"/>
      <c r="O1891" s="873" t="s">
        <v>3856</v>
      </c>
    </row>
    <row r="1892" spans="1:15" x14ac:dyDescent="0.35">
      <c r="A1892" s="873" t="b">
        <v>0</v>
      </c>
      <c r="B1892" s="873"/>
      <c r="C1892" s="873" t="s">
        <v>3871</v>
      </c>
      <c r="D1892" s="878">
        <v>10</v>
      </c>
      <c r="E1892" s="875"/>
      <c r="F1892" s="877"/>
      <c r="G1892" s="876"/>
      <c r="H1892" s="876"/>
      <c r="I1892" s="877"/>
      <c r="J1892" s="877"/>
      <c r="K1892" s="873" t="str">
        <f ca="1">IFERROR(VLOOKUP(C1892,' Disaggregation - Section E '!A$618:J2008,3,0),"")</f>
        <v/>
      </c>
      <c r="L1892" s="873"/>
      <c r="M1892" s="873"/>
      <c r="N1892" s="877"/>
      <c r="O1892" s="873" t="s">
        <v>3856</v>
      </c>
    </row>
    <row r="1893" spans="1:15" x14ac:dyDescent="0.35">
      <c r="A1893" s="873" t="b">
        <v>0</v>
      </c>
      <c r="B1893" s="873"/>
      <c r="C1893" s="873" t="s">
        <v>3873</v>
      </c>
      <c r="D1893" s="878">
        <v>10</v>
      </c>
      <c r="E1893" s="875"/>
      <c r="F1893" s="877"/>
      <c r="G1893" s="876"/>
      <c r="H1893" s="876"/>
      <c r="I1893" s="877"/>
      <c r="J1893" s="877"/>
      <c r="K1893" s="873" t="str">
        <f ca="1">IFERROR(VLOOKUP(C1893,' Disaggregation - Section E '!A$618:J2009,3,0),"")</f>
        <v/>
      </c>
      <c r="L1893" s="873"/>
      <c r="M1893" s="873"/>
      <c r="N1893" s="877"/>
      <c r="O1893" s="873" t="s">
        <v>3856</v>
      </c>
    </row>
    <row r="1894" spans="1:15" x14ac:dyDescent="0.35">
      <c r="A1894" s="873" t="b">
        <v>0</v>
      </c>
      <c r="B1894" s="873"/>
      <c r="C1894" s="873" t="s">
        <v>3875</v>
      </c>
      <c r="D1894" s="878">
        <v>10</v>
      </c>
      <c r="E1894" s="875"/>
      <c r="F1894" s="877"/>
      <c r="G1894" s="876"/>
      <c r="H1894" s="876"/>
      <c r="I1894" s="877"/>
      <c r="J1894" s="877"/>
      <c r="K1894" s="873" t="str">
        <f ca="1">IFERROR(VLOOKUP(C1894,' Disaggregation - Section E '!A$618:J2010,3,0),"")</f>
        <v/>
      </c>
      <c r="L1894" s="873"/>
      <c r="M1894" s="873"/>
      <c r="N1894" s="877"/>
      <c r="O1894" s="873" t="s">
        <v>3856</v>
      </c>
    </row>
    <row r="1895" spans="1:15" x14ac:dyDescent="0.35">
      <c r="A1895" s="873" t="b">
        <v>0</v>
      </c>
      <c r="B1895" s="873"/>
      <c r="C1895" s="873" t="s">
        <v>3877</v>
      </c>
      <c r="D1895" s="878">
        <v>10</v>
      </c>
      <c r="E1895" s="875"/>
      <c r="F1895" s="877"/>
      <c r="G1895" s="876"/>
      <c r="H1895" s="876"/>
      <c r="I1895" s="877"/>
      <c r="J1895" s="877"/>
      <c r="K1895" s="873" t="str">
        <f ca="1">IFERROR(VLOOKUP(C1895,' Disaggregation - Section E '!A$618:J2011,3,0),"")</f>
        <v/>
      </c>
      <c r="L1895" s="873"/>
      <c r="M1895" s="873"/>
      <c r="N1895" s="877"/>
      <c r="O1895" s="873" t="s">
        <v>3856</v>
      </c>
    </row>
    <row r="1896" spans="1:15" x14ac:dyDescent="0.35">
      <c r="A1896" s="873" t="b">
        <v>0</v>
      </c>
      <c r="B1896" s="873"/>
      <c r="C1896" s="873" t="s">
        <v>3879</v>
      </c>
      <c r="D1896" s="878">
        <v>10</v>
      </c>
      <c r="E1896" s="875"/>
      <c r="F1896" s="877"/>
      <c r="G1896" s="876"/>
      <c r="H1896" s="876"/>
      <c r="I1896" s="877"/>
      <c r="J1896" s="877"/>
      <c r="K1896" s="873" t="str">
        <f ca="1">IFERROR(VLOOKUP(C1896,' Disaggregation - Section E '!A$618:J2012,3,0),"")</f>
        <v/>
      </c>
      <c r="L1896" s="873"/>
      <c r="M1896" s="873"/>
      <c r="N1896" s="877"/>
      <c r="O1896" s="873" t="s">
        <v>3856</v>
      </c>
    </row>
    <row r="1897" spans="1:15" x14ac:dyDescent="0.35">
      <c r="A1897" s="873" t="b">
        <v>0</v>
      </c>
      <c r="B1897" s="873"/>
      <c r="C1897" s="873" t="s">
        <v>3881</v>
      </c>
      <c r="D1897" s="878">
        <v>10</v>
      </c>
      <c r="E1897" s="875"/>
      <c r="F1897" s="877"/>
      <c r="G1897" s="876"/>
      <c r="H1897" s="876"/>
      <c r="I1897" s="877"/>
      <c r="J1897" s="877"/>
      <c r="K1897" s="873" t="str">
        <f ca="1">IFERROR(VLOOKUP(C1897,' Disaggregation - Section E '!A$618:J2013,3,0),"")</f>
        <v/>
      </c>
      <c r="L1897" s="873"/>
      <c r="M1897" s="873"/>
      <c r="N1897" s="877"/>
      <c r="O1897" s="873" t="s">
        <v>3856</v>
      </c>
    </row>
    <row r="1898" spans="1:15" x14ac:dyDescent="0.35">
      <c r="A1898" s="873" t="b">
        <v>0</v>
      </c>
      <c r="B1898" s="873"/>
      <c r="C1898" s="873" t="s">
        <v>3883</v>
      </c>
      <c r="D1898" s="878">
        <v>10</v>
      </c>
      <c r="E1898" s="875"/>
      <c r="F1898" s="877"/>
      <c r="G1898" s="876"/>
      <c r="H1898" s="876"/>
      <c r="I1898" s="877"/>
      <c r="J1898" s="877"/>
      <c r="K1898" s="873" t="str">
        <f ca="1">IFERROR(VLOOKUP(C1898,' Disaggregation - Section E '!A$618:J2014,3,0),"")</f>
        <v/>
      </c>
      <c r="L1898" s="873"/>
      <c r="M1898" s="873"/>
      <c r="N1898" s="877"/>
      <c r="O1898" s="873" t="s">
        <v>3856</v>
      </c>
    </row>
    <row r="1899" spans="1:15" x14ac:dyDescent="0.35">
      <c r="A1899" s="873" t="b">
        <v>0</v>
      </c>
      <c r="B1899" s="873"/>
      <c r="C1899" s="873" t="s">
        <v>3885</v>
      </c>
      <c r="D1899" s="878">
        <v>10</v>
      </c>
      <c r="E1899" s="875"/>
      <c r="F1899" s="877"/>
      <c r="G1899" s="876"/>
      <c r="H1899" s="876"/>
      <c r="I1899" s="877"/>
      <c r="J1899" s="877"/>
      <c r="K1899" s="873" t="str">
        <f ca="1">IFERROR(VLOOKUP(C1899,' Disaggregation - Section E '!A$618:J2015,3,0),"")</f>
        <v/>
      </c>
      <c r="L1899" s="873"/>
      <c r="M1899" s="873"/>
      <c r="N1899" s="877"/>
      <c r="O1899" s="873" t="s">
        <v>3856</v>
      </c>
    </row>
    <row r="1900" spans="1:15" x14ac:dyDescent="0.35">
      <c r="A1900" s="873" t="b">
        <v>0</v>
      </c>
      <c r="B1900" s="873"/>
      <c r="C1900" s="873" t="s">
        <v>3887</v>
      </c>
      <c r="D1900" s="878">
        <v>10</v>
      </c>
      <c r="E1900" s="875"/>
      <c r="F1900" s="877"/>
      <c r="G1900" s="876"/>
      <c r="H1900" s="876"/>
      <c r="I1900" s="877"/>
      <c r="J1900" s="877"/>
      <c r="K1900" s="873" t="str">
        <f ca="1">IFERROR(VLOOKUP(C1900,' Disaggregation - Section E '!A$618:J2016,3,0),"")</f>
        <v/>
      </c>
      <c r="L1900" s="873"/>
      <c r="M1900" s="873"/>
      <c r="N1900" s="877"/>
      <c r="O1900" s="873" t="s">
        <v>3856</v>
      </c>
    </row>
    <row r="1901" spans="1:15" x14ac:dyDescent="0.35">
      <c r="A1901" s="873" t="b">
        <v>0</v>
      </c>
      <c r="B1901" s="873"/>
      <c r="C1901" s="873" t="s">
        <v>3889</v>
      </c>
      <c r="D1901" s="878">
        <v>10</v>
      </c>
      <c r="E1901" s="875"/>
      <c r="F1901" s="877"/>
      <c r="G1901" s="876"/>
      <c r="H1901" s="876"/>
      <c r="I1901" s="877"/>
      <c r="J1901" s="877"/>
      <c r="K1901" s="873" t="str">
        <f ca="1">IFERROR(VLOOKUP(C1901,' Disaggregation - Section E '!A$618:J2017,3,0),"")</f>
        <v/>
      </c>
      <c r="L1901" s="873"/>
      <c r="M1901" s="873"/>
      <c r="N1901" s="877"/>
      <c r="O1901" s="873" t="s">
        <v>3856</v>
      </c>
    </row>
    <row r="1902" spans="1:15" x14ac:dyDescent="0.35">
      <c r="A1902" s="873" t="b">
        <v>0</v>
      </c>
      <c r="B1902" s="873"/>
      <c r="C1902" s="873" t="s">
        <v>3891</v>
      </c>
      <c r="D1902" s="878">
        <v>10</v>
      </c>
      <c r="E1902" s="875"/>
      <c r="F1902" s="877"/>
      <c r="G1902" s="876"/>
      <c r="H1902" s="876"/>
      <c r="I1902" s="877"/>
      <c r="J1902" s="877"/>
      <c r="K1902" s="873" t="str">
        <f ca="1">IFERROR(VLOOKUP(C1902,' Disaggregation - Section E '!A$618:J2018,3,0),"")</f>
        <v/>
      </c>
      <c r="L1902" s="873"/>
      <c r="M1902" s="873"/>
      <c r="N1902" s="877"/>
      <c r="O1902" s="873" t="s">
        <v>3856</v>
      </c>
    </row>
    <row r="1903" spans="1:15" x14ac:dyDescent="0.35">
      <c r="A1903" s="873" t="b">
        <v>0</v>
      </c>
      <c r="B1903" s="873"/>
      <c r="C1903" s="873" t="s">
        <v>3893</v>
      </c>
      <c r="D1903" s="878">
        <v>10</v>
      </c>
      <c r="E1903" s="875"/>
      <c r="F1903" s="877"/>
      <c r="G1903" s="876"/>
      <c r="H1903" s="876"/>
      <c r="I1903" s="877"/>
      <c r="J1903" s="877"/>
      <c r="K1903" s="873" t="str">
        <f ca="1">IFERROR(VLOOKUP(C1903,' Disaggregation - Section E '!A$618:J2019,3,0),"")</f>
        <v/>
      </c>
      <c r="L1903" s="873"/>
      <c r="M1903" s="873"/>
      <c r="N1903" s="877"/>
      <c r="O1903" s="873" t="s">
        <v>3856</v>
      </c>
    </row>
    <row r="1904" spans="1:15" x14ac:dyDescent="0.35">
      <c r="A1904" s="873" t="b">
        <v>0</v>
      </c>
      <c r="B1904" s="873"/>
      <c r="C1904" s="873" t="s">
        <v>3895</v>
      </c>
      <c r="D1904" s="878">
        <v>10</v>
      </c>
      <c r="E1904" s="875"/>
      <c r="F1904" s="877"/>
      <c r="G1904" s="876"/>
      <c r="H1904" s="876"/>
      <c r="I1904" s="877"/>
      <c r="J1904" s="877"/>
      <c r="K1904" s="873" t="str">
        <f ca="1">IFERROR(VLOOKUP(C1904,' Disaggregation - Section E '!A$618:J2020,3,0),"")</f>
        <v/>
      </c>
      <c r="L1904" s="873"/>
      <c r="M1904" s="873"/>
      <c r="N1904" s="877"/>
      <c r="O1904" s="873" t="s">
        <v>3856</v>
      </c>
    </row>
    <row r="1905" spans="1:15" x14ac:dyDescent="0.35">
      <c r="A1905" s="873" t="b">
        <v>0</v>
      </c>
      <c r="B1905" s="873"/>
      <c r="C1905" s="873" t="s">
        <v>3898</v>
      </c>
      <c r="D1905" s="878">
        <v>11</v>
      </c>
      <c r="E1905" s="875"/>
      <c r="F1905" s="877"/>
      <c r="G1905" s="876"/>
      <c r="H1905" s="876"/>
      <c r="I1905" s="877"/>
      <c r="J1905" s="877"/>
      <c r="K1905" s="873" t="str">
        <f ca="1">IFERROR(VLOOKUP(C1905,' Disaggregation - Section E '!A$618:J2021,3,0),"")</f>
        <v/>
      </c>
      <c r="L1905" s="873"/>
      <c r="M1905" s="873"/>
      <c r="N1905" s="877"/>
      <c r="O1905" s="873" t="s">
        <v>3897</v>
      </c>
    </row>
    <row r="1906" spans="1:15" x14ac:dyDescent="0.35">
      <c r="A1906" s="873" t="b">
        <v>0</v>
      </c>
      <c r="B1906" s="873"/>
      <c r="C1906" s="873" t="s">
        <v>3900</v>
      </c>
      <c r="D1906" s="878">
        <v>11</v>
      </c>
      <c r="E1906" s="875"/>
      <c r="F1906" s="877"/>
      <c r="G1906" s="876"/>
      <c r="H1906" s="876"/>
      <c r="I1906" s="877"/>
      <c r="J1906" s="877"/>
      <c r="K1906" s="873" t="str">
        <f ca="1">IFERROR(VLOOKUP(C1906,' Disaggregation - Section E '!A$618:J2022,3,0),"")</f>
        <v/>
      </c>
      <c r="L1906" s="873"/>
      <c r="M1906" s="873"/>
      <c r="N1906" s="877"/>
      <c r="O1906" s="873" t="s">
        <v>3897</v>
      </c>
    </row>
    <row r="1907" spans="1:15" x14ac:dyDescent="0.35">
      <c r="A1907" s="873" t="b">
        <v>0</v>
      </c>
      <c r="B1907" s="873"/>
      <c r="C1907" s="873" t="s">
        <v>3902</v>
      </c>
      <c r="D1907" s="878">
        <v>11</v>
      </c>
      <c r="E1907" s="875"/>
      <c r="F1907" s="877"/>
      <c r="G1907" s="876"/>
      <c r="H1907" s="876"/>
      <c r="I1907" s="877"/>
      <c r="J1907" s="877"/>
      <c r="K1907" s="873" t="str">
        <f ca="1">IFERROR(VLOOKUP(C1907,' Disaggregation - Section E '!A$618:J2023,3,0),"")</f>
        <v/>
      </c>
      <c r="L1907" s="873"/>
      <c r="M1907" s="873"/>
      <c r="N1907" s="877"/>
      <c r="O1907" s="873" t="s">
        <v>3897</v>
      </c>
    </row>
    <row r="1908" spans="1:15" x14ac:dyDescent="0.35">
      <c r="A1908" s="873" t="b">
        <v>0</v>
      </c>
      <c r="B1908" s="873"/>
      <c r="C1908" s="873" t="s">
        <v>3904</v>
      </c>
      <c r="D1908" s="878">
        <v>11</v>
      </c>
      <c r="E1908" s="875"/>
      <c r="F1908" s="877"/>
      <c r="G1908" s="876"/>
      <c r="H1908" s="876"/>
      <c r="I1908" s="877"/>
      <c r="J1908" s="877"/>
      <c r="K1908" s="873" t="str">
        <f ca="1">IFERROR(VLOOKUP(C1908,' Disaggregation - Section E '!A$618:J2024,3,0),"")</f>
        <v/>
      </c>
      <c r="L1908" s="873"/>
      <c r="M1908" s="873"/>
      <c r="N1908" s="877"/>
      <c r="O1908" s="873" t="s">
        <v>3897</v>
      </c>
    </row>
    <row r="1909" spans="1:15" x14ac:dyDescent="0.35">
      <c r="A1909" s="873" t="b">
        <v>0</v>
      </c>
      <c r="B1909" s="873"/>
      <c r="C1909" s="873" t="s">
        <v>3906</v>
      </c>
      <c r="D1909" s="878">
        <v>11</v>
      </c>
      <c r="E1909" s="875"/>
      <c r="F1909" s="877"/>
      <c r="G1909" s="876"/>
      <c r="H1909" s="876"/>
      <c r="I1909" s="877"/>
      <c r="J1909" s="877"/>
      <c r="K1909" s="873" t="str">
        <f ca="1">IFERROR(VLOOKUP(C1909,' Disaggregation - Section E '!A$618:J2025,3,0),"")</f>
        <v/>
      </c>
      <c r="L1909" s="873"/>
      <c r="M1909" s="873"/>
      <c r="N1909" s="877"/>
      <c r="O1909" s="873" t="s">
        <v>3897</v>
      </c>
    </row>
    <row r="1910" spans="1:15" x14ac:dyDescent="0.35">
      <c r="A1910" s="873" t="b">
        <v>0</v>
      </c>
      <c r="B1910" s="873"/>
      <c r="C1910" s="873" t="s">
        <v>3908</v>
      </c>
      <c r="D1910" s="878">
        <v>11</v>
      </c>
      <c r="E1910" s="875"/>
      <c r="F1910" s="877"/>
      <c r="G1910" s="876"/>
      <c r="H1910" s="876"/>
      <c r="I1910" s="877"/>
      <c r="J1910" s="877"/>
      <c r="K1910" s="873" t="str">
        <f ca="1">IFERROR(VLOOKUP(C1910,' Disaggregation - Section E '!A$618:J2026,3,0),"")</f>
        <v/>
      </c>
      <c r="L1910" s="873"/>
      <c r="M1910" s="873"/>
      <c r="N1910" s="877"/>
      <c r="O1910" s="873" t="s">
        <v>3897</v>
      </c>
    </row>
    <row r="1911" spans="1:15" x14ac:dyDescent="0.35">
      <c r="A1911" s="873" t="b">
        <v>0</v>
      </c>
      <c r="B1911" s="873"/>
      <c r="C1911" s="873" t="s">
        <v>3910</v>
      </c>
      <c r="D1911" s="878">
        <v>11</v>
      </c>
      <c r="E1911" s="875"/>
      <c r="F1911" s="877"/>
      <c r="G1911" s="876"/>
      <c r="H1911" s="876"/>
      <c r="I1911" s="877"/>
      <c r="J1911" s="877"/>
      <c r="K1911" s="873" t="str">
        <f ca="1">IFERROR(VLOOKUP(C1911,' Disaggregation - Section E '!A$618:J2027,3,0),"")</f>
        <v/>
      </c>
      <c r="L1911" s="873"/>
      <c r="M1911" s="873"/>
      <c r="N1911" s="877"/>
      <c r="O1911" s="873" t="s">
        <v>3897</v>
      </c>
    </row>
    <row r="1912" spans="1:15" x14ac:dyDescent="0.35">
      <c r="A1912" s="873" t="b">
        <v>0</v>
      </c>
      <c r="B1912" s="873"/>
      <c r="C1912" s="873" t="s">
        <v>3912</v>
      </c>
      <c r="D1912" s="878">
        <v>11</v>
      </c>
      <c r="E1912" s="875"/>
      <c r="F1912" s="877"/>
      <c r="G1912" s="876"/>
      <c r="H1912" s="876"/>
      <c r="I1912" s="877"/>
      <c r="J1912" s="877"/>
      <c r="K1912" s="873" t="str">
        <f ca="1">IFERROR(VLOOKUP(C1912,' Disaggregation - Section E '!A$618:J2028,3,0),"")</f>
        <v/>
      </c>
      <c r="L1912" s="873"/>
      <c r="M1912" s="873"/>
      <c r="N1912" s="877"/>
      <c r="O1912" s="873" t="s">
        <v>3897</v>
      </c>
    </row>
    <row r="1913" spans="1:15" x14ac:dyDescent="0.35">
      <c r="A1913" s="873" t="b">
        <v>0</v>
      </c>
      <c r="B1913" s="873"/>
      <c r="C1913" s="873" t="s">
        <v>3914</v>
      </c>
      <c r="D1913" s="878">
        <v>11</v>
      </c>
      <c r="E1913" s="875"/>
      <c r="F1913" s="877"/>
      <c r="G1913" s="876"/>
      <c r="H1913" s="876"/>
      <c r="I1913" s="877"/>
      <c r="J1913" s="877"/>
      <c r="K1913" s="873" t="str">
        <f ca="1">IFERROR(VLOOKUP(C1913,' Disaggregation - Section E '!A$618:J2029,3,0),"")</f>
        <v/>
      </c>
      <c r="L1913" s="873"/>
      <c r="M1913" s="873"/>
      <c r="N1913" s="877"/>
      <c r="O1913" s="873" t="s">
        <v>3897</v>
      </c>
    </row>
    <row r="1914" spans="1:15" x14ac:dyDescent="0.35">
      <c r="A1914" s="873" t="b">
        <v>0</v>
      </c>
      <c r="B1914" s="873"/>
      <c r="C1914" s="873" t="s">
        <v>3916</v>
      </c>
      <c r="D1914" s="878">
        <v>11</v>
      </c>
      <c r="E1914" s="875"/>
      <c r="F1914" s="877"/>
      <c r="G1914" s="876"/>
      <c r="H1914" s="876"/>
      <c r="I1914" s="877"/>
      <c r="J1914" s="877"/>
      <c r="K1914" s="873" t="str">
        <f ca="1">IFERROR(VLOOKUP(C1914,' Disaggregation - Section E '!A$618:J2030,3,0),"")</f>
        <v/>
      </c>
      <c r="L1914" s="873"/>
      <c r="M1914" s="873"/>
      <c r="N1914" s="877"/>
      <c r="O1914" s="873" t="s">
        <v>3897</v>
      </c>
    </row>
    <row r="1915" spans="1:15" x14ac:dyDescent="0.35">
      <c r="A1915" s="873" t="b">
        <v>0</v>
      </c>
      <c r="B1915" s="873"/>
      <c r="C1915" s="873" t="s">
        <v>3918</v>
      </c>
      <c r="D1915" s="878">
        <v>11</v>
      </c>
      <c r="E1915" s="875"/>
      <c r="F1915" s="877"/>
      <c r="G1915" s="876"/>
      <c r="H1915" s="876"/>
      <c r="I1915" s="877"/>
      <c r="J1915" s="877"/>
      <c r="K1915" s="873" t="str">
        <f ca="1">IFERROR(VLOOKUP(C1915,' Disaggregation - Section E '!A$618:J2031,3,0),"")</f>
        <v/>
      </c>
      <c r="L1915" s="873"/>
      <c r="M1915" s="873"/>
      <c r="N1915" s="877"/>
      <c r="O1915" s="873" t="s">
        <v>3897</v>
      </c>
    </row>
    <row r="1916" spans="1:15" x14ac:dyDescent="0.35">
      <c r="A1916" s="873" t="b">
        <v>0</v>
      </c>
      <c r="B1916" s="873"/>
      <c r="C1916" s="873" t="s">
        <v>3920</v>
      </c>
      <c r="D1916" s="878">
        <v>11</v>
      </c>
      <c r="E1916" s="875"/>
      <c r="F1916" s="877"/>
      <c r="G1916" s="876"/>
      <c r="H1916" s="876"/>
      <c r="I1916" s="877"/>
      <c r="J1916" s="877"/>
      <c r="K1916" s="873" t="str">
        <f ca="1">IFERROR(VLOOKUP(C1916,' Disaggregation - Section E '!A$618:J2032,3,0),"")</f>
        <v/>
      </c>
      <c r="L1916" s="873"/>
      <c r="M1916" s="873"/>
      <c r="N1916" s="877"/>
      <c r="O1916" s="873" t="s">
        <v>3897</v>
      </c>
    </row>
    <row r="1917" spans="1:15" x14ac:dyDescent="0.35">
      <c r="A1917" s="873" t="b">
        <v>0</v>
      </c>
      <c r="B1917" s="873"/>
      <c r="C1917" s="873" t="s">
        <v>3922</v>
      </c>
      <c r="D1917" s="878">
        <v>11</v>
      </c>
      <c r="E1917" s="875"/>
      <c r="F1917" s="877"/>
      <c r="G1917" s="876"/>
      <c r="H1917" s="876"/>
      <c r="I1917" s="877"/>
      <c r="J1917" s="877"/>
      <c r="K1917" s="873" t="str">
        <f ca="1">IFERROR(VLOOKUP(C1917,' Disaggregation - Section E '!A$618:J2033,3,0),"")</f>
        <v/>
      </c>
      <c r="L1917" s="873"/>
      <c r="M1917" s="873"/>
      <c r="N1917" s="877"/>
      <c r="O1917" s="873" t="s">
        <v>3897</v>
      </c>
    </row>
    <row r="1918" spans="1:15" x14ac:dyDescent="0.35">
      <c r="A1918" s="873" t="b">
        <v>0</v>
      </c>
      <c r="B1918" s="873"/>
      <c r="C1918" s="873" t="s">
        <v>3924</v>
      </c>
      <c r="D1918" s="878">
        <v>11</v>
      </c>
      <c r="E1918" s="875"/>
      <c r="F1918" s="877"/>
      <c r="G1918" s="876"/>
      <c r="H1918" s="876"/>
      <c r="I1918" s="877"/>
      <c r="J1918" s="877"/>
      <c r="K1918" s="873" t="str">
        <f ca="1">IFERROR(VLOOKUP(C1918,' Disaggregation - Section E '!A$618:J2034,3,0),"")</f>
        <v/>
      </c>
      <c r="L1918" s="873"/>
      <c r="M1918" s="873"/>
      <c r="N1918" s="877"/>
      <c r="O1918" s="873" t="s">
        <v>3897</v>
      </c>
    </row>
    <row r="1919" spans="1:15" x14ac:dyDescent="0.35">
      <c r="A1919" s="873" t="b">
        <v>0</v>
      </c>
      <c r="B1919" s="873"/>
      <c r="C1919" s="873" t="s">
        <v>3926</v>
      </c>
      <c r="D1919" s="878">
        <v>11</v>
      </c>
      <c r="E1919" s="875"/>
      <c r="F1919" s="877"/>
      <c r="G1919" s="876"/>
      <c r="H1919" s="876"/>
      <c r="I1919" s="877"/>
      <c r="J1919" s="877"/>
      <c r="K1919" s="873" t="str">
        <f ca="1">IFERROR(VLOOKUP(C1919,' Disaggregation - Section E '!A$618:J2035,3,0),"")</f>
        <v/>
      </c>
      <c r="L1919" s="873"/>
      <c r="M1919" s="873"/>
      <c r="N1919" s="877"/>
      <c r="O1919" s="873" t="s">
        <v>3897</v>
      </c>
    </row>
    <row r="1920" spans="1:15" x14ac:dyDescent="0.35">
      <c r="A1920" s="873" t="b">
        <v>0</v>
      </c>
      <c r="B1920" s="873"/>
      <c r="C1920" s="873" t="s">
        <v>3928</v>
      </c>
      <c r="D1920" s="878">
        <v>11</v>
      </c>
      <c r="E1920" s="875"/>
      <c r="F1920" s="877"/>
      <c r="G1920" s="876"/>
      <c r="H1920" s="876"/>
      <c r="I1920" s="877"/>
      <c r="J1920" s="877"/>
      <c r="K1920" s="873" t="str">
        <f ca="1">IFERROR(VLOOKUP(C1920,' Disaggregation - Section E '!A$618:J2036,3,0),"")</f>
        <v/>
      </c>
      <c r="L1920" s="873"/>
      <c r="M1920" s="873"/>
      <c r="N1920" s="877"/>
      <c r="O1920" s="873" t="s">
        <v>3897</v>
      </c>
    </row>
    <row r="1921" spans="1:15" x14ac:dyDescent="0.35">
      <c r="A1921" s="873" t="b">
        <v>0</v>
      </c>
      <c r="B1921" s="873"/>
      <c r="C1921" s="873" t="s">
        <v>3930</v>
      </c>
      <c r="D1921" s="878">
        <v>11</v>
      </c>
      <c r="E1921" s="875"/>
      <c r="F1921" s="877"/>
      <c r="G1921" s="876"/>
      <c r="H1921" s="876"/>
      <c r="I1921" s="877"/>
      <c r="J1921" s="877"/>
      <c r="K1921" s="873" t="str">
        <f ca="1">IFERROR(VLOOKUP(C1921,' Disaggregation - Section E '!A$618:J2037,3,0),"")</f>
        <v/>
      </c>
      <c r="L1921" s="873"/>
      <c r="M1921" s="873"/>
      <c r="N1921" s="877"/>
      <c r="O1921" s="873" t="s">
        <v>3897</v>
      </c>
    </row>
    <row r="1922" spans="1:15" x14ac:dyDescent="0.35">
      <c r="A1922" s="873" t="b">
        <v>0</v>
      </c>
      <c r="B1922" s="873"/>
      <c r="C1922" s="873" t="s">
        <v>3932</v>
      </c>
      <c r="D1922" s="878">
        <v>11</v>
      </c>
      <c r="E1922" s="875"/>
      <c r="F1922" s="877"/>
      <c r="G1922" s="876"/>
      <c r="H1922" s="876"/>
      <c r="I1922" s="877"/>
      <c r="J1922" s="877"/>
      <c r="K1922" s="873" t="str">
        <f ca="1">IFERROR(VLOOKUP(C1922,' Disaggregation - Section E '!A$618:J2038,3,0),"")</f>
        <v/>
      </c>
      <c r="L1922" s="873"/>
      <c r="M1922" s="873"/>
      <c r="N1922" s="877"/>
      <c r="O1922" s="873" t="s">
        <v>3897</v>
      </c>
    </row>
    <row r="1923" spans="1:15" x14ac:dyDescent="0.35">
      <c r="A1923" s="873" t="b">
        <v>0</v>
      </c>
      <c r="B1923" s="873"/>
      <c r="C1923" s="873" t="s">
        <v>3934</v>
      </c>
      <c r="D1923" s="878">
        <v>11</v>
      </c>
      <c r="E1923" s="875"/>
      <c r="F1923" s="877"/>
      <c r="G1923" s="876"/>
      <c r="H1923" s="876"/>
      <c r="I1923" s="877"/>
      <c r="J1923" s="877"/>
      <c r="K1923" s="873" t="str">
        <f ca="1">IFERROR(VLOOKUP(C1923,' Disaggregation - Section E '!A$618:J2039,3,0),"")</f>
        <v/>
      </c>
      <c r="L1923" s="873"/>
      <c r="M1923" s="873"/>
      <c r="N1923" s="877"/>
      <c r="O1923" s="873" t="s">
        <v>3897</v>
      </c>
    </row>
    <row r="1924" spans="1:15" x14ac:dyDescent="0.35">
      <c r="A1924" s="873" t="b">
        <v>0</v>
      </c>
      <c r="B1924" s="873"/>
      <c r="C1924" s="873" t="s">
        <v>3936</v>
      </c>
      <c r="D1924" s="878">
        <v>11</v>
      </c>
      <c r="E1924" s="875"/>
      <c r="F1924" s="877"/>
      <c r="G1924" s="876"/>
      <c r="H1924" s="876"/>
      <c r="I1924" s="877"/>
      <c r="J1924" s="877"/>
      <c r="K1924" s="873" t="str">
        <f ca="1">IFERROR(VLOOKUP(C1924,' Disaggregation - Section E '!A$618:J2040,3,0),"")</f>
        <v/>
      </c>
      <c r="L1924" s="873"/>
      <c r="M1924" s="873"/>
      <c r="N1924" s="877"/>
      <c r="O1924" s="873" t="s">
        <v>3897</v>
      </c>
    </row>
    <row r="1925" spans="1:15" x14ac:dyDescent="0.35">
      <c r="A1925" s="873" t="b">
        <v>0</v>
      </c>
      <c r="B1925" s="873"/>
      <c r="C1925" s="873" t="s">
        <v>3939</v>
      </c>
      <c r="D1925" s="878">
        <v>12</v>
      </c>
      <c r="E1925" s="875"/>
      <c r="F1925" s="877"/>
      <c r="G1925" s="876"/>
      <c r="H1925" s="876"/>
      <c r="I1925" s="877"/>
      <c r="J1925" s="877"/>
      <c r="K1925" s="873" t="str">
        <f ca="1">IFERROR(VLOOKUP(C1925,' Disaggregation - Section E '!A$618:J2041,3,0),"")</f>
        <v/>
      </c>
      <c r="L1925" s="873"/>
      <c r="M1925" s="873"/>
      <c r="N1925" s="877"/>
      <c r="O1925" s="873" t="s">
        <v>3938</v>
      </c>
    </row>
    <row r="1926" spans="1:15" x14ac:dyDescent="0.35">
      <c r="A1926" s="873" t="b">
        <v>0</v>
      </c>
      <c r="B1926" s="873"/>
      <c r="C1926" s="873" t="s">
        <v>3941</v>
      </c>
      <c r="D1926" s="878">
        <v>12</v>
      </c>
      <c r="E1926" s="875"/>
      <c r="F1926" s="877"/>
      <c r="G1926" s="876"/>
      <c r="H1926" s="876"/>
      <c r="I1926" s="877"/>
      <c r="J1926" s="877"/>
      <c r="K1926" s="873" t="str">
        <f ca="1">IFERROR(VLOOKUP(C1926,' Disaggregation - Section E '!A$618:J2042,3,0),"")</f>
        <v/>
      </c>
      <c r="L1926" s="873"/>
      <c r="M1926" s="873"/>
      <c r="N1926" s="877"/>
      <c r="O1926" s="873" t="s">
        <v>3938</v>
      </c>
    </row>
    <row r="1927" spans="1:15" x14ac:dyDescent="0.35">
      <c r="A1927" s="873" t="b">
        <v>0</v>
      </c>
      <c r="B1927" s="873"/>
      <c r="C1927" s="873" t="s">
        <v>3943</v>
      </c>
      <c r="D1927" s="878">
        <v>12</v>
      </c>
      <c r="E1927" s="875"/>
      <c r="F1927" s="877"/>
      <c r="G1927" s="876"/>
      <c r="H1927" s="876"/>
      <c r="I1927" s="877"/>
      <c r="J1927" s="877"/>
      <c r="K1927" s="873" t="str">
        <f ca="1">IFERROR(VLOOKUP(C1927,' Disaggregation - Section E '!A$618:J2043,3,0),"")</f>
        <v/>
      </c>
      <c r="L1927" s="873"/>
      <c r="M1927" s="873"/>
      <c r="N1927" s="877"/>
      <c r="O1927" s="873" t="s">
        <v>3938</v>
      </c>
    </row>
    <row r="1928" spans="1:15" x14ac:dyDescent="0.35">
      <c r="A1928" s="873" t="b">
        <v>0</v>
      </c>
      <c r="B1928" s="873"/>
      <c r="C1928" s="873" t="s">
        <v>3945</v>
      </c>
      <c r="D1928" s="878">
        <v>12</v>
      </c>
      <c r="E1928" s="875"/>
      <c r="F1928" s="877"/>
      <c r="G1928" s="876"/>
      <c r="H1928" s="876"/>
      <c r="I1928" s="877"/>
      <c r="J1928" s="877"/>
      <c r="K1928" s="873" t="str">
        <f ca="1">IFERROR(VLOOKUP(C1928,' Disaggregation - Section E '!A$618:J2044,3,0),"")</f>
        <v/>
      </c>
      <c r="L1928" s="873"/>
      <c r="M1928" s="873"/>
      <c r="N1928" s="877"/>
      <c r="O1928" s="873" t="s">
        <v>3938</v>
      </c>
    </row>
    <row r="1929" spans="1:15" x14ac:dyDescent="0.35">
      <c r="A1929" s="873" t="b">
        <v>0</v>
      </c>
      <c r="B1929" s="873"/>
      <c r="C1929" s="873" t="s">
        <v>3947</v>
      </c>
      <c r="D1929" s="878">
        <v>12</v>
      </c>
      <c r="E1929" s="875"/>
      <c r="F1929" s="877"/>
      <c r="G1929" s="876"/>
      <c r="H1929" s="876"/>
      <c r="I1929" s="877"/>
      <c r="J1929" s="877"/>
      <c r="K1929" s="873" t="str">
        <f ca="1">IFERROR(VLOOKUP(C1929,' Disaggregation - Section E '!A$618:J2045,3,0),"")</f>
        <v/>
      </c>
      <c r="L1929" s="873"/>
      <c r="M1929" s="873"/>
      <c r="N1929" s="877"/>
      <c r="O1929" s="873" t="s">
        <v>3938</v>
      </c>
    </row>
    <row r="1930" spans="1:15" x14ac:dyDescent="0.35">
      <c r="A1930" s="873" t="b">
        <v>0</v>
      </c>
      <c r="B1930" s="873"/>
      <c r="C1930" s="873" t="s">
        <v>3949</v>
      </c>
      <c r="D1930" s="878">
        <v>12</v>
      </c>
      <c r="E1930" s="875"/>
      <c r="F1930" s="877"/>
      <c r="G1930" s="876"/>
      <c r="H1930" s="876"/>
      <c r="I1930" s="877"/>
      <c r="J1930" s="877"/>
      <c r="K1930" s="873" t="str">
        <f ca="1">IFERROR(VLOOKUP(C1930,' Disaggregation - Section E '!A$618:J2046,3,0),"")</f>
        <v/>
      </c>
      <c r="L1930" s="873"/>
      <c r="M1930" s="873"/>
      <c r="N1930" s="877"/>
      <c r="O1930" s="873" t="s">
        <v>3938</v>
      </c>
    </row>
    <row r="1931" spans="1:15" x14ac:dyDescent="0.35">
      <c r="A1931" s="873" t="b">
        <v>0</v>
      </c>
      <c r="B1931" s="873"/>
      <c r="C1931" s="873" t="s">
        <v>3951</v>
      </c>
      <c r="D1931" s="878">
        <v>12</v>
      </c>
      <c r="E1931" s="875"/>
      <c r="F1931" s="877"/>
      <c r="G1931" s="876"/>
      <c r="H1931" s="876"/>
      <c r="I1931" s="877"/>
      <c r="J1931" s="877"/>
      <c r="K1931" s="873" t="str">
        <f ca="1">IFERROR(VLOOKUP(C1931,' Disaggregation - Section E '!A$618:J2047,3,0),"")</f>
        <v/>
      </c>
      <c r="L1931" s="873"/>
      <c r="M1931" s="873"/>
      <c r="N1931" s="877"/>
      <c r="O1931" s="873" t="s">
        <v>3938</v>
      </c>
    </row>
    <row r="1932" spans="1:15" x14ac:dyDescent="0.35">
      <c r="A1932" s="873" t="b">
        <v>0</v>
      </c>
      <c r="B1932" s="873"/>
      <c r="C1932" s="873" t="s">
        <v>3953</v>
      </c>
      <c r="D1932" s="878">
        <v>12</v>
      </c>
      <c r="E1932" s="875"/>
      <c r="F1932" s="877"/>
      <c r="G1932" s="876"/>
      <c r="H1932" s="876"/>
      <c r="I1932" s="877"/>
      <c r="J1932" s="877"/>
      <c r="K1932" s="873" t="str">
        <f ca="1">IFERROR(VLOOKUP(C1932,' Disaggregation - Section E '!A$618:J2048,3,0),"")</f>
        <v/>
      </c>
      <c r="L1932" s="873"/>
      <c r="M1932" s="873"/>
      <c r="N1932" s="877"/>
      <c r="O1932" s="873" t="s">
        <v>3938</v>
      </c>
    </row>
    <row r="1933" spans="1:15" x14ac:dyDescent="0.35">
      <c r="A1933" s="873" t="b">
        <v>0</v>
      </c>
      <c r="B1933" s="873"/>
      <c r="C1933" s="873" t="s">
        <v>3955</v>
      </c>
      <c r="D1933" s="878">
        <v>12</v>
      </c>
      <c r="E1933" s="875"/>
      <c r="F1933" s="877"/>
      <c r="G1933" s="876"/>
      <c r="H1933" s="876"/>
      <c r="I1933" s="877"/>
      <c r="J1933" s="877"/>
      <c r="K1933" s="873" t="str">
        <f ca="1">IFERROR(VLOOKUP(C1933,' Disaggregation - Section E '!A$618:J2049,3,0),"")</f>
        <v/>
      </c>
      <c r="L1933" s="873"/>
      <c r="M1933" s="873"/>
      <c r="N1933" s="877"/>
      <c r="O1933" s="873" t="s">
        <v>3938</v>
      </c>
    </row>
    <row r="1934" spans="1:15" x14ac:dyDescent="0.35">
      <c r="A1934" s="873" t="b">
        <v>0</v>
      </c>
      <c r="B1934" s="873"/>
      <c r="C1934" s="873" t="s">
        <v>3957</v>
      </c>
      <c r="D1934" s="878">
        <v>12</v>
      </c>
      <c r="E1934" s="875"/>
      <c r="F1934" s="877"/>
      <c r="G1934" s="876"/>
      <c r="H1934" s="876"/>
      <c r="I1934" s="877"/>
      <c r="J1934" s="877"/>
      <c r="K1934" s="873" t="str">
        <f ca="1">IFERROR(VLOOKUP(C1934,' Disaggregation - Section E '!A$618:J2050,3,0),"")</f>
        <v/>
      </c>
      <c r="L1934" s="873"/>
      <c r="M1934" s="873"/>
      <c r="N1934" s="877"/>
      <c r="O1934" s="873" t="s">
        <v>3938</v>
      </c>
    </row>
    <row r="1935" spans="1:15" x14ac:dyDescent="0.35">
      <c r="A1935" s="873" t="b">
        <v>0</v>
      </c>
      <c r="B1935" s="873"/>
      <c r="C1935" s="873" t="s">
        <v>3959</v>
      </c>
      <c r="D1935" s="878">
        <v>12</v>
      </c>
      <c r="E1935" s="875"/>
      <c r="F1935" s="877"/>
      <c r="G1935" s="876"/>
      <c r="H1935" s="876"/>
      <c r="I1935" s="877"/>
      <c r="J1935" s="877"/>
      <c r="K1935" s="873" t="str">
        <f ca="1">IFERROR(VLOOKUP(C1935,' Disaggregation - Section E '!A$618:J2051,3,0),"")</f>
        <v/>
      </c>
      <c r="L1935" s="873"/>
      <c r="M1935" s="873"/>
      <c r="N1935" s="877"/>
      <c r="O1935" s="873" t="s">
        <v>3938</v>
      </c>
    </row>
    <row r="1936" spans="1:15" x14ac:dyDescent="0.35">
      <c r="A1936" s="873" t="b">
        <v>0</v>
      </c>
      <c r="B1936" s="873"/>
      <c r="C1936" s="873" t="s">
        <v>3961</v>
      </c>
      <c r="D1936" s="878">
        <v>12</v>
      </c>
      <c r="E1936" s="875"/>
      <c r="F1936" s="877"/>
      <c r="G1936" s="876"/>
      <c r="H1936" s="876"/>
      <c r="I1936" s="877"/>
      <c r="J1936" s="877"/>
      <c r="K1936" s="873" t="str">
        <f ca="1">IFERROR(VLOOKUP(C1936,' Disaggregation - Section E '!A$618:J2052,3,0),"")</f>
        <v/>
      </c>
      <c r="L1936" s="873"/>
      <c r="M1936" s="873"/>
      <c r="N1936" s="877"/>
      <c r="O1936" s="873" t="s">
        <v>3938</v>
      </c>
    </row>
    <row r="1937" spans="1:15" x14ac:dyDescent="0.35">
      <c r="A1937" s="873" t="b">
        <v>0</v>
      </c>
      <c r="B1937" s="873"/>
      <c r="C1937" s="873" t="s">
        <v>3963</v>
      </c>
      <c r="D1937" s="878">
        <v>12</v>
      </c>
      <c r="E1937" s="875"/>
      <c r="F1937" s="877"/>
      <c r="G1937" s="876"/>
      <c r="H1937" s="876"/>
      <c r="I1937" s="877"/>
      <c r="J1937" s="877"/>
      <c r="K1937" s="873" t="str">
        <f ca="1">IFERROR(VLOOKUP(C1937,' Disaggregation - Section E '!A$618:J2053,3,0),"")</f>
        <v/>
      </c>
      <c r="L1937" s="873"/>
      <c r="M1937" s="873"/>
      <c r="N1937" s="877"/>
      <c r="O1937" s="873" t="s">
        <v>3938</v>
      </c>
    </row>
    <row r="1938" spans="1:15" x14ac:dyDescent="0.35">
      <c r="A1938" s="873" t="b">
        <v>0</v>
      </c>
      <c r="B1938" s="873"/>
      <c r="C1938" s="873" t="s">
        <v>3965</v>
      </c>
      <c r="D1938" s="878">
        <v>12</v>
      </c>
      <c r="E1938" s="875"/>
      <c r="F1938" s="877"/>
      <c r="G1938" s="876"/>
      <c r="H1938" s="876"/>
      <c r="I1938" s="877"/>
      <c r="J1938" s="877"/>
      <c r="K1938" s="873" t="str">
        <f ca="1">IFERROR(VLOOKUP(C1938,' Disaggregation - Section E '!A$618:J2054,3,0),"")</f>
        <v/>
      </c>
      <c r="L1938" s="873"/>
      <c r="M1938" s="873"/>
      <c r="N1938" s="877"/>
      <c r="O1938" s="873" t="s">
        <v>3938</v>
      </c>
    </row>
    <row r="1939" spans="1:15" x14ac:dyDescent="0.35">
      <c r="A1939" s="873" t="b">
        <v>0</v>
      </c>
      <c r="B1939" s="873"/>
      <c r="C1939" s="873" t="s">
        <v>3967</v>
      </c>
      <c r="D1939" s="878">
        <v>12</v>
      </c>
      <c r="E1939" s="875"/>
      <c r="F1939" s="877"/>
      <c r="G1939" s="876"/>
      <c r="H1939" s="876"/>
      <c r="I1939" s="877"/>
      <c r="J1939" s="877"/>
      <c r="K1939" s="873" t="str">
        <f ca="1">IFERROR(VLOOKUP(C1939,' Disaggregation - Section E '!A$618:J2055,3,0),"")</f>
        <v/>
      </c>
      <c r="L1939" s="873"/>
      <c r="M1939" s="873"/>
      <c r="N1939" s="877"/>
      <c r="O1939" s="873" t="s">
        <v>3938</v>
      </c>
    </row>
    <row r="1940" spans="1:15" x14ac:dyDescent="0.35">
      <c r="A1940" s="873" t="b">
        <v>0</v>
      </c>
      <c r="B1940" s="873"/>
      <c r="C1940" s="873" t="s">
        <v>3969</v>
      </c>
      <c r="D1940" s="878">
        <v>12</v>
      </c>
      <c r="E1940" s="875"/>
      <c r="F1940" s="877"/>
      <c r="G1940" s="876"/>
      <c r="H1940" s="876"/>
      <c r="I1940" s="877"/>
      <c r="J1940" s="877"/>
      <c r="K1940" s="873" t="str">
        <f ca="1">IFERROR(VLOOKUP(C1940,' Disaggregation - Section E '!A$618:J2056,3,0),"")</f>
        <v/>
      </c>
      <c r="L1940" s="873"/>
      <c r="M1940" s="873"/>
      <c r="N1940" s="877"/>
      <c r="O1940" s="873" t="s">
        <v>3938</v>
      </c>
    </row>
    <row r="1941" spans="1:15" x14ac:dyDescent="0.35">
      <c r="A1941" s="873" t="b">
        <v>0</v>
      </c>
      <c r="B1941" s="873"/>
      <c r="C1941" s="873" t="s">
        <v>3971</v>
      </c>
      <c r="D1941" s="878">
        <v>12</v>
      </c>
      <c r="E1941" s="875"/>
      <c r="F1941" s="877"/>
      <c r="G1941" s="876"/>
      <c r="H1941" s="876"/>
      <c r="I1941" s="877"/>
      <c r="J1941" s="877"/>
      <c r="K1941" s="873" t="str">
        <f ca="1">IFERROR(VLOOKUP(C1941,' Disaggregation - Section E '!A$618:J2057,3,0),"")</f>
        <v/>
      </c>
      <c r="L1941" s="873"/>
      <c r="M1941" s="873"/>
      <c r="N1941" s="877"/>
      <c r="O1941" s="873" t="s">
        <v>3938</v>
      </c>
    </row>
    <row r="1942" spans="1:15" x14ac:dyDescent="0.35">
      <c r="A1942" s="873" t="b">
        <v>0</v>
      </c>
      <c r="B1942" s="873"/>
      <c r="C1942" s="873" t="s">
        <v>3973</v>
      </c>
      <c r="D1942" s="878">
        <v>12</v>
      </c>
      <c r="E1942" s="875"/>
      <c r="F1942" s="877"/>
      <c r="G1942" s="876"/>
      <c r="H1942" s="876"/>
      <c r="I1942" s="877"/>
      <c r="J1942" s="877"/>
      <c r="K1942" s="873" t="str">
        <f ca="1">IFERROR(VLOOKUP(C1942,' Disaggregation - Section E '!A$618:J2058,3,0),"")</f>
        <v/>
      </c>
      <c r="L1942" s="873"/>
      <c r="M1942" s="873"/>
      <c r="N1942" s="877"/>
      <c r="O1942" s="873" t="s">
        <v>3938</v>
      </c>
    </row>
    <row r="1943" spans="1:15" x14ac:dyDescent="0.35">
      <c r="A1943" s="873" t="b">
        <v>0</v>
      </c>
      <c r="B1943" s="873"/>
      <c r="C1943" s="873" t="s">
        <v>3975</v>
      </c>
      <c r="D1943" s="878">
        <v>12</v>
      </c>
      <c r="E1943" s="875"/>
      <c r="F1943" s="877"/>
      <c r="G1943" s="876"/>
      <c r="H1943" s="876"/>
      <c r="I1943" s="877"/>
      <c r="J1943" s="877"/>
      <c r="K1943" s="873" t="str">
        <f ca="1">IFERROR(VLOOKUP(C1943,' Disaggregation - Section E '!A$618:J2059,3,0),"")</f>
        <v/>
      </c>
      <c r="L1943" s="873"/>
      <c r="M1943" s="873"/>
      <c r="N1943" s="877"/>
      <c r="O1943" s="873" t="s">
        <v>3938</v>
      </c>
    </row>
    <row r="1944" spans="1:15" x14ac:dyDescent="0.35">
      <c r="A1944" s="873" t="b">
        <v>0</v>
      </c>
      <c r="B1944" s="873"/>
      <c r="C1944" s="873" t="s">
        <v>3977</v>
      </c>
      <c r="D1944" s="878">
        <v>12</v>
      </c>
      <c r="E1944" s="875"/>
      <c r="F1944" s="877"/>
      <c r="G1944" s="876"/>
      <c r="H1944" s="876"/>
      <c r="I1944" s="877"/>
      <c r="J1944" s="877"/>
      <c r="K1944" s="873" t="str">
        <f ca="1">IFERROR(VLOOKUP(C1944,' Disaggregation - Section E '!A$618:J2060,3,0),"")</f>
        <v/>
      </c>
      <c r="L1944" s="873"/>
      <c r="M1944" s="873"/>
      <c r="N1944" s="877"/>
      <c r="O1944" s="873" t="s">
        <v>3938</v>
      </c>
    </row>
    <row r="1945" spans="1:15" x14ac:dyDescent="0.35">
      <c r="A1945" s="873" t="b">
        <v>0</v>
      </c>
      <c r="B1945" s="873"/>
      <c r="C1945" s="873" t="s">
        <v>3980</v>
      </c>
      <c r="D1945" s="878">
        <v>13</v>
      </c>
      <c r="E1945" s="875"/>
      <c r="F1945" s="877"/>
      <c r="G1945" s="876"/>
      <c r="H1945" s="876"/>
      <c r="I1945" s="877"/>
      <c r="J1945" s="877"/>
      <c r="K1945" s="873" t="str">
        <f ca="1">IFERROR(VLOOKUP(C1945,' Disaggregation - Section E '!A$618:J2061,3,0),"")</f>
        <v/>
      </c>
      <c r="L1945" s="873"/>
      <c r="M1945" s="873"/>
      <c r="N1945" s="877"/>
      <c r="O1945" s="873" t="s">
        <v>3979</v>
      </c>
    </row>
    <row r="1946" spans="1:15" x14ac:dyDescent="0.35">
      <c r="A1946" s="873" t="b">
        <v>0</v>
      </c>
      <c r="B1946" s="873"/>
      <c r="C1946" s="873" t="s">
        <v>3982</v>
      </c>
      <c r="D1946" s="878">
        <v>13</v>
      </c>
      <c r="E1946" s="875"/>
      <c r="F1946" s="877"/>
      <c r="G1946" s="876"/>
      <c r="H1946" s="876"/>
      <c r="I1946" s="877"/>
      <c r="J1946" s="877"/>
      <c r="K1946" s="873" t="str">
        <f ca="1">IFERROR(VLOOKUP(C1946,' Disaggregation - Section E '!A$618:J2062,3,0),"")</f>
        <v/>
      </c>
      <c r="L1946" s="873"/>
      <c r="M1946" s="873"/>
      <c r="N1946" s="877"/>
      <c r="O1946" s="873" t="s">
        <v>3979</v>
      </c>
    </row>
    <row r="1947" spans="1:15" x14ac:dyDescent="0.35">
      <c r="A1947" s="873" t="b">
        <v>0</v>
      </c>
      <c r="B1947" s="873"/>
      <c r="C1947" s="873" t="s">
        <v>3984</v>
      </c>
      <c r="D1947" s="878">
        <v>13</v>
      </c>
      <c r="E1947" s="875"/>
      <c r="F1947" s="877"/>
      <c r="G1947" s="876"/>
      <c r="H1947" s="876"/>
      <c r="I1947" s="877"/>
      <c r="J1947" s="877"/>
      <c r="K1947" s="873" t="str">
        <f ca="1">IFERROR(VLOOKUP(C1947,' Disaggregation - Section E '!A$618:J2063,3,0),"")</f>
        <v/>
      </c>
      <c r="L1947" s="873"/>
      <c r="M1947" s="873"/>
      <c r="N1947" s="877"/>
      <c r="O1947" s="873" t="s">
        <v>3979</v>
      </c>
    </row>
    <row r="1948" spans="1:15" x14ac:dyDescent="0.35">
      <c r="A1948" s="873" t="b">
        <v>0</v>
      </c>
      <c r="B1948" s="873"/>
      <c r="C1948" s="873" t="s">
        <v>3986</v>
      </c>
      <c r="D1948" s="878">
        <v>13</v>
      </c>
      <c r="E1948" s="875"/>
      <c r="F1948" s="877"/>
      <c r="G1948" s="876"/>
      <c r="H1948" s="876"/>
      <c r="I1948" s="877"/>
      <c r="J1948" s="877"/>
      <c r="K1948" s="873" t="str">
        <f ca="1">IFERROR(VLOOKUP(C1948,' Disaggregation - Section E '!A$618:J2064,3,0),"")</f>
        <v/>
      </c>
      <c r="L1948" s="873"/>
      <c r="M1948" s="873"/>
      <c r="N1948" s="877"/>
      <c r="O1948" s="873" t="s">
        <v>3979</v>
      </c>
    </row>
    <row r="1949" spans="1:15" x14ac:dyDescent="0.35">
      <c r="A1949" s="873" t="b">
        <v>0</v>
      </c>
      <c r="B1949" s="873"/>
      <c r="C1949" s="873" t="s">
        <v>3988</v>
      </c>
      <c r="D1949" s="878">
        <v>13</v>
      </c>
      <c r="E1949" s="875"/>
      <c r="F1949" s="877"/>
      <c r="G1949" s="876"/>
      <c r="H1949" s="876"/>
      <c r="I1949" s="877"/>
      <c r="J1949" s="877"/>
      <c r="K1949" s="873" t="str">
        <f ca="1">IFERROR(VLOOKUP(C1949,' Disaggregation - Section E '!A$618:J2065,3,0),"")</f>
        <v/>
      </c>
      <c r="L1949" s="873"/>
      <c r="M1949" s="873"/>
      <c r="N1949" s="877"/>
      <c r="O1949" s="873" t="s">
        <v>3979</v>
      </c>
    </row>
    <row r="1950" spans="1:15" x14ac:dyDescent="0.35">
      <c r="A1950" s="873" t="b">
        <v>0</v>
      </c>
      <c r="B1950" s="873"/>
      <c r="C1950" s="873" t="s">
        <v>3990</v>
      </c>
      <c r="D1950" s="878">
        <v>13</v>
      </c>
      <c r="E1950" s="875"/>
      <c r="F1950" s="877"/>
      <c r="G1950" s="876"/>
      <c r="H1950" s="876"/>
      <c r="I1950" s="877"/>
      <c r="J1950" s="877"/>
      <c r="K1950" s="873" t="str">
        <f ca="1">IFERROR(VLOOKUP(C1950,' Disaggregation - Section E '!A$618:J2066,3,0),"")</f>
        <v/>
      </c>
      <c r="L1950" s="873"/>
      <c r="M1950" s="873"/>
      <c r="N1950" s="877"/>
      <c r="O1950" s="873" t="s">
        <v>3979</v>
      </c>
    </row>
    <row r="1951" spans="1:15" x14ac:dyDescent="0.35">
      <c r="A1951" s="873" t="b">
        <v>0</v>
      </c>
      <c r="B1951" s="873"/>
      <c r="C1951" s="873" t="s">
        <v>3992</v>
      </c>
      <c r="D1951" s="878">
        <v>13</v>
      </c>
      <c r="E1951" s="875"/>
      <c r="F1951" s="877"/>
      <c r="G1951" s="876"/>
      <c r="H1951" s="876"/>
      <c r="I1951" s="877"/>
      <c r="J1951" s="877"/>
      <c r="K1951" s="873" t="str">
        <f ca="1">IFERROR(VLOOKUP(C1951,' Disaggregation - Section E '!A$618:J2067,3,0),"")</f>
        <v/>
      </c>
      <c r="L1951" s="873"/>
      <c r="M1951" s="873"/>
      <c r="N1951" s="877"/>
      <c r="O1951" s="873" t="s">
        <v>3979</v>
      </c>
    </row>
    <row r="1952" spans="1:15" x14ac:dyDescent="0.35">
      <c r="A1952" s="873" t="b">
        <v>0</v>
      </c>
      <c r="B1952" s="873"/>
      <c r="C1952" s="873" t="s">
        <v>3994</v>
      </c>
      <c r="D1952" s="878">
        <v>13</v>
      </c>
      <c r="E1952" s="875"/>
      <c r="F1952" s="877"/>
      <c r="G1952" s="876"/>
      <c r="H1952" s="876"/>
      <c r="I1952" s="877"/>
      <c r="J1952" s="877"/>
      <c r="K1952" s="873" t="str">
        <f ca="1">IFERROR(VLOOKUP(C1952,' Disaggregation - Section E '!A$618:J2068,3,0),"")</f>
        <v/>
      </c>
      <c r="L1952" s="873"/>
      <c r="M1952" s="873"/>
      <c r="N1952" s="877"/>
      <c r="O1952" s="873" t="s">
        <v>3979</v>
      </c>
    </row>
    <row r="1953" spans="1:15" x14ac:dyDescent="0.35">
      <c r="A1953" s="873" t="b">
        <v>0</v>
      </c>
      <c r="B1953" s="873"/>
      <c r="C1953" s="873" t="s">
        <v>3996</v>
      </c>
      <c r="D1953" s="878">
        <v>13</v>
      </c>
      <c r="E1953" s="875"/>
      <c r="F1953" s="877"/>
      <c r="G1953" s="876"/>
      <c r="H1953" s="876"/>
      <c r="I1953" s="877"/>
      <c r="J1953" s="877"/>
      <c r="K1953" s="873" t="str">
        <f ca="1">IFERROR(VLOOKUP(C1953,' Disaggregation - Section E '!A$618:J2069,3,0),"")</f>
        <v/>
      </c>
      <c r="L1953" s="873"/>
      <c r="M1953" s="873"/>
      <c r="N1953" s="877"/>
      <c r="O1953" s="873" t="s">
        <v>3979</v>
      </c>
    </row>
    <row r="1954" spans="1:15" x14ac:dyDescent="0.35">
      <c r="A1954" s="873" t="b">
        <v>0</v>
      </c>
      <c r="B1954" s="873"/>
      <c r="C1954" s="873" t="s">
        <v>3998</v>
      </c>
      <c r="D1954" s="878">
        <v>13</v>
      </c>
      <c r="E1954" s="875"/>
      <c r="F1954" s="877"/>
      <c r="G1954" s="876"/>
      <c r="H1954" s="876"/>
      <c r="I1954" s="877"/>
      <c r="J1954" s="877"/>
      <c r="K1954" s="873" t="str">
        <f ca="1">IFERROR(VLOOKUP(C1954,' Disaggregation - Section E '!A$618:J2070,3,0),"")</f>
        <v/>
      </c>
      <c r="L1954" s="873"/>
      <c r="M1954" s="873"/>
      <c r="N1954" s="877"/>
      <c r="O1954" s="873" t="s">
        <v>3979</v>
      </c>
    </row>
    <row r="1955" spans="1:15" x14ac:dyDescent="0.35">
      <c r="A1955" s="873" t="b">
        <v>0</v>
      </c>
      <c r="B1955" s="873"/>
      <c r="C1955" s="873" t="s">
        <v>4000</v>
      </c>
      <c r="D1955" s="878">
        <v>13</v>
      </c>
      <c r="E1955" s="875"/>
      <c r="F1955" s="877"/>
      <c r="G1955" s="876"/>
      <c r="H1955" s="876"/>
      <c r="I1955" s="877"/>
      <c r="J1955" s="877"/>
      <c r="K1955" s="873" t="str">
        <f ca="1">IFERROR(VLOOKUP(C1955,' Disaggregation - Section E '!A$618:J2071,3,0),"")</f>
        <v/>
      </c>
      <c r="L1955" s="873"/>
      <c r="M1955" s="873"/>
      <c r="N1955" s="877"/>
      <c r="O1955" s="873" t="s">
        <v>3979</v>
      </c>
    </row>
    <row r="1956" spans="1:15" x14ac:dyDescent="0.35">
      <c r="A1956" s="873" t="b">
        <v>0</v>
      </c>
      <c r="B1956" s="873"/>
      <c r="C1956" s="873" t="s">
        <v>4002</v>
      </c>
      <c r="D1956" s="878">
        <v>13</v>
      </c>
      <c r="E1956" s="875"/>
      <c r="F1956" s="877"/>
      <c r="G1956" s="876"/>
      <c r="H1956" s="876"/>
      <c r="I1956" s="877"/>
      <c r="J1956" s="877"/>
      <c r="K1956" s="873" t="str">
        <f ca="1">IFERROR(VLOOKUP(C1956,' Disaggregation - Section E '!A$618:J2072,3,0),"")</f>
        <v/>
      </c>
      <c r="L1956" s="873"/>
      <c r="M1956" s="873"/>
      <c r="N1956" s="877"/>
      <c r="O1956" s="873" t="s">
        <v>3979</v>
      </c>
    </row>
    <row r="1957" spans="1:15" x14ac:dyDescent="0.35">
      <c r="A1957" s="873" t="b">
        <v>0</v>
      </c>
      <c r="B1957" s="873"/>
      <c r="C1957" s="873" t="s">
        <v>4004</v>
      </c>
      <c r="D1957" s="878">
        <v>13</v>
      </c>
      <c r="E1957" s="875"/>
      <c r="F1957" s="877"/>
      <c r="G1957" s="876"/>
      <c r="H1957" s="876"/>
      <c r="I1957" s="877"/>
      <c r="J1957" s="877"/>
      <c r="K1957" s="873" t="str">
        <f ca="1">IFERROR(VLOOKUP(C1957,' Disaggregation - Section E '!A$618:J2073,3,0),"")</f>
        <v/>
      </c>
      <c r="L1957" s="873"/>
      <c r="M1957" s="873"/>
      <c r="N1957" s="877"/>
      <c r="O1957" s="873" t="s">
        <v>3979</v>
      </c>
    </row>
    <row r="1958" spans="1:15" x14ac:dyDescent="0.35">
      <c r="A1958" s="873" t="b">
        <v>0</v>
      </c>
      <c r="B1958" s="873"/>
      <c r="C1958" s="873" t="s">
        <v>4006</v>
      </c>
      <c r="D1958" s="878">
        <v>13</v>
      </c>
      <c r="E1958" s="875"/>
      <c r="F1958" s="877"/>
      <c r="G1958" s="876"/>
      <c r="H1958" s="876"/>
      <c r="I1958" s="877"/>
      <c r="J1958" s="877"/>
      <c r="K1958" s="873" t="str">
        <f ca="1">IFERROR(VLOOKUP(C1958,' Disaggregation - Section E '!A$618:J2074,3,0),"")</f>
        <v/>
      </c>
      <c r="L1958" s="873"/>
      <c r="M1958" s="873"/>
      <c r="N1958" s="877"/>
      <c r="O1958" s="873" t="s">
        <v>3979</v>
      </c>
    </row>
    <row r="1959" spans="1:15" x14ac:dyDescent="0.35">
      <c r="A1959" s="873" t="b">
        <v>0</v>
      </c>
      <c r="B1959" s="873"/>
      <c r="C1959" s="873" t="s">
        <v>4008</v>
      </c>
      <c r="D1959" s="878">
        <v>13</v>
      </c>
      <c r="E1959" s="875"/>
      <c r="F1959" s="877"/>
      <c r="G1959" s="876"/>
      <c r="H1959" s="876"/>
      <c r="I1959" s="877"/>
      <c r="J1959" s="877"/>
      <c r="K1959" s="873" t="str">
        <f ca="1">IFERROR(VLOOKUP(C1959,' Disaggregation - Section E '!A$618:J2075,3,0),"")</f>
        <v/>
      </c>
      <c r="L1959" s="873"/>
      <c r="M1959" s="873"/>
      <c r="N1959" s="877"/>
      <c r="O1959" s="873" t="s">
        <v>3979</v>
      </c>
    </row>
    <row r="1960" spans="1:15" x14ac:dyDescent="0.35">
      <c r="A1960" s="873" t="b">
        <v>0</v>
      </c>
      <c r="B1960" s="873"/>
      <c r="C1960" s="873" t="s">
        <v>4010</v>
      </c>
      <c r="D1960" s="878">
        <v>13</v>
      </c>
      <c r="E1960" s="875"/>
      <c r="F1960" s="877"/>
      <c r="G1960" s="876"/>
      <c r="H1960" s="876"/>
      <c r="I1960" s="877"/>
      <c r="J1960" s="877"/>
      <c r="K1960" s="873" t="str">
        <f ca="1">IFERROR(VLOOKUP(C1960,' Disaggregation - Section E '!A$618:J2076,3,0),"")</f>
        <v/>
      </c>
      <c r="L1960" s="873"/>
      <c r="M1960" s="873"/>
      <c r="N1960" s="877"/>
      <c r="O1960" s="873" t="s">
        <v>3979</v>
      </c>
    </row>
    <row r="1961" spans="1:15" x14ac:dyDescent="0.35">
      <c r="A1961" s="873" t="b">
        <v>0</v>
      </c>
      <c r="B1961" s="873"/>
      <c r="C1961" s="873" t="s">
        <v>4012</v>
      </c>
      <c r="D1961" s="878">
        <v>13</v>
      </c>
      <c r="E1961" s="875"/>
      <c r="F1961" s="877"/>
      <c r="G1961" s="876"/>
      <c r="H1961" s="876"/>
      <c r="I1961" s="877"/>
      <c r="J1961" s="877"/>
      <c r="K1961" s="873" t="str">
        <f ca="1">IFERROR(VLOOKUP(C1961,' Disaggregation - Section E '!A$618:J2077,3,0),"")</f>
        <v/>
      </c>
      <c r="L1961" s="873"/>
      <c r="M1961" s="873"/>
      <c r="N1961" s="877"/>
      <c r="O1961" s="873" t="s">
        <v>3979</v>
      </c>
    </row>
    <row r="1962" spans="1:15" x14ac:dyDescent="0.35">
      <c r="A1962" s="873" t="b">
        <v>0</v>
      </c>
      <c r="B1962" s="873"/>
      <c r="C1962" s="873" t="s">
        <v>4014</v>
      </c>
      <c r="D1962" s="878">
        <v>13</v>
      </c>
      <c r="E1962" s="875"/>
      <c r="F1962" s="877"/>
      <c r="G1962" s="876"/>
      <c r="H1962" s="876"/>
      <c r="I1962" s="877"/>
      <c r="J1962" s="877"/>
      <c r="K1962" s="873" t="str">
        <f ca="1">IFERROR(VLOOKUP(C1962,' Disaggregation - Section E '!A$618:J2078,3,0),"")</f>
        <v/>
      </c>
      <c r="L1962" s="873"/>
      <c r="M1962" s="873"/>
      <c r="N1962" s="877"/>
      <c r="O1962" s="873" t="s">
        <v>3979</v>
      </c>
    </row>
    <row r="1963" spans="1:15" x14ac:dyDescent="0.35">
      <c r="A1963" s="873" t="b">
        <v>0</v>
      </c>
      <c r="B1963" s="873"/>
      <c r="C1963" s="873" t="s">
        <v>4016</v>
      </c>
      <c r="D1963" s="878">
        <v>13</v>
      </c>
      <c r="E1963" s="875"/>
      <c r="F1963" s="877"/>
      <c r="G1963" s="876"/>
      <c r="H1963" s="876"/>
      <c r="I1963" s="877"/>
      <c r="J1963" s="877"/>
      <c r="K1963" s="873" t="str">
        <f ca="1">IFERROR(VLOOKUP(C1963,' Disaggregation - Section E '!A$618:J2079,3,0),"")</f>
        <v/>
      </c>
      <c r="L1963" s="873"/>
      <c r="M1963" s="873"/>
      <c r="N1963" s="877"/>
      <c r="O1963" s="873" t="s">
        <v>3979</v>
      </c>
    </row>
    <row r="1964" spans="1:15" x14ac:dyDescent="0.35">
      <c r="A1964" s="873" t="b">
        <v>0</v>
      </c>
      <c r="B1964" s="873"/>
      <c r="C1964" s="873" t="s">
        <v>4018</v>
      </c>
      <c r="D1964" s="878">
        <v>13</v>
      </c>
      <c r="E1964" s="875"/>
      <c r="F1964" s="877"/>
      <c r="G1964" s="876"/>
      <c r="H1964" s="876"/>
      <c r="I1964" s="877"/>
      <c r="J1964" s="877"/>
      <c r="K1964" s="873" t="str">
        <f ca="1">IFERROR(VLOOKUP(C1964,' Disaggregation - Section E '!A$618:J2080,3,0),"")</f>
        <v/>
      </c>
      <c r="L1964" s="873"/>
      <c r="M1964" s="873"/>
      <c r="N1964" s="877"/>
      <c r="O1964" s="873" t="s">
        <v>3979</v>
      </c>
    </row>
    <row r="1965" spans="1:15" x14ac:dyDescent="0.35">
      <c r="A1965" s="873" t="b">
        <v>0</v>
      </c>
      <c r="B1965" s="873"/>
      <c r="C1965" s="873" t="s">
        <v>4021</v>
      </c>
      <c r="D1965" s="878">
        <v>14</v>
      </c>
      <c r="E1965" s="875"/>
      <c r="F1965" s="877"/>
      <c r="G1965" s="876"/>
      <c r="H1965" s="876"/>
      <c r="I1965" s="877"/>
      <c r="J1965" s="877"/>
      <c r="K1965" s="873" t="str">
        <f ca="1">IFERROR(VLOOKUP(C1965,' Disaggregation - Section E '!A$618:J2081,3,0),"")</f>
        <v/>
      </c>
      <c r="L1965" s="873"/>
      <c r="M1965" s="873"/>
      <c r="N1965" s="877"/>
      <c r="O1965" s="873" t="s">
        <v>4020</v>
      </c>
    </row>
    <row r="1966" spans="1:15" x14ac:dyDescent="0.35">
      <c r="A1966" s="873" t="b">
        <v>0</v>
      </c>
      <c r="B1966" s="873"/>
      <c r="C1966" s="873" t="s">
        <v>4023</v>
      </c>
      <c r="D1966" s="878">
        <v>14</v>
      </c>
      <c r="E1966" s="875"/>
      <c r="F1966" s="877"/>
      <c r="G1966" s="876"/>
      <c r="H1966" s="876"/>
      <c r="I1966" s="877"/>
      <c r="J1966" s="877"/>
      <c r="K1966" s="873" t="str">
        <f ca="1">IFERROR(VLOOKUP(C1966,' Disaggregation - Section E '!A$618:J2082,3,0),"")</f>
        <v/>
      </c>
      <c r="L1966" s="873"/>
      <c r="M1966" s="873"/>
      <c r="N1966" s="877"/>
      <c r="O1966" s="873" t="s">
        <v>4020</v>
      </c>
    </row>
    <row r="1967" spans="1:15" x14ac:dyDescent="0.35">
      <c r="A1967" s="873" t="b">
        <v>0</v>
      </c>
      <c r="B1967" s="873"/>
      <c r="C1967" s="873" t="s">
        <v>4025</v>
      </c>
      <c r="D1967" s="878">
        <v>14</v>
      </c>
      <c r="E1967" s="875"/>
      <c r="F1967" s="877"/>
      <c r="G1967" s="876"/>
      <c r="H1967" s="876"/>
      <c r="I1967" s="877"/>
      <c r="J1967" s="877"/>
      <c r="K1967" s="873" t="str">
        <f ca="1">IFERROR(VLOOKUP(C1967,' Disaggregation - Section E '!A$618:J2083,3,0),"")</f>
        <v/>
      </c>
      <c r="L1967" s="873"/>
      <c r="M1967" s="873"/>
      <c r="N1967" s="877"/>
      <c r="O1967" s="873" t="s">
        <v>4020</v>
      </c>
    </row>
    <row r="1968" spans="1:15" x14ac:dyDescent="0.35">
      <c r="A1968" s="873" t="b">
        <v>0</v>
      </c>
      <c r="B1968" s="873"/>
      <c r="C1968" s="873" t="s">
        <v>4027</v>
      </c>
      <c r="D1968" s="878">
        <v>14</v>
      </c>
      <c r="E1968" s="875"/>
      <c r="F1968" s="877"/>
      <c r="G1968" s="876"/>
      <c r="H1968" s="876"/>
      <c r="I1968" s="877"/>
      <c r="J1968" s="877"/>
      <c r="K1968" s="873" t="str">
        <f ca="1">IFERROR(VLOOKUP(C1968,' Disaggregation - Section E '!A$618:J2084,3,0),"")</f>
        <v/>
      </c>
      <c r="L1968" s="873"/>
      <c r="M1968" s="873"/>
      <c r="N1968" s="877"/>
      <c r="O1968" s="873" t="s">
        <v>4020</v>
      </c>
    </row>
    <row r="1969" spans="1:15" x14ac:dyDescent="0.35">
      <c r="A1969" s="873" t="b">
        <v>0</v>
      </c>
      <c r="B1969" s="873"/>
      <c r="C1969" s="873" t="s">
        <v>4029</v>
      </c>
      <c r="D1969" s="878">
        <v>14</v>
      </c>
      <c r="E1969" s="875"/>
      <c r="F1969" s="877"/>
      <c r="G1969" s="876"/>
      <c r="H1969" s="876"/>
      <c r="I1969" s="877"/>
      <c r="J1969" s="877"/>
      <c r="K1969" s="873" t="str">
        <f ca="1">IFERROR(VLOOKUP(C1969,' Disaggregation - Section E '!A$618:J2085,3,0),"")</f>
        <v/>
      </c>
      <c r="L1969" s="873"/>
      <c r="M1969" s="873"/>
      <c r="N1969" s="877"/>
      <c r="O1969" s="873" t="s">
        <v>4020</v>
      </c>
    </row>
    <row r="1970" spans="1:15" x14ac:dyDescent="0.35">
      <c r="A1970" s="873" t="b">
        <v>0</v>
      </c>
      <c r="B1970" s="873"/>
      <c r="C1970" s="873" t="s">
        <v>4031</v>
      </c>
      <c r="D1970" s="878">
        <v>14</v>
      </c>
      <c r="E1970" s="875"/>
      <c r="F1970" s="877"/>
      <c r="G1970" s="876"/>
      <c r="H1970" s="876"/>
      <c r="I1970" s="877"/>
      <c r="J1970" s="877"/>
      <c r="K1970" s="873" t="str">
        <f ca="1">IFERROR(VLOOKUP(C1970,' Disaggregation - Section E '!A$618:J2086,3,0),"")</f>
        <v/>
      </c>
      <c r="L1970" s="873"/>
      <c r="M1970" s="873"/>
      <c r="N1970" s="877"/>
      <c r="O1970" s="873" t="s">
        <v>4020</v>
      </c>
    </row>
    <row r="1971" spans="1:15" x14ac:dyDescent="0.35">
      <c r="A1971" s="873" t="b">
        <v>0</v>
      </c>
      <c r="B1971" s="873"/>
      <c r="C1971" s="873" t="s">
        <v>4033</v>
      </c>
      <c r="D1971" s="878">
        <v>14</v>
      </c>
      <c r="E1971" s="875"/>
      <c r="F1971" s="877"/>
      <c r="G1971" s="876"/>
      <c r="H1971" s="876"/>
      <c r="I1971" s="877"/>
      <c r="J1971" s="877"/>
      <c r="K1971" s="873" t="str">
        <f ca="1">IFERROR(VLOOKUP(C1971,' Disaggregation - Section E '!A$618:J2087,3,0),"")</f>
        <v/>
      </c>
      <c r="L1971" s="873"/>
      <c r="M1971" s="873"/>
      <c r="N1971" s="877"/>
      <c r="O1971" s="873" t="s">
        <v>4020</v>
      </c>
    </row>
    <row r="1972" spans="1:15" x14ac:dyDescent="0.35">
      <c r="A1972" s="873" t="b">
        <v>0</v>
      </c>
      <c r="B1972" s="873"/>
      <c r="C1972" s="873" t="s">
        <v>4035</v>
      </c>
      <c r="D1972" s="878">
        <v>14</v>
      </c>
      <c r="E1972" s="875"/>
      <c r="F1972" s="877"/>
      <c r="G1972" s="876"/>
      <c r="H1972" s="876"/>
      <c r="I1972" s="877"/>
      <c r="J1972" s="877"/>
      <c r="K1972" s="873" t="str">
        <f ca="1">IFERROR(VLOOKUP(C1972,' Disaggregation - Section E '!A$618:J2088,3,0),"")</f>
        <v/>
      </c>
      <c r="L1972" s="873"/>
      <c r="M1972" s="873"/>
      <c r="N1972" s="877"/>
      <c r="O1972" s="873" t="s">
        <v>4020</v>
      </c>
    </row>
    <row r="1973" spans="1:15" x14ac:dyDescent="0.35">
      <c r="A1973" s="873" t="b">
        <v>0</v>
      </c>
      <c r="B1973" s="873"/>
      <c r="C1973" s="873" t="s">
        <v>4037</v>
      </c>
      <c r="D1973" s="878">
        <v>14</v>
      </c>
      <c r="E1973" s="875"/>
      <c r="F1973" s="877"/>
      <c r="G1973" s="876"/>
      <c r="H1973" s="876"/>
      <c r="I1973" s="877"/>
      <c r="J1973" s="877"/>
      <c r="K1973" s="873" t="str">
        <f ca="1">IFERROR(VLOOKUP(C1973,' Disaggregation - Section E '!A$618:J2089,3,0),"")</f>
        <v/>
      </c>
      <c r="L1973" s="873"/>
      <c r="M1973" s="873"/>
      <c r="N1973" s="877"/>
      <c r="O1973" s="873" t="s">
        <v>4020</v>
      </c>
    </row>
    <row r="1974" spans="1:15" x14ac:dyDescent="0.35">
      <c r="A1974" s="873" t="b">
        <v>0</v>
      </c>
      <c r="B1974" s="873"/>
      <c r="C1974" s="873" t="s">
        <v>4039</v>
      </c>
      <c r="D1974" s="878">
        <v>14</v>
      </c>
      <c r="E1974" s="875"/>
      <c r="F1974" s="877"/>
      <c r="G1974" s="876"/>
      <c r="H1974" s="876"/>
      <c r="I1974" s="877"/>
      <c r="J1974" s="877"/>
      <c r="K1974" s="873" t="str">
        <f ca="1">IFERROR(VLOOKUP(C1974,' Disaggregation - Section E '!A$618:J2090,3,0),"")</f>
        <v/>
      </c>
      <c r="L1974" s="873"/>
      <c r="M1974" s="873"/>
      <c r="N1974" s="877"/>
      <c r="O1974" s="873" t="s">
        <v>4020</v>
      </c>
    </row>
    <row r="1975" spans="1:15" x14ac:dyDescent="0.35">
      <c r="A1975" s="873" t="b">
        <v>0</v>
      </c>
      <c r="B1975" s="873"/>
      <c r="C1975" s="873" t="s">
        <v>4041</v>
      </c>
      <c r="D1975" s="878">
        <v>14</v>
      </c>
      <c r="E1975" s="875"/>
      <c r="F1975" s="877"/>
      <c r="G1975" s="876"/>
      <c r="H1975" s="876"/>
      <c r="I1975" s="877"/>
      <c r="J1975" s="877"/>
      <c r="K1975" s="873" t="str">
        <f ca="1">IFERROR(VLOOKUP(C1975,' Disaggregation - Section E '!A$618:J2091,3,0),"")</f>
        <v/>
      </c>
      <c r="L1975" s="873"/>
      <c r="M1975" s="873"/>
      <c r="N1975" s="877"/>
      <c r="O1975" s="873" t="s">
        <v>4020</v>
      </c>
    </row>
    <row r="1976" spans="1:15" x14ac:dyDescent="0.35">
      <c r="A1976" s="873" t="b">
        <v>0</v>
      </c>
      <c r="B1976" s="873"/>
      <c r="C1976" s="873" t="s">
        <v>4043</v>
      </c>
      <c r="D1976" s="878">
        <v>14</v>
      </c>
      <c r="E1976" s="875"/>
      <c r="F1976" s="877"/>
      <c r="G1976" s="876"/>
      <c r="H1976" s="876"/>
      <c r="I1976" s="877"/>
      <c r="J1976" s="877"/>
      <c r="K1976" s="873" t="str">
        <f ca="1">IFERROR(VLOOKUP(C1976,' Disaggregation - Section E '!A$618:J2092,3,0),"")</f>
        <v/>
      </c>
      <c r="L1976" s="873"/>
      <c r="M1976" s="873"/>
      <c r="N1976" s="877"/>
      <c r="O1976" s="873" t="s">
        <v>4020</v>
      </c>
    </row>
    <row r="1977" spans="1:15" x14ac:dyDescent="0.35">
      <c r="A1977" s="873" t="b">
        <v>0</v>
      </c>
      <c r="B1977" s="873"/>
      <c r="C1977" s="873" t="s">
        <v>4045</v>
      </c>
      <c r="D1977" s="878">
        <v>14</v>
      </c>
      <c r="E1977" s="875"/>
      <c r="F1977" s="877"/>
      <c r="G1977" s="876"/>
      <c r="H1977" s="876"/>
      <c r="I1977" s="877"/>
      <c r="J1977" s="877"/>
      <c r="K1977" s="873" t="str">
        <f ca="1">IFERROR(VLOOKUP(C1977,' Disaggregation - Section E '!A$618:J2093,3,0),"")</f>
        <v/>
      </c>
      <c r="L1977" s="873"/>
      <c r="M1977" s="873"/>
      <c r="N1977" s="877"/>
      <c r="O1977" s="873" t="s">
        <v>4020</v>
      </c>
    </row>
    <row r="1978" spans="1:15" x14ac:dyDescent="0.35">
      <c r="A1978" s="873" t="b">
        <v>0</v>
      </c>
      <c r="B1978" s="873"/>
      <c r="C1978" s="873" t="s">
        <v>4047</v>
      </c>
      <c r="D1978" s="878">
        <v>14</v>
      </c>
      <c r="E1978" s="875"/>
      <c r="F1978" s="877"/>
      <c r="G1978" s="876"/>
      <c r="H1978" s="876"/>
      <c r="I1978" s="877"/>
      <c r="J1978" s="877"/>
      <c r="K1978" s="873" t="str">
        <f ca="1">IFERROR(VLOOKUP(C1978,' Disaggregation - Section E '!A$618:J2094,3,0),"")</f>
        <v/>
      </c>
      <c r="L1978" s="873"/>
      <c r="M1978" s="873"/>
      <c r="N1978" s="877"/>
      <c r="O1978" s="873" t="s">
        <v>4020</v>
      </c>
    </row>
    <row r="1979" spans="1:15" x14ac:dyDescent="0.35">
      <c r="A1979" s="873" t="b">
        <v>0</v>
      </c>
      <c r="B1979" s="873"/>
      <c r="C1979" s="873" t="s">
        <v>4049</v>
      </c>
      <c r="D1979" s="878">
        <v>14</v>
      </c>
      <c r="E1979" s="875"/>
      <c r="F1979" s="877"/>
      <c r="G1979" s="876"/>
      <c r="H1979" s="876"/>
      <c r="I1979" s="877"/>
      <c r="J1979" s="877"/>
      <c r="K1979" s="873" t="str">
        <f ca="1">IFERROR(VLOOKUP(C1979,' Disaggregation - Section E '!A$618:J2095,3,0),"")</f>
        <v/>
      </c>
      <c r="L1979" s="873"/>
      <c r="M1979" s="873"/>
      <c r="N1979" s="877"/>
      <c r="O1979" s="873" t="s">
        <v>4020</v>
      </c>
    </row>
    <row r="1980" spans="1:15" x14ac:dyDescent="0.35">
      <c r="A1980" s="873" t="b">
        <v>0</v>
      </c>
      <c r="B1980" s="873"/>
      <c r="C1980" s="873" t="s">
        <v>4051</v>
      </c>
      <c r="D1980" s="878">
        <v>14</v>
      </c>
      <c r="E1980" s="875"/>
      <c r="F1980" s="877"/>
      <c r="G1980" s="876"/>
      <c r="H1980" s="876"/>
      <c r="I1980" s="877"/>
      <c r="J1980" s="877"/>
      <c r="K1980" s="873" t="str">
        <f ca="1">IFERROR(VLOOKUP(C1980,' Disaggregation - Section E '!A$618:J2096,3,0),"")</f>
        <v/>
      </c>
      <c r="L1980" s="873"/>
      <c r="M1980" s="873"/>
      <c r="N1980" s="877"/>
      <c r="O1980" s="873" t="s">
        <v>4020</v>
      </c>
    </row>
    <row r="1981" spans="1:15" x14ac:dyDescent="0.35">
      <c r="A1981" s="873" t="b">
        <v>0</v>
      </c>
      <c r="B1981" s="873"/>
      <c r="C1981" s="873" t="s">
        <v>4053</v>
      </c>
      <c r="D1981" s="878">
        <v>14</v>
      </c>
      <c r="E1981" s="875"/>
      <c r="F1981" s="877"/>
      <c r="G1981" s="876"/>
      <c r="H1981" s="876"/>
      <c r="I1981" s="877"/>
      <c r="J1981" s="877"/>
      <c r="K1981" s="873" t="str">
        <f ca="1">IFERROR(VLOOKUP(C1981,' Disaggregation - Section E '!A$618:J2097,3,0),"")</f>
        <v/>
      </c>
      <c r="L1981" s="873"/>
      <c r="M1981" s="873"/>
      <c r="N1981" s="877"/>
      <c r="O1981" s="873" t="s">
        <v>4020</v>
      </c>
    </row>
    <row r="1982" spans="1:15" x14ac:dyDescent="0.35">
      <c r="A1982" s="873" t="b">
        <v>0</v>
      </c>
      <c r="B1982" s="873"/>
      <c r="C1982" s="873" t="s">
        <v>4055</v>
      </c>
      <c r="D1982" s="878">
        <v>14</v>
      </c>
      <c r="E1982" s="875"/>
      <c r="F1982" s="877"/>
      <c r="G1982" s="876"/>
      <c r="H1982" s="876"/>
      <c r="I1982" s="877"/>
      <c r="J1982" s="877"/>
      <c r="K1982" s="873" t="str">
        <f ca="1">IFERROR(VLOOKUP(C1982,' Disaggregation - Section E '!A$618:J2098,3,0),"")</f>
        <v/>
      </c>
      <c r="L1982" s="873"/>
      <c r="M1982" s="873"/>
      <c r="N1982" s="877"/>
      <c r="O1982" s="873" t="s">
        <v>4020</v>
      </c>
    </row>
    <row r="1983" spans="1:15" x14ac:dyDescent="0.35">
      <c r="A1983" s="873" t="b">
        <v>0</v>
      </c>
      <c r="B1983" s="873"/>
      <c r="C1983" s="873" t="s">
        <v>4057</v>
      </c>
      <c r="D1983" s="878">
        <v>14</v>
      </c>
      <c r="E1983" s="875"/>
      <c r="F1983" s="877"/>
      <c r="G1983" s="876"/>
      <c r="H1983" s="876"/>
      <c r="I1983" s="877"/>
      <c r="J1983" s="877"/>
      <c r="K1983" s="873" t="str">
        <f ca="1">IFERROR(VLOOKUP(C1983,' Disaggregation - Section E '!A$618:J2099,3,0),"")</f>
        <v/>
      </c>
      <c r="L1983" s="873"/>
      <c r="M1983" s="873"/>
      <c r="N1983" s="877"/>
      <c r="O1983" s="873" t="s">
        <v>4020</v>
      </c>
    </row>
    <row r="1984" spans="1:15" x14ac:dyDescent="0.35">
      <c r="A1984" s="873" t="b">
        <v>0</v>
      </c>
      <c r="B1984" s="873"/>
      <c r="C1984" s="873" t="s">
        <v>4059</v>
      </c>
      <c r="D1984" s="878">
        <v>14</v>
      </c>
      <c r="E1984" s="875"/>
      <c r="F1984" s="877"/>
      <c r="G1984" s="876"/>
      <c r="H1984" s="876"/>
      <c r="I1984" s="877"/>
      <c r="J1984" s="877"/>
      <c r="K1984" s="873" t="str">
        <f ca="1">IFERROR(VLOOKUP(C1984,' Disaggregation - Section E '!A$618:J2100,3,0),"")</f>
        <v/>
      </c>
      <c r="L1984" s="873"/>
      <c r="M1984" s="873"/>
      <c r="N1984" s="877"/>
      <c r="O1984" s="873" t="s">
        <v>4020</v>
      </c>
    </row>
    <row r="1985" spans="1:15" x14ac:dyDescent="0.35">
      <c r="A1985" s="873" t="b">
        <v>0</v>
      </c>
      <c r="B1985" s="873"/>
      <c r="C1985" s="873" t="s">
        <v>4062</v>
      </c>
      <c r="D1985" s="878">
        <v>15</v>
      </c>
      <c r="E1985" s="875"/>
      <c r="F1985" s="877"/>
      <c r="G1985" s="876"/>
      <c r="H1985" s="876"/>
      <c r="I1985" s="877"/>
      <c r="J1985" s="877"/>
      <c r="K1985" s="873" t="str">
        <f ca="1">IFERROR(VLOOKUP(C1985,' Disaggregation - Section E '!A$618:J2101,3,0),"")</f>
        <v/>
      </c>
      <c r="L1985" s="873"/>
      <c r="M1985" s="873"/>
      <c r="N1985" s="877"/>
      <c r="O1985" s="873" t="s">
        <v>4061</v>
      </c>
    </row>
    <row r="1986" spans="1:15" x14ac:dyDescent="0.35">
      <c r="A1986" s="873" t="b">
        <v>0</v>
      </c>
      <c r="B1986" s="873"/>
      <c r="C1986" s="873" t="s">
        <v>4064</v>
      </c>
      <c r="D1986" s="878">
        <v>15</v>
      </c>
      <c r="E1986" s="875"/>
      <c r="F1986" s="877"/>
      <c r="G1986" s="876"/>
      <c r="H1986" s="876"/>
      <c r="I1986" s="877"/>
      <c r="J1986" s="877"/>
      <c r="K1986" s="873" t="str">
        <f ca="1">IFERROR(VLOOKUP(C1986,' Disaggregation - Section E '!A$618:J2102,3,0),"")</f>
        <v/>
      </c>
      <c r="L1986" s="873"/>
      <c r="M1986" s="873"/>
      <c r="N1986" s="877"/>
      <c r="O1986" s="873" t="s">
        <v>4061</v>
      </c>
    </row>
    <row r="1987" spans="1:15" x14ac:dyDescent="0.35">
      <c r="A1987" s="873" t="b">
        <v>0</v>
      </c>
      <c r="B1987" s="873"/>
      <c r="C1987" s="873" t="s">
        <v>4066</v>
      </c>
      <c r="D1987" s="878">
        <v>15</v>
      </c>
      <c r="E1987" s="875"/>
      <c r="F1987" s="877"/>
      <c r="G1987" s="876"/>
      <c r="H1987" s="876"/>
      <c r="I1987" s="877"/>
      <c r="J1987" s="877"/>
      <c r="K1987" s="873" t="str">
        <f ca="1">IFERROR(VLOOKUP(C1987,' Disaggregation - Section E '!A$618:J2103,3,0),"")</f>
        <v/>
      </c>
      <c r="L1987" s="873"/>
      <c r="M1987" s="873"/>
      <c r="N1987" s="877"/>
      <c r="O1987" s="873" t="s">
        <v>4061</v>
      </c>
    </row>
    <row r="1988" spans="1:15" x14ac:dyDescent="0.35">
      <c r="A1988" s="873" t="b">
        <v>0</v>
      </c>
      <c r="B1988" s="873"/>
      <c r="C1988" s="873" t="s">
        <v>4068</v>
      </c>
      <c r="D1988" s="878">
        <v>15</v>
      </c>
      <c r="E1988" s="875"/>
      <c r="F1988" s="877"/>
      <c r="G1988" s="876"/>
      <c r="H1988" s="876"/>
      <c r="I1988" s="877"/>
      <c r="J1988" s="877"/>
      <c r="K1988" s="873" t="str">
        <f ca="1">IFERROR(VLOOKUP(C1988,' Disaggregation - Section E '!A$618:J2104,3,0),"")</f>
        <v/>
      </c>
      <c r="L1988" s="873"/>
      <c r="M1988" s="873"/>
      <c r="N1988" s="877"/>
      <c r="O1988" s="873" t="s">
        <v>4061</v>
      </c>
    </row>
    <row r="1989" spans="1:15" x14ac:dyDescent="0.35">
      <c r="A1989" s="873" t="b">
        <v>0</v>
      </c>
      <c r="B1989" s="873"/>
      <c r="C1989" s="873" t="s">
        <v>4070</v>
      </c>
      <c r="D1989" s="878">
        <v>15</v>
      </c>
      <c r="E1989" s="875"/>
      <c r="F1989" s="877"/>
      <c r="G1989" s="876"/>
      <c r="H1989" s="876"/>
      <c r="I1989" s="877"/>
      <c r="J1989" s="877"/>
      <c r="K1989" s="873" t="str">
        <f ca="1">IFERROR(VLOOKUP(C1989,' Disaggregation - Section E '!A$618:J2105,3,0),"")</f>
        <v/>
      </c>
      <c r="L1989" s="873"/>
      <c r="M1989" s="873"/>
      <c r="N1989" s="877"/>
      <c r="O1989" s="873" t="s">
        <v>4061</v>
      </c>
    </row>
    <row r="1990" spans="1:15" x14ac:dyDescent="0.35">
      <c r="A1990" s="873" t="b">
        <v>0</v>
      </c>
      <c r="B1990" s="873"/>
      <c r="C1990" s="873" t="s">
        <v>4072</v>
      </c>
      <c r="D1990" s="878">
        <v>15</v>
      </c>
      <c r="E1990" s="875"/>
      <c r="F1990" s="877"/>
      <c r="G1990" s="876"/>
      <c r="H1990" s="876"/>
      <c r="I1990" s="877"/>
      <c r="J1990" s="877"/>
      <c r="K1990" s="873" t="str">
        <f ca="1">IFERROR(VLOOKUP(C1990,' Disaggregation - Section E '!A$618:J2106,3,0),"")</f>
        <v/>
      </c>
      <c r="L1990" s="873"/>
      <c r="M1990" s="873"/>
      <c r="N1990" s="877"/>
      <c r="O1990" s="873" t="s">
        <v>4061</v>
      </c>
    </row>
    <row r="1991" spans="1:15" x14ac:dyDescent="0.35">
      <c r="A1991" s="873" t="b">
        <v>0</v>
      </c>
      <c r="B1991" s="873"/>
      <c r="C1991" s="873" t="s">
        <v>4074</v>
      </c>
      <c r="D1991" s="878">
        <v>15</v>
      </c>
      <c r="E1991" s="875"/>
      <c r="F1991" s="877"/>
      <c r="G1991" s="876"/>
      <c r="H1991" s="876"/>
      <c r="I1991" s="877"/>
      <c r="J1991" s="877"/>
      <c r="K1991" s="873" t="str">
        <f ca="1">IFERROR(VLOOKUP(C1991,' Disaggregation - Section E '!A$618:J2107,3,0),"")</f>
        <v/>
      </c>
      <c r="L1991" s="873"/>
      <c r="M1991" s="873"/>
      <c r="N1991" s="877"/>
      <c r="O1991" s="873" t="s">
        <v>4061</v>
      </c>
    </row>
    <row r="1992" spans="1:15" x14ac:dyDescent="0.35">
      <c r="A1992" s="873" t="b">
        <v>0</v>
      </c>
      <c r="B1992" s="873"/>
      <c r="C1992" s="873" t="s">
        <v>4076</v>
      </c>
      <c r="D1992" s="878">
        <v>15</v>
      </c>
      <c r="E1992" s="875"/>
      <c r="F1992" s="877"/>
      <c r="G1992" s="876"/>
      <c r="H1992" s="876"/>
      <c r="I1992" s="877"/>
      <c r="J1992" s="877"/>
      <c r="K1992" s="873" t="str">
        <f ca="1">IFERROR(VLOOKUP(C1992,' Disaggregation - Section E '!A$618:J2108,3,0),"")</f>
        <v/>
      </c>
      <c r="L1992" s="873"/>
      <c r="M1992" s="873"/>
      <c r="N1992" s="877"/>
      <c r="O1992" s="873" t="s">
        <v>4061</v>
      </c>
    </row>
    <row r="1993" spans="1:15" x14ac:dyDescent="0.35">
      <c r="A1993" s="873" t="b">
        <v>0</v>
      </c>
      <c r="B1993" s="873"/>
      <c r="C1993" s="873" t="s">
        <v>4078</v>
      </c>
      <c r="D1993" s="878">
        <v>15</v>
      </c>
      <c r="E1993" s="875"/>
      <c r="F1993" s="877"/>
      <c r="G1993" s="876"/>
      <c r="H1993" s="876"/>
      <c r="I1993" s="877"/>
      <c r="J1993" s="877"/>
      <c r="K1993" s="873" t="str">
        <f ca="1">IFERROR(VLOOKUP(C1993,' Disaggregation - Section E '!A$618:J2109,3,0),"")</f>
        <v/>
      </c>
      <c r="L1993" s="873"/>
      <c r="M1993" s="873"/>
      <c r="N1993" s="877"/>
      <c r="O1993" s="873" t="s">
        <v>4061</v>
      </c>
    </row>
    <row r="1994" spans="1:15" x14ac:dyDescent="0.35">
      <c r="A1994" s="873" t="b">
        <v>0</v>
      </c>
      <c r="B1994" s="873"/>
      <c r="C1994" s="873" t="s">
        <v>4080</v>
      </c>
      <c r="D1994" s="878">
        <v>15</v>
      </c>
      <c r="E1994" s="875"/>
      <c r="F1994" s="877"/>
      <c r="G1994" s="876"/>
      <c r="H1994" s="876"/>
      <c r="I1994" s="877"/>
      <c r="J1994" s="877"/>
      <c r="K1994" s="873" t="str">
        <f ca="1">IFERROR(VLOOKUP(C1994,' Disaggregation - Section E '!A$618:J2110,3,0),"")</f>
        <v/>
      </c>
      <c r="L1994" s="873"/>
      <c r="M1994" s="873"/>
      <c r="N1994" s="877"/>
      <c r="O1994" s="873" t="s">
        <v>4061</v>
      </c>
    </row>
    <row r="1995" spans="1:15" x14ac:dyDescent="0.35">
      <c r="A1995" s="873" t="b">
        <v>0</v>
      </c>
      <c r="B1995" s="873"/>
      <c r="C1995" s="873" t="s">
        <v>4082</v>
      </c>
      <c r="D1995" s="878">
        <v>15</v>
      </c>
      <c r="E1995" s="875"/>
      <c r="F1995" s="877"/>
      <c r="G1995" s="876"/>
      <c r="H1995" s="876"/>
      <c r="I1995" s="877"/>
      <c r="J1995" s="877"/>
      <c r="K1995" s="873" t="str">
        <f ca="1">IFERROR(VLOOKUP(C1995,' Disaggregation - Section E '!A$618:J2111,3,0),"")</f>
        <v/>
      </c>
      <c r="L1995" s="873"/>
      <c r="M1995" s="873"/>
      <c r="N1995" s="877"/>
      <c r="O1995" s="873" t="s">
        <v>4061</v>
      </c>
    </row>
    <row r="1996" spans="1:15" x14ac:dyDescent="0.35">
      <c r="A1996" s="873" t="b">
        <v>0</v>
      </c>
      <c r="B1996" s="873"/>
      <c r="C1996" s="873" t="s">
        <v>4084</v>
      </c>
      <c r="D1996" s="878">
        <v>15</v>
      </c>
      <c r="E1996" s="875"/>
      <c r="F1996" s="877"/>
      <c r="G1996" s="876"/>
      <c r="H1996" s="876"/>
      <c r="I1996" s="877"/>
      <c r="J1996" s="877"/>
      <c r="K1996" s="873" t="str">
        <f ca="1">IFERROR(VLOOKUP(C1996,' Disaggregation - Section E '!A$618:J2112,3,0),"")</f>
        <v/>
      </c>
      <c r="L1996" s="873"/>
      <c r="M1996" s="873"/>
      <c r="N1996" s="877"/>
      <c r="O1996" s="873" t="s">
        <v>4061</v>
      </c>
    </row>
    <row r="1997" spans="1:15" x14ac:dyDescent="0.35">
      <c r="A1997" s="873" t="b">
        <v>0</v>
      </c>
      <c r="B1997" s="873"/>
      <c r="C1997" s="873" t="s">
        <v>4086</v>
      </c>
      <c r="D1997" s="878">
        <v>15</v>
      </c>
      <c r="E1997" s="875"/>
      <c r="F1997" s="877"/>
      <c r="G1997" s="876"/>
      <c r="H1997" s="876"/>
      <c r="I1997" s="877"/>
      <c r="J1997" s="877"/>
      <c r="K1997" s="873" t="str">
        <f ca="1">IFERROR(VLOOKUP(C1997,' Disaggregation - Section E '!A$618:J2113,3,0),"")</f>
        <v/>
      </c>
      <c r="L1997" s="873"/>
      <c r="M1997" s="873"/>
      <c r="N1997" s="877"/>
      <c r="O1997" s="873" t="s">
        <v>4061</v>
      </c>
    </row>
    <row r="1998" spans="1:15" x14ac:dyDescent="0.35">
      <c r="A1998" s="873" t="b">
        <v>0</v>
      </c>
      <c r="B1998" s="873"/>
      <c r="C1998" s="873" t="s">
        <v>4088</v>
      </c>
      <c r="D1998" s="878">
        <v>15</v>
      </c>
      <c r="E1998" s="875"/>
      <c r="F1998" s="877"/>
      <c r="G1998" s="876"/>
      <c r="H1998" s="876"/>
      <c r="I1998" s="877"/>
      <c r="J1998" s="877"/>
      <c r="K1998" s="873" t="str">
        <f ca="1">IFERROR(VLOOKUP(C1998,' Disaggregation - Section E '!A$618:J2114,3,0),"")</f>
        <v/>
      </c>
      <c r="L1998" s="873"/>
      <c r="M1998" s="873"/>
      <c r="N1998" s="877"/>
      <c r="O1998" s="873" t="s">
        <v>4061</v>
      </c>
    </row>
    <row r="1999" spans="1:15" x14ac:dyDescent="0.35">
      <c r="A1999" s="873" t="b">
        <v>0</v>
      </c>
      <c r="B1999" s="873"/>
      <c r="C1999" s="873" t="s">
        <v>4090</v>
      </c>
      <c r="D1999" s="878">
        <v>15</v>
      </c>
      <c r="E1999" s="875"/>
      <c r="F1999" s="877"/>
      <c r="G1999" s="876"/>
      <c r="H1999" s="876"/>
      <c r="I1999" s="877"/>
      <c r="J1999" s="877"/>
      <c r="K1999" s="873" t="str">
        <f ca="1">IFERROR(VLOOKUP(C1999,' Disaggregation - Section E '!A$618:J2115,3,0),"")</f>
        <v/>
      </c>
      <c r="L1999" s="873"/>
      <c r="M1999" s="873"/>
      <c r="N1999" s="877"/>
      <c r="O1999" s="873" t="s">
        <v>4061</v>
      </c>
    </row>
    <row r="2000" spans="1:15" x14ac:dyDescent="0.35">
      <c r="A2000" s="873" t="b">
        <v>0</v>
      </c>
      <c r="B2000" s="873"/>
      <c r="C2000" s="873" t="s">
        <v>4092</v>
      </c>
      <c r="D2000" s="878">
        <v>15</v>
      </c>
      <c r="E2000" s="875"/>
      <c r="F2000" s="877"/>
      <c r="G2000" s="876"/>
      <c r="H2000" s="876"/>
      <c r="I2000" s="877"/>
      <c r="J2000" s="877"/>
      <c r="K2000" s="873" t="str">
        <f ca="1">IFERROR(VLOOKUP(C2000,' Disaggregation - Section E '!A$618:J2116,3,0),"")</f>
        <v/>
      </c>
      <c r="L2000" s="873"/>
      <c r="M2000" s="873"/>
      <c r="N2000" s="877"/>
      <c r="O2000" s="873" t="s">
        <v>4061</v>
      </c>
    </row>
    <row r="2001" spans="1:15" x14ac:dyDescent="0.35">
      <c r="A2001" s="873" t="b">
        <v>0</v>
      </c>
      <c r="B2001" s="873"/>
      <c r="C2001" s="873" t="s">
        <v>4094</v>
      </c>
      <c r="D2001" s="878">
        <v>15</v>
      </c>
      <c r="E2001" s="875"/>
      <c r="F2001" s="877"/>
      <c r="G2001" s="876"/>
      <c r="H2001" s="876"/>
      <c r="I2001" s="877"/>
      <c r="J2001" s="877"/>
      <c r="K2001" s="873" t="str">
        <f ca="1">IFERROR(VLOOKUP(C2001,' Disaggregation - Section E '!A$618:J2117,3,0),"")</f>
        <v/>
      </c>
      <c r="L2001" s="873"/>
      <c r="M2001" s="873"/>
      <c r="N2001" s="877"/>
      <c r="O2001" s="873" t="s">
        <v>4061</v>
      </c>
    </row>
    <row r="2002" spans="1:15" x14ac:dyDescent="0.35">
      <c r="A2002" s="873" t="b">
        <v>0</v>
      </c>
      <c r="B2002" s="873"/>
      <c r="C2002" s="873" t="s">
        <v>4096</v>
      </c>
      <c r="D2002" s="878">
        <v>15</v>
      </c>
      <c r="E2002" s="875"/>
      <c r="F2002" s="877"/>
      <c r="G2002" s="876"/>
      <c r="H2002" s="876"/>
      <c r="I2002" s="877"/>
      <c r="J2002" s="877"/>
      <c r="K2002" s="873" t="str">
        <f ca="1">IFERROR(VLOOKUP(C2002,' Disaggregation - Section E '!A$618:J2118,3,0),"")</f>
        <v/>
      </c>
      <c r="L2002" s="873"/>
      <c r="M2002" s="873"/>
      <c r="N2002" s="877"/>
      <c r="O2002" s="873" t="s">
        <v>4061</v>
      </c>
    </row>
    <row r="2003" spans="1:15" x14ac:dyDescent="0.35">
      <c r="A2003" s="873" t="b">
        <v>0</v>
      </c>
      <c r="B2003" s="873"/>
      <c r="C2003" s="873" t="s">
        <v>4098</v>
      </c>
      <c r="D2003" s="878">
        <v>15</v>
      </c>
      <c r="E2003" s="875"/>
      <c r="F2003" s="877"/>
      <c r="G2003" s="876"/>
      <c r="H2003" s="876"/>
      <c r="I2003" s="877"/>
      <c r="J2003" s="877"/>
      <c r="K2003" s="873" t="str">
        <f ca="1">IFERROR(VLOOKUP(C2003,' Disaggregation - Section E '!A$618:J2119,3,0),"")</f>
        <v/>
      </c>
      <c r="L2003" s="873"/>
      <c r="M2003" s="873"/>
      <c r="N2003" s="877"/>
      <c r="O2003" s="873" t="s">
        <v>4061</v>
      </c>
    </row>
    <row r="2004" spans="1:15" x14ac:dyDescent="0.35">
      <c r="A2004" s="873" t="b">
        <v>0</v>
      </c>
      <c r="B2004" s="873"/>
      <c r="C2004" s="873" t="s">
        <v>4100</v>
      </c>
      <c r="D2004" s="878">
        <v>15</v>
      </c>
      <c r="E2004" s="875"/>
      <c r="F2004" s="877"/>
      <c r="G2004" s="876"/>
      <c r="H2004" s="876"/>
      <c r="I2004" s="877"/>
      <c r="J2004" s="877"/>
      <c r="K2004" s="873" t="str">
        <f ca="1">IFERROR(VLOOKUP(C2004,' Disaggregation - Section E '!A$618:J2120,3,0),"")</f>
        <v/>
      </c>
      <c r="L2004" s="873"/>
      <c r="M2004" s="873"/>
      <c r="N2004" s="877"/>
      <c r="O2004" s="873" t="s">
        <v>4061</v>
      </c>
    </row>
    <row r="2005" spans="1:15" x14ac:dyDescent="0.35">
      <c r="A2005" s="873" t="b">
        <v>0</v>
      </c>
      <c r="B2005" s="873"/>
      <c r="C2005" s="873" t="s">
        <v>4103</v>
      </c>
      <c r="D2005" s="878">
        <v>16</v>
      </c>
      <c r="E2005" s="875"/>
      <c r="F2005" s="877"/>
      <c r="G2005" s="876"/>
      <c r="H2005" s="876"/>
      <c r="I2005" s="877"/>
      <c r="J2005" s="877"/>
      <c r="K2005" s="873" t="str">
        <f ca="1">IFERROR(VLOOKUP(C2005,' Disaggregation - Section E '!A$618:J2121,3,0),"")</f>
        <v/>
      </c>
      <c r="L2005" s="873"/>
      <c r="M2005" s="873"/>
      <c r="N2005" s="877"/>
      <c r="O2005" s="873" t="s">
        <v>4102</v>
      </c>
    </row>
    <row r="2006" spans="1:15" x14ac:dyDescent="0.35">
      <c r="A2006" s="873" t="b">
        <v>0</v>
      </c>
      <c r="B2006" s="873"/>
      <c r="C2006" s="873" t="s">
        <v>4105</v>
      </c>
      <c r="D2006" s="878">
        <v>16</v>
      </c>
      <c r="E2006" s="875"/>
      <c r="F2006" s="877"/>
      <c r="G2006" s="876"/>
      <c r="H2006" s="876"/>
      <c r="I2006" s="877"/>
      <c r="J2006" s="877"/>
      <c r="K2006" s="873" t="str">
        <f ca="1">IFERROR(VLOOKUP(C2006,' Disaggregation - Section E '!A$618:J2122,3,0),"")</f>
        <v/>
      </c>
      <c r="L2006" s="873"/>
      <c r="M2006" s="873"/>
      <c r="N2006" s="877"/>
      <c r="O2006" s="873" t="s">
        <v>4102</v>
      </c>
    </row>
    <row r="2007" spans="1:15" x14ac:dyDescent="0.35">
      <c r="A2007" s="873" t="b">
        <v>0</v>
      </c>
      <c r="B2007" s="873"/>
      <c r="C2007" s="873" t="s">
        <v>4107</v>
      </c>
      <c r="D2007" s="878">
        <v>16</v>
      </c>
      <c r="E2007" s="875"/>
      <c r="F2007" s="877"/>
      <c r="G2007" s="876"/>
      <c r="H2007" s="876"/>
      <c r="I2007" s="877"/>
      <c r="J2007" s="877"/>
      <c r="K2007" s="873" t="str">
        <f ca="1">IFERROR(VLOOKUP(C2007,' Disaggregation - Section E '!A$618:J2123,3,0),"")</f>
        <v/>
      </c>
      <c r="L2007" s="873"/>
      <c r="M2007" s="873"/>
      <c r="N2007" s="877"/>
      <c r="O2007" s="873" t="s">
        <v>4102</v>
      </c>
    </row>
    <row r="2008" spans="1:15" x14ac:dyDescent="0.35">
      <c r="A2008" s="873" t="b">
        <v>0</v>
      </c>
      <c r="B2008" s="873"/>
      <c r="C2008" s="873" t="s">
        <v>4109</v>
      </c>
      <c r="D2008" s="878">
        <v>16</v>
      </c>
      <c r="E2008" s="875"/>
      <c r="F2008" s="877"/>
      <c r="G2008" s="876"/>
      <c r="H2008" s="876"/>
      <c r="I2008" s="877"/>
      <c r="J2008" s="877"/>
      <c r="K2008" s="873" t="str">
        <f ca="1">IFERROR(VLOOKUP(C2008,' Disaggregation - Section E '!A$618:J2124,3,0),"")</f>
        <v/>
      </c>
      <c r="L2008" s="873"/>
      <c r="M2008" s="873"/>
      <c r="N2008" s="877"/>
      <c r="O2008" s="873" t="s">
        <v>4102</v>
      </c>
    </row>
    <row r="2009" spans="1:15" x14ac:dyDescent="0.35">
      <c r="A2009" s="873" t="b">
        <v>0</v>
      </c>
      <c r="B2009" s="873"/>
      <c r="C2009" s="873" t="s">
        <v>4111</v>
      </c>
      <c r="D2009" s="878">
        <v>16</v>
      </c>
      <c r="E2009" s="875"/>
      <c r="F2009" s="877"/>
      <c r="G2009" s="876"/>
      <c r="H2009" s="876"/>
      <c r="I2009" s="877"/>
      <c r="J2009" s="877"/>
      <c r="K2009" s="873" t="str">
        <f ca="1">IFERROR(VLOOKUP(C2009,' Disaggregation - Section E '!A$618:J2125,3,0),"")</f>
        <v/>
      </c>
      <c r="L2009" s="873"/>
      <c r="M2009" s="873"/>
      <c r="N2009" s="877"/>
      <c r="O2009" s="873" t="s">
        <v>4102</v>
      </c>
    </row>
    <row r="2010" spans="1:15" x14ac:dyDescent="0.35">
      <c r="A2010" s="873" t="b">
        <v>0</v>
      </c>
      <c r="B2010" s="873"/>
      <c r="C2010" s="873" t="s">
        <v>4113</v>
      </c>
      <c r="D2010" s="878">
        <v>16</v>
      </c>
      <c r="E2010" s="875"/>
      <c r="F2010" s="877"/>
      <c r="G2010" s="876"/>
      <c r="H2010" s="876"/>
      <c r="I2010" s="877"/>
      <c r="J2010" s="877"/>
      <c r="K2010" s="873" t="str">
        <f ca="1">IFERROR(VLOOKUP(C2010,' Disaggregation - Section E '!A$618:J2126,3,0),"")</f>
        <v/>
      </c>
      <c r="L2010" s="873"/>
      <c r="M2010" s="873"/>
      <c r="N2010" s="877"/>
      <c r="O2010" s="873" t="s">
        <v>4102</v>
      </c>
    </row>
    <row r="2011" spans="1:15" x14ac:dyDescent="0.35">
      <c r="A2011" s="873" t="b">
        <v>0</v>
      </c>
      <c r="B2011" s="873"/>
      <c r="C2011" s="873" t="s">
        <v>4115</v>
      </c>
      <c r="D2011" s="878">
        <v>16</v>
      </c>
      <c r="E2011" s="875"/>
      <c r="F2011" s="877"/>
      <c r="G2011" s="876"/>
      <c r="H2011" s="876"/>
      <c r="I2011" s="877"/>
      <c r="J2011" s="877"/>
      <c r="K2011" s="873" t="str">
        <f ca="1">IFERROR(VLOOKUP(C2011,' Disaggregation - Section E '!A$618:J2127,3,0),"")</f>
        <v/>
      </c>
      <c r="L2011" s="873"/>
      <c r="M2011" s="873"/>
      <c r="N2011" s="877"/>
      <c r="O2011" s="873" t="s">
        <v>4102</v>
      </c>
    </row>
    <row r="2012" spans="1:15" x14ac:dyDescent="0.35">
      <c r="A2012" s="873" t="b">
        <v>0</v>
      </c>
      <c r="B2012" s="873"/>
      <c r="C2012" s="873" t="s">
        <v>4117</v>
      </c>
      <c r="D2012" s="878">
        <v>16</v>
      </c>
      <c r="E2012" s="875"/>
      <c r="F2012" s="877"/>
      <c r="G2012" s="876"/>
      <c r="H2012" s="876"/>
      <c r="I2012" s="877"/>
      <c r="J2012" s="877"/>
      <c r="K2012" s="873" t="str">
        <f ca="1">IFERROR(VLOOKUP(C2012,' Disaggregation - Section E '!A$618:J2128,3,0),"")</f>
        <v/>
      </c>
      <c r="L2012" s="873"/>
      <c r="M2012" s="873"/>
      <c r="N2012" s="877"/>
      <c r="O2012" s="873" t="s">
        <v>4102</v>
      </c>
    </row>
    <row r="2013" spans="1:15" x14ac:dyDescent="0.35">
      <c r="A2013" s="873" t="b">
        <v>0</v>
      </c>
      <c r="B2013" s="873"/>
      <c r="C2013" s="873" t="s">
        <v>4119</v>
      </c>
      <c r="D2013" s="878">
        <v>16</v>
      </c>
      <c r="E2013" s="875"/>
      <c r="F2013" s="877"/>
      <c r="G2013" s="876"/>
      <c r="H2013" s="876"/>
      <c r="I2013" s="877"/>
      <c r="J2013" s="877"/>
      <c r="K2013" s="873" t="str">
        <f ca="1">IFERROR(VLOOKUP(C2013,' Disaggregation - Section E '!A$618:J2129,3,0),"")</f>
        <v/>
      </c>
      <c r="L2013" s="873"/>
      <c r="M2013" s="873"/>
      <c r="N2013" s="877"/>
      <c r="O2013" s="873" t="s">
        <v>4102</v>
      </c>
    </row>
    <row r="2014" spans="1:15" x14ac:dyDescent="0.35">
      <c r="A2014" s="873" t="b">
        <v>0</v>
      </c>
      <c r="B2014" s="873"/>
      <c r="C2014" s="873" t="s">
        <v>4121</v>
      </c>
      <c r="D2014" s="878">
        <v>16</v>
      </c>
      <c r="E2014" s="875"/>
      <c r="F2014" s="877"/>
      <c r="G2014" s="876"/>
      <c r="H2014" s="876"/>
      <c r="I2014" s="877"/>
      <c r="J2014" s="877"/>
      <c r="K2014" s="873" t="str">
        <f ca="1">IFERROR(VLOOKUP(C2014,' Disaggregation - Section E '!A$618:J2130,3,0),"")</f>
        <v/>
      </c>
      <c r="L2014" s="873"/>
      <c r="M2014" s="873"/>
      <c r="N2014" s="877"/>
      <c r="O2014" s="873" t="s">
        <v>4102</v>
      </c>
    </row>
    <row r="2015" spans="1:15" x14ac:dyDescent="0.35">
      <c r="A2015" s="873" t="b">
        <v>0</v>
      </c>
      <c r="B2015" s="873"/>
      <c r="C2015" s="873" t="s">
        <v>4123</v>
      </c>
      <c r="D2015" s="878">
        <v>16</v>
      </c>
      <c r="E2015" s="875"/>
      <c r="F2015" s="877"/>
      <c r="G2015" s="876"/>
      <c r="H2015" s="876"/>
      <c r="I2015" s="877"/>
      <c r="J2015" s="877"/>
      <c r="K2015" s="873" t="str">
        <f ca="1">IFERROR(VLOOKUP(C2015,' Disaggregation - Section E '!A$618:J2131,3,0),"")</f>
        <v/>
      </c>
      <c r="L2015" s="873"/>
      <c r="M2015" s="873"/>
      <c r="N2015" s="877"/>
      <c r="O2015" s="873" t="s">
        <v>4102</v>
      </c>
    </row>
    <row r="2016" spans="1:15" x14ac:dyDescent="0.35">
      <c r="A2016" s="873" t="b">
        <v>0</v>
      </c>
      <c r="B2016" s="873"/>
      <c r="C2016" s="873" t="s">
        <v>4125</v>
      </c>
      <c r="D2016" s="878">
        <v>16</v>
      </c>
      <c r="E2016" s="875"/>
      <c r="F2016" s="877"/>
      <c r="G2016" s="876"/>
      <c r="H2016" s="876"/>
      <c r="I2016" s="877"/>
      <c r="J2016" s="877"/>
      <c r="K2016" s="873" t="str">
        <f ca="1">IFERROR(VLOOKUP(C2016,' Disaggregation - Section E '!A$618:J2132,3,0),"")</f>
        <v/>
      </c>
      <c r="L2016" s="873"/>
      <c r="M2016" s="873"/>
      <c r="N2016" s="877"/>
      <c r="O2016" s="873" t="s">
        <v>4102</v>
      </c>
    </row>
    <row r="2017" spans="1:15" x14ac:dyDescent="0.35">
      <c r="A2017" s="873" t="b">
        <v>0</v>
      </c>
      <c r="B2017" s="873"/>
      <c r="C2017" s="873" t="s">
        <v>4127</v>
      </c>
      <c r="D2017" s="878">
        <v>16</v>
      </c>
      <c r="E2017" s="875"/>
      <c r="F2017" s="877"/>
      <c r="G2017" s="876"/>
      <c r="H2017" s="876"/>
      <c r="I2017" s="877"/>
      <c r="J2017" s="877"/>
      <c r="K2017" s="873" t="str">
        <f ca="1">IFERROR(VLOOKUP(C2017,' Disaggregation - Section E '!A$618:J2133,3,0),"")</f>
        <v/>
      </c>
      <c r="L2017" s="873"/>
      <c r="M2017" s="873"/>
      <c r="N2017" s="877"/>
      <c r="O2017" s="873" t="s">
        <v>4102</v>
      </c>
    </row>
    <row r="2018" spans="1:15" x14ac:dyDescent="0.35">
      <c r="A2018" s="873" t="b">
        <v>0</v>
      </c>
      <c r="B2018" s="873"/>
      <c r="C2018" s="873" t="s">
        <v>4129</v>
      </c>
      <c r="D2018" s="878">
        <v>16</v>
      </c>
      <c r="E2018" s="875"/>
      <c r="F2018" s="877"/>
      <c r="G2018" s="876"/>
      <c r="H2018" s="876"/>
      <c r="I2018" s="877"/>
      <c r="J2018" s="877"/>
      <c r="K2018" s="873" t="str">
        <f ca="1">IFERROR(VLOOKUP(C2018,' Disaggregation - Section E '!A$618:J2134,3,0),"")</f>
        <v/>
      </c>
      <c r="L2018" s="873"/>
      <c r="M2018" s="873"/>
      <c r="N2018" s="877"/>
      <c r="O2018" s="873" t="s">
        <v>4102</v>
      </c>
    </row>
    <row r="2019" spans="1:15" x14ac:dyDescent="0.35">
      <c r="A2019" s="873" t="b">
        <v>0</v>
      </c>
      <c r="B2019" s="873"/>
      <c r="C2019" s="873" t="s">
        <v>4131</v>
      </c>
      <c r="D2019" s="878">
        <v>16</v>
      </c>
      <c r="E2019" s="875"/>
      <c r="F2019" s="877"/>
      <c r="G2019" s="876"/>
      <c r="H2019" s="876"/>
      <c r="I2019" s="877"/>
      <c r="J2019" s="877"/>
      <c r="K2019" s="873" t="str">
        <f ca="1">IFERROR(VLOOKUP(C2019,' Disaggregation - Section E '!A$618:J2135,3,0),"")</f>
        <v/>
      </c>
      <c r="L2019" s="873"/>
      <c r="M2019" s="873"/>
      <c r="N2019" s="877"/>
      <c r="O2019" s="873" t="s">
        <v>4102</v>
      </c>
    </row>
    <row r="2020" spans="1:15" x14ac:dyDescent="0.35">
      <c r="A2020" s="873" t="b">
        <v>0</v>
      </c>
      <c r="B2020" s="873"/>
      <c r="C2020" s="873" t="s">
        <v>4133</v>
      </c>
      <c r="D2020" s="878">
        <v>16</v>
      </c>
      <c r="E2020" s="875"/>
      <c r="F2020" s="877"/>
      <c r="G2020" s="876"/>
      <c r="H2020" s="876"/>
      <c r="I2020" s="877"/>
      <c r="J2020" s="877"/>
      <c r="K2020" s="873" t="str">
        <f ca="1">IFERROR(VLOOKUP(C2020,' Disaggregation - Section E '!A$618:J2136,3,0),"")</f>
        <v/>
      </c>
      <c r="L2020" s="873"/>
      <c r="M2020" s="873"/>
      <c r="N2020" s="877"/>
      <c r="O2020" s="873" t="s">
        <v>4102</v>
      </c>
    </row>
    <row r="2021" spans="1:15" x14ac:dyDescent="0.35">
      <c r="A2021" s="873" t="b">
        <v>0</v>
      </c>
      <c r="B2021" s="873"/>
      <c r="C2021" s="873" t="s">
        <v>4135</v>
      </c>
      <c r="D2021" s="878">
        <v>16</v>
      </c>
      <c r="E2021" s="875"/>
      <c r="F2021" s="877"/>
      <c r="G2021" s="876"/>
      <c r="H2021" s="876"/>
      <c r="I2021" s="877"/>
      <c r="J2021" s="877"/>
      <c r="K2021" s="873" t="str">
        <f ca="1">IFERROR(VLOOKUP(C2021,' Disaggregation - Section E '!A$618:J2137,3,0),"")</f>
        <v/>
      </c>
      <c r="L2021" s="873"/>
      <c r="M2021" s="873"/>
      <c r="N2021" s="877"/>
      <c r="O2021" s="873" t="s">
        <v>4102</v>
      </c>
    </row>
    <row r="2022" spans="1:15" x14ac:dyDescent="0.35">
      <c r="A2022" s="873" t="b">
        <v>0</v>
      </c>
      <c r="B2022" s="873"/>
      <c r="C2022" s="873" t="s">
        <v>4137</v>
      </c>
      <c r="D2022" s="878">
        <v>16</v>
      </c>
      <c r="E2022" s="875"/>
      <c r="F2022" s="877"/>
      <c r="G2022" s="876"/>
      <c r="H2022" s="876"/>
      <c r="I2022" s="877"/>
      <c r="J2022" s="877"/>
      <c r="K2022" s="873" t="str">
        <f ca="1">IFERROR(VLOOKUP(C2022,' Disaggregation - Section E '!A$618:J2138,3,0),"")</f>
        <v/>
      </c>
      <c r="L2022" s="873"/>
      <c r="M2022" s="873"/>
      <c r="N2022" s="877"/>
      <c r="O2022" s="873" t="s">
        <v>4102</v>
      </c>
    </row>
    <row r="2023" spans="1:15" x14ac:dyDescent="0.35">
      <c r="A2023" s="873" t="b">
        <v>0</v>
      </c>
      <c r="B2023" s="873"/>
      <c r="C2023" s="873" t="s">
        <v>4139</v>
      </c>
      <c r="D2023" s="878">
        <v>16</v>
      </c>
      <c r="E2023" s="875"/>
      <c r="F2023" s="877"/>
      <c r="G2023" s="876"/>
      <c r="H2023" s="876"/>
      <c r="I2023" s="877"/>
      <c r="J2023" s="877"/>
      <c r="K2023" s="873" t="str">
        <f ca="1">IFERROR(VLOOKUP(C2023,' Disaggregation - Section E '!A$618:J2139,3,0),"")</f>
        <v/>
      </c>
      <c r="L2023" s="873"/>
      <c r="M2023" s="873"/>
      <c r="N2023" s="877"/>
      <c r="O2023" s="873" t="s">
        <v>4102</v>
      </c>
    </row>
    <row r="2024" spans="1:15" x14ac:dyDescent="0.35">
      <c r="A2024" s="873" t="b">
        <v>0</v>
      </c>
      <c r="B2024" s="873"/>
      <c r="C2024" s="873" t="s">
        <v>4141</v>
      </c>
      <c r="D2024" s="878">
        <v>16</v>
      </c>
      <c r="E2024" s="875"/>
      <c r="F2024" s="877"/>
      <c r="G2024" s="876"/>
      <c r="H2024" s="876"/>
      <c r="I2024" s="877"/>
      <c r="J2024" s="877"/>
      <c r="K2024" s="873" t="str">
        <f ca="1">IFERROR(VLOOKUP(C2024,' Disaggregation - Section E '!A$618:J2140,3,0),"")</f>
        <v/>
      </c>
      <c r="L2024" s="873"/>
      <c r="M2024" s="873"/>
      <c r="N2024" s="877"/>
      <c r="O2024" s="873" t="s">
        <v>4102</v>
      </c>
    </row>
    <row r="2025" spans="1:15" x14ac:dyDescent="0.35">
      <c r="A2025" s="873" t="b">
        <v>0</v>
      </c>
      <c r="B2025" s="873"/>
      <c r="C2025" s="873" t="s">
        <v>4144</v>
      </c>
      <c r="D2025" s="878">
        <v>17</v>
      </c>
      <c r="E2025" s="875"/>
      <c r="F2025" s="877"/>
      <c r="G2025" s="876"/>
      <c r="H2025" s="876"/>
      <c r="I2025" s="877"/>
      <c r="J2025" s="877"/>
      <c r="K2025" s="873" t="str">
        <f ca="1">IFERROR(VLOOKUP(C2025,' Disaggregation - Section E '!A$618:J2141,3,0),"")</f>
        <v/>
      </c>
      <c r="L2025" s="873"/>
      <c r="M2025" s="873"/>
      <c r="N2025" s="877"/>
      <c r="O2025" s="873" t="s">
        <v>4143</v>
      </c>
    </row>
    <row r="2026" spans="1:15" x14ac:dyDescent="0.35">
      <c r="A2026" s="873" t="b">
        <v>0</v>
      </c>
      <c r="B2026" s="873"/>
      <c r="C2026" s="873" t="s">
        <v>4146</v>
      </c>
      <c r="D2026" s="878">
        <v>17</v>
      </c>
      <c r="E2026" s="875"/>
      <c r="F2026" s="877"/>
      <c r="G2026" s="876"/>
      <c r="H2026" s="876"/>
      <c r="I2026" s="877"/>
      <c r="J2026" s="877"/>
      <c r="K2026" s="873" t="str">
        <f ca="1">IFERROR(VLOOKUP(C2026,' Disaggregation - Section E '!A$618:J2142,3,0),"")</f>
        <v/>
      </c>
      <c r="L2026" s="873"/>
      <c r="M2026" s="873"/>
      <c r="N2026" s="877"/>
      <c r="O2026" s="873" t="s">
        <v>4143</v>
      </c>
    </row>
    <row r="2027" spans="1:15" x14ac:dyDescent="0.35">
      <c r="A2027" s="873" t="b">
        <v>0</v>
      </c>
      <c r="B2027" s="873"/>
      <c r="C2027" s="873" t="s">
        <v>4148</v>
      </c>
      <c r="D2027" s="878">
        <v>17</v>
      </c>
      <c r="E2027" s="875"/>
      <c r="F2027" s="877"/>
      <c r="G2027" s="876"/>
      <c r="H2027" s="876"/>
      <c r="I2027" s="877"/>
      <c r="J2027" s="877"/>
      <c r="K2027" s="873" t="str">
        <f ca="1">IFERROR(VLOOKUP(C2027,' Disaggregation - Section E '!A$618:J2143,3,0),"")</f>
        <v/>
      </c>
      <c r="L2027" s="873"/>
      <c r="M2027" s="873"/>
      <c r="N2027" s="877"/>
      <c r="O2027" s="873" t="s">
        <v>4143</v>
      </c>
    </row>
    <row r="2028" spans="1:15" x14ac:dyDescent="0.35">
      <c r="A2028" s="873" t="b">
        <v>0</v>
      </c>
      <c r="B2028" s="873"/>
      <c r="C2028" s="873" t="s">
        <v>4150</v>
      </c>
      <c r="D2028" s="878">
        <v>17</v>
      </c>
      <c r="E2028" s="875"/>
      <c r="F2028" s="877"/>
      <c r="G2028" s="876"/>
      <c r="H2028" s="876"/>
      <c r="I2028" s="877"/>
      <c r="J2028" s="877"/>
      <c r="K2028" s="873" t="str">
        <f ca="1">IFERROR(VLOOKUP(C2028,' Disaggregation - Section E '!A$618:J2144,3,0),"")</f>
        <v/>
      </c>
      <c r="L2028" s="873"/>
      <c r="M2028" s="873"/>
      <c r="N2028" s="877"/>
      <c r="O2028" s="873" t="s">
        <v>4143</v>
      </c>
    </row>
    <row r="2029" spans="1:15" x14ac:dyDescent="0.35">
      <c r="A2029" s="873" t="b">
        <v>0</v>
      </c>
      <c r="B2029" s="873"/>
      <c r="C2029" s="873" t="s">
        <v>4152</v>
      </c>
      <c r="D2029" s="878">
        <v>17</v>
      </c>
      <c r="E2029" s="875"/>
      <c r="F2029" s="877"/>
      <c r="G2029" s="876"/>
      <c r="H2029" s="876"/>
      <c r="I2029" s="877"/>
      <c r="J2029" s="877"/>
      <c r="K2029" s="873" t="str">
        <f ca="1">IFERROR(VLOOKUP(C2029,' Disaggregation - Section E '!A$618:J2145,3,0),"")</f>
        <v/>
      </c>
      <c r="L2029" s="873"/>
      <c r="M2029" s="873"/>
      <c r="N2029" s="877"/>
      <c r="O2029" s="873" t="s">
        <v>4143</v>
      </c>
    </row>
    <row r="2030" spans="1:15" x14ac:dyDescent="0.35">
      <c r="A2030" s="873" t="b">
        <v>0</v>
      </c>
      <c r="B2030" s="873"/>
      <c r="C2030" s="873" t="s">
        <v>4154</v>
      </c>
      <c r="D2030" s="878">
        <v>17</v>
      </c>
      <c r="E2030" s="875"/>
      <c r="F2030" s="877"/>
      <c r="G2030" s="876"/>
      <c r="H2030" s="876"/>
      <c r="I2030" s="877"/>
      <c r="J2030" s="877"/>
      <c r="K2030" s="873" t="str">
        <f ca="1">IFERROR(VLOOKUP(C2030,' Disaggregation - Section E '!A$618:J2146,3,0),"")</f>
        <v/>
      </c>
      <c r="L2030" s="873"/>
      <c r="M2030" s="873"/>
      <c r="N2030" s="877"/>
      <c r="O2030" s="873" t="s">
        <v>4143</v>
      </c>
    </row>
    <row r="2031" spans="1:15" x14ac:dyDescent="0.35">
      <c r="A2031" s="873" t="b">
        <v>0</v>
      </c>
      <c r="B2031" s="873"/>
      <c r="C2031" s="873" t="s">
        <v>4156</v>
      </c>
      <c r="D2031" s="878">
        <v>17</v>
      </c>
      <c r="E2031" s="875"/>
      <c r="F2031" s="877"/>
      <c r="G2031" s="876"/>
      <c r="H2031" s="876"/>
      <c r="I2031" s="877"/>
      <c r="J2031" s="877"/>
      <c r="K2031" s="873" t="str">
        <f ca="1">IFERROR(VLOOKUP(C2031,' Disaggregation - Section E '!A$618:J2147,3,0),"")</f>
        <v/>
      </c>
      <c r="L2031" s="873"/>
      <c r="M2031" s="873"/>
      <c r="N2031" s="877"/>
      <c r="O2031" s="873" t="s">
        <v>4143</v>
      </c>
    </row>
    <row r="2032" spans="1:15" x14ac:dyDescent="0.35">
      <c r="A2032" s="873" t="b">
        <v>0</v>
      </c>
      <c r="B2032" s="873"/>
      <c r="C2032" s="873" t="s">
        <v>4158</v>
      </c>
      <c r="D2032" s="878">
        <v>17</v>
      </c>
      <c r="E2032" s="875"/>
      <c r="F2032" s="877"/>
      <c r="G2032" s="876"/>
      <c r="H2032" s="876"/>
      <c r="I2032" s="877"/>
      <c r="J2032" s="877"/>
      <c r="K2032" s="873" t="str">
        <f ca="1">IFERROR(VLOOKUP(C2032,' Disaggregation - Section E '!A$618:J2148,3,0),"")</f>
        <v/>
      </c>
      <c r="L2032" s="873"/>
      <c r="M2032" s="873"/>
      <c r="N2032" s="877"/>
      <c r="O2032" s="873" t="s">
        <v>4143</v>
      </c>
    </row>
    <row r="2033" spans="1:15" x14ac:dyDescent="0.35">
      <c r="A2033" s="873" t="b">
        <v>0</v>
      </c>
      <c r="B2033" s="873"/>
      <c r="C2033" s="873" t="s">
        <v>4160</v>
      </c>
      <c r="D2033" s="878">
        <v>17</v>
      </c>
      <c r="E2033" s="875"/>
      <c r="F2033" s="877"/>
      <c r="G2033" s="876"/>
      <c r="H2033" s="876"/>
      <c r="I2033" s="877"/>
      <c r="J2033" s="877"/>
      <c r="K2033" s="873" t="str">
        <f ca="1">IFERROR(VLOOKUP(C2033,' Disaggregation - Section E '!A$618:J2149,3,0),"")</f>
        <v/>
      </c>
      <c r="L2033" s="873"/>
      <c r="M2033" s="873"/>
      <c r="N2033" s="877"/>
      <c r="O2033" s="873" t="s">
        <v>4143</v>
      </c>
    </row>
    <row r="2034" spans="1:15" x14ac:dyDescent="0.35">
      <c r="A2034" s="873" t="b">
        <v>0</v>
      </c>
      <c r="B2034" s="873"/>
      <c r="C2034" s="873" t="s">
        <v>4162</v>
      </c>
      <c r="D2034" s="878">
        <v>17</v>
      </c>
      <c r="E2034" s="875"/>
      <c r="F2034" s="877"/>
      <c r="G2034" s="876"/>
      <c r="H2034" s="876"/>
      <c r="I2034" s="877"/>
      <c r="J2034" s="877"/>
      <c r="K2034" s="873" t="str">
        <f ca="1">IFERROR(VLOOKUP(C2034,' Disaggregation - Section E '!A$618:J2150,3,0),"")</f>
        <v/>
      </c>
      <c r="L2034" s="873"/>
      <c r="M2034" s="873"/>
      <c r="N2034" s="877"/>
      <c r="O2034" s="873" t="s">
        <v>4143</v>
      </c>
    </row>
    <row r="2035" spans="1:15" x14ac:dyDescent="0.35">
      <c r="A2035" s="873" t="b">
        <v>0</v>
      </c>
      <c r="B2035" s="873"/>
      <c r="C2035" s="873" t="s">
        <v>4164</v>
      </c>
      <c r="D2035" s="878">
        <v>17</v>
      </c>
      <c r="E2035" s="875"/>
      <c r="F2035" s="877"/>
      <c r="G2035" s="876"/>
      <c r="H2035" s="876"/>
      <c r="I2035" s="877"/>
      <c r="J2035" s="877"/>
      <c r="K2035" s="873" t="str">
        <f ca="1">IFERROR(VLOOKUP(C2035,' Disaggregation - Section E '!A$618:J2151,3,0),"")</f>
        <v/>
      </c>
      <c r="L2035" s="873"/>
      <c r="M2035" s="873"/>
      <c r="N2035" s="877"/>
      <c r="O2035" s="873" t="s">
        <v>4143</v>
      </c>
    </row>
    <row r="2036" spans="1:15" x14ac:dyDescent="0.35">
      <c r="A2036" s="873" t="b">
        <v>0</v>
      </c>
      <c r="B2036" s="873"/>
      <c r="C2036" s="873" t="s">
        <v>4166</v>
      </c>
      <c r="D2036" s="878">
        <v>17</v>
      </c>
      <c r="E2036" s="875"/>
      <c r="F2036" s="877"/>
      <c r="G2036" s="876"/>
      <c r="H2036" s="876"/>
      <c r="I2036" s="877"/>
      <c r="J2036" s="877"/>
      <c r="K2036" s="873" t="str">
        <f ca="1">IFERROR(VLOOKUP(C2036,' Disaggregation - Section E '!A$618:J2152,3,0),"")</f>
        <v/>
      </c>
      <c r="L2036" s="873"/>
      <c r="M2036" s="873"/>
      <c r="N2036" s="877"/>
      <c r="O2036" s="873" t="s">
        <v>4143</v>
      </c>
    </row>
    <row r="2037" spans="1:15" x14ac:dyDescent="0.35">
      <c r="A2037" s="873" t="b">
        <v>0</v>
      </c>
      <c r="B2037" s="873"/>
      <c r="C2037" s="873" t="s">
        <v>4168</v>
      </c>
      <c r="D2037" s="878">
        <v>17</v>
      </c>
      <c r="E2037" s="875"/>
      <c r="F2037" s="877"/>
      <c r="G2037" s="876"/>
      <c r="H2037" s="876"/>
      <c r="I2037" s="877"/>
      <c r="J2037" s="877"/>
      <c r="K2037" s="873" t="str">
        <f ca="1">IFERROR(VLOOKUP(C2037,' Disaggregation - Section E '!A$618:J2153,3,0),"")</f>
        <v/>
      </c>
      <c r="L2037" s="873"/>
      <c r="M2037" s="873"/>
      <c r="N2037" s="877"/>
      <c r="O2037" s="873" t="s">
        <v>4143</v>
      </c>
    </row>
    <row r="2038" spans="1:15" x14ac:dyDescent="0.35">
      <c r="A2038" s="873" t="b">
        <v>0</v>
      </c>
      <c r="B2038" s="873"/>
      <c r="C2038" s="873" t="s">
        <v>4170</v>
      </c>
      <c r="D2038" s="878">
        <v>17</v>
      </c>
      <c r="E2038" s="875"/>
      <c r="F2038" s="877"/>
      <c r="G2038" s="876"/>
      <c r="H2038" s="876"/>
      <c r="I2038" s="877"/>
      <c r="J2038" s="877"/>
      <c r="K2038" s="873" t="str">
        <f ca="1">IFERROR(VLOOKUP(C2038,' Disaggregation - Section E '!A$618:J2154,3,0),"")</f>
        <v/>
      </c>
      <c r="L2038" s="873"/>
      <c r="M2038" s="873"/>
      <c r="N2038" s="877"/>
      <c r="O2038" s="873" t="s">
        <v>4143</v>
      </c>
    </row>
    <row r="2039" spans="1:15" x14ac:dyDescent="0.35">
      <c r="A2039" s="873" t="b">
        <v>0</v>
      </c>
      <c r="B2039" s="873"/>
      <c r="C2039" s="873" t="s">
        <v>4172</v>
      </c>
      <c r="D2039" s="878">
        <v>17</v>
      </c>
      <c r="E2039" s="875"/>
      <c r="F2039" s="877"/>
      <c r="G2039" s="876"/>
      <c r="H2039" s="876"/>
      <c r="I2039" s="877"/>
      <c r="J2039" s="877"/>
      <c r="K2039" s="873" t="str">
        <f ca="1">IFERROR(VLOOKUP(C2039,' Disaggregation - Section E '!A$618:J2155,3,0),"")</f>
        <v/>
      </c>
      <c r="L2039" s="873"/>
      <c r="M2039" s="873"/>
      <c r="N2039" s="877"/>
      <c r="O2039" s="873" t="s">
        <v>4143</v>
      </c>
    </row>
    <row r="2040" spans="1:15" x14ac:dyDescent="0.35">
      <c r="A2040" s="873" t="b">
        <v>0</v>
      </c>
      <c r="B2040" s="873"/>
      <c r="C2040" s="873" t="s">
        <v>4174</v>
      </c>
      <c r="D2040" s="878">
        <v>17</v>
      </c>
      <c r="E2040" s="875"/>
      <c r="F2040" s="877"/>
      <c r="G2040" s="876"/>
      <c r="H2040" s="876"/>
      <c r="I2040" s="877"/>
      <c r="J2040" s="877"/>
      <c r="K2040" s="873" t="str">
        <f ca="1">IFERROR(VLOOKUP(C2040,' Disaggregation - Section E '!A$618:J2156,3,0),"")</f>
        <v/>
      </c>
      <c r="L2040" s="873"/>
      <c r="M2040" s="873"/>
      <c r="N2040" s="877"/>
      <c r="O2040" s="873" t="s">
        <v>4143</v>
      </c>
    </row>
    <row r="2041" spans="1:15" x14ac:dyDescent="0.35">
      <c r="A2041" s="873" t="b">
        <v>0</v>
      </c>
      <c r="B2041" s="873"/>
      <c r="C2041" s="873" t="s">
        <v>4176</v>
      </c>
      <c r="D2041" s="878">
        <v>17</v>
      </c>
      <c r="E2041" s="875"/>
      <c r="F2041" s="877"/>
      <c r="G2041" s="876"/>
      <c r="H2041" s="876"/>
      <c r="I2041" s="877"/>
      <c r="J2041" s="877"/>
      <c r="K2041" s="873" t="str">
        <f ca="1">IFERROR(VLOOKUP(C2041,' Disaggregation - Section E '!A$618:J2157,3,0),"")</f>
        <v/>
      </c>
      <c r="L2041" s="873"/>
      <c r="M2041" s="873"/>
      <c r="N2041" s="877"/>
      <c r="O2041" s="873" t="s">
        <v>4143</v>
      </c>
    </row>
    <row r="2042" spans="1:15" x14ac:dyDescent="0.35">
      <c r="A2042" s="873" t="b">
        <v>0</v>
      </c>
      <c r="B2042" s="873"/>
      <c r="C2042" s="873" t="s">
        <v>4178</v>
      </c>
      <c r="D2042" s="878">
        <v>17</v>
      </c>
      <c r="E2042" s="875"/>
      <c r="F2042" s="877"/>
      <c r="G2042" s="876"/>
      <c r="H2042" s="876"/>
      <c r="I2042" s="877"/>
      <c r="J2042" s="877"/>
      <c r="K2042" s="873" t="str">
        <f ca="1">IFERROR(VLOOKUP(C2042,' Disaggregation - Section E '!A$618:J2158,3,0),"")</f>
        <v/>
      </c>
      <c r="L2042" s="873"/>
      <c r="M2042" s="873"/>
      <c r="N2042" s="877"/>
      <c r="O2042" s="873" t="s">
        <v>4143</v>
      </c>
    </row>
    <row r="2043" spans="1:15" x14ac:dyDescent="0.35">
      <c r="A2043" s="873" t="b">
        <v>0</v>
      </c>
      <c r="B2043" s="873"/>
      <c r="C2043" s="873" t="s">
        <v>4180</v>
      </c>
      <c r="D2043" s="878">
        <v>17</v>
      </c>
      <c r="E2043" s="875"/>
      <c r="F2043" s="877"/>
      <c r="G2043" s="876"/>
      <c r="H2043" s="876"/>
      <c r="I2043" s="877"/>
      <c r="J2043" s="877"/>
      <c r="K2043" s="873" t="str">
        <f ca="1">IFERROR(VLOOKUP(C2043,' Disaggregation - Section E '!A$618:J2159,3,0),"")</f>
        <v/>
      </c>
      <c r="L2043" s="873"/>
      <c r="M2043" s="873"/>
      <c r="N2043" s="877"/>
      <c r="O2043" s="873" t="s">
        <v>4143</v>
      </c>
    </row>
    <row r="2044" spans="1:15" x14ac:dyDescent="0.35">
      <c r="A2044" s="873" t="b">
        <v>0</v>
      </c>
      <c r="B2044" s="873"/>
      <c r="C2044" s="873" t="s">
        <v>4182</v>
      </c>
      <c r="D2044" s="878">
        <v>17</v>
      </c>
      <c r="E2044" s="875"/>
      <c r="F2044" s="877"/>
      <c r="G2044" s="876"/>
      <c r="H2044" s="876"/>
      <c r="I2044" s="877"/>
      <c r="J2044" s="877"/>
      <c r="K2044" s="873" t="str">
        <f ca="1">IFERROR(VLOOKUP(C2044,' Disaggregation - Section E '!A$618:J2160,3,0),"")</f>
        <v/>
      </c>
      <c r="L2044" s="873"/>
      <c r="M2044" s="873"/>
      <c r="N2044" s="877"/>
      <c r="O2044" s="873" t="s">
        <v>4143</v>
      </c>
    </row>
    <row r="2045" spans="1:15" x14ac:dyDescent="0.35">
      <c r="A2045" s="873" t="b">
        <v>0</v>
      </c>
      <c r="B2045" s="873"/>
      <c r="C2045" s="873" t="s">
        <v>4185</v>
      </c>
      <c r="D2045" s="878">
        <v>18</v>
      </c>
      <c r="E2045" s="875"/>
      <c r="F2045" s="877"/>
      <c r="G2045" s="876"/>
      <c r="H2045" s="876"/>
      <c r="I2045" s="877"/>
      <c r="J2045" s="877"/>
      <c r="K2045" s="873" t="str">
        <f ca="1">IFERROR(VLOOKUP(C2045,' Disaggregation - Section E '!A$618:J2161,3,0),"")</f>
        <v/>
      </c>
      <c r="L2045" s="873"/>
      <c r="M2045" s="873"/>
      <c r="N2045" s="877"/>
      <c r="O2045" s="873" t="s">
        <v>4184</v>
      </c>
    </row>
    <row r="2046" spans="1:15" x14ac:dyDescent="0.35">
      <c r="A2046" s="873" t="b">
        <v>0</v>
      </c>
      <c r="B2046" s="873"/>
      <c r="C2046" s="873" t="s">
        <v>4187</v>
      </c>
      <c r="D2046" s="878">
        <v>18</v>
      </c>
      <c r="E2046" s="875"/>
      <c r="F2046" s="877"/>
      <c r="G2046" s="876"/>
      <c r="H2046" s="876"/>
      <c r="I2046" s="877"/>
      <c r="J2046" s="877"/>
      <c r="K2046" s="873" t="str">
        <f ca="1">IFERROR(VLOOKUP(C2046,' Disaggregation - Section E '!A$618:J2162,3,0),"")</f>
        <v/>
      </c>
      <c r="L2046" s="873"/>
      <c r="M2046" s="873"/>
      <c r="N2046" s="877"/>
      <c r="O2046" s="873" t="s">
        <v>4184</v>
      </c>
    </row>
    <row r="2047" spans="1:15" x14ac:dyDescent="0.35">
      <c r="A2047" s="873" t="b">
        <v>0</v>
      </c>
      <c r="B2047" s="873"/>
      <c r="C2047" s="873" t="s">
        <v>4189</v>
      </c>
      <c r="D2047" s="878">
        <v>18</v>
      </c>
      <c r="E2047" s="875"/>
      <c r="F2047" s="877"/>
      <c r="G2047" s="876"/>
      <c r="H2047" s="876"/>
      <c r="I2047" s="877"/>
      <c r="J2047" s="877"/>
      <c r="K2047" s="873" t="str">
        <f ca="1">IFERROR(VLOOKUP(C2047,' Disaggregation - Section E '!A$618:J2163,3,0),"")</f>
        <v/>
      </c>
      <c r="L2047" s="873"/>
      <c r="M2047" s="873"/>
      <c r="N2047" s="877"/>
      <c r="O2047" s="873" t="s">
        <v>4184</v>
      </c>
    </row>
    <row r="2048" spans="1:15" x14ac:dyDescent="0.35">
      <c r="A2048" s="873" t="b">
        <v>0</v>
      </c>
      <c r="B2048" s="873"/>
      <c r="C2048" s="873" t="s">
        <v>4191</v>
      </c>
      <c r="D2048" s="878">
        <v>18</v>
      </c>
      <c r="E2048" s="875"/>
      <c r="F2048" s="877"/>
      <c r="G2048" s="876"/>
      <c r="H2048" s="876"/>
      <c r="I2048" s="877"/>
      <c r="J2048" s="877"/>
      <c r="K2048" s="873" t="str">
        <f ca="1">IFERROR(VLOOKUP(C2048,' Disaggregation - Section E '!A$618:J2164,3,0),"")</f>
        <v/>
      </c>
      <c r="L2048" s="873"/>
      <c r="M2048" s="873"/>
      <c r="N2048" s="877"/>
      <c r="O2048" s="873" t="s">
        <v>4184</v>
      </c>
    </row>
    <row r="2049" spans="1:15" x14ac:dyDescent="0.35">
      <c r="A2049" s="873" t="b">
        <v>0</v>
      </c>
      <c r="B2049" s="873"/>
      <c r="C2049" s="873" t="s">
        <v>4193</v>
      </c>
      <c r="D2049" s="878">
        <v>18</v>
      </c>
      <c r="E2049" s="875"/>
      <c r="F2049" s="877"/>
      <c r="G2049" s="876"/>
      <c r="H2049" s="876"/>
      <c r="I2049" s="877"/>
      <c r="J2049" s="877"/>
      <c r="K2049" s="873" t="str">
        <f ca="1">IFERROR(VLOOKUP(C2049,' Disaggregation - Section E '!A$618:J2165,3,0),"")</f>
        <v/>
      </c>
      <c r="L2049" s="873"/>
      <c r="M2049" s="873"/>
      <c r="N2049" s="877"/>
      <c r="O2049" s="873" t="s">
        <v>4184</v>
      </c>
    </row>
    <row r="2050" spans="1:15" x14ac:dyDescent="0.35">
      <c r="A2050" s="873" t="b">
        <v>0</v>
      </c>
      <c r="B2050" s="873"/>
      <c r="C2050" s="873" t="s">
        <v>4195</v>
      </c>
      <c r="D2050" s="878">
        <v>18</v>
      </c>
      <c r="E2050" s="875"/>
      <c r="F2050" s="877"/>
      <c r="G2050" s="876"/>
      <c r="H2050" s="876"/>
      <c r="I2050" s="877"/>
      <c r="J2050" s="877"/>
      <c r="K2050" s="873" t="str">
        <f ca="1">IFERROR(VLOOKUP(C2050,' Disaggregation - Section E '!A$618:J2166,3,0),"")</f>
        <v/>
      </c>
      <c r="L2050" s="873"/>
      <c r="M2050" s="873"/>
      <c r="N2050" s="877"/>
      <c r="O2050" s="873" t="s">
        <v>4184</v>
      </c>
    </row>
    <row r="2051" spans="1:15" x14ac:dyDescent="0.35">
      <c r="A2051" s="873" t="b">
        <v>0</v>
      </c>
      <c r="B2051" s="873"/>
      <c r="C2051" s="873" t="s">
        <v>4197</v>
      </c>
      <c r="D2051" s="878">
        <v>18</v>
      </c>
      <c r="E2051" s="875"/>
      <c r="F2051" s="877"/>
      <c r="G2051" s="876"/>
      <c r="H2051" s="876"/>
      <c r="I2051" s="877"/>
      <c r="J2051" s="877"/>
      <c r="K2051" s="873" t="str">
        <f ca="1">IFERROR(VLOOKUP(C2051,' Disaggregation - Section E '!A$618:J2167,3,0),"")</f>
        <v/>
      </c>
      <c r="L2051" s="873"/>
      <c r="M2051" s="873"/>
      <c r="N2051" s="877"/>
      <c r="O2051" s="873" t="s">
        <v>4184</v>
      </c>
    </row>
    <row r="2052" spans="1:15" x14ac:dyDescent="0.35">
      <c r="A2052" s="873" t="b">
        <v>0</v>
      </c>
      <c r="B2052" s="873"/>
      <c r="C2052" s="873" t="s">
        <v>4199</v>
      </c>
      <c r="D2052" s="878">
        <v>18</v>
      </c>
      <c r="E2052" s="875"/>
      <c r="F2052" s="877"/>
      <c r="G2052" s="876"/>
      <c r="H2052" s="876"/>
      <c r="I2052" s="877"/>
      <c r="J2052" s="877"/>
      <c r="K2052" s="873" t="str">
        <f ca="1">IFERROR(VLOOKUP(C2052,' Disaggregation - Section E '!A$618:J2168,3,0),"")</f>
        <v/>
      </c>
      <c r="L2052" s="873"/>
      <c r="M2052" s="873"/>
      <c r="N2052" s="877"/>
      <c r="O2052" s="873" t="s">
        <v>4184</v>
      </c>
    </row>
    <row r="2053" spans="1:15" x14ac:dyDescent="0.35">
      <c r="A2053" s="873" t="b">
        <v>0</v>
      </c>
      <c r="B2053" s="873"/>
      <c r="C2053" s="873" t="s">
        <v>4201</v>
      </c>
      <c r="D2053" s="878">
        <v>18</v>
      </c>
      <c r="E2053" s="875"/>
      <c r="F2053" s="877"/>
      <c r="G2053" s="876"/>
      <c r="H2053" s="876"/>
      <c r="I2053" s="877"/>
      <c r="J2053" s="877"/>
      <c r="K2053" s="873" t="str">
        <f ca="1">IFERROR(VLOOKUP(C2053,' Disaggregation - Section E '!A$618:J2169,3,0),"")</f>
        <v/>
      </c>
      <c r="L2053" s="873"/>
      <c r="M2053" s="873"/>
      <c r="N2053" s="877"/>
      <c r="O2053" s="873" t="s">
        <v>4184</v>
      </c>
    </row>
    <row r="2054" spans="1:15" x14ac:dyDescent="0.35">
      <c r="A2054" s="873" t="b">
        <v>0</v>
      </c>
      <c r="B2054" s="873"/>
      <c r="C2054" s="873" t="s">
        <v>4203</v>
      </c>
      <c r="D2054" s="878">
        <v>18</v>
      </c>
      <c r="E2054" s="875"/>
      <c r="F2054" s="877"/>
      <c r="G2054" s="876"/>
      <c r="H2054" s="876"/>
      <c r="I2054" s="877"/>
      <c r="J2054" s="877"/>
      <c r="K2054" s="873" t="str">
        <f ca="1">IFERROR(VLOOKUP(C2054,' Disaggregation - Section E '!A$618:J2170,3,0),"")</f>
        <v/>
      </c>
      <c r="L2054" s="873"/>
      <c r="M2054" s="873"/>
      <c r="N2054" s="877"/>
      <c r="O2054" s="873" t="s">
        <v>4184</v>
      </c>
    </row>
    <row r="2055" spans="1:15" x14ac:dyDescent="0.35">
      <c r="A2055" s="873" t="b">
        <v>0</v>
      </c>
      <c r="B2055" s="873"/>
      <c r="C2055" s="873" t="s">
        <v>4205</v>
      </c>
      <c r="D2055" s="878">
        <v>18</v>
      </c>
      <c r="E2055" s="875"/>
      <c r="F2055" s="877"/>
      <c r="G2055" s="876"/>
      <c r="H2055" s="876"/>
      <c r="I2055" s="877"/>
      <c r="J2055" s="877"/>
      <c r="K2055" s="873" t="str">
        <f ca="1">IFERROR(VLOOKUP(C2055,' Disaggregation - Section E '!A$618:J2171,3,0),"")</f>
        <v/>
      </c>
      <c r="L2055" s="873"/>
      <c r="M2055" s="873"/>
      <c r="N2055" s="877"/>
      <c r="O2055" s="873" t="s">
        <v>4184</v>
      </c>
    </row>
    <row r="2056" spans="1:15" x14ac:dyDescent="0.35">
      <c r="A2056" s="873" t="b">
        <v>0</v>
      </c>
      <c r="B2056" s="873"/>
      <c r="C2056" s="873" t="s">
        <v>4207</v>
      </c>
      <c r="D2056" s="878">
        <v>18</v>
      </c>
      <c r="E2056" s="875"/>
      <c r="F2056" s="877"/>
      <c r="G2056" s="876"/>
      <c r="H2056" s="876"/>
      <c r="I2056" s="877"/>
      <c r="J2056" s="877"/>
      <c r="K2056" s="873" t="str">
        <f ca="1">IFERROR(VLOOKUP(C2056,' Disaggregation - Section E '!A$618:J2172,3,0),"")</f>
        <v/>
      </c>
      <c r="L2056" s="873"/>
      <c r="M2056" s="873"/>
      <c r="N2056" s="877"/>
      <c r="O2056" s="873" t="s">
        <v>4184</v>
      </c>
    </row>
    <row r="2057" spans="1:15" x14ac:dyDescent="0.35">
      <c r="A2057" s="873" t="b">
        <v>0</v>
      </c>
      <c r="B2057" s="873"/>
      <c r="C2057" s="873" t="s">
        <v>4209</v>
      </c>
      <c r="D2057" s="878">
        <v>18</v>
      </c>
      <c r="E2057" s="875"/>
      <c r="F2057" s="877"/>
      <c r="G2057" s="876"/>
      <c r="H2057" s="876"/>
      <c r="I2057" s="877"/>
      <c r="J2057" s="877"/>
      <c r="K2057" s="873" t="str">
        <f ca="1">IFERROR(VLOOKUP(C2057,' Disaggregation - Section E '!A$618:J2173,3,0),"")</f>
        <v/>
      </c>
      <c r="L2057" s="873"/>
      <c r="M2057" s="873"/>
      <c r="N2057" s="877"/>
      <c r="O2057" s="873" t="s">
        <v>4184</v>
      </c>
    </row>
    <row r="2058" spans="1:15" x14ac:dyDescent="0.35">
      <c r="A2058" s="873" t="b">
        <v>0</v>
      </c>
      <c r="B2058" s="873"/>
      <c r="C2058" s="873" t="s">
        <v>4211</v>
      </c>
      <c r="D2058" s="878">
        <v>18</v>
      </c>
      <c r="E2058" s="875"/>
      <c r="F2058" s="877"/>
      <c r="G2058" s="876"/>
      <c r="H2058" s="876"/>
      <c r="I2058" s="877"/>
      <c r="J2058" s="877"/>
      <c r="K2058" s="873" t="str">
        <f ca="1">IFERROR(VLOOKUP(C2058,' Disaggregation - Section E '!A$618:J2174,3,0),"")</f>
        <v/>
      </c>
      <c r="L2058" s="873"/>
      <c r="M2058" s="873"/>
      <c r="N2058" s="877"/>
      <c r="O2058" s="873" t="s">
        <v>4184</v>
      </c>
    </row>
    <row r="2059" spans="1:15" x14ac:dyDescent="0.35">
      <c r="A2059" s="873" t="b">
        <v>0</v>
      </c>
      <c r="B2059" s="873"/>
      <c r="C2059" s="873" t="s">
        <v>4213</v>
      </c>
      <c r="D2059" s="878">
        <v>18</v>
      </c>
      <c r="E2059" s="875"/>
      <c r="F2059" s="877"/>
      <c r="G2059" s="876"/>
      <c r="H2059" s="876"/>
      <c r="I2059" s="877"/>
      <c r="J2059" s="877"/>
      <c r="K2059" s="873" t="str">
        <f ca="1">IFERROR(VLOOKUP(C2059,' Disaggregation - Section E '!A$618:J2175,3,0),"")</f>
        <v/>
      </c>
      <c r="L2059" s="873"/>
      <c r="M2059" s="873"/>
      <c r="N2059" s="877"/>
      <c r="O2059" s="873" t="s">
        <v>4184</v>
      </c>
    </row>
    <row r="2060" spans="1:15" x14ac:dyDescent="0.35">
      <c r="A2060" s="873" t="b">
        <v>0</v>
      </c>
      <c r="B2060" s="873"/>
      <c r="C2060" s="873" t="s">
        <v>4215</v>
      </c>
      <c r="D2060" s="878">
        <v>18</v>
      </c>
      <c r="E2060" s="875"/>
      <c r="F2060" s="877"/>
      <c r="G2060" s="876"/>
      <c r="H2060" s="876"/>
      <c r="I2060" s="877"/>
      <c r="J2060" s="877"/>
      <c r="K2060" s="873" t="str">
        <f ca="1">IFERROR(VLOOKUP(C2060,' Disaggregation - Section E '!A$618:J2176,3,0),"")</f>
        <v/>
      </c>
      <c r="L2060" s="873"/>
      <c r="M2060" s="873"/>
      <c r="N2060" s="877"/>
      <c r="O2060" s="873" t="s">
        <v>4184</v>
      </c>
    </row>
    <row r="2061" spans="1:15" x14ac:dyDescent="0.35">
      <c r="A2061" s="873" t="b">
        <v>0</v>
      </c>
      <c r="B2061" s="873"/>
      <c r="C2061" s="873" t="s">
        <v>4217</v>
      </c>
      <c r="D2061" s="878">
        <v>18</v>
      </c>
      <c r="E2061" s="875"/>
      <c r="F2061" s="877"/>
      <c r="G2061" s="876"/>
      <c r="H2061" s="876"/>
      <c r="I2061" s="877"/>
      <c r="J2061" s="877"/>
      <c r="K2061" s="873" t="str">
        <f ca="1">IFERROR(VLOOKUP(C2061,' Disaggregation - Section E '!A$618:J2177,3,0),"")</f>
        <v/>
      </c>
      <c r="L2061" s="873"/>
      <c r="M2061" s="873"/>
      <c r="N2061" s="877"/>
      <c r="O2061" s="873" t="s">
        <v>4184</v>
      </c>
    </row>
    <row r="2062" spans="1:15" x14ac:dyDescent="0.35">
      <c r="A2062" s="873" t="b">
        <v>0</v>
      </c>
      <c r="B2062" s="873"/>
      <c r="C2062" s="873" t="s">
        <v>4219</v>
      </c>
      <c r="D2062" s="878">
        <v>18</v>
      </c>
      <c r="E2062" s="875"/>
      <c r="F2062" s="877"/>
      <c r="G2062" s="876"/>
      <c r="H2062" s="876"/>
      <c r="I2062" s="877"/>
      <c r="J2062" s="877"/>
      <c r="K2062" s="873" t="str">
        <f ca="1">IFERROR(VLOOKUP(C2062,' Disaggregation - Section E '!A$618:J2178,3,0),"")</f>
        <v/>
      </c>
      <c r="L2062" s="873"/>
      <c r="M2062" s="873"/>
      <c r="N2062" s="877"/>
      <c r="O2062" s="873" t="s">
        <v>4184</v>
      </c>
    </row>
    <row r="2063" spans="1:15" x14ac:dyDescent="0.35">
      <c r="A2063" s="873" t="b">
        <v>0</v>
      </c>
      <c r="B2063" s="873"/>
      <c r="C2063" s="873" t="s">
        <v>4221</v>
      </c>
      <c r="D2063" s="878">
        <v>18</v>
      </c>
      <c r="E2063" s="875"/>
      <c r="F2063" s="877"/>
      <c r="G2063" s="876"/>
      <c r="H2063" s="876"/>
      <c r="I2063" s="877"/>
      <c r="J2063" s="877"/>
      <c r="K2063" s="873" t="str">
        <f ca="1">IFERROR(VLOOKUP(C2063,' Disaggregation - Section E '!A$618:J2179,3,0),"")</f>
        <v/>
      </c>
      <c r="L2063" s="873"/>
      <c r="M2063" s="873"/>
      <c r="N2063" s="877"/>
      <c r="O2063" s="873" t="s">
        <v>4184</v>
      </c>
    </row>
    <row r="2064" spans="1:15" x14ac:dyDescent="0.35">
      <c r="A2064" s="873" t="b">
        <v>0</v>
      </c>
      <c r="B2064" s="873"/>
      <c r="C2064" s="873" t="s">
        <v>4223</v>
      </c>
      <c r="D2064" s="878">
        <v>18</v>
      </c>
      <c r="E2064" s="875"/>
      <c r="F2064" s="877"/>
      <c r="G2064" s="876"/>
      <c r="H2064" s="876"/>
      <c r="I2064" s="877"/>
      <c r="J2064" s="877"/>
      <c r="K2064" s="873" t="str">
        <f ca="1">IFERROR(VLOOKUP(C2064,' Disaggregation - Section E '!A$618:J2180,3,0),"")</f>
        <v/>
      </c>
      <c r="L2064" s="873"/>
      <c r="M2064" s="873"/>
      <c r="N2064" s="877"/>
      <c r="O2064" s="873" t="s">
        <v>4184</v>
      </c>
    </row>
    <row r="2065" spans="1:15" x14ac:dyDescent="0.35">
      <c r="A2065" s="873" t="b">
        <v>0</v>
      </c>
      <c r="B2065" s="873"/>
      <c r="C2065" s="873" t="s">
        <v>4226</v>
      </c>
      <c r="D2065" s="878">
        <v>19</v>
      </c>
      <c r="E2065" s="875"/>
      <c r="F2065" s="877"/>
      <c r="G2065" s="876"/>
      <c r="H2065" s="876"/>
      <c r="I2065" s="877"/>
      <c r="J2065" s="877"/>
      <c r="K2065" s="873" t="str">
        <f ca="1">IFERROR(VLOOKUP(C2065,' Disaggregation - Section E '!A$618:J2181,3,0),"")</f>
        <v/>
      </c>
      <c r="L2065" s="873"/>
      <c r="M2065" s="873"/>
      <c r="N2065" s="877"/>
      <c r="O2065" s="873" t="s">
        <v>4225</v>
      </c>
    </row>
    <row r="2066" spans="1:15" x14ac:dyDescent="0.35">
      <c r="A2066" s="873" t="b">
        <v>0</v>
      </c>
      <c r="B2066" s="873"/>
      <c r="C2066" s="873" t="s">
        <v>4228</v>
      </c>
      <c r="D2066" s="878">
        <v>19</v>
      </c>
      <c r="E2066" s="875"/>
      <c r="F2066" s="877"/>
      <c r="G2066" s="876"/>
      <c r="H2066" s="876"/>
      <c r="I2066" s="877"/>
      <c r="J2066" s="877"/>
      <c r="K2066" s="873" t="str">
        <f ca="1">IFERROR(VLOOKUP(C2066,' Disaggregation - Section E '!A$618:J2182,3,0),"")</f>
        <v/>
      </c>
      <c r="L2066" s="873"/>
      <c r="M2066" s="873"/>
      <c r="N2066" s="877"/>
      <c r="O2066" s="873" t="s">
        <v>4225</v>
      </c>
    </row>
    <row r="2067" spans="1:15" x14ac:dyDescent="0.35">
      <c r="A2067" s="873" t="b">
        <v>0</v>
      </c>
      <c r="B2067" s="873"/>
      <c r="C2067" s="873" t="s">
        <v>4230</v>
      </c>
      <c r="D2067" s="878">
        <v>19</v>
      </c>
      <c r="E2067" s="875"/>
      <c r="F2067" s="877"/>
      <c r="G2067" s="876"/>
      <c r="H2067" s="876"/>
      <c r="I2067" s="877"/>
      <c r="J2067" s="877"/>
      <c r="K2067" s="873" t="str">
        <f ca="1">IFERROR(VLOOKUP(C2067,' Disaggregation - Section E '!A$618:J2183,3,0),"")</f>
        <v/>
      </c>
      <c r="L2067" s="873"/>
      <c r="M2067" s="873"/>
      <c r="N2067" s="877"/>
      <c r="O2067" s="873" t="s">
        <v>4225</v>
      </c>
    </row>
    <row r="2068" spans="1:15" x14ac:dyDescent="0.35">
      <c r="A2068" s="873" t="b">
        <v>0</v>
      </c>
      <c r="B2068" s="873"/>
      <c r="C2068" s="873" t="s">
        <v>4232</v>
      </c>
      <c r="D2068" s="878">
        <v>19</v>
      </c>
      <c r="E2068" s="875"/>
      <c r="F2068" s="877"/>
      <c r="G2068" s="876"/>
      <c r="H2068" s="876"/>
      <c r="I2068" s="877"/>
      <c r="J2068" s="877"/>
      <c r="K2068" s="873" t="str">
        <f ca="1">IFERROR(VLOOKUP(C2068,' Disaggregation - Section E '!A$618:J2184,3,0),"")</f>
        <v/>
      </c>
      <c r="L2068" s="873"/>
      <c r="M2068" s="873"/>
      <c r="N2068" s="877"/>
      <c r="O2068" s="873" t="s">
        <v>4225</v>
      </c>
    </row>
    <row r="2069" spans="1:15" x14ac:dyDescent="0.35">
      <c r="A2069" s="873" t="b">
        <v>0</v>
      </c>
      <c r="B2069" s="873"/>
      <c r="C2069" s="873" t="s">
        <v>4234</v>
      </c>
      <c r="D2069" s="878">
        <v>19</v>
      </c>
      <c r="E2069" s="875"/>
      <c r="F2069" s="877"/>
      <c r="G2069" s="876"/>
      <c r="H2069" s="876"/>
      <c r="I2069" s="877"/>
      <c r="J2069" s="877"/>
      <c r="K2069" s="873" t="str">
        <f ca="1">IFERROR(VLOOKUP(C2069,' Disaggregation - Section E '!A$618:J2185,3,0),"")</f>
        <v/>
      </c>
      <c r="L2069" s="873"/>
      <c r="M2069" s="873"/>
      <c r="N2069" s="877"/>
      <c r="O2069" s="873" t="s">
        <v>4225</v>
      </c>
    </row>
    <row r="2070" spans="1:15" x14ac:dyDescent="0.35">
      <c r="A2070" s="873" t="b">
        <v>0</v>
      </c>
      <c r="B2070" s="873"/>
      <c r="C2070" s="873" t="s">
        <v>4236</v>
      </c>
      <c r="D2070" s="878">
        <v>19</v>
      </c>
      <c r="E2070" s="875"/>
      <c r="F2070" s="877"/>
      <c r="G2070" s="876"/>
      <c r="H2070" s="876"/>
      <c r="I2070" s="877"/>
      <c r="J2070" s="877"/>
      <c r="K2070" s="873" t="str">
        <f ca="1">IFERROR(VLOOKUP(C2070,' Disaggregation - Section E '!A$618:J2186,3,0),"")</f>
        <v/>
      </c>
      <c r="L2070" s="873"/>
      <c r="M2070" s="873"/>
      <c r="N2070" s="877"/>
      <c r="O2070" s="873" t="s">
        <v>4225</v>
      </c>
    </row>
    <row r="2071" spans="1:15" x14ac:dyDescent="0.35">
      <c r="A2071" s="873" t="b">
        <v>0</v>
      </c>
      <c r="B2071" s="873"/>
      <c r="C2071" s="873" t="s">
        <v>4238</v>
      </c>
      <c r="D2071" s="878">
        <v>19</v>
      </c>
      <c r="E2071" s="875"/>
      <c r="F2071" s="877"/>
      <c r="G2071" s="876"/>
      <c r="H2071" s="876"/>
      <c r="I2071" s="877"/>
      <c r="J2071" s="877"/>
      <c r="K2071" s="873" t="str">
        <f ca="1">IFERROR(VLOOKUP(C2071,' Disaggregation - Section E '!A$618:J2187,3,0),"")</f>
        <v/>
      </c>
      <c r="L2071" s="873"/>
      <c r="M2071" s="873"/>
      <c r="N2071" s="877"/>
      <c r="O2071" s="873" t="s">
        <v>4225</v>
      </c>
    </row>
    <row r="2072" spans="1:15" x14ac:dyDescent="0.35">
      <c r="A2072" s="873" t="b">
        <v>0</v>
      </c>
      <c r="B2072" s="873"/>
      <c r="C2072" s="873" t="s">
        <v>4240</v>
      </c>
      <c r="D2072" s="878">
        <v>19</v>
      </c>
      <c r="E2072" s="875"/>
      <c r="F2072" s="877"/>
      <c r="G2072" s="876"/>
      <c r="H2072" s="876"/>
      <c r="I2072" s="877"/>
      <c r="J2072" s="877"/>
      <c r="K2072" s="873" t="str">
        <f ca="1">IFERROR(VLOOKUP(C2072,' Disaggregation - Section E '!A$618:J2188,3,0),"")</f>
        <v/>
      </c>
      <c r="L2072" s="873"/>
      <c r="M2072" s="873"/>
      <c r="N2072" s="877"/>
      <c r="O2072" s="873" t="s">
        <v>4225</v>
      </c>
    </row>
    <row r="2073" spans="1:15" x14ac:dyDescent="0.35">
      <c r="A2073" s="873" t="b">
        <v>0</v>
      </c>
      <c r="B2073" s="873"/>
      <c r="C2073" s="873" t="s">
        <v>4242</v>
      </c>
      <c r="D2073" s="878">
        <v>19</v>
      </c>
      <c r="E2073" s="875"/>
      <c r="F2073" s="877"/>
      <c r="G2073" s="876"/>
      <c r="H2073" s="876"/>
      <c r="I2073" s="877"/>
      <c r="J2073" s="877"/>
      <c r="K2073" s="873" t="str">
        <f ca="1">IFERROR(VLOOKUP(C2073,' Disaggregation - Section E '!A$618:J2189,3,0),"")</f>
        <v/>
      </c>
      <c r="L2073" s="873"/>
      <c r="M2073" s="873"/>
      <c r="N2073" s="877"/>
      <c r="O2073" s="873" t="s">
        <v>4225</v>
      </c>
    </row>
    <row r="2074" spans="1:15" x14ac:dyDescent="0.35">
      <c r="A2074" s="873" t="b">
        <v>0</v>
      </c>
      <c r="B2074" s="873"/>
      <c r="C2074" s="873" t="s">
        <v>4244</v>
      </c>
      <c r="D2074" s="878">
        <v>19</v>
      </c>
      <c r="E2074" s="875"/>
      <c r="F2074" s="877"/>
      <c r="G2074" s="876"/>
      <c r="H2074" s="876"/>
      <c r="I2074" s="877"/>
      <c r="J2074" s="877"/>
      <c r="K2074" s="873" t="str">
        <f ca="1">IFERROR(VLOOKUP(C2074,' Disaggregation - Section E '!A$618:J2190,3,0),"")</f>
        <v/>
      </c>
      <c r="L2074" s="873"/>
      <c r="M2074" s="873"/>
      <c r="N2074" s="877"/>
      <c r="O2074" s="873" t="s">
        <v>4225</v>
      </c>
    </row>
    <row r="2075" spans="1:15" x14ac:dyDescent="0.35">
      <c r="A2075" s="873" t="b">
        <v>0</v>
      </c>
      <c r="B2075" s="873"/>
      <c r="C2075" s="873" t="s">
        <v>4246</v>
      </c>
      <c r="D2075" s="878">
        <v>19</v>
      </c>
      <c r="E2075" s="875"/>
      <c r="F2075" s="877"/>
      <c r="G2075" s="876"/>
      <c r="H2075" s="876"/>
      <c r="I2075" s="877"/>
      <c r="J2075" s="877"/>
      <c r="K2075" s="873" t="str">
        <f ca="1">IFERROR(VLOOKUP(C2075,' Disaggregation - Section E '!A$618:J2191,3,0),"")</f>
        <v/>
      </c>
      <c r="L2075" s="873"/>
      <c r="M2075" s="873"/>
      <c r="N2075" s="877"/>
      <c r="O2075" s="873" t="s">
        <v>4225</v>
      </c>
    </row>
    <row r="2076" spans="1:15" x14ac:dyDescent="0.35">
      <c r="A2076" s="873" t="b">
        <v>0</v>
      </c>
      <c r="B2076" s="873"/>
      <c r="C2076" s="873" t="s">
        <v>4248</v>
      </c>
      <c r="D2076" s="878">
        <v>19</v>
      </c>
      <c r="E2076" s="875"/>
      <c r="F2076" s="877"/>
      <c r="G2076" s="876"/>
      <c r="H2076" s="876"/>
      <c r="I2076" s="877"/>
      <c r="J2076" s="877"/>
      <c r="K2076" s="873" t="str">
        <f ca="1">IFERROR(VLOOKUP(C2076,' Disaggregation - Section E '!A$618:J2192,3,0),"")</f>
        <v/>
      </c>
      <c r="L2076" s="873"/>
      <c r="M2076" s="873"/>
      <c r="N2076" s="877"/>
      <c r="O2076" s="873" t="s">
        <v>4225</v>
      </c>
    </row>
    <row r="2077" spans="1:15" x14ac:dyDescent="0.35">
      <c r="A2077" s="873" t="b">
        <v>0</v>
      </c>
      <c r="B2077" s="873"/>
      <c r="C2077" s="873" t="s">
        <v>4250</v>
      </c>
      <c r="D2077" s="878">
        <v>19</v>
      </c>
      <c r="E2077" s="875"/>
      <c r="F2077" s="877"/>
      <c r="G2077" s="876"/>
      <c r="H2077" s="876"/>
      <c r="I2077" s="877"/>
      <c r="J2077" s="877"/>
      <c r="K2077" s="873" t="str">
        <f ca="1">IFERROR(VLOOKUP(C2077,' Disaggregation - Section E '!A$618:J2193,3,0),"")</f>
        <v/>
      </c>
      <c r="L2077" s="873"/>
      <c r="M2077" s="873"/>
      <c r="N2077" s="877"/>
      <c r="O2077" s="873" t="s">
        <v>4225</v>
      </c>
    </row>
    <row r="2078" spans="1:15" x14ac:dyDescent="0.35">
      <c r="A2078" s="873" t="b">
        <v>0</v>
      </c>
      <c r="B2078" s="873"/>
      <c r="C2078" s="873" t="s">
        <v>4252</v>
      </c>
      <c r="D2078" s="878">
        <v>19</v>
      </c>
      <c r="E2078" s="875"/>
      <c r="F2078" s="877"/>
      <c r="G2078" s="876"/>
      <c r="H2078" s="876"/>
      <c r="I2078" s="877"/>
      <c r="J2078" s="877"/>
      <c r="K2078" s="873" t="str">
        <f ca="1">IFERROR(VLOOKUP(C2078,' Disaggregation - Section E '!A$618:J2194,3,0),"")</f>
        <v/>
      </c>
      <c r="L2078" s="873"/>
      <c r="M2078" s="873"/>
      <c r="N2078" s="877"/>
      <c r="O2078" s="873" t="s">
        <v>4225</v>
      </c>
    </row>
    <row r="2079" spans="1:15" x14ac:dyDescent="0.35">
      <c r="A2079" s="873" t="b">
        <v>0</v>
      </c>
      <c r="B2079" s="873"/>
      <c r="C2079" s="873" t="s">
        <v>4254</v>
      </c>
      <c r="D2079" s="878">
        <v>19</v>
      </c>
      <c r="E2079" s="875"/>
      <c r="F2079" s="877"/>
      <c r="G2079" s="876"/>
      <c r="H2079" s="876"/>
      <c r="I2079" s="877"/>
      <c r="J2079" s="877"/>
      <c r="K2079" s="873" t="str">
        <f ca="1">IFERROR(VLOOKUP(C2079,' Disaggregation - Section E '!A$618:J2195,3,0),"")</f>
        <v/>
      </c>
      <c r="L2079" s="873"/>
      <c r="M2079" s="873"/>
      <c r="N2079" s="877"/>
      <c r="O2079" s="873" t="s">
        <v>4225</v>
      </c>
    </row>
    <row r="2080" spans="1:15" x14ac:dyDescent="0.35">
      <c r="A2080" s="873" t="b">
        <v>0</v>
      </c>
      <c r="B2080" s="873"/>
      <c r="C2080" s="873" t="s">
        <v>4256</v>
      </c>
      <c r="D2080" s="878">
        <v>19</v>
      </c>
      <c r="E2080" s="875"/>
      <c r="F2080" s="877"/>
      <c r="G2080" s="876"/>
      <c r="H2080" s="876"/>
      <c r="I2080" s="877"/>
      <c r="J2080" s="877"/>
      <c r="K2080" s="873" t="str">
        <f ca="1">IFERROR(VLOOKUP(C2080,' Disaggregation - Section E '!A$618:J2196,3,0),"")</f>
        <v/>
      </c>
      <c r="L2080" s="873"/>
      <c r="M2080" s="873"/>
      <c r="N2080" s="877"/>
      <c r="O2080" s="873" t="s">
        <v>4225</v>
      </c>
    </row>
    <row r="2081" spans="1:15" x14ac:dyDescent="0.35">
      <c r="A2081" s="873" t="b">
        <v>0</v>
      </c>
      <c r="B2081" s="873"/>
      <c r="C2081" s="873" t="s">
        <v>4258</v>
      </c>
      <c r="D2081" s="878">
        <v>19</v>
      </c>
      <c r="E2081" s="875"/>
      <c r="F2081" s="877"/>
      <c r="G2081" s="876"/>
      <c r="H2081" s="876"/>
      <c r="I2081" s="877"/>
      <c r="J2081" s="877"/>
      <c r="K2081" s="873" t="str">
        <f ca="1">IFERROR(VLOOKUP(C2081,' Disaggregation - Section E '!A$618:J2197,3,0),"")</f>
        <v/>
      </c>
      <c r="L2081" s="873"/>
      <c r="M2081" s="873"/>
      <c r="N2081" s="877"/>
      <c r="O2081" s="873" t="s">
        <v>4225</v>
      </c>
    </row>
    <row r="2082" spans="1:15" x14ac:dyDescent="0.35">
      <c r="A2082" s="873" t="b">
        <v>0</v>
      </c>
      <c r="B2082" s="873"/>
      <c r="C2082" s="873" t="s">
        <v>4260</v>
      </c>
      <c r="D2082" s="878">
        <v>19</v>
      </c>
      <c r="E2082" s="875"/>
      <c r="F2082" s="877"/>
      <c r="G2082" s="876"/>
      <c r="H2082" s="876"/>
      <c r="I2082" s="877"/>
      <c r="J2082" s="877"/>
      <c r="K2082" s="873" t="str">
        <f ca="1">IFERROR(VLOOKUP(C2082,' Disaggregation - Section E '!A$618:J2198,3,0),"")</f>
        <v/>
      </c>
      <c r="L2082" s="873"/>
      <c r="M2082" s="873"/>
      <c r="N2082" s="877"/>
      <c r="O2082" s="873" t="s">
        <v>4225</v>
      </c>
    </row>
    <row r="2083" spans="1:15" x14ac:dyDescent="0.35">
      <c r="A2083" s="873" t="b">
        <v>0</v>
      </c>
      <c r="B2083" s="873"/>
      <c r="C2083" s="873" t="s">
        <v>4262</v>
      </c>
      <c r="D2083" s="878">
        <v>19</v>
      </c>
      <c r="E2083" s="875"/>
      <c r="F2083" s="877"/>
      <c r="G2083" s="876"/>
      <c r="H2083" s="876"/>
      <c r="I2083" s="877"/>
      <c r="J2083" s="877"/>
      <c r="K2083" s="873" t="str">
        <f ca="1">IFERROR(VLOOKUP(C2083,' Disaggregation - Section E '!A$618:J2199,3,0),"")</f>
        <v/>
      </c>
      <c r="L2083" s="873"/>
      <c r="M2083" s="873"/>
      <c r="N2083" s="877"/>
      <c r="O2083" s="873" t="s">
        <v>4225</v>
      </c>
    </row>
    <row r="2084" spans="1:15" x14ac:dyDescent="0.35">
      <c r="A2084" s="873" t="b">
        <v>0</v>
      </c>
      <c r="B2084" s="873"/>
      <c r="C2084" s="873" t="s">
        <v>4264</v>
      </c>
      <c r="D2084" s="878">
        <v>19</v>
      </c>
      <c r="E2084" s="875"/>
      <c r="F2084" s="877"/>
      <c r="G2084" s="876"/>
      <c r="H2084" s="876"/>
      <c r="I2084" s="877"/>
      <c r="J2084" s="877"/>
      <c r="K2084" s="873" t="str">
        <f ca="1">IFERROR(VLOOKUP(C2084,' Disaggregation - Section E '!A$618:J2200,3,0),"")</f>
        <v/>
      </c>
      <c r="L2084" s="873"/>
      <c r="M2084" s="873"/>
      <c r="N2084" s="877"/>
      <c r="O2084" s="873" t="s">
        <v>4225</v>
      </c>
    </row>
    <row r="2085" spans="1:15" x14ac:dyDescent="0.35">
      <c r="A2085" s="873" t="b">
        <v>0</v>
      </c>
      <c r="B2085" s="873"/>
      <c r="C2085" s="873" t="s">
        <v>4267</v>
      </c>
      <c r="D2085" s="878">
        <v>20</v>
      </c>
      <c r="E2085" s="875"/>
      <c r="F2085" s="877"/>
      <c r="G2085" s="876"/>
      <c r="H2085" s="876"/>
      <c r="I2085" s="877"/>
      <c r="J2085" s="877"/>
      <c r="K2085" s="873" t="str">
        <f ca="1">IFERROR(VLOOKUP(C2085,' Disaggregation - Section E '!A$618:J2201,3,0),"")</f>
        <v/>
      </c>
      <c r="L2085" s="873"/>
      <c r="M2085" s="873"/>
      <c r="N2085" s="877"/>
      <c r="O2085" s="873" t="s">
        <v>4266</v>
      </c>
    </row>
    <row r="2086" spans="1:15" x14ac:dyDescent="0.35">
      <c r="A2086" s="873" t="b">
        <v>0</v>
      </c>
      <c r="B2086" s="873"/>
      <c r="C2086" s="873" t="s">
        <v>4269</v>
      </c>
      <c r="D2086" s="878">
        <v>20</v>
      </c>
      <c r="E2086" s="875"/>
      <c r="F2086" s="877"/>
      <c r="G2086" s="876"/>
      <c r="H2086" s="876"/>
      <c r="I2086" s="877"/>
      <c r="J2086" s="877"/>
      <c r="K2086" s="873" t="str">
        <f ca="1">IFERROR(VLOOKUP(C2086,' Disaggregation - Section E '!A$618:J2202,3,0),"")</f>
        <v/>
      </c>
      <c r="L2086" s="873"/>
      <c r="M2086" s="873"/>
      <c r="N2086" s="877"/>
      <c r="O2086" s="873" t="s">
        <v>4266</v>
      </c>
    </row>
    <row r="2087" spans="1:15" x14ac:dyDescent="0.35">
      <c r="A2087" s="873" t="b">
        <v>0</v>
      </c>
      <c r="B2087" s="873"/>
      <c r="C2087" s="873" t="s">
        <v>4271</v>
      </c>
      <c r="D2087" s="878">
        <v>20</v>
      </c>
      <c r="E2087" s="875"/>
      <c r="F2087" s="877"/>
      <c r="G2087" s="876"/>
      <c r="H2087" s="876"/>
      <c r="I2087" s="877"/>
      <c r="J2087" s="877"/>
      <c r="K2087" s="873" t="str">
        <f ca="1">IFERROR(VLOOKUP(C2087,' Disaggregation - Section E '!A$618:J2203,3,0),"")</f>
        <v/>
      </c>
      <c r="L2087" s="873"/>
      <c r="M2087" s="873"/>
      <c r="N2087" s="877"/>
      <c r="O2087" s="873" t="s">
        <v>4266</v>
      </c>
    </row>
    <row r="2088" spans="1:15" x14ac:dyDescent="0.35">
      <c r="A2088" s="873" t="b">
        <v>0</v>
      </c>
      <c r="B2088" s="873"/>
      <c r="C2088" s="873" t="s">
        <v>4273</v>
      </c>
      <c r="D2088" s="878">
        <v>20</v>
      </c>
      <c r="E2088" s="875"/>
      <c r="F2088" s="877"/>
      <c r="G2088" s="876"/>
      <c r="H2088" s="876"/>
      <c r="I2088" s="877"/>
      <c r="J2088" s="877"/>
      <c r="K2088" s="873" t="str">
        <f ca="1">IFERROR(VLOOKUP(C2088,' Disaggregation - Section E '!A$618:J2204,3,0),"")</f>
        <v/>
      </c>
      <c r="L2088" s="873"/>
      <c r="M2088" s="873"/>
      <c r="N2088" s="877"/>
      <c r="O2088" s="873" t="s">
        <v>4266</v>
      </c>
    </row>
    <row r="2089" spans="1:15" x14ac:dyDescent="0.35">
      <c r="A2089" s="873" t="b">
        <v>0</v>
      </c>
      <c r="B2089" s="873"/>
      <c r="C2089" s="873" t="s">
        <v>4275</v>
      </c>
      <c r="D2089" s="878">
        <v>20</v>
      </c>
      <c r="E2089" s="875"/>
      <c r="F2089" s="877"/>
      <c r="G2089" s="876"/>
      <c r="H2089" s="876"/>
      <c r="I2089" s="877"/>
      <c r="J2089" s="877"/>
      <c r="K2089" s="873" t="str">
        <f ca="1">IFERROR(VLOOKUP(C2089,' Disaggregation - Section E '!A$618:J2205,3,0),"")</f>
        <v/>
      </c>
      <c r="L2089" s="873"/>
      <c r="M2089" s="873"/>
      <c r="N2089" s="877"/>
      <c r="O2089" s="873" t="s">
        <v>4266</v>
      </c>
    </row>
    <row r="2090" spans="1:15" x14ac:dyDescent="0.35">
      <c r="A2090" s="873" t="b">
        <v>0</v>
      </c>
      <c r="B2090" s="873"/>
      <c r="C2090" s="873" t="s">
        <v>4277</v>
      </c>
      <c r="D2090" s="878">
        <v>20</v>
      </c>
      <c r="E2090" s="875"/>
      <c r="F2090" s="877"/>
      <c r="G2090" s="876"/>
      <c r="H2090" s="876"/>
      <c r="I2090" s="877"/>
      <c r="J2090" s="877"/>
      <c r="K2090" s="873" t="str">
        <f ca="1">IFERROR(VLOOKUP(C2090,' Disaggregation - Section E '!A$618:J2206,3,0),"")</f>
        <v/>
      </c>
      <c r="L2090" s="873"/>
      <c r="M2090" s="873"/>
      <c r="N2090" s="877"/>
      <c r="O2090" s="873" t="s">
        <v>4266</v>
      </c>
    </row>
    <row r="2091" spans="1:15" x14ac:dyDescent="0.35">
      <c r="A2091" s="873" t="b">
        <v>0</v>
      </c>
      <c r="B2091" s="873"/>
      <c r="C2091" s="873" t="s">
        <v>4279</v>
      </c>
      <c r="D2091" s="878">
        <v>20</v>
      </c>
      <c r="E2091" s="875"/>
      <c r="F2091" s="877"/>
      <c r="G2091" s="876"/>
      <c r="H2091" s="876"/>
      <c r="I2091" s="877"/>
      <c r="J2091" s="877"/>
      <c r="K2091" s="873" t="str">
        <f ca="1">IFERROR(VLOOKUP(C2091,' Disaggregation - Section E '!A$618:J2207,3,0),"")</f>
        <v/>
      </c>
      <c r="L2091" s="873"/>
      <c r="M2091" s="873"/>
      <c r="N2091" s="877"/>
      <c r="O2091" s="873" t="s">
        <v>4266</v>
      </c>
    </row>
    <row r="2092" spans="1:15" x14ac:dyDescent="0.35">
      <c r="A2092" s="873" t="b">
        <v>0</v>
      </c>
      <c r="B2092" s="873"/>
      <c r="C2092" s="873" t="s">
        <v>4281</v>
      </c>
      <c r="D2092" s="878">
        <v>20</v>
      </c>
      <c r="E2092" s="875"/>
      <c r="F2092" s="877"/>
      <c r="G2092" s="876"/>
      <c r="H2092" s="876"/>
      <c r="I2092" s="877"/>
      <c r="J2092" s="877"/>
      <c r="K2092" s="873" t="str">
        <f ca="1">IFERROR(VLOOKUP(C2092,' Disaggregation - Section E '!A$618:J2208,3,0),"")</f>
        <v/>
      </c>
      <c r="L2092" s="873"/>
      <c r="M2092" s="873"/>
      <c r="N2092" s="877"/>
      <c r="O2092" s="873" t="s">
        <v>4266</v>
      </c>
    </row>
    <row r="2093" spans="1:15" x14ac:dyDescent="0.35">
      <c r="A2093" s="873" t="b">
        <v>0</v>
      </c>
      <c r="B2093" s="873"/>
      <c r="C2093" s="873" t="s">
        <v>4283</v>
      </c>
      <c r="D2093" s="878">
        <v>20</v>
      </c>
      <c r="E2093" s="875"/>
      <c r="F2093" s="877"/>
      <c r="G2093" s="876"/>
      <c r="H2093" s="876"/>
      <c r="I2093" s="877"/>
      <c r="J2093" s="877"/>
      <c r="K2093" s="873" t="str">
        <f ca="1">IFERROR(VLOOKUP(C2093,' Disaggregation - Section E '!A$618:J2209,3,0),"")</f>
        <v/>
      </c>
      <c r="L2093" s="873"/>
      <c r="M2093" s="873"/>
      <c r="N2093" s="877"/>
      <c r="O2093" s="873" t="s">
        <v>4266</v>
      </c>
    </row>
    <row r="2094" spans="1:15" x14ac:dyDescent="0.35">
      <c r="A2094" s="873" t="b">
        <v>0</v>
      </c>
      <c r="B2094" s="873"/>
      <c r="C2094" s="873" t="s">
        <v>4285</v>
      </c>
      <c r="D2094" s="878">
        <v>20</v>
      </c>
      <c r="E2094" s="875"/>
      <c r="F2094" s="877"/>
      <c r="G2094" s="876"/>
      <c r="H2094" s="876"/>
      <c r="I2094" s="877"/>
      <c r="J2094" s="877"/>
      <c r="K2094" s="873" t="str">
        <f ca="1">IFERROR(VLOOKUP(C2094,' Disaggregation - Section E '!A$618:J2210,3,0),"")</f>
        <v/>
      </c>
      <c r="L2094" s="873"/>
      <c r="M2094" s="873"/>
      <c r="N2094" s="877"/>
      <c r="O2094" s="873" t="s">
        <v>4266</v>
      </c>
    </row>
    <row r="2095" spans="1:15" x14ac:dyDescent="0.35">
      <c r="A2095" s="873" t="b">
        <v>0</v>
      </c>
      <c r="B2095" s="873"/>
      <c r="C2095" s="873" t="s">
        <v>4287</v>
      </c>
      <c r="D2095" s="878">
        <v>20</v>
      </c>
      <c r="E2095" s="875"/>
      <c r="F2095" s="877"/>
      <c r="G2095" s="876"/>
      <c r="H2095" s="876"/>
      <c r="I2095" s="877"/>
      <c r="J2095" s="877"/>
      <c r="K2095" s="873" t="str">
        <f ca="1">IFERROR(VLOOKUP(C2095,' Disaggregation - Section E '!A$618:J2211,3,0),"")</f>
        <v/>
      </c>
      <c r="L2095" s="873"/>
      <c r="M2095" s="873"/>
      <c r="N2095" s="877"/>
      <c r="O2095" s="873" t="s">
        <v>4266</v>
      </c>
    </row>
    <row r="2096" spans="1:15" x14ac:dyDescent="0.35">
      <c r="A2096" s="873" t="b">
        <v>0</v>
      </c>
      <c r="B2096" s="873"/>
      <c r="C2096" s="873" t="s">
        <v>4289</v>
      </c>
      <c r="D2096" s="878">
        <v>20</v>
      </c>
      <c r="E2096" s="875"/>
      <c r="F2096" s="877"/>
      <c r="G2096" s="876"/>
      <c r="H2096" s="876"/>
      <c r="I2096" s="877"/>
      <c r="J2096" s="877"/>
      <c r="K2096" s="873" t="str">
        <f ca="1">IFERROR(VLOOKUP(C2096,' Disaggregation - Section E '!A$618:J2212,3,0),"")</f>
        <v/>
      </c>
      <c r="L2096" s="873"/>
      <c r="M2096" s="873"/>
      <c r="N2096" s="877"/>
      <c r="O2096" s="873" t="s">
        <v>4266</v>
      </c>
    </row>
    <row r="2097" spans="1:15" x14ac:dyDescent="0.35">
      <c r="A2097" s="873" t="b">
        <v>0</v>
      </c>
      <c r="B2097" s="873"/>
      <c r="C2097" s="873" t="s">
        <v>4291</v>
      </c>
      <c r="D2097" s="878">
        <v>20</v>
      </c>
      <c r="E2097" s="875"/>
      <c r="F2097" s="877"/>
      <c r="G2097" s="876"/>
      <c r="H2097" s="876"/>
      <c r="I2097" s="877"/>
      <c r="J2097" s="877"/>
      <c r="K2097" s="873" t="str">
        <f ca="1">IFERROR(VLOOKUP(C2097,' Disaggregation - Section E '!A$618:J2213,3,0),"")</f>
        <v/>
      </c>
      <c r="L2097" s="873"/>
      <c r="M2097" s="873"/>
      <c r="N2097" s="877"/>
      <c r="O2097" s="873" t="s">
        <v>4266</v>
      </c>
    </row>
    <row r="2098" spans="1:15" x14ac:dyDescent="0.35">
      <c r="A2098" s="873" t="b">
        <v>0</v>
      </c>
      <c r="B2098" s="873"/>
      <c r="C2098" s="873" t="s">
        <v>4293</v>
      </c>
      <c r="D2098" s="878">
        <v>20</v>
      </c>
      <c r="E2098" s="875"/>
      <c r="F2098" s="877"/>
      <c r="G2098" s="876"/>
      <c r="H2098" s="876"/>
      <c r="I2098" s="877"/>
      <c r="J2098" s="877"/>
      <c r="K2098" s="873" t="str">
        <f ca="1">IFERROR(VLOOKUP(C2098,' Disaggregation - Section E '!A$618:J2214,3,0),"")</f>
        <v/>
      </c>
      <c r="L2098" s="873"/>
      <c r="M2098" s="873"/>
      <c r="N2098" s="877"/>
      <c r="O2098" s="873" t="s">
        <v>4266</v>
      </c>
    </row>
    <row r="2099" spans="1:15" x14ac:dyDescent="0.35">
      <c r="A2099" s="873" t="b">
        <v>0</v>
      </c>
      <c r="B2099" s="873"/>
      <c r="C2099" s="873" t="s">
        <v>4295</v>
      </c>
      <c r="D2099" s="878">
        <v>20</v>
      </c>
      <c r="E2099" s="875"/>
      <c r="F2099" s="877"/>
      <c r="G2099" s="876"/>
      <c r="H2099" s="876"/>
      <c r="I2099" s="877"/>
      <c r="J2099" s="877"/>
      <c r="K2099" s="873" t="str">
        <f ca="1">IFERROR(VLOOKUP(C2099,' Disaggregation - Section E '!A$618:J2215,3,0),"")</f>
        <v/>
      </c>
      <c r="L2099" s="873"/>
      <c r="M2099" s="873"/>
      <c r="N2099" s="877"/>
      <c r="O2099" s="873" t="s">
        <v>4266</v>
      </c>
    </row>
    <row r="2100" spans="1:15" x14ac:dyDescent="0.35">
      <c r="A2100" s="873" t="b">
        <v>0</v>
      </c>
      <c r="B2100" s="873"/>
      <c r="C2100" s="873" t="s">
        <v>4297</v>
      </c>
      <c r="D2100" s="878">
        <v>20</v>
      </c>
      <c r="E2100" s="875"/>
      <c r="F2100" s="877"/>
      <c r="G2100" s="876"/>
      <c r="H2100" s="876"/>
      <c r="I2100" s="877"/>
      <c r="J2100" s="877"/>
      <c r="K2100" s="873" t="str">
        <f ca="1">IFERROR(VLOOKUP(C2100,' Disaggregation - Section E '!A$618:J2216,3,0),"")</f>
        <v/>
      </c>
      <c r="L2100" s="873"/>
      <c r="M2100" s="873"/>
      <c r="N2100" s="877"/>
      <c r="O2100" s="873" t="s">
        <v>4266</v>
      </c>
    </row>
    <row r="2101" spans="1:15" x14ac:dyDescent="0.35">
      <c r="A2101" s="873" t="b">
        <v>0</v>
      </c>
      <c r="B2101" s="873"/>
      <c r="C2101" s="873" t="s">
        <v>4299</v>
      </c>
      <c r="D2101" s="878">
        <v>20</v>
      </c>
      <c r="E2101" s="875"/>
      <c r="F2101" s="877"/>
      <c r="G2101" s="876"/>
      <c r="H2101" s="876"/>
      <c r="I2101" s="877"/>
      <c r="J2101" s="877"/>
      <c r="K2101" s="873" t="str">
        <f ca="1">IFERROR(VLOOKUP(C2101,' Disaggregation - Section E '!A$618:J2217,3,0),"")</f>
        <v/>
      </c>
      <c r="L2101" s="873"/>
      <c r="M2101" s="873"/>
      <c r="N2101" s="877"/>
      <c r="O2101" s="873" t="s">
        <v>4266</v>
      </c>
    </row>
    <row r="2102" spans="1:15" x14ac:dyDescent="0.35">
      <c r="A2102" s="873" t="b">
        <v>0</v>
      </c>
      <c r="B2102" s="873"/>
      <c r="C2102" s="873" t="s">
        <v>4301</v>
      </c>
      <c r="D2102" s="878">
        <v>20</v>
      </c>
      <c r="E2102" s="875"/>
      <c r="F2102" s="877"/>
      <c r="G2102" s="876"/>
      <c r="H2102" s="876"/>
      <c r="I2102" s="877"/>
      <c r="J2102" s="877"/>
      <c r="K2102" s="873" t="str">
        <f ca="1">IFERROR(VLOOKUP(C2102,' Disaggregation - Section E '!A$618:J2218,3,0),"")</f>
        <v/>
      </c>
      <c r="L2102" s="873"/>
      <c r="M2102" s="873"/>
      <c r="N2102" s="877"/>
      <c r="O2102" s="873" t="s">
        <v>4266</v>
      </c>
    </row>
    <row r="2103" spans="1:15" x14ac:dyDescent="0.35">
      <c r="A2103" s="873" t="b">
        <v>0</v>
      </c>
      <c r="B2103" s="873"/>
      <c r="C2103" s="873" t="s">
        <v>4303</v>
      </c>
      <c r="D2103" s="878">
        <v>20</v>
      </c>
      <c r="E2103" s="875"/>
      <c r="F2103" s="877"/>
      <c r="G2103" s="876"/>
      <c r="H2103" s="876"/>
      <c r="I2103" s="877"/>
      <c r="J2103" s="877"/>
      <c r="K2103" s="873" t="str">
        <f ca="1">IFERROR(VLOOKUP(C2103,' Disaggregation - Section E '!A$618:J2219,3,0),"")</f>
        <v/>
      </c>
      <c r="L2103" s="873"/>
      <c r="M2103" s="873"/>
      <c r="N2103" s="877"/>
      <c r="O2103" s="873" t="s">
        <v>4266</v>
      </c>
    </row>
    <row r="2104" spans="1:15" x14ac:dyDescent="0.35">
      <c r="A2104" s="873" t="b">
        <v>0</v>
      </c>
      <c r="B2104" s="873"/>
      <c r="C2104" s="873" t="s">
        <v>4305</v>
      </c>
      <c r="D2104" s="878">
        <v>20</v>
      </c>
      <c r="E2104" s="875"/>
      <c r="F2104" s="877"/>
      <c r="G2104" s="876"/>
      <c r="H2104" s="876"/>
      <c r="I2104" s="877"/>
      <c r="J2104" s="877"/>
      <c r="K2104" s="873" t="str">
        <f ca="1">IFERROR(VLOOKUP(C2104,' Disaggregation - Section E '!A$618:J2220,3,0),"")</f>
        <v/>
      </c>
      <c r="L2104" s="873"/>
      <c r="M2104" s="873"/>
      <c r="N2104" s="877"/>
      <c r="O2104" s="873" t="s">
        <v>4266</v>
      </c>
    </row>
    <row r="2105" spans="1:15" x14ac:dyDescent="0.35">
      <c r="A2105" s="873" t="b">
        <v>0</v>
      </c>
      <c r="B2105" s="873"/>
      <c r="C2105" s="873" t="s">
        <v>4308</v>
      </c>
      <c r="D2105" s="878">
        <v>21</v>
      </c>
      <c r="E2105" s="875"/>
      <c r="F2105" s="877"/>
      <c r="G2105" s="876"/>
      <c r="H2105" s="876"/>
      <c r="I2105" s="877"/>
      <c r="J2105" s="877"/>
      <c r="K2105" s="873" t="str">
        <f ca="1">IFERROR(VLOOKUP(C2105,' Disaggregation - Section E '!A$618:J2221,3,0),"")</f>
        <v/>
      </c>
      <c r="L2105" s="873"/>
      <c r="M2105" s="873"/>
      <c r="N2105" s="877"/>
      <c r="O2105" s="873" t="s">
        <v>4307</v>
      </c>
    </row>
    <row r="2106" spans="1:15" x14ac:dyDescent="0.35">
      <c r="A2106" s="873" t="b">
        <v>0</v>
      </c>
      <c r="B2106" s="873"/>
      <c r="C2106" s="873" t="s">
        <v>4310</v>
      </c>
      <c r="D2106" s="878">
        <v>21</v>
      </c>
      <c r="E2106" s="875"/>
      <c r="F2106" s="877"/>
      <c r="G2106" s="876"/>
      <c r="H2106" s="876"/>
      <c r="I2106" s="877"/>
      <c r="J2106" s="877"/>
      <c r="K2106" s="873" t="str">
        <f ca="1">IFERROR(VLOOKUP(C2106,' Disaggregation - Section E '!A$618:J2222,3,0),"")</f>
        <v/>
      </c>
      <c r="L2106" s="873"/>
      <c r="M2106" s="873"/>
      <c r="N2106" s="877"/>
      <c r="O2106" s="873" t="s">
        <v>4307</v>
      </c>
    </row>
    <row r="2107" spans="1:15" x14ac:dyDescent="0.35">
      <c r="A2107" s="873" t="b">
        <v>0</v>
      </c>
      <c r="B2107" s="873"/>
      <c r="C2107" s="873" t="s">
        <v>4312</v>
      </c>
      <c r="D2107" s="878">
        <v>21</v>
      </c>
      <c r="E2107" s="875"/>
      <c r="F2107" s="877"/>
      <c r="G2107" s="876"/>
      <c r="H2107" s="876"/>
      <c r="I2107" s="877"/>
      <c r="J2107" s="877"/>
      <c r="K2107" s="873" t="str">
        <f ca="1">IFERROR(VLOOKUP(C2107,' Disaggregation - Section E '!A$618:J2223,3,0),"")</f>
        <v/>
      </c>
      <c r="L2107" s="873"/>
      <c r="M2107" s="873"/>
      <c r="N2107" s="877"/>
      <c r="O2107" s="873" t="s">
        <v>4307</v>
      </c>
    </row>
    <row r="2108" spans="1:15" x14ac:dyDescent="0.35">
      <c r="A2108" s="873" t="b">
        <v>0</v>
      </c>
      <c r="B2108" s="873"/>
      <c r="C2108" s="873" t="s">
        <v>4314</v>
      </c>
      <c r="D2108" s="878">
        <v>21</v>
      </c>
      <c r="E2108" s="875"/>
      <c r="F2108" s="877"/>
      <c r="G2108" s="876"/>
      <c r="H2108" s="876"/>
      <c r="I2108" s="877"/>
      <c r="J2108" s="877"/>
      <c r="K2108" s="873" t="str">
        <f ca="1">IFERROR(VLOOKUP(C2108,' Disaggregation - Section E '!A$618:J2224,3,0),"")</f>
        <v/>
      </c>
      <c r="L2108" s="873"/>
      <c r="M2108" s="873"/>
      <c r="N2108" s="877"/>
      <c r="O2108" s="873" t="s">
        <v>4307</v>
      </c>
    </row>
    <row r="2109" spans="1:15" x14ac:dyDescent="0.35">
      <c r="A2109" s="873" t="b">
        <v>0</v>
      </c>
      <c r="B2109" s="873"/>
      <c r="C2109" s="873" t="s">
        <v>4316</v>
      </c>
      <c r="D2109" s="878">
        <v>21</v>
      </c>
      <c r="E2109" s="875"/>
      <c r="F2109" s="877"/>
      <c r="G2109" s="876"/>
      <c r="H2109" s="876"/>
      <c r="I2109" s="877"/>
      <c r="J2109" s="877"/>
      <c r="K2109" s="873" t="str">
        <f ca="1">IFERROR(VLOOKUP(C2109,' Disaggregation - Section E '!A$618:J2225,3,0),"")</f>
        <v/>
      </c>
      <c r="L2109" s="873"/>
      <c r="M2109" s="873"/>
      <c r="N2109" s="877"/>
      <c r="O2109" s="873" t="s">
        <v>4307</v>
      </c>
    </row>
    <row r="2110" spans="1:15" x14ac:dyDescent="0.35">
      <c r="A2110" s="873" t="b">
        <v>0</v>
      </c>
      <c r="B2110" s="873"/>
      <c r="C2110" s="873" t="s">
        <v>4318</v>
      </c>
      <c r="D2110" s="878">
        <v>21</v>
      </c>
      <c r="E2110" s="875"/>
      <c r="F2110" s="877"/>
      <c r="G2110" s="876"/>
      <c r="H2110" s="876"/>
      <c r="I2110" s="877"/>
      <c r="J2110" s="877"/>
      <c r="K2110" s="873" t="str">
        <f ca="1">IFERROR(VLOOKUP(C2110,' Disaggregation - Section E '!A$618:J2226,3,0),"")</f>
        <v/>
      </c>
      <c r="L2110" s="873"/>
      <c r="M2110" s="873"/>
      <c r="N2110" s="877"/>
      <c r="O2110" s="873" t="s">
        <v>4307</v>
      </c>
    </row>
    <row r="2111" spans="1:15" x14ac:dyDescent="0.35">
      <c r="A2111" s="873" t="b">
        <v>0</v>
      </c>
      <c r="B2111" s="873"/>
      <c r="C2111" s="873" t="s">
        <v>4320</v>
      </c>
      <c r="D2111" s="878">
        <v>21</v>
      </c>
      <c r="E2111" s="875"/>
      <c r="F2111" s="877"/>
      <c r="G2111" s="876"/>
      <c r="H2111" s="876"/>
      <c r="I2111" s="877"/>
      <c r="J2111" s="877"/>
      <c r="K2111" s="873" t="str">
        <f ca="1">IFERROR(VLOOKUP(C2111,' Disaggregation - Section E '!A$618:J2227,3,0),"")</f>
        <v/>
      </c>
      <c r="L2111" s="873"/>
      <c r="M2111" s="873"/>
      <c r="N2111" s="877"/>
      <c r="O2111" s="873" t="s">
        <v>4307</v>
      </c>
    </row>
    <row r="2112" spans="1:15" x14ac:dyDescent="0.35">
      <c r="A2112" s="873" t="b">
        <v>0</v>
      </c>
      <c r="B2112" s="873"/>
      <c r="C2112" s="873" t="s">
        <v>4322</v>
      </c>
      <c r="D2112" s="878">
        <v>21</v>
      </c>
      <c r="E2112" s="875"/>
      <c r="F2112" s="877"/>
      <c r="G2112" s="876"/>
      <c r="H2112" s="876"/>
      <c r="I2112" s="877"/>
      <c r="J2112" s="877"/>
      <c r="K2112" s="873" t="str">
        <f ca="1">IFERROR(VLOOKUP(C2112,' Disaggregation - Section E '!A$618:J2228,3,0),"")</f>
        <v/>
      </c>
      <c r="L2112" s="873"/>
      <c r="M2112" s="873"/>
      <c r="N2112" s="877"/>
      <c r="O2112" s="873" t="s">
        <v>4307</v>
      </c>
    </row>
    <row r="2113" spans="1:15" x14ac:dyDescent="0.35">
      <c r="A2113" s="873" t="b">
        <v>0</v>
      </c>
      <c r="B2113" s="873"/>
      <c r="C2113" s="873" t="s">
        <v>4324</v>
      </c>
      <c r="D2113" s="878">
        <v>21</v>
      </c>
      <c r="E2113" s="875"/>
      <c r="F2113" s="877"/>
      <c r="G2113" s="876"/>
      <c r="H2113" s="876"/>
      <c r="I2113" s="877"/>
      <c r="J2113" s="877"/>
      <c r="K2113" s="873" t="str">
        <f ca="1">IFERROR(VLOOKUP(C2113,' Disaggregation - Section E '!A$618:J2229,3,0),"")</f>
        <v/>
      </c>
      <c r="L2113" s="873"/>
      <c r="M2113" s="873"/>
      <c r="N2113" s="877"/>
      <c r="O2113" s="873" t="s">
        <v>4307</v>
      </c>
    </row>
    <row r="2114" spans="1:15" x14ac:dyDescent="0.35">
      <c r="A2114" s="873" t="b">
        <v>0</v>
      </c>
      <c r="B2114" s="873"/>
      <c r="C2114" s="873" t="s">
        <v>4326</v>
      </c>
      <c r="D2114" s="878">
        <v>21</v>
      </c>
      <c r="E2114" s="875"/>
      <c r="F2114" s="877"/>
      <c r="G2114" s="876"/>
      <c r="H2114" s="876"/>
      <c r="I2114" s="877"/>
      <c r="J2114" s="877"/>
      <c r="K2114" s="873" t="str">
        <f ca="1">IFERROR(VLOOKUP(C2114,' Disaggregation - Section E '!A$618:J2230,3,0),"")</f>
        <v/>
      </c>
      <c r="L2114" s="873"/>
      <c r="M2114" s="873"/>
      <c r="N2114" s="877"/>
      <c r="O2114" s="873" t="s">
        <v>4307</v>
      </c>
    </row>
    <row r="2115" spans="1:15" x14ac:dyDescent="0.35">
      <c r="A2115" s="873" t="b">
        <v>0</v>
      </c>
      <c r="B2115" s="873"/>
      <c r="C2115" s="873" t="s">
        <v>4328</v>
      </c>
      <c r="D2115" s="878">
        <v>21</v>
      </c>
      <c r="E2115" s="875"/>
      <c r="F2115" s="877"/>
      <c r="G2115" s="876"/>
      <c r="H2115" s="876"/>
      <c r="I2115" s="877"/>
      <c r="J2115" s="877"/>
      <c r="K2115" s="873" t="str">
        <f ca="1">IFERROR(VLOOKUP(C2115,' Disaggregation - Section E '!A$618:J2231,3,0),"")</f>
        <v/>
      </c>
      <c r="L2115" s="873"/>
      <c r="M2115" s="873"/>
      <c r="N2115" s="877"/>
      <c r="O2115" s="873" t="s">
        <v>4307</v>
      </c>
    </row>
    <row r="2116" spans="1:15" x14ac:dyDescent="0.35">
      <c r="A2116" s="873" t="b">
        <v>0</v>
      </c>
      <c r="B2116" s="873"/>
      <c r="C2116" s="873" t="s">
        <v>4330</v>
      </c>
      <c r="D2116" s="878">
        <v>21</v>
      </c>
      <c r="E2116" s="875"/>
      <c r="F2116" s="877"/>
      <c r="G2116" s="876"/>
      <c r="H2116" s="876"/>
      <c r="I2116" s="877"/>
      <c r="J2116" s="877"/>
      <c r="K2116" s="873" t="str">
        <f ca="1">IFERROR(VLOOKUP(C2116,' Disaggregation - Section E '!A$618:J2232,3,0),"")</f>
        <v/>
      </c>
      <c r="L2116" s="873"/>
      <c r="M2116" s="873"/>
      <c r="N2116" s="877"/>
      <c r="O2116" s="873" t="s">
        <v>4307</v>
      </c>
    </row>
    <row r="2117" spans="1:15" x14ac:dyDescent="0.35">
      <c r="A2117" s="873" t="b">
        <v>0</v>
      </c>
      <c r="B2117" s="873"/>
      <c r="C2117" s="873" t="s">
        <v>4332</v>
      </c>
      <c r="D2117" s="878">
        <v>21</v>
      </c>
      <c r="E2117" s="875"/>
      <c r="F2117" s="877"/>
      <c r="G2117" s="876"/>
      <c r="H2117" s="876"/>
      <c r="I2117" s="877"/>
      <c r="J2117" s="877"/>
      <c r="K2117" s="873" t="str">
        <f ca="1">IFERROR(VLOOKUP(C2117,' Disaggregation - Section E '!A$618:J2233,3,0),"")</f>
        <v/>
      </c>
      <c r="L2117" s="873"/>
      <c r="M2117" s="873"/>
      <c r="N2117" s="877"/>
      <c r="O2117" s="873" t="s">
        <v>4307</v>
      </c>
    </row>
    <row r="2118" spans="1:15" x14ac:dyDescent="0.35">
      <c r="A2118" s="873" t="b">
        <v>0</v>
      </c>
      <c r="B2118" s="873"/>
      <c r="C2118" s="873" t="s">
        <v>4334</v>
      </c>
      <c r="D2118" s="878">
        <v>21</v>
      </c>
      <c r="E2118" s="875"/>
      <c r="F2118" s="877"/>
      <c r="G2118" s="876"/>
      <c r="H2118" s="876"/>
      <c r="I2118" s="877"/>
      <c r="J2118" s="877"/>
      <c r="K2118" s="873" t="str">
        <f ca="1">IFERROR(VLOOKUP(C2118,' Disaggregation - Section E '!A$618:J2234,3,0),"")</f>
        <v/>
      </c>
      <c r="L2118" s="873"/>
      <c r="M2118" s="873"/>
      <c r="N2118" s="877"/>
      <c r="O2118" s="873" t="s">
        <v>4307</v>
      </c>
    </row>
    <row r="2119" spans="1:15" x14ac:dyDescent="0.35">
      <c r="A2119" s="873" t="b">
        <v>0</v>
      </c>
      <c r="B2119" s="873"/>
      <c r="C2119" s="873" t="s">
        <v>4336</v>
      </c>
      <c r="D2119" s="878">
        <v>21</v>
      </c>
      <c r="E2119" s="875"/>
      <c r="F2119" s="877"/>
      <c r="G2119" s="876"/>
      <c r="H2119" s="876"/>
      <c r="I2119" s="877"/>
      <c r="J2119" s="877"/>
      <c r="K2119" s="873" t="str">
        <f ca="1">IFERROR(VLOOKUP(C2119,' Disaggregation - Section E '!A$618:J2235,3,0),"")</f>
        <v/>
      </c>
      <c r="L2119" s="873"/>
      <c r="M2119" s="873"/>
      <c r="N2119" s="877"/>
      <c r="O2119" s="873" t="s">
        <v>4307</v>
      </c>
    </row>
    <row r="2120" spans="1:15" x14ac:dyDescent="0.35">
      <c r="A2120" s="873" t="b">
        <v>0</v>
      </c>
      <c r="B2120" s="873"/>
      <c r="C2120" s="873" t="s">
        <v>4338</v>
      </c>
      <c r="D2120" s="878">
        <v>21</v>
      </c>
      <c r="E2120" s="875"/>
      <c r="F2120" s="877"/>
      <c r="G2120" s="876"/>
      <c r="H2120" s="876"/>
      <c r="I2120" s="877"/>
      <c r="J2120" s="877"/>
      <c r="K2120" s="873" t="str">
        <f ca="1">IFERROR(VLOOKUP(C2120,' Disaggregation - Section E '!A$618:J2236,3,0),"")</f>
        <v/>
      </c>
      <c r="L2120" s="873"/>
      <c r="M2120" s="873"/>
      <c r="N2120" s="877"/>
      <c r="O2120" s="873" t="s">
        <v>4307</v>
      </c>
    </row>
    <row r="2121" spans="1:15" x14ac:dyDescent="0.35">
      <c r="A2121" s="873" t="b">
        <v>0</v>
      </c>
      <c r="B2121" s="873"/>
      <c r="C2121" s="873" t="s">
        <v>4340</v>
      </c>
      <c r="D2121" s="878">
        <v>21</v>
      </c>
      <c r="E2121" s="875"/>
      <c r="F2121" s="877"/>
      <c r="G2121" s="876"/>
      <c r="H2121" s="876"/>
      <c r="I2121" s="877"/>
      <c r="J2121" s="877"/>
      <c r="K2121" s="873" t="str">
        <f ca="1">IFERROR(VLOOKUP(C2121,' Disaggregation - Section E '!A$618:J2237,3,0),"")</f>
        <v/>
      </c>
      <c r="L2121" s="873"/>
      <c r="M2121" s="873"/>
      <c r="N2121" s="877"/>
      <c r="O2121" s="873" t="s">
        <v>4307</v>
      </c>
    </row>
    <row r="2122" spans="1:15" x14ac:dyDescent="0.35">
      <c r="A2122" s="873" t="b">
        <v>0</v>
      </c>
      <c r="B2122" s="873"/>
      <c r="C2122" s="873" t="s">
        <v>4342</v>
      </c>
      <c r="D2122" s="878">
        <v>21</v>
      </c>
      <c r="E2122" s="875"/>
      <c r="F2122" s="877"/>
      <c r="G2122" s="876"/>
      <c r="H2122" s="876"/>
      <c r="I2122" s="877"/>
      <c r="J2122" s="877"/>
      <c r="K2122" s="873" t="str">
        <f ca="1">IFERROR(VLOOKUP(C2122,' Disaggregation - Section E '!A$618:J2238,3,0),"")</f>
        <v/>
      </c>
      <c r="L2122" s="873"/>
      <c r="M2122" s="873"/>
      <c r="N2122" s="877"/>
      <c r="O2122" s="873" t="s">
        <v>4307</v>
      </c>
    </row>
    <row r="2123" spans="1:15" x14ac:dyDescent="0.35">
      <c r="A2123" s="873" t="b">
        <v>0</v>
      </c>
      <c r="B2123" s="873"/>
      <c r="C2123" s="873" t="s">
        <v>4344</v>
      </c>
      <c r="D2123" s="878">
        <v>21</v>
      </c>
      <c r="E2123" s="875"/>
      <c r="F2123" s="877"/>
      <c r="G2123" s="876"/>
      <c r="H2123" s="876"/>
      <c r="I2123" s="877"/>
      <c r="J2123" s="877"/>
      <c r="K2123" s="873" t="str">
        <f ca="1">IFERROR(VLOOKUP(C2123,' Disaggregation - Section E '!A$618:J2239,3,0),"")</f>
        <v/>
      </c>
      <c r="L2123" s="873"/>
      <c r="M2123" s="873"/>
      <c r="N2123" s="877"/>
      <c r="O2123" s="873" t="s">
        <v>4307</v>
      </c>
    </row>
    <row r="2124" spans="1:15" x14ac:dyDescent="0.35">
      <c r="A2124" s="873" t="b">
        <v>0</v>
      </c>
      <c r="B2124" s="873"/>
      <c r="C2124" s="873" t="s">
        <v>4346</v>
      </c>
      <c r="D2124" s="878">
        <v>21</v>
      </c>
      <c r="E2124" s="875"/>
      <c r="F2124" s="877"/>
      <c r="G2124" s="876"/>
      <c r="H2124" s="876"/>
      <c r="I2124" s="877"/>
      <c r="J2124" s="877"/>
      <c r="K2124" s="873" t="str">
        <f ca="1">IFERROR(VLOOKUP(C2124,' Disaggregation - Section E '!A$618:J2240,3,0),"")</f>
        <v/>
      </c>
      <c r="L2124" s="873"/>
      <c r="M2124" s="873"/>
      <c r="N2124" s="877"/>
      <c r="O2124" s="873" t="s">
        <v>4307</v>
      </c>
    </row>
    <row r="2125" spans="1:15" x14ac:dyDescent="0.35">
      <c r="A2125" s="873" t="b">
        <v>0</v>
      </c>
      <c r="B2125" s="873"/>
      <c r="C2125" s="873" t="s">
        <v>4349</v>
      </c>
      <c r="D2125" s="878">
        <v>22</v>
      </c>
      <c r="E2125" s="875"/>
      <c r="F2125" s="877"/>
      <c r="G2125" s="876"/>
      <c r="H2125" s="876"/>
      <c r="I2125" s="877"/>
      <c r="J2125" s="877"/>
      <c r="K2125" s="873" t="str">
        <f ca="1">IFERROR(VLOOKUP(C2125,' Disaggregation - Section E '!A$618:J2241,3,0),"")</f>
        <v/>
      </c>
      <c r="L2125" s="873"/>
      <c r="M2125" s="873"/>
      <c r="N2125" s="877"/>
      <c r="O2125" s="873" t="s">
        <v>4348</v>
      </c>
    </row>
    <row r="2126" spans="1:15" x14ac:dyDescent="0.35">
      <c r="A2126" s="873" t="b">
        <v>0</v>
      </c>
      <c r="B2126" s="873"/>
      <c r="C2126" s="873" t="s">
        <v>4351</v>
      </c>
      <c r="D2126" s="878">
        <v>22</v>
      </c>
      <c r="E2126" s="875"/>
      <c r="F2126" s="877"/>
      <c r="G2126" s="876"/>
      <c r="H2126" s="876"/>
      <c r="I2126" s="877"/>
      <c r="J2126" s="877"/>
      <c r="K2126" s="873" t="str">
        <f ca="1">IFERROR(VLOOKUP(C2126,' Disaggregation - Section E '!A$618:J2242,3,0),"")</f>
        <v/>
      </c>
      <c r="L2126" s="873"/>
      <c r="M2126" s="873"/>
      <c r="N2126" s="877"/>
      <c r="O2126" s="873" t="s">
        <v>4348</v>
      </c>
    </row>
    <row r="2127" spans="1:15" x14ac:dyDescent="0.35">
      <c r="A2127" s="873" t="b">
        <v>0</v>
      </c>
      <c r="B2127" s="873"/>
      <c r="C2127" s="873" t="s">
        <v>4353</v>
      </c>
      <c r="D2127" s="878">
        <v>22</v>
      </c>
      <c r="E2127" s="875"/>
      <c r="F2127" s="877"/>
      <c r="G2127" s="876"/>
      <c r="H2127" s="876"/>
      <c r="I2127" s="877"/>
      <c r="J2127" s="877"/>
      <c r="K2127" s="873" t="str">
        <f ca="1">IFERROR(VLOOKUP(C2127,' Disaggregation - Section E '!A$618:J2243,3,0),"")</f>
        <v/>
      </c>
      <c r="L2127" s="873"/>
      <c r="M2127" s="873"/>
      <c r="N2127" s="877"/>
      <c r="O2127" s="873" t="s">
        <v>4348</v>
      </c>
    </row>
    <row r="2128" spans="1:15" x14ac:dyDescent="0.35">
      <c r="A2128" s="873" t="b">
        <v>0</v>
      </c>
      <c r="B2128" s="873"/>
      <c r="C2128" s="873" t="s">
        <v>4355</v>
      </c>
      <c r="D2128" s="878">
        <v>22</v>
      </c>
      <c r="E2128" s="875"/>
      <c r="F2128" s="877"/>
      <c r="G2128" s="876"/>
      <c r="H2128" s="876"/>
      <c r="I2128" s="877"/>
      <c r="J2128" s="877"/>
      <c r="K2128" s="873" t="str">
        <f ca="1">IFERROR(VLOOKUP(C2128,' Disaggregation - Section E '!A$618:J2244,3,0),"")</f>
        <v/>
      </c>
      <c r="L2128" s="873"/>
      <c r="M2128" s="873"/>
      <c r="N2128" s="877"/>
      <c r="O2128" s="873" t="s">
        <v>4348</v>
      </c>
    </row>
    <row r="2129" spans="1:15" x14ac:dyDescent="0.35">
      <c r="A2129" s="873" t="b">
        <v>0</v>
      </c>
      <c r="B2129" s="873"/>
      <c r="C2129" s="873" t="s">
        <v>4357</v>
      </c>
      <c r="D2129" s="878">
        <v>22</v>
      </c>
      <c r="E2129" s="875"/>
      <c r="F2129" s="877"/>
      <c r="G2129" s="876"/>
      <c r="H2129" s="876"/>
      <c r="I2129" s="877"/>
      <c r="J2129" s="877"/>
      <c r="K2129" s="873" t="str">
        <f ca="1">IFERROR(VLOOKUP(C2129,' Disaggregation - Section E '!A$618:J2245,3,0),"")</f>
        <v/>
      </c>
      <c r="L2129" s="873"/>
      <c r="M2129" s="873"/>
      <c r="N2129" s="877"/>
      <c r="O2129" s="873" t="s">
        <v>4348</v>
      </c>
    </row>
    <row r="2130" spans="1:15" x14ac:dyDescent="0.35">
      <c r="A2130" s="873" t="b">
        <v>0</v>
      </c>
      <c r="B2130" s="873"/>
      <c r="C2130" s="873" t="s">
        <v>4359</v>
      </c>
      <c r="D2130" s="878">
        <v>22</v>
      </c>
      <c r="E2130" s="875"/>
      <c r="F2130" s="877"/>
      <c r="G2130" s="876"/>
      <c r="H2130" s="876"/>
      <c r="I2130" s="877"/>
      <c r="J2130" s="877"/>
      <c r="K2130" s="873" t="str">
        <f ca="1">IFERROR(VLOOKUP(C2130,' Disaggregation - Section E '!A$618:J2246,3,0),"")</f>
        <v/>
      </c>
      <c r="L2130" s="873"/>
      <c r="M2130" s="873"/>
      <c r="N2130" s="877"/>
      <c r="O2130" s="873" t="s">
        <v>4348</v>
      </c>
    </row>
    <row r="2131" spans="1:15" x14ac:dyDescent="0.35">
      <c r="A2131" s="873" t="b">
        <v>0</v>
      </c>
      <c r="B2131" s="873"/>
      <c r="C2131" s="873" t="s">
        <v>4361</v>
      </c>
      <c r="D2131" s="878">
        <v>22</v>
      </c>
      <c r="E2131" s="875"/>
      <c r="F2131" s="877"/>
      <c r="G2131" s="876"/>
      <c r="H2131" s="876"/>
      <c r="I2131" s="877"/>
      <c r="J2131" s="877"/>
      <c r="K2131" s="873" t="str">
        <f ca="1">IFERROR(VLOOKUP(C2131,' Disaggregation - Section E '!A$618:J2247,3,0),"")</f>
        <v/>
      </c>
      <c r="L2131" s="873"/>
      <c r="M2131" s="873"/>
      <c r="N2131" s="877"/>
      <c r="O2131" s="873" t="s">
        <v>4348</v>
      </c>
    </row>
    <row r="2132" spans="1:15" x14ac:dyDescent="0.35">
      <c r="A2132" s="873" t="b">
        <v>0</v>
      </c>
      <c r="B2132" s="873"/>
      <c r="C2132" s="873" t="s">
        <v>4363</v>
      </c>
      <c r="D2132" s="878">
        <v>22</v>
      </c>
      <c r="E2132" s="875"/>
      <c r="F2132" s="877"/>
      <c r="G2132" s="876"/>
      <c r="H2132" s="876"/>
      <c r="I2132" s="877"/>
      <c r="J2132" s="877"/>
      <c r="K2132" s="873" t="str">
        <f ca="1">IFERROR(VLOOKUP(C2132,' Disaggregation - Section E '!A$618:J2248,3,0),"")</f>
        <v/>
      </c>
      <c r="L2132" s="873"/>
      <c r="M2132" s="873"/>
      <c r="N2132" s="877"/>
      <c r="O2132" s="873" t="s">
        <v>4348</v>
      </c>
    </row>
    <row r="2133" spans="1:15" x14ac:dyDescent="0.35">
      <c r="A2133" s="873" t="b">
        <v>0</v>
      </c>
      <c r="B2133" s="873"/>
      <c r="C2133" s="873" t="s">
        <v>4365</v>
      </c>
      <c r="D2133" s="878">
        <v>22</v>
      </c>
      <c r="E2133" s="875"/>
      <c r="F2133" s="877"/>
      <c r="G2133" s="876"/>
      <c r="H2133" s="876"/>
      <c r="I2133" s="877"/>
      <c r="J2133" s="877"/>
      <c r="K2133" s="873" t="str">
        <f ca="1">IFERROR(VLOOKUP(C2133,' Disaggregation - Section E '!A$618:J2249,3,0),"")</f>
        <v/>
      </c>
      <c r="L2133" s="873"/>
      <c r="M2133" s="873"/>
      <c r="N2133" s="877"/>
      <c r="O2133" s="873" t="s">
        <v>4348</v>
      </c>
    </row>
    <row r="2134" spans="1:15" x14ac:dyDescent="0.35">
      <c r="A2134" s="873" t="b">
        <v>0</v>
      </c>
      <c r="B2134" s="873"/>
      <c r="C2134" s="873" t="s">
        <v>4367</v>
      </c>
      <c r="D2134" s="878">
        <v>22</v>
      </c>
      <c r="E2134" s="875"/>
      <c r="F2134" s="877"/>
      <c r="G2134" s="876"/>
      <c r="H2134" s="876"/>
      <c r="I2134" s="877"/>
      <c r="J2134" s="877"/>
      <c r="K2134" s="873" t="str">
        <f ca="1">IFERROR(VLOOKUP(C2134,' Disaggregation - Section E '!A$618:J2250,3,0),"")</f>
        <v/>
      </c>
      <c r="L2134" s="873"/>
      <c r="M2134" s="873"/>
      <c r="N2134" s="877"/>
      <c r="O2134" s="873" t="s">
        <v>4348</v>
      </c>
    </row>
    <row r="2135" spans="1:15" x14ac:dyDescent="0.35">
      <c r="A2135" s="873" t="b">
        <v>0</v>
      </c>
      <c r="B2135" s="873"/>
      <c r="C2135" s="873" t="s">
        <v>4369</v>
      </c>
      <c r="D2135" s="878">
        <v>22</v>
      </c>
      <c r="E2135" s="875"/>
      <c r="F2135" s="877"/>
      <c r="G2135" s="876"/>
      <c r="H2135" s="876"/>
      <c r="I2135" s="877"/>
      <c r="J2135" s="877"/>
      <c r="K2135" s="873" t="str">
        <f ca="1">IFERROR(VLOOKUP(C2135,' Disaggregation - Section E '!A$618:J2251,3,0),"")</f>
        <v/>
      </c>
      <c r="L2135" s="873"/>
      <c r="M2135" s="873"/>
      <c r="N2135" s="877"/>
      <c r="O2135" s="873" t="s">
        <v>4348</v>
      </c>
    </row>
    <row r="2136" spans="1:15" x14ac:dyDescent="0.35">
      <c r="A2136" s="873" t="b">
        <v>0</v>
      </c>
      <c r="B2136" s="873"/>
      <c r="C2136" s="873" t="s">
        <v>4371</v>
      </c>
      <c r="D2136" s="878">
        <v>22</v>
      </c>
      <c r="E2136" s="875"/>
      <c r="F2136" s="877"/>
      <c r="G2136" s="876"/>
      <c r="H2136" s="876"/>
      <c r="I2136" s="877"/>
      <c r="J2136" s="877"/>
      <c r="K2136" s="873" t="str">
        <f ca="1">IFERROR(VLOOKUP(C2136,' Disaggregation - Section E '!A$618:J2252,3,0),"")</f>
        <v/>
      </c>
      <c r="L2136" s="873"/>
      <c r="M2136" s="873"/>
      <c r="N2136" s="877"/>
      <c r="O2136" s="873" t="s">
        <v>4348</v>
      </c>
    </row>
    <row r="2137" spans="1:15" x14ac:dyDescent="0.35">
      <c r="A2137" s="873" t="b">
        <v>0</v>
      </c>
      <c r="B2137" s="873"/>
      <c r="C2137" s="873" t="s">
        <v>4373</v>
      </c>
      <c r="D2137" s="878">
        <v>22</v>
      </c>
      <c r="E2137" s="875"/>
      <c r="F2137" s="877"/>
      <c r="G2137" s="876"/>
      <c r="H2137" s="876"/>
      <c r="I2137" s="877"/>
      <c r="J2137" s="877"/>
      <c r="K2137" s="873" t="str">
        <f ca="1">IFERROR(VLOOKUP(C2137,' Disaggregation - Section E '!A$618:J2253,3,0),"")</f>
        <v/>
      </c>
      <c r="L2137" s="873"/>
      <c r="M2137" s="873"/>
      <c r="N2137" s="877"/>
      <c r="O2137" s="873" t="s">
        <v>4348</v>
      </c>
    </row>
    <row r="2138" spans="1:15" x14ac:dyDescent="0.35">
      <c r="A2138" s="873" t="b">
        <v>0</v>
      </c>
      <c r="B2138" s="873"/>
      <c r="C2138" s="873" t="s">
        <v>4375</v>
      </c>
      <c r="D2138" s="878">
        <v>22</v>
      </c>
      <c r="E2138" s="875"/>
      <c r="F2138" s="877"/>
      <c r="G2138" s="876"/>
      <c r="H2138" s="876"/>
      <c r="I2138" s="877"/>
      <c r="J2138" s="877"/>
      <c r="K2138" s="873" t="str">
        <f ca="1">IFERROR(VLOOKUP(C2138,' Disaggregation - Section E '!A$618:J2254,3,0),"")</f>
        <v/>
      </c>
      <c r="L2138" s="873"/>
      <c r="M2138" s="873"/>
      <c r="N2138" s="877"/>
      <c r="O2138" s="873" t="s">
        <v>4348</v>
      </c>
    </row>
    <row r="2139" spans="1:15" x14ac:dyDescent="0.35">
      <c r="A2139" s="873" t="b">
        <v>0</v>
      </c>
      <c r="B2139" s="873"/>
      <c r="C2139" s="873" t="s">
        <v>4377</v>
      </c>
      <c r="D2139" s="878">
        <v>22</v>
      </c>
      <c r="E2139" s="875"/>
      <c r="F2139" s="877"/>
      <c r="G2139" s="876"/>
      <c r="H2139" s="876"/>
      <c r="I2139" s="877"/>
      <c r="J2139" s="877"/>
      <c r="K2139" s="873" t="str">
        <f ca="1">IFERROR(VLOOKUP(C2139,' Disaggregation - Section E '!A$618:J2255,3,0),"")</f>
        <v/>
      </c>
      <c r="L2139" s="873"/>
      <c r="M2139" s="873"/>
      <c r="N2139" s="877"/>
      <c r="O2139" s="873" t="s">
        <v>4348</v>
      </c>
    </row>
    <row r="2140" spans="1:15" x14ac:dyDescent="0.35">
      <c r="A2140" s="873" t="b">
        <v>0</v>
      </c>
      <c r="B2140" s="873"/>
      <c r="C2140" s="873" t="s">
        <v>4379</v>
      </c>
      <c r="D2140" s="878">
        <v>22</v>
      </c>
      <c r="E2140" s="875"/>
      <c r="F2140" s="877"/>
      <c r="G2140" s="876"/>
      <c r="H2140" s="876"/>
      <c r="I2140" s="877"/>
      <c r="J2140" s="877"/>
      <c r="K2140" s="873" t="str">
        <f ca="1">IFERROR(VLOOKUP(C2140,' Disaggregation - Section E '!A$618:J2256,3,0),"")</f>
        <v/>
      </c>
      <c r="L2140" s="873"/>
      <c r="M2140" s="873"/>
      <c r="N2140" s="877"/>
      <c r="O2140" s="873" t="s">
        <v>4348</v>
      </c>
    </row>
    <row r="2141" spans="1:15" x14ac:dyDescent="0.35">
      <c r="A2141" s="873" t="b">
        <v>0</v>
      </c>
      <c r="B2141" s="873"/>
      <c r="C2141" s="873" t="s">
        <v>4381</v>
      </c>
      <c r="D2141" s="878">
        <v>22</v>
      </c>
      <c r="E2141" s="875"/>
      <c r="F2141" s="877"/>
      <c r="G2141" s="876"/>
      <c r="H2141" s="876"/>
      <c r="I2141" s="877"/>
      <c r="J2141" s="877"/>
      <c r="K2141" s="873" t="str">
        <f ca="1">IFERROR(VLOOKUP(C2141,' Disaggregation - Section E '!A$618:J2257,3,0),"")</f>
        <v/>
      </c>
      <c r="L2141" s="873"/>
      <c r="M2141" s="873"/>
      <c r="N2141" s="877"/>
      <c r="O2141" s="873" t="s">
        <v>4348</v>
      </c>
    </row>
    <row r="2142" spans="1:15" x14ac:dyDescent="0.35">
      <c r="A2142" s="873" t="b">
        <v>0</v>
      </c>
      <c r="B2142" s="873"/>
      <c r="C2142" s="873" t="s">
        <v>4383</v>
      </c>
      <c r="D2142" s="878">
        <v>22</v>
      </c>
      <c r="E2142" s="875"/>
      <c r="F2142" s="877"/>
      <c r="G2142" s="876"/>
      <c r="H2142" s="876"/>
      <c r="I2142" s="877"/>
      <c r="J2142" s="877"/>
      <c r="K2142" s="873" t="str">
        <f ca="1">IFERROR(VLOOKUP(C2142,' Disaggregation - Section E '!A$618:J2258,3,0),"")</f>
        <v/>
      </c>
      <c r="L2142" s="873"/>
      <c r="M2142" s="873"/>
      <c r="N2142" s="877"/>
      <c r="O2142" s="873" t="s">
        <v>4348</v>
      </c>
    </row>
    <row r="2143" spans="1:15" x14ac:dyDescent="0.35">
      <c r="A2143" s="873" t="b">
        <v>0</v>
      </c>
      <c r="B2143" s="873"/>
      <c r="C2143" s="873" t="s">
        <v>4385</v>
      </c>
      <c r="D2143" s="878">
        <v>22</v>
      </c>
      <c r="E2143" s="875"/>
      <c r="F2143" s="877"/>
      <c r="G2143" s="876"/>
      <c r="H2143" s="876"/>
      <c r="I2143" s="877"/>
      <c r="J2143" s="877"/>
      <c r="K2143" s="873" t="str">
        <f ca="1">IFERROR(VLOOKUP(C2143,' Disaggregation - Section E '!A$618:J2259,3,0),"")</f>
        <v/>
      </c>
      <c r="L2143" s="873"/>
      <c r="M2143" s="873"/>
      <c r="N2143" s="877"/>
      <c r="O2143" s="873" t="s">
        <v>4348</v>
      </c>
    </row>
    <row r="2144" spans="1:15" x14ac:dyDescent="0.35">
      <c r="A2144" s="873" t="b">
        <v>0</v>
      </c>
      <c r="B2144" s="873"/>
      <c r="C2144" s="873" t="s">
        <v>4387</v>
      </c>
      <c r="D2144" s="878">
        <v>22</v>
      </c>
      <c r="E2144" s="875"/>
      <c r="F2144" s="877"/>
      <c r="G2144" s="876"/>
      <c r="H2144" s="876"/>
      <c r="I2144" s="877"/>
      <c r="J2144" s="877"/>
      <c r="K2144" s="873" t="str">
        <f ca="1">IFERROR(VLOOKUP(C2144,' Disaggregation - Section E '!A$618:J2260,3,0),"")</f>
        <v/>
      </c>
      <c r="L2144" s="873"/>
      <c r="M2144" s="873"/>
      <c r="N2144" s="877"/>
      <c r="O2144" s="873" t="s">
        <v>4348</v>
      </c>
    </row>
    <row r="2145" spans="1:15" x14ac:dyDescent="0.35">
      <c r="A2145" s="873" t="b">
        <v>0</v>
      </c>
      <c r="B2145" s="873"/>
      <c r="C2145" s="873" t="s">
        <v>4390</v>
      </c>
      <c r="D2145" s="878">
        <v>23</v>
      </c>
      <c r="E2145" s="875"/>
      <c r="F2145" s="877"/>
      <c r="G2145" s="876"/>
      <c r="H2145" s="876"/>
      <c r="I2145" s="877"/>
      <c r="J2145" s="877"/>
      <c r="K2145" s="873" t="str">
        <f ca="1">IFERROR(VLOOKUP(C2145,' Disaggregation - Section E '!A$618:J2261,3,0),"")</f>
        <v/>
      </c>
      <c r="L2145" s="873"/>
      <c r="M2145" s="873"/>
      <c r="N2145" s="877"/>
      <c r="O2145" s="873" t="s">
        <v>4389</v>
      </c>
    </row>
    <row r="2146" spans="1:15" x14ac:dyDescent="0.35">
      <c r="A2146" s="873" t="b">
        <v>0</v>
      </c>
      <c r="B2146" s="873"/>
      <c r="C2146" s="873" t="s">
        <v>4392</v>
      </c>
      <c r="D2146" s="878">
        <v>23</v>
      </c>
      <c r="E2146" s="875"/>
      <c r="F2146" s="877"/>
      <c r="G2146" s="876"/>
      <c r="H2146" s="876"/>
      <c r="I2146" s="877"/>
      <c r="J2146" s="877"/>
      <c r="K2146" s="873" t="str">
        <f ca="1">IFERROR(VLOOKUP(C2146,' Disaggregation - Section E '!A$618:J2262,3,0),"")</f>
        <v/>
      </c>
      <c r="L2146" s="873"/>
      <c r="M2146" s="873"/>
      <c r="N2146" s="877"/>
      <c r="O2146" s="873" t="s">
        <v>4389</v>
      </c>
    </row>
    <row r="2147" spans="1:15" x14ac:dyDescent="0.35">
      <c r="A2147" s="873" t="b">
        <v>0</v>
      </c>
      <c r="B2147" s="873"/>
      <c r="C2147" s="873" t="s">
        <v>4394</v>
      </c>
      <c r="D2147" s="878">
        <v>23</v>
      </c>
      <c r="E2147" s="875"/>
      <c r="F2147" s="877"/>
      <c r="G2147" s="876"/>
      <c r="H2147" s="876"/>
      <c r="I2147" s="877"/>
      <c r="J2147" s="877"/>
      <c r="K2147" s="873" t="str">
        <f ca="1">IFERROR(VLOOKUP(C2147,' Disaggregation - Section E '!A$618:J2263,3,0),"")</f>
        <v/>
      </c>
      <c r="L2147" s="873"/>
      <c r="M2147" s="873"/>
      <c r="N2147" s="877"/>
      <c r="O2147" s="873" t="s">
        <v>4389</v>
      </c>
    </row>
    <row r="2148" spans="1:15" x14ac:dyDescent="0.35">
      <c r="A2148" s="873" t="b">
        <v>0</v>
      </c>
      <c r="B2148" s="873"/>
      <c r="C2148" s="873" t="s">
        <v>4396</v>
      </c>
      <c r="D2148" s="878">
        <v>23</v>
      </c>
      <c r="E2148" s="875"/>
      <c r="F2148" s="877"/>
      <c r="G2148" s="876"/>
      <c r="H2148" s="876"/>
      <c r="I2148" s="877"/>
      <c r="J2148" s="877"/>
      <c r="K2148" s="873" t="str">
        <f ca="1">IFERROR(VLOOKUP(C2148,' Disaggregation - Section E '!A$618:J2264,3,0),"")</f>
        <v/>
      </c>
      <c r="L2148" s="873"/>
      <c r="M2148" s="873"/>
      <c r="N2148" s="877"/>
      <c r="O2148" s="873" t="s">
        <v>4389</v>
      </c>
    </row>
    <row r="2149" spans="1:15" x14ac:dyDescent="0.35">
      <c r="A2149" s="873" t="b">
        <v>0</v>
      </c>
      <c r="B2149" s="873"/>
      <c r="C2149" s="873" t="s">
        <v>4398</v>
      </c>
      <c r="D2149" s="878">
        <v>23</v>
      </c>
      <c r="E2149" s="875"/>
      <c r="F2149" s="877"/>
      <c r="G2149" s="876"/>
      <c r="H2149" s="876"/>
      <c r="I2149" s="877"/>
      <c r="J2149" s="877"/>
      <c r="K2149" s="873" t="str">
        <f ca="1">IFERROR(VLOOKUP(C2149,' Disaggregation - Section E '!A$618:J2265,3,0),"")</f>
        <v/>
      </c>
      <c r="L2149" s="873"/>
      <c r="M2149" s="873"/>
      <c r="N2149" s="877"/>
      <c r="O2149" s="873" t="s">
        <v>4389</v>
      </c>
    </row>
    <row r="2150" spans="1:15" x14ac:dyDescent="0.35">
      <c r="A2150" s="873" t="b">
        <v>0</v>
      </c>
      <c r="B2150" s="873"/>
      <c r="C2150" s="873" t="s">
        <v>4400</v>
      </c>
      <c r="D2150" s="878">
        <v>23</v>
      </c>
      <c r="E2150" s="875"/>
      <c r="F2150" s="877"/>
      <c r="G2150" s="876"/>
      <c r="H2150" s="876"/>
      <c r="I2150" s="877"/>
      <c r="J2150" s="877"/>
      <c r="K2150" s="873" t="str">
        <f ca="1">IFERROR(VLOOKUP(C2150,' Disaggregation - Section E '!A$618:J2266,3,0),"")</f>
        <v/>
      </c>
      <c r="L2150" s="873"/>
      <c r="M2150" s="873"/>
      <c r="N2150" s="877"/>
      <c r="O2150" s="873" t="s">
        <v>4389</v>
      </c>
    </row>
    <row r="2151" spans="1:15" x14ac:dyDescent="0.35">
      <c r="A2151" s="873" t="b">
        <v>0</v>
      </c>
      <c r="B2151" s="873"/>
      <c r="C2151" s="873" t="s">
        <v>4402</v>
      </c>
      <c r="D2151" s="878">
        <v>23</v>
      </c>
      <c r="E2151" s="875"/>
      <c r="F2151" s="877"/>
      <c r="G2151" s="876"/>
      <c r="H2151" s="876"/>
      <c r="I2151" s="877"/>
      <c r="J2151" s="877"/>
      <c r="K2151" s="873" t="str">
        <f ca="1">IFERROR(VLOOKUP(C2151,' Disaggregation - Section E '!A$618:J2267,3,0),"")</f>
        <v/>
      </c>
      <c r="L2151" s="873"/>
      <c r="M2151" s="873"/>
      <c r="N2151" s="877"/>
      <c r="O2151" s="873" t="s">
        <v>4389</v>
      </c>
    </row>
    <row r="2152" spans="1:15" x14ac:dyDescent="0.35">
      <c r="A2152" s="873" t="b">
        <v>0</v>
      </c>
      <c r="B2152" s="873"/>
      <c r="C2152" s="873" t="s">
        <v>4404</v>
      </c>
      <c r="D2152" s="878">
        <v>23</v>
      </c>
      <c r="E2152" s="875"/>
      <c r="F2152" s="877"/>
      <c r="G2152" s="876"/>
      <c r="H2152" s="876"/>
      <c r="I2152" s="877"/>
      <c r="J2152" s="877"/>
      <c r="K2152" s="873" t="str">
        <f ca="1">IFERROR(VLOOKUP(C2152,' Disaggregation - Section E '!A$618:J2268,3,0),"")</f>
        <v/>
      </c>
      <c r="L2152" s="873"/>
      <c r="M2152" s="873"/>
      <c r="N2152" s="877"/>
      <c r="O2152" s="873" t="s">
        <v>4389</v>
      </c>
    </row>
    <row r="2153" spans="1:15" x14ac:dyDescent="0.35">
      <c r="A2153" s="873" t="b">
        <v>0</v>
      </c>
      <c r="B2153" s="873"/>
      <c r="C2153" s="873" t="s">
        <v>4406</v>
      </c>
      <c r="D2153" s="878">
        <v>23</v>
      </c>
      <c r="E2153" s="875"/>
      <c r="F2153" s="877"/>
      <c r="G2153" s="876"/>
      <c r="H2153" s="876"/>
      <c r="I2153" s="877"/>
      <c r="J2153" s="877"/>
      <c r="K2153" s="873" t="str">
        <f ca="1">IFERROR(VLOOKUP(C2153,' Disaggregation - Section E '!A$618:J2269,3,0),"")</f>
        <v/>
      </c>
      <c r="L2153" s="873"/>
      <c r="M2153" s="873"/>
      <c r="N2153" s="877"/>
      <c r="O2153" s="873" t="s">
        <v>4389</v>
      </c>
    </row>
    <row r="2154" spans="1:15" x14ac:dyDescent="0.35">
      <c r="A2154" s="873" t="b">
        <v>0</v>
      </c>
      <c r="B2154" s="873"/>
      <c r="C2154" s="873" t="s">
        <v>4408</v>
      </c>
      <c r="D2154" s="878">
        <v>23</v>
      </c>
      <c r="E2154" s="875"/>
      <c r="F2154" s="877"/>
      <c r="G2154" s="876"/>
      <c r="H2154" s="876"/>
      <c r="I2154" s="877"/>
      <c r="J2154" s="877"/>
      <c r="K2154" s="873" t="str">
        <f ca="1">IFERROR(VLOOKUP(C2154,' Disaggregation - Section E '!A$618:J2270,3,0),"")</f>
        <v/>
      </c>
      <c r="L2154" s="873"/>
      <c r="M2154" s="873"/>
      <c r="N2154" s="877"/>
      <c r="O2154" s="873" t="s">
        <v>4389</v>
      </c>
    </row>
    <row r="2155" spans="1:15" x14ac:dyDescent="0.35">
      <c r="A2155" s="873" t="b">
        <v>0</v>
      </c>
      <c r="B2155" s="873"/>
      <c r="C2155" s="873" t="s">
        <v>4410</v>
      </c>
      <c r="D2155" s="878">
        <v>23</v>
      </c>
      <c r="E2155" s="875"/>
      <c r="F2155" s="877"/>
      <c r="G2155" s="876"/>
      <c r="H2155" s="876"/>
      <c r="I2155" s="877"/>
      <c r="J2155" s="877"/>
      <c r="K2155" s="873" t="str">
        <f ca="1">IFERROR(VLOOKUP(C2155,' Disaggregation - Section E '!A$618:J2271,3,0),"")</f>
        <v/>
      </c>
      <c r="L2155" s="873"/>
      <c r="M2155" s="873"/>
      <c r="N2155" s="877"/>
      <c r="O2155" s="873" t="s">
        <v>4389</v>
      </c>
    </row>
    <row r="2156" spans="1:15" x14ac:dyDescent="0.35">
      <c r="A2156" s="873" t="b">
        <v>0</v>
      </c>
      <c r="B2156" s="873"/>
      <c r="C2156" s="873" t="s">
        <v>4412</v>
      </c>
      <c r="D2156" s="878">
        <v>23</v>
      </c>
      <c r="E2156" s="875"/>
      <c r="F2156" s="877"/>
      <c r="G2156" s="876"/>
      <c r="H2156" s="876"/>
      <c r="I2156" s="877"/>
      <c r="J2156" s="877"/>
      <c r="K2156" s="873" t="str">
        <f ca="1">IFERROR(VLOOKUP(C2156,' Disaggregation - Section E '!A$618:J2272,3,0),"")</f>
        <v/>
      </c>
      <c r="L2156" s="873"/>
      <c r="M2156" s="873"/>
      <c r="N2156" s="877"/>
      <c r="O2156" s="873" t="s">
        <v>4389</v>
      </c>
    </row>
    <row r="2157" spans="1:15" x14ac:dyDescent="0.35">
      <c r="A2157" s="873" t="b">
        <v>0</v>
      </c>
      <c r="B2157" s="873"/>
      <c r="C2157" s="873" t="s">
        <v>4414</v>
      </c>
      <c r="D2157" s="878">
        <v>23</v>
      </c>
      <c r="E2157" s="875"/>
      <c r="F2157" s="877"/>
      <c r="G2157" s="876"/>
      <c r="H2157" s="876"/>
      <c r="I2157" s="877"/>
      <c r="J2157" s="877"/>
      <c r="K2157" s="873" t="str">
        <f ca="1">IFERROR(VLOOKUP(C2157,' Disaggregation - Section E '!A$618:J2273,3,0),"")</f>
        <v/>
      </c>
      <c r="L2157" s="873"/>
      <c r="M2157" s="873"/>
      <c r="N2157" s="877"/>
      <c r="O2157" s="873" t="s">
        <v>4389</v>
      </c>
    </row>
    <row r="2158" spans="1:15" x14ac:dyDescent="0.35">
      <c r="A2158" s="873" t="b">
        <v>0</v>
      </c>
      <c r="B2158" s="873"/>
      <c r="C2158" s="873" t="s">
        <v>4416</v>
      </c>
      <c r="D2158" s="878">
        <v>23</v>
      </c>
      <c r="E2158" s="875"/>
      <c r="F2158" s="877"/>
      <c r="G2158" s="876"/>
      <c r="H2158" s="876"/>
      <c r="I2158" s="877"/>
      <c r="J2158" s="877"/>
      <c r="K2158" s="873" t="str">
        <f ca="1">IFERROR(VLOOKUP(C2158,' Disaggregation - Section E '!A$618:J2274,3,0),"")</f>
        <v/>
      </c>
      <c r="L2158" s="873"/>
      <c r="M2158" s="873"/>
      <c r="N2158" s="877"/>
      <c r="O2158" s="873" t="s">
        <v>4389</v>
      </c>
    </row>
    <row r="2159" spans="1:15" x14ac:dyDescent="0.35">
      <c r="A2159" s="873" t="b">
        <v>0</v>
      </c>
      <c r="B2159" s="873"/>
      <c r="C2159" s="873" t="s">
        <v>4418</v>
      </c>
      <c r="D2159" s="878">
        <v>23</v>
      </c>
      <c r="E2159" s="875"/>
      <c r="F2159" s="877"/>
      <c r="G2159" s="876"/>
      <c r="H2159" s="876"/>
      <c r="I2159" s="877"/>
      <c r="J2159" s="877"/>
      <c r="K2159" s="873" t="str">
        <f ca="1">IFERROR(VLOOKUP(C2159,' Disaggregation - Section E '!A$618:J2275,3,0),"")</f>
        <v/>
      </c>
      <c r="L2159" s="873"/>
      <c r="M2159" s="873"/>
      <c r="N2159" s="877"/>
      <c r="O2159" s="873" t="s">
        <v>4389</v>
      </c>
    </row>
    <row r="2160" spans="1:15" x14ac:dyDescent="0.35">
      <c r="A2160" s="873" t="b">
        <v>0</v>
      </c>
      <c r="B2160" s="873"/>
      <c r="C2160" s="873" t="s">
        <v>4420</v>
      </c>
      <c r="D2160" s="878">
        <v>23</v>
      </c>
      <c r="E2160" s="875"/>
      <c r="F2160" s="877"/>
      <c r="G2160" s="876"/>
      <c r="H2160" s="876"/>
      <c r="I2160" s="877"/>
      <c r="J2160" s="877"/>
      <c r="K2160" s="873" t="str">
        <f ca="1">IFERROR(VLOOKUP(C2160,' Disaggregation - Section E '!A$618:J2276,3,0),"")</f>
        <v/>
      </c>
      <c r="L2160" s="873"/>
      <c r="M2160" s="873"/>
      <c r="N2160" s="877"/>
      <c r="O2160" s="873" t="s">
        <v>4389</v>
      </c>
    </row>
    <row r="2161" spans="1:15" x14ac:dyDescent="0.35">
      <c r="A2161" s="873" t="b">
        <v>0</v>
      </c>
      <c r="B2161" s="873"/>
      <c r="C2161" s="873" t="s">
        <v>4422</v>
      </c>
      <c r="D2161" s="878">
        <v>23</v>
      </c>
      <c r="E2161" s="875"/>
      <c r="F2161" s="877"/>
      <c r="G2161" s="876"/>
      <c r="H2161" s="876"/>
      <c r="I2161" s="877"/>
      <c r="J2161" s="877"/>
      <c r="K2161" s="873" t="str">
        <f ca="1">IFERROR(VLOOKUP(C2161,' Disaggregation - Section E '!A$618:J2277,3,0),"")</f>
        <v/>
      </c>
      <c r="L2161" s="873"/>
      <c r="M2161" s="873"/>
      <c r="N2161" s="877"/>
      <c r="O2161" s="873" t="s">
        <v>4389</v>
      </c>
    </row>
    <row r="2162" spans="1:15" x14ac:dyDescent="0.35">
      <c r="A2162" s="873" t="b">
        <v>0</v>
      </c>
      <c r="B2162" s="873"/>
      <c r="C2162" s="873" t="s">
        <v>4424</v>
      </c>
      <c r="D2162" s="878">
        <v>23</v>
      </c>
      <c r="E2162" s="875"/>
      <c r="F2162" s="877"/>
      <c r="G2162" s="876"/>
      <c r="H2162" s="876"/>
      <c r="I2162" s="877"/>
      <c r="J2162" s="877"/>
      <c r="K2162" s="873" t="str">
        <f ca="1">IFERROR(VLOOKUP(C2162,' Disaggregation - Section E '!A$618:J2278,3,0),"")</f>
        <v/>
      </c>
      <c r="L2162" s="873"/>
      <c r="M2162" s="873"/>
      <c r="N2162" s="877"/>
      <c r="O2162" s="873" t="s">
        <v>4389</v>
      </c>
    </row>
    <row r="2163" spans="1:15" x14ac:dyDescent="0.35">
      <c r="A2163" s="873" t="b">
        <v>0</v>
      </c>
      <c r="B2163" s="873"/>
      <c r="C2163" s="873" t="s">
        <v>4426</v>
      </c>
      <c r="D2163" s="878">
        <v>23</v>
      </c>
      <c r="E2163" s="875"/>
      <c r="F2163" s="877"/>
      <c r="G2163" s="876"/>
      <c r="H2163" s="876"/>
      <c r="I2163" s="877"/>
      <c r="J2163" s="877"/>
      <c r="K2163" s="873" t="str">
        <f ca="1">IFERROR(VLOOKUP(C2163,' Disaggregation - Section E '!A$618:J2279,3,0),"")</f>
        <v/>
      </c>
      <c r="L2163" s="873"/>
      <c r="M2163" s="873"/>
      <c r="N2163" s="877"/>
      <c r="O2163" s="873" t="s">
        <v>4389</v>
      </c>
    </row>
    <row r="2164" spans="1:15" x14ac:dyDescent="0.35">
      <c r="A2164" s="873" t="b">
        <v>0</v>
      </c>
      <c r="B2164" s="873"/>
      <c r="C2164" s="873" t="s">
        <v>4428</v>
      </c>
      <c r="D2164" s="878">
        <v>23</v>
      </c>
      <c r="E2164" s="875"/>
      <c r="F2164" s="877"/>
      <c r="G2164" s="876"/>
      <c r="H2164" s="876"/>
      <c r="I2164" s="877"/>
      <c r="J2164" s="877"/>
      <c r="K2164" s="873" t="str">
        <f ca="1">IFERROR(VLOOKUP(C2164,' Disaggregation - Section E '!A$618:J2280,3,0),"")</f>
        <v/>
      </c>
      <c r="L2164" s="873"/>
      <c r="M2164" s="873"/>
      <c r="N2164" s="877"/>
      <c r="O2164" s="873" t="s">
        <v>4389</v>
      </c>
    </row>
    <row r="2165" spans="1:15" x14ac:dyDescent="0.35">
      <c r="A2165" s="873" t="b">
        <v>0</v>
      </c>
      <c r="B2165" s="873"/>
      <c r="C2165" s="873" t="s">
        <v>4431</v>
      </c>
      <c r="D2165" s="878">
        <v>24</v>
      </c>
      <c r="E2165" s="875"/>
      <c r="F2165" s="877"/>
      <c r="G2165" s="876"/>
      <c r="H2165" s="876"/>
      <c r="I2165" s="877"/>
      <c r="J2165" s="877"/>
      <c r="K2165" s="873" t="str">
        <f ca="1">IFERROR(VLOOKUP(C2165,' Disaggregation - Section E '!A$618:J2281,3,0),"")</f>
        <v/>
      </c>
      <c r="L2165" s="873"/>
      <c r="M2165" s="873"/>
      <c r="N2165" s="877"/>
      <c r="O2165" s="873" t="s">
        <v>4430</v>
      </c>
    </row>
    <row r="2166" spans="1:15" x14ac:dyDescent="0.35">
      <c r="A2166" s="873" t="b">
        <v>0</v>
      </c>
      <c r="B2166" s="873"/>
      <c r="C2166" s="873" t="s">
        <v>4433</v>
      </c>
      <c r="D2166" s="878">
        <v>24</v>
      </c>
      <c r="E2166" s="875"/>
      <c r="F2166" s="877"/>
      <c r="G2166" s="876"/>
      <c r="H2166" s="876"/>
      <c r="I2166" s="877"/>
      <c r="J2166" s="877"/>
      <c r="K2166" s="873" t="str">
        <f ca="1">IFERROR(VLOOKUP(C2166,' Disaggregation - Section E '!A$618:J2282,3,0),"")</f>
        <v/>
      </c>
      <c r="L2166" s="873"/>
      <c r="M2166" s="873"/>
      <c r="N2166" s="877"/>
      <c r="O2166" s="873" t="s">
        <v>4430</v>
      </c>
    </row>
    <row r="2167" spans="1:15" x14ac:dyDescent="0.35">
      <c r="A2167" s="873" t="b">
        <v>0</v>
      </c>
      <c r="B2167" s="873"/>
      <c r="C2167" s="873" t="s">
        <v>4435</v>
      </c>
      <c r="D2167" s="878">
        <v>24</v>
      </c>
      <c r="E2167" s="875"/>
      <c r="F2167" s="877"/>
      <c r="G2167" s="876"/>
      <c r="H2167" s="876"/>
      <c r="I2167" s="877"/>
      <c r="J2167" s="877"/>
      <c r="K2167" s="873" t="str">
        <f ca="1">IFERROR(VLOOKUP(C2167,' Disaggregation - Section E '!A$618:J2283,3,0),"")</f>
        <v/>
      </c>
      <c r="L2167" s="873"/>
      <c r="M2167" s="873"/>
      <c r="N2167" s="877"/>
      <c r="O2167" s="873" t="s">
        <v>4430</v>
      </c>
    </row>
    <row r="2168" spans="1:15" x14ac:dyDescent="0.35">
      <c r="A2168" s="873" t="b">
        <v>0</v>
      </c>
      <c r="B2168" s="873"/>
      <c r="C2168" s="873" t="s">
        <v>4437</v>
      </c>
      <c r="D2168" s="878">
        <v>24</v>
      </c>
      <c r="E2168" s="875"/>
      <c r="F2168" s="877"/>
      <c r="G2168" s="876"/>
      <c r="H2168" s="876"/>
      <c r="I2168" s="877"/>
      <c r="J2168" s="877"/>
      <c r="K2168" s="873" t="str">
        <f ca="1">IFERROR(VLOOKUP(C2168,' Disaggregation - Section E '!A$618:J2284,3,0),"")</f>
        <v/>
      </c>
      <c r="L2168" s="873"/>
      <c r="M2168" s="873"/>
      <c r="N2168" s="877"/>
      <c r="O2168" s="873" t="s">
        <v>4430</v>
      </c>
    </row>
    <row r="2169" spans="1:15" x14ac:dyDescent="0.35">
      <c r="A2169" s="873" t="b">
        <v>0</v>
      </c>
      <c r="B2169" s="873"/>
      <c r="C2169" s="873" t="s">
        <v>4439</v>
      </c>
      <c r="D2169" s="878">
        <v>24</v>
      </c>
      <c r="E2169" s="875"/>
      <c r="F2169" s="877"/>
      <c r="G2169" s="876"/>
      <c r="H2169" s="876"/>
      <c r="I2169" s="877"/>
      <c r="J2169" s="877"/>
      <c r="K2169" s="873" t="str">
        <f ca="1">IFERROR(VLOOKUP(C2169,' Disaggregation - Section E '!A$618:J2285,3,0),"")</f>
        <v/>
      </c>
      <c r="L2169" s="873"/>
      <c r="M2169" s="873"/>
      <c r="N2169" s="877"/>
      <c r="O2169" s="873" t="s">
        <v>4430</v>
      </c>
    </row>
    <row r="2170" spans="1:15" x14ac:dyDescent="0.35">
      <c r="A2170" s="873" t="b">
        <v>0</v>
      </c>
      <c r="B2170" s="873"/>
      <c r="C2170" s="873" t="s">
        <v>4441</v>
      </c>
      <c r="D2170" s="878">
        <v>24</v>
      </c>
      <c r="E2170" s="875"/>
      <c r="F2170" s="877"/>
      <c r="G2170" s="876"/>
      <c r="H2170" s="876"/>
      <c r="I2170" s="877"/>
      <c r="J2170" s="877"/>
      <c r="K2170" s="873" t="str">
        <f ca="1">IFERROR(VLOOKUP(C2170,' Disaggregation - Section E '!A$618:J2286,3,0),"")</f>
        <v/>
      </c>
      <c r="L2170" s="873"/>
      <c r="M2170" s="873"/>
      <c r="N2170" s="877"/>
      <c r="O2170" s="873" t="s">
        <v>4430</v>
      </c>
    </row>
    <row r="2171" spans="1:15" x14ac:dyDescent="0.35">
      <c r="A2171" s="873" t="b">
        <v>0</v>
      </c>
      <c r="B2171" s="873"/>
      <c r="C2171" s="873" t="s">
        <v>4443</v>
      </c>
      <c r="D2171" s="878">
        <v>24</v>
      </c>
      <c r="E2171" s="875"/>
      <c r="F2171" s="877"/>
      <c r="G2171" s="876"/>
      <c r="H2171" s="876"/>
      <c r="I2171" s="877"/>
      <c r="J2171" s="877"/>
      <c r="K2171" s="873" t="str">
        <f ca="1">IFERROR(VLOOKUP(C2171,' Disaggregation - Section E '!A$618:J2287,3,0),"")</f>
        <v/>
      </c>
      <c r="L2171" s="873"/>
      <c r="M2171" s="873"/>
      <c r="N2171" s="877"/>
      <c r="O2171" s="873" t="s">
        <v>4430</v>
      </c>
    </row>
    <row r="2172" spans="1:15" x14ac:dyDescent="0.35">
      <c r="A2172" s="873" t="b">
        <v>0</v>
      </c>
      <c r="B2172" s="873"/>
      <c r="C2172" s="873" t="s">
        <v>4445</v>
      </c>
      <c r="D2172" s="878">
        <v>24</v>
      </c>
      <c r="E2172" s="875"/>
      <c r="F2172" s="877"/>
      <c r="G2172" s="876"/>
      <c r="H2172" s="876"/>
      <c r="I2172" s="877"/>
      <c r="J2172" s="877"/>
      <c r="K2172" s="873" t="str">
        <f ca="1">IFERROR(VLOOKUP(C2172,' Disaggregation - Section E '!A$618:J2288,3,0),"")</f>
        <v/>
      </c>
      <c r="L2172" s="873"/>
      <c r="M2172" s="873"/>
      <c r="N2172" s="877"/>
      <c r="O2172" s="873" t="s">
        <v>4430</v>
      </c>
    </row>
    <row r="2173" spans="1:15" x14ac:dyDescent="0.35">
      <c r="A2173" s="873" t="b">
        <v>0</v>
      </c>
      <c r="B2173" s="873"/>
      <c r="C2173" s="873" t="s">
        <v>4447</v>
      </c>
      <c r="D2173" s="878">
        <v>24</v>
      </c>
      <c r="E2173" s="875"/>
      <c r="F2173" s="877"/>
      <c r="G2173" s="876"/>
      <c r="H2173" s="876"/>
      <c r="I2173" s="877"/>
      <c r="J2173" s="877"/>
      <c r="K2173" s="873" t="str">
        <f ca="1">IFERROR(VLOOKUP(C2173,' Disaggregation - Section E '!A$618:J2289,3,0),"")</f>
        <v/>
      </c>
      <c r="L2173" s="873"/>
      <c r="M2173" s="873"/>
      <c r="N2173" s="877"/>
      <c r="O2173" s="873" t="s">
        <v>4430</v>
      </c>
    </row>
    <row r="2174" spans="1:15" x14ac:dyDescent="0.35">
      <c r="A2174" s="873" t="b">
        <v>0</v>
      </c>
      <c r="B2174" s="873"/>
      <c r="C2174" s="873" t="s">
        <v>4449</v>
      </c>
      <c r="D2174" s="878">
        <v>24</v>
      </c>
      <c r="E2174" s="875"/>
      <c r="F2174" s="877"/>
      <c r="G2174" s="876"/>
      <c r="H2174" s="876"/>
      <c r="I2174" s="877"/>
      <c r="J2174" s="877"/>
      <c r="K2174" s="873" t="str">
        <f ca="1">IFERROR(VLOOKUP(C2174,' Disaggregation - Section E '!A$618:J2290,3,0),"")</f>
        <v/>
      </c>
      <c r="L2174" s="873"/>
      <c r="M2174" s="873"/>
      <c r="N2174" s="877"/>
      <c r="O2174" s="873" t="s">
        <v>4430</v>
      </c>
    </row>
    <row r="2175" spans="1:15" x14ac:dyDescent="0.35">
      <c r="A2175" s="873" t="b">
        <v>0</v>
      </c>
      <c r="B2175" s="873"/>
      <c r="C2175" s="873" t="s">
        <v>4451</v>
      </c>
      <c r="D2175" s="878">
        <v>24</v>
      </c>
      <c r="E2175" s="875"/>
      <c r="F2175" s="877"/>
      <c r="G2175" s="876"/>
      <c r="H2175" s="876"/>
      <c r="I2175" s="877"/>
      <c r="J2175" s="877"/>
      <c r="K2175" s="873" t="str">
        <f ca="1">IFERROR(VLOOKUP(C2175,' Disaggregation - Section E '!A$618:J2291,3,0),"")</f>
        <v/>
      </c>
      <c r="L2175" s="873"/>
      <c r="M2175" s="873"/>
      <c r="N2175" s="877"/>
      <c r="O2175" s="873" t="s">
        <v>4430</v>
      </c>
    </row>
    <row r="2176" spans="1:15" x14ac:dyDescent="0.35">
      <c r="A2176" s="873" t="b">
        <v>0</v>
      </c>
      <c r="B2176" s="873"/>
      <c r="C2176" s="873" t="s">
        <v>4453</v>
      </c>
      <c r="D2176" s="878">
        <v>24</v>
      </c>
      <c r="E2176" s="875"/>
      <c r="F2176" s="877"/>
      <c r="G2176" s="876"/>
      <c r="H2176" s="876"/>
      <c r="I2176" s="877"/>
      <c r="J2176" s="877"/>
      <c r="K2176" s="873" t="str">
        <f ca="1">IFERROR(VLOOKUP(C2176,' Disaggregation - Section E '!A$618:J2292,3,0),"")</f>
        <v/>
      </c>
      <c r="L2176" s="873"/>
      <c r="M2176" s="873"/>
      <c r="N2176" s="877"/>
      <c r="O2176" s="873" t="s">
        <v>4430</v>
      </c>
    </row>
    <row r="2177" spans="1:15" x14ac:dyDescent="0.35">
      <c r="A2177" s="873" t="b">
        <v>0</v>
      </c>
      <c r="B2177" s="873"/>
      <c r="C2177" s="873" t="s">
        <v>4455</v>
      </c>
      <c r="D2177" s="878">
        <v>24</v>
      </c>
      <c r="E2177" s="875"/>
      <c r="F2177" s="877"/>
      <c r="G2177" s="876"/>
      <c r="H2177" s="876"/>
      <c r="I2177" s="877"/>
      <c r="J2177" s="877"/>
      <c r="K2177" s="873" t="str">
        <f ca="1">IFERROR(VLOOKUP(C2177,' Disaggregation - Section E '!A$618:J2293,3,0),"")</f>
        <v/>
      </c>
      <c r="L2177" s="873"/>
      <c r="M2177" s="873"/>
      <c r="N2177" s="877"/>
      <c r="O2177" s="873" t="s">
        <v>4430</v>
      </c>
    </row>
    <row r="2178" spans="1:15" x14ac:dyDescent="0.35">
      <c r="A2178" s="873" t="b">
        <v>0</v>
      </c>
      <c r="B2178" s="873"/>
      <c r="C2178" s="873" t="s">
        <v>4457</v>
      </c>
      <c r="D2178" s="878">
        <v>24</v>
      </c>
      <c r="E2178" s="875"/>
      <c r="F2178" s="877"/>
      <c r="G2178" s="876"/>
      <c r="H2178" s="876"/>
      <c r="I2178" s="877"/>
      <c r="J2178" s="877"/>
      <c r="K2178" s="873" t="str">
        <f ca="1">IFERROR(VLOOKUP(C2178,' Disaggregation - Section E '!A$618:J2294,3,0),"")</f>
        <v/>
      </c>
      <c r="L2178" s="873"/>
      <c r="M2178" s="873"/>
      <c r="N2178" s="877"/>
      <c r="O2178" s="873" t="s">
        <v>4430</v>
      </c>
    </row>
    <row r="2179" spans="1:15" x14ac:dyDescent="0.35">
      <c r="A2179" s="873" t="b">
        <v>0</v>
      </c>
      <c r="B2179" s="873"/>
      <c r="C2179" s="873" t="s">
        <v>4459</v>
      </c>
      <c r="D2179" s="878">
        <v>24</v>
      </c>
      <c r="E2179" s="875"/>
      <c r="F2179" s="877"/>
      <c r="G2179" s="876"/>
      <c r="H2179" s="876"/>
      <c r="I2179" s="877"/>
      <c r="J2179" s="877"/>
      <c r="K2179" s="873" t="str">
        <f ca="1">IFERROR(VLOOKUP(C2179,' Disaggregation - Section E '!A$618:J2295,3,0),"")</f>
        <v/>
      </c>
      <c r="L2179" s="873"/>
      <c r="M2179" s="873"/>
      <c r="N2179" s="877"/>
      <c r="O2179" s="873" t="s">
        <v>4430</v>
      </c>
    </row>
    <row r="2180" spans="1:15" x14ac:dyDescent="0.35">
      <c r="A2180" s="873" t="b">
        <v>0</v>
      </c>
      <c r="B2180" s="873"/>
      <c r="C2180" s="873" t="s">
        <v>4461</v>
      </c>
      <c r="D2180" s="878">
        <v>24</v>
      </c>
      <c r="E2180" s="875"/>
      <c r="F2180" s="877"/>
      <c r="G2180" s="876"/>
      <c r="H2180" s="876"/>
      <c r="I2180" s="877"/>
      <c r="J2180" s="877"/>
      <c r="K2180" s="873" t="str">
        <f ca="1">IFERROR(VLOOKUP(C2180,' Disaggregation - Section E '!A$618:J2296,3,0),"")</f>
        <v/>
      </c>
      <c r="L2180" s="873"/>
      <c r="M2180" s="873"/>
      <c r="N2180" s="877"/>
      <c r="O2180" s="873" t="s">
        <v>4430</v>
      </c>
    </row>
    <row r="2181" spans="1:15" x14ac:dyDescent="0.35">
      <c r="A2181" s="873" t="b">
        <v>0</v>
      </c>
      <c r="B2181" s="873"/>
      <c r="C2181" s="873" t="s">
        <v>4463</v>
      </c>
      <c r="D2181" s="878">
        <v>24</v>
      </c>
      <c r="E2181" s="875"/>
      <c r="F2181" s="877"/>
      <c r="G2181" s="876"/>
      <c r="H2181" s="876"/>
      <c r="I2181" s="877"/>
      <c r="J2181" s="877"/>
      <c r="K2181" s="873" t="str">
        <f ca="1">IFERROR(VLOOKUP(C2181,' Disaggregation - Section E '!A$618:J2297,3,0),"")</f>
        <v/>
      </c>
      <c r="L2181" s="873"/>
      <c r="M2181" s="873"/>
      <c r="N2181" s="877"/>
      <c r="O2181" s="873" t="s">
        <v>4430</v>
      </c>
    </row>
    <row r="2182" spans="1:15" x14ac:dyDescent="0.35">
      <c r="A2182" s="873" t="b">
        <v>0</v>
      </c>
      <c r="B2182" s="873"/>
      <c r="C2182" s="873" t="s">
        <v>4465</v>
      </c>
      <c r="D2182" s="878">
        <v>24</v>
      </c>
      <c r="E2182" s="875"/>
      <c r="F2182" s="877"/>
      <c r="G2182" s="876"/>
      <c r="H2182" s="876"/>
      <c r="I2182" s="877"/>
      <c r="J2182" s="877"/>
      <c r="K2182" s="873" t="str">
        <f ca="1">IFERROR(VLOOKUP(C2182,' Disaggregation - Section E '!A$618:J2298,3,0),"")</f>
        <v/>
      </c>
      <c r="L2182" s="873"/>
      <c r="M2182" s="873"/>
      <c r="N2182" s="877"/>
      <c r="O2182" s="873" t="s">
        <v>4430</v>
      </c>
    </row>
    <row r="2183" spans="1:15" x14ac:dyDescent="0.35">
      <c r="A2183" s="873" t="b">
        <v>0</v>
      </c>
      <c r="B2183" s="873"/>
      <c r="C2183" s="873" t="s">
        <v>4467</v>
      </c>
      <c r="D2183" s="878">
        <v>24</v>
      </c>
      <c r="E2183" s="875"/>
      <c r="F2183" s="877"/>
      <c r="G2183" s="876"/>
      <c r="H2183" s="876"/>
      <c r="I2183" s="877"/>
      <c r="J2183" s="877"/>
      <c r="K2183" s="873" t="str">
        <f ca="1">IFERROR(VLOOKUP(C2183,' Disaggregation - Section E '!A$618:J2299,3,0),"")</f>
        <v/>
      </c>
      <c r="L2183" s="873"/>
      <c r="M2183" s="873"/>
      <c r="N2183" s="877"/>
      <c r="O2183" s="873" t="s">
        <v>4430</v>
      </c>
    </row>
    <row r="2184" spans="1:15" x14ac:dyDescent="0.35">
      <c r="A2184" s="873" t="b">
        <v>0</v>
      </c>
      <c r="B2184" s="873"/>
      <c r="C2184" s="873" t="s">
        <v>4469</v>
      </c>
      <c r="D2184" s="878">
        <v>24</v>
      </c>
      <c r="E2184" s="875"/>
      <c r="F2184" s="877"/>
      <c r="G2184" s="876"/>
      <c r="H2184" s="876"/>
      <c r="I2184" s="877"/>
      <c r="J2184" s="877"/>
      <c r="K2184" s="873" t="str">
        <f ca="1">IFERROR(VLOOKUP(C2184,' Disaggregation - Section E '!A$618:J2300,3,0),"")</f>
        <v/>
      </c>
      <c r="L2184" s="873"/>
      <c r="M2184" s="873"/>
      <c r="N2184" s="877"/>
      <c r="O2184" s="873" t="s">
        <v>4430</v>
      </c>
    </row>
    <row r="2185" spans="1:15" x14ac:dyDescent="0.35">
      <c r="A2185" s="873" t="b">
        <v>0</v>
      </c>
      <c r="B2185" s="873"/>
      <c r="C2185" s="873" t="s">
        <v>4472</v>
      </c>
      <c r="D2185" s="878">
        <v>25</v>
      </c>
      <c r="E2185" s="875"/>
      <c r="F2185" s="877"/>
      <c r="G2185" s="876"/>
      <c r="H2185" s="876"/>
      <c r="I2185" s="877"/>
      <c r="J2185" s="877"/>
      <c r="K2185" s="873" t="str">
        <f ca="1">IFERROR(VLOOKUP(C2185,' Disaggregation - Section E '!A$618:J2301,3,0),"")</f>
        <v/>
      </c>
      <c r="L2185" s="873"/>
      <c r="M2185" s="873"/>
      <c r="N2185" s="877"/>
      <c r="O2185" s="873" t="s">
        <v>4471</v>
      </c>
    </row>
    <row r="2186" spans="1:15" x14ac:dyDescent="0.35">
      <c r="A2186" s="873" t="b">
        <v>0</v>
      </c>
      <c r="B2186" s="873"/>
      <c r="C2186" s="873" t="s">
        <v>4474</v>
      </c>
      <c r="D2186" s="878">
        <v>25</v>
      </c>
      <c r="E2186" s="875"/>
      <c r="F2186" s="877"/>
      <c r="G2186" s="876"/>
      <c r="H2186" s="876"/>
      <c r="I2186" s="877"/>
      <c r="J2186" s="877"/>
      <c r="K2186" s="873" t="str">
        <f ca="1">IFERROR(VLOOKUP(C2186,' Disaggregation - Section E '!A$618:J2302,3,0),"")</f>
        <v/>
      </c>
      <c r="L2186" s="873"/>
      <c r="M2186" s="873"/>
      <c r="N2186" s="877"/>
      <c r="O2186" s="873" t="s">
        <v>4471</v>
      </c>
    </row>
    <row r="2187" spans="1:15" x14ac:dyDescent="0.35">
      <c r="A2187" s="873" t="b">
        <v>0</v>
      </c>
      <c r="B2187" s="873"/>
      <c r="C2187" s="873" t="s">
        <v>4476</v>
      </c>
      <c r="D2187" s="878">
        <v>25</v>
      </c>
      <c r="E2187" s="875"/>
      <c r="F2187" s="877"/>
      <c r="G2187" s="876"/>
      <c r="H2187" s="876"/>
      <c r="I2187" s="877"/>
      <c r="J2187" s="877"/>
      <c r="K2187" s="873" t="str">
        <f ca="1">IFERROR(VLOOKUP(C2187,' Disaggregation - Section E '!A$618:J2303,3,0),"")</f>
        <v/>
      </c>
      <c r="L2187" s="873"/>
      <c r="M2187" s="873"/>
      <c r="N2187" s="877"/>
      <c r="O2187" s="873" t="s">
        <v>4471</v>
      </c>
    </row>
    <row r="2188" spans="1:15" x14ac:dyDescent="0.35">
      <c r="A2188" s="873" t="b">
        <v>0</v>
      </c>
      <c r="B2188" s="873"/>
      <c r="C2188" s="873" t="s">
        <v>4478</v>
      </c>
      <c r="D2188" s="878">
        <v>25</v>
      </c>
      <c r="E2188" s="875"/>
      <c r="F2188" s="877"/>
      <c r="G2188" s="876"/>
      <c r="H2188" s="876"/>
      <c r="I2188" s="877"/>
      <c r="J2188" s="877"/>
      <c r="K2188" s="873" t="str">
        <f ca="1">IFERROR(VLOOKUP(C2188,' Disaggregation - Section E '!A$618:J2304,3,0),"")</f>
        <v/>
      </c>
      <c r="L2188" s="873"/>
      <c r="M2188" s="873"/>
      <c r="N2188" s="877"/>
      <c r="O2188" s="873" t="s">
        <v>4471</v>
      </c>
    </row>
    <row r="2189" spans="1:15" x14ac:dyDescent="0.35">
      <c r="A2189" s="873" t="b">
        <v>0</v>
      </c>
      <c r="B2189" s="873"/>
      <c r="C2189" s="873" t="s">
        <v>4480</v>
      </c>
      <c r="D2189" s="878">
        <v>25</v>
      </c>
      <c r="E2189" s="875"/>
      <c r="F2189" s="877"/>
      <c r="G2189" s="876"/>
      <c r="H2189" s="876"/>
      <c r="I2189" s="877"/>
      <c r="J2189" s="877"/>
      <c r="K2189" s="873" t="str">
        <f ca="1">IFERROR(VLOOKUP(C2189,' Disaggregation - Section E '!A$618:J2305,3,0),"")</f>
        <v/>
      </c>
      <c r="L2189" s="873"/>
      <c r="M2189" s="873"/>
      <c r="N2189" s="877"/>
      <c r="O2189" s="873" t="s">
        <v>4471</v>
      </c>
    </row>
    <row r="2190" spans="1:15" x14ac:dyDescent="0.35">
      <c r="A2190" s="873" t="b">
        <v>0</v>
      </c>
      <c r="B2190" s="873"/>
      <c r="C2190" s="873" t="s">
        <v>4482</v>
      </c>
      <c r="D2190" s="878">
        <v>25</v>
      </c>
      <c r="E2190" s="875"/>
      <c r="F2190" s="877"/>
      <c r="G2190" s="876"/>
      <c r="H2190" s="876"/>
      <c r="I2190" s="877"/>
      <c r="J2190" s="877"/>
      <c r="K2190" s="873" t="str">
        <f ca="1">IFERROR(VLOOKUP(C2190,' Disaggregation - Section E '!A$618:J2306,3,0),"")</f>
        <v/>
      </c>
      <c r="L2190" s="873"/>
      <c r="M2190" s="873"/>
      <c r="N2190" s="877"/>
      <c r="O2190" s="873" t="s">
        <v>4471</v>
      </c>
    </row>
    <row r="2191" spans="1:15" x14ac:dyDescent="0.35">
      <c r="A2191" s="873" t="b">
        <v>0</v>
      </c>
      <c r="B2191" s="873"/>
      <c r="C2191" s="873" t="s">
        <v>4484</v>
      </c>
      <c r="D2191" s="878">
        <v>25</v>
      </c>
      <c r="E2191" s="875"/>
      <c r="F2191" s="877"/>
      <c r="G2191" s="876"/>
      <c r="H2191" s="876"/>
      <c r="I2191" s="877"/>
      <c r="J2191" s="877"/>
      <c r="K2191" s="873" t="str">
        <f ca="1">IFERROR(VLOOKUP(C2191,' Disaggregation - Section E '!A$618:J2307,3,0),"")</f>
        <v/>
      </c>
      <c r="L2191" s="873"/>
      <c r="M2191" s="873"/>
      <c r="N2191" s="877"/>
      <c r="O2191" s="873" t="s">
        <v>4471</v>
      </c>
    </row>
    <row r="2192" spans="1:15" x14ac:dyDescent="0.35">
      <c r="A2192" s="873" t="b">
        <v>0</v>
      </c>
      <c r="B2192" s="873"/>
      <c r="C2192" s="873" t="s">
        <v>4486</v>
      </c>
      <c r="D2192" s="878">
        <v>25</v>
      </c>
      <c r="E2192" s="875"/>
      <c r="F2192" s="877"/>
      <c r="G2192" s="876"/>
      <c r="H2192" s="876"/>
      <c r="I2192" s="877"/>
      <c r="J2192" s="877"/>
      <c r="K2192" s="873" t="str">
        <f ca="1">IFERROR(VLOOKUP(C2192,' Disaggregation - Section E '!A$618:J2308,3,0),"")</f>
        <v/>
      </c>
      <c r="L2192" s="873"/>
      <c r="M2192" s="873"/>
      <c r="N2192" s="877"/>
      <c r="O2192" s="873" t="s">
        <v>4471</v>
      </c>
    </row>
    <row r="2193" spans="1:15" x14ac:dyDescent="0.35">
      <c r="A2193" s="873" t="b">
        <v>0</v>
      </c>
      <c r="B2193" s="873"/>
      <c r="C2193" s="873" t="s">
        <v>4488</v>
      </c>
      <c r="D2193" s="878">
        <v>25</v>
      </c>
      <c r="E2193" s="875"/>
      <c r="F2193" s="877"/>
      <c r="G2193" s="876"/>
      <c r="H2193" s="876"/>
      <c r="I2193" s="877"/>
      <c r="J2193" s="877"/>
      <c r="K2193" s="873" t="str">
        <f ca="1">IFERROR(VLOOKUP(C2193,' Disaggregation - Section E '!A$618:J2309,3,0),"")</f>
        <v/>
      </c>
      <c r="L2193" s="873"/>
      <c r="M2193" s="873"/>
      <c r="N2193" s="877"/>
      <c r="O2193" s="873" t="s">
        <v>4471</v>
      </c>
    </row>
    <row r="2194" spans="1:15" x14ac:dyDescent="0.35">
      <c r="A2194" s="873" t="b">
        <v>0</v>
      </c>
      <c r="B2194" s="873"/>
      <c r="C2194" s="873" t="s">
        <v>4490</v>
      </c>
      <c r="D2194" s="878">
        <v>25</v>
      </c>
      <c r="E2194" s="875"/>
      <c r="F2194" s="877"/>
      <c r="G2194" s="876"/>
      <c r="H2194" s="876"/>
      <c r="I2194" s="877"/>
      <c r="J2194" s="877"/>
      <c r="K2194" s="873" t="str">
        <f ca="1">IFERROR(VLOOKUP(C2194,' Disaggregation - Section E '!A$618:J2310,3,0),"")</f>
        <v/>
      </c>
      <c r="L2194" s="873"/>
      <c r="M2194" s="873"/>
      <c r="N2194" s="877"/>
      <c r="O2194" s="873" t="s">
        <v>4471</v>
      </c>
    </row>
    <row r="2195" spans="1:15" x14ac:dyDescent="0.35">
      <c r="A2195" s="873" t="b">
        <v>0</v>
      </c>
      <c r="B2195" s="873"/>
      <c r="C2195" s="873" t="s">
        <v>4492</v>
      </c>
      <c r="D2195" s="878">
        <v>25</v>
      </c>
      <c r="E2195" s="875"/>
      <c r="F2195" s="877"/>
      <c r="G2195" s="876"/>
      <c r="H2195" s="876"/>
      <c r="I2195" s="877"/>
      <c r="J2195" s="877"/>
      <c r="K2195" s="873" t="str">
        <f ca="1">IFERROR(VLOOKUP(C2195,' Disaggregation - Section E '!A$618:J2311,3,0),"")</f>
        <v/>
      </c>
      <c r="L2195" s="873"/>
      <c r="M2195" s="873"/>
      <c r="N2195" s="877"/>
      <c r="O2195" s="873" t="s">
        <v>4471</v>
      </c>
    </row>
    <row r="2196" spans="1:15" x14ac:dyDescent="0.35">
      <c r="A2196" s="873" t="b">
        <v>0</v>
      </c>
      <c r="B2196" s="873"/>
      <c r="C2196" s="873" t="s">
        <v>4494</v>
      </c>
      <c r="D2196" s="878">
        <v>25</v>
      </c>
      <c r="E2196" s="875"/>
      <c r="F2196" s="877"/>
      <c r="G2196" s="876"/>
      <c r="H2196" s="876"/>
      <c r="I2196" s="877"/>
      <c r="J2196" s="877"/>
      <c r="K2196" s="873" t="str">
        <f ca="1">IFERROR(VLOOKUP(C2196,' Disaggregation - Section E '!A$618:J2312,3,0),"")</f>
        <v/>
      </c>
      <c r="L2196" s="873"/>
      <c r="M2196" s="873"/>
      <c r="N2196" s="877"/>
      <c r="O2196" s="873" t="s">
        <v>4471</v>
      </c>
    </row>
    <row r="2197" spans="1:15" x14ac:dyDescent="0.35">
      <c r="A2197" s="873" t="b">
        <v>0</v>
      </c>
      <c r="B2197" s="873"/>
      <c r="C2197" s="873" t="s">
        <v>4496</v>
      </c>
      <c r="D2197" s="878">
        <v>25</v>
      </c>
      <c r="E2197" s="875"/>
      <c r="F2197" s="877"/>
      <c r="G2197" s="876"/>
      <c r="H2197" s="876"/>
      <c r="I2197" s="877"/>
      <c r="J2197" s="877"/>
      <c r="K2197" s="873" t="str">
        <f ca="1">IFERROR(VLOOKUP(C2197,' Disaggregation - Section E '!A$618:J2313,3,0),"")</f>
        <v/>
      </c>
      <c r="L2197" s="873"/>
      <c r="M2197" s="873"/>
      <c r="N2197" s="877"/>
      <c r="O2197" s="873" t="s">
        <v>4471</v>
      </c>
    </row>
    <row r="2198" spans="1:15" x14ac:dyDescent="0.35">
      <c r="A2198" s="873" t="b">
        <v>0</v>
      </c>
      <c r="B2198" s="873"/>
      <c r="C2198" s="873" t="s">
        <v>4498</v>
      </c>
      <c r="D2198" s="878">
        <v>25</v>
      </c>
      <c r="E2198" s="875"/>
      <c r="F2198" s="877"/>
      <c r="G2198" s="876"/>
      <c r="H2198" s="876"/>
      <c r="I2198" s="877"/>
      <c r="J2198" s="877"/>
      <c r="K2198" s="873" t="str">
        <f ca="1">IFERROR(VLOOKUP(C2198,' Disaggregation - Section E '!A$618:J2314,3,0),"")</f>
        <v/>
      </c>
      <c r="L2198" s="873"/>
      <c r="M2198" s="873"/>
      <c r="N2198" s="877"/>
      <c r="O2198" s="873" t="s">
        <v>4471</v>
      </c>
    </row>
    <row r="2199" spans="1:15" x14ac:dyDescent="0.35">
      <c r="A2199" s="873" t="b">
        <v>0</v>
      </c>
      <c r="B2199" s="873"/>
      <c r="C2199" s="873" t="s">
        <v>4500</v>
      </c>
      <c r="D2199" s="878">
        <v>25</v>
      </c>
      <c r="E2199" s="875"/>
      <c r="F2199" s="877"/>
      <c r="G2199" s="876"/>
      <c r="H2199" s="876"/>
      <c r="I2199" s="877"/>
      <c r="J2199" s="877"/>
      <c r="K2199" s="873" t="str">
        <f ca="1">IFERROR(VLOOKUP(C2199,' Disaggregation - Section E '!A$618:J2315,3,0),"")</f>
        <v/>
      </c>
      <c r="L2199" s="873"/>
      <c r="M2199" s="873"/>
      <c r="N2199" s="877"/>
      <c r="O2199" s="873" t="s">
        <v>4471</v>
      </c>
    </row>
    <row r="2200" spans="1:15" x14ac:dyDescent="0.35">
      <c r="A2200" s="873" t="b">
        <v>0</v>
      </c>
      <c r="B2200" s="873"/>
      <c r="C2200" s="873" t="s">
        <v>4502</v>
      </c>
      <c r="D2200" s="878">
        <v>25</v>
      </c>
      <c r="E2200" s="875"/>
      <c r="F2200" s="877"/>
      <c r="G2200" s="876"/>
      <c r="H2200" s="876"/>
      <c r="I2200" s="877"/>
      <c r="J2200" s="877"/>
      <c r="K2200" s="873" t="str">
        <f ca="1">IFERROR(VLOOKUP(C2200,' Disaggregation - Section E '!A$618:J2316,3,0),"")</f>
        <v/>
      </c>
      <c r="L2200" s="873"/>
      <c r="M2200" s="873"/>
      <c r="N2200" s="877"/>
      <c r="O2200" s="873" t="s">
        <v>4471</v>
      </c>
    </row>
    <row r="2201" spans="1:15" x14ac:dyDescent="0.35">
      <c r="A2201" s="873" t="b">
        <v>0</v>
      </c>
      <c r="B2201" s="873"/>
      <c r="C2201" s="873" t="s">
        <v>4504</v>
      </c>
      <c r="D2201" s="878">
        <v>25</v>
      </c>
      <c r="E2201" s="875"/>
      <c r="F2201" s="877"/>
      <c r="G2201" s="876"/>
      <c r="H2201" s="876"/>
      <c r="I2201" s="877"/>
      <c r="J2201" s="877"/>
      <c r="K2201" s="873" t="str">
        <f ca="1">IFERROR(VLOOKUP(C2201,' Disaggregation - Section E '!A$618:J2317,3,0),"")</f>
        <v/>
      </c>
      <c r="L2201" s="873"/>
      <c r="M2201" s="873"/>
      <c r="N2201" s="877"/>
      <c r="O2201" s="873" t="s">
        <v>4471</v>
      </c>
    </row>
    <row r="2202" spans="1:15" x14ac:dyDescent="0.35">
      <c r="A2202" s="873" t="b">
        <v>0</v>
      </c>
      <c r="B2202" s="873"/>
      <c r="C2202" s="873" t="s">
        <v>4506</v>
      </c>
      <c r="D2202" s="878">
        <v>25</v>
      </c>
      <c r="E2202" s="875"/>
      <c r="F2202" s="877"/>
      <c r="G2202" s="876"/>
      <c r="H2202" s="876"/>
      <c r="I2202" s="877"/>
      <c r="J2202" s="877"/>
      <c r="K2202" s="873" t="str">
        <f ca="1">IFERROR(VLOOKUP(C2202,' Disaggregation - Section E '!A$618:J2318,3,0),"")</f>
        <v/>
      </c>
      <c r="L2202" s="873"/>
      <c r="M2202" s="873"/>
      <c r="N2202" s="877"/>
      <c r="O2202" s="873" t="s">
        <v>4471</v>
      </c>
    </row>
    <row r="2203" spans="1:15" x14ac:dyDescent="0.35">
      <c r="A2203" s="873" t="b">
        <v>0</v>
      </c>
      <c r="B2203" s="873"/>
      <c r="C2203" s="873" t="s">
        <v>4508</v>
      </c>
      <c r="D2203" s="878">
        <v>25</v>
      </c>
      <c r="E2203" s="875"/>
      <c r="F2203" s="877"/>
      <c r="G2203" s="876"/>
      <c r="H2203" s="876"/>
      <c r="I2203" s="877"/>
      <c r="J2203" s="877"/>
      <c r="K2203" s="873" t="str">
        <f ca="1">IFERROR(VLOOKUP(C2203,' Disaggregation - Section E '!A$618:J2319,3,0),"")</f>
        <v/>
      </c>
      <c r="L2203" s="873"/>
      <c r="M2203" s="873"/>
      <c r="N2203" s="877"/>
      <c r="O2203" s="873" t="s">
        <v>4471</v>
      </c>
    </row>
    <row r="2204" spans="1:15" x14ac:dyDescent="0.35">
      <c r="A2204" s="873" t="b">
        <v>0</v>
      </c>
      <c r="B2204" s="873"/>
      <c r="C2204" s="873" t="s">
        <v>4510</v>
      </c>
      <c r="D2204" s="878">
        <v>25</v>
      </c>
      <c r="E2204" s="875"/>
      <c r="F2204" s="877"/>
      <c r="G2204" s="876"/>
      <c r="H2204" s="876"/>
      <c r="I2204" s="877"/>
      <c r="J2204" s="877"/>
      <c r="K2204" s="873" t="str">
        <f ca="1">IFERROR(VLOOKUP(C2204,' Disaggregation - Section E '!A$618:J2320,3,0),"")</f>
        <v/>
      </c>
      <c r="L2204" s="873"/>
      <c r="M2204" s="873"/>
      <c r="N2204" s="877"/>
      <c r="O2204" s="873" t="s">
        <v>4471</v>
      </c>
    </row>
    <row r="2205" spans="1:15" x14ac:dyDescent="0.35">
      <c r="A2205" s="873" t="b">
        <v>0</v>
      </c>
      <c r="B2205" s="873"/>
      <c r="C2205" s="873" t="s">
        <v>4513</v>
      </c>
      <c r="D2205" s="878">
        <v>26</v>
      </c>
      <c r="E2205" s="875"/>
      <c r="F2205" s="877"/>
      <c r="G2205" s="876"/>
      <c r="H2205" s="876"/>
      <c r="I2205" s="877"/>
      <c r="J2205" s="877"/>
      <c r="K2205" s="873" t="str">
        <f ca="1">IFERROR(VLOOKUP(C2205,' Disaggregation - Section E '!A$618:J2321,3,0),"")</f>
        <v/>
      </c>
      <c r="L2205" s="873"/>
      <c r="M2205" s="873"/>
      <c r="N2205" s="877"/>
      <c r="O2205" s="873" t="s">
        <v>4512</v>
      </c>
    </row>
    <row r="2206" spans="1:15" x14ac:dyDescent="0.35">
      <c r="A2206" s="873" t="b">
        <v>0</v>
      </c>
      <c r="B2206" s="873"/>
      <c r="C2206" s="873" t="s">
        <v>4515</v>
      </c>
      <c r="D2206" s="878">
        <v>26</v>
      </c>
      <c r="E2206" s="875"/>
      <c r="F2206" s="877"/>
      <c r="G2206" s="876"/>
      <c r="H2206" s="876"/>
      <c r="I2206" s="877"/>
      <c r="J2206" s="877"/>
      <c r="K2206" s="873" t="str">
        <f ca="1">IFERROR(VLOOKUP(C2206,' Disaggregation - Section E '!A$618:J2322,3,0),"")</f>
        <v/>
      </c>
      <c r="L2206" s="873"/>
      <c r="M2206" s="873"/>
      <c r="N2206" s="877"/>
      <c r="O2206" s="873" t="s">
        <v>4512</v>
      </c>
    </row>
    <row r="2207" spans="1:15" x14ac:dyDescent="0.35">
      <c r="A2207" s="873" t="b">
        <v>0</v>
      </c>
      <c r="B2207" s="873"/>
      <c r="C2207" s="873" t="s">
        <v>4517</v>
      </c>
      <c r="D2207" s="878">
        <v>26</v>
      </c>
      <c r="E2207" s="875"/>
      <c r="F2207" s="877"/>
      <c r="G2207" s="876"/>
      <c r="H2207" s="876"/>
      <c r="I2207" s="877"/>
      <c r="J2207" s="877"/>
      <c r="K2207" s="873" t="str">
        <f ca="1">IFERROR(VLOOKUP(C2207,' Disaggregation - Section E '!A$618:J2323,3,0),"")</f>
        <v/>
      </c>
      <c r="L2207" s="873"/>
      <c r="M2207" s="873"/>
      <c r="N2207" s="877"/>
      <c r="O2207" s="873" t="s">
        <v>4512</v>
      </c>
    </row>
    <row r="2208" spans="1:15" x14ac:dyDescent="0.35">
      <c r="A2208" s="873" t="b">
        <v>0</v>
      </c>
      <c r="B2208" s="873"/>
      <c r="C2208" s="873" t="s">
        <v>4519</v>
      </c>
      <c r="D2208" s="878">
        <v>26</v>
      </c>
      <c r="E2208" s="875"/>
      <c r="F2208" s="877"/>
      <c r="G2208" s="876"/>
      <c r="H2208" s="876"/>
      <c r="I2208" s="877"/>
      <c r="J2208" s="877"/>
      <c r="K2208" s="873" t="str">
        <f ca="1">IFERROR(VLOOKUP(C2208,' Disaggregation - Section E '!A$618:J2324,3,0),"")</f>
        <v/>
      </c>
      <c r="L2208" s="873"/>
      <c r="M2208" s="873"/>
      <c r="N2208" s="877"/>
      <c r="O2208" s="873" t="s">
        <v>4512</v>
      </c>
    </row>
    <row r="2209" spans="1:15" x14ac:dyDescent="0.35">
      <c r="A2209" s="873" t="b">
        <v>0</v>
      </c>
      <c r="B2209" s="873"/>
      <c r="C2209" s="873" t="s">
        <v>4521</v>
      </c>
      <c r="D2209" s="878">
        <v>26</v>
      </c>
      <c r="E2209" s="875"/>
      <c r="F2209" s="877"/>
      <c r="G2209" s="876"/>
      <c r="H2209" s="876"/>
      <c r="I2209" s="877"/>
      <c r="J2209" s="877"/>
      <c r="K2209" s="873" t="str">
        <f ca="1">IFERROR(VLOOKUP(C2209,' Disaggregation - Section E '!A$618:J2325,3,0),"")</f>
        <v/>
      </c>
      <c r="L2209" s="873"/>
      <c r="M2209" s="873"/>
      <c r="N2209" s="877"/>
      <c r="O2209" s="873" t="s">
        <v>4512</v>
      </c>
    </row>
    <row r="2210" spans="1:15" x14ac:dyDescent="0.35">
      <c r="A2210" s="873" t="b">
        <v>0</v>
      </c>
      <c r="B2210" s="873"/>
      <c r="C2210" s="873" t="s">
        <v>4523</v>
      </c>
      <c r="D2210" s="878">
        <v>26</v>
      </c>
      <c r="E2210" s="875"/>
      <c r="F2210" s="877"/>
      <c r="G2210" s="876"/>
      <c r="H2210" s="876"/>
      <c r="I2210" s="877"/>
      <c r="J2210" s="877"/>
      <c r="K2210" s="873" t="str">
        <f ca="1">IFERROR(VLOOKUP(C2210,' Disaggregation - Section E '!A$618:J2326,3,0),"")</f>
        <v/>
      </c>
      <c r="L2210" s="873"/>
      <c r="M2210" s="873"/>
      <c r="N2210" s="877"/>
      <c r="O2210" s="873" t="s">
        <v>4512</v>
      </c>
    </row>
    <row r="2211" spans="1:15" x14ac:dyDescent="0.35">
      <c r="A2211" s="873" t="b">
        <v>0</v>
      </c>
      <c r="B2211" s="873"/>
      <c r="C2211" s="873" t="s">
        <v>4525</v>
      </c>
      <c r="D2211" s="878">
        <v>26</v>
      </c>
      <c r="E2211" s="875"/>
      <c r="F2211" s="877"/>
      <c r="G2211" s="876"/>
      <c r="H2211" s="876"/>
      <c r="I2211" s="877"/>
      <c r="J2211" s="877"/>
      <c r="K2211" s="873" t="str">
        <f ca="1">IFERROR(VLOOKUP(C2211,' Disaggregation - Section E '!A$618:J2327,3,0),"")</f>
        <v/>
      </c>
      <c r="L2211" s="873"/>
      <c r="M2211" s="873"/>
      <c r="N2211" s="877"/>
      <c r="O2211" s="873" t="s">
        <v>4512</v>
      </c>
    </row>
    <row r="2212" spans="1:15" x14ac:dyDescent="0.35">
      <c r="A2212" s="873" t="b">
        <v>0</v>
      </c>
      <c r="B2212" s="873"/>
      <c r="C2212" s="873" t="s">
        <v>4527</v>
      </c>
      <c r="D2212" s="878">
        <v>26</v>
      </c>
      <c r="E2212" s="875"/>
      <c r="F2212" s="877"/>
      <c r="G2212" s="876"/>
      <c r="H2212" s="876"/>
      <c r="I2212" s="877"/>
      <c r="J2212" s="877"/>
      <c r="K2212" s="873" t="str">
        <f ca="1">IFERROR(VLOOKUP(C2212,' Disaggregation - Section E '!A$618:J2328,3,0),"")</f>
        <v/>
      </c>
      <c r="L2212" s="873"/>
      <c r="M2212" s="873"/>
      <c r="N2212" s="877"/>
      <c r="O2212" s="873" t="s">
        <v>4512</v>
      </c>
    </row>
    <row r="2213" spans="1:15" x14ac:dyDescent="0.35">
      <c r="A2213" s="873" t="b">
        <v>0</v>
      </c>
      <c r="B2213" s="873"/>
      <c r="C2213" s="873" t="s">
        <v>4529</v>
      </c>
      <c r="D2213" s="878">
        <v>26</v>
      </c>
      <c r="E2213" s="875"/>
      <c r="F2213" s="877"/>
      <c r="G2213" s="876"/>
      <c r="H2213" s="876"/>
      <c r="I2213" s="877"/>
      <c r="J2213" s="877"/>
      <c r="K2213" s="873" t="str">
        <f ca="1">IFERROR(VLOOKUP(C2213,' Disaggregation - Section E '!A$618:J2329,3,0),"")</f>
        <v/>
      </c>
      <c r="L2213" s="873"/>
      <c r="M2213" s="873"/>
      <c r="N2213" s="877"/>
      <c r="O2213" s="873" t="s">
        <v>4512</v>
      </c>
    </row>
    <row r="2214" spans="1:15" x14ac:dyDescent="0.35">
      <c r="A2214" s="873" t="b">
        <v>0</v>
      </c>
      <c r="B2214" s="873"/>
      <c r="C2214" s="873" t="s">
        <v>4531</v>
      </c>
      <c r="D2214" s="878">
        <v>26</v>
      </c>
      <c r="E2214" s="875"/>
      <c r="F2214" s="877"/>
      <c r="G2214" s="876"/>
      <c r="H2214" s="876"/>
      <c r="I2214" s="877"/>
      <c r="J2214" s="877"/>
      <c r="K2214" s="873" t="str">
        <f ca="1">IFERROR(VLOOKUP(C2214,' Disaggregation - Section E '!A$618:J2330,3,0),"")</f>
        <v/>
      </c>
      <c r="L2214" s="873"/>
      <c r="M2214" s="873"/>
      <c r="N2214" s="877"/>
      <c r="O2214" s="873" t="s">
        <v>4512</v>
      </c>
    </row>
    <row r="2215" spans="1:15" x14ac:dyDescent="0.35">
      <c r="A2215" s="873" t="b">
        <v>0</v>
      </c>
      <c r="B2215" s="873"/>
      <c r="C2215" s="873" t="s">
        <v>4533</v>
      </c>
      <c r="D2215" s="878">
        <v>26</v>
      </c>
      <c r="E2215" s="875"/>
      <c r="F2215" s="877"/>
      <c r="G2215" s="876"/>
      <c r="H2215" s="876"/>
      <c r="I2215" s="877"/>
      <c r="J2215" s="877"/>
      <c r="K2215" s="873" t="str">
        <f ca="1">IFERROR(VLOOKUP(C2215,' Disaggregation - Section E '!A$618:J2331,3,0),"")</f>
        <v/>
      </c>
      <c r="L2215" s="873"/>
      <c r="M2215" s="873"/>
      <c r="N2215" s="877"/>
      <c r="O2215" s="873" t="s">
        <v>4512</v>
      </c>
    </row>
    <row r="2216" spans="1:15" x14ac:dyDescent="0.35">
      <c r="A2216" s="873" t="b">
        <v>0</v>
      </c>
      <c r="B2216" s="873"/>
      <c r="C2216" s="873" t="s">
        <v>4535</v>
      </c>
      <c r="D2216" s="878">
        <v>26</v>
      </c>
      <c r="E2216" s="875"/>
      <c r="F2216" s="877"/>
      <c r="G2216" s="876"/>
      <c r="H2216" s="876"/>
      <c r="I2216" s="877"/>
      <c r="J2216" s="877"/>
      <c r="K2216" s="873" t="str">
        <f ca="1">IFERROR(VLOOKUP(C2216,' Disaggregation - Section E '!A$618:J2332,3,0),"")</f>
        <v/>
      </c>
      <c r="L2216" s="873"/>
      <c r="M2216" s="873"/>
      <c r="N2216" s="877"/>
      <c r="O2216" s="873" t="s">
        <v>4512</v>
      </c>
    </row>
    <row r="2217" spans="1:15" x14ac:dyDescent="0.35">
      <c r="A2217" s="873" t="b">
        <v>0</v>
      </c>
      <c r="B2217" s="873"/>
      <c r="C2217" s="873" t="s">
        <v>4537</v>
      </c>
      <c r="D2217" s="878">
        <v>26</v>
      </c>
      <c r="E2217" s="875"/>
      <c r="F2217" s="877"/>
      <c r="G2217" s="876"/>
      <c r="H2217" s="876"/>
      <c r="I2217" s="877"/>
      <c r="J2217" s="877"/>
      <c r="K2217" s="873" t="str">
        <f ca="1">IFERROR(VLOOKUP(C2217,' Disaggregation - Section E '!A$618:J2333,3,0),"")</f>
        <v/>
      </c>
      <c r="L2217" s="873"/>
      <c r="M2217" s="873"/>
      <c r="N2217" s="877"/>
      <c r="O2217" s="873" t="s">
        <v>4512</v>
      </c>
    </row>
    <row r="2218" spans="1:15" x14ac:dyDescent="0.35">
      <c r="A2218" s="873" t="b">
        <v>0</v>
      </c>
      <c r="B2218" s="873"/>
      <c r="C2218" s="873" t="s">
        <v>4539</v>
      </c>
      <c r="D2218" s="878">
        <v>26</v>
      </c>
      <c r="E2218" s="875"/>
      <c r="F2218" s="877"/>
      <c r="G2218" s="876"/>
      <c r="H2218" s="876"/>
      <c r="I2218" s="877"/>
      <c r="J2218" s="877"/>
      <c r="K2218" s="873" t="str">
        <f ca="1">IFERROR(VLOOKUP(C2218,' Disaggregation - Section E '!A$618:J2334,3,0),"")</f>
        <v/>
      </c>
      <c r="L2218" s="873"/>
      <c r="M2218" s="873"/>
      <c r="N2218" s="877"/>
      <c r="O2218" s="873" t="s">
        <v>4512</v>
      </c>
    </row>
    <row r="2219" spans="1:15" x14ac:dyDescent="0.35">
      <c r="A2219" s="873" t="b">
        <v>0</v>
      </c>
      <c r="B2219" s="873"/>
      <c r="C2219" s="873" t="s">
        <v>4541</v>
      </c>
      <c r="D2219" s="878">
        <v>26</v>
      </c>
      <c r="E2219" s="875"/>
      <c r="F2219" s="877"/>
      <c r="G2219" s="876"/>
      <c r="H2219" s="876"/>
      <c r="I2219" s="877"/>
      <c r="J2219" s="877"/>
      <c r="K2219" s="873" t="str">
        <f ca="1">IFERROR(VLOOKUP(C2219,' Disaggregation - Section E '!A$618:J2335,3,0),"")</f>
        <v/>
      </c>
      <c r="L2219" s="873"/>
      <c r="M2219" s="873"/>
      <c r="N2219" s="877"/>
      <c r="O2219" s="873" t="s">
        <v>4512</v>
      </c>
    </row>
    <row r="2220" spans="1:15" x14ac:dyDescent="0.35">
      <c r="A2220" s="873" t="b">
        <v>0</v>
      </c>
      <c r="B2220" s="873"/>
      <c r="C2220" s="873" t="s">
        <v>4543</v>
      </c>
      <c r="D2220" s="878">
        <v>26</v>
      </c>
      <c r="E2220" s="875"/>
      <c r="F2220" s="877"/>
      <c r="G2220" s="876"/>
      <c r="H2220" s="876"/>
      <c r="I2220" s="877"/>
      <c r="J2220" s="877"/>
      <c r="K2220" s="873" t="str">
        <f ca="1">IFERROR(VLOOKUP(C2220,' Disaggregation - Section E '!A$618:J2336,3,0),"")</f>
        <v/>
      </c>
      <c r="L2220" s="873"/>
      <c r="M2220" s="873"/>
      <c r="N2220" s="877"/>
      <c r="O2220" s="873" t="s">
        <v>4512</v>
      </c>
    </row>
    <row r="2221" spans="1:15" x14ac:dyDescent="0.35">
      <c r="A2221" s="873" t="b">
        <v>0</v>
      </c>
      <c r="B2221" s="873"/>
      <c r="C2221" s="873" t="s">
        <v>4545</v>
      </c>
      <c r="D2221" s="878">
        <v>26</v>
      </c>
      <c r="E2221" s="875"/>
      <c r="F2221" s="877"/>
      <c r="G2221" s="876"/>
      <c r="H2221" s="876"/>
      <c r="I2221" s="877"/>
      <c r="J2221" s="877"/>
      <c r="K2221" s="873" t="str">
        <f ca="1">IFERROR(VLOOKUP(C2221,' Disaggregation - Section E '!A$618:J2337,3,0),"")</f>
        <v/>
      </c>
      <c r="L2221" s="873"/>
      <c r="M2221" s="873"/>
      <c r="N2221" s="877"/>
      <c r="O2221" s="873" t="s">
        <v>4512</v>
      </c>
    </row>
    <row r="2222" spans="1:15" x14ac:dyDescent="0.35">
      <c r="A2222" s="873" t="b">
        <v>0</v>
      </c>
      <c r="B2222" s="873"/>
      <c r="C2222" s="873" t="s">
        <v>4547</v>
      </c>
      <c r="D2222" s="878">
        <v>26</v>
      </c>
      <c r="E2222" s="875"/>
      <c r="F2222" s="877"/>
      <c r="G2222" s="876"/>
      <c r="H2222" s="876"/>
      <c r="I2222" s="877"/>
      <c r="J2222" s="877"/>
      <c r="K2222" s="873" t="str">
        <f ca="1">IFERROR(VLOOKUP(C2222,' Disaggregation - Section E '!A$618:J2338,3,0),"")</f>
        <v/>
      </c>
      <c r="L2222" s="873"/>
      <c r="M2222" s="873"/>
      <c r="N2222" s="877"/>
      <c r="O2222" s="873" t="s">
        <v>4512</v>
      </c>
    </row>
    <row r="2223" spans="1:15" x14ac:dyDescent="0.35">
      <c r="A2223" s="873" t="b">
        <v>0</v>
      </c>
      <c r="B2223" s="873"/>
      <c r="C2223" s="873" t="s">
        <v>4549</v>
      </c>
      <c r="D2223" s="878">
        <v>26</v>
      </c>
      <c r="E2223" s="875"/>
      <c r="F2223" s="877"/>
      <c r="G2223" s="876"/>
      <c r="H2223" s="876"/>
      <c r="I2223" s="877"/>
      <c r="J2223" s="877"/>
      <c r="K2223" s="873" t="str">
        <f ca="1">IFERROR(VLOOKUP(C2223,' Disaggregation - Section E '!A$618:J2339,3,0),"")</f>
        <v/>
      </c>
      <c r="L2223" s="873"/>
      <c r="M2223" s="873"/>
      <c r="N2223" s="877"/>
      <c r="O2223" s="873" t="s">
        <v>4512</v>
      </c>
    </row>
    <row r="2224" spans="1:15" x14ac:dyDescent="0.35">
      <c r="A2224" s="873" t="b">
        <v>0</v>
      </c>
      <c r="B2224" s="873"/>
      <c r="C2224" s="873" t="s">
        <v>4551</v>
      </c>
      <c r="D2224" s="878">
        <v>26</v>
      </c>
      <c r="E2224" s="875"/>
      <c r="F2224" s="877"/>
      <c r="G2224" s="876"/>
      <c r="H2224" s="876"/>
      <c r="I2224" s="877"/>
      <c r="J2224" s="877"/>
      <c r="K2224" s="873" t="str">
        <f ca="1">IFERROR(VLOOKUP(C2224,' Disaggregation - Section E '!A$618:J2340,3,0),"")</f>
        <v/>
      </c>
      <c r="L2224" s="873"/>
      <c r="M2224" s="873"/>
      <c r="N2224" s="877"/>
      <c r="O2224" s="873" t="s">
        <v>4512</v>
      </c>
    </row>
    <row r="2225" spans="1:15" x14ac:dyDescent="0.35">
      <c r="A2225" s="873" t="b">
        <v>0</v>
      </c>
      <c r="B2225" s="873"/>
      <c r="C2225" s="873" t="s">
        <v>4554</v>
      </c>
      <c r="D2225" s="878">
        <v>27</v>
      </c>
      <c r="E2225" s="875"/>
      <c r="F2225" s="877"/>
      <c r="G2225" s="876"/>
      <c r="H2225" s="876"/>
      <c r="I2225" s="877"/>
      <c r="J2225" s="877"/>
      <c r="K2225" s="873" t="str">
        <f ca="1">IFERROR(VLOOKUP(C2225,' Disaggregation - Section E '!A$618:J2341,3,0),"")</f>
        <v/>
      </c>
      <c r="L2225" s="873"/>
      <c r="M2225" s="873"/>
      <c r="N2225" s="877"/>
      <c r="O2225" s="873" t="s">
        <v>4553</v>
      </c>
    </row>
    <row r="2226" spans="1:15" x14ac:dyDescent="0.35">
      <c r="A2226" s="873" t="b">
        <v>0</v>
      </c>
      <c r="B2226" s="873"/>
      <c r="C2226" s="873" t="s">
        <v>4556</v>
      </c>
      <c r="D2226" s="878">
        <v>27</v>
      </c>
      <c r="E2226" s="875"/>
      <c r="F2226" s="877"/>
      <c r="G2226" s="876"/>
      <c r="H2226" s="876"/>
      <c r="I2226" s="877"/>
      <c r="J2226" s="877"/>
      <c r="K2226" s="873" t="str">
        <f ca="1">IFERROR(VLOOKUP(C2226,' Disaggregation - Section E '!A$618:J2342,3,0),"")</f>
        <v/>
      </c>
      <c r="L2226" s="873"/>
      <c r="M2226" s="873"/>
      <c r="N2226" s="877"/>
      <c r="O2226" s="873" t="s">
        <v>4553</v>
      </c>
    </row>
    <row r="2227" spans="1:15" x14ac:dyDescent="0.35">
      <c r="A2227" s="873" t="b">
        <v>0</v>
      </c>
      <c r="B2227" s="873"/>
      <c r="C2227" s="873" t="s">
        <v>4558</v>
      </c>
      <c r="D2227" s="878">
        <v>27</v>
      </c>
      <c r="E2227" s="875"/>
      <c r="F2227" s="877"/>
      <c r="G2227" s="876"/>
      <c r="H2227" s="876"/>
      <c r="I2227" s="877"/>
      <c r="J2227" s="877"/>
      <c r="K2227" s="873" t="str">
        <f ca="1">IFERROR(VLOOKUP(C2227,' Disaggregation - Section E '!A$618:J2343,3,0),"")</f>
        <v/>
      </c>
      <c r="L2227" s="873"/>
      <c r="M2227" s="873"/>
      <c r="N2227" s="877"/>
      <c r="O2227" s="873" t="s">
        <v>4553</v>
      </c>
    </row>
    <row r="2228" spans="1:15" x14ac:dyDescent="0.35">
      <c r="A2228" s="873" t="b">
        <v>0</v>
      </c>
      <c r="B2228" s="873"/>
      <c r="C2228" s="873" t="s">
        <v>4560</v>
      </c>
      <c r="D2228" s="878">
        <v>27</v>
      </c>
      <c r="E2228" s="875"/>
      <c r="F2228" s="877"/>
      <c r="G2228" s="876"/>
      <c r="H2228" s="876"/>
      <c r="I2228" s="877"/>
      <c r="J2228" s="877"/>
      <c r="K2228" s="873" t="str">
        <f ca="1">IFERROR(VLOOKUP(C2228,' Disaggregation - Section E '!A$618:J2344,3,0),"")</f>
        <v/>
      </c>
      <c r="L2228" s="873"/>
      <c r="M2228" s="873"/>
      <c r="N2228" s="877"/>
      <c r="O2228" s="873" t="s">
        <v>4553</v>
      </c>
    </row>
    <row r="2229" spans="1:15" x14ac:dyDescent="0.35">
      <c r="A2229" s="873" t="b">
        <v>0</v>
      </c>
      <c r="B2229" s="873"/>
      <c r="C2229" s="873" t="s">
        <v>4562</v>
      </c>
      <c r="D2229" s="878">
        <v>27</v>
      </c>
      <c r="E2229" s="875"/>
      <c r="F2229" s="877"/>
      <c r="G2229" s="876"/>
      <c r="H2229" s="876"/>
      <c r="I2229" s="877"/>
      <c r="J2229" s="877"/>
      <c r="K2229" s="873" t="str">
        <f ca="1">IFERROR(VLOOKUP(C2229,' Disaggregation - Section E '!A$618:J2345,3,0),"")</f>
        <v/>
      </c>
      <c r="L2229" s="873"/>
      <c r="M2229" s="873"/>
      <c r="N2229" s="877"/>
      <c r="O2229" s="873" t="s">
        <v>4553</v>
      </c>
    </row>
    <row r="2230" spans="1:15" x14ac:dyDescent="0.35">
      <c r="A2230" s="873" t="b">
        <v>0</v>
      </c>
      <c r="B2230" s="873"/>
      <c r="C2230" s="873" t="s">
        <v>4564</v>
      </c>
      <c r="D2230" s="878">
        <v>27</v>
      </c>
      <c r="E2230" s="875"/>
      <c r="F2230" s="877"/>
      <c r="G2230" s="876"/>
      <c r="H2230" s="876"/>
      <c r="I2230" s="877"/>
      <c r="J2230" s="877"/>
      <c r="K2230" s="873" t="str">
        <f ca="1">IFERROR(VLOOKUP(C2230,' Disaggregation - Section E '!A$618:J2346,3,0),"")</f>
        <v/>
      </c>
      <c r="L2230" s="873"/>
      <c r="M2230" s="873"/>
      <c r="N2230" s="877"/>
      <c r="O2230" s="873" t="s">
        <v>4553</v>
      </c>
    </row>
    <row r="2231" spans="1:15" x14ac:dyDescent="0.35">
      <c r="A2231" s="873" t="b">
        <v>0</v>
      </c>
      <c r="B2231" s="873"/>
      <c r="C2231" s="873" t="s">
        <v>4566</v>
      </c>
      <c r="D2231" s="878">
        <v>27</v>
      </c>
      <c r="E2231" s="875"/>
      <c r="F2231" s="877"/>
      <c r="G2231" s="876"/>
      <c r="H2231" s="876"/>
      <c r="I2231" s="877"/>
      <c r="J2231" s="877"/>
      <c r="K2231" s="873" t="str">
        <f ca="1">IFERROR(VLOOKUP(C2231,' Disaggregation - Section E '!A$618:J2347,3,0),"")</f>
        <v/>
      </c>
      <c r="L2231" s="873"/>
      <c r="M2231" s="873"/>
      <c r="N2231" s="877"/>
      <c r="O2231" s="873" t="s">
        <v>4553</v>
      </c>
    </row>
    <row r="2232" spans="1:15" x14ac:dyDescent="0.35">
      <c r="A2232" s="873" t="b">
        <v>0</v>
      </c>
      <c r="B2232" s="873"/>
      <c r="C2232" s="873" t="s">
        <v>4568</v>
      </c>
      <c r="D2232" s="878">
        <v>27</v>
      </c>
      <c r="E2232" s="875"/>
      <c r="F2232" s="877"/>
      <c r="G2232" s="876"/>
      <c r="H2232" s="876"/>
      <c r="I2232" s="877"/>
      <c r="J2232" s="877"/>
      <c r="K2232" s="873" t="str">
        <f ca="1">IFERROR(VLOOKUP(C2232,' Disaggregation - Section E '!A$618:J2348,3,0),"")</f>
        <v/>
      </c>
      <c r="L2232" s="873"/>
      <c r="M2232" s="873"/>
      <c r="N2232" s="877"/>
      <c r="O2232" s="873" t="s">
        <v>4553</v>
      </c>
    </row>
    <row r="2233" spans="1:15" x14ac:dyDescent="0.35">
      <c r="A2233" s="873" t="b">
        <v>0</v>
      </c>
      <c r="B2233" s="873"/>
      <c r="C2233" s="873" t="s">
        <v>4570</v>
      </c>
      <c r="D2233" s="878">
        <v>27</v>
      </c>
      <c r="E2233" s="875"/>
      <c r="F2233" s="877"/>
      <c r="G2233" s="876"/>
      <c r="H2233" s="876"/>
      <c r="I2233" s="877"/>
      <c r="J2233" s="877"/>
      <c r="K2233" s="873" t="str">
        <f ca="1">IFERROR(VLOOKUP(C2233,' Disaggregation - Section E '!A$618:J2349,3,0),"")</f>
        <v/>
      </c>
      <c r="L2233" s="873"/>
      <c r="M2233" s="873"/>
      <c r="N2233" s="877"/>
      <c r="O2233" s="873" t="s">
        <v>4553</v>
      </c>
    </row>
    <row r="2234" spans="1:15" x14ac:dyDescent="0.35">
      <c r="A2234" s="873" t="b">
        <v>0</v>
      </c>
      <c r="B2234" s="873"/>
      <c r="C2234" s="873" t="s">
        <v>4572</v>
      </c>
      <c r="D2234" s="878">
        <v>27</v>
      </c>
      <c r="E2234" s="875"/>
      <c r="F2234" s="877"/>
      <c r="G2234" s="876"/>
      <c r="H2234" s="876"/>
      <c r="I2234" s="877"/>
      <c r="J2234" s="877"/>
      <c r="K2234" s="873" t="str">
        <f ca="1">IFERROR(VLOOKUP(C2234,' Disaggregation - Section E '!A$618:J2350,3,0),"")</f>
        <v/>
      </c>
      <c r="L2234" s="873"/>
      <c r="M2234" s="873"/>
      <c r="N2234" s="877"/>
      <c r="O2234" s="873" t="s">
        <v>4553</v>
      </c>
    </row>
    <row r="2235" spans="1:15" x14ac:dyDescent="0.35">
      <c r="A2235" s="873" t="b">
        <v>0</v>
      </c>
      <c r="B2235" s="873"/>
      <c r="C2235" s="873" t="s">
        <v>4574</v>
      </c>
      <c r="D2235" s="878">
        <v>27</v>
      </c>
      <c r="E2235" s="875"/>
      <c r="F2235" s="877"/>
      <c r="G2235" s="876"/>
      <c r="H2235" s="876"/>
      <c r="I2235" s="877"/>
      <c r="J2235" s="877"/>
      <c r="K2235" s="873" t="str">
        <f ca="1">IFERROR(VLOOKUP(C2235,' Disaggregation - Section E '!A$618:J2351,3,0),"")</f>
        <v/>
      </c>
      <c r="L2235" s="873"/>
      <c r="M2235" s="873"/>
      <c r="N2235" s="877"/>
      <c r="O2235" s="873" t="s">
        <v>4553</v>
      </c>
    </row>
    <row r="2236" spans="1:15" x14ac:dyDescent="0.35">
      <c r="A2236" s="873" t="b">
        <v>0</v>
      </c>
      <c r="B2236" s="873"/>
      <c r="C2236" s="873" t="s">
        <v>4576</v>
      </c>
      <c r="D2236" s="878">
        <v>27</v>
      </c>
      <c r="E2236" s="875"/>
      <c r="F2236" s="877"/>
      <c r="G2236" s="876"/>
      <c r="H2236" s="876"/>
      <c r="I2236" s="877"/>
      <c r="J2236" s="877"/>
      <c r="K2236" s="873" t="str">
        <f ca="1">IFERROR(VLOOKUP(C2236,' Disaggregation - Section E '!A$618:J2352,3,0),"")</f>
        <v/>
      </c>
      <c r="L2236" s="873"/>
      <c r="M2236" s="873"/>
      <c r="N2236" s="877"/>
      <c r="O2236" s="873" t="s">
        <v>4553</v>
      </c>
    </row>
    <row r="2237" spans="1:15" x14ac:dyDescent="0.35">
      <c r="A2237" s="873" t="b">
        <v>0</v>
      </c>
      <c r="B2237" s="873"/>
      <c r="C2237" s="873" t="s">
        <v>4578</v>
      </c>
      <c r="D2237" s="878">
        <v>27</v>
      </c>
      <c r="E2237" s="875"/>
      <c r="F2237" s="877"/>
      <c r="G2237" s="876"/>
      <c r="H2237" s="876"/>
      <c r="I2237" s="877"/>
      <c r="J2237" s="877"/>
      <c r="K2237" s="873" t="str">
        <f ca="1">IFERROR(VLOOKUP(C2237,' Disaggregation - Section E '!A$618:J2353,3,0),"")</f>
        <v/>
      </c>
      <c r="L2237" s="873"/>
      <c r="M2237" s="873"/>
      <c r="N2237" s="877"/>
      <c r="O2237" s="873" t="s">
        <v>4553</v>
      </c>
    </row>
    <row r="2238" spans="1:15" x14ac:dyDescent="0.35">
      <c r="A2238" s="873" t="b">
        <v>0</v>
      </c>
      <c r="B2238" s="873"/>
      <c r="C2238" s="873" t="s">
        <v>4580</v>
      </c>
      <c r="D2238" s="878">
        <v>27</v>
      </c>
      <c r="E2238" s="875"/>
      <c r="F2238" s="877"/>
      <c r="G2238" s="876"/>
      <c r="H2238" s="876"/>
      <c r="I2238" s="877"/>
      <c r="J2238" s="877"/>
      <c r="K2238" s="873" t="str">
        <f ca="1">IFERROR(VLOOKUP(C2238,' Disaggregation - Section E '!A$618:J2354,3,0),"")</f>
        <v/>
      </c>
      <c r="L2238" s="873"/>
      <c r="M2238" s="873"/>
      <c r="N2238" s="877"/>
      <c r="O2238" s="873" t="s">
        <v>4553</v>
      </c>
    </row>
    <row r="2239" spans="1:15" x14ac:dyDescent="0.35">
      <c r="A2239" s="873" t="b">
        <v>0</v>
      </c>
      <c r="B2239" s="873"/>
      <c r="C2239" s="873" t="s">
        <v>4582</v>
      </c>
      <c r="D2239" s="878">
        <v>27</v>
      </c>
      <c r="E2239" s="875"/>
      <c r="F2239" s="877"/>
      <c r="G2239" s="876"/>
      <c r="H2239" s="876"/>
      <c r="I2239" s="877"/>
      <c r="J2239" s="877"/>
      <c r="K2239" s="873" t="str">
        <f ca="1">IFERROR(VLOOKUP(C2239,' Disaggregation - Section E '!A$618:J2355,3,0),"")</f>
        <v/>
      </c>
      <c r="L2239" s="873"/>
      <c r="M2239" s="873"/>
      <c r="N2239" s="877"/>
      <c r="O2239" s="873" t="s">
        <v>4553</v>
      </c>
    </row>
    <row r="2240" spans="1:15" x14ac:dyDescent="0.35">
      <c r="A2240" s="873" t="b">
        <v>0</v>
      </c>
      <c r="B2240" s="873"/>
      <c r="C2240" s="873" t="s">
        <v>4584</v>
      </c>
      <c r="D2240" s="878">
        <v>27</v>
      </c>
      <c r="E2240" s="875"/>
      <c r="F2240" s="877"/>
      <c r="G2240" s="876"/>
      <c r="H2240" s="876"/>
      <c r="I2240" s="877"/>
      <c r="J2240" s="877"/>
      <c r="K2240" s="873" t="str">
        <f ca="1">IFERROR(VLOOKUP(C2240,' Disaggregation - Section E '!A$618:J2356,3,0),"")</f>
        <v/>
      </c>
      <c r="L2240" s="873"/>
      <c r="M2240" s="873"/>
      <c r="N2240" s="877"/>
      <c r="O2240" s="873" t="s">
        <v>4553</v>
      </c>
    </row>
    <row r="2241" spans="1:15" x14ac:dyDescent="0.35">
      <c r="A2241" s="873" t="b">
        <v>0</v>
      </c>
      <c r="B2241" s="873"/>
      <c r="C2241" s="873" t="s">
        <v>4586</v>
      </c>
      <c r="D2241" s="878">
        <v>27</v>
      </c>
      <c r="E2241" s="875"/>
      <c r="F2241" s="877"/>
      <c r="G2241" s="876"/>
      <c r="H2241" s="876"/>
      <c r="I2241" s="877"/>
      <c r="J2241" s="877"/>
      <c r="K2241" s="873" t="str">
        <f ca="1">IFERROR(VLOOKUP(C2241,' Disaggregation - Section E '!A$618:J2357,3,0),"")</f>
        <v/>
      </c>
      <c r="L2241" s="873"/>
      <c r="M2241" s="873"/>
      <c r="N2241" s="877"/>
      <c r="O2241" s="873" t="s">
        <v>4553</v>
      </c>
    </row>
    <row r="2242" spans="1:15" x14ac:dyDescent="0.35">
      <c r="A2242" s="873" t="b">
        <v>0</v>
      </c>
      <c r="B2242" s="873"/>
      <c r="C2242" s="873" t="s">
        <v>4588</v>
      </c>
      <c r="D2242" s="878">
        <v>27</v>
      </c>
      <c r="E2242" s="875"/>
      <c r="F2242" s="877"/>
      <c r="G2242" s="876"/>
      <c r="H2242" s="876"/>
      <c r="I2242" s="877"/>
      <c r="J2242" s="877"/>
      <c r="K2242" s="873" t="str">
        <f ca="1">IFERROR(VLOOKUP(C2242,' Disaggregation - Section E '!A$618:J2358,3,0),"")</f>
        <v/>
      </c>
      <c r="L2242" s="873"/>
      <c r="M2242" s="873"/>
      <c r="N2242" s="877"/>
      <c r="O2242" s="873" t="s">
        <v>4553</v>
      </c>
    </row>
    <row r="2243" spans="1:15" x14ac:dyDescent="0.35">
      <c r="A2243" s="873" t="b">
        <v>0</v>
      </c>
      <c r="B2243" s="873"/>
      <c r="C2243" s="873" t="s">
        <v>4590</v>
      </c>
      <c r="D2243" s="878">
        <v>27</v>
      </c>
      <c r="E2243" s="875"/>
      <c r="F2243" s="877"/>
      <c r="G2243" s="876"/>
      <c r="H2243" s="876"/>
      <c r="I2243" s="877"/>
      <c r="J2243" s="877"/>
      <c r="K2243" s="873" t="str">
        <f ca="1">IFERROR(VLOOKUP(C2243,' Disaggregation - Section E '!A$618:J2359,3,0),"")</f>
        <v/>
      </c>
      <c r="L2243" s="873"/>
      <c r="M2243" s="873"/>
      <c r="N2243" s="877"/>
      <c r="O2243" s="873" t="s">
        <v>4553</v>
      </c>
    </row>
    <row r="2244" spans="1:15" x14ac:dyDescent="0.35">
      <c r="A2244" s="873" t="b">
        <v>0</v>
      </c>
      <c r="B2244" s="873"/>
      <c r="C2244" s="873" t="s">
        <v>4592</v>
      </c>
      <c r="D2244" s="878">
        <v>27</v>
      </c>
      <c r="E2244" s="875"/>
      <c r="F2244" s="877"/>
      <c r="G2244" s="876"/>
      <c r="H2244" s="876"/>
      <c r="I2244" s="877"/>
      <c r="J2244" s="877"/>
      <c r="K2244" s="873" t="str">
        <f ca="1">IFERROR(VLOOKUP(C2244,' Disaggregation - Section E '!A$618:J2360,3,0),"")</f>
        <v/>
      </c>
      <c r="L2244" s="873"/>
      <c r="M2244" s="873"/>
      <c r="N2244" s="877"/>
      <c r="O2244" s="873" t="s">
        <v>4553</v>
      </c>
    </row>
    <row r="2245" spans="1:15" x14ac:dyDescent="0.35">
      <c r="A2245" s="873" t="b">
        <v>0</v>
      </c>
      <c r="B2245" s="873"/>
      <c r="C2245" s="873" t="s">
        <v>4595</v>
      </c>
      <c r="D2245" s="878">
        <v>28</v>
      </c>
      <c r="E2245" s="875"/>
      <c r="F2245" s="877"/>
      <c r="G2245" s="876"/>
      <c r="H2245" s="876"/>
      <c r="I2245" s="877"/>
      <c r="J2245" s="877"/>
      <c r="K2245" s="873" t="str">
        <f ca="1">IFERROR(VLOOKUP(C2245,' Disaggregation - Section E '!A$618:J2361,3,0),"")</f>
        <v/>
      </c>
      <c r="L2245" s="873"/>
      <c r="M2245" s="873"/>
      <c r="N2245" s="877"/>
      <c r="O2245" s="873" t="s">
        <v>4594</v>
      </c>
    </row>
    <row r="2246" spans="1:15" x14ac:dyDescent="0.35">
      <c r="A2246" s="873" t="b">
        <v>0</v>
      </c>
      <c r="B2246" s="873"/>
      <c r="C2246" s="873" t="s">
        <v>4597</v>
      </c>
      <c r="D2246" s="878">
        <v>28</v>
      </c>
      <c r="E2246" s="875"/>
      <c r="F2246" s="877"/>
      <c r="G2246" s="876"/>
      <c r="H2246" s="876"/>
      <c r="I2246" s="877"/>
      <c r="J2246" s="877"/>
      <c r="K2246" s="873" t="str">
        <f ca="1">IFERROR(VLOOKUP(C2246,' Disaggregation - Section E '!A$618:J2362,3,0),"")</f>
        <v/>
      </c>
      <c r="L2246" s="873"/>
      <c r="M2246" s="873"/>
      <c r="N2246" s="877"/>
      <c r="O2246" s="873" t="s">
        <v>4594</v>
      </c>
    </row>
    <row r="2247" spans="1:15" x14ac:dyDescent="0.35">
      <c r="A2247" s="873" t="b">
        <v>0</v>
      </c>
      <c r="B2247" s="873"/>
      <c r="C2247" s="873" t="s">
        <v>4599</v>
      </c>
      <c r="D2247" s="878">
        <v>28</v>
      </c>
      <c r="E2247" s="875"/>
      <c r="F2247" s="877"/>
      <c r="G2247" s="876"/>
      <c r="H2247" s="876"/>
      <c r="I2247" s="877"/>
      <c r="J2247" s="877"/>
      <c r="K2247" s="873" t="str">
        <f ca="1">IFERROR(VLOOKUP(C2247,' Disaggregation - Section E '!A$618:J2363,3,0),"")</f>
        <v/>
      </c>
      <c r="L2247" s="873"/>
      <c r="M2247" s="873"/>
      <c r="N2247" s="877"/>
      <c r="O2247" s="873" t="s">
        <v>4594</v>
      </c>
    </row>
    <row r="2248" spans="1:15" x14ac:dyDescent="0.35">
      <c r="A2248" s="873" t="b">
        <v>0</v>
      </c>
      <c r="B2248" s="873"/>
      <c r="C2248" s="873" t="s">
        <v>4601</v>
      </c>
      <c r="D2248" s="878">
        <v>28</v>
      </c>
      <c r="E2248" s="875"/>
      <c r="F2248" s="877"/>
      <c r="G2248" s="876"/>
      <c r="H2248" s="876"/>
      <c r="I2248" s="877"/>
      <c r="J2248" s="877"/>
      <c r="K2248" s="873" t="str">
        <f ca="1">IFERROR(VLOOKUP(C2248,' Disaggregation - Section E '!A$618:J2364,3,0),"")</f>
        <v/>
      </c>
      <c r="L2248" s="873"/>
      <c r="M2248" s="873"/>
      <c r="N2248" s="877"/>
      <c r="O2248" s="873" t="s">
        <v>4594</v>
      </c>
    </row>
    <row r="2249" spans="1:15" x14ac:dyDescent="0.35">
      <c r="A2249" s="873" t="b">
        <v>0</v>
      </c>
      <c r="B2249" s="873"/>
      <c r="C2249" s="873" t="s">
        <v>4603</v>
      </c>
      <c r="D2249" s="878">
        <v>28</v>
      </c>
      <c r="E2249" s="875"/>
      <c r="F2249" s="877"/>
      <c r="G2249" s="876"/>
      <c r="H2249" s="876"/>
      <c r="I2249" s="877"/>
      <c r="J2249" s="877"/>
      <c r="K2249" s="873" t="str">
        <f ca="1">IFERROR(VLOOKUP(C2249,' Disaggregation - Section E '!A$618:J2365,3,0),"")</f>
        <v/>
      </c>
      <c r="L2249" s="873"/>
      <c r="M2249" s="873"/>
      <c r="N2249" s="877"/>
      <c r="O2249" s="873" t="s">
        <v>4594</v>
      </c>
    </row>
    <row r="2250" spans="1:15" x14ac:dyDescent="0.35">
      <c r="A2250" s="873" t="b">
        <v>0</v>
      </c>
      <c r="B2250" s="873"/>
      <c r="C2250" s="873" t="s">
        <v>4605</v>
      </c>
      <c r="D2250" s="878">
        <v>28</v>
      </c>
      <c r="E2250" s="875"/>
      <c r="F2250" s="877"/>
      <c r="G2250" s="876"/>
      <c r="H2250" s="876"/>
      <c r="I2250" s="877"/>
      <c r="J2250" s="877"/>
      <c r="K2250" s="873" t="str">
        <f ca="1">IFERROR(VLOOKUP(C2250,' Disaggregation - Section E '!A$618:J2366,3,0),"")</f>
        <v/>
      </c>
      <c r="L2250" s="873"/>
      <c r="M2250" s="873"/>
      <c r="N2250" s="877"/>
      <c r="O2250" s="873" t="s">
        <v>4594</v>
      </c>
    </row>
    <row r="2251" spans="1:15" x14ac:dyDescent="0.35">
      <c r="A2251" s="873" t="b">
        <v>0</v>
      </c>
      <c r="B2251" s="873"/>
      <c r="C2251" s="873" t="s">
        <v>4607</v>
      </c>
      <c r="D2251" s="878">
        <v>28</v>
      </c>
      <c r="E2251" s="875"/>
      <c r="F2251" s="877"/>
      <c r="G2251" s="876"/>
      <c r="H2251" s="876"/>
      <c r="I2251" s="877"/>
      <c r="J2251" s="877"/>
      <c r="K2251" s="873" t="str">
        <f ca="1">IFERROR(VLOOKUP(C2251,' Disaggregation - Section E '!A$618:J2367,3,0),"")</f>
        <v/>
      </c>
      <c r="L2251" s="873"/>
      <c r="M2251" s="873"/>
      <c r="N2251" s="877"/>
      <c r="O2251" s="873" t="s">
        <v>4594</v>
      </c>
    </row>
    <row r="2252" spans="1:15" x14ac:dyDescent="0.35">
      <c r="A2252" s="873" t="b">
        <v>0</v>
      </c>
      <c r="B2252" s="873"/>
      <c r="C2252" s="873" t="s">
        <v>4609</v>
      </c>
      <c r="D2252" s="878">
        <v>28</v>
      </c>
      <c r="E2252" s="875"/>
      <c r="F2252" s="877"/>
      <c r="G2252" s="876"/>
      <c r="H2252" s="876"/>
      <c r="I2252" s="877"/>
      <c r="J2252" s="877"/>
      <c r="K2252" s="873" t="str">
        <f ca="1">IFERROR(VLOOKUP(C2252,' Disaggregation - Section E '!A$618:J2368,3,0),"")</f>
        <v/>
      </c>
      <c r="L2252" s="873"/>
      <c r="M2252" s="873"/>
      <c r="N2252" s="877"/>
      <c r="O2252" s="873" t="s">
        <v>4594</v>
      </c>
    </row>
    <row r="2253" spans="1:15" x14ac:dyDescent="0.35">
      <c r="A2253" s="873" t="b">
        <v>0</v>
      </c>
      <c r="B2253" s="873"/>
      <c r="C2253" s="873" t="s">
        <v>4611</v>
      </c>
      <c r="D2253" s="878">
        <v>28</v>
      </c>
      <c r="E2253" s="875"/>
      <c r="F2253" s="877"/>
      <c r="G2253" s="876"/>
      <c r="H2253" s="876"/>
      <c r="I2253" s="877"/>
      <c r="J2253" s="877"/>
      <c r="K2253" s="873" t="str">
        <f ca="1">IFERROR(VLOOKUP(C2253,' Disaggregation - Section E '!A$618:J2369,3,0),"")</f>
        <v/>
      </c>
      <c r="L2253" s="873"/>
      <c r="M2253" s="873"/>
      <c r="N2253" s="877"/>
      <c r="O2253" s="873" t="s">
        <v>4594</v>
      </c>
    </row>
    <row r="2254" spans="1:15" x14ac:dyDescent="0.35">
      <c r="A2254" s="873" t="b">
        <v>0</v>
      </c>
      <c r="B2254" s="873"/>
      <c r="C2254" s="873" t="s">
        <v>4613</v>
      </c>
      <c r="D2254" s="878">
        <v>28</v>
      </c>
      <c r="E2254" s="875"/>
      <c r="F2254" s="877"/>
      <c r="G2254" s="876"/>
      <c r="H2254" s="876"/>
      <c r="I2254" s="877"/>
      <c r="J2254" s="877"/>
      <c r="K2254" s="873" t="str">
        <f ca="1">IFERROR(VLOOKUP(C2254,' Disaggregation - Section E '!A$618:J2370,3,0),"")</f>
        <v/>
      </c>
      <c r="L2254" s="873"/>
      <c r="M2254" s="873"/>
      <c r="N2254" s="877"/>
      <c r="O2254" s="873" t="s">
        <v>4594</v>
      </c>
    </row>
    <row r="2255" spans="1:15" x14ac:dyDescent="0.35">
      <c r="A2255" s="873" t="b">
        <v>0</v>
      </c>
      <c r="B2255" s="873"/>
      <c r="C2255" s="873" t="s">
        <v>4615</v>
      </c>
      <c r="D2255" s="878">
        <v>28</v>
      </c>
      <c r="E2255" s="875"/>
      <c r="F2255" s="877"/>
      <c r="G2255" s="876"/>
      <c r="H2255" s="876"/>
      <c r="I2255" s="877"/>
      <c r="J2255" s="877"/>
      <c r="K2255" s="873" t="str">
        <f ca="1">IFERROR(VLOOKUP(C2255,' Disaggregation - Section E '!A$618:J2371,3,0),"")</f>
        <v/>
      </c>
      <c r="L2255" s="873"/>
      <c r="M2255" s="873"/>
      <c r="N2255" s="877"/>
      <c r="O2255" s="873" t="s">
        <v>4594</v>
      </c>
    </row>
    <row r="2256" spans="1:15" x14ac:dyDescent="0.35">
      <c r="A2256" s="873" t="b">
        <v>0</v>
      </c>
      <c r="B2256" s="873"/>
      <c r="C2256" s="873" t="s">
        <v>4617</v>
      </c>
      <c r="D2256" s="878">
        <v>28</v>
      </c>
      <c r="E2256" s="875"/>
      <c r="F2256" s="877"/>
      <c r="G2256" s="876"/>
      <c r="H2256" s="876"/>
      <c r="I2256" s="877"/>
      <c r="J2256" s="877"/>
      <c r="K2256" s="873" t="str">
        <f ca="1">IFERROR(VLOOKUP(C2256,' Disaggregation - Section E '!A$618:J2372,3,0),"")</f>
        <v/>
      </c>
      <c r="L2256" s="873"/>
      <c r="M2256" s="873"/>
      <c r="N2256" s="877"/>
      <c r="O2256" s="873" t="s">
        <v>4594</v>
      </c>
    </row>
    <row r="2257" spans="1:15" x14ac:dyDescent="0.35">
      <c r="A2257" s="873" t="b">
        <v>0</v>
      </c>
      <c r="B2257" s="873"/>
      <c r="C2257" s="873" t="s">
        <v>4619</v>
      </c>
      <c r="D2257" s="878">
        <v>28</v>
      </c>
      <c r="E2257" s="875"/>
      <c r="F2257" s="877"/>
      <c r="G2257" s="876"/>
      <c r="H2257" s="876"/>
      <c r="I2257" s="877"/>
      <c r="J2257" s="877"/>
      <c r="K2257" s="873" t="str">
        <f ca="1">IFERROR(VLOOKUP(C2257,' Disaggregation - Section E '!A$618:J2373,3,0),"")</f>
        <v/>
      </c>
      <c r="L2257" s="873"/>
      <c r="M2257" s="873"/>
      <c r="N2257" s="877"/>
      <c r="O2257" s="873" t="s">
        <v>4594</v>
      </c>
    </row>
    <row r="2258" spans="1:15" x14ac:dyDescent="0.35">
      <c r="A2258" s="873" t="b">
        <v>0</v>
      </c>
      <c r="B2258" s="873"/>
      <c r="C2258" s="873" t="s">
        <v>4621</v>
      </c>
      <c r="D2258" s="878">
        <v>28</v>
      </c>
      <c r="E2258" s="875"/>
      <c r="F2258" s="877"/>
      <c r="G2258" s="876"/>
      <c r="H2258" s="876"/>
      <c r="I2258" s="877"/>
      <c r="J2258" s="877"/>
      <c r="K2258" s="873" t="str">
        <f ca="1">IFERROR(VLOOKUP(C2258,' Disaggregation - Section E '!A$618:J2374,3,0),"")</f>
        <v/>
      </c>
      <c r="L2258" s="873"/>
      <c r="M2258" s="873"/>
      <c r="N2258" s="877"/>
      <c r="O2258" s="873" t="s">
        <v>4594</v>
      </c>
    </row>
    <row r="2259" spans="1:15" x14ac:dyDescent="0.35">
      <c r="A2259" s="873" t="b">
        <v>0</v>
      </c>
      <c r="B2259" s="873"/>
      <c r="C2259" s="873" t="s">
        <v>4623</v>
      </c>
      <c r="D2259" s="878">
        <v>28</v>
      </c>
      <c r="E2259" s="875"/>
      <c r="F2259" s="877"/>
      <c r="G2259" s="876"/>
      <c r="H2259" s="876"/>
      <c r="I2259" s="877"/>
      <c r="J2259" s="877"/>
      <c r="K2259" s="873" t="str">
        <f ca="1">IFERROR(VLOOKUP(C2259,' Disaggregation - Section E '!A$618:J2375,3,0),"")</f>
        <v/>
      </c>
      <c r="L2259" s="873"/>
      <c r="M2259" s="873"/>
      <c r="N2259" s="877"/>
      <c r="O2259" s="873" t="s">
        <v>4594</v>
      </c>
    </row>
    <row r="2260" spans="1:15" x14ac:dyDescent="0.35">
      <c r="A2260" s="873" t="b">
        <v>0</v>
      </c>
      <c r="B2260" s="873"/>
      <c r="C2260" s="873" t="s">
        <v>4625</v>
      </c>
      <c r="D2260" s="878">
        <v>28</v>
      </c>
      <c r="E2260" s="875"/>
      <c r="F2260" s="877"/>
      <c r="G2260" s="876"/>
      <c r="H2260" s="876"/>
      <c r="I2260" s="877"/>
      <c r="J2260" s="877"/>
      <c r="K2260" s="873" t="str">
        <f ca="1">IFERROR(VLOOKUP(C2260,' Disaggregation - Section E '!A$618:J2376,3,0),"")</f>
        <v/>
      </c>
      <c r="L2260" s="873"/>
      <c r="M2260" s="873"/>
      <c r="N2260" s="877"/>
      <c r="O2260" s="873" t="s">
        <v>4594</v>
      </c>
    </row>
    <row r="2261" spans="1:15" x14ac:dyDescent="0.35">
      <c r="A2261" s="873" t="b">
        <v>0</v>
      </c>
      <c r="B2261" s="873"/>
      <c r="C2261" s="873" t="s">
        <v>4627</v>
      </c>
      <c r="D2261" s="878">
        <v>28</v>
      </c>
      <c r="E2261" s="875"/>
      <c r="F2261" s="877"/>
      <c r="G2261" s="876"/>
      <c r="H2261" s="876"/>
      <c r="I2261" s="877"/>
      <c r="J2261" s="877"/>
      <c r="K2261" s="873" t="str">
        <f ca="1">IFERROR(VLOOKUP(C2261,' Disaggregation - Section E '!A$618:J2377,3,0),"")</f>
        <v/>
      </c>
      <c r="L2261" s="873"/>
      <c r="M2261" s="873"/>
      <c r="N2261" s="877"/>
      <c r="O2261" s="873" t="s">
        <v>4594</v>
      </c>
    </row>
    <row r="2262" spans="1:15" x14ac:dyDescent="0.35">
      <c r="A2262" s="873" t="b">
        <v>0</v>
      </c>
      <c r="B2262" s="873"/>
      <c r="C2262" s="873" t="s">
        <v>4629</v>
      </c>
      <c r="D2262" s="878">
        <v>28</v>
      </c>
      <c r="E2262" s="875"/>
      <c r="F2262" s="877"/>
      <c r="G2262" s="876"/>
      <c r="H2262" s="876"/>
      <c r="I2262" s="877"/>
      <c r="J2262" s="877"/>
      <c r="K2262" s="873" t="str">
        <f ca="1">IFERROR(VLOOKUP(C2262,' Disaggregation - Section E '!A$618:J2378,3,0),"")</f>
        <v/>
      </c>
      <c r="L2262" s="873"/>
      <c r="M2262" s="873"/>
      <c r="N2262" s="877"/>
      <c r="O2262" s="873" t="s">
        <v>4594</v>
      </c>
    </row>
    <row r="2263" spans="1:15" x14ac:dyDescent="0.35">
      <c r="A2263" s="873" t="b">
        <v>0</v>
      </c>
      <c r="B2263" s="873"/>
      <c r="C2263" s="873" t="s">
        <v>4631</v>
      </c>
      <c r="D2263" s="878">
        <v>28</v>
      </c>
      <c r="E2263" s="875"/>
      <c r="F2263" s="877"/>
      <c r="G2263" s="876"/>
      <c r="H2263" s="876"/>
      <c r="I2263" s="877"/>
      <c r="J2263" s="877"/>
      <c r="K2263" s="873" t="str">
        <f ca="1">IFERROR(VLOOKUP(C2263,' Disaggregation - Section E '!A$618:J2379,3,0),"")</f>
        <v/>
      </c>
      <c r="L2263" s="873"/>
      <c r="M2263" s="873"/>
      <c r="N2263" s="877"/>
      <c r="O2263" s="873" t="s">
        <v>4594</v>
      </c>
    </row>
    <row r="2264" spans="1:15" x14ac:dyDescent="0.35">
      <c r="A2264" s="873" t="b">
        <v>0</v>
      </c>
      <c r="B2264" s="873"/>
      <c r="C2264" s="873" t="s">
        <v>4633</v>
      </c>
      <c r="D2264" s="878">
        <v>28</v>
      </c>
      <c r="E2264" s="875"/>
      <c r="F2264" s="877"/>
      <c r="G2264" s="876"/>
      <c r="H2264" s="876"/>
      <c r="I2264" s="877"/>
      <c r="J2264" s="877"/>
      <c r="K2264" s="873" t="str">
        <f ca="1">IFERROR(VLOOKUP(C2264,' Disaggregation - Section E '!A$618:J2380,3,0),"")</f>
        <v/>
      </c>
      <c r="L2264" s="873"/>
      <c r="M2264" s="873"/>
      <c r="N2264" s="877"/>
      <c r="O2264" s="873" t="s">
        <v>4594</v>
      </c>
    </row>
    <row r="2265" spans="1:15" x14ac:dyDescent="0.35">
      <c r="A2265" s="873" t="b">
        <v>0</v>
      </c>
      <c r="B2265" s="873"/>
      <c r="C2265" s="873" t="s">
        <v>4636</v>
      </c>
      <c r="D2265" s="878">
        <v>29</v>
      </c>
      <c r="E2265" s="875"/>
      <c r="F2265" s="877"/>
      <c r="G2265" s="876"/>
      <c r="H2265" s="876"/>
      <c r="I2265" s="877"/>
      <c r="J2265" s="877"/>
      <c r="K2265" s="873" t="str">
        <f ca="1">IFERROR(VLOOKUP(C2265,' Disaggregation - Section E '!A$618:J2381,3,0),"")</f>
        <v/>
      </c>
      <c r="L2265" s="873"/>
      <c r="M2265" s="873"/>
      <c r="N2265" s="877"/>
      <c r="O2265" s="873" t="s">
        <v>4635</v>
      </c>
    </row>
    <row r="2266" spans="1:15" x14ac:dyDescent="0.35">
      <c r="A2266" s="873" t="b">
        <v>0</v>
      </c>
      <c r="B2266" s="873"/>
      <c r="C2266" s="873" t="s">
        <v>4638</v>
      </c>
      <c r="D2266" s="878">
        <v>29</v>
      </c>
      <c r="E2266" s="875"/>
      <c r="F2266" s="877"/>
      <c r="G2266" s="876"/>
      <c r="H2266" s="876"/>
      <c r="I2266" s="877"/>
      <c r="J2266" s="877"/>
      <c r="K2266" s="873" t="str">
        <f ca="1">IFERROR(VLOOKUP(C2266,' Disaggregation - Section E '!A$618:J2382,3,0),"")</f>
        <v/>
      </c>
      <c r="L2266" s="873"/>
      <c r="M2266" s="873"/>
      <c r="N2266" s="877"/>
      <c r="O2266" s="873" t="s">
        <v>4635</v>
      </c>
    </row>
    <row r="2267" spans="1:15" x14ac:dyDescent="0.35">
      <c r="A2267" s="873" t="b">
        <v>0</v>
      </c>
      <c r="B2267" s="873"/>
      <c r="C2267" s="873" t="s">
        <v>4640</v>
      </c>
      <c r="D2267" s="878">
        <v>29</v>
      </c>
      <c r="E2267" s="875"/>
      <c r="F2267" s="877"/>
      <c r="G2267" s="876"/>
      <c r="H2267" s="876"/>
      <c r="I2267" s="877"/>
      <c r="J2267" s="877"/>
      <c r="K2267" s="873" t="str">
        <f ca="1">IFERROR(VLOOKUP(C2267,' Disaggregation - Section E '!A$618:J2383,3,0),"")</f>
        <v/>
      </c>
      <c r="L2267" s="873"/>
      <c r="M2267" s="873"/>
      <c r="N2267" s="877"/>
      <c r="O2267" s="873" t="s">
        <v>4635</v>
      </c>
    </row>
    <row r="2268" spans="1:15" x14ac:dyDescent="0.35">
      <c r="A2268" s="873" t="b">
        <v>0</v>
      </c>
      <c r="B2268" s="873"/>
      <c r="C2268" s="873" t="s">
        <v>4642</v>
      </c>
      <c r="D2268" s="878">
        <v>29</v>
      </c>
      <c r="E2268" s="875"/>
      <c r="F2268" s="877"/>
      <c r="G2268" s="876"/>
      <c r="H2268" s="876"/>
      <c r="I2268" s="877"/>
      <c r="J2268" s="877"/>
      <c r="K2268" s="873" t="str">
        <f ca="1">IFERROR(VLOOKUP(C2268,' Disaggregation - Section E '!A$618:J2384,3,0),"")</f>
        <v/>
      </c>
      <c r="L2268" s="873"/>
      <c r="M2268" s="873"/>
      <c r="N2268" s="877"/>
      <c r="O2268" s="873" t="s">
        <v>4635</v>
      </c>
    </row>
    <row r="2269" spans="1:15" x14ac:dyDescent="0.35">
      <c r="A2269" s="873" t="b">
        <v>0</v>
      </c>
      <c r="B2269" s="873"/>
      <c r="C2269" s="873" t="s">
        <v>4644</v>
      </c>
      <c r="D2269" s="878">
        <v>29</v>
      </c>
      <c r="E2269" s="875"/>
      <c r="F2269" s="877"/>
      <c r="G2269" s="876"/>
      <c r="H2269" s="876"/>
      <c r="I2269" s="877"/>
      <c r="J2269" s="877"/>
      <c r="K2269" s="873" t="str">
        <f ca="1">IFERROR(VLOOKUP(C2269,' Disaggregation - Section E '!A$618:J2385,3,0),"")</f>
        <v/>
      </c>
      <c r="L2269" s="873"/>
      <c r="M2269" s="873"/>
      <c r="N2269" s="877"/>
      <c r="O2269" s="873" t="s">
        <v>4635</v>
      </c>
    </row>
    <row r="2270" spans="1:15" x14ac:dyDescent="0.35">
      <c r="A2270" s="873" t="b">
        <v>0</v>
      </c>
      <c r="B2270" s="873"/>
      <c r="C2270" s="873" t="s">
        <v>4646</v>
      </c>
      <c r="D2270" s="878">
        <v>29</v>
      </c>
      <c r="E2270" s="875"/>
      <c r="F2270" s="877"/>
      <c r="G2270" s="876"/>
      <c r="H2270" s="876"/>
      <c r="I2270" s="877"/>
      <c r="J2270" s="877"/>
      <c r="K2270" s="873" t="str">
        <f ca="1">IFERROR(VLOOKUP(C2270,' Disaggregation - Section E '!A$618:J2386,3,0),"")</f>
        <v/>
      </c>
      <c r="L2270" s="873"/>
      <c r="M2270" s="873"/>
      <c r="N2270" s="877"/>
      <c r="O2270" s="873" t="s">
        <v>4635</v>
      </c>
    </row>
    <row r="2271" spans="1:15" x14ac:dyDescent="0.35">
      <c r="A2271" s="873" t="b">
        <v>0</v>
      </c>
      <c r="B2271" s="873"/>
      <c r="C2271" s="873" t="s">
        <v>4648</v>
      </c>
      <c r="D2271" s="878">
        <v>29</v>
      </c>
      <c r="E2271" s="875"/>
      <c r="F2271" s="877"/>
      <c r="G2271" s="876"/>
      <c r="H2271" s="876"/>
      <c r="I2271" s="877"/>
      <c r="J2271" s="877"/>
      <c r="K2271" s="873" t="str">
        <f ca="1">IFERROR(VLOOKUP(C2271,' Disaggregation - Section E '!A$618:J2387,3,0),"")</f>
        <v/>
      </c>
      <c r="L2271" s="873"/>
      <c r="M2271" s="873"/>
      <c r="N2271" s="877"/>
      <c r="O2271" s="873" t="s">
        <v>4635</v>
      </c>
    </row>
    <row r="2272" spans="1:15" x14ac:dyDescent="0.35">
      <c r="A2272" s="873" t="b">
        <v>0</v>
      </c>
      <c r="B2272" s="873"/>
      <c r="C2272" s="873" t="s">
        <v>4650</v>
      </c>
      <c r="D2272" s="878">
        <v>29</v>
      </c>
      <c r="E2272" s="875"/>
      <c r="F2272" s="877"/>
      <c r="G2272" s="876"/>
      <c r="H2272" s="876"/>
      <c r="I2272" s="877"/>
      <c r="J2272" s="877"/>
      <c r="K2272" s="873" t="str">
        <f ca="1">IFERROR(VLOOKUP(C2272,' Disaggregation - Section E '!A$618:J2388,3,0),"")</f>
        <v/>
      </c>
      <c r="L2272" s="873"/>
      <c r="M2272" s="873"/>
      <c r="N2272" s="877"/>
      <c r="O2272" s="873" t="s">
        <v>4635</v>
      </c>
    </row>
    <row r="2273" spans="1:15" x14ac:dyDescent="0.35">
      <c r="A2273" s="873" t="b">
        <v>0</v>
      </c>
      <c r="B2273" s="873"/>
      <c r="C2273" s="873" t="s">
        <v>4652</v>
      </c>
      <c r="D2273" s="878">
        <v>29</v>
      </c>
      <c r="E2273" s="875"/>
      <c r="F2273" s="877"/>
      <c r="G2273" s="876"/>
      <c r="H2273" s="876"/>
      <c r="I2273" s="877"/>
      <c r="J2273" s="877"/>
      <c r="K2273" s="873" t="str">
        <f ca="1">IFERROR(VLOOKUP(C2273,' Disaggregation - Section E '!A$618:J2389,3,0),"")</f>
        <v/>
      </c>
      <c r="L2273" s="873"/>
      <c r="M2273" s="873"/>
      <c r="N2273" s="877"/>
      <c r="O2273" s="873" t="s">
        <v>4635</v>
      </c>
    </row>
    <row r="2274" spans="1:15" x14ac:dyDescent="0.35">
      <c r="A2274" s="873" t="b">
        <v>0</v>
      </c>
      <c r="B2274" s="873"/>
      <c r="C2274" s="873" t="s">
        <v>4654</v>
      </c>
      <c r="D2274" s="878">
        <v>29</v>
      </c>
      <c r="E2274" s="875"/>
      <c r="F2274" s="877"/>
      <c r="G2274" s="876"/>
      <c r="H2274" s="876"/>
      <c r="I2274" s="877"/>
      <c r="J2274" s="877"/>
      <c r="K2274" s="873" t="str">
        <f ca="1">IFERROR(VLOOKUP(C2274,' Disaggregation - Section E '!A$618:J2390,3,0),"")</f>
        <v/>
      </c>
      <c r="L2274" s="873"/>
      <c r="M2274" s="873"/>
      <c r="N2274" s="877"/>
      <c r="O2274" s="873" t="s">
        <v>4635</v>
      </c>
    </row>
    <row r="2275" spans="1:15" x14ac:dyDescent="0.35">
      <c r="A2275" s="873" t="b">
        <v>0</v>
      </c>
      <c r="B2275" s="873"/>
      <c r="C2275" s="873" t="s">
        <v>4656</v>
      </c>
      <c r="D2275" s="878">
        <v>29</v>
      </c>
      <c r="E2275" s="875"/>
      <c r="F2275" s="877"/>
      <c r="G2275" s="876"/>
      <c r="H2275" s="876"/>
      <c r="I2275" s="877"/>
      <c r="J2275" s="877"/>
      <c r="K2275" s="873" t="str">
        <f ca="1">IFERROR(VLOOKUP(C2275,' Disaggregation - Section E '!A$618:J2391,3,0),"")</f>
        <v/>
      </c>
      <c r="L2275" s="873"/>
      <c r="M2275" s="873"/>
      <c r="N2275" s="877"/>
      <c r="O2275" s="873" t="s">
        <v>4635</v>
      </c>
    </row>
    <row r="2276" spans="1:15" x14ac:dyDescent="0.35">
      <c r="A2276" s="873" t="b">
        <v>0</v>
      </c>
      <c r="B2276" s="873"/>
      <c r="C2276" s="873" t="s">
        <v>4658</v>
      </c>
      <c r="D2276" s="878">
        <v>29</v>
      </c>
      <c r="E2276" s="875"/>
      <c r="F2276" s="877"/>
      <c r="G2276" s="876"/>
      <c r="H2276" s="876"/>
      <c r="I2276" s="877"/>
      <c r="J2276" s="877"/>
      <c r="K2276" s="873" t="str">
        <f ca="1">IFERROR(VLOOKUP(C2276,' Disaggregation - Section E '!A$618:J2392,3,0),"")</f>
        <v/>
      </c>
      <c r="L2276" s="873"/>
      <c r="M2276" s="873"/>
      <c r="N2276" s="877"/>
      <c r="O2276" s="873" t="s">
        <v>4635</v>
      </c>
    </row>
    <row r="2277" spans="1:15" x14ac:dyDescent="0.35">
      <c r="A2277" s="873" t="b">
        <v>0</v>
      </c>
      <c r="B2277" s="873"/>
      <c r="C2277" s="873" t="s">
        <v>4660</v>
      </c>
      <c r="D2277" s="878">
        <v>29</v>
      </c>
      <c r="E2277" s="875"/>
      <c r="F2277" s="877"/>
      <c r="G2277" s="876"/>
      <c r="H2277" s="876"/>
      <c r="I2277" s="877"/>
      <c r="J2277" s="877"/>
      <c r="K2277" s="873" t="str">
        <f ca="1">IFERROR(VLOOKUP(C2277,' Disaggregation - Section E '!A$618:J2393,3,0),"")</f>
        <v/>
      </c>
      <c r="L2277" s="873"/>
      <c r="M2277" s="873"/>
      <c r="N2277" s="877"/>
      <c r="O2277" s="873" t="s">
        <v>4635</v>
      </c>
    </row>
    <row r="2278" spans="1:15" x14ac:dyDescent="0.35">
      <c r="A2278" s="873" t="b">
        <v>0</v>
      </c>
      <c r="B2278" s="873"/>
      <c r="C2278" s="873" t="s">
        <v>4662</v>
      </c>
      <c r="D2278" s="878">
        <v>29</v>
      </c>
      <c r="E2278" s="875"/>
      <c r="F2278" s="877"/>
      <c r="G2278" s="876"/>
      <c r="H2278" s="876"/>
      <c r="I2278" s="877"/>
      <c r="J2278" s="877"/>
      <c r="K2278" s="873" t="str">
        <f ca="1">IFERROR(VLOOKUP(C2278,' Disaggregation - Section E '!A$618:J2394,3,0),"")</f>
        <v/>
      </c>
      <c r="L2278" s="873"/>
      <c r="M2278" s="873"/>
      <c r="N2278" s="877"/>
      <c r="O2278" s="873" t="s">
        <v>4635</v>
      </c>
    </row>
    <row r="2279" spans="1:15" x14ac:dyDescent="0.35">
      <c r="A2279" s="873" t="b">
        <v>0</v>
      </c>
      <c r="B2279" s="873"/>
      <c r="C2279" s="873" t="s">
        <v>4664</v>
      </c>
      <c r="D2279" s="878">
        <v>29</v>
      </c>
      <c r="E2279" s="875"/>
      <c r="F2279" s="877"/>
      <c r="G2279" s="876"/>
      <c r="H2279" s="876"/>
      <c r="I2279" s="877"/>
      <c r="J2279" s="877"/>
      <c r="K2279" s="873" t="str">
        <f ca="1">IFERROR(VLOOKUP(C2279,' Disaggregation - Section E '!A$618:J2395,3,0),"")</f>
        <v/>
      </c>
      <c r="L2279" s="873"/>
      <c r="M2279" s="873"/>
      <c r="N2279" s="877"/>
      <c r="O2279" s="873" t="s">
        <v>4635</v>
      </c>
    </row>
    <row r="2280" spans="1:15" x14ac:dyDescent="0.35">
      <c r="A2280" s="873" t="b">
        <v>0</v>
      </c>
      <c r="B2280" s="873"/>
      <c r="C2280" s="873" t="s">
        <v>4666</v>
      </c>
      <c r="D2280" s="878">
        <v>29</v>
      </c>
      <c r="E2280" s="875"/>
      <c r="F2280" s="877"/>
      <c r="G2280" s="876"/>
      <c r="H2280" s="876"/>
      <c r="I2280" s="877"/>
      <c r="J2280" s="877"/>
      <c r="K2280" s="873" t="str">
        <f ca="1">IFERROR(VLOOKUP(C2280,' Disaggregation - Section E '!A$618:J2396,3,0),"")</f>
        <v/>
      </c>
      <c r="L2280" s="873"/>
      <c r="M2280" s="873"/>
      <c r="N2280" s="877"/>
      <c r="O2280" s="873" t="s">
        <v>4635</v>
      </c>
    </row>
    <row r="2281" spans="1:15" x14ac:dyDescent="0.35">
      <c r="A2281" s="873" t="b">
        <v>0</v>
      </c>
      <c r="B2281" s="873"/>
      <c r="C2281" s="873" t="s">
        <v>4668</v>
      </c>
      <c r="D2281" s="878">
        <v>29</v>
      </c>
      <c r="E2281" s="875"/>
      <c r="F2281" s="877"/>
      <c r="G2281" s="876"/>
      <c r="H2281" s="876"/>
      <c r="I2281" s="877"/>
      <c r="J2281" s="877"/>
      <c r="K2281" s="873" t="str">
        <f ca="1">IFERROR(VLOOKUP(C2281,' Disaggregation - Section E '!A$618:J2397,3,0),"")</f>
        <v/>
      </c>
      <c r="L2281" s="873"/>
      <c r="M2281" s="873"/>
      <c r="N2281" s="877"/>
      <c r="O2281" s="873" t="s">
        <v>4635</v>
      </c>
    </row>
    <row r="2282" spans="1:15" x14ac:dyDescent="0.35">
      <c r="A2282" s="873" t="b">
        <v>0</v>
      </c>
      <c r="B2282" s="873"/>
      <c r="C2282" s="873" t="s">
        <v>4670</v>
      </c>
      <c r="D2282" s="878">
        <v>29</v>
      </c>
      <c r="E2282" s="875"/>
      <c r="F2282" s="877"/>
      <c r="G2282" s="876"/>
      <c r="H2282" s="876"/>
      <c r="I2282" s="877"/>
      <c r="J2282" s="877"/>
      <c r="K2282" s="873" t="str">
        <f ca="1">IFERROR(VLOOKUP(C2282,' Disaggregation - Section E '!A$618:J2398,3,0),"")</f>
        <v/>
      </c>
      <c r="L2282" s="873"/>
      <c r="M2282" s="873"/>
      <c r="N2282" s="877"/>
      <c r="O2282" s="873" t="s">
        <v>4635</v>
      </c>
    </row>
    <row r="2283" spans="1:15" x14ac:dyDescent="0.35">
      <c r="A2283" s="873" t="b">
        <v>0</v>
      </c>
      <c r="B2283" s="873"/>
      <c r="C2283" s="873" t="s">
        <v>4672</v>
      </c>
      <c r="D2283" s="878">
        <v>29</v>
      </c>
      <c r="E2283" s="875"/>
      <c r="F2283" s="877"/>
      <c r="G2283" s="876"/>
      <c r="H2283" s="876"/>
      <c r="I2283" s="877"/>
      <c r="J2283" s="877"/>
      <c r="K2283" s="873" t="str">
        <f ca="1">IFERROR(VLOOKUP(C2283,' Disaggregation - Section E '!A$618:J2399,3,0),"")</f>
        <v/>
      </c>
      <c r="L2283" s="873"/>
      <c r="M2283" s="873"/>
      <c r="N2283" s="877"/>
      <c r="O2283" s="873" t="s">
        <v>4635</v>
      </c>
    </row>
    <row r="2284" spans="1:15" x14ac:dyDescent="0.35">
      <c r="A2284" s="873" t="b">
        <v>0</v>
      </c>
      <c r="B2284" s="873"/>
      <c r="C2284" s="873" t="s">
        <v>4674</v>
      </c>
      <c r="D2284" s="878">
        <v>29</v>
      </c>
      <c r="E2284" s="875"/>
      <c r="F2284" s="877"/>
      <c r="G2284" s="876"/>
      <c r="H2284" s="876"/>
      <c r="I2284" s="877"/>
      <c r="J2284" s="877"/>
      <c r="K2284" s="873" t="str">
        <f ca="1">IFERROR(VLOOKUP(C2284,' Disaggregation - Section E '!A$618:J2400,3,0),"")</f>
        <v/>
      </c>
      <c r="L2284" s="873"/>
      <c r="M2284" s="873"/>
      <c r="N2284" s="877"/>
      <c r="O2284" s="873" t="s">
        <v>4635</v>
      </c>
    </row>
    <row r="2285" spans="1:15" x14ac:dyDescent="0.35">
      <c r="A2285" s="873" t="b">
        <v>0</v>
      </c>
      <c r="B2285" s="873"/>
      <c r="C2285" s="873" t="s">
        <v>4677</v>
      </c>
      <c r="D2285" s="878">
        <v>30</v>
      </c>
      <c r="E2285" s="875"/>
      <c r="F2285" s="877"/>
      <c r="G2285" s="876"/>
      <c r="H2285" s="876"/>
      <c r="I2285" s="877"/>
      <c r="J2285" s="877"/>
      <c r="K2285" s="873" t="str">
        <f ca="1">IFERROR(VLOOKUP(C2285,' Disaggregation - Section E '!A$618:J2401,3,0),"")</f>
        <v/>
      </c>
      <c r="L2285" s="873"/>
      <c r="M2285" s="873"/>
      <c r="N2285" s="877"/>
      <c r="O2285" s="873" t="s">
        <v>4676</v>
      </c>
    </row>
    <row r="2286" spans="1:15" x14ac:dyDescent="0.35">
      <c r="A2286" s="873" t="b">
        <v>0</v>
      </c>
      <c r="B2286" s="873"/>
      <c r="C2286" s="873" t="s">
        <v>4679</v>
      </c>
      <c r="D2286" s="878">
        <v>30</v>
      </c>
      <c r="E2286" s="875"/>
      <c r="F2286" s="877"/>
      <c r="G2286" s="876"/>
      <c r="H2286" s="876"/>
      <c r="I2286" s="877"/>
      <c r="J2286" s="877"/>
      <c r="K2286" s="873" t="str">
        <f ca="1">IFERROR(VLOOKUP(C2286,' Disaggregation - Section E '!A$618:J2402,3,0),"")</f>
        <v/>
      </c>
      <c r="L2286" s="873"/>
      <c r="M2286" s="873"/>
      <c r="N2286" s="877"/>
      <c r="O2286" s="873" t="s">
        <v>4676</v>
      </c>
    </row>
    <row r="2287" spans="1:15" x14ac:dyDescent="0.35">
      <c r="A2287" s="873" t="b">
        <v>0</v>
      </c>
      <c r="B2287" s="873"/>
      <c r="C2287" s="873" t="s">
        <v>4681</v>
      </c>
      <c r="D2287" s="878">
        <v>30</v>
      </c>
      <c r="E2287" s="875"/>
      <c r="F2287" s="877"/>
      <c r="G2287" s="876"/>
      <c r="H2287" s="876"/>
      <c r="I2287" s="877"/>
      <c r="J2287" s="877"/>
      <c r="K2287" s="873" t="str">
        <f ca="1">IFERROR(VLOOKUP(C2287,' Disaggregation - Section E '!A$618:J2403,3,0),"")</f>
        <v/>
      </c>
      <c r="L2287" s="873"/>
      <c r="M2287" s="873"/>
      <c r="N2287" s="877"/>
      <c r="O2287" s="873" t="s">
        <v>4676</v>
      </c>
    </row>
    <row r="2288" spans="1:15" x14ac:dyDescent="0.35">
      <c r="A2288" s="873" t="b">
        <v>0</v>
      </c>
      <c r="B2288" s="873"/>
      <c r="C2288" s="873" t="s">
        <v>4683</v>
      </c>
      <c r="D2288" s="878">
        <v>30</v>
      </c>
      <c r="E2288" s="875"/>
      <c r="F2288" s="877"/>
      <c r="G2288" s="876"/>
      <c r="H2288" s="876"/>
      <c r="I2288" s="877"/>
      <c r="J2288" s="877"/>
      <c r="K2288" s="873" t="str">
        <f ca="1">IFERROR(VLOOKUP(C2288,' Disaggregation - Section E '!A$618:J2404,3,0),"")</f>
        <v/>
      </c>
      <c r="L2288" s="873"/>
      <c r="M2288" s="873"/>
      <c r="N2288" s="877"/>
      <c r="O2288" s="873" t="s">
        <v>4676</v>
      </c>
    </row>
    <row r="2289" spans="1:15" x14ac:dyDescent="0.35">
      <c r="A2289" s="873" t="b">
        <v>0</v>
      </c>
      <c r="B2289" s="873"/>
      <c r="C2289" s="873" t="s">
        <v>4685</v>
      </c>
      <c r="D2289" s="878">
        <v>30</v>
      </c>
      <c r="E2289" s="875"/>
      <c r="F2289" s="877"/>
      <c r="G2289" s="876"/>
      <c r="H2289" s="876"/>
      <c r="I2289" s="877"/>
      <c r="J2289" s="877"/>
      <c r="K2289" s="873" t="str">
        <f ca="1">IFERROR(VLOOKUP(C2289,' Disaggregation - Section E '!A$618:J2405,3,0),"")</f>
        <v/>
      </c>
      <c r="L2289" s="873"/>
      <c r="M2289" s="873"/>
      <c r="N2289" s="877"/>
      <c r="O2289" s="873" t="s">
        <v>4676</v>
      </c>
    </row>
    <row r="2290" spans="1:15" x14ac:dyDescent="0.35">
      <c r="A2290" s="873" t="b">
        <v>0</v>
      </c>
      <c r="B2290" s="873"/>
      <c r="C2290" s="873" t="s">
        <v>4687</v>
      </c>
      <c r="D2290" s="878">
        <v>30</v>
      </c>
      <c r="E2290" s="875"/>
      <c r="F2290" s="877"/>
      <c r="G2290" s="876"/>
      <c r="H2290" s="876"/>
      <c r="I2290" s="877"/>
      <c r="J2290" s="877"/>
      <c r="K2290" s="873" t="str">
        <f ca="1">IFERROR(VLOOKUP(C2290,' Disaggregation - Section E '!A$618:J2406,3,0),"")</f>
        <v/>
      </c>
      <c r="L2290" s="873"/>
      <c r="M2290" s="873"/>
      <c r="N2290" s="877"/>
      <c r="O2290" s="873" t="s">
        <v>4676</v>
      </c>
    </row>
    <row r="2291" spans="1:15" x14ac:dyDescent="0.35">
      <c r="A2291" s="873" t="b">
        <v>0</v>
      </c>
      <c r="B2291" s="873"/>
      <c r="C2291" s="873" t="s">
        <v>4689</v>
      </c>
      <c r="D2291" s="878">
        <v>30</v>
      </c>
      <c r="E2291" s="875"/>
      <c r="F2291" s="877"/>
      <c r="G2291" s="876"/>
      <c r="H2291" s="876"/>
      <c r="I2291" s="877"/>
      <c r="J2291" s="877"/>
      <c r="K2291" s="873" t="str">
        <f ca="1">IFERROR(VLOOKUP(C2291,' Disaggregation - Section E '!A$618:J2407,3,0),"")</f>
        <v/>
      </c>
      <c r="L2291" s="873"/>
      <c r="M2291" s="873"/>
      <c r="N2291" s="877"/>
      <c r="O2291" s="873" t="s">
        <v>4676</v>
      </c>
    </row>
    <row r="2292" spans="1:15" x14ac:dyDescent="0.35">
      <c r="A2292" s="873" t="b">
        <v>0</v>
      </c>
      <c r="B2292" s="873"/>
      <c r="C2292" s="873" t="s">
        <v>4691</v>
      </c>
      <c r="D2292" s="878">
        <v>30</v>
      </c>
      <c r="E2292" s="875"/>
      <c r="F2292" s="877"/>
      <c r="G2292" s="876"/>
      <c r="H2292" s="876"/>
      <c r="I2292" s="877"/>
      <c r="J2292" s="877"/>
      <c r="K2292" s="873" t="str">
        <f ca="1">IFERROR(VLOOKUP(C2292,' Disaggregation - Section E '!A$618:J2408,3,0),"")</f>
        <v/>
      </c>
      <c r="L2292" s="873"/>
      <c r="M2292" s="873"/>
      <c r="N2292" s="877"/>
      <c r="O2292" s="873" t="s">
        <v>4676</v>
      </c>
    </row>
    <row r="2293" spans="1:15" x14ac:dyDescent="0.35">
      <c r="A2293" s="873" t="b">
        <v>0</v>
      </c>
      <c r="B2293" s="873"/>
      <c r="C2293" s="873" t="s">
        <v>4693</v>
      </c>
      <c r="D2293" s="878">
        <v>30</v>
      </c>
      <c r="E2293" s="875"/>
      <c r="F2293" s="877"/>
      <c r="G2293" s="876"/>
      <c r="H2293" s="876"/>
      <c r="I2293" s="877"/>
      <c r="J2293" s="877"/>
      <c r="K2293" s="873" t="str">
        <f ca="1">IFERROR(VLOOKUP(C2293,' Disaggregation - Section E '!A$618:J2409,3,0),"")</f>
        <v/>
      </c>
      <c r="L2293" s="873"/>
      <c r="M2293" s="873"/>
      <c r="N2293" s="877"/>
      <c r="O2293" s="873" t="s">
        <v>4676</v>
      </c>
    </row>
    <row r="2294" spans="1:15" x14ac:dyDescent="0.35">
      <c r="A2294" s="873" t="b">
        <v>0</v>
      </c>
      <c r="B2294" s="873"/>
      <c r="C2294" s="873" t="s">
        <v>4695</v>
      </c>
      <c r="D2294" s="878">
        <v>30</v>
      </c>
      <c r="E2294" s="875"/>
      <c r="F2294" s="877"/>
      <c r="G2294" s="876"/>
      <c r="H2294" s="876"/>
      <c r="I2294" s="877"/>
      <c r="J2294" s="877"/>
      <c r="K2294" s="873" t="str">
        <f ca="1">IFERROR(VLOOKUP(C2294,' Disaggregation - Section E '!A$618:J2410,3,0),"")</f>
        <v/>
      </c>
      <c r="L2294" s="873"/>
      <c r="M2294" s="873"/>
      <c r="N2294" s="877"/>
      <c r="O2294" s="873" t="s">
        <v>4676</v>
      </c>
    </row>
    <row r="2295" spans="1:15" x14ac:dyDescent="0.35">
      <c r="A2295" s="873" t="b">
        <v>0</v>
      </c>
      <c r="B2295" s="873"/>
      <c r="C2295" s="873" t="s">
        <v>4697</v>
      </c>
      <c r="D2295" s="878">
        <v>30</v>
      </c>
      <c r="E2295" s="875"/>
      <c r="F2295" s="877"/>
      <c r="G2295" s="876"/>
      <c r="H2295" s="876"/>
      <c r="I2295" s="877"/>
      <c r="J2295" s="877"/>
      <c r="K2295" s="873" t="str">
        <f ca="1">IFERROR(VLOOKUP(C2295,' Disaggregation - Section E '!A$618:J2411,3,0),"")</f>
        <v/>
      </c>
      <c r="L2295" s="873"/>
      <c r="M2295" s="873"/>
      <c r="N2295" s="877"/>
      <c r="O2295" s="873" t="s">
        <v>4676</v>
      </c>
    </row>
    <row r="2296" spans="1:15" x14ac:dyDescent="0.35">
      <c r="A2296" s="873" t="b">
        <v>0</v>
      </c>
      <c r="B2296" s="873"/>
      <c r="C2296" s="873" t="s">
        <v>4699</v>
      </c>
      <c r="D2296" s="878">
        <v>30</v>
      </c>
      <c r="E2296" s="875"/>
      <c r="F2296" s="877"/>
      <c r="G2296" s="876"/>
      <c r="H2296" s="876"/>
      <c r="I2296" s="877"/>
      <c r="J2296" s="877"/>
      <c r="K2296" s="873" t="str">
        <f ca="1">IFERROR(VLOOKUP(C2296,' Disaggregation - Section E '!A$618:J2412,3,0),"")</f>
        <v/>
      </c>
      <c r="L2296" s="873"/>
      <c r="M2296" s="873"/>
      <c r="N2296" s="877"/>
      <c r="O2296" s="873" t="s">
        <v>4676</v>
      </c>
    </row>
    <row r="2297" spans="1:15" x14ac:dyDescent="0.35">
      <c r="A2297" s="873" t="b">
        <v>0</v>
      </c>
      <c r="B2297" s="873"/>
      <c r="C2297" s="873" t="s">
        <v>4701</v>
      </c>
      <c r="D2297" s="878">
        <v>30</v>
      </c>
      <c r="E2297" s="875"/>
      <c r="F2297" s="877"/>
      <c r="G2297" s="876"/>
      <c r="H2297" s="876"/>
      <c r="I2297" s="877"/>
      <c r="J2297" s="877"/>
      <c r="K2297" s="873" t="str">
        <f ca="1">IFERROR(VLOOKUP(C2297,' Disaggregation - Section E '!A$618:J2413,3,0),"")</f>
        <v/>
      </c>
      <c r="L2297" s="873"/>
      <c r="M2297" s="873"/>
      <c r="N2297" s="877"/>
      <c r="O2297" s="873" t="s">
        <v>4676</v>
      </c>
    </row>
    <row r="2298" spans="1:15" x14ac:dyDescent="0.35">
      <c r="A2298" s="873" t="b">
        <v>0</v>
      </c>
      <c r="B2298" s="873"/>
      <c r="C2298" s="873" t="s">
        <v>4703</v>
      </c>
      <c r="D2298" s="878">
        <v>30</v>
      </c>
      <c r="E2298" s="875"/>
      <c r="F2298" s="877"/>
      <c r="G2298" s="876"/>
      <c r="H2298" s="876"/>
      <c r="I2298" s="877"/>
      <c r="J2298" s="877"/>
      <c r="K2298" s="873" t="str">
        <f ca="1">IFERROR(VLOOKUP(C2298,' Disaggregation - Section E '!A$618:J2414,3,0),"")</f>
        <v/>
      </c>
      <c r="L2298" s="873"/>
      <c r="M2298" s="873"/>
      <c r="N2298" s="877"/>
      <c r="O2298" s="873" t="s">
        <v>4676</v>
      </c>
    </row>
    <row r="2299" spans="1:15" x14ac:dyDescent="0.35">
      <c r="A2299" s="873" t="b">
        <v>0</v>
      </c>
      <c r="B2299" s="873"/>
      <c r="C2299" s="873" t="s">
        <v>4705</v>
      </c>
      <c r="D2299" s="878">
        <v>30</v>
      </c>
      <c r="E2299" s="875"/>
      <c r="F2299" s="877"/>
      <c r="G2299" s="876"/>
      <c r="H2299" s="876"/>
      <c r="I2299" s="877"/>
      <c r="J2299" s="877"/>
      <c r="K2299" s="873" t="str">
        <f ca="1">IFERROR(VLOOKUP(C2299,' Disaggregation - Section E '!A$618:J2415,3,0),"")</f>
        <v/>
      </c>
      <c r="L2299" s="873"/>
      <c r="M2299" s="873"/>
      <c r="N2299" s="877"/>
      <c r="O2299" s="873" t="s">
        <v>4676</v>
      </c>
    </row>
    <row r="2300" spans="1:15" x14ac:dyDescent="0.35">
      <c r="A2300" s="873" t="b">
        <v>0</v>
      </c>
      <c r="B2300" s="873"/>
      <c r="C2300" s="873" t="s">
        <v>4707</v>
      </c>
      <c r="D2300" s="878">
        <v>30</v>
      </c>
      <c r="E2300" s="875"/>
      <c r="F2300" s="877"/>
      <c r="G2300" s="876"/>
      <c r="H2300" s="876"/>
      <c r="I2300" s="877"/>
      <c r="J2300" s="877"/>
      <c r="K2300" s="873" t="str">
        <f ca="1">IFERROR(VLOOKUP(C2300,' Disaggregation - Section E '!A$618:J2416,3,0),"")</f>
        <v/>
      </c>
      <c r="L2300" s="873"/>
      <c r="M2300" s="873"/>
      <c r="N2300" s="877"/>
      <c r="O2300" s="873" t="s">
        <v>4676</v>
      </c>
    </row>
    <row r="2301" spans="1:15" x14ac:dyDescent="0.35">
      <c r="A2301" s="873" t="b">
        <v>0</v>
      </c>
      <c r="B2301" s="873"/>
      <c r="C2301" s="873" t="s">
        <v>4709</v>
      </c>
      <c r="D2301" s="878">
        <v>30</v>
      </c>
      <c r="E2301" s="875"/>
      <c r="F2301" s="877"/>
      <c r="G2301" s="876"/>
      <c r="H2301" s="876"/>
      <c r="I2301" s="877"/>
      <c r="J2301" s="877"/>
      <c r="K2301" s="873" t="str">
        <f ca="1">IFERROR(VLOOKUP(C2301,' Disaggregation - Section E '!A$618:J2417,3,0),"")</f>
        <v/>
      </c>
      <c r="L2301" s="873"/>
      <c r="M2301" s="873"/>
      <c r="N2301" s="877"/>
      <c r="O2301" s="873" t="s">
        <v>4676</v>
      </c>
    </row>
    <row r="2302" spans="1:15" x14ac:dyDescent="0.35">
      <c r="A2302" s="873" t="b">
        <v>0</v>
      </c>
      <c r="B2302" s="873"/>
      <c r="C2302" s="873" t="s">
        <v>4711</v>
      </c>
      <c r="D2302" s="878">
        <v>30</v>
      </c>
      <c r="E2302" s="875"/>
      <c r="F2302" s="877"/>
      <c r="G2302" s="876"/>
      <c r="H2302" s="876"/>
      <c r="I2302" s="877"/>
      <c r="J2302" s="877"/>
      <c r="K2302" s="873" t="str">
        <f ca="1">IFERROR(VLOOKUP(C2302,' Disaggregation - Section E '!A$618:J2418,3,0),"")</f>
        <v/>
      </c>
      <c r="L2302" s="873"/>
      <c r="M2302" s="873"/>
      <c r="N2302" s="877"/>
      <c r="O2302" s="873" t="s">
        <v>4676</v>
      </c>
    </row>
    <row r="2303" spans="1:15" x14ac:dyDescent="0.35">
      <c r="A2303" s="873" t="b">
        <v>0</v>
      </c>
      <c r="B2303" s="873"/>
      <c r="C2303" s="873" t="s">
        <v>4713</v>
      </c>
      <c r="D2303" s="878">
        <v>30</v>
      </c>
      <c r="E2303" s="875"/>
      <c r="F2303" s="877"/>
      <c r="G2303" s="876"/>
      <c r="H2303" s="876"/>
      <c r="I2303" s="877"/>
      <c r="J2303" s="877"/>
      <c r="K2303" s="873" t="str">
        <f ca="1">IFERROR(VLOOKUP(C2303,' Disaggregation - Section E '!A$618:J2419,3,0),"")</f>
        <v/>
      </c>
      <c r="L2303" s="873"/>
      <c r="M2303" s="873"/>
      <c r="N2303" s="877"/>
      <c r="O2303" s="873" t="s">
        <v>4676</v>
      </c>
    </row>
    <row r="2304" spans="1:15" x14ac:dyDescent="0.35">
      <c r="A2304" s="873" t="b">
        <v>0</v>
      </c>
      <c r="B2304" s="873"/>
      <c r="C2304" s="873" t="s">
        <v>4715</v>
      </c>
      <c r="D2304" s="878">
        <v>30</v>
      </c>
      <c r="E2304" s="875"/>
      <c r="F2304" s="877"/>
      <c r="G2304" s="876"/>
      <c r="H2304" s="876"/>
      <c r="I2304" s="877"/>
      <c r="J2304" s="877"/>
      <c r="K2304" s="873" t="str">
        <f ca="1">IFERROR(VLOOKUP(C2304,' Disaggregation - Section E '!A$618:J2420,3,0),"")</f>
        <v/>
      </c>
      <c r="L2304" s="873"/>
      <c r="M2304" s="873"/>
      <c r="N2304" s="877"/>
      <c r="O2304" s="873" t="s">
        <v>4676</v>
      </c>
    </row>
    <row r="2305" spans="1:15" x14ac:dyDescent="0.35">
      <c r="A2305" s="873" t="b">
        <f t="shared" ref="A2305:A2368" ca="1" si="155">IF(M2305&lt;&gt;"",TRUE,FALSE)</f>
        <v>0</v>
      </c>
      <c r="B2305" s="873"/>
      <c r="C2305" s="884" t="str">
        <f ca="1">IF(COUNTA(O$1703:O2305)=1,"",OFFSET(B2303,-COUNTA(O$1703:O2305)+3,1))</f>
        <v>a1655000001juFGAAY</v>
      </c>
      <c r="D2305" s="878"/>
      <c r="E2305" s="875" t="str">
        <f ca="1">IFERROR(IF(VLOOKUP(C2305,' Disaggregation - Section E '!A$618:J2421,7,0)="","",VLOOKUP(C2305,' Disaggregation - Section E '!A$618:J2421,7,0)*100),"")</f>
        <v/>
      </c>
      <c r="F2305" s="877" t="str">
        <f ca="1">IFERROR(VLOOKUP(C2305,' Disaggregation - Section E '!A$618:J2421,5,0),"")</f>
        <v/>
      </c>
      <c r="G2305" s="876" t="str">
        <f ca="1">IFERROR(IF(VLOOKUP(C2305,' Disaggregation - Section E '!A$618:J2421,6,0)="","",VLOOKUP(C2305,' Disaggregation - Section E '!A$618:J2421,6,0)),"")</f>
        <v/>
      </c>
      <c r="H2305" s="876" t="str">
        <f ca="1">IFERROR(IF(INDEX(' Disaggregation - Section E '!F$618:F2421,MATCH(C2305,' Disaggregation - Section E '!A$618:A2421,0)+1,1)&lt;&gt;0,INDEX(' Disaggregation - Section E '!F$618:F2421,MATCH(C2305,' Disaggregation - Section E '!A$618:A2421,0)+1,1),""),"")</f>
        <v/>
      </c>
      <c r="I2305" s="877" t="str">
        <f ca="1">IFERROR(IF(VLOOKUP(C2305,' Disaggregation - Section E '!A$618:J2421,8,0)=0,"",VLOOKUP(C2305,' Disaggregation - Section E '!A$618:J2421,8,0)),"")</f>
        <v/>
      </c>
      <c r="J2305" s="877" t="str">
        <f ca="1">IFERROR(IF(VLOOKUP(C2305,' Disaggregation - Section E '!A$618:J2421,9,0)="","",VLOOKUP(C2305,' Disaggregation - Section E '!A$618:J2421,9,0)),"")</f>
        <v/>
      </c>
      <c r="K2305" s="873" t="str">
        <f ca="1">IFERROR(VLOOKUP(C2305,' Disaggregation - Section E '!A$618:J2421,3,0),"")</f>
        <v/>
      </c>
      <c r="L2305" s="873"/>
      <c r="M2305" s="873" t="str">
        <f ca="1">IFERROR(IF(VLOOKUP(C2305,' Disaggregation - Section E '!A$618:O1224,15,0)=0,"",VLOOKUP(C2305,' Disaggregation - Section E '!A$618:O1224,15,0)),"")</f>
        <v/>
      </c>
      <c r="N2305" s="877" t="str">
        <f ca="1">IFERROR(IF(VLOOKUP(C2305,' Disaggregation - Section E '!A$618:J2421,10,0)=0,"",VLOOKUP(C2305,' Disaggregation - Section E '!A$618:J2421,10,0)),"")</f>
        <v/>
      </c>
      <c r="O2305" s="873"/>
    </row>
    <row r="2306" spans="1:15" x14ac:dyDescent="0.35">
      <c r="A2306" s="873" t="b">
        <f t="shared" ca="1" si="155"/>
        <v>0</v>
      </c>
      <c r="B2306" s="873"/>
      <c r="C2306" s="884" t="str">
        <f ca="1">IF(COUNTA(O$1703:O2306)=1,"",OFFSET(B2304,-COUNTA(O$1703:O2306)+3,1))</f>
        <v>a1655000001juFHAAY</v>
      </c>
      <c r="D2306" s="878"/>
      <c r="E2306" s="875" t="str">
        <f ca="1">IFERROR(IF(VLOOKUP(C2306,' Disaggregation - Section E '!A$618:J2422,7,0)="","",VLOOKUP(C2306,' Disaggregation - Section E '!A$618:J2422,7,0)*100),"")</f>
        <v/>
      </c>
      <c r="F2306" s="877" t="str">
        <f ca="1">IFERROR(VLOOKUP(C2306,' Disaggregation - Section E '!A$618:J2422,5,0),"")</f>
        <v/>
      </c>
      <c r="G2306" s="876" t="str">
        <f ca="1">IFERROR(IF(VLOOKUP(C2306,' Disaggregation - Section E '!A$618:J2422,6,0)="","",VLOOKUP(C2306,' Disaggregation - Section E '!A$618:J2422,6,0)),"")</f>
        <v/>
      </c>
      <c r="H2306" s="876" t="str">
        <f ca="1">IFERROR(IF(INDEX(' Disaggregation - Section E '!F$618:F2422,MATCH(C2306,' Disaggregation - Section E '!A$618:A2422,0)+1,1)&lt;&gt;0,INDEX(' Disaggregation - Section E '!F$618:F2422,MATCH(C2306,' Disaggregation - Section E '!A$618:A2422,0)+1,1),""),"")</f>
        <v/>
      </c>
      <c r="I2306" s="877" t="str">
        <f ca="1">IFERROR(IF(VLOOKUP(C2306,' Disaggregation - Section E '!A$618:J2422,8,0)=0,"",VLOOKUP(C2306,' Disaggregation - Section E '!A$618:J2422,8,0)),"")</f>
        <v/>
      </c>
      <c r="J2306" s="877" t="str">
        <f ca="1">IFERROR(IF(VLOOKUP(C2306,' Disaggregation - Section E '!A$618:J2422,9,0)="","",VLOOKUP(C2306,' Disaggregation - Section E '!A$618:J2422,9,0)),"")</f>
        <v/>
      </c>
      <c r="K2306" s="873" t="str">
        <f ca="1">IFERROR(VLOOKUP(C2306,' Disaggregation - Section E '!A$618:J2422,3,0),"")</f>
        <v/>
      </c>
      <c r="L2306" s="873"/>
      <c r="M2306" s="873" t="str">
        <f ca="1">IFERROR(IF(VLOOKUP(C2306,' Disaggregation - Section E '!A$618:O1225,15,0)=0,"",VLOOKUP(C2306,' Disaggregation - Section E '!A$618:O1225,15,0)),"")</f>
        <v/>
      </c>
      <c r="N2306" s="877" t="str">
        <f ca="1">IFERROR(IF(VLOOKUP(C2306,' Disaggregation - Section E '!A$618:J2422,10,0)=0,"",VLOOKUP(C2306,' Disaggregation - Section E '!A$618:J2422,10,0)),"")</f>
        <v/>
      </c>
      <c r="O2306" s="873"/>
    </row>
    <row r="2307" spans="1:15" x14ac:dyDescent="0.35">
      <c r="A2307" s="873" t="b">
        <f t="shared" ca="1" si="155"/>
        <v>0</v>
      </c>
      <c r="B2307" s="873"/>
      <c r="C2307" s="884" t="str">
        <f ca="1">IF(COUNTA(O$1703:O2307)=1,"",OFFSET(B2305,-COUNTA(O$1703:O2307)+3,1))</f>
        <v>a1655000001juFIAAY</v>
      </c>
      <c r="D2307" s="878"/>
      <c r="E2307" s="875" t="str">
        <f ca="1">IFERROR(IF(VLOOKUP(C2307,' Disaggregation - Section E '!A$618:J2423,7,0)="","",VLOOKUP(C2307,' Disaggregation - Section E '!A$618:J2423,7,0)*100),"")</f>
        <v/>
      </c>
      <c r="F2307" s="877" t="str">
        <f ca="1">IFERROR(VLOOKUP(C2307,' Disaggregation - Section E '!A$618:J2423,5,0),"")</f>
        <v/>
      </c>
      <c r="G2307" s="876" t="str">
        <f ca="1">IFERROR(IF(VLOOKUP(C2307,' Disaggregation - Section E '!A$618:J2423,6,0)="","",VLOOKUP(C2307,' Disaggregation - Section E '!A$618:J2423,6,0)),"")</f>
        <v/>
      </c>
      <c r="H2307" s="876" t="str">
        <f ca="1">IFERROR(IF(INDEX(' Disaggregation - Section E '!F$618:F2423,MATCH(C2307,' Disaggregation - Section E '!A$618:A2423,0)+1,1)&lt;&gt;0,INDEX(' Disaggregation - Section E '!F$618:F2423,MATCH(C2307,' Disaggregation - Section E '!A$618:A2423,0)+1,1),""),"")</f>
        <v/>
      </c>
      <c r="I2307" s="877" t="str">
        <f ca="1">IFERROR(IF(VLOOKUP(C2307,' Disaggregation - Section E '!A$618:J2423,8,0)=0,"",VLOOKUP(C2307,' Disaggregation - Section E '!A$618:J2423,8,0)),"")</f>
        <v/>
      </c>
      <c r="J2307" s="877" t="str">
        <f ca="1">IFERROR(IF(VLOOKUP(C2307,' Disaggregation - Section E '!A$618:J2423,9,0)="","",VLOOKUP(C2307,' Disaggregation - Section E '!A$618:J2423,9,0)),"")</f>
        <v/>
      </c>
      <c r="K2307" s="873" t="str">
        <f ca="1">IFERROR(VLOOKUP(C2307,' Disaggregation - Section E '!A$618:J2423,3,0),"")</f>
        <v/>
      </c>
      <c r="L2307" s="873"/>
      <c r="M2307" s="873" t="str">
        <f ca="1">IFERROR(IF(VLOOKUP(C2307,' Disaggregation - Section E '!A$618:O1226,15,0)=0,"",VLOOKUP(C2307,' Disaggregation - Section E '!A$618:O1226,15,0)),"")</f>
        <v/>
      </c>
      <c r="N2307" s="877" t="str">
        <f ca="1">IFERROR(IF(VLOOKUP(C2307,' Disaggregation - Section E '!A$618:J2423,10,0)=0,"",VLOOKUP(C2307,' Disaggregation - Section E '!A$618:J2423,10,0)),"")</f>
        <v/>
      </c>
      <c r="O2307" s="873"/>
    </row>
    <row r="2308" spans="1:15" x14ac:dyDescent="0.35">
      <c r="A2308" s="873" t="b">
        <f t="shared" ca="1" si="155"/>
        <v>0</v>
      </c>
      <c r="B2308" s="873"/>
      <c r="C2308" s="884" t="str">
        <f ca="1">IF(COUNTA(O$1703:O2308)=1,"",OFFSET(B2306,-COUNTA(O$1703:O2308)+3,1))</f>
        <v>a1655000001juFJAAY</v>
      </c>
      <c r="D2308" s="878"/>
      <c r="E2308" s="875" t="str">
        <f ca="1">IFERROR(IF(VLOOKUP(C2308,' Disaggregation - Section E '!A$618:J2424,7,0)="","",VLOOKUP(C2308,' Disaggregation - Section E '!A$618:J2424,7,0)*100),"")</f>
        <v/>
      </c>
      <c r="F2308" s="877" t="str">
        <f ca="1">IFERROR(VLOOKUP(C2308,' Disaggregation - Section E '!A$618:J2424,5,0),"")</f>
        <v/>
      </c>
      <c r="G2308" s="876" t="str">
        <f ca="1">IFERROR(IF(VLOOKUP(C2308,' Disaggregation - Section E '!A$618:J2424,6,0)="","",VLOOKUP(C2308,' Disaggregation - Section E '!A$618:J2424,6,0)),"")</f>
        <v/>
      </c>
      <c r="H2308" s="876" t="str">
        <f ca="1">IFERROR(IF(INDEX(' Disaggregation - Section E '!F$618:F2424,MATCH(C2308,' Disaggregation - Section E '!A$618:A2424,0)+1,1)&lt;&gt;0,INDEX(' Disaggregation - Section E '!F$618:F2424,MATCH(C2308,' Disaggregation - Section E '!A$618:A2424,0)+1,1),""),"")</f>
        <v/>
      </c>
      <c r="I2308" s="877" t="str">
        <f ca="1">IFERROR(IF(VLOOKUP(C2308,' Disaggregation - Section E '!A$618:J2424,8,0)=0,"",VLOOKUP(C2308,' Disaggregation - Section E '!A$618:J2424,8,0)),"")</f>
        <v/>
      </c>
      <c r="J2308" s="877" t="str">
        <f ca="1">IFERROR(IF(VLOOKUP(C2308,' Disaggregation - Section E '!A$618:J2424,9,0)="","",VLOOKUP(C2308,' Disaggregation - Section E '!A$618:J2424,9,0)),"")</f>
        <v/>
      </c>
      <c r="K2308" s="873" t="str">
        <f ca="1">IFERROR(VLOOKUP(C2308,' Disaggregation - Section E '!A$618:J2424,3,0),"")</f>
        <v/>
      </c>
      <c r="L2308" s="873"/>
      <c r="M2308" s="873" t="str">
        <f ca="1">IFERROR(IF(VLOOKUP(C2308,' Disaggregation - Section E '!A$618:O1227,15,0)=0,"",VLOOKUP(C2308,' Disaggregation - Section E '!A$618:O1227,15,0)),"")</f>
        <v/>
      </c>
      <c r="N2308" s="877" t="str">
        <f ca="1">IFERROR(IF(VLOOKUP(C2308,' Disaggregation - Section E '!A$618:J2424,10,0)=0,"",VLOOKUP(C2308,' Disaggregation - Section E '!A$618:J2424,10,0)),"")</f>
        <v/>
      </c>
      <c r="O2308" s="873"/>
    </row>
    <row r="2309" spans="1:15" x14ac:dyDescent="0.35">
      <c r="A2309" s="873" t="b">
        <f t="shared" ca="1" si="155"/>
        <v>0</v>
      </c>
      <c r="B2309" s="873"/>
      <c r="C2309" s="884" t="str">
        <f ca="1">IF(COUNTA(O$1703:O2309)=1,"",OFFSET(B2307,-COUNTA(O$1703:O2309)+3,1))</f>
        <v>a1655000001juFKAAY</v>
      </c>
      <c r="D2309" s="878"/>
      <c r="E2309" s="875" t="str">
        <f ca="1">IFERROR(IF(VLOOKUP(C2309,' Disaggregation - Section E '!A$618:J2425,7,0)="","",VLOOKUP(C2309,' Disaggregation - Section E '!A$618:J2425,7,0)*100),"")</f>
        <v/>
      </c>
      <c r="F2309" s="877" t="str">
        <f ca="1">IFERROR(VLOOKUP(C2309,' Disaggregation - Section E '!A$618:J2425,5,0),"")</f>
        <v/>
      </c>
      <c r="G2309" s="876" t="str">
        <f ca="1">IFERROR(IF(VLOOKUP(C2309,' Disaggregation - Section E '!A$618:J2425,6,0)="","",VLOOKUP(C2309,' Disaggregation - Section E '!A$618:J2425,6,0)),"")</f>
        <v/>
      </c>
      <c r="H2309" s="876" t="str">
        <f ca="1">IFERROR(IF(INDEX(' Disaggregation - Section E '!F$618:F2425,MATCH(C2309,' Disaggregation - Section E '!A$618:A2425,0)+1,1)&lt;&gt;0,INDEX(' Disaggregation - Section E '!F$618:F2425,MATCH(C2309,' Disaggregation - Section E '!A$618:A2425,0)+1,1),""),"")</f>
        <v/>
      </c>
      <c r="I2309" s="877" t="str">
        <f ca="1">IFERROR(IF(VLOOKUP(C2309,' Disaggregation - Section E '!A$618:J2425,8,0)=0,"",VLOOKUP(C2309,' Disaggregation - Section E '!A$618:J2425,8,0)),"")</f>
        <v/>
      </c>
      <c r="J2309" s="877" t="str">
        <f ca="1">IFERROR(IF(VLOOKUP(C2309,' Disaggregation - Section E '!A$618:J2425,9,0)="","",VLOOKUP(C2309,' Disaggregation - Section E '!A$618:J2425,9,0)),"")</f>
        <v/>
      </c>
      <c r="K2309" s="873" t="str">
        <f ca="1">IFERROR(VLOOKUP(C2309,' Disaggregation - Section E '!A$618:J2425,3,0),"")</f>
        <v/>
      </c>
      <c r="L2309" s="873"/>
      <c r="M2309" s="873" t="str">
        <f ca="1">IFERROR(IF(VLOOKUP(C2309,' Disaggregation - Section E '!A$618:O1228,15,0)=0,"",VLOOKUP(C2309,' Disaggregation - Section E '!A$618:O1228,15,0)),"")</f>
        <v/>
      </c>
      <c r="N2309" s="877" t="str">
        <f ca="1">IFERROR(IF(VLOOKUP(C2309,' Disaggregation - Section E '!A$618:J2425,10,0)=0,"",VLOOKUP(C2309,' Disaggregation - Section E '!A$618:J2425,10,0)),"")</f>
        <v/>
      </c>
      <c r="O2309" s="873"/>
    </row>
    <row r="2310" spans="1:15" x14ac:dyDescent="0.35">
      <c r="A2310" s="873" t="b">
        <f t="shared" ca="1" si="155"/>
        <v>0</v>
      </c>
      <c r="B2310" s="873"/>
      <c r="C2310" s="884" t="str">
        <f ca="1">IF(COUNTA(O$1703:O2310)=1,"",OFFSET(B2308,-COUNTA(O$1703:O2310)+3,1))</f>
        <v>a1655000001juFLAAY</v>
      </c>
      <c r="D2310" s="878"/>
      <c r="E2310" s="875" t="str">
        <f ca="1">IFERROR(IF(VLOOKUP(C2310,' Disaggregation - Section E '!A$618:J2426,7,0)="","",VLOOKUP(C2310,' Disaggregation - Section E '!A$618:J2426,7,0)*100),"")</f>
        <v/>
      </c>
      <c r="F2310" s="877" t="str">
        <f ca="1">IFERROR(VLOOKUP(C2310,' Disaggregation - Section E '!A$618:J2426,5,0),"")</f>
        <v/>
      </c>
      <c r="G2310" s="876" t="str">
        <f ca="1">IFERROR(IF(VLOOKUP(C2310,' Disaggregation - Section E '!A$618:J2426,6,0)="","",VLOOKUP(C2310,' Disaggregation - Section E '!A$618:J2426,6,0)),"")</f>
        <v/>
      </c>
      <c r="H2310" s="876" t="str">
        <f ca="1">IFERROR(IF(INDEX(' Disaggregation - Section E '!F$618:F2426,MATCH(C2310,' Disaggregation - Section E '!A$618:A2426,0)+1,1)&lt;&gt;0,INDEX(' Disaggregation - Section E '!F$618:F2426,MATCH(C2310,' Disaggregation - Section E '!A$618:A2426,0)+1,1),""),"")</f>
        <v/>
      </c>
      <c r="I2310" s="877" t="str">
        <f ca="1">IFERROR(IF(VLOOKUP(C2310,' Disaggregation - Section E '!A$618:J2426,8,0)=0,"",VLOOKUP(C2310,' Disaggregation - Section E '!A$618:J2426,8,0)),"")</f>
        <v/>
      </c>
      <c r="J2310" s="877" t="str">
        <f ca="1">IFERROR(IF(VLOOKUP(C2310,' Disaggregation - Section E '!A$618:J2426,9,0)="","",VLOOKUP(C2310,' Disaggregation - Section E '!A$618:J2426,9,0)),"")</f>
        <v/>
      </c>
      <c r="K2310" s="873" t="str">
        <f ca="1">IFERROR(VLOOKUP(C2310,' Disaggregation - Section E '!A$618:J2426,3,0),"")</f>
        <v/>
      </c>
      <c r="L2310" s="873"/>
      <c r="M2310" s="873" t="str">
        <f ca="1">IFERROR(IF(VLOOKUP(C2310,' Disaggregation - Section E '!A$618:O1229,15,0)=0,"",VLOOKUP(C2310,' Disaggregation - Section E '!A$618:O1229,15,0)),"")</f>
        <v/>
      </c>
      <c r="N2310" s="877" t="str">
        <f ca="1">IFERROR(IF(VLOOKUP(C2310,' Disaggregation - Section E '!A$618:J2426,10,0)=0,"",VLOOKUP(C2310,' Disaggregation - Section E '!A$618:J2426,10,0)),"")</f>
        <v/>
      </c>
      <c r="O2310" s="873"/>
    </row>
    <row r="2311" spans="1:15" x14ac:dyDescent="0.35">
      <c r="A2311" s="873" t="b">
        <f t="shared" ca="1" si="155"/>
        <v>0</v>
      </c>
      <c r="B2311" s="873"/>
      <c r="C2311" s="884" t="str">
        <f ca="1">IF(COUNTA(O$1703:O2311)=1,"",OFFSET(B2309,-COUNTA(O$1703:O2311)+3,1))</f>
        <v>a1655000001juFMAAY</v>
      </c>
      <c r="D2311" s="878"/>
      <c r="E2311" s="875" t="str">
        <f ca="1">IFERROR(IF(VLOOKUP(C2311,' Disaggregation - Section E '!A$618:J2427,7,0)="","",VLOOKUP(C2311,' Disaggregation - Section E '!A$618:J2427,7,0)*100),"")</f>
        <v/>
      </c>
      <c r="F2311" s="877" t="str">
        <f ca="1">IFERROR(VLOOKUP(C2311,' Disaggregation - Section E '!A$618:J2427,5,0),"")</f>
        <v/>
      </c>
      <c r="G2311" s="876" t="str">
        <f ca="1">IFERROR(IF(VLOOKUP(C2311,' Disaggregation - Section E '!A$618:J2427,6,0)="","",VLOOKUP(C2311,' Disaggregation - Section E '!A$618:J2427,6,0)),"")</f>
        <v/>
      </c>
      <c r="H2311" s="876" t="str">
        <f ca="1">IFERROR(IF(INDEX(' Disaggregation - Section E '!F$618:F2427,MATCH(C2311,' Disaggregation - Section E '!A$618:A2427,0)+1,1)&lt;&gt;0,INDEX(' Disaggregation - Section E '!F$618:F2427,MATCH(C2311,' Disaggregation - Section E '!A$618:A2427,0)+1,1),""),"")</f>
        <v/>
      </c>
      <c r="I2311" s="877" t="str">
        <f ca="1">IFERROR(IF(VLOOKUP(C2311,' Disaggregation - Section E '!A$618:J2427,8,0)=0,"",VLOOKUP(C2311,' Disaggregation - Section E '!A$618:J2427,8,0)),"")</f>
        <v/>
      </c>
      <c r="J2311" s="877" t="str">
        <f ca="1">IFERROR(IF(VLOOKUP(C2311,' Disaggregation - Section E '!A$618:J2427,9,0)="","",VLOOKUP(C2311,' Disaggregation - Section E '!A$618:J2427,9,0)),"")</f>
        <v/>
      </c>
      <c r="K2311" s="873" t="str">
        <f ca="1">IFERROR(VLOOKUP(C2311,' Disaggregation - Section E '!A$618:J2427,3,0),"")</f>
        <v/>
      </c>
      <c r="L2311" s="873"/>
      <c r="M2311" s="873" t="str">
        <f ca="1">IFERROR(IF(VLOOKUP(C2311,' Disaggregation - Section E '!A$618:O1230,15,0)=0,"",VLOOKUP(C2311,' Disaggregation - Section E '!A$618:O1230,15,0)),"")</f>
        <v/>
      </c>
      <c r="N2311" s="877" t="str">
        <f ca="1">IFERROR(IF(VLOOKUP(C2311,' Disaggregation - Section E '!A$618:J2427,10,0)=0,"",VLOOKUP(C2311,' Disaggregation - Section E '!A$618:J2427,10,0)),"")</f>
        <v/>
      </c>
      <c r="O2311" s="873"/>
    </row>
    <row r="2312" spans="1:15" x14ac:dyDescent="0.35">
      <c r="A2312" s="873" t="b">
        <f t="shared" ca="1" si="155"/>
        <v>0</v>
      </c>
      <c r="B2312" s="873"/>
      <c r="C2312" s="884" t="str">
        <f ca="1">IF(COUNTA(O$1703:O2312)=1,"",OFFSET(B2310,-COUNTA(O$1703:O2312)+3,1))</f>
        <v>a1655000001juFNAAY</v>
      </c>
      <c r="D2312" s="878"/>
      <c r="E2312" s="875" t="str">
        <f ca="1">IFERROR(IF(VLOOKUP(C2312,' Disaggregation - Section E '!A$618:J2428,7,0)="","",VLOOKUP(C2312,' Disaggregation - Section E '!A$618:J2428,7,0)*100),"")</f>
        <v/>
      </c>
      <c r="F2312" s="877" t="str">
        <f ca="1">IFERROR(VLOOKUP(C2312,' Disaggregation - Section E '!A$618:J2428,5,0),"")</f>
        <v/>
      </c>
      <c r="G2312" s="876" t="str">
        <f ca="1">IFERROR(IF(VLOOKUP(C2312,' Disaggregation - Section E '!A$618:J2428,6,0)="","",VLOOKUP(C2312,' Disaggregation - Section E '!A$618:J2428,6,0)),"")</f>
        <v/>
      </c>
      <c r="H2312" s="876" t="str">
        <f ca="1">IFERROR(IF(INDEX(' Disaggregation - Section E '!F$618:F2428,MATCH(C2312,' Disaggregation - Section E '!A$618:A2428,0)+1,1)&lt;&gt;0,INDEX(' Disaggregation - Section E '!F$618:F2428,MATCH(C2312,' Disaggregation - Section E '!A$618:A2428,0)+1,1),""),"")</f>
        <v/>
      </c>
      <c r="I2312" s="877" t="str">
        <f ca="1">IFERROR(IF(VLOOKUP(C2312,' Disaggregation - Section E '!A$618:J2428,8,0)=0,"",VLOOKUP(C2312,' Disaggregation - Section E '!A$618:J2428,8,0)),"")</f>
        <v/>
      </c>
      <c r="J2312" s="877" t="str">
        <f ca="1">IFERROR(IF(VLOOKUP(C2312,' Disaggregation - Section E '!A$618:J2428,9,0)="","",VLOOKUP(C2312,' Disaggregation - Section E '!A$618:J2428,9,0)),"")</f>
        <v/>
      </c>
      <c r="K2312" s="873" t="str">
        <f ca="1">IFERROR(VLOOKUP(C2312,' Disaggregation - Section E '!A$618:J2428,3,0),"")</f>
        <v/>
      </c>
      <c r="L2312" s="873"/>
      <c r="M2312" s="873" t="str">
        <f ca="1">IFERROR(IF(VLOOKUP(C2312,' Disaggregation - Section E '!A$618:O1231,15,0)=0,"",VLOOKUP(C2312,' Disaggregation - Section E '!A$618:O1231,15,0)),"")</f>
        <v/>
      </c>
      <c r="N2312" s="877" t="str">
        <f ca="1">IFERROR(IF(VLOOKUP(C2312,' Disaggregation - Section E '!A$618:J2428,10,0)=0,"",VLOOKUP(C2312,' Disaggregation - Section E '!A$618:J2428,10,0)),"")</f>
        <v/>
      </c>
      <c r="O2312" s="873"/>
    </row>
    <row r="2313" spans="1:15" x14ac:dyDescent="0.35">
      <c r="A2313" s="873" t="b">
        <f t="shared" ca="1" si="155"/>
        <v>0</v>
      </c>
      <c r="B2313" s="873"/>
      <c r="C2313" s="884" t="str">
        <f ca="1">IF(COUNTA(O$1703:O2313)=1,"",OFFSET(B2311,-COUNTA(O$1703:O2313)+3,1))</f>
        <v>a1655000001juFOAAY</v>
      </c>
      <c r="D2313" s="878"/>
      <c r="E2313" s="875" t="str">
        <f ca="1">IFERROR(IF(VLOOKUP(C2313,' Disaggregation - Section E '!A$618:J2429,7,0)="","",VLOOKUP(C2313,' Disaggregation - Section E '!A$618:J2429,7,0)*100),"")</f>
        <v/>
      </c>
      <c r="F2313" s="877" t="str">
        <f ca="1">IFERROR(VLOOKUP(C2313,' Disaggregation - Section E '!A$618:J2429,5,0),"")</f>
        <v/>
      </c>
      <c r="G2313" s="876" t="str">
        <f ca="1">IFERROR(IF(VLOOKUP(C2313,' Disaggregation - Section E '!A$618:J2429,6,0)="","",VLOOKUP(C2313,' Disaggregation - Section E '!A$618:J2429,6,0)),"")</f>
        <v/>
      </c>
      <c r="H2313" s="876" t="str">
        <f ca="1">IFERROR(IF(INDEX(' Disaggregation - Section E '!F$618:F2429,MATCH(C2313,' Disaggregation - Section E '!A$618:A2429,0)+1,1)&lt;&gt;0,INDEX(' Disaggregation - Section E '!F$618:F2429,MATCH(C2313,' Disaggregation - Section E '!A$618:A2429,0)+1,1),""),"")</f>
        <v/>
      </c>
      <c r="I2313" s="877" t="str">
        <f ca="1">IFERROR(IF(VLOOKUP(C2313,' Disaggregation - Section E '!A$618:J2429,8,0)=0,"",VLOOKUP(C2313,' Disaggregation - Section E '!A$618:J2429,8,0)),"")</f>
        <v/>
      </c>
      <c r="J2313" s="877" t="str">
        <f ca="1">IFERROR(IF(VLOOKUP(C2313,' Disaggregation - Section E '!A$618:J2429,9,0)="","",VLOOKUP(C2313,' Disaggregation - Section E '!A$618:J2429,9,0)),"")</f>
        <v/>
      </c>
      <c r="K2313" s="873" t="str">
        <f ca="1">IFERROR(VLOOKUP(C2313,' Disaggregation - Section E '!A$618:J2429,3,0),"")</f>
        <v/>
      </c>
      <c r="L2313" s="873"/>
      <c r="M2313" s="873" t="str">
        <f ca="1">IFERROR(IF(VLOOKUP(C2313,' Disaggregation - Section E '!A$618:O1232,15,0)=0,"",VLOOKUP(C2313,' Disaggregation - Section E '!A$618:O1232,15,0)),"")</f>
        <v/>
      </c>
      <c r="N2313" s="877" t="str">
        <f ca="1">IFERROR(IF(VLOOKUP(C2313,' Disaggregation - Section E '!A$618:J2429,10,0)=0,"",VLOOKUP(C2313,' Disaggregation - Section E '!A$618:J2429,10,0)),"")</f>
        <v/>
      </c>
      <c r="O2313" s="873"/>
    </row>
    <row r="2314" spans="1:15" x14ac:dyDescent="0.35">
      <c r="A2314" s="873" t="b">
        <f t="shared" ca="1" si="155"/>
        <v>0</v>
      </c>
      <c r="B2314" s="873"/>
      <c r="C2314" s="884" t="str">
        <f ca="1">IF(COUNTA(O$1703:O2314)=1,"",OFFSET(B2312,-COUNTA(O$1703:O2314)+3,1))</f>
        <v>a1655000001juFPAAY</v>
      </c>
      <c r="D2314" s="878"/>
      <c r="E2314" s="875" t="str">
        <f ca="1">IFERROR(IF(VLOOKUP(C2314,' Disaggregation - Section E '!A$618:J2430,7,0)="","",VLOOKUP(C2314,' Disaggregation - Section E '!A$618:J2430,7,0)*100),"")</f>
        <v/>
      </c>
      <c r="F2314" s="877" t="str">
        <f ca="1">IFERROR(VLOOKUP(C2314,' Disaggregation - Section E '!A$618:J2430,5,0),"")</f>
        <v/>
      </c>
      <c r="G2314" s="876" t="str">
        <f ca="1">IFERROR(IF(VLOOKUP(C2314,' Disaggregation - Section E '!A$618:J2430,6,0)="","",VLOOKUP(C2314,' Disaggregation - Section E '!A$618:J2430,6,0)),"")</f>
        <v/>
      </c>
      <c r="H2314" s="876" t="str">
        <f ca="1">IFERROR(IF(INDEX(' Disaggregation - Section E '!F$618:F2430,MATCH(C2314,' Disaggregation - Section E '!A$618:A2430,0)+1,1)&lt;&gt;0,INDEX(' Disaggregation - Section E '!F$618:F2430,MATCH(C2314,' Disaggregation - Section E '!A$618:A2430,0)+1,1),""),"")</f>
        <v/>
      </c>
      <c r="I2314" s="877" t="str">
        <f ca="1">IFERROR(IF(VLOOKUP(C2314,' Disaggregation - Section E '!A$618:J2430,8,0)=0,"",VLOOKUP(C2314,' Disaggregation - Section E '!A$618:J2430,8,0)),"")</f>
        <v/>
      </c>
      <c r="J2314" s="877" t="str">
        <f ca="1">IFERROR(IF(VLOOKUP(C2314,' Disaggregation - Section E '!A$618:J2430,9,0)="","",VLOOKUP(C2314,' Disaggregation - Section E '!A$618:J2430,9,0)),"")</f>
        <v/>
      </c>
      <c r="K2314" s="873" t="str">
        <f ca="1">IFERROR(VLOOKUP(C2314,' Disaggregation - Section E '!A$618:J2430,3,0),"")</f>
        <v/>
      </c>
      <c r="L2314" s="873"/>
      <c r="M2314" s="873" t="str">
        <f ca="1">IFERROR(IF(VLOOKUP(C2314,' Disaggregation - Section E '!A$618:O1233,15,0)=0,"",VLOOKUP(C2314,' Disaggregation - Section E '!A$618:O1233,15,0)),"")</f>
        <v/>
      </c>
      <c r="N2314" s="877" t="str">
        <f ca="1">IFERROR(IF(VLOOKUP(C2314,' Disaggregation - Section E '!A$618:J2430,10,0)=0,"",VLOOKUP(C2314,' Disaggregation - Section E '!A$618:J2430,10,0)),"")</f>
        <v/>
      </c>
      <c r="O2314" s="873"/>
    </row>
    <row r="2315" spans="1:15" x14ac:dyDescent="0.35">
      <c r="A2315" s="873" t="b">
        <f t="shared" ca="1" si="155"/>
        <v>0</v>
      </c>
      <c r="B2315" s="873"/>
      <c r="C2315" s="884" t="str">
        <f ca="1">IF(COUNTA(O$1703:O2315)=1,"",OFFSET(B2313,-COUNTA(O$1703:O2315)+3,1))</f>
        <v>a1655000001juFQAAY</v>
      </c>
      <c r="D2315" s="878"/>
      <c r="E2315" s="875" t="str">
        <f ca="1">IFERROR(IF(VLOOKUP(C2315,' Disaggregation - Section E '!A$618:J2431,7,0)="","",VLOOKUP(C2315,' Disaggregation - Section E '!A$618:J2431,7,0)*100),"")</f>
        <v/>
      </c>
      <c r="F2315" s="877" t="str">
        <f ca="1">IFERROR(VLOOKUP(C2315,' Disaggregation - Section E '!A$618:J2431,5,0),"")</f>
        <v/>
      </c>
      <c r="G2315" s="876" t="str">
        <f ca="1">IFERROR(IF(VLOOKUP(C2315,' Disaggregation - Section E '!A$618:J2431,6,0)="","",VLOOKUP(C2315,' Disaggregation - Section E '!A$618:J2431,6,0)),"")</f>
        <v/>
      </c>
      <c r="H2315" s="876" t="str">
        <f ca="1">IFERROR(IF(INDEX(' Disaggregation - Section E '!F$618:F2431,MATCH(C2315,' Disaggregation - Section E '!A$618:A2431,0)+1,1)&lt;&gt;0,INDEX(' Disaggregation - Section E '!F$618:F2431,MATCH(C2315,' Disaggregation - Section E '!A$618:A2431,0)+1,1),""),"")</f>
        <v/>
      </c>
      <c r="I2315" s="877" t="str">
        <f ca="1">IFERROR(IF(VLOOKUP(C2315,' Disaggregation - Section E '!A$618:J2431,8,0)=0,"",VLOOKUP(C2315,' Disaggregation - Section E '!A$618:J2431,8,0)),"")</f>
        <v/>
      </c>
      <c r="J2315" s="877" t="str">
        <f ca="1">IFERROR(IF(VLOOKUP(C2315,' Disaggregation - Section E '!A$618:J2431,9,0)="","",VLOOKUP(C2315,' Disaggregation - Section E '!A$618:J2431,9,0)),"")</f>
        <v/>
      </c>
      <c r="K2315" s="873" t="str">
        <f ca="1">IFERROR(VLOOKUP(C2315,' Disaggregation - Section E '!A$618:J2431,3,0),"")</f>
        <v/>
      </c>
      <c r="L2315" s="873"/>
      <c r="M2315" s="873" t="str">
        <f ca="1">IFERROR(IF(VLOOKUP(C2315,' Disaggregation - Section E '!A$618:O1234,15,0)=0,"",VLOOKUP(C2315,' Disaggregation - Section E '!A$618:O1234,15,0)),"")</f>
        <v/>
      </c>
      <c r="N2315" s="877" t="str">
        <f ca="1">IFERROR(IF(VLOOKUP(C2315,' Disaggregation - Section E '!A$618:J2431,10,0)=0,"",VLOOKUP(C2315,' Disaggregation - Section E '!A$618:J2431,10,0)),"")</f>
        <v/>
      </c>
      <c r="O2315" s="873"/>
    </row>
    <row r="2316" spans="1:15" x14ac:dyDescent="0.35">
      <c r="A2316" s="873" t="b">
        <f t="shared" ca="1" si="155"/>
        <v>0</v>
      </c>
      <c r="B2316" s="873"/>
      <c r="C2316" s="884" t="str">
        <f ca="1">IF(COUNTA(O$1703:O2316)=1,"",OFFSET(B2314,-COUNTA(O$1703:O2316)+3,1))</f>
        <v>a1655000001juFRAAY</v>
      </c>
      <c r="D2316" s="878"/>
      <c r="E2316" s="875" t="str">
        <f ca="1">IFERROR(IF(VLOOKUP(C2316,' Disaggregation - Section E '!A$618:J2432,7,0)="","",VLOOKUP(C2316,' Disaggregation - Section E '!A$618:J2432,7,0)*100),"")</f>
        <v/>
      </c>
      <c r="F2316" s="877" t="str">
        <f ca="1">IFERROR(VLOOKUP(C2316,' Disaggregation - Section E '!A$618:J2432,5,0),"")</f>
        <v/>
      </c>
      <c r="G2316" s="876" t="str">
        <f ca="1">IFERROR(IF(VLOOKUP(C2316,' Disaggregation - Section E '!A$618:J2432,6,0)="","",VLOOKUP(C2316,' Disaggregation - Section E '!A$618:J2432,6,0)),"")</f>
        <v/>
      </c>
      <c r="H2316" s="876" t="str">
        <f ca="1">IFERROR(IF(INDEX(' Disaggregation - Section E '!F$618:F2432,MATCH(C2316,' Disaggregation - Section E '!A$618:A2432,0)+1,1)&lt;&gt;0,INDEX(' Disaggregation - Section E '!F$618:F2432,MATCH(C2316,' Disaggregation - Section E '!A$618:A2432,0)+1,1),""),"")</f>
        <v/>
      </c>
      <c r="I2316" s="877" t="str">
        <f ca="1">IFERROR(IF(VLOOKUP(C2316,' Disaggregation - Section E '!A$618:J2432,8,0)=0,"",VLOOKUP(C2316,' Disaggregation - Section E '!A$618:J2432,8,0)),"")</f>
        <v/>
      </c>
      <c r="J2316" s="877" t="str">
        <f ca="1">IFERROR(IF(VLOOKUP(C2316,' Disaggregation - Section E '!A$618:J2432,9,0)="","",VLOOKUP(C2316,' Disaggregation - Section E '!A$618:J2432,9,0)),"")</f>
        <v/>
      </c>
      <c r="K2316" s="873" t="str">
        <f ca="1">IFERROR(VLOOKUP(C2316,' Disaggregation - Section E '!A$618:J2432,3,0),"")</f>
        <v/>
      </c>
      <c r="L2316" s="873"/>
      <c r="M2316" s="873" t="str">
        <f ca="1">IFERROR(IF(VLOOKUP(C2316,' Disaggregation - Section E '!A$618:O1235,15,0)=0,"",VLOOKUP(C2316,' Disaggregation - Section E '!A$618:O1235,15,0)),"")</f>
        <v/>
      </c>
      <c r="N2316" s="877" t="str">
        <f ca="1">IFERROR(IF(VLOOKUP(C2316,' Disaggregation - Section E '!A$618:J2432,10,0)=0,"",VLOOKUP(C2316,' Disaggregation - Section E '!A$618:J2432,10,0)),"")</f>
        <v/>
      </c>
      <c r="O2316" s="873"/>
    </row>
    <row r="2317" spans="1:15" x14ac:dyDescent="0.35">
      <c r="A2317" s="873" t="b">
        <f t="shared" ca="1" si="155"/>
        <v>0</v>
      </c>
      <c r="B2317" s="873"/>
      <c r="C2317" s="884" t="str">
        <f ca="1">IF(COUNTA(O$1703:O2317)=1,"",OFFSET(B2315,-COUNTA(O$1703:O2317)+3,1))</f>
        <v>a1655000001juFSAAY</v>
      </c>
      <c r="D2317" s="878"/>
      <c r="E2317" s="875" t="str">
        <f ca="1">IFERROR(IF(VLOOKUP(C2317,' Disaggregation - Section E '!A$618:J2433,7,0)="","",VLOOKUP(C2317,' Disaggregation - Section E '!A$618:J2433,7,0)*100),"")</f>
        <v/>
      </c>
      <c r="F2317" s="877" t="str">
        <f ca="1">IFERROR(VLOOKUP(C2317,' Disaggregation - Section E '!A$618:J2433,5,0),"")</f>
        <v/>
      </c>
      <c r="G2317" s="876" t="str">
        <f ca="1">IFERROR(IF(VLOOKUP(C2317,' Disaggregation - Section E '!A$618:J2433,6,0)="","",VLOOKUP(C2317,' Disaggregation - Section E '!A$618:J2433,6,0)),"")</f>
        <v/>
      </c>
      <c r="H2317" s="876" t="str">
        <f ca="1">IFERROR(IF(INDEX(' Disaggregation - Section E '!F$618:F2433,MATCH(C2317,' Disaggregation - Section E '!A$618:A2433,0)+1,1)&lt;&gt;0,INDEX(' Disaggregation - Section E '!F$618:F2433,MATCH(C2317,' Disaggregation - Section E '!A$618:A2433,0)+1,1),""),"")</f>
        <v/>
      </c>
      <c r="I2317" s="877" t="str">
        <f ca="1">IFERROR(IF(VLOOKUP(C2317,' Disaggregation - Section E '!A$618:J2433,8,0)=0,"",VLOOKUP(C2317,' Disaggregation - Section E '!A$618:J2433,8,0)),"")</f>
        <v/>
      </c>
      <c r="J2317" s="877" t="str">
        <f ca="1">IFERROR(IF(VLOOKUP(C2317,' Disaggregation - Section E '!A$618:J2433,9,0)="","",VLOOKUP(C2317,' Disaggregation - Section E '!A$618:J2433,9,0)),"")</f>
        <v/>
      </c>
      <c r="K2317" s="873" t="str">
        <f ca="1">IFERROR(VLOOKUP(C2317,' Disaggregation - Section E '!A$618:J2433,3,0),"")</f>
        <v/>
      </c>
      <c r="L2317" s="873"/>
      <c r="M2317" s="873" t="str">
        <f ca="1">IFERROR(IF(VLOOKUP(C2317,' Disaggregation - Section E '!A$618:O1236,15,0)=0,"",VLOOKUP(C2317,' Disaggregation - Section E '!A$618:O1236,15,0)),"")</f>
        <v/>
      </c>
      <c r="N2317" s="877" t="str">
        <f ca="1">IFERROR(IF(VLOOKUP(C2317,' Disaggregation - Section E '!A$618:J2433,10,0)=0,"",VLOOKUP(C2317,' Disaggregation - Section E '!A$618:J2433,10,0)),"")</f>
        <v/>
      </c>
      <c r="O2317" s="873"/>
    </row>
    <row r="2318" spans="1:15" x14ac:dyDescent="0.35">
      <c r="A2318" s="873" t="b">
        <f t="shared" ca="1" si="155"/>
        <v>0</v>
      </c>
      <c r="B2318" s="873"/>
      <c r="C2318" s="884" t="str">
        <f ca="1">IF(COUNTA(O$1703:O2318)=1,"",OFFSET(B2316,-COUNTA(O$1703:O2318)+3,1))</f>
        <v>a1655000001juFTAAY</v>
      </c>
      <c r="D2318" s="878"/>
      <c r="E2318" s="875" t="str">
        <f ca="1">IFERROR(IF(VLOOKUP(C2318,' Disaggregation - Section E '!A$618:J2434,7,0)="","",VLOOKUP(C2318,' Disaggregation - Section E '!A$618:J2434,7,0)*100),"")</f>
        <v/>
      </c>
      <c r="F2318" s="877" t="str">
        <f ca="1">IFERROR(VLOOKUP(C2318,' Disaggregation - Section E '!A$618:J2434,5,0),"")</f>
        <v/>
      </c>
      <c r="G2318" s="876" t="str">
        <f ca="1">IFERROR(IF(VLOOKUP(C2318,' Disaggregation - Section E '!A$618:J2434,6,0)="","",VLOOKUP(C2318,' Disaggregation - Section E '!A$618:J2434,6,0)),"")</f>
        <v/>
      </c>
      <c r="H2318" s="876" t="str">
        <f ca="1">IFERROR(IF(INDEX(' Disaggregation - Section E '!F$618:F2434,MATCH(C2318,' Disaggregation - Section E '!A$618:A2434,0)+1,1)&lt;&gt;0,INDEX(' Disaggregation - Section E '!F$618:F2434,MATCH(C2318,' Disaggregation - Section E '!A$618:A2434,0)+1,1),""),"")</f>
        <v/>
      </c>
      <c r="I2318" s="877" t="str">
        <f ca="1">IFERROR(IF(VLOOKUP(C2318,' Disaggregation - Section E '!A$618:J2434,8,0)=0,"",VLOOKUP(C2318,' Disaggregation - Section E '!A$618:J2434,8,0)),"")</f>
        <v/>
      </c>
      <c r="J2318" s="877" t="str">
        <f ca="1">IFERROR(IF(VLOOKUP(C2318,' Disaggregation - Section E '!A$618:J2434,9,0)="","",VLOOKUP(C2318,' Disaggregation - Section E '!A$618:J2434,9,0)),"")</f>
        <v/>
      </c>
      <c r="K2318" s="873" t="str">
        <f ca="1">IFERROR(VLOOKUP(C2318,' Disaggregation - Section E '!A$618:J2434,3,0),"")</f>
        <v/>
      </c>
      <c r="L2318" s="873"/>
      <c r="M2318" s="873" t="str">
        <f ca="1">IFERROR(IF(VLOOKUP(C2318,' Disaggregation - Section E '!A$618:O1237,15,0)=0,"",VLOOKUP(C2318,' Disaggregation - Section E '!A$618:O1237,15,0)),"")</f>
        <v/>
      </c>
      <c r="N2318" s="877" t="str">
        <f ca="1">IFERROR(IF(VLOOKUP(C2318,' Disaggregation - Section E '!A$618:J2434,10,0)=0,"",VLOOKUP(C2318,' Disaggregation - Section E '!A$618:J2434,10,0)),"")</f>
        <v/>
      </c>
      <c r="O2318" s="873"/>
    </row>
    <row r="2319" spans="1:15" x14ac:dyDescent="0.35">
      <c r="A2319" s="873" t="b">
        <f t="shared" ca="1" si="155"/>
        <v>0</v>
      </c>
      <c r="B2319" s="873"/>
      <c r="C2319" s="884" t="str">
        <f ca="1">IF(COUNTA(O$1703:O2319)=1,"",OFFSET(B2317,-COUNTA(O$1703:O2319)+3,1))</f>
        <v>a1655000001juFUAAY</v>
      </c>
      <c r="D2319" s="878"/>
      <c r="E2319" s="875" t="str">
        <f ca="1">IFERROR(IF(VLOOKUP(C2319,' Disaggregation - Section E '!A$618:J2435,7,0)="","",VLOOKUP(C2319,' Disaggregation - Section E '!A$618:J2435,7,0)*100),"")</f>
        <v/>
      </c>
      <c r="F2319" s="877" t="str">
        <f ca="1">IFERROR(VLOOKUP(C2319,' Disaggregation - Section E '!A$618:J2435,5,0),"")</f>
        <v/>
      </c>
      <c r="G2319" s="876" t="str">
        <f ca="1">IFERROR(IF(VLOOKUP(C2319,' Disaggregation - Section E '!A$618:J2435,6,0)="","",VLOOKUP(C2319,' Disaggregation - Section E '!A$618:J2435,6,0)),"")</f>
        <v/>
      </c>
      <c r="H2319" s="876" t="str">
        <f ca="1">IFERROR(IF(INDEX(' Disaggregation - Section E '!F$618:F2435,MATCH(C2319,' Disaggregation - Section E '!A$618:A2435,0)+1,1)&lt;&gt;0,INDEX(' Disaggregation - Section E '!F$618:F2435,MATCH(C2319,' Disaggregation - Section E '!A$618:A2435,0)+1,1),""),"")</f>
        <v/>
      </c>
      <c r="I2319" s="877" t="str">
        <f ca="1">IFERROR(IF(VLOOKUP(C2319,' Disaggregation - Section E '!A$618:J2435,8,0)=0,"",VLOOKUP(C2319,' Disaggregation - Section E '!A$618:J2435,8,0)),"")</f>
        <v/>
      </c>
      <c r="J2319" s="877" t="str">
        <f ca="1">IFERROR(IF(VLOOKUP(C2319,' Disaggregation - Section E '!A$618:J2435,9,0)="","",VLOOKUP(C2319,' Disaggregation - Section E '!A$618:J2435,9,0)),"")</f>
        <v/>
      </c>
      <c r="K2319" s="873" t="str">
        <f ca="1">IFERROR(VLOOKUP(C2319,' Disaggregation - Section E '!A$618:J2435,3,0),"")</f>
        <v/>
      </c>
      <c r="L2319" s="873"/>
      <c r="M2319" s="873" t="str">
        <f ca="1">IFERROR(IF(VLOOKUP(C2319,' Disaggregation - Section E '!A$618:O1238,15,0)=0,"",VLOOKUP(C2319,' Disaggregation - Section E '!A$618:O1238,15,0)),"")</f>
        <v/>
      </c>
      <c r="N2319" s="877" t="str">
        <f ca="1">IFERROR(IF(VLOOKUP(C2319,' Disaggregation - Section E '!A$618:J2435,10,0)=0,"",VLOOKUP(C2319,' Disaggregation - Section E '!A$618:J2435,10,0)),"")</f>
        <v/>
      </c>
      <c r="O2319" s="873"/>
    </row>
    <row r="2320" spans="1:15" x14ac:dyDescent="0.35">
      <c r="A2320" s="873" t="b">
        <f t="shared" ca="1" si="155"/>
        <v>0</v>
      </c>
      <c r="B2320" s="873"/>
      <c r="C2320" s="884" t="str">
        <f ca="1">IF(COUNTA(O$1703:O2320)=1,"",OFFSET(B2318,-COUNTA(O$1703:O2320)+3,1))</f>
        <v>a1655000001juFVAAY</v>
      </c>
      <c r="D2320" s="878"/>
      <c r="E2320" s="875" t="str">
        <f ca="1">IFERROR(IF(VLOOKUP(C2320,' Disaggregation - Section E '!A$618:J2436,7,0)="","",VLOOKUP(C2320,' Disaggregation - Section E '!A$618:J2436,7,0)*100),"")</f>
        <v/>
      </c>
      <c r="F2320" s="877" t="str">
        <f ca="1">IFERROR(VLOOKUP(C2320,' Disaggregation - Section E '!A$618:J2436,5,0),"")</f>
        <v/>
      </c>
      <c r="G2320" s="876" t="str">
        <f ca="1">IFERROR(IF(VLOOKUP(C2320,' Disaggregation - Section E '!A$618:J2436,6,0)="","",VLOOKUP(C2320,' Disaggregation - Section E '!A$618:J2436,6,0)),"")</f>
        <v/>
      </c>
      <c r="H2320" s="876" t="str">
        <f ca="1">IFERROR(IF(INDEX(' Disaggregation - Section E '!F$618:F2436,MATCH(C2320,' Disaggregation - Section E '!A$618:A2436,0)+1,1)&lt;&gt;0,INDEX(' Disaggregation - Section E '!F$618:F2436,MATCH(C2320,' Disaggregation - Section E '!A$618:A2436,0)+1,1),""),"")</f>
        <v/>
      </c>
      <c r="I2320" s="877" t="str">
        <f ca="1">IFERROR(IF(VLOOKUP(C2320,' Disaggregation - Section E '!A$618:J2436,8,0)=0,"",VLOOKUP(C2320,' Disaggregation - Section E '!A$618:J2436,8,0)),"")</f>
        <v/>
      </c>
      <c r="J2320" s="877" t="str">
        <f ca="1">IFERROR(IF(VLOOKUP(C2320,' Disaggregation - Section E '!A$618:J2436,9,0)="","",VLOOKUP(C2320,' Disaggregation - Section E '!A$618:J2436,9,0)),"")</f>
        <v/>
      </c>
      <c r="K2320" s="873" t="str">
        <f ca="1">IFERROR(VLOOKUP(C2320,' Disaggregation - Section E '!A$618:J2436,3,0),"")</f>
        <v/>
      </c>
      <c r="L2320" s="873"/>
      <c r="M2320" s="873" t="str">
        <f ca="1">IFERROR(IF(VLOOKUP(C2320,' Disaggregation - Section E '!A$618:O1239,15,0)=0,"",VLOOKUP(C2320,' Disaggregation - Section E '!A$618:O1239,15,0)),"")</f>
        <v/>
      </c>
      <c r="N2320" s="877" t="str">
        <f ca="1">IFERROR(IF(VLOOKUP(C2320,' Disaggregation - Section E '!A$618:J2436,10,0)=0,"",VLOOKUP(C2320,' Disaggregation - Section E '!A$618:J2436,10,0)),"")</f>
        <v/>
      </c>
      <c r="O2320" s="873"/>
    </row>
    <row r="2321" spans="1:15" x14ac:dyDescent="0.35">
      <c r="A2321" s="873" t="b">
        <f t="shared" ca="1" si="155"/>
        <v>0</v>
      </c>
      <c r="B2321" s="873"/>
      <c r="C2321" s="884" t="str">
        <f ca="1">IF(COUNTA(O$1703:O2321)=1,"",OFFSET(B2319,-COUNTA(O$1703:O2321)+3,1))</f>
        <v>a1655000001juFWAAY</v>
      </c>
      <c r="D2321" s="878"/>
      <c r="E2321" s="875" t="str">
        <f ca="1">IFERROR(IF(VLOOKUP(C2321,' Disaggregation - Section E '!A$618:J2437,7,0)="","",VLOOKUP(C2321,' Disaggregation - Section E '!A$618:J2437,7,0)*100),"")</f>
        <v/>
      </c>
      <c r="F2321" s="877" t="str">
        <f ca="1">IFERROR(VLOOKUP(C2321,' Disaggregation - Section E '!A$618:J2437,5,0),"")</f>
        <v/>
      </c>
      <c r="G2321" s="876" t="str">
        <f ca="1">IFERROR(IF(VLOOKUP(C2321,' Disaggregation - Section E '!A$618:J2437,6,0)="","",VLOOKUP(C2321,' Disaggregation - Section E '!A$618:J2437,6,0)),"")</f>
        <v/>
      </c>
      <c r="H2321" s="876" t="str">
        <f ca="1">IFERROR(IF(INDEX(' Disaggregation - Section E '!F$618:F2437,MATCH(C2321,' Disaggregation - Section E '!A$618:A2437,0)+1,1)&lt;&gt;0,INDEX(' Disaggregation - Section E '!F$618:F2437,MATCH(C2321,' Disaggregation - Section E '!A$618:A2437,0)+1,1),""),"")</f>
        <v/>
      </c>
      <c r="I2321" s="877" t="str">
        <f ca="1">IFERROR(IF(VLOOKUP(C2321,' Disaggregation - Section E '!A$618:J2437,8,0)=0,"",VLOOKUP(C2321,' Disaggregation - Section E '!A$618:J2437,8,0)),"")</f>
        <v/>
      </c>
      <c r="J2321" s="877" t="str">
        <f ca="1">IFERROR(IF(VLOOKUP(C2321,' Disaggregation - Section E '!A$618:J2437,9,0)="","",VLOOKUP(C2321,' Disaggregation - Section E '!A$618:J2437,9,0)),"")</f>
        <v/>
      </c>
      <c r="K2321" s="873" t="str">
        <f ca="1">IFERROR(VLOOKUP(C2321,' Disaggregation - Section E '!A$618:J2437,3,0),"")</f>
        <v/>
      </c>
      <c r="L2321" s="873"/>
      <c r="M2321" s="873" t="str">
        <f ca="1">IFERROR(IF(VLOOKUP(C2321,' Disaggregation - Section E '!A$618:O1240,15,0)=0,"",VLOOKUP(C2321,' Disaggregation - Section E '!A$618:O1240,15,0)),"")</f>
        <v/>
      </c>
      <c r="N2321" s="877" t="str">
        <f ca="1">IFERROR(IF(VLOOKUP(C2321,' Disaggregation - Section E '!A$618:J2437,10,0)=0,"",VLOOKUP(C2321,' Disaggregation - Section E '!A$618:J2437,10,0)),"")</f>
        <v/>
      </c>
      <c r="O2321" s="873"/>
    </row>
    <row r="2322" spans="1:15" x14ac:dyDescent="0.35">
      <c r="A2322" s="873" t="b">
        <f t="shared" ca="1" si="155"/>
        <v>0</v>
      </c>
      <c r="B2322" s="873"/>
      <c r="C2322" s="884" t="str">
        <f ca="1">IF(COUNTA(O$1703:O2322)=1,"",OFFSET(B2320,-COUNTA(O$1703:O2322)+3,1))</f>
        <v>a1655000001juFXAAY</v>
      </c>
      <c r="D2322" s="878"/>
      <c r="E2322" s="875" t="str">
        <f ca="1">IFERROR(IF(VLOOKUP(C2322,' Disaggregation - Section E '!A$618:J2438,7,0)="","",VLOOKUP(C2322,' Disaggregation - Section E '!A$618:J2438,7,0)*100),"")</f>
        <v/>
      </c>
      <c r="F2322" s="877" t="str">
        <f ca="1">IFERROR(VLOOKUP(C2322,' Disaggregation - Section E '!A$618:J2438,5,0),"")</f>
        <v/>
      </c>
      <c r="G2322" s="876" t="str">
        <f ca="1">IFERROR(IF(VLOOKUP(C2322,' Disaggregation - Section E '!A$618:J2438,6,0)="","",VLOOKUP(C2322,' Disaggregation - Section E '!A$618:J2438,6,0)),"")</f>
        <v/>
      </c>
      <c r="H2322" s="876" t="str">
        <f ca="1">IFERROR(IF(INDEX(' Disaggregation - Section E '!F$618:F2438,MATCH(C2322,' Disaggregation - Section E '!A$618:A2438,0)+1,1)&lt;&gt;0,INDEX(' Disaggregation - Section E '!F$618:F2438,MATCH(C2322,' Disaggregation - Section E '!A$618:A2438,0)+1,1),""),"")</f>
        <v/>
      </c>
      <c r="I2322" s="877" t="str">
        <f ca="1">IFERROR(IF(VLOOKUP(C2322,' Disaggregation - Section E '!A$618:J2438,8,0)=0,"",VLOOKUP(C2322,' Disaggregation - Section E '!A$618:J2438,8,0)),"")</f>
        <v/>
      </c>
      <c r="J2322" s="877" t="str">
        <f ca="1">IFERROR(IF(VLOOKUP(C2322,' Disaggregation - Section E '!A$618:J2438,9,0)="","",VLOOKUP(C2322,' Disaggregation - Section E '!A$618:J2438,9,0)),"")</f>
        <v/>
      </c>
      <c r="K2322" s="873" t="str">
        <f ca="1">IFERROR(VLOOKUP(C2322,' Disaggregation - Section E '!A$618:J2438,3,0),"")</f>
        <v/>
      </c>
      <c r="L2322" s="873"/>
      <c r="M2322" s="873" t="str">
        <f ca="1">IFERROR(IF(VLOOKUP(C2322,' Disaggregation - Section E '!A$618:O1241,15,0)=0,"",VLOOKUP(C2322,' Disaggregation - Section E '!A$618:O1241,15,0)),"")</f>
        <v/>
      </c>
      <c r="N2322" s="877" t="str">
        <f ca="1">IFERROR(IF(VLOOKUP(C2322,' Disaggregation - Section E '!A$618:J2438,10,0)=0,"",VLOOKUP(C2322,' Disaggregation - Section E '!A$618:J2438,10,0)),"")</f>
        <v/>
      </c>
      <c r="O2322" s="873"/>
    </row>
    <row r="2323" spans="1:15" x14ac:dyDescent="0.35">
      <c r="A2323" s="873" t="b">
        <f t="shared" ca="1" si="155"/>
        <v>0</v>
      </c>
      <c r="B2323" s="873"/>
      <c r="C2323" s="884" t="str">
        <f ca="1">IF(COUNTA(O$1703:O2323)=1,"",OFFSET(B2321,-COUNTA(O$1703:O2323)+3,1))</f>
        <v>a1655000001juFYAAY</v>
      </c>
      <c r="D2323" s="878"/>
      <c r="E2323" s="875" t="str">
        <f ca="1">IFERROR(IF(VLOOKUP(C2323,' Disaggregation - Section E '!A$618:J2439,7,0)="","",VLOOKUP(C2323,' Disaggregation - Section E '!A$618:J2439,7,0)*100),"")</f>
        <v/>
      </c>
      <c r="F2323" s="877" t="str">
        <f ca="1">IFERROR(VLOOKUP(C2323,' Disaggregation - Section E '!A$618:J2439,5,0),"")</f>
        <v/>
      </c>
      <c r="G2323" s="876" t="str">
        <f ca="1">IFERROR(IF(VLOOKUP(C2323,' Disaggregation - Section E '!A$618:J2439,6,0)="","",VLOOKUP(C2323,' Disaggregation - Section E '!A$618:J2439,6,0)),"")</f>
        <v/>
      </c>
      <c r="H2323" s="876" t="str">
        <f ca="1">IFERROR(IF(INDEX(' Disaggregation - Section E '!F$618:F2439,MATCH(C2323,' Disaggregation - Section E '!A$618:A2439,0)+1,1)&lt;&gt;0,INDEX(' Disaggregation - Section E '!F$618:F2439,MATCH(C2323,' Disaggregation - Section E '!A$618:A2439,0)+1,1),""),"")</f>
        <v/>
      </c>
      <c r="I2323" s="877" t="str">
        <f ca="1">IFERROR(IF(VLOOKUP(C2323,' Disaggregation - Section E '!A$618:J2439,8,0)=0,"",VLOOKUP(C2323,' Disaggregation - Section E '!A$618:J2439,8,0)),"")</f>
        <v/>
      </c>
      <c r="J2323" s="877" t="str">
        <f ca="1">IFERROR(IF(VLOOKUP(C2323,' Disaggregation - Section E '!A$618:J2439,9,0)="","",VLOOKUP(C2323,' Disaggregation - Section E '!A$618:J2439,9,0)),"")</f>
        <v/>
      </c>
      <c r="K2323" s="873" t="str">
        <f ca="1">IFERROR(VLOOKUP(C2323,' Disaggregation - Section E '!A$618:J2439,3,0),"")</f>
        <v/>
      </c>
      <c r="L2323" s="873"/>
      <c r="M2323" s="873" t="str">
        <f ca="1">IFERROR(IF(VLOOKUP(C2323,' Disaggregation - Section E '!A$618:O1242,15,0)=0,"",VLOOKUP(C2323,' Disaggregation - Section E '!A$618:O1242,15,0)),"")</f>
        <v/>
      </c>
      <c r="N2323" s="877" t="str">
        <f ca="1">IFERROR(IF(VLOOKUP(C2323,' Disaggregation - Section E '!A$618:J2439,10,0)=0,"",VLOOKUP(C2323,' Disaggregation - Section E '!A$618:J2439,10,0)),"")</f>
        <v/>
      </c>
      <c r="O2323" s="873"/>
    </row>
    <row r="2324" spans="1:15" x14ac:dyDescent="0.35">
      <c r="A2324" s="873" t="b">
        <f t="shared" ca="1" si="155"/>
        <v>0</v>
      </c>
      <c r="B2324" s="873"/>
      <c r="C2324" s="884" t="str">
        <f ca="1">IF(COUNTA(O$1703:O2324)=1,"",OFFSET(B2322,-COUNTA(O$1703:O2324)+3,1))</f>
        <v>a1655000001juFZAAY</v>
      </c>
      <c r="D2324" s="878"/>
      <c r="E2324" s="875" t="str">
        <f ca="1">IFERROR(IF(VLOOKUP(C2324,' Disaggregation - Section E '!A$618:J2440,7,0)="","",VLOOKUP(C2324,' Disaggregation - Section E '!A$618:J2440,7,0)*100),"")</f>
        <v/>
      </c>
      <c r="F2324" s="877" t="str">
        <f ca="1">IFERROR(VLOOKUP(C2324,' Disaggregation - Section E '!A$618:J2440,5,0),"")</f>
        <v/>
      </c>
      <c r="G2324" s="876" t="str">
        <f ca="1">IFERROR(IF(VLOOKUP(C2324,' Disaggregation - Section E '!A$618:J2440,6,0)="","",VLOOKUP(C2324,' Disaggregation - Section E '!A$618:J2440,6,0)),"")</f>
        <v/>
      </c>
      <c r="H2324" s="876" t="str">
        <f ca="1">IFERROR(IF(INDEX(' Disaggregation - Section E '!F$618:F2440,MATCH(C2324,' Disaggregation - Section E '!A$618:A2440,0)+1,1)&lt;&gt;0,INDEX(' Disaggregation - Section E '!F$618:F2440,MATCH(C2324,' Disaggregation - Section E '!A$618:A2440,0)+1,1),""),"")</f>
        <v/>
      </c>
      <c r="I2324" s="877" t="str">
        <f ca="1">IFERROR(IF(VLOOKUP(C2324,' Disaggregation - Section E '!A$618:J2440,8,0)=0,"",VLOOKUP(C2324,' Disaggregation - Section E '!A$618:J2440,8,0)),"")</f>
        <v/>
      </c>
      <c r="J2324" s="877" t="str">
        <f ca="1">IFERROR(IF(VLOOKUP(C2324,' Disaggregation - Section E '!A$618:J2440,9,0)="","",VLOOKUP(C2324,' Disaggregation - Section E '!A$618:J2440,9,0)),"")</f>
        <v/>
      </c>
      <c r="K2324" s="873" t="str">
        <f ca="1">IFERROR(VLOOKUP(C2324,' Disaggregation - Section E '!A$618:J2440,3,0),"")</f>
        <v/>
      </c>
      <c r="L2324" s="873"/>
      <c r="M2324" s="873" t="str">
        <f ca="1">IFERROR(IF(VLOOKUP(C2324,' Disaggregation - Section E '!A$618:O1243,15,0)=0,"",VLOOKUP(C2324,' Disaggregation - Section E '!A$618:O1243,15,0)),"")</f>
        <v/>
      </c>
      <c r="N2324" s="877" t="str">
        <f ca="1">IFERROR(IF(VLOOKUP(C2324,' Disaggregation - Section E '!A$618:J2440,10,0)=0,"",VLOOKUP(C2324,' Disaggregation - Section E '!A$618:J2440,10,0)),"")</f>
        <v/>
      </c>
      <c r="O2324" s="873"/>
    </row>
    <row r="2325" spans="1:15" x14ac:dyDescent="0.35">
      <c r="A2325" s="873" t="b">
        <f t="shared" ca="1" si="155"/>
        <v>0</v>
      </c>
      <c r="B2325" s="873"/>
      <c r="C2325" s="884" t="str">
        <f ca="1">IF(COUNTA(O$1703:O2325)=1,"",OFFSET(B2323,-COUNTA(O$1703:O2325)+3,1))</f>
        <v>a1655000001juFaAAI</v>
      </c>
      <c r="D2325" s="878"/>
      <c r="E2325" s="875" t="str">
        <f ca="1">IFERROR(IF(VLOOKUP(C2325,' Disaggregation - Section E '!A$618:J2441,7,0)="","",VLOOKUP(C2325,' Disaggregation - Section E '!A$618:J2441,7,0)*100),"")</f>
        <v/>
      </c>
      <c r="F2325" s="877" t="str">
        <f ca="1">IFERROR(VLOOKUP(C2325,' Disaggregation - Section E '!A$618:J2441,5,0),"")</f>
        <v/>
      </c>
      <c r="G2325" s="876" t="str">
        <f ca="1">IFERROR(IF(VLOOKUP(C2325,' Disaggregation - Section E '!A$618:J2441,6,0)="","",VLOOKUP(C2325,' Disaggregation - Section E '!A$618:J2441,6,0)),"")</f>
        <v/>
      </c>
      <c r="H2325" s="876" t="str">
        <f ca="1">IFERROR(IF(INDEX(' Disaggregation - Section E '!F$618:F2441,MATCH(C2325,' Disaggregation - Section E '!A$618:A2441,0)+1,1)&lt;&gt;0,INDEX(' Disaggregation - Section E '!F$618:F2441,MATCH(C2325,' Disaggregation - Section E '!A$618:A2441,0)+1,1),""),"")</f>
        <v/>
      </c>
      <c r="I2325" s="877" t="str">
        <f ca="1">IFERROR(IF(VLOOKUP(C2325,' Disaggregation - Section E '!A$618:J2441,8,0)=0,"",VLOOKUP(C2325,' Disaggregation - Section E '!A$618:J2441,8,0)),"")</f>
        <v/>
      </c>
      <c r="J2325" s="877" t="str">
        <f ca="1">IFERROR(IF(VLOOKUP(C2325,' Disaggregation - Section E '!A$618:J2441,9,0)="","",VLOOKUP(C2325,' Disaggregation - Section E '!A$618:J2441,9,0)),"")</f>
        <v/>
      </c>
      <c r="K2325" s="873" t="str">
        <f ca="1">IFERROR(VLOOKUP(C2325,' Disaggregation - Section E '!A$618:J2441,3,0),"")</f>
        <v/>
      </c>
      <c r="L2325" s="873"/>
      <c r="M2325" s="873" t="str">
        <f ca="1">IFERROR(IF(VLOOKUP(C2325,' Disaggregation - Section E '!A$618:O1244,15,0)=0,"",VLOOKUP(C2325,' Disaggregation - Section E '!A$618:O1244,15,0)),"")</f>
        <v/>
      </c>
      <c r="N2325" s="877" t="str">
        <f ca="1">IFERROR(IF(VLOOKUP(C2325,' Disaggregation - Section E '!A$618:J2441,10,0)=0,"",VLOOKUP(C2325,' Disaggregation - Section E '!A$618:J2441,10,0)),"")</f>
        <v/>
      </c>
      <c r="O2325" s="873"/>
    </row>
    <row r="2326" spans="1:15" x14ac:dyDescent="0.35">
      <c r="A2326" s="873" t="b">
        <f t="shared" ca="1" si="155"/>
        <v>0</v>
      </c>
      <c r="B2326" s="873"/>
      <c r="C2326" s="884" t="str">
        <f ca="1">IF(COUNTA(O$1703:O2326)=1,"",OFFSET(B2324,-COUNTA(O$1703:O2326)+3,1))</f>
        <v>a1655000001juFbAAI</v>
      </c>
      <c r="D2326" s="878"/>
      <c r="E2326" s="875" t="str">
        <f ca="1">IFERROR(IF(VLOOKUP(C2326,' Disaggregation - Section E '!A$618:J2442,7,0)="","",VLOOKUP(C2326,' Disaggregation - Section E '!A$618:J2442,7,0)*100),"")</f>
        <v/>
      </c>
      <c r="F2326" s="877" t="str">
        <f ca="1">IFERROR(VLOOKUP(C2326,' Disaggregation - Section E '!A$618:J2442,5,0),"")</f>
        <v/>
      </c>
      <c r="G2326" s="876" t="str">
        <f ca="1">IFERROR(IF(VLOOKUP(C2326,' Disaggregation - Section E '!A$618:J2442,6,0)="","",VLOOKUP(C2326,' Disaggregation - Section E '!A$618:J2442,6,0)),"")</f>
        <v/>
      </c>
      <c r="H2326" s="876" t="str">
        <f ca="1">IFERROR(IF(INDEX(' Disaggregation - Section E '!F$618:F2442,MATCH(C2326,' Disaggregation - Section E '!A$618:A2442,0)+1,1)&lt;&gt;0,INDEX(' Disaggregation - Section E '!F$618:F2442,MATCH(C2326,' Disaggregation - Section E '!A$618:A2442,0)+1,1),""),"")</f>
        <v/>
      </c>
      <c r="I2326" s="877" t="str">
        <f ca="1">IFERROR(IF(VLOOKUP(C2326,' Disaggregation - Section E '!A$618:J2442,8,0)=0,"",VLOOKUP(C2326,' Disaggregation - Section E '!A$618:J2442,8,0)),"")</f>
        <v/>
      </c>
      <c r="J2326" s="877" t="str">
        <f ca="1">IFERROR(IF(VLOOKUP(C2326,' Disaggregation - Section E '!A$618:J2442,9,0)="","",VLOOKUP(C2326,' Disaggregation - Section E '!A$618:J2442,9,0)),"")</f>
        <v/>
      </c>
      <c r="K2326" s="873" t="str">
        <f ca="1">IFERROR(VLOOKUP(C2326,' Disaggregation - Section E '!A$618:J2442,3,0),"")</f>
        <v/>
      </c>
      <c r="L2326" s="873"/>
      <c r="M2326" s="873" t="str">
        <f ca="1">IFERROR(IF(VLOOKUP(C2326,' Disaggregation - Section E '!A$618:O1245,15,0)=0,"",VLOOKUP(C2326,' Disaggregation - Section E '!A$618:O1245,15,0)),"")</f>
        <v/>
      </c>
      <c r="N2326" s="877" t="str">
        <f ca="1">IFERROR(IF(VLOOKUP(C2326,' Disaggregation - Section E '!A$618:J2442,10,0)=0,"",VLOOKUP(C2326,' Disaggregation - Section E '!A$618:J2442,10,0)),"")</f>
        <v/>
      </c>
      <c r="O2326" s="873"/>
    </row>
    <row r="2327" spans="1:15" x14ac:dyDescent="0.35">
      <c r="A2327" s="873" t="b">
        <f t="shared" ca="1" si="155"/>
        <v>0</v>
      </c>
      <c r="B2327" s="873"/>
      <c r="C2327" s="884" t="str">
        <f ca="1">IF(COUNTA(O$1703:O2327)=1,"",OFFSET(B2325,-COUNTA(O$1703:O2327)+3,1))</f>
        <v>a1655000001juFcAAI</v>
      </c>
      <c r="D2327" s="878"/>
      <c r="E2327" s="875" t="str">
        <f ca="1">IFERROR(IF(VLOOKUP(C2327,' Disaggregation - Section E '!A$618:J2443,7,0)="","",VLOOKUP(C2327,' Disaggregation - Section E '!A$618:J2443,7,0)*100),"")</f>
        <v/>
      </c>
      <c r="F2327" s="877" t="str">
        <f ca="1">IFERROR(VLOOKUP(C2327,' Disaggregation - Section E '!A$618:J2443,5,0),"")</f>
        <v/>
      </c>
      <c r="G2327" s="876" t="str">
        <f ca="1">IFERROR(IF(VLOOKUP(C2327,' Disaggregation - Section E '!A$618:J2443,6,0)="","",VLOOKUP(C2327,' Disaggregation - Section E '!A$618:J2443,6,0)),"")</f>
        <v/>
      </c>
      <c r="H2327" s="876" t="str">
        <f ca="1">IFERROR(IF(INDEX(' Disaggregation - Section E '!F$618:F2443,MATCH(C2327,' Disaggregation - Section E '!A$618:A2443,0)+1,1)&lt;&gt;0,INDEX(' Disaggregation - Section E '!F$618:F2443,MATCH(C2327,' Disaggregation - Section E '!A$618:A2443,0)+1,1),""),"")</f>
        <v/>
      </c>
      <c r="I2327" s="877" t="str">
        <f ca="1">IFERROR(IF(VLOOKUP(C2327,' Disaggregation - Section E '!A$618:J2443,8,0)=0,"",VLOOKUP(C2327,' Disaggregation - Section E '!A$618:J2443,8,0)),"")</f>
        <v/>
      </c>
      <c r="J2327" s="877" t="str">
        <f ca="1">IFERROR(IF(VLOOKUP(C2327,' Disaggregation - Section E '!A$618:J2443,9,0)="","",VLOOKUP(C2327,' Disaggregation - Section E '!A$618:J2443,9,0)),"")</f>
        <v/>
      </c>
      <c r="K2327" s="873" t="str">
        <f ca="1">IFERROR(VLOOKUP(C2327,' Disaggregation - Section E '!A$618:J2443,3,0),"")</f>
        <v/>
      </c>
      <c r="L2327" s="873"/>
      <c r="M2327" s="873" t="str">
        <f ca="1">IFERROR(IF(VLOOKUP(C2327,' Disaggregation - Section E '!A$618:O1246,15,0)=0,"",VLOOKUP(C2327,' Disaggregation - Section E '!A$618:O1246,15,0)),"")</f>
        <v/>
      </c>
      <c r="N2327" s="877" t="str">
        <f ca="1">IFERROR(IF(VLOOKUP(C2327,' Disaggregation - Section E '!A$618:J2443,10,0)=0,"",VLOOKUP(C2327,' Disaggregation - Section E '!A$618:J2443,10,0)),"")</f>
        <v/>
      </c>
      <c r="O2327" s="873"/>
    </row>
    <row r="2328" spans="1:15" x14ac:dyDescent="0.35">
      <c r="A2328" s="873" t="b">
        <f t="shared" ca="1" si="155"/>
        <v>0</v>
      </c>
      <c r="B2328" s="873"/>
      <c r="C2328" s="884" t="str">
        <f ca="1">IF(COUNTA(O$1703:O2328)=1,"",OFFSET(B2326,-COUNTA(O$1703:O2328)+3,1))</f>
        <v>a1655000001juFdAAI</v>
      </c>
      <c r="D2328" s="878"/>
      <c r="E2328" s="875" t="str">
        <f ca="1">IFERROR(IF(VLOOKUP(C2328,' Disaggregation - Section E '!A$618:J2444,7,0)="","",VLOOKUP(C2328,' Disaggregation - Section E '!A$618:J2444,7,0)*100),"")</f>
        <v/>
      </c>
      <c r="F2328" s="877" t="str">
        <f ca="1">IFERROR(VLOOKUP(C2328,' Disaggregation - Section E '!A$618:J2444,5,0),"")</f>
        <v/>
      </c>
      <c r="G2328" s="876" t="str">
        <f ca="1">IFERROR(IF(VLOOKUP(C2328,' Disaggregation - Section E '!A$618:J2444,6,0)="","",VLOOKUP(C2328,' Disaggregation - Section E '!A$618:J2444,6,0)),"")</f>
        <v/>
      </c>
      <c r="H2328" s="876" t="str">
        <f ca="1">IFERROR(IF(INDEX(' Disaggregation - Section E '!F$618:F2444,MATCH(C2328,' Disaggregation - Section E '!A$618:A2444,0)+1,1)&lt;&gt;0,INDEX(' Disaggregation - Section E '!F$618:F2444,MATCH(C2328,' Disaggregation - Section E '!A$618:A2444,0)+1,1),""),"")</f>
        <v/>
      </c>
      <c r="I2328" s="877" t="str">
        <f ca="1">IFERROR(IF(VLOOKUP(C2328,' Disaggregation - Section E '!A$618:J2444,8,0)=0,"",VLOOKUP(C2328,' Disaggregation - Section E '!A$618:J2444,8,0)),"")</f>
        <v/>
      </c>
      <c r="J2328" s="877" t="str">
        <f ca="1">IFERROR(IF(VLOOKUP(C2328,' Disaggregation - Section E '!A$618:J2444,9,0)="","",VLOOKUP(C2328,' Disaggregation - Section E '!A$618:J2444,9,0)),"")</f>
        <v/>
      </c>
      <c r="K2328" s="873" t="str">
        <f ca="1">IFERROR(VLOOKUP(C2328,' Disaggregation - Section E '!A$618:J2444,3,0),"")</f>
        <v/>
      </c>
      <c r="L2328" s="873"/>
      <c r="M2328" s="873" t="str">
        <f ca="1">IFERROR(IF(VLOOKUP(C2328,' Disaggregation - Section E '!A$618:O1247,15,0)=0,"",VLOOKUP(C2328,' Disaggregation - Section E '!A$618:O1247,15,0)),"")</f>
        <v/>
      </c>
      <c r="N2328" s="877" t="str">
        <f ca="1">IFERROR(IF(VLOOKUP(C2328,' Disaggregation - Section E '!A$618:J2444,10,0)=0,"",VLOOKUP(C2328,' Disaggregation - Section E '!A$618:J2444,10,0)),"")</f>
        <v/>
      </c>
      <c r="O2328" s="873"/>
    </row>
    <row r="2329" spans="1:15" x14ac:dyDescent="0.35">
      <c r="A2329" s="873" t="b">
        <f t="shared" ca="1" si="155"/>
        <v>0</v>
      </c>
      <c r="B2329" s="873"/>
      <c r="C2329" s="884" t="str">
        <f ca="1">IF(COUNTA(O$1703:O2329)=1,"",OFFSET(B2327,-COUNTA(O$1703:O2329)+3,1))</f>
        <v>a1655000001juFeAAI</v>
      </c>
      <c r="D2329" s="878"/>
      <c r="E2329" s="875" t="str">
        <f ca="1">IFERROR(IF(VLOOKUP(C2329,' Disaggregation - Section E '!A$618:J2445,7,0)="","",VLOOKUP(C2329,' Disaggregation - Section E '!A$618:J2445,7,0)*100),"")</f>
        <v/>
      </c>
      <c r="F2329" s="877" t="str">
        <f ca="1">IFERROR(VLOOKUP(C2329,' Disaggregation - Section E '!A$618:J2445,5,0),"")</f>
        <v/>
      </c>
      <c r="G2329" s="876" t="str">
        <f ca="1">IFERROR(IF(VLOOKUP(C2329,' Disaggregation - Section E '!A$618:J2445,6,0)="","",VLOOKUP(C2329,' Disaggregation - Section E '!A$618:J2445,6,0)),"")</f>
        <v/>
      </c>
      <c r="H2329" s="876" t="str">
        <f ca="1">IFERROR(IF(INDEX(' Disaggregation - Section E '!F$618:F2445,MATCH(C2329,' Disaggregation - Section E '!A$618:A2445,0)+1,1)&lt;&gt;0,INDEX(' Disaggregation - Section E '!F$618:F2445,MATCH(C2329,' Disaggregation - Section E '!A$618:A2445,0)+1,1),""),"")</f>
        <v/>
      </c>
      <c r="I2329" s="877" t="str">
        <f ca="1">IFERROR(IF(VLOOKUP(C2329,' Disaggregation - Section E '!A$618:J2445,8,0)=0,"",VLOOKUP(C2329,' Disaggregation - Section E '!A$618:J2445,8,0)),"")</f>
        <v/>
      </c>
      <c r="J2329" s="877" t="str">
        <f ca="1">IFERROR(IF(VLOOKUP(C2329,' Disaggregation - Section E '!A$618:J2445,9,0)="","",VLOOKUP(C2329,' Disaggregation - Section E '!A$618:J2445,9,0)),"")</f>
        <v/>
      </c>
      <c r="K2329" s="873" t="str">
        <f ca="1">IFERROR(VLOOKUP(C2329,' Disaggregation - Section E '!A$618:J2445,3,0),"")</f>
        <v/>
      </c>
      <c r="L2329" s="873"/>
      <c r="M2329" s="873" t="str">
        <f ca="1">IFERROR(IF(VLOOKUP(C2329,' Disaggregation - Section E '!A$618:O1248,15,0)=0,"",VLOOKUP(C2329,' Disaggregation - Section E '!A$618:O1248,15,0)),"")</f>
        <v/>
      </c>
      <c r="N2329" s="877" t="str">
        <f ca="1">IFERROR(IF(VLOOKUP(C2329,' Disaggregation - Section E '!A$618:J2445,10,0)=0,"",VLOOKUP(C2329,' Disaggregation - Section E '!A$618:J2445,10,0)),"")</f>
        <v/>
      </c>
      <c r="O2329" s="873"/>
    </row>
    <row r="2330" spans="1:15" x14ac:dyDescent="0.35">
      <c r="A2330" s="873" t="b">
        <f t="shared" ca="1" si="155"/>
        <v>0</v>
      </c>
      <c r="B2330" s="873"/>
      <c r="C2330" s="884" t="str">
        <f ca="1">IF(COUNTA(O$1703:O2330)=1,"",OFFSET(B2328,-COUNTA(O$1703:O2330)+3,1))</f>
        <v>a1655000001juFfAAI</v>
      </c>
      <c r="D2330" s="878"/>
      <c r="E2330" s="875" t="str">
        <f ca="1">IFERROR(IF(VLOOKUP(C2330,' Disaggregation - Section E '!A$618:J2446,7,0)="","",VLOOKUP(C2330,' Disaggregation - Section E '!A$618:J2446,7,0)*100),"")</f>
        <v/>
      </c>
      <c r="F2330" s="877" t="str">
        <f ca="1">IFERROR(VLOOKUP(C2330,' Disaggregation - Section E '!A$618:J2446,5,0),"")</f>
        <v/>
      </c>
      <c r="G2330" s="876" t="str">
        <f ca="1">IFERROR(IF(VLOOKUP(C2330,' Disaggregation - Section E '!A$618:J2446,6,0)="","",VLOOKUP(C2330,' Disaggregation - Section E '!A$618:J2446,6,0)),"")</f>
        <v/>
      </c>
      <c r="H2330" s="876" t="str">
        <f ca="1">IFERROR(IF(INDEX(' Disaggregation - Section E '!F$618:F2446,MATCH(C2330,' Disaggregation - Section E '!A$618:A2446,0)+1,1)&lt;&gt;0,INDEX(' Disaggregation - Section E '!F$618:F2446,MATCH(C2330,' Disaggregation - Section E '!A$618:A2446,0)+1,1),""),"")</f>
        <v/>
      </c>
      <c r="I2330" s="877" t="str">
        <f ca="1">IFERROR(IF(VLOOKUP(C2330,' Disaggregation - Section E '!A$618:J2446,8,0)=0,"",VLOOKUP(C2330,' Disaggregation - Section E '!A$618:J2446,8,0)),"")</f>
        <v/>
      </c>
      <c r="J2330" s="877" t="str">
        <f ca="1">IFERROR(IF(VLOOKUP(C2330,' Disaggregation - Section E '!A$618:J2446,9,0)="","",VLOOKUP(C2330,' Disaggregation - Section E '!A$618:J2446,9,0)),"")</f>
        <v/>
      </c>
      <c r="K2330" s="873" t="str">
        <f ca="1">IFERROR(VLOOKUP(C2330,' Disaggregation - Section E '!A$618:J2446,3,0),"")</f>
        <v/>
      </c>
      <c r="L2330" s="873"/>
      <c r="M2330" s="873" t="str">
        <f ca="1">IFERROR(IF(VLOOKUP(C2330,' Disaggregation - Section E '!A$618:O1249,15,0)=0,"",VLOOKUP(C2330,' Disaggregation - Section E '!A$618:O1249,15,0)),"")</f>
        <v/>
      </c>
      <c r="N2330" s="877" t="str">
        <f ca="1">IFERROR(IF(VLOOKUP(C2330,' Disaggregation - Section E '!A$618:J2446,10,0)=0,"",VLOOKUP(C2330,' Disaggregation - Section E '!A$618:J2446,10,0)),"")</f>
        <v/>
      </c>
      <c r="O2330" s="873"/>
    </row>
    <row r="2331" spans="1:15" x14ac:dyDescent="0.35">
      <c r="A2331" s="873" t="b">
        <f t="shared" ca="1" si="155"/>
        <v>0</v>
      </c>
      <c r="B2331" s="873"/>
      <c r="C2331" s="884" t="str">
        <f ca="1">IF(COUNTA(O$1703:O2331)=1,"",OFFSET(B2329,-COUNTA(O$1703:O2331)+3,1))</f>
        <v>a1655000001juFgAAI</v>
      </c>
      <c r="D2331" s="878"/>
      <c r="E2331" s="875" t="str">
        <f ca="1">IFERROR(IF(VLOOKUP(C2331,' Disaggregation - Section E '!A$618:J2447,7,0)="","",VLOOKUP(C2331,' Disaggregation - Section E '!A$618:J2447,7,0)*100),"")</f>
        <v/>
      </c>
      <c r="F2331" s="877" t="str">
        <f ca="1">IFERROR(VLOOKUP(C2331,' Disaggregation - Section E '!A$618:J2447,5,0),"")</f>
        <v/>
      </c>
      <c r="G2331" s="876" t="str">
        <f ca="1">IFERROR(IF(VLOOKUP(C2331,' Disaggregation - Section E '!A$618:J2447,6,0)="","",VLOOKUP(C2331,' Disaggregation - Section E '!A$618:J2447,6,0)),"")</f>
        <v/>
      </c>
      <c r="H2331" s="876" t="str">
        <f ca="1">IFERROR(IF(INDEX(' Disaggregation - Section E '!F$618:F2447,MATCH(C2331,' Disaggregation - Section E '!A$618:A2447,0)+1,1)&lt;&gt;0,INDEX(' Disaggregation - Section E '!F$618:F2447,MATCH(C2331,' Disaggregation - Section E '!A$618:A2447,0)+1,1),""),"")</f>
        <v/>
      </c>
      <c r="I2331" s="877" t="str">
        <f ca="1">IFERROR(IF(VLOOKUP(C2331,' Disaggregation - Section E '!A$618:J2447,8,0)=0,"",VLOOKUP(C2331,' Disaggregation - Section E '!A$618:J2447,8,0)),"")</f>
        <v/>
      </c>
      <c r="J2331" s="877" t="str">
        <f ca="1">IFERROR(IF(VLOOKUP(C2331,' Disaggregation - Section E '!A$618:J2447,9,0)="","",VLOOKUP(C2331,' Disaggregation - Section E '!A$618:J2447,9,0)),"")</f>
        <v/>
      </c>
      <c r="K2331" s="873" t="str">
        <f ca="1">IFERROR(VLOOKUP(C2331,' Disaggregation - Section E '!A$618:J2447,3,0),"")</f>
        <v/>
      </c>
      <c r="L2331" s="873"/>
      <c r="M2331" s="873" t="str">
        <f ca="1">IFERROR(IF(VLOOKUP(C2331,' Disaggregation - Section E '!A$618:O1250,15,0)=0,"",VLOOKUP(C2331,' Disaggregation - Section E '!A$618:O1250,15,0)),"")</f>
        <v/>
      </c>
      <c r="N2331" s="877" t="str">
        <f ca="1">IFERROR(IF(VLOOKUP(C2331,' Disaggregation - Section E '!A$618:J2447,10,0)=0,"",VLOOKUP(C2331,' Disaggregation - Section E '!A$618:J2447,10,0)),"")</f>
        <v/>
      </c>
      <c r="O2331" s="873"/>
    </row>
    <row r="2332" spans="1:15" x14ac:dyDescent="0.35">
      <c r="A2332" s="873" t="b">
        <f t="shared" ca="1" si="155"/>
        <v>0</v>
      </c>
      <c r="B2332" s="873"/>
      <c r="C2332" s="884" t="str">
        <f ca="1">IF(COUNTA(O$1703:O2332)=1,"",OFFSET(B2330,-COUNTA(O$1703:O2332)+3,1))</f>
        <v>a1655000001juFhAAI</v>
      </c>
      <c r="D2332" s="878"/>
      <c r="E2332" s="875" t="str">
        <f ca="1">IFERROR(IF(VLOOKUP(C2332,' Disaggregation - Section E '!A$618:J2448,7,0)="","",VLOOKUP(C2332,' Disaggregation - Section E '!A$618:J2448,7,0)*100),"")</f>
        <v/>
      </c>
      <c r="F2332" s="877" t="str">
        <f ca="1">IFERROR(VLOOKUP(C2332,' Disaggregation - Section E '!A$618:J2448,5,0),"")</f>
        <v/>
      </c>
      <c r="G2332" s="876" t="str">
        <f ca="1">IFERROR(IF(VLOOKUP(C2332,' Disaggregation - Section E '!A$618:J2448,6,0)="","",VLOOKUP(C2332,' Disaggregation - Section E '!A$618:J2448,6,0)),"")</f>
        <v/>
      </c>
      <c r="H2332" s="876" t="str">
        <f ca="1">IFERROR(IF(INDEX(' Disaggregation - Section E '!F$618:F2448,MATCH(C2332,' Disaggregation - Section E '!A$618:A2448,0)+1,1)&lt;&gt;0,INDEX(' Disaggregation - Section E '!F$618:F2448,MATCH(C2332,' Disaggregation - Section E '!A$618:A2448,0)+1,1),""),"")</f>
        <v/>
      </c>
      <c r="I2332" s="877" t="str">
        <f ca="1">IFERROR(IF(VLOOKUP(C2332,' Disaggregation - Section E '!A$618:J2448,8,0)=0,"",VLOOKUP(C2332,' Disaggregation - Section E '!A$618:J2448,8,0)),"")</f>
        <v/>
      </c>
      <c r="J2332" s="877" t="str">
        <f ca="1">IFERROR(IF(VLOOKUP(C2332,' Disaggregation - Section E '!A$618:J2448,9,0)="","",VLOOKUP(C2332,' Disaggregation - Section E '!A$618:J2448,9,0)),"")</f>
        <v/>
      </c>
      <c r="K2332" s="873" t="str">
        <f ca="1">IFERROR(VLOOKUP(C2332,' Disaggregation - Section E '!A$618:J2448,3,0),"")</f>
        <v/>
      </c>
      <c r="L2332" s="873"/>
      <c r="M2332" s="873" t="str">
        <f ca="1">IFERROR(IF(VLOOKUP(C2332,' Disaggregation - Section E '!A$618:O1251,15,0)=0,"",VLOOKUP(C2332,' Disaggregation - Section E '!A$618:O1251,15,0)),"")</f>
        <v/>
      </c>
      <c r="N2332" s="877" t="str">
        <f ca="1">IFERROR(IF(VLOOKUP(C2332,' Disaggregation - Section E '!A$618:J2448,10,0)=0,"",VLOOKUP(C2332,' Disaggregation - Section E '!A$618:J2448,10,0)),"")</f>
        <v/>
      </c>
      <c r="O2332" s="873"/>
    </row>
    <row r="2333" spans="1:15" x14ac:dyDescent="0.35">
      <c r="A2333" s="873" t="b">
        <f t="shared" ca="1" si="155"/>
        <v>0</v>
      </c>
      <c r="B2333" s="873"/>
      <c r="C2333" s="884" t="str">
        <f ca="1">IF(COUNTA(O$1703:O2333)=1,"",OFFSET(B2331,-COUNTA(O$1703:O2333)+3,1))</f>
        <v>a1655000001juFiAAI</v>
      </c>
      <c r="D2333" s="878"/>
      <c r="E2333" s="875" t="str">
        <f ca="1">IFERROR(IF(VLOOKUP(C2333,' Disaggregation - Section E '!A$618:J2449,7,0)="","",VLOOKUP(C2333,' Disaggregation - Section E '!A$618:J2449,7,0)*100),"")</f>
        <v/>
      </c>
      <c r="F2333" s="877" t="str">
        <f ca="1">IFERROR(VLOOKUP(C2333,' Disaggregation - Section E '!A$618:J2449,5,0),"")</f>
        <v/>
      </c>
      <c r="G2333" s="876" t="str">
        <f ca="1">IFERROR(IF(VLOOKUP(C2333,' Disaggregation - Section E '!A$618:J2449,6,0)="","",VLOOKUP(C2333,' Disaggregation - Section E '!A$618:J2449,6,0)),"")</f>
        <v/>
      </c>
      <c r="H2333" s="876" t="str">
        <f ca="1">IFERROR(IF(INDEX(' Disaggregation - Section E '!F$618:F2449,MATCH(C2333,' Disaggregation - Section E '!A$618:A2449,0)+1,1)&lt;&gt;0,INDEX(' Disaggregation - Section E '!F$618:F2449,MATCH(C2333,' Disaggregation - Section E '!A$618:A2449,0)+1,1),""),"")</f>
        <v/>
      </c>
      <c r="I2333" s="877" t="str">
        <f ca="1">IFERROR(IF(VLOOKUP(C2333,' Disaggregation - Section E '!A$618:J2449,8,0)=0,"",VLOOKUP(C2333,' Disaggregation - Section E '!A$618:J2449,8,0)),"")</f>
        <v/>
      </c>
      <c r="J2333" s="877" t="str">
        <f ca="1">IFERROR(IF(VLOOKUP(C2333,' Disaggregation - Section E '!A$618:J2449,9,0)="","",VLOOKUP(C2333,' Disaggregation - Section E '!A$618:J2449,9,0)),"")</f>
        <v/>
      </c>
      <c r="K2333" s="873" t="str">
        <f ca="1">IFERROR(VLOOKUP(C2333,' Disaggregation - Section E '!A$618:J2449,3,0),"")</f>
        <v/>
      </c>
      <c r="L2333" s="873"/>
      <c r="M2333" s="873" t="str">
        <f ca="1">IFERROR(IF(VLOOKUP(C2333,' Disaggregation - Section E '!A$618:O1252,15,0)=0,"",VLOOKUP(C2333,' Disaggregation - Section E '!A$618:O1252,15,0)),"")</f>
        <v/>
      </c>
      <c r="N2333" s="877" t="str">
        <f ca="1">IFERROR(IF(VLOOKUP(C2333,' Disaggregation - Section E '!A$618:J2449,10,0)=0,"",VLOOKUP(C2333,' Disaggregation - Section E '!A$618:J2449,10,0)),"")</f>
        <v/>
      </c>
      <c r="O2333" s="873"/>
    </row>
    <row r="2334" spans="1:15" x14ac:dyDescent="0.35">
      <c r="A2334" s="873" t="b">
        <f t="shared" ca="1" si="155"/>
        <v>0</v>
      </c>
      <c r="B2334" s="873"/>
      <c r="C2334" s="884" t="str">
        <f ca="1">IF(COUNTA(O$1703:O2334)=1,"",OFFSET(B2332,-COUNTA(O$1703:O2334)+3,1))</f>
        <v>a1655000001juFjAAI</v>
      </c>
      <c r="D2334" s="878"/>
      <c r="E2334" s="875" t="str">
        <f ca="1">IFERROR(IF(VLOOKUP(C2334,' Disaggregation - Section E '!A$618:J2450,7,0)="","",VLOOKUP(C2334,' Disaggregation - Section E '!A$618:J2450,7,0)*100),"")</f>
        <v/>
      </c>
      <c r="F2334" s="877" t="str">
        <f ca="1">IFERROR(VLOOKUP(C2334,' Disaggregation - Section E '!A$618:J2450,5,0),"")</f>
        <v/>
      </c>
      <c r="G2334" s="876" t="str">
        <f ca="1">IFERROR(IF(VLOOKUP(C2334,' Disaggregation - Section E '!A$618:J2450,6,0)="","",VLOOKUP(C2334,' Disaggregation - Section E '!A$618:J2450,6,0)),"")</f>
        <v/>
      </c>
      <c r="H2334" s="876" t="str">
        <f ca="1">IFERROR(IF(INDEX(' Disaggregation - Section E '!F$618:F2450,MATCH(C2334,' Disaggregation - Section E '!A$618:A2450,0)+1,1)&lt;&gt;0,INDEX(' Disaggregation - Section E '!F$618:F2450,MATCH(C2334,' Disaggregation - Section E '!A$618:A2450,0)+1,1),""),"")</f>
        <v/>
      </c>
      <c r="I2334" s="877" t="str">
        <f ca="1">IFERROR(IF(VLOOKUP(C2334,' Disaggregation - Section E '!A$618:J2450,8,0)=0,"",VLOOKUP(C2334,' Disaggregation - Section E '!A$618:J2450,8,0)),"")</f>
        <v/>
      </c>
      <c r="J2334" s="877" t="str">
        <f ca="1">IFERROR(IF(VLOOKUP(C2334,' Disaggregation - Section E '!A$618:J2450,9,0)="","",VLOOKUP(C2334,' Disaggregation - Section E '!A$618:J2450,9,0)),"")</f>
        <v/>
      </c>
      <c r="K2334" s="873" t="str">
        <f ca="1">IFERROR(VLOOKUP(C2334,' Disaggregation - Section E '!A$618:J2450,3,0),"")</f>
        <v/>
      </c>
      <c r="L2334" s="873"/>
      <c r="M2334" s="873" t="str">
        <f ca="1">IFERROR(IF(VLOOKUP(C2334,' Disaggregation - Section E '!A$618:O1253,15,0)=0,"",VLOOKUP(C2334,' Disaggregation - Section E '!A$618:O1253,15,0)),"")</f>
        <v/>
      </c>
      <c r="N2334" s="877" t="str">
        <f ca="1">IFERROR(IF(VLOOKUP(C2334,' Disaggregation - Section E '!A$618:J2450,10,0)=0,"",VLOOKUP(C2334,' Disaggregation - Section E '!A$618:J2450,10,0)),"")</f>
        <v/>
      </c>
      <c r="O2334" s="873"/>
    </row>
    <row r="2335" spans="1:15" x14ac:dyDescent="0.35">
      <c r="A2335" s="873" t="b">
        <f t="shared" ca="1" si="155"/>
        <v>0</v>
      </c>
      <c r="B2335" s="873"/>
      <c r="C2335" s="884" t="str">
        <f ca="1">IF(COUNTA(O$1703:O2335)=1,"",OFFSET(B2333,-COUNTA(O$1703:O2335)+3,1))</f>
        <v>a1655000001juFkAAI</v>
      </c>
      <c r="D2335" s="878"/>
      <c r="E2335" s="875" t="str">
        <f ca="1">IFERROR(IF(VLOOKUP(C2335,' Disaggregation - Section E '!A$618:J2451,7,0)="","",VLOOKUP(C2335,' Disaggregation - Section E '!A$618:J2451,7,0)*100),"")</f>
        <v/>
      </c>
      <c r="F2335" s="877" t="str">
        <f ca="1">IFERROR(VLOOKUP(C2335,' Disaggregation - Section E '!A$618:J2451,5,0),"")</f>
        <v/>
      </c>
      <c r="G2335" s="876" t="str">
        <f ca="1">IFERROR(IF(VLOOKUP(C2335,' Disaggregation - Section E '!A$618:J2451,6,0)="","",VLOOKUP(C2335,' Disaggregation - Section E '!A$618:J2451,6,0)),"")</f>
        <v/>
      </c>
      <c r="H2335" s="876" t="str">
        <f ca="1">IFERROR(IF(INDEX(' Disaggregation - Section E '!F$618:F2451,MATCH(C2335,' Disaggregation - Section E '!A$618:A2451,0)+1,1)&lt;&gt;0,INDEX(' Disaggregation - Section E '!F$618:F2451,MATCH(C2335,' Disaggregation - Section E '!A$618:A2451,0)+1,1),""),"")</f>
        <v/>
      </c>
      <c r="I2335" s="877" t="str">
        <f ca="1">IFERROR(IF(VLOOKUP(C2335,' Disaggregation - Section E '!A$618:J2451,8,0)=0,"",VLOOKUP(C2335,' Disaggregation - Section E '!A$618:J2451,8,0)),"")</f>
        <v/>
      </c>
      <c r="J2335" s="877" t="str">
        <f ca="1">IFERROR(IF(VLOOKUP(C2335,' Disaggregation - Section E '!A$618:J2451,9,0)="","",VLOOKUP(C2335,' Disaggregation - Section E '!A$618:J2451,9,0)),"")</f>
        <v/>
      </c>
      <c r="K2335" s="873" t="str">
        <f ca="1">IFERROR(VLOOKUP(C2335,' Disaggregation - Section E '!A$618:J2451,3,0),"")</f>
        <v/>
      </c>
      <c r="L2335" s="873"/>
      <c r="M2335" s="873" t="str">
        <f ca="1">IFERROR(IF(VLOOKUP(C2335,' Disaggregation - Section E '!A$618:O1254,15,0)=0,"",VLOOKUP(C2335,' Disaggregation - Section E '!A$618:O1254,15,0)),"")</f>
        <v/>
      </c>
      <c r="N2335" s="877" t="str">
        <f ca="1">IFERROR(IF(VLOOKUP(C2335,' Disaggregation - Section E '!A$618:J2451,10,0)=0,"",VLOOKUP(C2335,' Disaggregation - Section E '!A$618:J2451,10,0)),"")</f>
        <v/>
      </c>
      <c r="O2335" s="873"/>
    </row>
    <row r="2336" spans="1:15" x14ac:dyDescent="0.35">
      <c r="A2336" s="873" t="b">
        <f t="shared" ca="1" si="155"/>
        <v>0</v>
      </c>
      <c r="B2336" s="873"/>
      <c r="C2336" s="884" t="str">
        <f ca="1">IF(COUNTA(O$1703:O2336)=1,"",OFFSET(B2334,-COUNTA(O$1703:O2336)+3,1))</f>
        <v>a1655000001juFlAAI</v>
      </c>
      <c r="D2336" s="878"/>
      <c r="E2336" s="875" t="str">
        <f ca="1">IFERROR(IF(VLOOKUP(C2336,' Disaggregation - Section E '!A$618:J2452,7,0)="","",VLOOKUP(C2336,' Disaggregation - Section E '!A$618:J2452,7,0)*100),"")</f>
        <v/>
      </c>
      <c r="F2336" s="877" t="str">
        <f ca="1">IFERROR(VLOOKUP(C2336,' Disaggregation - Section E '!A$618:J2452,5,0),"")</f>
        <v/>
      </c>
      <c r="G2336" s="876" t="str">
        <f ca="1">IFERROR(IF(VLOOKUP(C2336,' Disaggregation - Section E '!A$618:J2452,6,0)="","",VLOOKUP(C2336,' Disaggregation - Section E '!A$618:J2452,6,0)),"")</f>
        <v/>
      </c>
      <c r="H2336" s="876" t="str">
        <f ca="1">IFERROR(IF(INDEX(' Disaggregation - Section E '!F$618:F2452,MATCH(C2336,' Disaggregation - Section E '!A$618:A2452,0)+1,1)&lt;&gt;0,INDEX(' Disaggregation - Section E '!F$618:F2452,MATCH(C2336,' Disaggregation - Section E '!A$618:A2452,0)+1,1),""),"")</f>
        <v/>
      </c>
      <c r="I2336" s="877" t="str">
        <f ca="1">IFERROR(IF(VLOOKUP(C2336,' Disaggregation - Section E '!A$618:J2452,8,0)=0,"",VLOOKUP(C2336,' Disaggregation - Section E '!A$618:J2452,8,0)),"")</f>
        <v/>
      </c>
      <c r="J2336" s="877" t="str">
        <f ca="1">IFERROR(IF(VLOOKUP(C2336,' Disaggregation - Section E '!A$618:J2452,9,0)="","",VLOOKUP(C2336,' Disaggregation - Section E '!A$618:J2452,9,0)),"")</f>
        <v/>
      </c>
      <c r="K2336" s="873" t="str">
        <f ca="1">IFERROR(VLOOKUP(C2336,' Disaggregation - Section E '!A$618:J2452,3,0),"")</f>
        <v/>
      </c>
      <c r="L2336" s="873"/>
      <c r="M2336" s="873" t="str">
        <f ca="1">IFERROR(IF(VLOOKUP(C2336,' Disaggregation - Section E '!A$618:O1255,15,0)=0,"",VLOOKUP(C2336,' Disaggregation - Section E '!A$618:O1255,15,0)),"")</f>
        <v/>
      </c>
      <c r="N2336" s="877" t="str">
        <f ca="1">IFERROR(IF(VLOOKUP(C2336,' Disaggregation - Section E '!A$618:J2452,10,0)=0,"",VLOOKUP(C2336,' Disaggregation - Section E '!A$618:J2452,10,0)),"")</f>
        <v/>
      </c>
      <c r="O2336" s="873"/>
    </row>
    <row r="2337" spans="1:15" x14ac:dyDescent="0.35">
      <c r="A2337" s="873" t="b">
        <f t="shared" ca="1" si="155"/>
        <v>0</v>
      </c>
      <c r="B2337" s="873"/>
      <c r="C2337" s="884" t="str">
        <f ca="1">IF(COUNTA(O$1703:O2337)=1,"",OFFSET(B2335,-COUNTA(O$1703:O2337)+3,1))</f>
        <v>a1655000001juFmAAI</v>
      </c>
      <c r="D2337" s="878"/>
      <c r="E2337" s="875" t="str">
        <f ca="1">IFERROR(IF(VLOOKUP(C2337,' Disaggregation - Section E '!A$618:J2453,7,0)="","",VLOOKUP(C2337,' Disaggregation - Section E '!A$618:J2453,7,0)*100),"")</f>
        <v/>
      </c>
      <c r="F2337" s="877" t="str">
        <f ca="1">IFERROR(VLOOKUP(C2337,' Disaggregation - Section E '!A$618:J2453,5,0),"")</f>
        <v/>
      </c>
      <c r="G2337" s="876" t="str">
        <f ca="1">IFERROR(IF(VLOOKUP(C2337,' Disaggregation - Section E '!A$618:J2453,6,0)="","",VLOOKUP(C2337,' Disaggregation - Section E '!A$618:J2453,6,0)),"")</f>
        <v/>
      </c>
      <c r="H2337" s="876" t="str">
        <f ca="1">IFERROR(IF(INDEX(' Disaggregation - Section E '!F$618:F2453,MATCH(C2337,' Disaggregation - Section E '!A$618:A2453,0)+1,1)&lt;&gt;0,INDEX(' Disaggregation - Section E '!F$618:F2453,MATCH(C2337,' Disaggregation - Section E '!A$618:A2453,0)+1,1),""),"")</f>
        <v/>
      </c>
      <c r="I2337" s="877" t="str">
        <f ca="1">IFERROR(IF(VLOOKUP(C2337,' Disaggregation - Section E '!A$618:J2453,8,0)=0,"",VLOOKUP(C2337,' Disaggregation - Section E '!A$618:J2453,8,0)),"")</f>
        <v/>
      </c>
      <c r="J2337" s="877" t="str">
        <f ca="1">IFERROR(IF(VLOOKUP(C2337,' Disaggregation - Section E '!A$618:J2453,9,0)="","",VLOOKUP(C2337,' Disaggregation - Section E '!A$618:J2453,9,0)),"")</f>
        <v/>
      </c>
      <c r="K2337" s="873" t="str">
        <f ca="1">IFERROR(VLOOKUP(C2337,' Disaggregation - Section E '!A$618:J2453,3,0),"")</f>
        <v/>
      </c>
      <c r="L2337" s="873"/>
      <c r="M2337" s="873" t="str">
        <f ca="1">IFERROR(IF(VLOOKUP(C2337,' Disaggregation - Section E '!A$618:O1256,15,0)=0,"",VLOOKUP(C2337,' Disaggregation - Section E '!A$618:O1256,15,0)),"")</f>
        <v/>
      </c>
      <c r="N2337" s="877" t="str">
        <f ca="1">IFERROR(IF(VLOOKUP(C2337,' Disaggregation - Section E '!A$618:J2453,10,0)=0,"",VLOOKUP(C2337,' Disaggregation - Section E '!A$618:J2453,10,0)),"")</f>
        <v/>
      </c>
      <c r="O2337" s="873"/>
    </row>
    <row r="2338" spans="1:15" x14ac:dyDescent="0.35">
      <c r="A2338" s="873" t="b">
        <f t="shared" ca="1" si="155"/>
        <v>0</v>
      </c>
      <c r="B2338" s="873"/>
      <c r="C2338" s="884" t="str">
        <f ca="1">IF(COUNTA(O$1703:O2338)=1,"",OFFSET(B2336,-COUNTA(O$1703:O2338)+3,1))</f>
        <v>a1655000001juFnAAI</v>
      </c>
      <c r="D2338" s="878"/>
      <c r="E2338" s="875" t="str">
        <f ca="1">IFERROR(IF(VLOOKUP(C2338,' Disaggregation - Section E '!A$618:J2454,7,0)="","",VLOOKUP(C2338,' Disaggregation - Section E '!A$618:J2454,7,0)*100),"")</f>
        <v/>
      </c>
      <c r="F2338" s="877" t="str">
        <f ca="1">IFERROR(VLOOKUP(C2338,' Disaggregation - Section E '!A$618:J2454,5,0),"")</f>
        <v/>
      </c>
      <c r="G2338" s="876" t="str">
        <f ca="1">IFERROR(IF(VLOOKUP(C2338,' Disaggregation - Section E '!A$618:J2454,6,0)="","",VLOOKUP(C2338,' Disaggregation - Section E '!A$618:J2454,6,0)),"")</f>
        <v/>
      </c>
      <c r="H2338" s="876" t="str">
        <f ca="1">IFERROR(IF(INDEX(' Disaggregation - Section E '!F$618:F2454,MATCH(C2338,' Disaggregation - Section E '!A$618:A2454,0)+1,1)&lt;&gt;0,INDEX(' Disaggregation - Section E '!F$618:F2454,MATCH(C2338,' Disaggregation - Section E '!A$618:A2454,0)+1,1),""),"")</f>
        <v/>
      </c>
      <c r="I2338" s="877" t="str">
        <f ca="1">IFERROR(IF(VLOOKUP(C2338,' Disaggregation - Section E '!A$618:J2454,8,0)=0,"",VLOOKUP(C2338,' Disaggregation - Section E '!A$618:J2454,8,0)),"")</f>
        <v/>
      </c>
      <c r="J2338" s="877" t="str">
        <f ca="1">IFERROR(IF(VLOOKUP(C2338,' Disaggregation - Section E '!A$618:J2454,9,0)="","",VLOOKUP(C2338,' Disaggregation - Section E '!A$618:J2454,9,0)),"")</f>
        <v/>
      </c>
      <c r="K2338" s="873" t="str">
        <f ca="1">IFERROR(VLOOKUP(C2338,' Disaggregation - Section E '!A$618:J2454,3,0),"")</f>
        <v/>
      </c>
      <c r="L2338" s="873"/>
      <c r="M2338" s="873" t="str">
        <f ca="1">IFERROR(IF(VLOOKUP(C2338,' Disaggregation - Section E '!A$618:O1257,15,0)=0,"",VLOOKUP(C2338,' Disaggregation - Section E '!A$618:O1257,15,0)),"")</f>
        <v/>
      </c>
      <c r="N2338" s="877" t="str">
        <f ca="1">IFERROR(IF(VLOOKUP(C2338,' Disaggregation - Section E '!A$618:J2454,10,0)=0,"",VLOOKUP(C2338,' Disaggregation - Section E '!A$618:J2454,10,0)),"")</f>
        <v/>
      </c>
      <c r="O2338" s="873"/>
    </row>
    <row r="2339" spans="1:15" x14ac:dyDescent="0.35">
      <c r="A2339" s="873" t="b">
        <f t="shared" ca="1" si="155"/>
        <v>0</v>
      </c>
      <c r="B2339" s="873"/>
      <c r="C2339" s="884" t="str">
        <f ca="1">IF(COUNTA(O$1703:O2339)=1,"",OFFSET(B2337,-COUNTA(O$1703:O2339)+3,1))</f>
        <v>a1655000001juFoAAI</v>
      </c>
      <c r="D2339" s="878"/>
      <c r="E2339" s="875" t="str">
        <f ca="1">IFERROR(IF(VLOOKUP(C2339,' Disaggregation - Section E '!A$618:J2455,7,0)="","",VLOOKUP(C2339,' Disaggregation - Section E '!A$618:J2455,7,0)*100),"")</f>
        <v/>
      </c>
      <c r="F2339" s="877" t="str">
        <f ca="1">IFERROR(VLOOKUP(C2339,' Disaggregation - Section E '!A$618:J2455,5,0),"")</f>
        <v/>
      </c>
      <c r="G2339" s="876" t="str">
        <f ca="1">IFERROR(IF(VLOOKUP(C2339,' Disaggregation - Section E '!A$618:J2455,6,0)="","",VLOOKUP(C2339,' Disaggregation - Section E '!A$618:J2455,6,0)),"")</f>
        <v/>
      </c>
      <c r="H2339" s="876" t="str">
        <f ca="1">IFERROR(IF(INDEX(' Disaggregation - Section E '!F$618:F2455,MATCH(C2339,' Disaggregation - Section E '!A$618:A2455,0)+1,1)&lt;&gt;0,INDEX(' Disaggregation - Section E '!F$618:F2455,MATCH(C2339,' Disaggregation - Section E '!A$618:A2455,0)+1,1),""),"")</f>
        <v/>
      </c>
      <c r="I2339" s="877" t="str">
        <f ca="1">IFERROR(IF(VLOOKUP(C2339,' Disaggregation - Section E '!A$618:J2455,8,0)=0,"",VLOOKUP(C2339,' Disaggregation - Section E '!A$618:J2455,8,0)),"")</f>
        <v/>
      </c>
      <c r="J2339" s="877" t="str">
        <f ca="1">IFERROR(IF(VLOOKUP(C2339,' Disaggregation - Section E '!A$618:J2455,9,0)="","",VLOOKUP(C2339,' Disaggregation - Section E '!A$618:J2455,9,0)),"")</f>
        <v/>
      </c>
      <c r="K2339" s="873" t="str">
        <f ca="1">IFERROR(VLOOKUP(C2339,' Disaggregation - Section E '!A$618:J2455,3,0),"")</f>
        <v/>
      </c>
      <c r="L2339" s="873"/>
      <c r="M2339" s="873" t="str">
        <f ca="1">IFERROR(IF(VLOOKUP(C2339,' Disaggregation - Section E '!A$618:O1258,15,0)=0,"",VLOOKUP(C2339,' Disaggregation - Section E '!A$618:O1258,15,0)),"")</f>
        <v/>
      </c>
      <c r="N2339" s="877" t="str">
        <f ca="1">IFERROR(IF(VLOOKUP(C2339,' Disaggregation - Section E '!A$618:J2455,10,0)=0,"",VLOOKUP(C2339,' Disaggregation - Section E '!A$618:J2455,10,0)),"")</f>
        <v/>
      </c>
      <c r="O2339" s="873"/>
    </row>
    <row r="2340" spans="1:15" x14ac:dyDescent="0.35">
      <c r="A2340" s="873" t="b">
        <f t="shared" ca="1" si="155"/>
        <v>0</v>
      </c>
      <c r="B2340" s="873"/>
      <c r="C2340" s="884" t="str">
        <f ca="1">IF(COUNTA(O$1703:O2340)=1,"",OFFSET(B2338,-COUNTA(O$1703:O2340)+3,1))</f>
        <v>a1655000001juFpAAI</v>
      </c>
      <c r="D2340" s="878"/>
      <c r="E2340" s="875" t="str">
        <f ca="1">IFERROR(IF(VLOOKUP(C2340,' Disaggregation - Section E '!A$618:J2456,7,0)="","",VLOOKUP(C2340,' Disaggregation - Section E '!A$618:J2456,7,0)*100),"")</f>
        <v/>
      </c>
      <c r="F2340" s="877" t="str">
        <f ca="1">IFERROR(VLOOKUP(C2340,' Disaggregation - Section E '!A$618:J2456,5,0),"")</f>
        <v/>
      </c>
      <c r="G2340" s="876" t="str">
        <f ca="1">IFERROR(IF(VLOOKUP(C2340,' Disaggregation - Section E '!A$618:J2456,6,0)="","",VLOOKUP(C2340,' Disaggregation - Section E '!A$618:J2456,6,0)),"")</f>
        <v/>
      </c>
      <c r="H2340" s="876" t="str">
        <f ca="1">IFERROR(IF(INDEX(' Disaggregation - Section E '!F$618:F2456,MATCH(C2340,' Disaggregation - Section E '!A$618:A2456,0)+1,1)&lt;&gt;0,INDEX(' Disaggregation - Section E '!F$618:F2456,MATCH(C2340,' Disaggregation - Section E '!A$618:A2456,0)+1,1),""),"")</f>
        <v/>
      </c>
      <c r="I2340" s="877" t="str">
        <f ca="1">IFERROR(IF(VLOOKUP(C2340,' Disaggregation - Section E '!A$618:J2456,8,0)=0,"",VLOOKUP(C2340,' Disaggregation - Section E '!A$618:J2456,8,0)),"")</f>
        <v/>
      </c>
      <c r="J2340" s="877" t="str">
        <f ca="1">IFERROR(IF(VLOOKUP(C2340,' Disaggregation - Section E '!A$618:J2456,9,0)="","",VLOOKUP(C2340,' Disaggregation - Section E '!A$618:J2456,9,0)),"")</f>
        <v/>
      </c>
      <c r="K2340" s="873" t="str">
        <f ca="1">IFERROR(VLOOKUP(C2340,' Disaggregation - Section E '!A$618:J2456,3,0),"")</f>
        <v/>
      </c>
      <c r="L2340" s="873"/>
      <c r="M2340" s="873" t="str">
        <f ca="1">IFERROR(IF(VLOOKUP(C2340,' Disaggregation - Section E '!A$618:O1259,15,0)=0,"",VLOOKUP(C2340,' Disaggregation - Section E '!A$618:O1259,15,0)),"")</f>
        <v/>
      </c>
      <c r="N2340" s="877" t="str">
        <f ca="1">IFERROR(IF(VLOOKUP(C2340,' Disaggregation - Section E '!A$618:J2456,10,0)=0,"",VLOOKUP(C2340,' Disaggregation - Section E '!A$618:J2456,10,0)),"")</f>
        <v/>
      </c>
      <c r="O2340" s="873"/>
    </row>
    <row r="2341" spans="1:15" x14ac:dyDescent="0.35">
      <c r="A2341" s="873" t="b">
        <f t="shared" ca="1" si="155"/>
        <v>0</v>
      </c>
      <c r="B2341" s="873"/>
      <c r="C2341" s="884" t="str">
        <f ca="1">IF(COUNTA(O$1703:O2341)=1,"",OFFSET(B2339,-COUNTA(O$1703:O2341)+3,1))</f>
        <v>a1655000001juFqAAI</v>
      </c>
      <c r="D2341" s="878"/>
      <c r="E2341" s="875" t="str">
        <f ca="1">IFERROR(IF(VLOOKUP(C2341,' Disaggregation - Section E '!A$618:J2457,7,0)="","",VLOOKUP(C2341,' Disaggregation - Section E '!A$618:J2457,7,0)*100),"")</f>
        <v/>
      </c>
      <c r="F2341" s="877" t="str">
        <f ca="1">IFERROR(VLOOKUP(C2341,' Disaggregation - Section E '!A$618:J2457,5,0),"")</f>
        <v/>
      </c>
      <c r="G2341" s="876" t="str">
        <f ca="1">IFERROR(IF(VLOOKUP(C2341,' Disaggregation - Section E '!A$618:J2457,6,0)="","",VLOOKUP(C2341,' Disaggregation - Section E '!A$618:J2457,6,0)),"")</f>
        <v/>
      </c>
      <c r="H2341" s="876" t="str">
        <f ca="1">IFERROR(IF(INDEX(' Disaggregation - Section E '!F$618:F2457,MATCH(C2341,' Disaggregation - Section E '!A$618:A2457,0)+1,1)&lt;&gt;0,INDEX(' Disaggregation - Section E '!F$618:F2457,MATCH(C2341,' Disaggregation - Section E '!A$618:A2457,0)+1,1),""),"")</f>
        <v/>
      </c>
      <c r="I2341" s="877" t="str">
        <f ca="1">IFERROR(IF(VLOOKUP(C2341,' Disaggregation - Section E '!A$618:J2457,8,0)=0,"",VLOOKUP(C2341,' Disaggregation - Section E '!A$618:J2457,8,0)),"")</f>
        <v/>
      </c>
      <c r="J2341" s="877" t="str">
        <f ca="1">IFERROR(IF(VLOOKUP(C2341,' Disaggregation - Section E '!A$618:J2457,9,0)="","",VLOOKUP(C2341,' Disaggregation - Section E '!A$618:J2457,9,0)),"")</f>
        <v/>
      </c>
      <c r="K2341" s="873" t="str">
        <f ca="1">IFERROR(VLOOKUP(C2341,' Disaggregation - Section E '!A$618:J2457,3,0),"")</f>
        <v/>
      </c>
      <c r="L2341" s="873"/>
      <c r="M2341" s="873" t="str">
        <f ca="1">IFERROR(IF(VLOOKUP(C2341,' Disaggregation - Section E '!A$618:O1260,15,0)=0,"",VLOOKUP(C2341,' Disaggregation - Section E '!A$618:O1260,15,0)),"")</f>
        <v/>
      </c>
      <c r="N2341" s="877" t="str">
        <f ca="1">IFERROR(IF(VLOOKUP(C2341,' Disaggregation - Section E '!A$618:J2457,10,0)=0,"",VLOOKUP(C2341,' Disaggregation - Section E '!A$618:J2457,10,0)),"")</f>
        <v/>
      </c>
      <c r="O2341" s="873"/>
    </row>
    <row r="2342" spans="1:15" x14ac:dyDescent="0.35">
      <c r="A2342" s="873" t="b">
        <f t="shared" ca="1" si="155"/>
        <v>0</v>
      </c>
      <c r="B2342" s="873"/>
      <c r="C2342" s="884" t="str">
        <f ca="1">IF(COUNTA(O$1703:O2342)=1,"",OFFSET(B2340,-COUNTA(O$1703:O2342)+3,1))</f>
        <v>a1655000001juFrAAI</v>
      </c>
      <c r="D2342" s="878"/>
      <c r="E2342" s="875" t="str">
        <f ca="1">IFERROR(IF(VLOOKUP(C2342,' Disaggregation - Section E '!A$618:J2458,7,0)="","",VLOOKUP(C2342,' Disaggregation - Section E '!A$618:J2458,7,0)*100),"")</f>
        <v/>
      </c>
      <c r="F2342" s="877" t="str">
        <f ca="1">IFERROR(VLOOKUP(C2342,' Disaggregation - Section E '!A$618:J2458,5,0),"")</f>
        <v/>
      </c>
      <c r="G2342" s="876" t="str">
        <f ca="1">IFERROR(IF(VLOOKUP(C2342,' Disaggregation - Section E '!A$618:J2458,6,0)="","",VLOOKUP(C2342,' Disaggregation - Section E '!A$618:J2458,6,0)),"")</f>
        <v/>
      </c>
      <c r="H2342" s="876" t="str">
        <f ca="1">IFERROR(IF(INDEX(' Disaggregation - Section E '!F$618:F2458,MATCH(C2342,' Disaggregation - Section E '!A$618:A2458,0)+1,1)&lt;&gt;0,INDEX(' Disaggregation - Section E '!F$618:F2458,MATCH(C2342,' Disaggregation - Section E '!A$618:A2458,0)+1,1),""),"")</f>
        <v/>
      </c>
      <c r="I2342" s="877" t="str">
        <f ca="1">IFERROR(IF(VLOOKUP(C2342,' Disaggregation - Section E '!A$618:J2458,8,0)=0,"",VLOOKUP(C2342,' Disaggregation - Section E '!A$618:J2458,8,0)),"")</f>
        <v/>
      </c>
      <c r="J2342" s="877" t="str">
        <f ca="1">IFERROR(IF(VLOOKUP(C2342,' Disaggregation - Section E '!A$618:J2458,9,0)="","",VLOOKUP(C2342,' Disaggregation - Section E '!A$618:J2458,9,0)),"")</f>
        <v/>
      </c>
      <c r="K2342" s="873" t="str">
        <f ca="1">IFERROR(VLOOKUP(C2342,' Disaggregation - Section E '!A$618:J2458,3,0),"")</f>
        <v/>
      </c>
      <c r="L2342" s="873"/>
      <c r="M2342" s="873" t="str">
        <f ca="1">IFERROR(IF(VLOOKUP(C2342,' Disaggregation - Section E '!A$618:O1261,15,0)=0,"",VLOOKUP(C2342,' Disaggregation - Section E '!A$618:O1261,15,0)),"")</f>
        <v/>
      </c>
      <c r="N2342" s="877" t="str">
        <f ca="1">IFERROR(IF(VLOOKUP(C2342,' Disaggregation - Section E '!A$618:J2458,10,0)=0,"",VLOOKUP(C2342,' Disaggregation - Section E '!A$618:J2458,10,0)),"")</f>
        <v/>
      </c>
      <c r="O2342" s="873"/>
    </row>
    <row r="2343" spans="1:15" x14ac:dyDescent="0.35">
      <c r="A2343" s="873" t="b">
        <f t="shared" ca="1" si="155"/>
        <v>0</v>
      </c>
      <c r="B2343" s="873"/>
      <c r="C2343" s="884" t="str">
        <f ca="1">IF(COUNTA(O$1703:O2343)=1,"",OFFSET(B2341,-COUNTA(O$1703:O2343)+3,1))</f>
        <v>a1655000001juFsAAI</v>
      </c>
      <c r="D2343" s="878"/>
      <c r="E2343" s="875" t="str">
        <f ca="1">IFERROR(IF(VLOOKUP(C2343,' Disaggregation - Section E '!A$618:J2459,7,0)="","",VLOOKUP(C2343,' Disaggregation - Section E '!A$618:J2459,7,0)*100),"")</f>
        <v/>
      </c>
      <c r="F2343" s="877" t="str">
        <f ca="1">IFERROR(VLOOKUP(C2343,' Disaggregation - Section E '!A$618:J2459,5,0),"")</f>
        <v/>
      </c>
      <c r="G2343" s="876" t="str">
        <f ca="1">IFERROR(IF(VLOOKUP(C2343,' Disaggregation - Section E '!A$618:J2459,6,0)="","",VLOOKUP(C2343,' Disaggregation - Section E '!A$618:J2459,6,0)),"")</f>
        <v/>
      </c>
      <c r="H2343" s="876" t="str">
        <f ca="1">IFERROR(IF(INDEX(' Disaggregation - Section E '!F$618:F2459,MATCH(C2343,' Disaggregation - Section E '!A$618:A2459,0)+1,1)&lt;&gt;0,INDEX(' Disaggregation - Section E '!F$618:F2459,MATCH(C2343,' Disaggregation - Section E '!A$618:A2459,0)+1,1),""),"")</f>
        <v/>
      </c>
      <c r="I2343" s="877" t="str">
        <f ca="1">IFERROR(IF(VLOOKUP(C2343,' Disaggregation - Section E '!A$618:J2459,8,0)=0,"",VLOOKUP(C2343,' Disaggregation - Section E '!A$618:J2459,8,0)),"")</f>
        <v/>
      </c>
      <c r="J2343" s="877" t="str">
        <f ca="1">IFERROR(IF(VLOOKUP(C2343,' Disaggregation - Section E '!A$618:J2459,9,0)="","",VLOOKUP(C2343,' Disaggregation - Section E '!A$618:J2459,9,0)),"")</f>
        <v/>
      </c>
      <c r="K2343" s="873" t="str">
        <f ca="1">IFERROR(VLOOKUP(C2343,' Disaggregation - Section E '!A$618:J2459,3,0),"")</f>
        <v/>
      </c>
      <c r="L2343" s="873"/>
      <c r="M2343" s="873" t="str">
        <f ca="1">IFERROR(IF(VLOOKUP(C2343,' Disaggregation - Section E '!A$618:O1262,15,0)=0,"",VLOOKUP(C2343,' Disaggregation - Section E '!A$618:O1262,15,0)),"")</f>
        <v/>
      </c>
      <c r="N2343" s="877" t="str">
        <f ca="1">IFERROR(IF(VLOOKUP(C2343,' Disaggregation - Section E '!A$618:J2459,10,0)=0,"",VLOOKUP(C2343,' Disaggregation - Section E '!A$618:J2459,10,0)),"")</f>
        <v/>
      </c>
      <c r="O2343" s="873"/>
    </row>
    <row r="2344" spans="1:15" x14ac:dyDescent="0.35">
      <c r="A2344" s="873" t="b">
        <f t="shared" ca="1" si="155"/>
        <v>0</v>
      </c>
      <c r="B2344" s="873"/>
      <c r="C2344" s="884" t="str">
        <f ca="1">IF(COUNTA(O$1703:O2344)=1,"",OFFSET(B2342,-COUNTA(O$1703:O2344)+3,1))</f>
        <v>a1655000001juFtAAI</v>
      </c>
      <c r="D2344" s="878"/>
      <c r="E2344" s="875" t="str">
        <f ca="1">IFERROR(IF(VLOOKUP(C2344,' Disaggregation - Section E '!A$618:J2460,7,0)="","",VLOOKUP(C2344,' Disaggregation - Section E '!A$618:J2460,7,0)*100),"")</f>
        <v/>
      </c>
      <c r="F2344" s="877" t="str">
        <f ca="1">IFERROR(VLOOKUP(C2344,' Disaggregation - Section E '!A$618:J2460,5,0),"")</f>
        <v/>
      </c>
      <c r="G2344" s="876" t="str">
        <f ca="1">IFERROR(IF(VLOOKUP(C2344,' Disaggregation - Section E '!A$618:J2460,6,0)="","",VLOOKUP(C2344,' Disaggregation - Section E '!A$618:J2460,6,0)),"")</f>
        <v/>
      </c>
      <c r="H2344" s="876" t="str">
        <f ca="1">IFERROR(IF(INDEX(' Disaggregation - Section E '!F$618:F2460,MATCH(C2344,' Disaggregation - Section E '!A$618:A2460,0)+1,1)&lt;&gt;0,INDEX(' Disaggregation - Section E '!F$618:F2460,MATCH(C2344,' Disaggregation - Section E '!A$618:A2460,0)+1,1),""),"")</f>
        <v/>
      </c>
      <c r="I2344" s="877" t="str">
        <f ca="1">IFERROR(IF(VLOOKUP(C2344,' Disaggregation - Section E '!A$618:J2460,8,0)=0,"",VLOOKUP(C2344,' Disaggregation - Section E '!A$618:J2460,8,0)),"")</f>
        <v/>
      </c>
      <c r="J2344" s="877" t="str">
        <f ca="1">IFERROR(IF(VLOOKUP(C2344,' Disaggregation - Section E '!A$618:J2460,9,0)="","",VLOOKUP(C2344,' Disaggregation - Section E '!A$618:J2460,9,0)),"")</f>
        <v/>
      </c>
      <c r="K2344" s="873" t="str">
        <f ca="1">IFERROR(VLOOKUP(C2344,' Disaggregation - Section E '!A$618:J2460,3,0),"")</f>
        <v/>
      </c>
      <c r="L2344" s="873"/>
      <c r="M2344" s="873" t="str">
        <f ca="1">IFERROR(IF(VLOOKUP(C2344,' Disaggregation - Section E '!A$618:O1263,15,0)=0,"",VLOOKUP(C2344,' Disaggregation - Section E '!A$618:O1263,15,0)),"")</f>
        <v/>
      </c>
      <c r="N2344" s="877" t="str">
        <f ca="1">IFERROR(IF(VLOOKUP(C2344,' Disaggregation - Section E '!A$618:J2460,10,0)=0,"",VLOOKUP(C2344,' Disaggregation - Section E '!A$618:J2460,10,0)),"")</f>
        <v/>
      </c>
      <c r="O2344" s="873"/>
    </row>
    <row r="2345" spans="1:15" x14ac:dyDescent="0.35">
      <c r="A2345" s="873" t="b">
        <f t="shared" ca="1" si="155"/>
        <v>0</v>
      </c>
      <c r="B2345" s="873"/>
      <c r="C2345" s="884" t="str">
        <f ca="1">IF(COUNTA(O$1703:O2345)=1,"",OFFSET(B2343,-COUNTA(O$1703:O2345)+3,1))</f>
        <v>a1655000001juFuAAI</v>
      </c>
      <c r="D2345" s="878"/>
      <c r="E2345" s="875" t="str">
        <f ca="1">IFERROR(IF(VLOOKUP(C2345,' Disaggregation - Section E '!A$618:J2461,7,0)="","",VLOOKUP(C2345,' Disaggregation - Section E '!A$618:J2461,7,0)*100),"")</f>
        <v/>
      </c>
      <c r="F2345" s="877" t="str">
        <f ca="1">IFERROR(VLOOKUP(C2345,' Disaggregation - Section E '!A$618:J2461,5,0),"")</f>
        <v/>
      </c>
      <c r="G2345" s="876" t="str">
        <f ca="1">IFERROR(IF(VLOOKUP(C2345,' Disaggregation - Section E '!A$618:J2461,6,0)="","",VLOOKUP(C2345,' Disaggregation - Section E '!A$618:J2461,6,0)),"")</f>
        <v/>
      </c>
      <c r="H2345" s="876" t="str">
        <f ca="1">IFERROR(IF(INDEX(' Disaggregation - Section E '!F$618:F2461,MATCH(C2345,' Disaggregation - Section E '!A$618:A2461,0)+1,1)&lt;&gt;0,INDEX(' Disaggregation - Section E '!F$618:F2461,MATCH(C2345,' Disaggregation - Section E '!A$618:A2461,0)+1,1),""),"")</f>
        <v/>
      </c>
      <c r="I2345" s="877" t="str">
        <f ca="1">IFERROR(IF(VLOOKUP(C2345,' Disaggregation - Section E '!A$618:J2461,8,0)=0,"",VLOOKUP(C2345,' Disaggregation - Section E '!A$618:J2461,8,0)),"")</f>
        <v/>
      </c>
      <c r="J2345" s="877" t="str">
        <f ca="1">IFERROR(IF(VLOOKUP(C2345,' Disaggregation - Section E '!A$618:J2461,9,0)="","",VLOOKUP(C2345,' Disaggregation - Section E '!A$618:J2461,9,0)),"")</f>
        <v/>
      </c>
      <c r="K2345" s="873" t="str">
        <f ca="1">IFERROR(VLOOKUP(C2345,' Disaggregation - Section E '!A$618:J2461,3,0),"")</f>
        <v/>
      </c>
      <c r="L2345" s="873"/>
      <c r="M2345" s="873" t="str">
        <f ca="1">IFERROR(IF(VLOOKUP(C2345,' Disaggregation - Section E '!A$618:O1264,15,0)=0,"",VLOOKUP(C2345,' Disaggregation - Section E '!A$618:O1264,15,0)),"")</f>
        <v/>
      </c>
      <c r="N2345" s="877" t="str">
        <f ca="1">IFERROR(IF(VLOOKUP(C2345,' Disaggregation - Section E '!A$618:J2461,10,0)=0,"",VLOOKUP(C2345,' Disaggregation - Section E '!A$618:J2461,10,0)),"")</f>
        <v/>
      </c>
      <c r="O2345" s="873"/>
    </row>
    <row r="2346" spans="1:15" x14ac:dyDescent="0.35">
      <c r="A2346" s="873" t="b">
        <f t="shared" ca="1" si="155"/>
        <v>0</v>
      </c>
      <c r="B2346" s="873"/>
      <c r="C2346" s="884" t="str">
        <f ca="1">IF(COUNTA(O$1703:O2346)=1,"",OFFSET(B2344,-COUNTA(O$1703:O2346)+3,1))</f>
        <v>a1655000001juFvAAI</v>
      </c>
      <c r="D2346" s="878"/>
      <c r="E2346" s="875" t="str">
        <f ca="1">IFERROR(IF(VLOOKUP(C2346,' Disaggregation - Section E '!A$618:J2462,7,0)="","",VLOOKUP(C2346,' Disaggregation - Section E '!A$618:J2462,7,0)*100),"")</f>
        <v/>
      </c>
      <c r="F2346" s="877" t="str">
        <f ca="1">IFERROR(VLOOKUP(C2346,' Disaggregation - Section E '!A$618:J2462,5,0),"")</f>
        <v/>
      </c>
      <c r="G2346" s="876" t="str">
        <f ca="1">IFERROR(IF(VLOOKUP(C2346,' Disaggregation - Section E '!A$618:J2462,6,0)="","",VLOOKUP(C2346,' Disaggregation - Section E '!A$618:J2462,6,0)),"")</f>
        <v/>
      </c>
      <c r="H2346" s="876" t="str">
        <f ca="1">IFERROR(IF(INDEX(' Disaggregation - Section E '!F$618:F2462,MATCH(C2346,' Disaggregation - Section E '!A$618:A2462,0)+1,1)&lt;&gt;0,INDEX(' Disaggregation - Section E '!F$618:F2462,MATCH(C2346,' Disaggregation - Section E '!A$618:A2462,0)+1,1),""),"")</f>
        <v/>
      </c>
      <c r="I2346" s="877" t="str">
        <f ca="1">IFERROR(IF(VLOOKUP(C2346,' Disaggregation - Section E '!A$618:J2462,8,0)=0,"",VLOOKUP(C2346,' Disaggregation - Section E '!A$618:J2462,8,0)),"")</f>
        <v/>
      </c>
      <c r="J2346" s="877" t="str">
        <f ca="1">IFERROR(IF(VLOOKUP(C2346,' Disaggregation - Section E '!A$618:J2462,9,0)="","",VLOOKUP(C2346,' Disaggregation - Section E '!A$618:J2462,9,0)),"")</f>
        <v/>
      </c>
      <c r="K2346" s="873" t="str">
        <f ca="1">IFERROR(VLOOKUP(C2346,' Disaggregation - Section E '!A$618:J2462,3,0),"")</f>
        <v/>
      </c>
      <c r="L2346" s="873"/>
      <c r="M2346" s="873" t="str">
        <f ca="1">IFERROR(IF(VLOOKUP(C2346,' Disaggregation - Section E '!A$618:O1265,15,0)=0,"",VLOOKUP(C2346,' Disaggregation - Section E '!A$618:O1265,15,0)),"")</f>
        <v/>
      </c>
      <c r="N2346" s="877" t="str">
        <f ca="1">IFERROR(IF(VLOOKUP(C2346,' Disaggregation - Section E '!A$618:J2462,10,0)=0,"",VLOOKUP(C2346,' Disaggregation - Section E '!A$618:J2462,10,0)),"")</f>
        <v/>
      </c>
      <c r="O2346" s="873"/>
    </row>
    <row r="2347" spans="1:15" x14ac:dyDescent="0.35">
      <c r="A2347" s="873" t="b">
        <f t="shared" ca="1" si="155"/>
        <v>0</v>
      </c>
      <c r="B2347" s="873"/>
      <c r="C2347" s="884" t="str">
        <f ca="1">IF(COUNTA(O$1703:O2347)=1,"",OFFSET(B2345,-COUNTA(O$1703:O2347)+3,1))</f>
        <v>a1655000001juFwAAI</v>
      </c>
      <c r="D2347" s="878"/>
      <c r="E2347" s="875" t="str">
        <f ca="1">IFERROR(IF(VLOOKUP(C2347,' Disaggregation - Section E '!A$618:J2463,7,0)="","",VLOOKUP(C2347,' Disaggregation - Section E '!A$618:J2463,7,0)*100),"")</f>
        <v/>
      </c>
      <c r="F2347" s="877" t="str">
        <f ca="1">IFERROR(VLOOKUP(C2347,' Disaggregation - Section E '!A$618:J2463,5,0),"")</f>
        <v/>
      </c>
      <c r="G2347" s="876" t="str">
        <f ca="1">IFERROR(IF(VLOOKUP(C2347,' Disaggregation - Section E '!A$618:J2463,6,0)="","",VLOOKUP(C2347,' Disaggregation - Section E '!A$618:J2463,6,0)),"")</f>
        <v/>
      </c>
      <c r="H2347" s="876" t="str">
        <f ca="1">IFERROR(IF(INDEX(' Disaggregation - Section E '!F$618:F2463,MATCH(C2347,' Disaggregation - Section E '!A$618:A2463,0)+1,1)&lt;&gt;0,INDEX(' Disaggregation - Section E '!F$618:F2463,MATCH(C2347,' Disaggregation - Section E '!A$618:A2463,0)+1,1),""),"")</f>
        <v/>
      </c>
      <c r="I2347" s="877" t="str">
        <f ca="1">IFERROR(IF(VLOOKUP(C2347,' Disaggregation - Section E '!A$618:J2463,8,0)=0,"",VLOOKUP(C2347,' Disaggregation - Section E '!A$618:J2463,8,0)),"")</f>
        <v/>
      </c>
      <c r="J2347" s="877" t="str">
        <f ca="1">IFERROR(IF(VLOOKUP(C2347,' Disaggregation - Section E '!A$618:J2463,9,0)="","",VLOOKUP(C2347,' Disaggregation - Section E '!A$618:J2463,9,0)),"")</f>
        <v/>
      </c>
      <c r="K2347" s="873" t="str">
        <f ca="1">IFERROR(VLOOKUP(C2347,' Disaggregation - Section E '!A$618:J2463,3,0),"")</f>
        <v/>
      </c>
      <c r="L2347" s="873"/>
      <c r="M2347" s="873" t="str">
        <f ca="1">IFERROR(IF(VLOOKUP(C2347,' Disaggregation - Section E '!A$618:O1266,15,0)=0,"",VLOOKUP(C2347,' Disaggregation - Section E '!A$618:O1266,15,0)),"")</f>
        <v/>
      </c>
      <c r="N2347" s="877" t="str">
        <f ca="1">IFERROR(IF(VLOOKUP(C2347,' Disaggregation - Section E '!A$618:J2463,10,0)=0,"",VLOOKUP(C2347,' Disaggregation - Section E '!A$618:J2463,10,0)),"")</f>
        <v/>
      </c>
      <c r="O2347" s="873"/>
    </row>
    <row r="2348" spans="1:15" x14ac:dyDescent="0.35">
      <c r="A2348" s="873" t="b">
        <f t="shared" ca="1" si="155"/>
        <v>0</v>
      </c>
      <c r="B2348" s="873"/>
      <c r="C2348" s="884" t="str">
        <f ca="1">IF(COUNTA(O$1703:O2348)=1,"",OFFSET(B2346,-COUNTA(O$1703:O2348)+3,1))</f>
        <v>a1655000001juFxAAI</v>
      </c>
      <c r="D2348" s="878"/>
      <c r="E2348" s="875" t="str">
        <f ca="1">IFERROR(IF(VLOOKUP(C2348,' Disaggregation - Section E '!A$618:J2464,7,0)="","",VLOOKUP(C2348,' Disaggregation - Section E '!A$618:J2464,7,0)*100),"")</f>
        <v/>
      </c>
      <c r="F2348" s="877" t="str">
        <f ca="1">IFERROR(VLOOKUP(C2348,' Disaggregation - Section E '!A$618:J2464,5,0),"")</f>
        <v/>
      </c>
      <c r="G2348" s="876" t="str">
        <f ca="1">IFERROR(IF(VLOOKUP(C2348,' Disaggregation - Section E '!A$618:J2464,6,0)="","",VLOOKUP(C2348,' Disaggregation - Section E '!A$618:J2464,6,0)),"")</f>
        <v/>
      </c>
      <c r="H2348" s="876" t="str">
        <f ca="1">IFERROR(IF(INDEX(' Disaggregation - Section E '!F$618:F2464,MATCH(C2348,' Disaggregation - Section E '!A$618:A2464,0)+1,1)&lt;&gt;0,INDEX(' Disaggregation - Section E '!F$618:F2464,MATCH(C2348,' Disaggregation - Section E '!A$618:A2464,0)+1,1),""),"")</f>
        <v/>
      </c>
      <c r="I2348" s="877" t="str">
        <f ca="1">IFERROR(IF(VLOOKUP(C2348,' Disaggregation - Section E '!A$618:J2464,8,0)=0,"",VLOOKUP(C2348,' Disaggregation - Section E '!A$618:J2464,8,0)),"")</f>
        <v/>
      </c>
      <c r="J2348" s="877" t="str">
        <f ca="1">IFERROR(IF(VLOOKUP(C2348,' Disaggregation - Section E '!A$618:J2464,9,0)="","",VLOOKUP(C2348,' Disaggregation - Section E '!A$618:J2464,9,0)),"")</f>
        <v/>
      </c>
      <c r="K2348" s="873" t="str">
        <f ca="1">IFERROR(VLOOKUP(C2348,' Disaggregation - Section E '!A$618:J2464,3,0),"")</f>
        <v/>
      </c>
      <c r="L2348" s="873"/>
      <c r="M2348" s="873" t="str">
        <f ca="1">IFERROR(IF(VLOOKUP(C2348,' Disaggregation - Section E '!A$618:O1267,15,0)=0,"",VLOOKUP(C2348,' Disaggregation - Section E '!A$618:O1267,15,0)),"")</f>
        <v/>
      </c>
      <c r="N2348" s="877" t="str">
        <f ca="1">IFERROR(IF(VLOOKUP(C2348,' Disaggregation - Section E '!A$618:J2464,10,0)=0,"",VLOOKUP(C2348,' Disaggregation - Section E '!A$618:J2464,10,0)),"")</f>
        <v/>
      </c>
      <c r="O2348" s="873"/>
    </row>
    <row r="2349" spans="1:15" x14ac:dyDescent="0.35">
      <c r="A2349" s="873" t="b">
        <f t="shared" ca="1" si="155"/>
        <v>0</v>
      </c>
      <c r="B2349" s="873"/>
      <c r="C2349" s="884" t="str">
        <f ca="1">IF(COUNTA(O$1703:O2349)=1,"",OFFSET(B2347,-COUNTA(O$1703:O2349)+3,1))</f>
        <v>a1655000001juFyAAI</v>
      </c>
      <c r="D2349" s="878"/>
      <c r="E2349" s="875" t="str">
        <f ca="1">IFERROR(IF(VLOOKUP(C2349,' Disaggregation - Section E '!A$618:J2465,7,0)="","",VLOOKUP(C2349,' Disaggregation - Section E '!A$618:J2465,7,0)*100),"")</f>
        <v/>
      </c>
      <c r="F2349" s="877" t="str">
        <f ca="1">IFERROR(VLOOKUP(C2349,' Disaggregation - Section E '!A$618:J2465,5,0),"")</f>
        <v/>
      </c>
      <c r="G2349" s="876" t="str">
        <f ca="1">IFERROR(IF(VLOOKUP(C2349,' Disaggregation - Section E '!A$618:J2465,6,0)="","",VLOOKUP(C2349,' Disaggregation - Section E '!A$618:J2465,6,0)),"")</f>
        <v/>
      </c>
      <c r="H2349" s="876" t="str">
        <f ca="1">IFERROR(IF(INDEX(' Disaggregation - Section E '!F$618:F2465,MATCH(C2349,' Disaggregation - Section E '!A$618:A2465,0)+1,1)&lt;&gt;0,INDEX(' Disaggregation - Section E '!F$618:F2465,MATCH(C2349,' Disaggregation - Section E '!A$618:A2465,0)+1,1),""),"")</f>
        <v/>
      </c>
      <c r="I2349" s="877" t="str">
        <f ca="1">IFERROR(IF(VLOOKUP(C2349,' Disaggregation - Section E '!A$618:J2465,8,0)=0,"",VLOOKUP(C2349,' Disaggregation - Section E '!A$618:J2465,8,0)),"")</f>
        <v/>
      </c>
      <c r="J2349" s="877" t="str">
        <f ca="1">IFERROR(IF(VLOOKUP(C2349,' Disaggregation - Section E '!A$618:J2465,9,0)="","",VLOOKUP(C2349,' Disaggregation - Section E '!A$618:J2465,9,0)),"")</f>
        <v/>
      </c>
      <c r="K2349" s="873" t="str">
        <f ca="1">IFERROR(VLOOKUP(C2349,' Disaggregation - Section E '!A$618:J2465,3,0),"")</f>
        <v/>
      </c>
      <c r="L2349" s="873"/>
      <c r="M2349" s="873" t="str">
        <f ca="1">IFERROR(IF(VLOOKUP(C2349,' Disaggregation - Section E '!A$618:O1268,15,0)=0,"",VLOOKUP(C2349,' Disaggregation - Section E '!A$618:O1268,15,0)),"")</f>
        <v/>
      </c>
      <c r="N2349" s="877" t="str">
        <f ca="1">IFERROR(IF(VLOOKUP(C2349,' Disaggregation - Section E '!A$618:J2465,10,0)=0,"",VLOOKUP(C2349,' Disaggregation - Section E '!A$618:J2465,10,0)),"")</f>
        <v/>
      </c>
      <c r="O2349" s="873"/>
    </row>
    <row r="2350" spans="1:15" x14ac:dyDescent="0.35">
      <c r="A2350" s="873" t="b">
        <f t="shared" ca="1" si="155"/>
        <v>0</v>
      </c>
      <c r="B2350" s="873"/>
      <c r="C2350" s="884" t="str">
        <f ca="1">IF(COUNTA(O$1703:O2350)=1,"",OFFSET(B2348,-COUNTA(O$1703:O2350)+3,1))</f>
        <v>a1655000001juFzAAI</v>
      </c>
      <c r="D2350" s="878"/>
      <c r="E2350" s="875" t="str">
        <f ca="1">IFERROR(IF(VLOOKUP(C2350,' Disaggregation - Section E '!A$618:J2466,7,0)="","",VLOOKUP(C2350,' Disaggregation - Section E '!A$618:J2466,7,0)*100),"")</f>
        <v/>
      </c>
      <c r="F2350" s="877" t="str">
        <f ca="1">IFERROR(VLOOKUP(C2350,' Disaggregation - Section E '!A$618:J2466,5,0),"")</f>
        <v/>
      </c>
      <c r="G2350" s="876" t="str">
        <f ca="1">IFERROR(IF(VLOOKUP(C2350,' Disaggregation - Section E '!A$618:J2466,6,0)="","",VLOOKUP(C2350,' Disaggregation - Section E '!A$618:J2466,6,0)),"")</f>
        <v/>
      </c>
      <c r="H2350" s="876" t="str">
        <f ca="1">IFERROR(IF(INDEX(' Disaggregation - Section E '!F$618:F2466,MATCH(C2350,' Disaggregation - Section E '!A$618:A2466,0)+1,1)&lt;&gt;0,INDEX(' Disaggregation - Section E '!F$618:F2466,MATCH(C2350,' Disaggregation - Section E '!A$618:A2466,0)+1,1),""),"")</f>
        <v/>
      </c>
      <c r="I2350" s="877" t="str">
        <f ca="1">IFERROR(IF(VLOOKUP(C2350,' Disaggregation - Section E '!A$618:J2466,8,0)=0,"",VLOOKUP(C2350,' Disaggregation - Section E '!A$618:J2466,8,0)),"")</f>
        <v/>
      </c>
      <c r="J2350" s="877" t="str">
        <f ca="1">IFERROR(IF(VLOOKUP(C2350,' Disaggregation - Section E '!A$618:J2466,9,0)="","",VLOOKUP(C2350,' Disaggregation - Section E '!A$618:J2466,9,0)),"")</f>
        <v/>
      </c>
      <c r="K2350" s="873" t="str">
        <f ca="1">IFERROR(VLOOKUP(C2350,' Disaggregation - Section E '!A$618:J2466,3,0),"")</f>
        <v/>
      </c>
      <c r="L2350" s="873"/>
      <c r="M2350" s="873" t="str">
        <f ca="1">IFERROR(IF(VLOOKUP(C2350,' Disaggregation - Section E '!A$618:O1269,15,0)=0,"",VLOOKUP(C2350,' Disaggregation - Section E '!A$618:O1269,15,0)),"")</f>
        <v/>
      </c>
      <c r="N2350" s="877" t="str">
        <f ca="1">IFERROR(IF(VLOOKUP(C2350,' Disaggregation - Section E '!A$618:J2466,10,0)=0,"",VLOOKUP(C2350,' Disaggregation - Section E '!A$618:J2466,10,0)),"")</f>
        <v/>
      </c>
      <c r="O2350" s="873"/>
    </row>
    <row r="2351" spans="1:15" x14ac:dyDescent="0.35">
      <c r="A2351" s="873" t="b">
        <f t="shared" ca="1" si="155"/>
        <v>0</v>
      </c>
      <c r="B2351" s="873"/>
      <c r="C2351" s="884" t="str">
        <f ca="1">IF(COUNTA(O$1703:O2351)=1,"",OFFSET(B2349,-COUNTA(O$1703:O2351)+3,1))</f>
        <v>a1655000001juG0AAI</v>
      </c>
      <c r="D2351" s="878"/>
      <c r="E2351" s="875" t="str">
        <f ca="1">IFERROR(IF(VLOOKUP(C2351,' Disaggregation - Section E '!A$618:J2467,7,0)="","",VLOOKUP(C2351,' Disaggregation - Section E '!A$618:J2467,7,0)*100),"")</f>
        <v/>
      </c>
      <c r="F2351" s="877" t="str">
        <f ca="1">IFERROR(VLOOKUP(C2351,' Disaggregation - Section E '!A$618:J2467,5,0),"")</f>
        <v/>
      </c>
      <c r="G2351" s="876" t="str">
        <f ca="1">IFERROR(IF(VLOOKUP(C2351,' Disaggregation - Section E '!A$618:J2467,6,0)="","",VLOOKUP(C2351,' Disaggregation - Section E '!A$618:J2467,6,0)),"")</f>
        <v/>
      </c>
      <c r="H2351" s="876" t="str">
        <f ca="1">IFERROR(IF(INDEX(' Disaggregation - Section E '!F$618:F2467,MATCH(C2351,' Disaggregation - Section E '!A$618:A2467,0)+1,1)&lt;&gt;0,INDEX(' Disaggregation - Section E '!F$618:F2467,MATCH(C2351,' Disaggregation - Section E '!A$618:A2467,0)+1,1),""),"")</f>
        <v/>
      </c>
      <c r="I2351" s="877" t="str">
        <f ca="1">IFERROR(IF(VLOOKUP(C2351,' Disaggregation - Section E '!A$618:J2467,8,0)=0,"",VLOOKUP(C2351,' Disaggregation - Section E '!A$618:J2467,8,0)),"")</f>
        <v/>
      </c>
      <c r="J2351" s="877" t="str">
        <f ca="1">IFERROR(IF(VLOOKUP(C2351,' Disaggregation - Section E '!A$618:J2467,9,0)="","",VLOOKUP(C2351,' Disaggregation - Section E '!A$618:J2467,9,0)),"")</f>
        <v/>
      </c>
      <c r="K2351" s="873" t="str">
        <f ca="1">IFERROR(VLOOKUP(C2351,' Disaggregation - Section E '!A$618:J2467,3,0),"")</f>
        <v/>
      </c>
      <c r="L2351" s="873"/>
      <c r="M2351" s="873" t="str">
        <f ca="1">IFERROR(IF(VLOOKUP(C2351,' Disaggregation - Section E '!A$618:O1270,15,0)=0,"",VLOOKUP(C2351,' Disaggregation - Section E '!A$618:O1270,15,0)),"")</f>
        <v/>
      </c>
      <c r="N2351" s="877" t="str">
        <f ca="1">IFERROR(IF(VLOOKUP(C2351,' Disaggregation - Section E '!A$618:J2467,10,0)=0,"",VLOOKUP(C2351,' Disaggregation - Section E '!A$618:J2467,10,0)),"")</f>
        <v/>
      </c>
      <c r="O2351" s="873"/>
    </row>
    <row r="2352" spans="1:15" x14ac:dyDescent="0.35">
      <c r="A2352" s="873" t="b">
        <f t="shared" ca="1" si="155"/>
        <v>0</v>
      </c>
      <c r="B2352" s="873"/>
      <c r="C2352" s="884" t="str">
        <f ca="1">IF(COUNTA(O$1703:O2352)=1,"",OFFSET(B2350,-COUNTA(O$1703:O2352)+3,1))</f>
        <v>a1655000001juG1AAI</v>
      </c>
      <c r="D2352" s="878"/>
      <c r="E2352" s="875" t="str">
        <f ca="1">IFERROR(IF(VLOOKUP(C2352,' Disaggregation - Section E '!A$618:J2468,7,0)="","",VLOOKUP(C2352,' Disaggregation - Section E '!A$618:J2468,7,0)*100),"")</f>
        <v/>
      </c>
      <c r="F2352" s="877" t="str">
        <f ca="1">IFERROR(VLOOKUP(C2352,' Disaggregation - Section E '!A$618:J2468,5,0),"")</f>
        <v/>
      </c>
      <c r="G2352" s="876" t="str">
        <f ca="1">IFERROR(IF(VLOOKUP(C2352,' Disaggregation - Section E '!A$618:J2468,6,0)="","",VLOOKUP(C2352,' Disaggregation - Section E '!A$618:J2468,6,0)),"")</f>
        <v/>
      </c>
      <c r="H2352" s="876" t="str">
        <f ca="1">IFERROR(IF(INDEX(' Disaggregation - Section E '!F$618:F2468,MATCH(C2352,' Disaggregation - Section E '!A$618:A2468,0)+1,1)&lt;&gt;0,INDEX(' Disaggregation - Section E '!F$618:F2468,MATCH(C2352,' Disaggregation - Section E '!A$618:A2468,0)+1,1),""),"")</f>
        <v/>
      </c>
      <c r="I2352" s="877" t="str">
        <f ca="1">IFERROR(IF(VLOOKUP(C2352,' Disaggregation - Section E '!A$618:J2468,8,0)=0,"",VLOOKUP(C2352,' Disaggregation - Section E '!A$618:J2468,8,0)),"")</f>
        <v/>
      </c>
      <c r="J2352" s="877" t="str">
        <f ca="1">IFERROR(IF(VLOOKUP(C2352,' Disaggregation - Section E '!A$618:J2468,9,0)="","",VLOOKUP(C2352,' Disaggregation - Section E '!A$618:J2468,9,0)),"")</f>
        <v/>
      </c>
      <c r="K2352" s="873" t="str">
        <f ca="1">IFERROR(VLOOKUP(C2352,' Disaggregation - Section E '!A$618:J2468,3,0),"")</f>
        <v/>
      </c>
      <c r="L2352" s="873"/>
      <c r="M2352" s="873" t="str">
        <f ca="1">IFERROR(IF(VLOOKUP(C2352,' Disaggregation - Section E '!A$618:O1271,15,0)=0,"",VLOOKUP(C2352,' Disaggregation - Section E '!A$618:O1271,15,0)),"")</f>
        <v/>
      </c>
      <c r="N2352" s="877" t="str">
        <f ca="1">IFERROR(IF(VLOOKUP(C2352,' Disaggregation - Section E '!A$618:J2468,10,0)=0,"",VLOOKUP(C2352,' Disaggregation - Section E '!A$618:J2468,10,0)),"")</f>
        <v/>
      </c>
      <c r="O2352" s="873"/>
    </row>
    <row r="2353" spans="1:15" x14ac:dyDescent="0.35">
      <c r="A2353" s="873" t="b">
        <f t="shared" ca="1" si="155"/>
        <v>0</v>
      </c>
      <c r="B2353" s="873"/>
      <c r="C2353" s="884" t="str">
        <f ca="1">IF(COUNTA(O$1703:O2353)=1,"",OFFSET(B2351,-COUNTA(O$1703:O2353)+3,1))</f>
        <v>a1655000001juG2AAI</v>
      </c>
      <c r="D2353" s="878"/>
      <c r="E2353" s="875" t="str">
        <f ca="1">IFERROR(IF(VLOOKUP(C2353,' Disaggregation - Section E '!A$618:J2469,7,0)="","",VLOOKUP(C2353,' Disaggregation - Section E '!A$618:J2469,7,0)*100),"")</f>
        <v/>
      </c>
      <c r="F2353" s="877" t="str">
        <f ca="1">IFERROR(VLOOKUP(C2353,' Disaggregation - Section E '!A$618:J2469,5,0),"")</f>
        <v/>
      </c>
      <c r="G2353" s="876" t="str">
        <f ca="1">IFERROR(IF(VLOOKUP(C2353,' Disaggregation - Section E '!A$618:J2469,6,0)="","",VLOOKUP(C2353,' Disaggregation - Section E '!A$618:J2469,6,0)),"")</f>
        <v/>
      </c>
      <c r="H2353" s="876" t="str">
        <f ca="1">IFERROR(IF(INDEX(' Disaggregation - Section E '!F$618:F2469,MATCH(C2353,' Disaggregation - Section E '!A$618:A2469,0)+1,1)&lt;&gt;0,INDEX(' Disaggregation - Section E '!F$618:F2469,MATCH(C2353,' Disaggregation - Section E '!A$618:A2469,0)+1,1),""),"")</f>
        <v/>
      </c>
      <c r="I2353" s="877" t="str">
        <f ca="1">IFERROR(IF(VLOOKUP(C2353,' Disaggregation - Section E '!A$618:J2469,8,0)=0,"",VLOOKUP(C2353,' Disaggregation - Section E '!A$618:J2469,8,0)),"")</f>
        <v/>
      </c>
      <c r="J2353" s="877" t="str">
        <f ca="1">IFERROR(IF(VLOOKUP(C2353,' Disaggregation - Section E '!A$618:J2469,9,0)="","",VLOOKUP(C2353,' Disaggregation - Section E '!A$618:J2469,9,0)),"")</f>
        <v/>
      </c>
      <c r="K2353" s="873" t="str">
        <f ca="1">IFERROR(VLOOKUP(C2353,' Disaggregation - Section E '!A$618:J2469,3,0),"")</f>
        <v/>
      </c>
      <c r="L2353" s="873"/>
      <c r="M2353" s="873" t="str">
        <f ca="1">IFERROR(IF(VLOOKUP(C2353,' Disaggregation - Section E '!A$618:O1272,15,0)=0,"",VLOOKUP(C2353,' Disaggregation - Section E '!A$618:O1272,15,0)),"")</f>
        <v/>
      </c>
      <c r="N2353" s="877" t="str">
        <f ca="1">IFERROR(IF(VLOOKUP(C2353,' Disaggregation - Section E '!A$618:J2469,10,0)=0,"",VLOOKUP(C2353,' Disaggregation - Section E '!A$618:J2469,10,0)),"")</f>
        <v/>
      </c>
      <c r="O2353" s="873"/>
    </row>
    <row r="2354" spans="1:15" x14ac:dyDescent="0.35">
      <c r="A2354" s="873" t="b">
        <f t="shared" ca="1" si="155"/>
        <v>0</v>
      </c>
      <c r="B2354" s="873"/>
      <c r="C2354" s="884" t="str">
        <f ca="1">IF(COUNTA(O$1703:O2354)=1,"",OFFSET(B2352,-COUNTA(O$1703:O2354)+3,1))</f>
        <v>a1655000001juG3AAI</v>
      </c>
      <c r="D2354" s="878"/>
      <c r="E2354" s="875" t="str">
        <f ca="1">IFERROR(IF(VLOOKUP(C2354,' Disaggregation - Section E '!A$618:J2470,7,0)="","",VLOOKUP(C2354,' Disaggregation - Section E '!A$618:J2470,7,0)*100),"")</f>
        <v/>
      </c>
      <c r="F2354" s="877" t="str">
        <f ca="1">IFERROR(VLOOKUP(C2354,' Disaggregation - Section E '!A$618:J2470,5,0),"")</f>
        <v/>
      </c>
      <c r="G2354" s="876" t="str">
        <f ca="1">IFERROR(IF(VLOOKUP(C2354,' Disaggregation - Section E '!A$618:J2470,6,0)="","",VLOOKUP(C2354,' Disaggregation - Section E '!A$618:J2470,6,0)),"")</f>
        <v/>
      </c>
      <c r="H2354" s="876" t="str">
        <f ca="1">IFERROR(IF(INDEX(' Disaggregation - Section E '!F$618:F2470,MATCH(C2354,' Disaggregation - Section E '!A$618:A2470,0)+1,1)&lt;&gt;0,INDEX(' Disaggregation - Section E '!F$618:F2470,MATCH(C2354,' Disaggregation - Section E '!A$618:A2470,0)+1,1),""),"")</f>
        <v/>
      </c>
      <c r="I2354" s="877" t="str">
        <f ca="1">IFERROR(IF(VLOOKUP(C2354,' Disaggregation - Section E '!A$618:J2470,8,0)=0,"",VLOOKUP(C2354,' Disaggregation - Section E '!A$618:J2470,8,0)),"")</f>
        <v/>
      </c>
      <c r="J2354" s="877" t="str">
        <f ca="1">IFERROR(IF(VLOOKUP(C2354,' Disaggregation - Section E '!A$618:J2470,9,0)="","",VLOOKUP(C2354,' Disaggregation - Section E '!A$618:J2470,9,0)),"")</f>
        <v/>
      </c>
      <c r="K2354" s="873" t="str">
        <f ca="1">IFERROR(VLOOKUP(C2354,' Disaggregation - Section E '!A$618:J2470,3,0),"")</f>
        <v/>
      </c>
      <c r="L2354" s="873"/>
      <c r="M2354" s="873" t="str">
        <f ca="1">IFERROR(IF(VLOOKUP(C2354,' Disaggregation - Section E '!A$618:O1273,15,0)=0,"",VLOOKUP(C2354,' Disaggregation - Section E '!A$618:O1273,15,0)),"")</f>
        <v/>
      </c>
      <c r="N2354" s="877" t="str">
        <f ca="1">IFERROR(IF(VLOOKUP(C2354,' Disaggregation - Section E '!A$618:J2470,10,0)=0,"",VLOOKUP(C2354,' Disaggregation - Section E '!A$618:J2470,10,0)),"")</f>
        <v/>
      </c>
      <c r="O2354" s="873"/>
    </row>
    <row r="2355" spans="1:15" x14ac:dyDescent="0.35">
      <c r="A2355" s="873" t="b">
        <f t="shared" ca="1" si="155"/>
        <v>0</v>
      </c>
      <c r="B2355" s="873"/>
      <c r="C2355" s="884" t="str">
        <f ca="1">IF(COUNTA(O$1703:O2355)=1,"",OFFSET(B2353,-COUNTA(O$1703:O2355)+3,1))</f>
        <v>a1655000001juG4AAI</v>
      </c>
      <c r="D2355" s="878"/>
      <c r="E2355" s="875" t="str">
        <f ca="1">IFERROR(IF(VLOOKUP(C2355,' Disaggregation - Section E '!A$618:J2471,7,0)="","",VLOOKUP(C2355,' Disaggregation - Section E '!A$618:J2471,7,0)*100),"")</f>
        <v/>
      </c>
      <c r="F2355" s="877" t="str">
        <f ca="1">IFERROR(VLOOKUP(C2355,' Disaggregation - Section E '!A$618:J2471,5,0),"")</f>
        <v/>
      </c>
      <c r="G2355" s="876" t="str">
        <f ca="1">IFERROR(IF(VLOOKUP(C2355,' Disaggregation - Section E '!A$618:J2471,6,0)="","",VLOOKUP(C2355,' Disaggregation - Section E '!A$618:J2471,6,0)),"")</f>
        <v/>
      </c>
      <c r="H2355" s="876" t="str">
        <f ca="1">IFERROR(IF(INDEX(' Disaggregation - Section E '!F$618:F2471,MATCH(C2355,' Disaggregation - Section E '!A$618:A2471,0)+1,1)&lt;&gt;0,INDEX(' Disaggregation - Section E '!F$618:F2471,MATCH(C2355,' Disaggregation - Section E '!A$618:A2471,0)+1,1),""),"")</f>
        <v/>
      </c>
      <c r="I2355" s="877" t="str">
        <f ca="1">IFERROR(IF(VLOOKUP(C2355,' Disaggregation - Section E '!A$618:J2471,8,0)=0,"",VLOOKUP(C2355,' Disaggregation - Section E '!A$618:J2471,8,0)),"")</f>
        <v/>
      </c>
      <c r="J2355" s="877" t="str">
        <f ca="1">IFERROR(IF(VLOOKUP(C2355,' Disaggregation - Section E '!A$618:J2471,9,0)="","",VLOOKUP(C2355,' Disaggregation - Section E '!A$618:J2471,9,0)),"")</f>
        <v/>
      </c>
      <c r="K2355" s="873" t="str">
        <f ca="1">IFERROR(VLOOKUP(C2355,' Disaggregation - Section E '!A$618:J2471,3,0),"")</f>
        <v/>
      </c>
      <c r="L2355" s="873"/>
      <c r="M2355" s="873" t="str">
        <f ca="1">IFERROR(IF(VLOOKUP(C2355,' Disaggregation - Section E '!A$618:O1274,15,0)=0,"",VLOOKUP(C2355,' Disaggregation - Section E '!A$618:O1274,15,0)),"")</f>
        <v/>
      </c>
      <c r="N2355" s="877" t="str">
        <f ca="1">IFERROR(IF(VLOOKUP(C2355,' Disaggregation - Section E '!A$618:J2471,10,0)=0,"",VLOOKUP(C2355,' Disaggregation - Section E '!A$618:J2471,10,0)),"")</f>
        <v/>
      </c>
      <c r="O2355" s="873"/>
    </row>
    <row r="2356" spans="1:15" x14ac:dyDescent="0.35">
      <c r="A2356" s="873" t="b">
        <f t="shared" ca="1" si="155"/>
        <v>0</v>
      </c>
      <c r="B2356" s="873"/>
      <c r="C2356" s="884" t="str">
        <f ca="1">IF(COUNTA(O$1703:O2356)=1,"",OFFSET(B2354,-COUNTA(O$1703:O2356)+3,1))</f>
        <v>a1655000001juG5AAI</v>
      </c>
      <c r="D2356" s="878"/>
      <c r="E2356" s="875" t="str">
        <f ca="1">IFERROR(IF(VLOOKUP(C2356,' Disaggregation - Section E '!A$618:J2472,7,0)="","",VLOOKUP(C2356,' Disaggregation - Section E '!A$618:J2472,7,0)*100),"")</f>
        <v/>
      </c>
      <c r="F2356" s="877" t="str">
        <f ca="1">IFERROR(VLOOKUP(C2356,' Disaggregation - Section E '!A$618:J2472,5,0),"")</f>
        <v/>
      </c>
      <c r="G2356" s="876" t="str">
        <f ca="1">IFERROR(IF(VLOOKUP(C2356,' Disaggregation - Section E '!A$618:J2472,6,0)="","",VLOOKUP(C2356,' Disaggregation - Section E '!A$618:J2472,6,0)),"")</f>
        <v/>
      </c>
      <c r="H2356" s="876" t="str">
        <f ca="1">IFERROR(IF(INDEX(' Disaggregation - Section E '!F$618:F2472,MATCH(C2356,' Disaggregation - Section E '!A$618:A2472,0)+1,1)&lt;&gt;0,INDEX(' Disaggregation - Section E '!F$618:F2472,MATCH(C2356,' Disaggregation - Section E '!A$618:A2472,0)+1,1),""),"")</f>
        <v/>
      </c>
      <c r="I2356" s="877" t="str">
        <f ca="1">IFERROR(IF(VLOOKUP(C2356,' Disaggregation - Section E '!A$618:J2472,8,0)=0,"",VLOOKUP(C2356,' Disaggregation - Section E '!A$618:J2472,8,0)),"")</f>
        <v/>
      </c>
      <c r="J2356" s="877" t="str">
        <f ca="1">IFERROR(IF(VLOOKUP(C2356,' Disaggregation - Section E '!A$618:J2472,9,0)="","",VLOOKUP(C2356,' Disaggregation - Section E '!A$618:J2472,9,0)),"")</f>
        <v/>
      </c>
      <c r="K2356" s="873" t="str">
        <f ca="1">IFERROR(VLOOKUP(C2356,' Disaggregation - Section E '!A$618:J2472,3,0),"")</f>
        <v/>
      </c>
      <c r="L2356" s="873"/>
      <c r="M2356" s="873" t="str">
        <f ca="1">IFERROR(IF(VLOOKUP(C2356,' Disaggregation - Section E '!A$618:O1275,15,0)=0,"",VLOOKUP(C2356,' Disaggregation - Section E '!A$618:O1275,15,0)),"")</f>
        <v/>
      </c>
      <c r="N2356" s="877" t="str">
        <f ca="1">IFERROR(IF(VLOOKUP(C2356,' Disaggregation - Section E '!A$618:J2472,10,0)=0,"",VLOOKUP(C2356,' Disaggregation - Section E '!A$618:J2472,10,0)),"")</f>
        <v/>
      </c>
      <c r="O2356" s="873"/>
    </row>
    <row r="2357" spans="1:15" x14ac:dyDescent="0.35">
      <c r="A2357" s="873" t="b">
        <f t="shared" ca="1" si="155"/>
        <v>0</v>
      </c>
      <c r="B2357" s="873"/>
      <c r="C2357" s="884" t="str">
        <f ca="1">IF(COUNTA(O$1703:O2357)=1,"",OFFSET(B2355,-COUNTA(O$1703:O2357)+3,1))</f>
        <v>a1655000001juG6AAI</v>
      </c>
      <c r="D2357" s="878"/>
      <c r="E2357" s="875" t="str">
        <f ca="1">IFERROR(IF(VLOOKUP(C2357,' Disaggregation - Section E '!A$618:J2473,7,0)="","",VLOOKUP(C2357,' Disaggregation - Section E '!A$618:J2473,7,0)*100),"")</f>
        <v/>
      </c>
      <c r="F2357" s="877" t="str">
        <f ca="1">IFERROR(VLOOKUP(C2357,' Disaggregation - Section E '!A$618:J2473,5,0),"")</f>
        <v/>
      </c>
      <c r="G2357" s="876" t="str">
        <f ca="1">IFERROR(IF(VLOOKUP(C2357,' Disaggregation - Section E '!A$618:J2473,6,0)="","",VLOOKUP(C2357,' Disaggregation - Section E '!A$618:J2473,6,0)),"")</f>
        <v/>
      </c>
      <c r="H2357" s="876" t="str">
        <f ca="1">IFERROR(IF(INDEX(' Disaggregation - Section E '!F$618:F2473,MATCH(C2357,' Disaggregation - Section E '!A$618:A2473,0)+1,1)&lt;&gt;0,INDEX(' Disaggregation - Section E '!F$618:F2473,MATCH(C2357,' Disaggregation - Section E '!A$618:A2473,0)+1,1),""),"")</f>
        <v/>
      </c>
      <c r="I2357" s="877" t="str">
        <f ca="1">IFERROR(IF(VLOOKUP(C2357,' Disaggregation - Section E '!A$618:J2473,8,0)=0,"",VLOOKUP(C2357,' Disaggregation - Section E '!A$618:J2473,8,0)),"")</f>
        <v/>
      </c>
      <c r="J2357" s="877" t="str">
        <f ca="1">IFERROR(IF(VLOOKUP(C2357,' Disaggregation - Section E '!A$618:J2473,9,0)="","",VLOOKUP(C2357,' Disaggregation - Section E '!A$618:J2473,9,0)),"")</f>
        <v/>
      </c>
      <c r="K2357" s="873" t="str">
        <f ca="1">IFERROR(VLOOKUP(C2357,' Disaggregation - Section E '!A$618:J2473,3,0),"")</f>
        <v/>
      </c>
      <c r="L2357" s="873"/>
      <c r="M2357" s="873" t="str">
        <f ca="1">IFERROR(IF(VLOOKUP(C2357,' Disaggregation - Section E '!A$618:O1276,15,0)=0,"",VLOOKUP(C2357,' Disaggregation - Section E '!A$618:O1276,15,0)),"")</f>
        <v/>
      </c>
      <c r="N2357" s="877" t="str">
        <f ca="1">IFERROR(IF(VLOOKUP(C2357,' Disaggregation - Section E '!A$618:J2473,10,0)=0,"",VLOOKUP(C2357,' Disaggregation - Section E '!A$618:J2473,10,0)),"")</f>
        <v/>
      </c>
      <c r="O2357" s="873"/>
    </row>
    <row r="2358" spans="1:15" x14ac:dyDescent="0.35">
      <c r="A2358" s="873" t="b">
        <f t="shared" ca="1" si="155"/>
        <v>0</v>
      </c>
      <c r="B2358" s="873"/>
      <c r="C2358" s="884" t="str">
        <f ca="1">IF(COUNTA(O$1703:O2358)=1,"",OFFSET(B2356,-COUNTA(O$1703:O2358)+3,1))</f>
        <v>a1655000001juG7AAI</v>
      </c>
      <c r="D2358" s="878"/>
      <c r="E2358" s="875" t="str">
        <f ca="1">IFERROR(IF(VLOOKUP(C2358,' Disaggregation - Section E '!A$618:J2474,7,0)="","",VLOOKUP(C2358,' Disaggregation - Section E '!A$618:J2474,7,0)*100),"")</f>
        <v/>
      </c>
      <c r="F2358" s="877" t="str">
        <f ca="1">IFERROR(VLOOKUP(C2358,' Disaggregation - Section E '!A$618:J2474,5,0),"")</f>
        <v/>
      </c>
      <c r="G2358" s="876" t="str">
        <f ca="1">IFERROR(IF(VLOOKUP(C2358,' Disaggregation - Section E '!A$618:J2474,6,0)="","",VLOOKUP(C2358,' Disaggregation - Section E '!A$618:J2474,6,0)),"")</f>
        <v/>
      </c>
      <c r="H2358" s="876" t="str">
        <f ca="1">IFERROR(IF(INDEX(' Disaggregation - Section E '!F$618:F2474,MATCH(C2358,' Disaggregation - Section E '!A$618:A2474,0)+1,1)&lt;&gt;0,INDEX(' Disaggregation - Section E '!F$618:F2474,MATCH(C2358,' Disaggregation - Section E '!A$618:A2474,0)+1,1),""),"")</f>
        <v/>
      </c>
      <c r="I2358" s="877" t="str">
        <f ca="1">IFERROR(IF(VLOOKUP(C2358,' Disaggregation - Section E '!A$618:J2474,8,0)=0,"",VLOOKUP(C2358,' Disaggregation - Section E '!A$618:J2474,8,0)),"")</f>
        <v/>
      </c>
      <c r="J2358" s="877" t="str">
        <f ca="1">IFERROR(IF(VLOOKUP(C2358,' Disaggregation - Section E '!A$618:J2474,9,0)="","",VLOOKUP(C2358,' Disaggregation - Section E '!A$618:J2474,9,0)),"")</f>
        <v/>
      </c>
      <c r="K2358" s="873" t="str">
        <f ca="1">IFERROR(VLOOKUP(C2358,' Disaggregation - Section E '!A$618:J2474,3,0),"")</f>
        <v/>
      </c>
      <c r="L2358" s="873"/>
      <c r="M2358" s="873" t="str">
        <f ca="1">IFERROR(IF(VLOOKUP(C2358,' Disaggregation - Section E '!A$618:O1277,15,0)=0,"",VLOOKUP(C2358,' Disaggregation - Section E '!A$618:O1277,15,0)),"")</f>
        <v/>
      </c>
      <c r="N2358" s="877" t="str">
        <f ca="1">IFERROR(IF(VLOOKUP(C2358,' Disaggregation - Section E '!A$618:J2474,10,0)=0,"",VLOOKUP(C2358,' Disaggregation - Section E '!A$618:J2474,10,0)),"")</f>
        <v/>
      </c>
      <c r="O2358" s="873"/>
    </row>
    <row r="2359" spans="1:15" x14ac:dyDescent="0.35">
      <c r="A2359" s="873" t="b">
        <f t="shared" ca="1" si="155"/>
        <v>0</v>
      </c>
      <c r="B2359" s="873"/>
      <c r="C2359" s="884" t="str">
        <f ca="1">IF(COUNTA(O$1703:O2359)=1,"",OFFSET(B2357,-COUNTA(O$1703:O2359)+3,1))</f>
        <v>a1655000001juG8AAI</v>
      </c>
      <c r="D2359" s="878"/>
      <c r="E2359" s="875" t="str">
        <f ca="1">IFERROR(IF(VLOOKUP(C2359,' Disaggregation - Section E '!A$618:J2475,7,0)="","",VLOOKUP(C2359,' Disaggregation - Section E '!A$618:J2475,7,0)*100),"")</f>
        <v/>
      </c>
      <c r="F2359" s="877" t="str">
        <f ca="1">IFERROR(VLOOKUP(C2359,' Disaggregation - Section E '!A$618:J2475,5,0),"")</f>
        <v/>
      </c>
      <c r="G2359" s="876" t="str">
        <f ca="1">IFERROR(IF(VLOOKUP(C2359,' Disaggregation - Section E '!A$618:J2475,6,0)="","",VLOOKUP(C2359,' Disaggregation - Section E '!A$618:J2475,6,0)),"")</f>
        <v/>
      </c>
      <c r="H2359" s="876" t="str">
        <f ca="1">IFERROR(IF(INDEX(' Disaggregation - Section E '!F$618:F2475,MATCH(C2359,' Disaggregation - Section E '!A$618:A2475,0)+1,1)&lt;&gt;0,INDEX(' Disaggregation - Section E '!F$618:F2475,MATCH(C2359,' Disaggregation - Section E '!A$618:A2475,0)+1,1),""),"")</f>
        <v/>
      </c>
      <c r="I2359" s="877" t="str">
        <f ca="1">IFERROR(IF(VLOOKUP(C2359,' Disaggregation - Section E '!A$618:J2475,8,0)=0,"",VLOOKUP(C2359,' Disaggregation - Section E '!A$618:J2475,8,0)),"")</f>
        <v/>
      </c>
      <c r="J2359" s="877" t="str">
        <f ca="1">IFERROR(IF(VLOOKUP(C2359,' Disaggregation - Section E '!A$618:J2475,9,0)="","",VLOOKUP(C2359,' Disaggregation - Section E '!A$618:J2475,9,0)),"")</f>
        <v/>
      </c>
      <c r="K2359" s="873" t="str">
        <f ca="1">IFERROR(VLOOKUP(C2359,' Disaggregation - Section E '!A$618:J2475,3,0),"")</f>
        <v/>
      </c>
      <c r="L2359" s="873"/>
      <c r="M2359" s="873" t="str">
        <f ca="1">IFERROR(IF(VLOOKUP(C2359,' Disaggregation - Section E '!A$618:O1278,15,0)=0,"",VLOOKUP(C2359,' Disaggregation - Section E '!A$618:O1278,15,0)),"")</f>
        <v/>
      </c>
      <c r="N2359" s="877" t="str">
        <f ca="1">IFERROR(IF(VLOOKUP(C2359,' Disaggregation - Section E '!A$618:J2475,10,0)=0,"",VLOOKUP(C2359,' Disaggregation - Section E '!A$618:J2475,10,0)),"")</f>
        <v/>
      </c>
      <c r="O2359" s="873"/>
    </row>
    <row r="2360" spans="1:15" x14ac:dyDescent="0.35">
      <c r="A2360" s="873" t="b">
        <f t="shared" ca="1" si="155"/>
        <v>0</v>
      </c>
      <c r="B2360" s="873"/>
      <c r="C2360" s="884" t="str">
        <f ca="1">IF(COUNTA(O$1703:O2360)=1,"",OFFSET(B2358,-COUNTA(O$1703:O2360)+3,1))</f>
        <v>a1655000001juG9AAI</v>
      </c>
      <c r="D2360" s="878"/>
      <c r="E2360" s="875" t="str">
        <f ca="1">IFERROR(IF(VLOOKUP(C2360,' Disaggregation - Section E '!A$618:J2476,7,0)="","",VLOOKUP(C2360,' Disaggregation - Section E '!A$618:J2476,7,0)*100),"")</f>
        <v/>
      </c>
      <c r="F2360" s="877" t="str">
        <f ca="1">IFERROR(VLOOKUP(C2360,' Disaggregation - Section E '!A$618:J2476,5,0),"")</f>
        <v/>
      </c>
      <c r="G2360" s="876" t="str">
        <f ca="1">IFERROR(IF(VLOOKUP(C2360,' Disaggregation - Section E '!A$618:J2476,6,0)="","",VLOOKUP(C2360,' Disaggregation - Section E '!A$618:J2476,6,0)),"")</f>
        <v/>
      </c>
      <c r="H2360" s="876" t="str">
        <f ca="1">IFERROR(IF(INDEX(' Disaggregation - Section E '!F$618:F2476,MATCH(C2360,' Disaggregation - Section E '!A$618:A2476,0)+1,1)&lt;&gt;0,INDEX(' Disaggregation - Section E '!F$618:F2476,MATCH(C2360,' Disaggregation - Section E '!A$618:A2476,0)+1,1),""),"")</f>
        <v/>
      </c>
      <c r="I2360" s="877" t="str">
        <f ca="1">IFERROR(IF(VLOOKUP(C2360,' Disaggregation - Section E '!A$618:J2476,8,0)=0,"",VLOOKUP(C2360,' Disaggregation - Section E '!A$618:J2476,8,0)),"")</f>
        <v/>
      </c>
      <c r="J2360" s="877" t="str">
        <f ca="1">IFERROR(IF(VLOOKUP(C2360,' Disaggregation - Section E '!A$618:J2476,9,0)="","",VLOOKUP(C2360,' Disaggregation - Section E '!A$618:J2476,9,0)),"")</f>
        <v/>
      </c>
      <c r="K2360" s="873" t="str">
        <f ca="1">IFERROR(VLOOKUP(C2360,' Disaggregation - Section E '!A$618:J2476,3,0),"")</f>
        <v/>
      </c>
      <c r="L2360" s="873"/>
      <c r="M2360" s="873" t="str">
        <f ca="1">IFERROR(IF(VLOOKUP(C2360,' Disaggregation - Section E '!A$618:O1279,15,0)=0,"",VLOOKUP(C2360,' Disaggregation - Section E '!A$618:O1279,15,0)),"")</f>
        <v/>
      </c>
      <c r="N2360" s="877" t="str">
        <f ca="1">IFERROR(IF(VLOOKUP(C2360,' Disaggregation - Section E '!A$618:J2476,10,0)=0,"",VLOOKUP(C2360,' Disaggregation - Section E '!A$618:J2476,10,0)),"")</f>
        <v/>
      </c>
      <c r="O2360" s="873"/>
    </row>
    <row r="2361" spans="1:15" x14ac:dyDescent="0.35">
      <c r="A2361" s="873" t="b">
        <f t="shared" ca="1" si="155"/>
        <v>0</v>
      </c>
      <c r="B2361" s="873"/>
      <c r="C2361" s="884" t="str">
        <f ca="1">IF(COUNTA(O$1703:O2361)=1,"",OFFSET(B2359,-COUNTA(O$1703:O2361)+3,1))</f>
        <v>a1655000001juGAAAY</v>
      </c>
      <c r="D2361" s="878"/>
      <c r="E2361" s="875" t="str">
        <f ca="1">IFERROR(IF(VLOOKUP(C2361,' Disaggregation - Section E '!A$618:J2477,7,0)="","",VLOOKUP(C2361,' Disaggregation - Section E '!A$618:J2477,7,0)*100),"")</f>
        <v/>
      </c>
      <c r="F2361" s="877" t="str">
        <f ca="1">IFERROR(VLOOKUP(C2361,' Disaggregation - Section E '!A$618:J2477,5,0),"")</f>
        <v/>
      </c>
      <c r="G2361" s="876" t="str">
        <f ca="1">IFERROR(IF(VLOOKUP(C2361,' Disaggregation - Section E '!A$618:J2477,6,0)="","",VLOOKUP(C2361,' Disaggregation - Section E '!A$618:J2477,6,0)),"")</f>
        <v/>
      </c>
      <c r="H2361" s="876" t="str">
        <f ca="1">IFERROR(IF(INDEX(' Disaggregation - Section E '!F$618:F2477,MATCH(C2361,' Disaggregation - Section E '!A$618:A2477,0)+1,1)&lt;&gt;0,INDEX(' Disaggregation - Section E '!F$618:F2477,MATCH(C2361,' Disaggregation - Section E '!A$618:A2477,0)+1,1),""),"")</f>
        <v/>
      </c>
      <c r="I2361" s="877" t="str">
        <f ca="1">IFERROR(IF(VLOOKUP(C2361,' Disaggregation - Section E '!A$618:J2477,8,0)=0,"",VLOOKUP(C2361,' Disaggregation - Section E '!A$618:J2477,8,0)),"")</f>
        <v/>
      </c>
      <c r="J2361" s="877" t="str">
        <f ca="1">IFERROR(IF(VLOOKUP(C2361,' Disaggregation - Section E '!A$618:J2477,9,0)="","",VLOOKUP(C2361,' Disaggregation - Section E '!A$618:J2477,9,0)),"")</f>
        <v/>
      </c>
      <c r="K2361" s="873" t="str">
        <f ca="1">IFERROR(VLOOKUP(C2361,' Disaggregation - Section E '!A$618:J2477,3,0),"")</f>
        <v/>
      </c>
      <c r="L2361" s="873"/>
      <c r="M2361" s="873" t="str">
        <f ca="1">IFERROR(IF(VLOOKUP(C2361,' Disaggregation - Section E '!A$618:O1280,15,0)=0,"",VLOOKUP(C2361,' Disaggregation - Section E '!A$618:O1280,15,0)),"")</f>
        <v/>
      </c>
      <c r="N2361" s="877" t="str">
        <f ca="1">IFERROR(IF(VLOOKUP(C2361,' Disaggregation - Section E '!A$618:J2477,10,0)=0,"",VLOOKUP(C2361,' Disaggregation - Section E '!A$618:J2477,10,0)),"")</f>
        <v/>
      </c>
      <c r="O2361" s="873"/>
    </row>
    <row r="2362" spans="1:15" x14ac:dyDescent="0.35">
      <c r="A2362" s="873" t="b">
        <f t="shared" ca="1" si="155"/>
        <v>0</v>
      </c>
      <c r="B2362" s="873"/>
      <c r="C2362" s="884" t="str">
        <f ca="1">IF(COUNTA(O$1703:O2362)=1,"",OFFSET(B2360,-COUNTA(O$1703:O2362)+3,1))</f>
        <v>a1655000001juGBAAY</v>
      </c>
      <c r="D2362" s="878"/>
      <c r="E2362" s="875" t="str">
        <f ca="1">IFERROR(IF(VLOOKUP(C2362,' Disaggregation - Section E '!A$618:J2478,7,0)="","",VLOOKUP(C2362,' Disaggregation - Section E '!A$618:J2478,7,0)*100),"")</f>
        <v/>
      </c>
      <c r="F2362" s="877" t="str">
        <f ca="1">IFERROR(VLOOKUP(C2362,' Disaggregation - Section E '!A$618:J2478,5,0),"")</f>
        <v/>
      </c>
      <c r="G2362" s="876" t="str">
        <f ca="1">IFERROR(IF(VLOOKUP(C2362,' Disaggregation - Section E '!A$618:J2478,6,0)="","",VLOOKUP(C2362,' Disaggregation - Section E '!A$618:J2478,6,0)),"")</f>
        <v/>
      </c>
      <c r="H2362" s="876" t="str">
        <f ca="1">IFERROR(IF(INDEX(' Disaggregation - Section E '!F$618:F2478,MATCH(C2362,' Disaggregation - Section E '!A$618:A2478,0)+1,1)&lt;&gt;0,INDEX(' Disaggregation - Section E '!F$618:F2478,MATCH(C2362,' Disaggregation - Section E '!A$618:A2478,0)+1,1),""),"")</f>
        <v/>
      </c>
      <c r="I2362" s="877" t="str">
        <f ca="1">IFERROR(IF(VLOOKUP(C2362,' Disaggregation - Section E '!A$618:J2478,8,0)=0,"",VLOOKUP(C2362,' Disaggregation - Section E '!A$618:J2478,8,0)),"")</f>
        <v/>
      </c>
      <c r="J2362" s="877" t="str">
        <f ca="1">IFERROR(IF(VLOOKUP(C2362,' Disaggregation - Section E '!A$618:J2478,9,0)="","",VLOOKUP(C2362,' Disaggregation - Section E '!A$618:J2478,9,0)),"")</f>
        <v/>
      </c>
      <c r="K2362" s="873" t="str">
        <f ca="1">IFERROR(VLOOKUP(C2362,' Disaggregation - Section E '!A$618:J2478,3,0),"")</f>
        <v/>
      </c>
      <c r="L2362" s="873"/>
      <c r="M2362" s="873" t="str">
        <f ca="1">IFERROR(IF(VLOOKUP(C2362,' Disaggregation - Section E '!A$618:O1281,15,0)=0,"",VLOOKUP(C2362,' Disaggregation - Section E '!A$618:O1281,15,0)),"")</f>
        <v/>
      </c>
      <c r="N2362" s="877" t="str">
        <f ca="1">IFERROR(IF(VLOOKUP(C2362,' Disaggregation - Section E '!A$618:J2478,10,0)=0,"",VLOOKUP(C2362,' Disaggregation - Section E '!A$618:J2478,10,0)),"")</f>
        <v/>
      </c>
      <c r="O2362" s="873"/>
    </row>
    <row r="2363" spans="1:15" x14ac:dyDescent="0.35">
      <c r="A2363" s="873" t="b">
        <f t="shared" ca="1" si="155"/>
        <v>0</v>
      </c>
      <c r="B2363" s="873"/>
      <c r="C2363" s="884" t="str">
        <f ca="1">IF(COUNTA(O$1703:O2363)=1,"",OFFSET(B2361,-COUNTA(O$1703:O2363)+3,1))</f>
        <v>a1655000001juGCAAY</v>
      </c>
      <c r="D2363" s="878"/>
      <c r="E2363" s="875" t="str">
        <f ca="1">IFERROR(IF(VLOOKUP(C2363,' Disaggregation - Section E '!A$618:J2479,7,0)="","",VLOOKUP(C2363,' Disaggregation - Section E '!A$618:J2479,7,0)*100),"")</f>
        <v/>
      </c>
      <c r="F2363" s="877" t="str">
        <f ca="1">IFERROR(VLOOKUP(C2363,' Disaggregation - Section E '!A$618:J2479,5,0),"")</f>
        <v/>
      </c>
      <c r="G2363" s="876" t="str">
        <f ca="1">IFERROR(IF(VLOOKUP(C2363,' Disaggregation - Section E '!A$618:J2479,6,0)="","",VLOOKUP(C2363,' Disaggregation - Section E '!A$618:J2479,6,0)),"")</f>
        <v/>
      </c>
      <c r="H2363" s="876" t="str">
        <f ca="1">IFERROR(IF(INDEX(' Disaggregation - Section E '!F$618:F2479,MATCH(C2363,' Disaggregation - Section E '!A$618:A2479,0)+1,1)&lt;&gt;0,INDEX(' Disaggregation - Section E '!F$618:F2479,MATCH(C2363,' Disaggregation - Section E '!A$618:A2479,0)+1,1),""),"")</f>
        <v/>
      </c>
      <c r="I2363" s="877" t="str">
        <f ca="1">IFERROR(IF(VLOOKUP(C2363,' Disaggregation - Section E '!A$618:J2479,8,0)=0,"",VLOOKUP(C2363,' Disaggregation - Section E '!A$618:J2479,8,0)),"")</f>
        <v/>
      </c>
      <c r="J2363" s="877" t="str">
        <f ca="1">IFERROR(IF(VLOOKUP(C2363,' Disaggregation - Section E '!A$618:J2479,9,0)="","",VLOOKUP(C2363,' Disaggregation - Section E '!A$618:J2479,9,0)),"")</f>
        <v/>
      </c>
      <c r="K2363" s="873" t="str">
        <f ca="1">IFERROR(VLOOKUP(C2363,' Disaggregation - Section E '!A$618:J2479,3,0),"")</f>
        <v/>
      </c>
      <c r="L2363" s="873"/>
      <c r="M2363" s="873" t="str">
        <f ca="1">IFERROR(IF(VLOOKUP(C2363,' Disaggregation - Section E '!A$618:O1282,15,0)=0,"",VLOOKUP(C2363,' Disaggregation - Section E '!A$618:O1282,15,0)),"")</f>
        <v/>
      </c>
      <c r="N2363" s="877" t="str">
        <f ca="1">IFERROR(IF(VLOOKUP(C2363,' Disaggregation - Section E '!A$618:J2479,10,0)=0,"",VLOOKUP(C2363,' Disaggregation - Section E '!A$618:J2479,10,0)),"")</f>
        <v/>
      </c>
      <c r="O2363" s="873"/>
    </row>
    <row r="2364" spans="1:15" x14ac:dyDescent="0.35">
      <c r="A2364" s="873" t="b">
        <f t="shared" ca="1" si="155"/>
        <v>0</v>
      </c>
      <c r="B2364" s="873"/>
      <c r="C2364" s="884" t="str">
        <f ca="1">IF(COUNTA(O$1703:O2364)=1,"",OFFSET(B2362,-COUNTA(O$1703:O2364)+3,1))</f>
        <v>a1655000001juGDAAY</v>
      </c>
      <c r="D2364" s="878"/>
      <c r="E2364" s="875" t="str">
        <f ca="1">IFERROR(IF(VLOOKUP(C2364,' Disaggregation - Section E '!A$618:J2480,7,0)="","",VLOOKUP(C2364,' Disaggregation - Section E '!A$618:J2480,7,0)*100),"")</f>
        <v/>
      </c>
      <c r="F2364" s="877" t="str">
        <f ca="1">IFERROR(VLOOKUP(C2364,' Disaggregation - Section E '!A$618:J2480,5,0),"")</f>
        <v/>
      </c>
      <c r="G2364" s="876" t="str">
        <f ca="1">IFERROR(IF(VLOOKUP(C2364,' Disaggregation - Section E '!A$618:J2480,6,0)="","",VLOOKUP(C2364,' Disaggregation - Section E '!A$618:J2480,6,0)),"")</f>
        <v/>
      </c>
      <c r="H2364" s="876" t="str">
        <f ca="1">IFERROR(IF(INDEX(' Disaggregation - Section E '!F$618:F2480,MATCH(C2364,' Disaggregation - Section E '!A$618:A2480,0)+1,1)&lt;&gt;0,INDEX(' Disaggregation - Section E '!F$618:F2480,MATCH(C2364,' Disaggregation - Section E '!A$618:A2480,0)+1,1),""),"")</f>
        <v/>
      </c>
      <c r="I2364" s="877" t="str">
        <f ca="1">IFERROR(IF(VLOOKUP(C2364,' Disaggregation - Section E '!A$618:J2480,8,0)=0,"",VLOOKUP(C2364,' Disaggregation - Section E '!A$618:J2480,8,0)),"")</f>
        <v/>
      </c>
      <c r="J2364" s="877" t="str">
        <f ca="1">IFERROR(IF(VLOOKUP(C2364,' Disaggregation - Section E '!A$618:J2480,9,0)="","",VLOOKUP(C2364,' Disaggregation - Section E '!A$618:J2480,9,0)),"")</f>
        <v/>
      </c>
      <c r="K2364" s="873" t="str">
        <f ca="1">IFERROR(VLOOKUP(C2364,' Disaggregation - Section E '!A$618:J2480,3,0),"")</f>
        <v/>
      </c>
      <c r="L2364" s="873"/>
      <c r="M2364" s="873" t="str">
        <f ca="1">IFERROR(IF(VLOOKUP(C2364,' Disaggregation - Section E '!A$618:O1283,15,0)=0,"",VLOOKUP(C2364,' Disaggregation - Section E '!A$618:O1283,15,0)),"")</f>
        <v/>
      </c>
      <c r="N2364" s="877" t="str">
        <f ca="1">IFERROR(IF(VLOOKUP(C2364,' Disaggregation - Section E '!A$618:J2480,10,0)=0,"",VLOOKUP(C2364,' Disaggregation - Section E '!A$618:J2480,10,0)),"")</f>
        <v/>
      </c>
      <c r="O2364" s="873"/>
    </row>
    <row r="2365" spans="1:15" x14ac:dyDescent="0.35">
      <c r="A2365" s="873" t="b">
        <f t="shared" ca="1" si="155"/>
        <v>0</v>
      </c>
      <c r="B2365" s="873"/>
      <c r="C2365" s="884" t="str">
        <f ca="1">IF(COUNTA(O$1703:O2365)=1,"",OFFSET(B2363,-COUNTA(O$1703:O2365)+3,1))</f>
        <v>a1655000001juGEAAY</v>
      </c>
      <c r="D2365" s="878"/>
      <c r="E2365" s="875" t="str">
        <f ca="1">IFERROR(IF(VLOOKUP(C2365,' Disaggregation - Section E '!A$618:J2481,7,0)="","",VLOOKUP(C2365,' Disaggregation - Section E '!A$618:J2481,7,0)*100),"")</f>
        <v/>
      </c>
      <c r="F2365" s="877" t="str">
        <f ca="1">IFERROR(VLOOKUP(C2365,' Disaggregation - Section E '!A$618:J2481,5,0),"")</f>
        <v/>
      </c>
      <c r="G2365" s="876" t="str">
        <f ca="1">IFERROR(IF(VLOOKUP(C2365,' Disaggregation - Section E '!A$618:J2481,6,0)="","",VLOOKUP(C2365,' Disaggregation - Section E '!A$618:J2481,6,0)),"")</f>
        <v/>
      </c>
      <c r="H2365" s="876" t="str">
        <f ca="1">IFERROR(IF(INDEX(' Disaggregation - Section E '!F$618:F2481,MATCH(C2365,' Disaggregation - Section E '!A$618:A2481,0)+1,1)&lt;&gt;0,INDEX(' Disaggregation - Section E '!F$618:F2481,MATCH(C2365,' Disaggregation - Section E '!A$618:A2481,0)+1,1),""),"")</f>
        <v/>
      </c>
      <c r="I2365" s="877" t="str">
        <f ca="1">IFERROR(IF(VLOOKUP(C2365,' Disaggregation - Section E '!A$618:J2481,8,0)=0,"",VLOOKUP(C2365,' Disaggregation - Section E '!A$618:J2481,8,0)),"")</f>
        <v/>
      </c>
      <c r="J2365" s="877" t="str">
        <f ca="1">IFERROR(IF(VLOOKUP(C2365,' Disaggregation - Section E '!A$618:J2481,9,0)="","",VLOOKUP(C2365,' Disaggregation - Section E '!A$618:J2481,9,0)),"")</f>
        <v/>
      </c>
      <c r="K2365" s="873" t="str">
        <f ca="1">IFERROR(VLOOKUP(C2365,' Disaggregation - Section E '!A$618:J2481,3,0),"")</f>
        <v/>
      </c>
      <c r="L2365" s="873"/>
      <c r="M2365" s="873" t="str">
        <f ca="1">IFERROR(IF(VLOOKUP(C2365,' Disaggregation - Section E '!A$618:O1284,15,0)=0,"",VLOOKUP(C2365,' Disaggregation - Section E '!A$618:O1284,15,0)),"")</f>
        <v/>
      </c>
      <c r="N2365" s="877" t="str">
        <f ca="1">IFERROR(IF(VLOOKUP(C2365,' Disaggregation - Section E '!A$618:J2481,10,0)=0,"",VLOOKUP(C2365,' Disaggregation - Section E '!A$618:J2481,10,0)),"")</f>
        <v/>
      </c>
      <c r="O2365" s="873"/>
    </row>
    <row r="2366" spans="1:15" x14ac:dyDescent="0.35">
      <c r="A2366" s="873" t="b">
        <f t="shared" ca="1" si="155"/>
        <v>0</v>
      </c>
      <c r="B2366" s="873"/>
      <c r="C2366" s="884" t="str">
        <f ca="1">IF(COUNTA(O$1703:O2366)=1,"",OFFSET(B2364,-COUNTA(O$1703:O2366)+3,1))</f>
        <v>a1655000001juGFAAY</v>
      </c>
      <c r="D2366" s="878"/>
      <c r="E2366" s="875" t="str">
        <f ca="1">IFERROR(IF(VLOOKUP(C2366,' Disaggregation - Section E '!A$618:J2482,7,0)="","",VLOOKUP(C2366,' Disaggregation - Section E '!A$618:J2482,7,0)*100),"")</f>
        <v/>
      </c>
      <c r="F2366" s="877" t="str">
        <f ca="1">IFERROR(VLOOKUP(C2366,' Disaggregation - Section E '!A$618:J2482,5,0),"")</f>
        <v/>
      </c>
      <c r="G2366" s="876" t="str">
        <f ca="1">IFERROR(IF(VLOOKUP(C2366,' Disaggregation - Section E '!A$618:J2482,6,0)="","",VLOOKUP(C2366,' Disaggregation - Section E '!A$618:J2482,6,0)),"")</f>
        <v/>
      </c>
      <c r="H2366" s="876" t="str">
        <f ca="1">IFERROR(IF(INDEX(' Disaggregation - Section E '!F$618:F2482,MATCH(C2366,' Disaggregation - Section E '!A$618:A2482,0)+1,1)&lt;&gt;0,INDEX(' Disaggregation - Section E '!F$618:F2482,MATCH(C2366,' Disaggregation - Section E '!A$618:A2482,0)+1,1),""),"")</f>
        <v/>
      </c>
      <c r="I2366" s="877" t="str">
        <f ca="1">IFERROR(IF(VLOOKUP(C2366,' Disaggregation - Section E '!A$618:J2482,8,0)=0,"",VLOOKUP(C2366,' Disaggregation - Section E '!A$618:J2482,8,0)),"")</f>
        <v/>
      </c>
      <c r="J2366" s="877" t="str">
        <f ca="1">IFERROR(IF(VLOOKUP(C2366,' Disaggregation - Section E '!A$618:J2482,9,0)="","",VLOOKUP(C2366,' Disaggregation - Section E '!A$618:J2482,9,0)),"")</f>
        <v/>
      </c>
      <c r="K2366" s="873" t="str">
        <f ca="1">IFERROR(VLOOKUP(C2366,' Disaggregation - Section E '!A$618:J2482,3,0),"")</f>
        <v/>
      </c>
      <c r="L2366" s="873"/>
      <c r="M2366" s="873" t="str">
        <f ca="1">IFERROR(IF(VLOOKUP(C2366,' Disaggregation - Section E '!A$618:O1285,15,0)=0,"",VLOOKUP(C2366,' Disaggregation - Section E '!A$618:O1285,15,0)),"")</f>
        <v/>
      </c>
      <c r="N2366" s="877" t="str">
        <f ca="1">IFERROR(IF(VLOOKUP(C2366,' Disaggregation - Section E '!A$618:J2482,10,0)=0,"",VLOOKUP(C2366,' Disaggregation - Section E '!A$618:J2482,10,0)),"")</f>
        <v/>
      </c>
      <c r="O2366" s="873"/>
    </row>
    <row r="2367" spans="1:15" x14ac:dyDescent="0.35">
      <c r="A2367" s="873" t="b">
        <f t="shared" ca="1" si="155"/>
        <v>0</v>
      </c>
      <c r="B2367" s="873"/>
      <c r="C2367" s="884" t="str">
        <f ca="1">IF(COUNTA(O$1703:O2367)=1,"",OFFSET(B2365,-COUNTA(O$1703:O2367)+3,1))</f>
        <v>a1655000001juGGAAY</v>
      </c>
      <c r="D2367" s="878"/>
      <c r="E2367" s="875" t="str">
        <f ca="1">IFERROR(IF(VLOOKUP(C2367,' Disaggregation - Section E '!A$618:J2483,7,0)="","",VLOOKUP(C2367,' Disaggregation - Section E '!A$618:J2483,7,0)*100),"")</f>
        <v/>
      </c>
      <c r="F2367" s="877" t="str">
        <f ca="1">IFERROR(VLOOKUP(C2367,' Disaggregation - Section E '!A$618:J2483,5,0),"")</f>
        <v/>
      </c>
      <c r="G2367" s="876" t="str">
        <f ca="1">IFERROR(IF(VLOOKUP(C2367,' Disaggregation - Section E '!A$618:J2483,6,0)="","",VLOOKUP(C2367,' Disaggregation - Section E '!A$618:J2483,6,0)),"")</f>
        <v/>
      </c>
      <c r="H2367" s="876" t="str">
        <f ca="1">IFERROR(IF(INDEX(' Disaggregation - Section E '!F$618:F2483,MATCH(C2367,' Disaggregation - Section E '!A$618:A2483,0)+1,1)&lt;&gt;0,INDEX(' Disaggregation - Section E '!F$618:F2483,MATCH(C2367,' Disaggregation - Section E '!A$618:A2483,0)+1,1),""),"")</f>
        <v/>
      </c>
      <c r="I2367" s="877" t="str">
        <f ca="1">IFERROR(IF(VLOOKUP(C2367,' Disaggregation - Section E '!A$618:J2483,8,0)=0,"",VLOOKUP(C2367,' Disaggregation - Section E '!A$618:J2483,8,0)),"")</f>
        <v/>
      </c>
      <c r="J2367" s="877" t="str">
        <f ca="1">IFERROR(IF(VLOOKUP(C2367,' Disaggregation - Section E '!A$618:J2483,9,0)="","",VLOOKUP(C2367,' Disaggregation - Section E '!A$618:J2483,9,0)),"")</f>
        <v/>
      </c>
      <c r="K2367" s="873" t="str">
        <f ca="1">IFERROR(VLOOKUP(C2367,' Disaggregation - Section E '!A$618:J2483,3,0),"")</f>
        <v/>
      </c>
      <c r="L2367" s="873"/>
      <c r="M2367" s="873" t="str">
        <f ca="1">IFERROR(IF(VLOOKUP(C2367,' Disaggregation - Section E '!A$618:O1286,15,0)=0,"",VLOOKUP(C2367,' Disaggregation - Section E '!A$618:O1286,15,0)),"")</f>
        <v/>
      </c>
      <c r="N2367" s="877" t="str">
        <f ca="1">IFERROR(IF(VLOOKUP(C2367,' Disaggregation - Section E '!A$618:J2483,10,0)=0,"",VLOOKUP(C2367,' Disaggregation - Section E '!A$618:J2483,10,0)),"")</f>
        <v/>
      </c>
      <c r="O2367" s="873"/>
    </row>
    <row r="2368" spans="1:15" x14ac:dyDescent="0.35">
      <c r="A2368" s="873" t="b">
        <f t="shared" ca="1" si="155"/>
        <v>0</v>
      </c>
      <c r="B2368" s="873"/>
      <c r="C2368" s="884" t="str">
        <f ca="1">IF(COUNTA(O$1703:O2368)=1,"",OFFSET(B2366,-COUNTA(O$1703:O2368)+3,1))</f>
        <v>a1655000001juGHAAY</v>
      </c>
      <c r="D2368" s="878"/>
      <c r="E2368" s="875" t="str">
        <f ca="1">IFERROR(IF(VLOOKUP(C2368,' Disaggregation - Section E '!A$618:J2484,7,0)="","",VLOOKUP(C2368,' Disaggregation - Section E '!A$618:J2484,7,0)*100),"")</f>
        <v/>
      </c>
      <c r="F2368" s="877" t="str">
        <f ca="1">IFERROR(VLOOKUP(C2368,' Disaggregation - Section E '!A$618:J2484,5,0),"")</f>
        <v/>
      </c>
      <c r="G2368" s="876" t="str">
        <f ca="1">IFERROR(IF(VLOOKUP(C2368,' Disaggregation - Section E '!A$618:J2484,6,0)="","",VLOOKUP(C2368,' Disaggregation - Section E '!A$618:J2484,6,0)),"")</f>
        <v/>
      </c>
      <c r="H2368" s="876" t="str">
        <f ca="1">IFERROR(IF(INDEX(' Disaggregation - Section E '!F$618:F2484,MATCH(C2368,' Disaggregation - Section E '!A$618:A2484,0)+1,1)&lt;&gt;0,INDEX(' Disaggregation - Section E '!F$618:F2484,MATCH(C2368,' Disaggregation - Section E '!A$618:A2484,0)+1,1),""),"")</f>
        <v/>
      </c>
      <c r="I2368" s="877" t="str">
        <f ca="1">IFERROR(IF(VLOOKUP(C2368,' Disaggregation - Section E '!A$618:J2484,8,0)=0,"",VLOOKUP(C2368,' Disaggregation - Section E '!A$618:J2484,8,0)),"")</f>
        <v/>
      </c>
      <c r="J2368" s="877" t="str">
        <f ca="1">IFERROR(IF(VLOOKUP(C2368,' Disaggregation - Section E '!A$618:J2484,9,0)="","",VLOOKUP(C2368,' Disaggregation - Section E '!A$618:J2484,9,0)),"")</f>
        <v/>
      </c>
      <c r="K2368" s="873" t="str">
        <f ca="1">IFERROR(VLOOKUP(C2368,' Disaggregation - Section E '!A$618:J2484,3,0),"")</f>
        <v/>
      </c>
      <c r="L2368" s="873"/>
      <c r="M2368" s="873" t="str">
        <f ca="1">IFERROR(IF(VLOOKUP(C2368,' Disaggregation - Section E '!A$618:O1287,15,0)=0,"",VLOOKUP(C2368,' Disaggregation - Section E '!A$618:O1287,15,0)),"")</f>
        <v/>
      </c>
      <c r="N2368" s="877" t="str">
        <f ca="1">IFERROR(IF(VLOOKUP(C2368,' Disaggregation - Section E '!A$618:J2484,10,0)=0,"",VLOOKUP(C2368,' Disaggregation - Section E '!A$618:J2484,10,0)),"")</f>
        <v/>
      </c>
      <c r="O2368" s="873"/>
    </row>
    <row r="2369" spans="1:15" x14ac:dyDescent="0.35">
      <c r="A2369" s="873" t="b">
        <f t="shared" ref="A2369:A2432" ca="1" si="156">IF(M2369&lt;&gt;"",TRUE,FALSE)</f>
        <v>0</v>
      </c>
      <c r="B2369" s="873"/>
      <c r="C2369" s="884" t="str">
        <f ca="1">IF(COUNTA(O$1703:O2369)=1,"",OFFSET(B2367,-COUNTA(O$1703:O2369)+3,1))</f>
        <v>a1655000001juGIAAY</v>
      </c>
      <c r="D2369" s="878"/>
      <c r="E2369" s="875" t="str">
        <f ca="1">IFERROR(IF(VLOOKUP(C2369,' Disaggregation - Section E '!A$618:J2485,7,0)="","",VLOOKUP(C2369,' Disaggregation - Section E '!A$618:J2485,7,0)*100),"")</f>
        <v/>
      </c>
      <c r="F2369" s="877" t="str">
        <f ca="1">IFERROR(VLOOKUP(C2369,' Disaggregation - Section E '!A$618:J2485,5,0),"")</f>
        <v/>
      </c>
      <c r="G2369" s="876" t="str">
        <f ca="1">IFERROR(IF(VLOOKUP(C2369,' Disaggregation - Section E '!A$618:J2485,6,0)="","",VLOOKUP(C2369,' Disaggregation - Section E '!A$618:J2485,6,0)),"")</f>
        <v/>
      </c>
      <c r="H2369" s="876" t="str">
        <f ca="1">IFERROR(IF(INDEX(' Disaggregation - Section E '!F$618:F2485,MATCH(C2369,' Disaggregation - Section E '!A$618:A2485,0)+1,1)&lt;&gt;0,INDEX(' Disaggregation - Section E '!F$618:F2485,MATCH(C2369,' Disaggregation - Section E '!A$618:A2485,0)+1,1),""),"")</f>
        <v/>
      </c>
      <c r="I2369" s="877" t="str">
        <f ca="1">IFERROR(IF(VLOOKUP(C2369,' Disaggregation - Section E '!A$618:J2485,8,0)=0,"",VLOOKUP(C2369,' Disaggregation - Section E '!A$618:J2485,8,0)),"")</f>
        <v/>
      </c>
      <c r="J2369" s="877" t="str">
        <f ca="1">IFERROR(IF(VLOOKUP(C2369,' Disaggregation - Section E '!A$618:J2485,9,0)="","",VLOOKUP(C2369,' Disaggregation - Section E '!A$618:J2485,9,0)),"")</f>
        <v/>
      </c>
      <c r="K2369" s="873" t="str">
        <f ca="1">IFERROR(VLOOKUP(C2369,' Disaggregation - Section E '!A$618:J2485,3,0),"")</f>
        <v/>
      </c>
      <c r="L2369" s="873"/>
      <c r="M2369" s="873" t="str">
        <f ca="1">IFERROR(IF(VLOOKUP(C2369,' Disaggregation - Section E '!A$618:O1288,15,0)=0,"",VLOOKUP(C2369,' Disaggregation - Section E '!A$618:O1288,15,0)),"")</f>
        <v/>
      </c>
      <c r="N2369" s="877" t="str">
        <f ca="1">IFERROR(IF(VLOOKUP(C2369,' Disaggregation - Section E '!A$618:J2485,10,0)=0,"",VLOOKUP(C2369,' Disaggregation - Section E '!A$618:J2485,10,0)),"")</f>
        <v/>
      </c>
      <c r="O2369" s="873"/>
    </row>
    <row r="2370" spans="1:15" x14ac:dyDescent="0.35">
      <c r="A2370" s="873" t="b">
        <f t="shared" ca="1" si="156"/>
        <v>0</v>
      </c>
      <c r="B2370" s="873"/>
      <c r="C2370" s="884" t="str">
        <f ca="1">IF(COUNTA(O$1703:O2370)=1,"",OFFSET(B2368,-COUNTA(O$1703:O2370)+3,1))</f>
        <v>a1655000001juGJAAY</v>
      </c>
      <c r="D2370" s="878"/>
      <c r="E2370" s="875" t="str">
        <f ca="1">IFERROR(IF(VLOOKUP(C2370,' Disaggregation - Section E '!A$618:J2486,7,0)="","",VLOOKUP(C2370,' Disaggregation - Section E '!A$618:J2486,7,0)*100),"")</f>
        <v/>
      </c>
      <c r="F2370" s="877" t="str">
        <f ca="1">IFERROR(VLOOKUP(C2370,' Disaggregation - Section E '!A$618:J2486,5,0),"")</f>
        <v/>
      </c>
      <c r="G2370" s="876" t="str">
        <f ca="1">IFERROR(IF(VLOOKUP(C2370,' Disaggregation - Section E '!A$618:J2486,6,0)="","",VLOOKUP(C2370,' Disaggregation - Section E '!A$618:J2486,6,0)),"")</f>
        <v/>
      </c>
      <c r="H2370" s="876" t="str">
        <f ca="1">IFERROR(IF(INDEX(' Disaggregation - Section E '!F$618:F2486,MATCH(C2370,' Disaggregation - Section E '!A$618:A2486,0)+1,1)&lt;&gt;0,INDEX(' Disaggregation - Section E '!F$618:F2486,MATCH(C2370,' Disaggregation - Section E '!A$618:A2486,0)+1,1),""),"")</f>
        <v/>
      </c>
      <c r="I2370" s="877" t="str">
        <f ca="1">IFERROR(IF(VLOOKUP(C2370,' Disaggregation - Section E '!A$618:J2486,8,0)=0,"",VLOOKUP(C2370,' Disaggregation - Section E '!A$618:J2486,8,0)),"")</f>
        <v/>
      </c>
      <c r="J2370" s="877" t="str">
        <f ca="1">IFERROR(IF(VLOOKUP(C2370,' Disaggregation - Section E '!A$618:J2486,9,0)="","",VLOOKUP(C2370,' Disaggregation - Section E '!A$618:J2486,9,0)),"")</f>
        <v/>
      </c>
      <c r="K2370" s="873" t="str">
        <f ca="1">IFERROR(VLOOKUP(C2370,' Disaggregation - Section E '!A$618:J2486,3,0),"")</f>
        <v/>
      </c>
      <c r="L2370" s="873"/>
      <c r="M2370" s="873" t="str">
        <f ca="1">IFERROR(IF(VLOOKUP(C2370,' Disaggregation - Section E '!A$618:O1289,15,0)=0,"",VLOOKUP(C2370,' Disaggregation - Section E '!A$618:O1289,15,0)),"")</f>
        <v/>
      </c>
      <c r="N2370" s="877" t="str">
        <f ca="1">IFERROR(IF(VLOOKUP(C2370,' Disaggregation - Section E '!A$618:J2486,10,0)=0,"",VLOOKUP(C2370,' Disaggregation - Section E '!A$618:J2486,10,0)),"")</f>
        <v/>
      </c>
      <c r="O2370" s="873"/>
    </row>
    <row r="2371" spans="1:15" x14ac:dyDescent="0.35">
      <c r="A2371" s="873" t="b">
        <f t="shared" ca="1" si="156"/>
        <v>0</v>
      </c>
      <c r="B2371" s="873"/>
      <c r="C2371" s="884" t="str">
        <f ca="1">IF(COUNTA(O$1703:O2371)=1,"",OFFSET(B2369,-COUNTA(O$1703:O2371)+3,1))</f>
        <v>a1655000001juGKAAY</v>
      </c>
      <c r="D2371" s="878"/>
      <c r="E2371" s="875" t="str">
        <f ca="1">IFERROR(IF(VLOOKUP(C2371,' Disaggregation - Section E '!A$618:J2487,7,0)="","",VLOOKUP(C2371,' Disaggregation - Section E '!A$618:J2487,7,0)*100),"")</f>
        <v/>
      </c>
      <c r="F2371" s="877" t="str">
        <f ca="1">IFERROR(VLOOKUP(C2371,' Disaggregation - Section E '!A$618:J2487,5,0),"")</f>
        <v/>
      </c>
      <c r="G2371" s="876" t="str">
        <f ca="1">IFERROR(IF(VLOOKUP(C2371,' Disaggregation - Section E '!A$618:J2487,6,0)="","",VLOOKUP(C2371,' Disaggregation - Section E '!A$618:J2487,6,0)),"")</f>
        <v/>
      </c>
      <c r="H2371" s="876" t="str">
        <f ca="1">IFERROR(IF(INDEX(' Disaggregation - Section E '!F$618:F2487,MATCH(C2371,' Disaggregation - Section E '!A$618:A2487,0)+1,1)&lt;&gt;0,INDEX(' Disaggregation - Section E '!F$618:F2487,MATCH(C2371,' Disaggregation - Section E '!A$618:A2487,0)+1,1),""),"")</f>
        <v/>
      </c>
      <c r="I2371" s="877" t="str">
        <f ca="1">IFERROR(IF(VLOOKUP(C2371,' Disaggregation - Section E '!A$618:J2487,8,0)=0,"",VLOOKUP(C2371,' Disaggregation - Section E '!A$618:J2487,8,0)),"")</f>
        <v/>
      </c>
      <c r="J2371" s="877" t="str">
        <f ca="1">IFERROR(IF(VLOOKUP(C2371,' Disaggregation - Section E '!A$618:J2487,9,0)="","",VLOOKUP(C2371,' Disaggregation - Section E '!A$618:J2487,9,0)),"")</f>
        <v/>
      </c>
      <c r="K2371" s="873" t="str">
        <f ca="1">IFERROR(VLOOKUP(C2371,' Disaggregation - Section E '!A$618:J2487,3,0),"")</f>
        <v/>
      </c>
      <c r="L2371" s="873"/>
      <c r="M2371" s="873" t="str">
        <f ca="1">IFERROR(IF(VLOOKUP(C2371,' Disaggregation - Section E '!A$618:O1290,15,0)=0,"",VLOOKUP(C2371,' Disaggregation - Section E '!A$618:O1290,15,0)),"")</f>
        <v/>
      </c>
      <c r="N2371" s="877" t="str">
        <f ca="1">IFERROR(IF(VLOOKUP(C2371,' Disaggregation - Section E '!A$618:J2487,10,0)=0,"",VLOOKUP(C2371,' Disaggregation - Section E '!A$618:J2487,10,0)),"")</f>
        <v/>
      </c>
      <c r="O2371" s="873"/>
    </row>
    <row r="2372" spans="1:15" x14ac:dyDescent="0.35">
      <c r="A2372" s="873" t="b">
        <f t="shared" ca="1" si="156"/>
        <v>0</v>
      </c>
      <c r="B2372" s="873"/>
      <c r="C2372" s="884" t="str">
        <f ca="1">IF(COUNTA(O$1703:O2372)=1,"",OFFSET(B2370,-COUNTA(O$1703:O2372)+3,1))</f>
        <v>a1655000001juGLAAY</v>
      </c>
      <c r="D2372" s="878"/>
      <c r="E2372" s="875" t="str">
        <f ca="1">IFERROR(IF(VLOOKUP(C2372,' Disaggregation - Section E '!A$618:J2488,7,0)="","",VLOOKUP(C2372,' Disaggregation - Section E '!A$618:J2488,7,0)*100),"")</f>
        <v/>
      </c>
      <c r="F2372" s="877" t="str">
        <f ca="1">IFERROR(VLOOKUP(C2372,' Disaggregation - Section E '!A$618:J2488,5,0),"")</f>
        <v/>
      </c>
      <c r="G2372" s="876" t="str">
        <f ca="1">IFERROR(IF(VLOOKUP(C2372,' Disaggregation - Section E '!A$618:J2488,6,0)="","",VLOOKUP(C2372,' Disaggregation - Section E '!A$618:J2488,6,0)),"")</f>
        <v/>
      </c>
      <c r="H2372" s="876" t="str">
        <f ca="1">IFERROR(IF(INDEX(' Disaggregation - Section E '!F$618:F2488,MATCH(C2372,' Disaggregation - Section E '!A$618:A2488,0)+1,1)&lt;&gt;0,INDEX(' Disaggregation - Section E '!F$618:F2488,MATCH(C2372,' Disaggregation - Section E '!A$618:A2488,0)+1,1),""),"")</f>
        <v/>
      </c>
      <c r="I2372" s="877" t="str">
        <f ca="1">IFERROR(IF(VLOOKUP(C2372,' Disaggregation - Section E '!A$618:J2488,8,0)=0,"",VLOOKUP(C2372,' Disaggregation - Section E '!A$618:J2488,8,0)),"")</f>
        <v/>
      </c>
      <c r="J2372" s="877" t="str">
        <f ca="1">IFERROR(IF(VLOOKUP(C2372,' Disaggregation - Section E '!A$618:J2488,9,0)="","",VLOOKUP(C2372,' Disaggregation - Section E '!A$618:J2488,9,0)),"")</f>
        <v/>
      </c>
      <c r="K2372" s="873" t="str">
        <f ca="1">IFERROR(VLOOKUP(C2372,' Disaggregation - Section E '!A$618:J2488,3,0),"")</f>
        <v/>
      </c>
      <c r="L2372" s="873"/>
      <c r="M2372" s="873" t="str">
        <f ca="1">IFERROR(IF(VLOOKUP(C2372,' Disaggregation - Section E '!A$618:O1291,15,0)=0,"",VLOOKUP(C2372,' Disaggregation - Section E '!A$618:O1291,15,0)),"")</f>
        <v/>
      </c>
      <c r="N2372" s="877" t="str">
        <f ca="1">IFERROR(IF(VLOOKUP(C2372,' Disaggregation - Section E '!A$618:J2488,10,0)=0,"",VLOOKUP(C2372,' Disaggregation - Section E '!A$618:J2488,10,0)),"")</f>
        <v/>
      </c>
      <c r="O2372" s="873"/>
    </row>
    <row r="2373" spans="1:15" x14ac:dyDescent="0.35">
      <c r="A2373" s="873" t="b">
        <f t="shared" ca="1" si="156"/>
        <v>0</v>
      </c>
      <c r="B2373" s="873"/>
      <c r="C2373" s="884" t="str">
        <f ca="1">IF(COUNTA(O$1703:O2373)=1,"",OFFSET(B2371,-COUNTA(O$1703:O2373)+3,1))</f>
        <v>a1655000001juGMAAY</v>
      </c>
      <c r="D2373" s="878"/>
      <c r="E2373" s="875" t="str">
        <f ca="1">IFERROR(IF(VLOOKUP(C2373,' Disaggregation - Section E '!A$618:J2489,7,0)="","",VLOOKUP(C2373,' Disaggregation - Section E '!A$618:J2489,7,0)*100),"")</f>
        <v/>
      </c>
      <c r="F2373" s="877" t="str">
        <f ca="1">IFERROR(VLOOKUP(C2373,' Disaggregation - Section E '!A$618:J2489,5,0),"")</f>
        <v/>
      </c>
      <c r="G2373" s="876" t="str">
        <f ca="1">IFERROR(IF(VLOOKUP(C2373,' Disaggregation - Section E '!A$618:J2489,6,0)="","",VLOOKUP(C2373,' Disaggregation - Section E '!A$618:J2489,6,0)),"")</f>
        <v/>
      </c>
      <c r="H2373" s="876" t="str">
        <f ca="1">IFERROR(IF(INDEX(' Disaggregation - Section E '!F$618:F2489,MATCH(C2373,' Disaggregation - Section E '!A$618:A2489,0)+1,1)&lt;&gt;0,INDEX(' Disaggregation - Section E '!F$618:F2489,MATCH(C2373,' Disaggregation - Section E '!A$618:A2489,0)+1,1),""),"")</f>
        <v/>
      </c>
      <c r="I2373" s="877" t="str">
        <f ca="1">IFERROR(IF(VLOOKUP(C2373,' Disaggregation - Section E '!A$618:J2489,8,0)=0,"",VLOOKUP(C2373,' Disaggregation - Section E '!A$618:J2489,8,0)),"")</f>
        <v/>
      </c>
      <c r="J2373" s="877" t="str">
        <f ca="1">IFERROR(IF(VLOOKUP(C2373,' Disaggregation - Section E '!A$618:J2489,9,0)="","",VLOOKUP(C2373,' Disaggregation - Section E '!A$618:J2489,9,0)),"")</f>
        <v/>
      </c>
      <c r="K2373" s="873" t="str">
        <f ca="1">IFERROR(VLOOKUP(C2373,' Disaggregation - Section E '!A$618:J2489,3,0),"")</f>
        <v/>
      </c>
      <c r="L2373" s="873"/>
      <c r="M2373" s="873" t="str">
        <f ca="1">IFERROR(IF(VLOOKUP(C2373,' Disaggregation - Section E '!A$618:O1292,15,0)=0,"",VLOOKUP(C2373,' Disaggregation - Section E '!A$618:O1292,15,0)),"")</f>
        <v/>
      </c>
      <c r="N2373" s="877" t="str">
        <f ca="1">IFERROR(IF(VLOOKUP(C2373,' Disaggregation - Section E '!A$618:J2489,10,0)=0,"",VLOOKUP(C2373,' Disaggregation - Section E '!A$618:J2489,10,0)),"")</f>
        <v/>
      </c>
      <c r="O2373" s="873"/>
    </row>
    <row r="2374" spans="1:15" x14ac:dyDescent="0.35">
      <c r="A2374" s="873" t="b">
        <f t="shared" ca="1" si="156"/>
        <v>0</v>
      </c>
      <c r="B2374" s="873"/>
      <c r="C2374" s="884" t="str">
        <f ca="1">IF(COUNTA(O$1703:O2374)=1,"",OFFSET(B2372,-COUNTA(O$1703:O2374)+3,1))</f>
        <v>a1655000001juGNAAY</v>
      </c>
      <c r="D2374" s="878"/>
      <c r="E2374" s="875" t="str">
        <f ca="1">IFERROR(IF(VLOOKUP(C2374,' Disaggregation - Section E '!A$618:J2490,7,0)="","",VLOOKUP(C2374,' Disaggregation - Section E '!A$618:J2490,7,0)*100),"")</f>
        <v/>
      </c>
      <c r="F2374" s="877" t="str">
        <f ca="1">IFERROR(VLOOKUP(C2374,' Disaggregation - Section E '!A$618:J2490,5,0),"")</f>
        <v/>
      </c>
      <c r="G2374" s="876" t="str">
        <f ca="1">IFERROR(IF(VLOOKUP(C2374,' Disaggregation - Section E '!A$618:J2490,6,0)="","",VLOOKUP(C2374,' Disaggregation - Section E '!A$618:J2490,6,0)),"")</f>
        <v/>
      </c>
      <c r="H2374" s="876" t="str">
        <f ca="1">IFERROR(IF(INDEX(' Disaggregation - Section E '!F$618:F2490,MATCH(C2374,' Disaggregation - Section E '!A$618:A2490,0)+1,1)&lt;&gt;0,INDEX(' Disaggregation - Section E '!F$618:F2490,MATCH(C2374,' Disaggregation - Section E '!A$618:A2490,0)+1,1),""),"")</f>
        <v/>
      </c>
      <c r="I2374" s="877" t="str">
        <f ca="1">IFERROR(IF(VLOOKUP(C2374,' Disaggregation - Section E '!A$618:J2490,8,0)=0,"",VLOOKUP(C2374,' Disaggregation - Section E '!A$618:J2490,8,0)),"")</f>
        <v/>
      </c>
      <c r="J2374" s="877" t="str">
        <f ca="1">IFERROR(IF(VLOOKUP(C2374,' Disaggregation - Section E '!A$618:J2490,9,0)="","",VLOOKUP(C2374,' Disaggregation - Section E '!A$618:J2490,9,0)),"")</f>
        <v/>
      </c>
      <c r="K2374" s="873" t="str">
        <f ca="1">IFERROR(VLOOKUP(C2374,' Disaggregation - Section E '!A$618:J2490,3,0),"")</f>
        <v/>
      </c>
      <c r="L2374" s="873"/>
      <c r="M2374" s="873" t="str">
        <f ca="1">IFERROR(IF(VLOOKUP(C2374,' Disaggregation - Section E '!A$618:O1293,15,0)=0,"",VLOOKUP(C2374,' Disaggregation - Section E '!A$618:O1293,15,0)),"")</f>
        <v/>
      </c>
      <c r="N2374" s="877" t="str">
        <f ca="1">IFERROR(IF(VLOOKUP(C2374,' Disaggregation - Section E '!A$618:J2490,10,0)=0,"",VLOOKUP(C2374,' Disaggregation - Section E '!A$618:J2490,10,0)),"")</f>
        <v/>
      </c>
      <c r="O2374" s="873"/>
    </row>
    <row r="2375" spans="1:15" x14ac:dyDescent="0.35">
      <c r="A2375" s="873" t="b">
        <f t="shared" ca="1" si="156"/>
        <v>0</v>
      </c>
      <c r="B2375" s="873"/>
      <c r="C2375" s="884" t="str">
        <f ca="1">IF(COUNTA(O$1703:O2375)=1,"",OFFSET(B2373,-COUNTA(O$1703:O2375)+3,1))</f>
        <v>a1655000001juGOAAY</v>
      </c>
      <c r="D2375" s="878"/>
      <c r="E2375" s="875" t="str">
        <f ca="1">IFERROR(IF(VLOOKUP(C2375,' Disaggregation - Section E '!A$618:J2491,7,0)="","",VLOOKUP(C2375,' Disaggregation - Section E '!A$618:J2491,7,0)*100),"")</f>
        <v/>
      </c>
      <c r="F2375" s="877" t="str">
        <f ca="1">IFERROR(VLOOKUP(C2375,' Disaggregation - Section E '!A$618:J2491,5,0),"")</f>
        <v/>
      </c>
      <c r="G2375" s="876" t="str">
        <f ca="1">IFERROR(IF(VLOOKUP(C2375,' Disaggregation - Section E '!A$618:J2491,6,0)="","",VLOOKUP(C2375,' Disaggregation - Section E '!A$618:J2491,6,0)),"")</f>
        <v/>
      </c>
      <c r="H2375" s="876" t="str">
        <f ca="1">IFERROR(IF(INDEX(' Disaggregation - Section E '!F$618:F2491,MATCH(C2375,' Disaggregation - Section E '!A$618:A2491,0)+1,1)&lt;&gt;0,INDEX(' Disaggregation - Section E '!F$618:F2491,MATCH(C2375,' Disaggregation - Section E '!A$618:A2491,0)+1,1),""),"")</f>
        <v/>
      </c>
      <c r="I2375" s="877" t="str">
        <f ca="1">IFERROR(IF(VLOOKUP(C2375,' Disaggregation - Section E '!A$618:J2491,8,0)=0,"",VLOOKUP(C2375,' Disaggregation - Section E '!A$618:J2491,8,0)),"")</f>
        <v/>
      </c>
      <c r="J2375" s="877" t="str">
        <f ca="1">IFERROR(IF(VLOOKUP(C2375,' Disaggregation - Section E '!A$618:J2491,9,0)="","",VLOOKUP(C2375,' Disaggregation - Section E '!A$618:J2491,9,0)),"")</f>
        <v/>
      </c>
      <c r="K2375" s="873" t="str">
        <f ca="1">IFERROR(VLOOKUP(C2375,' Disaggregation - Section E '!A$618:J2491,3,0),"")</f>
        <v/>
      </c>
      <c r="L2375" s="873"/>
      <c r="M2375" s="873" t="str">
        <f ca="1">IFERROR(IF(VLOOKUP(C2375,' Disaggregation - Section E '!A$618:O1294,15,0)=0,"",VLOOKUP(C2375,' Disaggregation - Section E '!A$618:O1294,15,0)),"")</f>
        <v/>
      </c>
      <c r="N2375" s="877" t="str">
        <f ca="1">IFERROR(IF(VLOOKUP(C2375,' Disaggregation - Section E '!A$618:J2491,10,0)=0,"",VLOOKUP(C2375,' Disaggregation - Section E '!A$618:J2491,10,0)),"")</f>
        <v/>
      </c>
      <c r="O2375" s="873"/>
    </row>
    <row r="2376" spans="1:15" x14ac:dyDescent="0.35">
      <c r="A2376" s="873" t="b">
        <f t="shared" ca="1" si="156"/>
        <v>0</v>
      </c>
      <c r="B2376" s="873"/>
      <c r="C2376" s="884" t="str">
        <f ca="1">IF(COUNTA(O$1703:O2376)=1,"",OFFSET(B2374,-COUNTA(O$1703:O2376)+3,1))</f>
        <v>a1655000001juGPAAY</v>
      </c>
      <c r="D2376" s="878"/>
      <c r="E2376" s="875" t="str">
        <f ca="1">IFERROR(IF(VLOOKUP(C2376,' Disaggregation - Section E '!A$618:J2492,7,0)="","",VLOOKUP(C2376,' Disaggregation - Section E '!A$618:J2492,7,0)*100),"")</f>
        <v/>
      </c>
      <c r="F2376" s="877" t="str">
        <f ca="1">IFERROR(VLOOKUP(C2376,' Disaggregation - Section E '!A$618:J2492,5,0),"")</f>
        <v/>
      </c>
      <c r="G2376" s="876" t="str">
        <f ca="1">IFERROR(IF(VLOOKUP(C2376,' Disaggregation - Section E '!A$618:J2492,6,0)="","",VLOOKUP(C2376,' Disaggregation - Section E '!A$618:J2492,6,0)),"")</f>
        <v/>
      </c>
      <c r="H2376" s="876" t="str">
        <f ca="1">IFERROR(IF(INDEX(' Disaggregation - Section E '!F$618:F2492,MATCH(C2376,' Disaggregation - Section E '!A$618:A2492,0)+1,1)&lt;&gt;0,INDEX(' Disaggregation - Section E '!F$618:F2492,MATCH(C2376,' Disaggregation - Section E '!A$618:A2492,0)+1,1),""),"")</f>
        <v/>
      </c>
      <c r="I2376" s="877" t="str">
        <f ca="1">IFERROR(IF(VLOOKUP(C2376,' Disaggregation - Section E '!A$618:J2492,8,0)=0,"",VLOOKUP(C2376,' Disaggregation - Section E '!A$618:J2492,8,0)),"")</f>
        <v/>
      </c>
      <c r="J2376" s="877" t="str">
        <f ca="1">IFERROR(IF(VLOOKUP(C2376,' Disaggregation - Section E '!A$618:J2492,9,0)="","",VLOOKUP(C2376,' Disaggregation - Section E '!A$618:J2492,9,0)),"")</f>
        <v/>
      </c>
      <c r="K2376" s="873" t="str">
        <f ca="1">IFERROR(VLOOKUP(C2376,' Disaggregation - Section E '!A$618:J2492,3,0),"")</f>
        <v/>
      </c>
      <c r="L2376" s="873"/>
      <c r="M2376" s="873" t="str">
        <f ca="1">IFERROR(IF(VLOOKUP(C2376,' Disaggregation - Section E '!A$618:O1295,15,0)=0,"",VLOOKUP(C2376,' Disaggregation - Section E '!A$618:O1295,15,0)),"")</f>
        <v/>
      </c>
      <c r="N2376" s="877" t="str">
        <f ca="1">IFERROR(IF(VLOOKUP(C2376,' Disaggregation - Section E '!A$618:J2492,10,0)=0,"",VLOOKUP(C2376,' Disaggregation - Section E '!A$618:J2492,10,0)),"")</f>
        <v/>
      </c>
      <c r="O2376" s="873"/>
    </row>
    <row r="2377" spans="1:15" x14ac:dyDescent="0.35">
      <c r="A2377" s="873" t="b">
        <f t="shared" ca="1" si="156"/>
        <v>0</v>
      </c>
      <c r="B2377" s="873"/>
      <c r="C2377" s="884" t="str">
        <f ca="1">IF(COUNTA(O$1703:O2377)=1,"",OFFSET(B2375,-COUNTA(O$1703:O2377)+3,1))</f>
        <v>a1655000001juGQAAY</v>
      </c>
      <c r="D2377" s="878"/>
      <c r="E2377" s="875" t="str">
        <f ca="1">IFERROR(IF(VLOOKUP(C2377,' Disaggregation - Section E '!A$618:J2493,7,0)="","",VLOOKUP(C2377,' Disaggregation - Section E '!A$618:J2493,7,0)*100),"")</f>
        <v/>
      </c>
      <c r="F2377" s="877" t="str">
        <f ca="1">IFERROR(VLOOKUP(C2377,' Disaggregation - Section E '!A$618:J2493,5,0),"")</f>
        <v/>
      </c>
      <c r="G2377" s="876" t="str">
        <f ca="1">IFERROR(IF(VLOOKUP(C2377,' Disaggregation - Section E '!A$618:J2493,6,0)="","",VLOOKUP(C2377,' Disaggregation - Section E '!A$618:J2493,6,0)),"")</f>
        <v/>
      </c>
      <c r="H2377" s="876" t="str">
        <f ca="1">IFERROR(IF(INDEX(' Disaggregation - Section E '!F$618:F2493,MATCH(C2377,' Disaggregation - Section E '!A$618:A2493,0)+1,1)&lt;&gt;0,INDEX(' Disaggregation - Section E '!F$618:F2493,MATCH(C2377,' Disaggregation - Section E '!A$618:A2493,0)+1,1),""),"")</f>
        <v/>
      </c>
      <c r="I2377" s="877" t="str">
        <f ca="1">IFERROR(IF(VLOOKUP(C2377,' Disaggregation - Section E '!A$618:J2493,8,0)=0,"",VLOOKUP(C2377,' Disaggregation - Section E '!A$618:J2493,8,0)),"")</f>
        <v/>
      </c>
      <c r="J2377" s="877" t="str">
        <f ca="1">IFERROR(IF(VLOOKUP(C2377,' Disaggregation - Section E '!A$618:J2493,9,0)="","",VLOOKUP(C2377,' Disaggregation - Section E '!A$618:J2493,9,0)),"")</f>
        <v/>
      </c>
      <c r="K2377" s="873" t="str">
        <f ca="1">IFERROR(VLOOKUP(C2377,' Disaggregation - Section E '!A$618:J2493,3,0),"")</f>
        <v/>
      </c>
      <c r="L2377" s="873"/>
      <c r="M2377" s="873" t="str">
        <f ca="1">IFERROR(IF(VLOOKUP(C2377,' Disaggregation - Section E '!A$618:O1296,15,0)=0,"",VLOOKUP(C2377,' Disaggregation - Section E '!A$618:O1296,15,0)),"")</f>
        <v/>
      </c>
      <c r="N2377" s="877" t="str">
        <f ca="1">IFERROR(IF(VLOOKUP(C2377,' Disaggregation - Section E '!A$618:J2493,10,0)=0,"",VLOOKUP(C2377,' Disaggregation - Section E '!A$618:J2493,10,0)),"")</f>
        <v/>
      </c>
      <c r="O2377" s="873"/>
    </row>
    <row r="2378" spans="1:15" x14ac:dyDescent="0.35">
      <c r="A2378" s="873" t="b">
        <f t="shared" ca="1" si="156"/>
        <v>0</v>
      </c>
      <c r="B2378" s="873"/>
      <c r="C2378" s="884" t="str">
        <f ca="1">IF(COUNTA(O$1703:O2378)=1,"",OFFSET(B2376,-COUNTA(O$1703:O2378)+3,1))</f>
        <v>a1655000001juGRAAY</v>
      </c>
      <c r="D2378" s="878"/>
      <c r="E2378" s="875" t="str">
        <f ca="1">IFERROR(IF(VLOOKUP(C2378,' Disaggregation - Section E '!A$618:J2494,7,0)="","",VLOOKUP(C2378,' Disaggregation - Section E '!A$618:J2494,7,0)*100),"")</f>
        <v/>
      </c>
      <c r="F2378" s="877" t="str">
        <f ca="1">IFERROR(VLOOKUP(C2378,' Disaggregation - Section E '!A$618:J2494,5,0),"")</f>
        <v/>
      </c>
      <c r="G2378" s="876" t="str">
        <f ca="1">IFERROR(IF(VLOOKUP(C2378,' Disaggregation - Section E '!A$618:J2494,6,0)="","",VLOOKUP(C2378,' Disaggregation - Section E '!A$618:J2494,6,0)),"")</f>
        <v/>
      </c>
      <c r="H2378" s="876" t="str">
        <f ca="1">IFERROR(IF(INDEX(' Disaggregation - Section E '!F$618:F2494,MATCH(C2378,' Disaggregation - Section E '!A$618:A2494,0)+1,1)&lt;&gt;0,INDEX(' Disaggregation - Section E '!F$618:F2494,MATCH(C2378,' Disaggregation - Section E '!A$618:A2494,0)+1,1),""),"")</f>
        <v/>
      </c>
      <c r="I2378" s="877" t="str">
        <f ca="1">IFERROR(IF(VLOOKUP(C2378,' Disaggregation - Section E '!A$618:J2494,8,0)=0,"",VLOOKUP(C2378,' Disaggregation - Section E '!A$618:J2494,8,0)),"")</f>
        <v/>
      </c>
      <c r="J2378" s="877" t="str">
        <f ca="1">IFERROR(IF(VLOOKUP(C2378,' Disaggregation - Section E '!A$618:J2494,9,0)="","",VLOOKUP(C2378,' Disaggregation - Section E '!A$618:J2494,9,0)),"")</f>
        <v/>
      </c>
      <c r="K2378" s="873" t="str">
        <f ca="1">IFERROR(VLOOKUP(C2378,' Disaggregation - Section E '!A$618:J2494,3,0),"")</f>
        <v/>
      </c>
      <c r="L2378" s="873"/>
      <c r="M2378" s="873" t="str">
        <f ca="1">IFERROR(IF(VLOOKUP(C2378,' Disaggregation - Section E '!A$618:O1297,15,0)=0,"",VLOOKUP(C2378,' Disaggregation - Section E '!A$618:O1297,15,0)),"")</f>
        <v/>
      </c>
      <c r="N2378" s="877" t="str">
        <f ca="1">IFERROR(IF(VLOOKUP(C2378,' Disaggregation - Section E '!A$618:J2494,10,0)=0,"",VLOOKUP(C2378,' Disaggregation - Section E '!A$618:J2494,10,0)),"")</f>
        <v/>
      </c>
      <c r="O2378" s="873"/>
    </row>
    <row r="2379" spans="1:15" x14ac:dyDescent="0.35">
      <c r="A2379" s="873" t="b">
        <f t="shared" ca="1" si="156"/>
        <v>0</v>
      </c>
      <c r="B2379" s="873"/>
      <c r="C2379" s="884" t="str">
        <f ca="1">IF(COUNTA(O$1703:O2379)=1,"",OFFSET(B2377,-COUNTA(O$1703:O2379)+3,1))</f>
        <v>a1655000001juGSAAY</v>
      </c>
      <c r="D2379" s="878"/>
      <c r="E2379" s="875" t="str">
        <f ca="1">IFERROR(IF(VLOOKUP(C2379,' Disaggregation - Section E '!A$618:J2495,7,0)="","",VLOOKUP(C2379,' Disaggregation - Section E '!A$618:J2495,7,0)*100),"")</f>
        <v/>
      </c>
      <c r="F2379" s="877" t="str">
        <f ca="1">IFERROR(VLOOKUP(C2379,' Disaggregation - Section E '!A$618:J2495,5,0),"")</f>
        <v/>
      </c>
      <c r="G2379" s="876" t="str">
        <f ca="1">IFERROR(IF(VLOOKUP(C2379,' Disaggregation - Section E '!A$618:J2495,6,0)="","",VLOOKUP(C2379,' Disaggregation - Section E '!A$618:J2495,6,0)),"")</f>
        <v/>
      </c>
      <c r="H2379" s="876" t="str">
        <f ca="1">IFERROR(IF(INDEX(' Disaggregation - Section E '!F$618:F2495,MATCH(C2379,' Disaggregation - Section E '!A$618:A2495,0)+1,1)&lt;&gt;0,INDEX(' Disaggregation - Section E '!F$618:F2495,MATCH(C2379,' Disaggregation - Section E '!A$618:A2495,0)+1,1),""),"")</f>
        <v/>
      </c>
      <c r="I2379" s="877" t="str">
        <f ca="1">IFERROR(IF(VLOOKUP(C2379,' Disaggregation - Section E '!A$618:J2495,8,0)=0,"",VLOOKUP(C2379,' Disaggregation - Section E '!A$618:J2495,8,0)),"")</f>
        <v/>
      </c>
      <c r="J2379" s="877" t="str">
        <f ca="1">IFERROR(IF(VLOOKUP(C2379,' Disaggregation - Section E '!A$618:J2495,9,0)="","",VLOOKUP(C2379,' Disaggregation - Section E '!A$618:J2495,9,0)),"")</f>
        <v/>
      </c>
      <c r="K2379" s="873" t="str">
        <f ca="1">IFERROR(VLOOKUP(C2379,' Disaggregation - Section E '!A$618:J2495,3,0),"")</f>
        <v/>
      </c>
      <c r="L2379" s="873"/>
      <c r="M2379" s="873" t="str">
        <f ca="1">IFERROR(IF(VLOOKUP(C2379,' Disaggregation - Section E '!A$618:O1298,15,0)=0,"",VLOOKUP(C2379,' Disaggregation - Section E '!A$618:O1298,15,0)),"")</f>
        <v/>
      </c>
      <c r="N2379" s="877" t="str">
        <f ca="1">IFERROR(IF(VLOOKUP(C2379,' Disaggregation - Section E '!A$618:J2495,10,0)=0,"",VLOOKUP(C2379,' Disaggregation - Section E '!A$618:J2495,10,0)),"")</f>
        <v/>
      </c>
      <c r="O2379" s="873"/>
    </row>
    <row r="2380" spans="1:15" x14ac:dyDescent="0.35">
      <c r="A2380" s="873" t="b">
        <f t="shared" ca="1" si="156"/>
        <v>0</v>
      </c>
      <c r="B2380" s="873"/>
      <c r="C2380" s="884" t="str">
        <f ca="1">IF(COUNTA(O$1703:O2380)=1,"",OFFSET(B2378,-COUNTA(O$1703:O2380)+3,1))</f>
        <v>a1655000001juGTAAY</v>
      </c>
      <c r="D2380" s="878"/>
      <c r="E2380" s="875" t="str">
        <f ca="1">IFERROR(IF(VLOOKUP(C2380,' Disaggregation - Section E '!A$618:J2496,7,0)="","",VLOOKUP(C2380,' Disaggregation - Section E '!A$618:J2496,7,0)*100),"")</f>
        <v/>
      </c>
      <c r="F2380" s="877" t="str">
        <f ca="1">IFERROR(VLOOKUP(C2380,' Disaggregation - Section E '!A$618:J2496,5,0),"")</f>
        <v/>
      </c>
      <c r="G2380" s="876" t="str">
        <f ca="1">IFERROR(IF(VLOOKUP(C2380,' Disaggregation - Section E '!A$618:J2496,6,0)="","",VLOOKUP(C2380,' Disaggregation - Section E '!A$618:J2496,6,0)),"")</f>
        <v/>
      </c>
      <c r="H2380" s="876" t="str">
        <f ca="1">IFERROR(IF(INDEX(' Disaggregation - Section E '!F$618:F2496,MATCH(C2380,' Disaggregation - Section E '!A$618:A2496,0)+1,1)&lt;&gt;0,INDEX(' Disaggregation - Section E '!F$618:F2496,MATCH(C2380,' Disaggregation - Section E '!A$618:A2496,0)+1,1),""),"")</f>
        <v/>
      </c>
      <c r="I2380" s="877" t="str">
        <f ca="1">IFERROR(IF(VLOOKUP(C2380,' Disaggregation - Section E '!A$618:J2496,8,0)=0,"",VLOOKUP(C2380,' Disaggregation - Section E '!A$618:J2496,8,0)),"")</f>
        <v/>
      </c>
      <c r="J2380" s="877" t="str">
        <f ca="1">IFERROR(IF(VLOOKUP(C2380,' Disaggregation - Section E '!A$618:J2496,9,0)="","",VLOOKUP(C2380,' Disaggregation - Section E '!A$618:J2496,9,0)),"")</f>
        <v/>
      </c>
      <c r="K2380" s="873" t="str">
        <f ca="1">IFERROR(VLOOKUP(C2380,' Disaggregation - Section E '!A$618:J2496,3,0),"")</f>
        <v/>
      </c>
      <c r="L2380" s="873"/>
      <c r="M2380" s="873" t="str">
        <f ca="1">IFERROR(IF(VLOOKUP(C2380,' Disaggregation - Section E '!A$618:O1299,15,0)=0,"",VLOOKUP(C2380,' Disaggregation - Section E '!A$618:O1299,15,0)),"")</f>
        <v/>
      </c>
      <c r="N2380" s="877" t="str">
        <f ca="1">IFERROR(IF(VLOOKUP(C2380,' Disaggregation - Section E '!A$618:J2496,10,0)=0,"",VLOOKUP(C2380,' Disaggregation - Section E '!A$618:J2496,10,0)),"")</f>
        <v/>
      </c>
      <c r="O2380" s="873"/>
    </row>
    <row r="2381" spans="1:15" x14ac:dyDescent="0.35">
      <c r="A2381" s="873" t="b">
        <f t="shared" ca="1" si="156"/>
        <v>0</v>
      </c>
      <c r="B2381" s="873"/>
      <c r="C2381" s="884" t="str">
        <f ca="1">IF(COUNTA(O$1703:O2381)=1,"",OFFSET(B2379,-COUNTA(O$1703:O2381)+3,1))</f>
        <v>a1655000001juGUAAY</v>
      </c>
      <c r="D2381" s="878"/>
      <c r="E2381" s="875" t="str">
        <f ca="1">IFERROR(IF(VLOOKUP(C2381,' Disaggregation - Section E '!A$618:J2497,7,0)="","",VLOOKUP(C2381,' Disaggregation - Section E '!A$618:J2497,7,0)*100),"")</f>
        <v/>
      </c>
      <c r="F2381" s="877" t="str">
        <f ca="1">IFERROR(VLOOKUP(C2381,' Disaggregation - Section E '!A$618:J2497,5,0),"")</f>
        <v/>
      </c>
      <c r="G2381" s="876" t="str">
        <f ca="1">IFERROR(IF(VLOOKUP(C2381,' Disaggregation - Section E '!A$618:J2497,6,0)="","",VLOOKUP(C2381,' Disaggregation - Section E '!A$618:J2497,6,0)),"")</f>
        <v/>
      </c>
      <c r="H2381" s="876" t="str">
        <f ca="1">IFERROR(IF(INDEX(' Disaggregation - Section E '!F$618:F2497,MATCH(C2381,' Disaggregation - Section E '!A$618:A2497,0)+1,1)&lt;&gt;0,INDEX(' Disaggregation - Section E '!F$618:F2497,MATCH(C2381,' Disaggregation - Section E '!A$618:A2497,0)+1,1),""),"")</f>
        <v/>
      </c>
      <c r="I2381" s="877" t="str">
        <f ca="1">IFERROR(IF(VLOOKUP(C2381,' Disaggregation - Section E '!A$618:J2497,8,0)=0,"",VLOOKUP(C2381,' Disaggregation - Section E '!A$618:J2497,8,0)),"")</f>
        <v/>
      </c>
      <c r="J2381" s="877" t="str">
        <f ca="1">IFERROR(IF(VLOOKUP(C2381,' Disaggregation - Section E '!A$618:J2497,9,0)="","",VLOOKUP(C2381,' Disaggregation - Section E '!A$618:J2497,9,0)),"")</f>
        <v/>
      </c>
      <c r="K2381" s="873" t="str">
        <f ca="1">IFERROR(VLOOKUP(C2381,' Disaggregation - Section E '!A$618:J2497,3,0),"")</f>
        <v/>
      </c>
      <c r="L2381" s="873"/>
      <c r="M2381" s="873" t="str">
        <f ca="1">IFERROR(IF(VLOOKUP(C2381,' Disaggregation - Section E '!A$618:O1300,15,0)=0,"",VLOOKUP(C2381,' Disaggregation - Section E '!A$618:O1300,15,0)),"")</f>
        <v/>
      </c>
      <c r="N2381" s="877" t="str">
        <f ca="1">IFERROR(IF(VLOOKUP(C2381,' Disaggregation - Section E '!A$618:J2497,10,0)=0,"",VLOOKUP(C2381,' Disaggregation - Section E '!A$618:J2497,10,0)),"")</f>
        <v/>
      </c>
      <c r="O2381" s="873"/>
    </row>
    <row r="2382" spans="1:15" x14ac:dyDescent="0.35">
      <c r="A2382" s="873" t="b">
        <f t="shared" ca="1" si="156"/>
        <v>0</v>
      </c>
      <c r="B2382" s="873"/>
      <c r="C2382" s="884" t="str">
        <f ca="1">IF(COUNTA(O$1703:O2382)=1,"",OFFSET(B2380,-COUNTA(O$1703:O2382)+3,1))</f>
        <v>a1655000001juGVAAY</v>
      </c>
      <c r="D2382" s="878"/>
      <c r="E2382" s="875" t="str">
        <f ca="1">IFERROR(IF(VLOOKUP(C2382,' Disaggregation - Section E '!A$618:J2498,7,0)="","",VLOOKUP(C2382,' Disaggregation - Section E '!A$618:J2498,7,0)*100),"")</f>
        <v/>
      </c>
      <c r="F2382" s="877" t="str">
        <f ca="1">IFERROR(VLOOKUP(C2382,' Disaggregation - Section E '!A$618:J2498,5,0),"")</f>
        <v/>
      </c>
      <c r="G2382" s="876" t="str">
        <f ca="1">IFERROR(IF(VLOOKUP(C2382,' Disaggregation - Section E '!A$618:J2498,6,0)="","",VLOOKUP(C2382,' Disaggregation - Section E '!A$618:J2498,6,0)),"")</f>
        <v/>
      </c>
      <c r="H2382" s="876" t="str">
        <f ca="1">IFERROR(IF(INDEX(' Disaggregation - Section E '!F$618:F2498,MATCH(C2382,' Disaggregation - Section E '!A$618:A2498,0)+1,1)&lt;&gt;0,INDEX(' Disaggregation - Section E '!F$618:F2498,MATCH(C2382,' Disaggregation - Section E '!A$618:A2498,0)+1,1),""),"")</f>
        <v/>
      </c>
      <c r="I2382" s="877" t="str">
        <f ca="1">IFERROR(IF(VLOOKUP(C2382,' Disaggregation - Section E '!A$618:J2498,8,0)=0,"",VLOOKUP(C2382,' Disaggregation - Section E '!A$618:J2498,8,0)),"")</f>
        <v/>
      </c>
      <c r="J2382" s="877" t="str">
        <f ca="1">IFERROR(IF(VLOOKUP(C2382,' Disaggregation - Section E '!A$618:J2498,9,0)="","",VLOOKUP(C2382,' Disaggregation - Section E '!A$618:J2498,9,0)),"")</f>
        <v/>
      </c>
      <c r="K2382" s="873" t="str">
        <f ca="1">IFERROR(VLOOKUP(C2382,' Disaggregation - Section E '!A$618:J2498,3,0),"")</f>
        <v/>
      </c>
      <c r="L2382" s="873"/>
      <c r="M2382" s="873" t="str">
        <f ca="1">IFERROR(IF(VLOOKUP(C2382,' Disaggregation - Section E '!A$618:O1301,15,0)=0,"",VLOOKUP(C2382,' Disaggregation - Section E '!A$618:O1301,15,0)),"")</f>
        <v/>
      </c>
      <c r="N2382" s="877" t="str">
        <f ca="1">IFERROR(IF(VLOOKUP(C2382,' Disaggregation - Section E '!A$618:J2498,10,0)=0,"",VLOOKUP(C2382,' Disaggregation - Section E '!A$618:J2498,10,0)),"")</f>
        <v/>
      </c>
      <c r="O2382" s="873"/>
    </row>
    <row r="2383" spans="1:15" x14ac:dyDescent="0.35">
      <c r="A2383" s="873" t="b">
        <f t="shared" ca="1" si="156"/>
        <v>0</v>
      </c>
      <c r="B2383" s="873"/>
      <c r="C2383" s="884" t="str">
        <f ca="1">IF(COUNTA(O$1703:O2383)=1,"",OFFSET(B2381,-COUNTA(O$1703:O2383)+3,1))</f>
        <v>a1655000001juGWAAY</v>
      </c>
      <c r="D2383" s="878"/>
      <c r="E2383" s="875" t="str">
        <f ca="1">IFERROR(IF(VLOOKUP(C2383,' Disaggregation - Section E '!A$618:J2499,7,0)="","",VLOOKUP(C2383,' Disaggregation - Section E '!A$618:J2499,7,0)*100),"")</f>
        <v/>
      </c>
      <c r="F2383" s="877" t="str">
        <f ca="1">IFERROR(VLOOKUP(C2383,' Disaggregation - Section E '!A$618:J2499,5,0),"")</f>
        <v/>
      </c>
      <c r="G2383" s="876" t="str">
        <f ca="1">IFERROR(IF(VLOOKUP(C2383,' Disaggregation - Section E '!A$618:J2499,6,0)="","",VLOOKUP(C2383,' Disaggregation - Section E '!A$618:J2499,6,0)),"")</f>
        <v/>
      </c>
      <c r="H2383" s="876" t="str">
        <f ca="1">IFERROR(IF(INDEX(' Disaggregation - Section E '!F$618:F2499,MATCH(C2383,' Disaggregation - Section E '!A$618:A2499,0)+1,1)&lt;&gt;0,INDEX(' Disaggregation - Section E '!F$618:F2499,MATCH(C2383,' Disaggregation - Section E '!A$618:A2499,0)+1,1),""),"")</f>
        <v/>
      </c>
      <c r="I2383" s="877" t="str">
        <f ca="1">IFERROR(IF(VLOOKUP(C2383,' Disaggregation - Section E '!A$618:J2499,8,0)=0,"",VLOOKUP(C2383,' Disaggregation - Section E '!A$618:J2499,8,0)),"")</f>
        <v/>
      </c>
      <c r="J2383" s="877" t="str">
        <f ca="1">IFERROR(IF(VLOOKUP(C2383,' Disaggregation - Section E '!A$618:J2499,9,0)="","",VLOOKUP(C2383,' Disaggregation - Section E '!A$618:J2499,9,0)),"")</f>
        <v/>
      </c>
      <c r="K2383" s="873" t="str">
        <f ca="1">IFERROR(VLOOKUP(C2383,' Disaggregation - Section E '!A$618:J2499,3,0),"")</f>
        <v/>
      </c>
      <c r="L2383" s="873"/>
      <c r="M2383" s="873" t="str">
        <f ca="1">IFERROR(IF(VLOOKUP(C2383,' Disaggregation - Section E '!A$618:O1302,15,0)=0,"",VLOOKUP(C2383,' Disaggregation - Section E '!A$618:O1302,15,0)),"")</f>
        <v/>
      </c>
      <c r="N2383" s="877" t="str">
        <f ca="1">IFERROR(IF(VLOOKUP(C2383,' Disaggregation - Section E '!A$618:J2499,10,0)=0,"",VLOOKUP(C2383,' Disaggregation - Section E '!A$618:J2499,10,0)),"")</f>
        <v/>
      </c>
      <c r="O2383" s="873"/>
    </row>
    <row r="2384" spans="1:15" x14ac:dyDescent="0.35">
      <c r="A2384" s="873" t="b">
        <f t="shared" ca="1" si="156"/>
        <v>0</v>
      </c>
      <c r="B2384" s="873"/>
      <c r="C2384" s="884" t="str">
        <f ca="1">IF(COUNTA(O$1703:O2384)=1,"",OFFSET(B2382,-COUNTA(O$1703:O2384)+3,1))</f>
        <v>a1655000001juGXAAY</v>
      </c>
      <c r="D2384" s="878"/>
      <c r="E2384" s="875" t="str">
        <f ca="1">IFERROR(IF(VLOOKUP(C2384,' Disaggregation - Section E '!A$618:J2500,7,0)="","",VLOOKUP(C2384,' Disaggregation - Section E '!A$618:J2500,7,0)*100),"")</f>
        <v/>
      </c>
      <c r="F2384" s="877" t="str">
        <f ca="1">IFERROR(VLOOKUP(C2384,' Disaggregation - Section E '!A$618:J2500,5,0),"")</f>
        <v/>
      </c>
      <c r="G2384" s="876" t="str">
        <f ca="1">IFERROR(IF(VLOOKUP(C2384,' Disaggregation - Section E '!A$618:J2500,6,0)="","",VLOOKUP(C2384,' Disaggregation - Section E '!A$618:J2500,6,0)),"")</f>
        <v/>
      </c>
      <c r="H2384" s="876" t="str">
        <f ca="1">IFERROR(IF(INDEX(' Disaggregation - Section E '!F$618:F2500,MATCH(C2384,' Disaggregation - Section E '!A$618:A2500,0)+1,1)&lt;&gt;0,INDEX(' Disaggregation - Section E '!F$618:F2500,MATCH(C2384,' Disaggregation - Section E '!A$618:A2500,0)+1,1),""),"")</f>
        <v/>
      </c>
      <c r="I2384" s="877" t="str">
        <f ca="1">IFERROR(IF(VLOOKUP(C2384,' Disaggregation - Section E '!A$618:J2500,8,0)=0,"",VLOOKUP(C2384,' Disaggregation - Section E '!A$618:J2500,8,0)),"")</f>
        <v/>
      </c>
      <c r="J2384" s="877" t="str">
        <f ca="1">IFERROR(IF(VLOOKUP(C2384,' Disaggregation - Section E '!A$618:J2500,9,0)="","",VLOOKUP(C2384,' Disaggregation - Section E '!A$618:J2500,9,0)),"")</f>
        <v/>
      </c>
      <c r="K2384" s="873" t="str">
        <f ca="1">IFERROR(VLOOKUP(C2384,' Disaggregation - Section E '!A$618:J2500,3,0),"")</f>
        <v/>
      </c>
      <c r="L2384" s="873"/>
      <c r="M2384" s="873" t="str">
        <f ca="1">IFERROR(IF(VLOOKUP(C2384,' Disaggregation - Section E '!A$618:O1303,15,0)=0,"",VLOOKUP(C2384,' Disaggregation - Section E '!A$618:O1303,15,0)),"")</f>
        <v/>
      </c>
      <c r="N2384" s="877" t="str">
        <f ca="1">IFERROR(IF(VLOOKUP(C2384,' Disaggregation - Section E '!A$618:J2500,10,0)=0,"",VLOOKUP(C2384,' Disaggregation - Section E '!A$618:J2500,10,0)),"")</f>
        <v/>
      </c>
      <c r="O2384" s="873"/>
    </row>
    <row r="2385" spans="1:15" x14ac:dyDescent="0.35">
      <c r="A2385" s="873" t="b">
        <f t="shared" ca="1" si="156"/>
        <v>0</v>
      </c>
      <c r="B2385" s="873"/>
      <c r="C2385" s="884" t="str">
        <f ca="1">IF(COUNTA(O$1703:O2385)=1,"",OFFSET(B2383,-COUNTA(O$1703:O2385)+3,1))</f>
        <v>a1655000001juGYAAY</v>
      </c>
      <c r="D2385" s="878"/>
      <c r="E2385" s="875" t="str">
        <f ca="1">IFERROR(IF(VLOOKUP(C2385,' Disaggregation - Section E '!A$618:J2501,7,0)="","",VLOOKUP(C2385,' Disaggregation - Section E '!A$618:J2501,7,0)*100),"")</f>
        <v/>
      </c>
      <c r="F2385" s="877" t="str">
        <f ca="1">IFERROR(VLOOKUP(C2385,' Disaggregation - Section E '!A$618:J2501,5,0),"")</f>
        <v/>
      </c>
      <c r="G2385" s="876" t="str">
        <f ca="1">IFERROR(IF(VLOOKUP(C2385,' Disaggregation - Section E '!A$618:J2501,6,0)="","",VLOOKUP(C2385,' Disaggregation - Section E '!A$618:J2501,6,0)),"")</f>
        <v/>
      </c>
      <c r="H2385" s="876" t="str">
        <f ca="1">IFERROR(IF(INDEX(' Disaggregation - Section E '!F$618:F2501,MATCH(C2385,' Disaggregation - Section E '!A$618:A2501,0)+1,1)&lt;&gt;0,INDEX(' Disaggregation - Section E '!F$618:F2501,MATCH(C2385,' Disaggregation - Section E '!A$618:A2501,0)+1,1),""),"")</f>
        <v/>
      </c>
      <c r="I2385" s="877" t="str">
        <f ca="1">IFERROR(IF(VLOOKUP(C2385,' Disaggregation - Section E '!A$618:J2501,8,0)=0,"",VLOOKUP(C2385,' Disaggregation - Section E '!A$618:J2501,8,0)),"")</f>
        <v/>
      </c>
      <c r="J2385" s="877" t="str">
        <f ca="1">IFERROR(IF(VLOOKUP(C2385,' Disaggregation - Section E '!A$618:J2501,9,0)="","",VLOOKUP(C2385,' Disaggregation - Section E '!A$618:J2501,9,0)),"")</f>
        <v/>
      </c>
      <c r="K2385" s="873" t="str">
        <f ca="1">IFERROR(VLOOKUP(C2385,' Disaggregation - Section E '!A$618:J2501,3,0),"")</f>
        <v/>
      </c>
      <c r="L2385" s="873"/>
      <c r="M2385" s="873" t="str">
        <f ca="1">IFERROR(IF(VLOOKUP(C2385,' Disaggregation - Section E '!A$618:O1304,15,0)=0,"",VLOOKUP(C2385,' Disaggregation - Section E '!A$618:O1304,15,0)),"")</f>
        <v/>
      </c>
      <c r="N2385" s="877" t="str">
        <f ca="1">IFERROR(IF(VLOOKUP(C2385,' Disaggregation - Section E '!A$618:J2501,10,0)=0,"",VLOOKUP(C2385,' Disaggregation - Section E '!A$618:J2501,10,0)),"")</f>
        <v/>
      </c>
      <c r="O2385" s="873"/>
    </row>
    <row r="2386" spans="1:15" x14ac:dyDescent="0.35">
      <c r="A2386" s="873" t="b">
        <f t="shared" ca="1" si="156"/>
        <v>0</v>
      </c>
      <c r="B2386" s="873"/>
      <c r="C2386" s="884" t="str">
        <f ca="1">IF(COUNTA(O$1703:O2386)=1,"",OFFSET(B2384,-COUNTA(O$1703:O2386)+3,1))</f>
        <v>a1655000001juGZAAY</v>
      </c>
      <c r="D2386" s="878"/>
      <c r="E2386" s="875" t="str">
        <f ca="1">IFERROR(IF(VLOOKUP(C2386,' Disaggregation - Section E '!A$618:J2502,7,0)="","",VLOOKUP(C2386,' Disaggregation - Section E '!A$618:J2502,7,0)*100),"")</f>
        <v/>
      </c>
      <c r="F2386" s="877" t="str">
        <f ca="1">IFERROR(VLOOKUP(C2386,' Disaggregation - Section E '!A$618:J2502,5,0),"")</f>
        <v/>
      </c>
      <c r="G2386" s="876" t="str">
        <f ca="1">IFERROR(IF(VLOOKUP(C2386,' Disaggregation - Section E '!A$618:J2502,6,0)="","",VLOOKUP(C2386,' Disaggregation - Section E '!A$618:J2502,6,0)),"")</f>
        <v/>
      </c>
      <c r="H2386" s="876" t="str">
        <f ca="1">IFERROR(IF(INDEX(' Disaggregation - Section E '!F$618:F2502,MATCH(C2386,' Disaggregation - Section E '!A$618:A2502,0)+1,1)&lt;&gt;0,INDEX(' Disaggregation - Section E '!F$618:F2502,MATCH(C2386,' Disaggregation - Section E '!A$618:A2502,0)+1,1),""),"")</f>
        <v/>
      </c>
      <c r="I2386" s="877" t="str">
        <f ca="1">IFERROR(IF(VLOOKUP(C2386,' Disaggregation - Section E '!A$618:J2502,8,0)=0,"",VLOOKUP(C2386,' Disaggregation - Section E '!A$618:J2502,8,0)),"")</f>
        <v/>
      </c>
      <c r="J2386" s="877" t="str">
        <f ca="1">IFERROR(IF(VLOOKUP(C2386,' Disaggregation - Section E '!A$618:J2502,9,0)="","",VLOOKUP(C2386,' Disaggregation - Section E '!A$618:J2502,9,0)),"")</f>
        <v/>
      </c>
      <c r="K2386" s="873" t="str">
        <f ca="1">IFERROR(VLOOKUP(C2386,' Disaggregation - Section E '!A$618:J2502,3,0),"")</f>
        <v/>
      </c>
      <c r="L2386" s="873"/>
      <c r="M2386" s="873" t="str">
        <f ca="1">IFERROR(IF(VLOOKUP(C2386,' Disaggregation - Section E '!A$618:O1305,15,0)=0,"",VLOOKUP(C2386,' Disaggregation - Section E '!A$618:O1305,15,0)),"")</f>
        <v/>
      </c>
      <c r="N2386" s="877" t="str">
        <f ca="1">IFERROR(IF(VLOOKUP(C2386,' Disaggregation - Section E '!A$618:J2502,10,0)=0,"",VLOOKUP(C2386,' Disaggregation - Section E '!A$618:J2502,10,0)),"")</f>
        <v/>
      </c>
      <c r="O2386" s="873"/>
    </row>
    <row r="2387" spans="1:15" x14ac:dyDescent="0.35">
      <c r="A2387" s="873" t="b">
        <f t="shared" ca="1" si="156"/>
        <v>0</v>
      </c>
      <c r="B2387" s="873"/>
      <c r="C2387" s="884" t="str">
        <f ca="1">IF(COUNTA(O$1703:O2387)=1,"",OFFSET(B2385,-COUNTA(O$1703:O2387)+3,1))</f>
        <v>a1655000001juGaAAI</v>
      </c>
      <c r="D2387" s="878"/>
      <c r="E2387" s="875" t="str">
        <f ca="1">IFERROR(IF(VLOOKUP(C2387,' Disaggregation - Section E '!A$618:J2503,7,0)="","",VLOOKUP(C2387,' Disaggregation - Section E '!A$618:J2503,7,0)*100),"")</f>
        <v/>
      </c>
      <c r="F2387" s="877" t="str">
        <f ca="1">IFERROR(VLOOKUP(C2387,' Disaggregation - Section E '!A$618:J2503,5,0),"")</f>
        <v/>
      </c>
      <c r="G2387" s="876" t="str">
        <f ca="1">IFERROR(IF(VLOOKUP(C2387,' Disaggregation - Section E '!A$618:J2503,6,0)="","",VLOOKUP(C2387,' Disaggregation - Section E '!A$618:J2503,6,0)),"")</f>
        <v/>
      </c>
      <c r="H2387" s="876" t="str">
        <f ca="1">IFERROR(IF(INDEX(' Disaggregation - Section E '!F$618:F2503,MATCH(C2387,' Disaggregation - Section E '!A$618:A2503,0)+1,1)&lt;&gt;0,INDEX(' Disaggregation - Section E '!F$618:F2503,MATCH(C2387,' Disaggregation - Section E '!A$618:A2503,0)+1,1),""),"")</f>
        <v/>
      </c>
      <c r="I2387" s="877" t="str">
        <f ca="1">IFERROR(IF(VLOOKUP(C2387,' Disaggregation - Section E '!A$618:J2503,8,0)=0,"",VLOOKUP(C2387,' Disaggregation - Section E '!A$618:J2503,8,0)),"")</f>
        <v/>
      </c>
      <c r="J2387" s="877" t="str">
        <f ca="1">IFERROR(IF(VLOOKUP(C2387,' Disaggregation - Section E '!A$618:J2503,9,0)="","",VLOOKUP(C2387,' Disaggregation - Section E '!A$618:J2503,9,0)),"")</f>
        <v/>
      </c>
      <c r="K2387" s="873" t="str">
        <f ca="1">IFERROR(VLOOKUP(C2387,' Disaggregation - Section E '!A$618:J2503,3,0),"")</f>
        <v/>
      </c>
      <c r="L2387" s="873"/>
      <c r="M2387" s="873" t="str">
        <f ca="1">IFERROR(IF(VLOOKUP(C2387,' Disaggregation - Section E '!A$618:O1306,15,0)=0,"",VLOOKUP(C2387,' Disaggregation - Section E '!A$618:O1306,15,0)),"")</f>
        <v/>
      </c>
      <c r="N2387" s="877" t="str">
        <f ca="1">IFERROR(IF(VLOOKUP(C2387,' Disaggregation - Section E '!A$618:J2503,10,0)=0,"",VLOOKUP(C2387,' Disaggregation - Section E '!A$618:J2503,10,0)),"")</f>
        <v/>
      </c>
      <c r="O2387" s="873"/>
    </row>
    <row r="2388" spans="1:15" x14ac:dyDescent="0.35">
      <c r="A2388" s="873" t="b">
        <f t="shared" ca="1" si="156"/>
        <v>0</v>
      </c>
      <c r="B2388" s="873"/>
      <c r="C2388" s="884" t="str">
        <f ca="1">IF(COUNTA(O$1703:O2388)=1,"",OFFSET(B2386,-COUNTA(O$1703:O2388)+3,1))</f>
        <v>a1655000001juGbAAI</v>
      </c>
      <c r="D2388" s="878"/>
      <c r="E2388" s="875" t="str">
        <f ca="1">IFERROR(IF(VLOOKUP(C2388,' Disaggregation - Section E '!A$618:J2504,7,0)="","",VLOOKUP(C2388,' Disaggregation - Section E '!A$618:J2504,7,0)*100),"")</f>
        <v/>
      </c>
      <c r="F2388" s="877" t="str">
        <f ca="1">IFERROR(VLOOKUP(C2388,' Disaggregation - Section E '!A$618:J2504,5,0),"")</f>
        <v/>
      </c>
      <c r="G2388" s="876" t="str">
        <f ca="1">IFERROR(IF(VLOOKUP(C2388,' Disaggregation - Section E '!A$618:J2504,6,0)="","",VLOOKUP(C2388,' Disaggregation - Section E '!A$618:J2504,6,0)),"")</f>
        <v/>
      </c>
      <c r="H2388" s="876" t="str">
        <f ca="1">IFERROR(IF(INDEX(' Disaggregation - Section E '!F$618:F2504,MATCH(C2388,' Disaggregation - Section E '!A$618:A2504,0)+1,1)&lt;&gt;0,INDEX(' Disaggregation - Section E '!F$618:F2504,MATCH(C2388,' Disaggregation - Section E '!A$618:A2504,0)+1,1),""),"")</f>
        <v/>
      </c>
      <c r="I2388" s="877" t="str">
        <f ca="1">IFERROR(IF(VLOOKUP(C2388,' Disaggregation - Section E '!A$618:J2504,8,0)=0,"",VLOOKUP(C2388,' Disaggregation - Section E '!A$618:J2504,8,0)),"")</f>
        <v/>
      </c>
      <c r="J2388" s="877" t="str">
        <f ca="1">IFERROR(IF(VLOOKUP(C2388,' Disaggregation - Section E '!A$618:J2504,9,0)="","",VLOOKUP(C2388,' Disaggregation - Section E '!A$618:J2504,9,0)),"")</f>
        <v/>
      </c>
      <c r="K2388" s="873" t="str">
        <f ca="1">IFERROR(VLOOKUP(C2388,' Disaggregation - Section E '!A$618:J2504,3,0),"")</f>
        <v/>
      </c>
      <c r="L2388" s="873"/>
      <c r="M2388" s="873" t="str">
        <f ca="1">IFERROR(IF(VLOOKUP(C2388,' Disaggregation - Section E '!A$618:O1307,15,0)=0,"",VLOOKUP(C2388,' Disaggregation - Section E '!A$618:O1307,15,0)),"")</f>
        <v/>
      </c>
      <c r="N2388" s="877" t="str">
        <f ca="1">IFERROR(IF(VLOOKUP(C2388,' Disaggregation - Section E '!A$618:J2504,10,0)=0,"",VLOOKUP(C2388,' Disaggregation - Section E '!A$618:J2504,10,0)),"")</f>
        <v/>
      </c>
      <c r="O2388" s="873"/>
    </row>
    <row r="2389" spans="1:15" x14ac:dyDescent="0.35">
      <c r="A2389" s="873" t="b">
        <f t="shared" ca="1" si="156"/>
        <v>0</v>
      </c>
      <c r="B2389" s="873"/>
      <c r="C2389" s="884" t="str">
        <f ca="1">IF(COUNTA(O$1703:O2389)=1,"",OFFSET(B2387,-COUNTA(O$1703:O2389)+3,1))</f>
        <v>a1655000001juGcAAI</v>
      </c>
      <c r="D2389" s="878"/>
      <c r="E2389" s="875" t="str">
        <f ca="1">IFERROR(IF(VLOOKUP(C2389,' Disaggregation - Section E '!A$618:J2505,7,0)="","",VLOOKUP(C2389,' Disaggregation - Section E '!A$618:J2505,7,0)*100),"")</f>
        <v/>
      </c>
      <c r="F2389" s="877" t="str">
        <f ca="1">IFERROR(VLOOKUP(C2389,' Disaggregation - Section E '!A$618:J2505,5,0),"")</f>
        <v/>
      </c>
      <c r="G2389" s="876" t="str">
        <f ca="1">IFERROR(IF(VLOOKUP(C2389,' Disaggregation - Section E '!A$618:J2505,6,0)="","",VLOOKUP(C2389,' Disaggregation - Section E '!A$618:J2505,6,0)),"")</f>
        <v/>
      </c>
      <c r="H2389" s="876" t="str">
        <f ca="1">IFERROR(IF(INDEX(' Disaggregation - Section E '!F$618:F2505,MATCH(C2389,' Disaggregation - Section E '!A$618:A2505,0)+1,1)&lt;&gt;0,INDEX(' Disaggregation - Section E '!F$618:F2505,MATCH(C2389,' Disaggregation - Section E '!A$618:A2505,0)+1,1),""),"")</f>
        <v/>
      </c>
      <c r="I2389" s="877" t="str">
        <f ca="1">IFERROR(IF(VLOOKUP(C2389,' Disaggregation - Section E '!A$618:J2505,8,0)=0,"",VLOOKUP(C2389,' Disaggregation - Section E '!A$618:J2505,8,0)),"")</f>
        <v/>
      </c>
      <c r="J2389" s="877" t="str">
        <f ca="1">IFERROR(IF(VLOOKUP(C2389,' Disaggregation - Section E '!A$618:J2505,9,0)="","",VLOOKUP(C2389,' Disaggregation - Section E '!A$618:J2505,9,0)),"")</f>
        <v/>
      </c>
      <c r="K2389" s="873" t="str">
        <f ca="1">IFERROR(VLOOKUP(C2389,' Disaggregation - Section E '!A$618:J2505,3,0),"")</f>
        <v/>
      </c>
      <c r="L2389" s="873"/>
      <c r="M2389" s="873" t="str">
        <f ca="1">IFERROR(IF(VLOOKUP(C2389,' Disaggregation - Section E '!A$618:O1308,15,0)=0,"",VLOOKUP(C2389,' Disaggregation - Section E '!A$618:O1308,15,0)),"")</f>
        <v/>
      </c>
      <c r="N2389" s="877" t="str">
        <f ca="1">IFERROR(IF(VLOOKUP(C2389,' Disaggregation - Section E '!A$618:J2505,10,0)=0,"",VLOOKUP(C2389,' Disaggregation - Section E '!A$618:J2505,10,0)),"")</f>
        <v/>
      </c>
      <c r="O2389" s="873"/>
    </row>
    <row r="2390" spans="1:15" x14ac:dyDescent="0.35">
      <c r="A2390" s="873" t="b">
        <f t="shared" ca="1" si="156"/>
        <v>0</v>
      </c>
      <c r="B2390" s="873"/>
      <c r="C2390" s="884" t="str">
        <f ca="1">IF(COUNTA(O$1703:O2390)=1,"",OFFSET(B2388,-COUNTA(O$1703:O2390)+3,1))</f>
        <v>a1655000001juGdAAI</v>
      </c>
      <c r="D2390" s="878"/>
      <c r="E2390" s="875" t="str">
        <f ca="1">IFERROR(IF(VLOOKUP(C2390,' Disaggregation - Section E '!A$618:J2506,7,0)="","",VLOOKUP(C2390,' Disaggregation - Section E '!A$618:J2506,7,0)*100),"")</f>
        <v/>
      </c>
      <c r="F2390" s="877" t="str">
        <f ca="1">IFERROR(VLOOKUP(C2390,' Disaggregation - Section E '!A$618:J2506,5,0),"")</f>
        <v/>
      </c>
      <c r="G2390" s="876" t="str">
        <f ca="1">IFERROR(IF(VLOOKUP(C2390,' Disaggregation - Section E '!A$618:J2506,6,0)="","",VLOOKUP(C2390,' Disaggregation - Section E '!A$618:J2506,6,0)),"")</f>
        <v/>
      </c>
      <c r="H2390" s="876" t="str">
        <f ca="1">IFERROR(IF(INDEX(' Disaggregation - Section E '!F$618:F2506,MATCH(C2390,' Disaggregation - Section E '!A$618:A2506,0)+1,1)&lt;&gt;0,INDEX(' Disaggregation - Section E '!F$618:F2506,MATCH(C2390,' Disaggregation - Section E '!A$618:A2506,0)+1,1),""),"")</f>
        <v/>
      </c>
      <c r="I2390" s="877" t="str">
        <f ca="1">IFERROR(IF(VLOOKUP(C2390,' Disaggregation - Section E '!A$618:J2506,8,0)=0,"",VLOOKUP(C2390,' Disaggregation - Section E '!A$618:J2506,8,0)),"")</f>
        <v/>
      </c>
      <c r="J2390" s="877" t="str">
        <f ca="1">IFERROR(IF(VLOOKUP(C2390,' Disaggregation - Section E '!A$618:J2506,9,0)="","",VLOOKUP(C2390,' Disaggregation - Section E '!A$618:J2506,9,0)),"")</f>
        <v/>
      </c>
      <c r="K2390" s="873" t="str">
        <f ca="1">IFERROR(VLOOKUP(C2390,' Disaggregation - Section E '!A$618:J2506,3,0),"")</f>
        <v/>
      </c>
      <c r="L2390" s="873"/>
      <c r="M2390" s="873" t="str">
        <f ca="1">IFERROR(IF(VLOOKUP(C2390,' Disaggregation - Section E '!A$618:O1309,15,0)=0,"",VLOOKUP(C2390,' Disaggregation - Section E '!A$618:O1309,15,0)),"")</f>
        <v/>
      </c>
      <c r="N2390" s="877" t="str">
        <f ca="1">IFERROR(IF(VLOOKUP(C2390,' Disaggregation - Section E '!A$618:J2506,10,0)=0,"",VLOOKUP(C2390,' Disaggregation - Section E '!A$618:J2506,10,0)),"")</f>
        <v/>
      </c>
      <c r="O2390" s="873"/>
    </row>
    <row r="2391" spans="1:15" x14ac:dyDescent="0.35">
      <c r="A2391" s="873" t="b">
        <f t="shared" ca="1" si="156"/>
        <v>0</v>
      </c>
      <c r="B2391" s="873"/>
      <c r="C2391" s="884" t="str">
        <f ca="1">IF(COUNTA(O$1703:O2391)=1,"",OFFSET(B2389,-COUNTA(O$1703:O2391)+3,1))</f>
        <v>a1655000001juGeAAI</v>
      </c>
      <c r="D2391" s="878"/>
      <c r="E2391" s="875" t="str">
        <f ca="1">IFERROR(IF(VLOOKUP(C2391,' Disaggregation - Section E '!A$618:J2507,7,0)="","",VLOOKUP(C2391,' Disaggregation - Section E '!A$618:J2507,7,0)*100),"")</f>
        <v/>
      </c>
      <c r="F2391" s="877" t="str">
        <f ca="1">IFERROR(VLOOKUP(C2391,' Disaggregation - Section E '!A$618:J2507,5,0),"")</f>
        <v/>
      </c>
      <c r="G2391" s="876" t="str">
        <f ca="1">IFERROR(IF(VLOOKUP(C2391,' Disaggregation - Section E '!A$618:J2507,6,0)="","",VLOOKUP(C2391,' Disaggregation - Section E '!A$618:J2507,6,0)),"")</f>
        <v/>
      </c>
      <c r="H2391" s="876" t="str">
        <f ca="1">IFERROR(IF(INDEX(' Disaggregation - Section E '!F$618:F2507,MATCH(C2391,' Disaggregation - Section E '!A$618:A2507,0)+1,1)&lt;&gt;0,INDEX(' Disaggregation - Section E '!F$618:F2507,MATCH(C2391,' Disaggregation - Section E '!A$618:A2507,0)+1,1),""),"")</f>
        <v/>
      </c>
      <c r="I2391" s="877" t="str">
        <f ca="1">IFERROR(IF(VLOOKUP(C2391,' Disaggregation - Section E '!A$618:J2507,8,0)=0,"",VLOOKUP(C2391,' Disaggregation - Section E '!A$618:J2507,8,0)),"")</f>
        <v/>
      </c>
      <c r="J2391" s="877" t="str">
        <f ca="1">IFERROR(IF(VLOOKUP(C2391,' Disaggregation - Section E '!A$618:J2507,9,0)="","",VLOOKUP(C2391,' Disaggregation - Section E '!A$618:J2507,9,0)),"")</f>
        <v/>
      </c>
      <c r="K2391" s="873" t="str">
        <f ca="1">IFERROR(VLOOKUP(C2391,' Disaggregation - Section E '!A$618:J2507,3,0),"")</f>
        <v/>
      </c>
      <c r="L2391" s="873"/>
      <c r="M2391" s="873" t="str">
        <f ca="1">IFERROR(IF(VLOOKUP(C2391,' Disaggregation - Section E '!A$618:O1310,15,0)=0,"",VLOOKUP(C2391,' Disaggregation - Section E '!A$618:O1310,15,0)),"")</f>
        <v/>
      </c>
      <c r="N2391" s="877" t="str">
        <f ca="1">IFERROR(IF(VLOOKUP(C2391,' Disaggregation - Section E '!A$618:J2507,10,0)=0,"",VLOOKUP(C2391,' Disaggregation - Section E '!A$618:J2507,10,0)),"")</f>
        <v/>
      </c>
      <c r="O2391" s="873"/>
    </row>
    <row r="2392" spans="1:15" x14ac:dyDescent="0.35">
      <c r="A2392" s="873" t="b">
        <f t="shared" ca="1" si="156"/>
        <v>0</v>
      </c>
      <c r="B2392" s="873"/>
      <c r="C2392" s="884" t="str">
        <f ca="1">IF(COUNTA(O$1703:O2392)=1,"",OFFSET(B2390,-COUNTA(O$1703:O2392)+3,1))</f>
        <v>a1655000001juGfAAI</v>
      </c>
      <c r="D2392" s="878"/>
      <c r="E2392" s="875" t="str">
        <f ca="1">IFERROR(IF(VLOOKUP(C2392,' Disaggregation - Section E '!A$618:J2508,7,0)="","",VLOOKUP(C2392,' Disaggregation - Section E '!A$618:J2508,7,0)*100),"")</f>
        <v/>
      </c>
      <c r="F2392" s="877" t="str">
        <f ca="1">IFERROR(VLOOKUP(C2392,' Disaggregation - Section E '!A$618:J2508,5,0),"")</f>
        <v/>
      </c>
      <c r="G2392" s="876" t="str">
        <f ca="1">IFERROR(IF(VLOOKUP(C2392,' Disaggregation - Section E '!A$618:J2508,6,0)="","",VLOOKUP(C2392,' Disaggregation - Section E '!A$618:J2508,6,0)),"")</f>
        <v/>
      </c>
      <c r="H2392" s="876" t="str">
        <f ca="1">IFERROR(IF(INDEX(' Disaggregation - Section E '!F$618:F2508,MATCH(C2392,' Disaggregation - Section E '!A$618:A2508,0)+1,1)&lt;&gt;0,INDEX(' Disaggregation - Section E '!F$618:F2508,MATCH(C2392,' Disaggregation - Section E '!A$618:A2508,0)+1,1),""),"")</f>
        <v/>
      </c>
      <c r="I2392" s="877" t="str">
        <f ca="1">IFERROR(IF(VLOOKUP(C2392,' Disaggregation - Section E '!A$618:J2508,8,0)=0,"",VLOOKUP(C2392,' Disaggregation - Section E '!A$618:J2508,8,0)),"")</f>
        <v/>
      </c>
      <c r="J2392" s="877" t="str">
        <f ca="1">IFERROR(IF(VLOOKUP(C2392,' Disaggregation - Section E '!A$618:J2508,9,0)="","",VLOOKUP(C2392,' Disaggregation - Section E '!A$618:J2508,9,0)),"")</f>
        <v/>
      </c>
      <c r="K2392" s="873" t="str">
        <f ca="1">IFERROR(VLOOKUP(C2392,' Disaggregation - Section E '!A$618:J2508,3,0),"")</f>
        <v/>
      </c>
      <c r="L2392" s="873"/>
      <c r="M2392" s="873" t="str">
        <f ca="1">IFERROR(IF(VLOOKUP(C2392,' Disaggregation - Section E '!A$618:O1311,15,0)=0,"",VLOOKUP(C2392,' Disaggregation - Section E '!A$618:O1311,15,0)),"")</f>
        <v/>
      </c>
      <c r="N2392" s="877" t="str">
        <f ca="1">IFERROR(IF(VLOOKUP(C2392,' Disaggregation - Section E '!A$618:J2508,10,0)=0,"",VLOOKUP(C2392,' Disaggregation - Section E '!A$618:J2508,10,0)),"")</f>
        <v/>
      </c>
      <c r="O2392" s="873"/>
    </row>
    <row r="2393" spans="1:15" x14ac:dyDescent="0.35">
      <c r="A2393" s="873" t="b">
        <f t="shared" ca="1" si="156"/>
        <v>0</v>
      </c>
      <c r="B2393" s="873"/>
      <c r="C2393" s="884" t="str">
        <f ca="1">IF(COUNTA(O$1703:O2393)=1,"",OFFSET(B2391,-COUNTA(O$1703:O2393)+3,1))</f>
        <v>a1655000001juGgAAI</v>
      </c>
      <c r="D2393" s="878"/>
      <c r="E2393" s="875" t="str">
        <f ca="1">IFERROR(IF(VLOOKUP(C2393,' Disaggregation - Section E '!A$618:J2509,7,0)="","",VLOOKUP(C2393,' Disaggregation - Section E '!A$618:J2509,7,0)*100),"")</f>
        <v/>
      </c>
      <c r="F2393" s="877" t="str">
        <f ca="1">IFERROR(VLOOKUP(C2393,' Disaggregation - Section E '!A$618:J2509,5,0),"")</f>
        <v/>
      </c>
      <c r="G2393" s="876" t="str">
        <f ca="1">IFERROR(IF(VLOOKUP(C2393,' Disaggregation - Section E '!A$618:J2509,6,0)="","",VLOOKUP(C2393,' Disaggregation - Section E '!A$618:J2509,6,0)),"")</f>
        <v/>
      </c>
      <c r="H2393" s="876" t="str">
        <f ca="1">IFERROR(IF(INDEX(' Disaggregation - Section E '!F$618:F2509,MATCH(C2393,' Disaggregation - Section E '!A$618:A2509,0)+1,1)&lt;&gt;0,INDEX(' Disaggregation - Section E '!F$618:F2509,MATCH(C2393,' Disaggregation - Section E '!A$618:A2509,0)+1,1),""),"")</f>
        <v/>
      </c>
      <c r="I2393" s="877" t="str">
        <f ca="1">IFERROR(IF(VLOOKUP(C2393,' Disaggregation - Section E '!A$618:J2509,8,0)=0,"",VLOOKUP(C2393,' Disaggregation - Section E '!A$618:J2509,8,0)),"")</f>
        <v/>
      </c>
      <c r="J2393" s="877" t="str">
        <f ca="1">IFERROR(IF(VLOOKUP(C2393,' Disaggregation - Section E '!A$618:J2509,9,0)="","",VLOOKUP(C2393,' Disaggregation - Section E '!A$618:J2509,9,0)),"")</f>
        <v/>
      </c>
      <c r="K2393" s="873" t="str">
        <f ca="1">IFERROR(VLOOKUP(C2393,' Disaggregation - Section E '!A$618:J2509,3,0),"")</f>
        <v/>
      </c>
      <c r="L2393" s="873"/>
      <c r="M2393" s="873" t="str">
        <f ca="1">IFERROR(IF(VLOOKUP(C2393,' Disaggregation - Section E '!A$618:O1312,15,0)=0,"",VLOOKUP(C2393,' Disaggregation - Section E '!A$618:O1312,15,0)),"")</f>
        <v/>
      </c>
      <c r="N2393" s="877" t="str">
        <f ca="1">IFERROR(IF(VLOOKUP(C2393,' Disaggregation - Section E '!A$618:J2509,10,0)=0,"",VLOOKUP(C2393,' Disaggregation - Section E '!A$618:J2509,10,0)),"")</f>
        <v/>
      </c>
      <c r="O2393" s="873"/>
    </row>
    <row r="2394" spans="1:15" x14ac:dyDescent="0.35">
      <c r="A2394" s="873" t="b">
        <f t="shared" ca="1" si="156"/>
        <v>0</v>
      </c>
      <c r="B2394" s="873"/>
      <c r="C2394" s="884" t="str">
        <f ca="1">IF(COUNTA(O$1703:O2394)=1,"",OFFSET(B2392,-COUNTA(O$1703:O2394)+3,1))</f>
        <v>a1655000001juGhAAI</v>
      </c>
      <c r="D2394" s="878"/>
      <c r="E2394" s="875" t="str">
        <f ca="1">IFERROR(IF(VLOOKUP(C2394,' Disaggregation - Section E '!A$618:J2510,7,0)="","",VLOOKUP(C2394,' Disaggregation - Section E '!A$618:J2510,7,0)*100),"")</f>
        <v/>
      </c>
      <c r="F2394" s="877" t="str">
        <f ca="1">IFERROR(VLOOKUP(C2394,' Disaggregation - Section E '!A$618:J2510,5,0),"")</f>
        <v/>
      </c>
      <c r="G2394" s="876" t="str">
        <f ca="1">IFERROR(IF(VLOOKUP(C2394,' Disaggregation - Section E '!A$618:J2510,6,0)="","",VLOOKUP(C2394,' Disaggregation - Section E '!A$618:J2510,6,0)),"")</f>
        <v/>
      </c>
      <c r="H2394" s="876" t="str">
        <f ca="1">IFERROR(IF(INDEX(' Disaggregation - Section E '!F$618:F2510,MATCH(C2394,' Disaggregation - Section E '!A$618:A2510,0)+1,1)&lt;&gt;0,INDEX(' Disaggregation - Section E '!F$618:F2510,MATCH(C2394,' Disaggregation - Section E '!A$618:A2510,0)+1,1),""),"")</f>
        <v/>
      </c>
      <c r="I2394" s="877" t="str">
        <f ca="1">IFERROR(IF(VLOOKUP(C2394,' Disaggregation - Section E '!A$618:J2510,8,0)=0,"",VLOOKUP(C2394,' Disaggregation - Section E '!A$618:J2510,8,0)),"")</f>
        <v/>
      </c>
      <c r="J2394" s="877" t="str">
        <f ca="1">IFERROR(IF(VLOOKUP(C2394,' Disaggregation - Section E '!A$618:J2510,9,0)="","",VLOOKUP(C2394,' Disaggregation - Section E '!A$618:J2510,9,0)),"")</f>
        <v/>
      </c>
      <c r="K2394" s="873" t="str">
        <f ca="1">IFERROR(VLOOKUP(C2394,' Disaggregation - Section E '!A$618:J2510,3,0),"")</f>
        <v/>
      </c>
      <c r="L2394" s="873"/>
      <c r="M2394" s="873" t="str">
        <f ca="1">IFERROR(IF(VLOOKUP(C2394,' Disaggregation - Section E '!A$618:O1313,15,0)=0,"",VLOOKUP(C2394,' Disaggregation - Section E '!A$618:O1313,15,0)),"")</f>
        <v/>
      </c>
      <c r="N2394" s="877" t="str">
        <f ca="1">IFERROR(IF(VLOOKUP(C2394,' Disaggregation - Section E '!A$618:J2510,10,0)=0,"",VLOOKUP(C2394,' Disaggregation - Section E '!A$618:J2510,10,0)),"")</f>
        <v/>
      </c>
      <c r="O2394" s="873"/>
    </row>
    <row r="2395" spans="1:15" x14ac:dyDescent="0.35">
      <c r="A2395" s="873" t="b">
        <f t="shared" ca="1" si="156"/>
        <v>0</v>
      </c>
      <c r="B2395" s="873"/>
      <c r="C2395" s="884" t="str">
        <f ca="1">IF(COUNTA(O$1703:O2395)=1,"",OFFSET(B2393,-COUNTA(O$1703:O2395)+3,1))</f>
        <v>a1655000001juGiAAI</v>
      </c>
      <c r="D2395" s="878"/>
      <c r="E2395" s="875" t="str">
        <f ca="1">IFERROR(IF(VLOOKUP(C2395,' Disaggregation - Section E '!A$618:J2511,7,0)="","",VLOOKUP(C2395,' Disaggregation - Section E '!A$618:J2511,7,0)*100),"")</f>
        <v/>
      </c>
      <c r="F2395" s="877" t="str">
        <f ca="1">IFERROR(VLOOKUP(C2395,' Disaggregation - Section E '!A$618:J2511,5,0),"")</f>
        <v/>
      </c>
      <c r="G2395" s="876" t="str">
        <f ca="1">IFERROR(IF(VLOOKUP(C2395,' Disaggregation - Section E '!A$618:J2511,6,0)="","",VLOOKUP(C2395,' Disaggregation - Section E '!A$618:J2511,6,0)),"")</f>
        <v/>
      </c>
      <c r="H2395" s="876" t="str">
        <f ca="1">IFERROR(IF(INDEX(' Disaggregation - Section E '!F$618:F2511,MATCH(C2395,' Disaggregation - Section E '!A$618:A2511,0)+1,1)&lt;&gt;0,INDEX(' Disaggregation - Section E '!F$618:F2511,MATCH(C2395,' Disaggregation - Section E '!A$618:A2511,0)+1,1),""),"")</f>
        <v/>
      </c>
      <c r="I2395" s="877" t="str">
        <f ca="1">IFERROR(IF(VLOOKUP(C2395,' Disaggregation - Section E '!A$618:J2511,8,0)=0,"",VLOOKUP(C2395,' Disaggregation - Section E '!A$618:J2511,8,0)),"")</f>
        <v/>
      </c>
      <c r="J2395" s="877" t="str">
        <f ca="1">IFERROR(IF(VLOOKUP(C2395,' Disaggregation - Section E '!A$618:J2511,9,0)="","",VLOOKUP(C2395,' Disaggregation - Section E '!A$618:J2511,9,0)),"")</f>
        <v/>
      </c>
      <c r="K2395" s="873" t="str">
        <f ca="1">IFERROR(VLOOKUP(C2395,' Disaggregation - Section E '!A$618:J2511,3,0),"")</f>
        <v/>
      </c>
      <c r="L2395" s="873"/>
      <c r="M2395" s="873" t="str">
        <f ca="1">IFERROR(IF(VLOOKUP(C2395,' Disaggregation - Section E '!A$618:O1314,15,0)=0,"",VLOOKUP(C2395,' Disaggregation - Section E '!A$618:O1314,15,0)),"")</f>
        <v/>
      </c>
      <c r="N2395" s="877" t="str">
        <f ca="1">IFERROR(IF(VLOOKUP(C2395,' Disaggregation - Section E '!A$618:J2511,10,0)=0,"",VLOOKUP(C2395,' Disaggregation - Section E '!A$618:J2511,10,0)),"")</f>
        <v/>
      </c>
      <c r="O2395" s="873"/>
    </row>
    <row r="2396" spans="1:15" x14ac:dyDescent="0.35">
      <c r="A2396" s="873" t="b">
        <f t="shared" ca="1" si="156"/>
        <v>0</v>
      </c>
      <c r="B2396" s="873"/>
      <c r="C2396" s="884" t="str">
        <f ca="1">IF(COUNTA(O$1703:O2396)=1,"",OFFSET(B2394,-COUNTA(O$1703:O2396)+3,1))</f>
        <v>a1655000001juGjAAI</v>
      </c>
      <c r="D2396" s="878"/>
      <c r="E2396" s="875" t="str">
        <f ca="1">IFERROR(IF(VLOOKUP(C2396,' Disaggregation - Section E '!A$618:J2512,7,0)="","",VLOOKUP(C2396,' Disaggregation - Section E '!A$618:J2512,7,0)*100),"")</f>
        <v/>
      </c>
      <c r="F2396" s="877" t="str">
        <f ca="1">IFERROR(VLOOKUP(C2396,' Disaggregation - Section E '!A$618:J2512,5,0),"")</f>
        <v/>
      </c>
      <c r="G2396" s="876" t="str">
        <f ca="1">IFERROR(IF(VLOOKUP(C2396,' Disaggregation - Section E '!A$618:J2512,6,0)="","",VLOOKUP(C2396,' Disaggregation - Section E '!A$618:J2512,6,0)),"")</f>
        <v/>
      </c>
      <c r="H2396" s="876" t="str">
        <f ca="1">IFERROR(IF(INDEX(' Disaggregation - Section E '!F$618:F2512,MATCH(C2396,' Disaggregation - Section E '!A$618:A2512,0)+1,1)&lt;&gt;0,INDEX(' Disaggregation - Section E '!F$618:F2512,MATCH(C2396,' Disaggregation - Section E '!A$618:A2512,0)+1,1),""),"")</f>
        <v/>
      </c>
      <c r="I2396" s="877" t="str">
        <f ca="1">IFERROR(IF(VLOOKUP(C2396,' Disaggregation - Section E '!A$618:J2512,8,0)=0,"",VLOOKUP(C2396,' Disaggregation - Section E '!A$618:J2512,8,0)),"")</f>
        <v/>
      </c>
      <c r="J2396" s="877" t="str">
        <f ca="1">IFERROR(IF(VLOOKUP(C2396,' Disaggregation - Section E '!A$618:J2512,9,0)="","",VLOOKUP(C2396,' Disaggregation - Section E '!A$618:J2512,9,0)),"")</f>
        <v/>
      </c>
      <c r="K2396" s="873" t="str">
        <f ca="1">IFERROR(VLOOKUP(C2396,' Disaggregation - Section E '!A$618:J2512,3,0),"")</f>
        <v/>
      </c>
      <c r="L2396" s="873"/>
      <c r="M2396" s="873" t="str">
        <f ca="1">IFERROR(IF(VLOOKUP(C2396,' Disaggregation - Section E '!A$618:O1315,15,0)=0,"",VLOOKUP(C2396,' Disaggregation - Section E '!A$618:O1315,15,0)),"")</f>
        <v/>
      </c>
      <c r="N2396" s="877" t="str">
        <f ca="1">IFERROR(IF(VLOOKUP(C2396,' Disaggregation - Section E '!A$618:J2512,10,0)=0,"",VLOOKUP(C2396,' Disaggregation - Section E '!A$618:J2512,10,0)),"")</f>
        <v/>
      </c>
      <c r="O2396" s="873"/>
    </row>
    <row r="2397" spans="1:15" x14ac:dyDescent="0.35">
      <c r="A2397" s="873" t="b">
        <f t="shared" ca="1" si="156"/>
        <v>0</v>
      </c>
      <c r="B2397" s="873"/>
      <c r="C2397" s="884" t="str">
        <f ca="1">IF(COUNTA(O$1703:O2397)=1,"",OFFSET(B2395,-COUNTA(O$1703:O2397)+3,1))</f>
        <v>a1655000001juGkAAI</v>
      </c>
      <c r="D2397" s="878"/>
      <c r="E2397" s="875" t="str">
        <f ca="1">IFERROR(IF(VLOOKUP(C2397,' Disaggregation - Section E '!A$618:J2513,7,0)="","",VLOOKUP(C2397,' Disaggregation - Section E '!A$618:J2513,7,0)*100),"")</f>
        <v/>
      </c>
      <c r="F2397" s="877" t="str">
        <f ca="1">IFERROR(VLOOKUP(C2397,' Disaggregation - Section E '!A$618:J2513,5,0),"")</f>
        <v/>
      </c>
      <c r="G2397" s="876" t="str">
        <f ca="1">IFERROR(IF(VLOOKUP(C2397,' Disaggregation - Section E '!A$618:J2513,6,0)="","",VLOOKUP(C2397,' Disaggregation - Section E '!A$618:J2513,6,0)),"")</f>
        <v/>
      </c>
      <c r="H2397" s="876" t="str">
        <f ca="1">IFERROR(IF(INDEX(' Disaggregation - Section E '!F$618:F2513,MATCH(C2397,' Disaggregation - Section E '!A$618:A2513,0)+1,1)&lt;&gt;0,INDEX(' Disaggregation - Section E '!F$618:F2513,MATCH(C2397,' Disaggregation - Section E '!A$618:A2513,0)+1,1),""),"")</f>
        <v/>
      </c>
      <c r="I2397" s="877" t="str">
        <f ca="1">IFERROR(IF(VLOOKUP(C2397,' Disaggregation - Section E '!A$618:J2513,8,0)=0,"",VLOOKUP(C2397,' Disaggregation - Section E '!A$618:J2513,8,0)),"")</f>
        <v/>
      </c>
      <c r="J2397" s="877" t="str">
        <f ca="1">IFERROR(IF(VLOOKUP(C2397,' Disaggregation - Section E '!A$618:J2513,9,0)="","",VLOOKUP(C2397,' Disaggregation - Section E '!A$618:J2513,9,0)),"")</f>
        <v/>
      </c>
      <c r="K2397" s="873" t="str">
        <f ca="1">IFERROR(VLOOKUP(C2397,' Disaggregation - Section E '!A$618:J2513,3,0),"")</f>
        <v/>
      </c>
      <c r="L2397" s="873"/>
      <c r="M2397" s="873" t="str">
        <f ca="1">IFERROR(IF(VLOOKUP(C2397,' Disaggregation - Section E '!A$618:O1316,15,0)=0,"",VLOOKUP(C2397,' Disaggregation - Section E '!A$618:O1316,15,0)),"")</f>
        <v/>
      </c>
      <c r="N2397" s="877" t="str">
        <f ca="1">IFERROR(IF(VLOOKUP(C2397,' Disaggregation - Section E '!A$618:J2513,10,0)=0,"",VLOOKUP(C2397,' Disaggregation - Section E '!A$618:J2513,10,0)),"")</f>
        <v/>
      </c>
      <c r="O2397" s="873"/>
    </row>
    <row r="2398" spans="1:15" x14ac:dyDescent="0.35">
      <c r="A2398" s="873" t="b">
        <f t="shared" ca="1" si="156"/>
        <v>0</v>
      </c>
      <c r="B2398" s="873"/>
      <c r="C2398" s="884" t="str">
        <f ca="1">IF(COUNTA(O$1703:O2398)=1,"",OFFSET(B2396,-COUNTA(O$1703:O2398)+3,1))</f>
        <v>a1655000001juGlAAI</v>
      </c>
      <c r="D2398" s="878"/>
      <c r="E2398" s="875" t="str">
        <f ca="1">IFERROR(IF(VLOOKUP(C2398,' Disaggregation - Section E '!A$618:J2514,7,0)="","",VLOOKUP(C2398,' Disaggregation - Section E '!A$618:J2514,7,0)*100),"")</f>
        <v/>
      </c>
      <c r="F2398" s="877" t="str">
        <f ca="1">IFERROR(VLOOKUP(C2398,' Disaggregation - Section E '!A$618:J2514,5,0),"")</f>
        <v/>
      </c>
      <c r="G2398" s="876" t="str">
        <f ca="1">IFERROR(IF(VLOOKUP(C2398,' Disaggregation - Section E '!A$618:J2514,6,0)="","",VLOOKUP(C2398,' Disaggregation - Section E '!A$618:J2514,6,0)),"")</f>
        <v/>
      </c>
      <c r="H2398" s="876" t="str">
        <f ca="1">IFERROR(IF(INDEX(' Disaggregation - Section E '!F$618:F2514,MATCH(C2398,' Disaggregation - Section E '!A$618:A2514,0)+1,1)&lt;&gt;0,INDEX(' Disaggregation - Section E '!F$618:F2514,MATCH(C2398,' Disaggregation - Section E '!A$618:A2514,0)+1,1),""),"")</f>
        <v/>
      </c>
      <c r="I2398" s="877" t="str">
        <f ca="1">IFERROR(IF(VLOOKUP(C2398,' Disaggregation - Section E '!A$618:J2514,8,0)=0,"",VLOOKUP(C2398,' Disaggregation - Section E '!A$618:J2514,8,0)),"")</f>
        <v/>
      </c>
      <c r="J2398" s="877" t="str">
        <f ca="1">IFERROR(IF(VLOOKUP(C2398,' Disaggregation - Section E '!A$618:J2514,9,0)="","",VLOOKUP(C2398,' Disaggregation - Section E '!A$618:J2514,9,0)),"")</f>
        <v/>
      </c>
      <c r="K2398" s="873" t="str">
        <f ca="1">IFERROR(VLOOKUP(C2398,' Disaggregation - Section E '!A$618:J2514,3,0),"")</f>
        <v/>
      </c>
      <c r="L2398" s="873"/>
      <c r="M2398" s="873" t="str">
        <f ca="1">IFERROR(IF(VLOOKUP(C2398,' Disaggregation - Section E '!A$618:O1317,15,0)=0,"",VLOOKUP(C2398,' Disaggregation - Section E '!A$618:O1317,15,0)),"")</f>
        <v/>
      </c>
      <c r="N2398" s="877" t="str">
        <f ca="1">IFERROR(IF(VLOOKUP(C2398,' Disaggregation - Section E '!A$618:J2514,10,0)=0,"",VLOOKUP(C2398,' Disaggregation - Section E '!A$618:J2514,10,0)),"")</f>
        <v/>
      </c>
      <c r="O2398" s="873"/>
    </row>
    <row r="2399" spans="1:15" x14ac:dyDescent="0.35">
      <c r="A2399" s="873" t="b">
        <f t="shared" ca="1" si="156"/>
        <v>0</v>
      </c>
      <c r="B2399" s="873"/>
      <c r="C2399" s="884" t="str">
        <f ca="1">IF(COUNTA(O$1703:O2399)=1,"",OFFSET(B2397,-COUNTA(O$1703:O2399)+3,1))</f>
        <v>a1655000001juGmAAI</v>
      </c>
      <c r="D2399" s="878"/>
      <c r="E2399" s="875" t="str">
        <f ca="1">IFERROR(IF(VLOOKUP(C2399,' Disaggregation - Section E '!A$618:J2515,7,0)="","",VLOOKUP(C2399,' Disaggregation - Section E '!A$618:J2515,7,0)*100),"")</f>
        <v/>
      </c>
      <c r="F2399" s="877" t="str">
        <f ca="1">IFERROR(VLOOKUP(C2399,' Disaggregation - Section E '!A$618:J2515,5,0),"")</f>
        <v/>
      </c>
      <c r="G2399" s="876" t="str">
        <f ca="1">IFERROR(IF(VLOOKUP(C2399,' Disaggregation - Section E '!A$618:J2515,6,0)="","",VLOOKUP(C2399,' Disaggregation - Section E '!A$618:J2515,6,0)),"")</f>
        <v/>
      </c>
      <c r="H2399" s="876" t="str">
        <f ca="1">IFERROR(IF(INDEX(' Disaggregation - Section E '!F$618:F2515,MATCH(C2399,' Disaggregation - Section E '!A$618:A2515,0)+1,1)&lt;&gt;0,INDEX(' Disaggregation - Section E '!F$618:F2515,MATCH(C2399,' Disaggregation - Section E '!A$618:A2515,0)+1,1),""),"")</f>
        <v/>
      </c>
      <c r="I2399" s="877" t="str">
        <f ca="1">IFERROR(IF(VLOOKUP(C2399,' Disaggregation - Section E '!A$618:J2515,8,0)=0,"",VLOOKUP(C2399,' Disaggregation - Section E '!A$618:J2515,8,0)),"")</f>
        <v/>
      </c>
      <c r="J2399" s="877" t="str">
        <f ca="1">IFERROR(IF(VLOOKUP(C2399,' Disaggregation - Section E '!A$618:J2515,9,0)="","",VLOOKUP(C2399,' Disaggregation - Section E '!A$618:J2515,9,0)),"")</f>
        <v/>
      </c>
      <c r="K2399" s="873" t="str">
        <f ca="1">IFERROR(VLOOKUP(C2399,' Disaggregation - Section E '!A$618:J2515,3,0),"")</f>
        <v/>
      </c>
      <c r="L2399" s="873"/>
      <c r="M2399" s="873" t="str">
        <f ca="1">IFERROR(IF(VLOOKUP(C2399,' Disaggregation - Section E '!A$618:O1318,15,0)=0,"",VLOOKUP(C2399,' Disaggregation - Section E '!A$618:O1318,15,0)),"")</f>
        <v/>
      </c>
      <c r="N2399" s="877" t="str">
        <f ca="1">IFERROR(IF(VLOOKUP(C2399,' Disaggregation - Section E '!A$618:J2515,10,0)=0,"",VLOOKUP(C2399,' Disaggregation - Section E '!A$618:J2515,10,0)),"")</f>
        <v/>
      </c>
      <c r="O2399" s="873"/>
    </row>
    <row r="2400" spans="1:15" x14ac:dyDescent="0.35">
      <c r="A2400" s="873" t="b">
        <f t="shared" ca="1" si="156"/>
        <v>0</v>
      </c>
      <c r="B2400" s="873"/>
      <c r="C2400" s="884" t="str">
        <f ca="1">IF(COUNTA(O$1703:O2400)=1,"",OFFSET(B2398,-COUNTA(O$1703:O2400)+3,1))</f>
        <v>a1655000001juGnAAI</v>
      </c>
      <c r="D2400" s="878"/>
      <c r="E2400" s="875" t="str">
        <f ca="1">IFERROR(IF(VLOOKUP(C2400,' Disaggregation - Section E '!A$618:J2516,7,0)="","",VLOOKUP(C2400,' Disaggregation - Section E '!A$618:J2516,7,0)*100),"")</f>
        <v/>
      </c>
      <c r="F2400" s="877" t="str">
        <f ca="1">IFERROR(VLOOKUP(C2400,' Disaggregation - Section E '!A$618:J2516,5,0),"")</f>
        <v/>
      </c>
      <c r="G2400" s="876" t="str">
        <f ca="1">IFERROR(IF(VLOOKUP(C2400,' Disaggregation - Section E '!A$618:J2516,6,0)="","",VLOOKUP(C2400,' Disaggregation - Section E '!A$618:J2516,6,0)),"")</f>
        <v/>
      </c>
      <c r="H2400" s="876" t="str">
        <f ca="1">IFERROR(IF(INDEX(' Disaggregation - Section E '!F$618:F2516,MATCH(C2400,' Disaggregation - Section E '!A$618:A2516,0)+1,1)&lt;&gt;0,INDEX(' Disaggregation - Section E '!F$618:F2516,MATCH(C2400,' Disaggregation - Section E '!A$618:A2516,0)+1,1),""),"")</f>
        <v/>
      </c>
      <c r="I2400" s="877" t="str">
        <f ca="1">IFERROR(IF(VLOOKUP(C2400,' Disaggregation - Section E '!A$618:J2516,8,0)=0,"",VLOOKUP(C2400,' Disaggregation - Section E '!A$618:J2516,8,0)),"")</f>
        <v/>
      </c>
      <c r="J2400" s="877" t="str">
        <f ca="1">IFERROR(IF(VLOOKUP(C2400,' Disaggregation - Section E '!A$618:J2516,9,0)="","",VLOOKUP(C2400,' Disaggregation - Section E '!A$618:J2516,9,0)),"")</f>
        <v/>
      </c>
      <c r="K2400" s="873" t="str">
        <f ca="1">IFERROR(VLOOKUP(C2400,' Disaggregation - Section E '!A$618:J2516,3,0),"")</f>
        <v/>
      </c>
      <c r="L2400" s="873"/>
      <c r="M2400" s="873" t="str">
        <f ca="1">IFERROR(IF(VLOOKUP(C2400,' Disaggregation - Section E '!A$618:O1319,15,0)=0,"",VLOOKUP(C2400,' Disaggregation - Section E '!A$618:O1319,15,0)),"")</f>
        <v/>
      </c>
      <c r="N2400" s="877" t="str">
        <f ca="1">IFERROR(IF(VLOOKUP(C2400,' Disaggregation - Section E '!A$618:J2516,10,0)=0,"",VLOOKUP(C2400,' Disaggregation - Section E '!A$618:J2516,10,0)),"")</f>
        <v/>
      </c>
      <c r="O2400" s="873"/>
    </row>
    <row r="2401" spans="1:15" x14ac:dyDescent="0.35">
      <c r="A2401" s="873" t="b">
        <f t="shared" ca="1" si="156"/>
        <v>0</v>
      </c>
      <c r="B2401" s="873"/>
      <c r="C2401" s="884" t="str">
        <f ca="1">IF(COUNTA(O$1703:O2401)=1,"",OFFSET(B2399,-COUNTA(O$1703:O2401)+3,1))</f>
        <v>a1655000001juGoAAI</v>
      </c>
      <c r="D2401" s="878"/>
      <c r="E2401" s="875" t="str">
        <f ca="1">IFERROR(IF(VLOOKUP(C2401,' Disaggregation - Section E '!A$618:J2517,7,0)="","",VLOOKUP(C2401,' Disaggregation - Section E '!A$618:J2517,7,0)*100),"")</f>
        <v/>
      </c>
      <c r="F2401" s="877" t="str">
        <f ca="1">IFERROR(VLOOKUP(C2401,' Disaggregation - Section E '!A$618:J2517,5,0),"")</f>
        <v/>
      </c>
      <c r="G2401" s="876" t="str">
        <f ca="1">IFERROR(IF(VLOOKUP(C2401,' Disaggregation - Section E '!A$618:J2517,6,0)="","",VLOOKUP(C2401,' Disaggregation - Section E '!A$618:J2517,6,0)),"")</f>
        <v/>
      </c>
      <c r="H2401" s="876" t="str">
        <f ca="1">IFERROR(IF(INDEX(' Disaggregation - Section E '!F$618:F2517,MATCH(C2401,' Disaggregation - Section E '!A$618:A2517,0)+1,1)&lt;&gt;0,INDEX(' Disaggregation - Section E '!F$618:F2517,MATCH(C2401,' Disaggregation - Section E '!A$618:A2517,0)+1,1),""),"")</f>
        <v/>
      </c>
      <c r="I2401" s="877" t="str">
        <f ca="1">IFERROR(IF(VLOOKUP(C2401,' Disaggregation - Section E '!A$618:J2517,8,0)=0,"",VLOOKUP(C2401,' Disaggregation - Section E '!A$618:J2517,8,0)),"")</f>
        <v/>
      </c>
      <c r="J2401" s="877" t="str">
        <f ca="1">IFERROR(IF(VLOOKUP(C2401,' Disaggregation - Section E '!A$618:J2517,9,0)="","",VLOOKUP(C2401,' Disaggregation - Section E '!A$618:J2517,9,0)),"")</f>
        <v/>
      </c>
      <c r="K2401" s="873" t="str">
        <f ca="1">IFERROR(VLOOKUP(C2401,' Disaggregation - Section E '!A$618:J2517,3,0),"")</f>
        <v/>
      </c>
      <c r="L2401" s="873"/>
      <c r="M2401" s="873" t="str">
        <f ca="1">IFERROR(IF(VLOOKUP(C2401,' Disaggregation - Section E '!A$618:O1320,15,0)=0,"",VLOOKUP(C2401,' Disaggregation - Section E '!A$618:O1320,15,0)),"")</f>
        <v/>
      </c>
      <c r="N2401" s="877" t="str">
        <f ca="1">IFERROR(IF(VLOOKUP(C2401,' Disaggregation - Section E '!A$618:J2517,10,0)=0,"",VLOOKUP(C2401,' Disaggregation - Section E '!A$618:J2517,10,0)),"")</f>
        <v/>
      </c>
      <c r="O2401" s="873"/>
    </row>
    <row r="2402" spans="1:15" x14ac:dyDescent="0.35">
      <c r="A2402" s="873" t="b">
        <f t="shared" ca="1" si="156"/>
        <v>0</v>
      </c>
      <c r="B2402" s="873"/>
      <c r="C2402" s="884" t="str">
        <f ca="1">IF(COUNTA(O$1703:O2402)=1,"",OFFSET(B2400,-COUNTA(O$1703:O2402)+3,1))</f>
        <v>a1655000001juGpAAI</v>
      </c>
      <c r="D2402" s="878"/>
      <c r="E2402" s="875" t="str">
        <f ca="1">IFERROR(IF(VLOOKUP(C2402,' Disaggregation - Section E '!A$618:J2518,7,0)="","",VLOOKUP(C2402,' Disaggregation - Section E '!A$618:J2518,7,0)*100),"")</f>
        <v/>
      </c>
      <c r="F2402" s="877" t="str">
        <f ca="1">IFERROR(VLOOKUP(C2402,' Disaggregation - Section E '!A$618:J2518,5,0),"")</f>
        <v/>
      </c>
      <c r="G2402" s="876" t="str">
        <f ca="1">IFERROR(IF(VLOOKUP(C2402,' Disaggregation - Section E '!A$618:J2518,6,0)="","",VLOOKUP(C2402,' Disaggregation - Section E '!A$618:J2518,6,0)),"")</f>
        <v/>
      </c>
      <c r="H2402" s="876" t="str">
        <f ca="1">IFERROR(IF(INDEX(' Disaggregation - Section E '!F$618:F2518,MATCH(C2402,' Disaggregation - Section E '!A$618:A2518,0)+1,1)&lt;&gt;0,INDEX(' Disaggregation - Section E '!F$618:F2518,MATCH(C2402,' Disaggregation - Section E '!A$618:A2518,0)+1,1),""),"")</f>
        <v/>
      </c>
      <c r="I2402" s="877" t="str">
        <f ca="1">IFERROR(IF(VLOOKUP(C2402,' Disaggregation - Section E '!A$618:J2518,8,0)=0,"",VLOOKUP(C2402,' Disaggregation - Section E '!A$618:J2518,8,0)),"")</f>
        <v/>
      </c>
      <c r="J2402" s="877" t="str">
        <f ca="1">IFERROR(IF(VLOOKUP(C2402,' Disaggregation - Section E '!A$618:J2518,9,0)="","",VLOOKUP(C2402,' Disaggregation - Section E '!A$618:J2518,9,0)),"")</f>
        <v/>
      </c>
      <c r="K2402" s="873" t="str">
        <f ca="1">IFERROR(VLOOKUP(C2402,' Disaggregation - Section E '!A$618:J2518,3,0),"")</f>
        <v/>
      </c>
      <c r="L2402" s="873"/>
      <c r="M2402" s="873" t="str">
        <f ca="1">IFERROR(IF(VLOOKUP(C2402,' Disaggregation - Section E '!A$618:O1321,15,0)=0,"",VLOOKUP(C2402,' Disaggregation - Section E '!A$618:O1321,15,0)),"")</f>
        <v/>
      </c>
      <c r="N2402" s="877" t="str">
        <f ca="1">IFERROR(IF(VLOOKUP(C2402,' Disaggregation - Section E '!A$618:J2518,10,0)=0,"",VLOOKUP(C2402,' Disaggregation - Section E '!A$618:J2518,10,0)),"")</f>
        <v/>
      </c>
      <c r="O2402" s="873"/>
    </row>
    <row r="2403" spans="1:15" x14ac:dyDescent="0.35">
      <c r="A2403" s="873" t="b">
        <f t="shared" ca="1" si="156"/>
        <v>0</v>
      </c>
      <c r="B2403" s="873"/>
      <c r="C2403" s="884" t="str">
        <f ca="1">IF(COUNTA(O$1703:O2403)=1,"",OFFSET(B2401,-COUNTA(O$1703:O2403)+3,1))</f>
        <v>a1655000001juGqAAI</v>
      </c>
      <c r="D2403" s="878"/>
      <c r="E2403" s="875" t="str">
        <f ca="1">IFERROR(IF(VLOOKUP(C2403,' Disaggregation - Section E '!A$618:J2519,7,0)="","",VLOOKUP(C2403,' Disaggregation - Section E '!A$618:J2519,7,0)*100),"")</f>
        <v/>
      </c>
      <c r="F2403" s="877" t="str">
        <f ca="1">IFERROR(VLOOKUP(C2403,' Disaggregation - Section E '!A$618:J2519,5,0),"")</f>
        <v/>
      </c>
      <c r="G2403" s="876" t="str">
        <f ca="1">IFERROR(IF(VLOOKUP(C2403,' Disaggregation - Section E '!A$618:J2519,6,0)="","",VLOOKUP(C2403,' Disaggregation - Section E '!A$618:J2519,6,0)),"")</f>
        <v/>
      </c>
      <c r="H2403" s="876" t="str">
        <f ca="1">IFERROR(IF(INDEX(' Disaggregation - Section E '!F$618:F2519,MATCH(C2403,' Disaggregation - Section E '!A$618:A2519,0)+1,1)&lt;&gt;0,INDEX(' Disaggregation - Section E '!F$618:F2519,MATCH(C2403,' Disaggregation - Section E '!A$618:A2519,0)+1,1),""),"")</f>
        <v/>
      </c>
      <c r="I2403" s="877" t="str">
        <f ca="1">IFERROR(IF(VLOOKUP(C2403,' Disaggregation - Section E '!A$618:J2519,8,0)=0,"",VLOOKUP(C2403,' Disaggregation - Section E '!A$618:J2519,8,0)),"")</f>
        <v/>
      </c>
      <c r="J2403" s="877" t="str">
        <f ca="1">IFERROR(IF(VLOOKUP(C2403,' Disaggregation - Section E '!A$618:J2519,9,0)="","",VLOOKUP(C2403,' Disaggregation - Section E '!A$618:J2519,9,0)),"")</f>
        <v/>
      </c>
      <c r="K2403" s="873" t="str">
        <f ca="1">IFERROR(VLOOKUP(C2403,' Disaggregation - Section E '!A$618:J2519,3,0),"")</f>
        <v/>
      </c>
      <c r="L2403" s="873"/>
      <c r="M2403" s="873" t="str">
        <f ca="1">IFERROR(IF(VLOOKUP(C2403,' Disaggregation - Section E '!A$618:O1322,15,0)=0,"",VLOOKUP(C2403,' Disaggregation - Section E '!A$618:O1322,15,0)),"")</f>
        <v/>
      </c>
      <c r="N2403" s="877" t="str">
        <f ca="1">IFERROR(IF(VLOOKUP(C2403,' Disaggregation - Section E '!A$618:J2519,10,0)=0,"",VLOOKUP(C2403,' Disaggregation - Section E '!A$618:J2519,10,0)),"")</f>
        <v/>
      </c>
      <c r="O2403" s="873"/>
    </row>
    <row r="2404" spans="1:15" x14ac:dyDescent="0.35">
      <c r="A2404" s="873" t="b">
        <f t="shared" ca="1" si="156"/>
        <v>0</v>
      </c>
      <c r="B2404" s="873"/>
      <c r="C2404" s="884" t="str">
        <f ca="1">IF(COUNTA(O$1703:O2404)=1,"",OFFSET(B2402,-COUNTA(O$1703:O2404)+3,1))</f>
        <v>a1655000001juGrAAI</v>
      </c>
      <c r="D2404" s="878"/>
      <c r="E2404" s="875" t="str">
        <f ca="1">IFERROR(IF(VLOOKUP(C2404,' Disaggregation - Section E '!A$618:J2520,7,0)="","",VLOOKUP(C2404,' Disaggregation - Section E '!A$618:J2520,7,0)*100),"")</f>
        <v/>
      </c>
      <c r="F2404" s="877" t="str">
        <f ca="1">IFERROR(VLOOKUP(C2404,' Disaggregation - Section E '!A$618:J2520,5,0),"")</f>
        <v/>
      </c>
      <c r="G2404" s="876" t="str">
        <f ca="1">IFERROR(IF(VLOOKUP(C2404,' Disaggregation - Section E '!A$618:J2520,6,0)="","",VLOOKUP(C2404,' Disaggregation - Section E '!A$618:J2520,6,0)),"")</f>
        <v/>
      </c>
      <c r="H2404" s="876" t="str">
        <f ca="1">IFERROR(IF(INDEX(' Disaggregation - Section E '!F$618:F2520,MATCH(C2404,' Disaggregation - Section E '!A$618:A2520,0)+1,1)&lt;&gt;0,INDEX(' Disaggregation - Section E '!F$618:F2520,MATCH(C2404,' Disaggregation - Section E '!A$618:A2520,0)+1,1),""),"")</f>
        <v/>
      </c>
      <c r="I2404" s="877" t="str">
        <f ca="1">IFERROR(IF(VLOOKUP(C2404,' Disaggregation - Section E '!A$618:J2520,8,0)=0,"",VLOOKUP(C2404,' Disaggregation - Section E '!A$618:J2520,8,0)),"")</f>
        <v/>
      </c>
      <c r="J2404" s="877" t="str">
        <f ca="1">IFERROR(IF(VLOOKUP(C2404,' Disaggregation - Section E '!A$618:J2520,9,0)="","",VLOOKUP(C2404,' Disaggregation - Section E '!A$618:J2520,9,0)),"")</f>
        <v/>
      </c>
      <c r="K2404" s="873" t="str">
        <f ca="1">IFERROR(VLOOKUP(C2404,' Disaggregation - Section E '!A$618:J2520,3,0),"")</f>
        <v/>
      </c>
      <c r="L2404" s="873"/>
      <c r="M2404" s="873" t="str">
        <f ca="1">IFERROR(IF(VLOOKUP(C2404,' Disaggregation - Section E '!A$618:O1323,15,0)=0,"",VLOOKUP(C2404,' Disaggregation - Section E '!A$618:O1323,15,0)),"")</f>
        <v/>
      </c>
      <c r="N2404" s="877" t="str">
        <f ca="1">IFERROR(IF(VLOOKUP(C2404,' Disaggregation - Section E '!A$618:J2520,10,0)=0,"",VLOOKUP(C2404,' Disaggregation - Section E '!A$618:J2520,10,0)),"")</f>
        <v/>
      </c>
      <c r="O2404" s="873"/>
    </row>
    <row r="2405" spans="1:15" x14ac:dyDescent="0.35">
      <c r="A2405" s="873" t="b">
        <f t="shared" ca="1" si="156"/>
        <v>0</v>
      </c>
      <c r="B2405" s="873"/>
      <c r="C2405" s="884" t="str">
        <f ca="1">IF(COUNTA(O$1703:O2405)=1,"",OFFSET(B2403,-COUNTA(O$1703:O2405)+3,1))</f>
        <v>a1655000001juGsAAI</v>
      </c>
      <c r="D2405" s="878"/>
      <c r="E2405" s="875" t="str">
        <f ca="1">IFERROR(IF(VLOOKUP(C2405,' Disaggregation - Section E '!A$618:J2521,7,0)="","",VLOOKUP(C2405,' Disaggregation - Section E '!A$618:J2521,7,0)*100),"")</f>
        <v/>
      </c>
      <c r="F2405" s="877" t="str">
        <f ca="1">IFERROR(VLOOKUP(C2405,' Disaggregation - Section E '!A$618:J2521,5,0),"")</f>
        <v/>
      </c>
      <c r="G2405" s="876" t="str">
        <f ca="1">IFERROR(IF(VLOOKUP(C2405,' Disaggregation - Section E '!A$618:J2521,6,0)="","",VLOOKUP(C2405,' Disaggregation - Section E '!A$618:J2521,6,0)),"")</f>
        <v/>
      </c>
      <c r="H2405" s="876" t="str">
        <f ca="1">IFERROR(IF(INDEX(' Disaggregation - Section E '!F$618:F2521,MATCH(C2405,' Disaggregation - Section E '!A$618:A2521,0)+1,1)&lt;&gt;0,INDEX(' Disaggregation - Section E '!F$618:F2521,MATCH(C2405,' Disaggregation - Section E '!A$618:A2521,0)+1,1),""),"")</f>
        <v/>
      </c>
      <c r="I2405" s="877" t="str">
        <f ca="1">IFERROR(IF(VLOOKUP(C2405,' Disaggregation - Section E '!A$618:J2521,8,0)=0,"",VLOOKUP(C2405,' Disaggregation - Section E '!A$618:J2521,8,0)),"")</f>
        <v/>
      </c>
      <c r="J2405" s="877" t="str">
        <f ca="1">IFERROR(IF(VLOOKUP(C2405,' Disaggregation - Section E '!A$618:J2521,9,0)="","",VLOOKUP(C2405,' Disaggregation - Section E '!A$618:J2521,9,0)),"")</f>
        <v/>
      </c>
      <c r="K2405" s="873" t="str">
        <f ca="1">IFERROR(VLOOKUP(C2405,' Disaggregation - Section E '!A$618:J2521,3,0),"")</f>
        <v/>
      </c>
      <c r="L2405" s="873"/>
      <c r="M2405" s="873" t="str">
        <f ca="1">IFERROR(IF(VLOOKUP(C2405,' Disaggregation - Section E '!A$618:O1324,15,0)=0,"",VLOOKUP(C2405,' Disaggregation - Section E '!A$618:O1324,15,0)),"")</f>
        <v/>
      </c>
      <c r="N2405" s="877" t="str">
        <f ca="1">IFERROR(IF(VLOOKUP(C2405,' Disaggregation - Section E '!A$618:J2521,10,0)=0,"",VLOOKUP(C2405,' Disaggregation - Section E '!A$618:J2521,10,0)),"")</f>
        <v/>
      </c>
      <c r="O2405" s="873"/>
    </row>
    <row r="2406" spans="1:15" x14ac:dyDescent="0.35">
      <c r="A2406" s="873" t="b">
        <f t="shared" ca="1" si="156"/>
        <v>0</v>
      </c>
      <c r="B2406" s="873"/>
      <c r="C2406" s="884" t="str">
        <f ca="1">IF(COUNTA(O$1703:O2406)=1,"",OFFSET(B2404,-COUNTA(O$1703:O2406)+3,1))</f>
        <v>a1655000001juGtAAI</v>
      </c>
      <c r="D2406" s="878"/>
      <c r="E2406" s="875" t="str">
        <f ca="1">IFERROR(IF(VLOOKUP(C2406,' Disaggregation - Section E '!A$618:J2522,7,0)="","",VLOOKUP(C2406,' Disaggregation - Section E '!A$618:J2522,7,0)*100),"")</f>
        <v/>
      </c>
      <c r="F2406" s="877" t="str">
        <f ca="1">IFERROR(VLOOKUP(C2406,' Disaggregation - Section E '!A$618:J2522,5,0),"")</f>
        <v/>
      </c>
      <c r="G2406" s="876" t="str">
        <f ca="1">IFERROR(IF(VLOOKUP(C2406,' Disaggregation - Section E '!A$618:J2522,6,0)="","",VLOOKUP(C2406,' Disaggregation - Section E '!A$618:J2522,6,0)),"")</f>
        <v/>
      </c>
      <c r="H2406" s="876" t="str">
        <f ca="1">IFERROR(IF(INDEX(' Disaggregation - Section E '!F$618:F2522,MATCH(C2406,' Disaggregation - Section E '!A$618:A2522,0)+1,1)&lt;&gt;0,INDEX(' Disaggregation - Section E '!F$618:F2522,MATCH(C2406,' Disaggregation - Section E '!A$618:A2522,0)+1,1),""),"")</f>
        <v/>
      </c>
      <c r="I2406" s="877" t="str">
        <f ca="1">IFERROR(IF(VLOOKUP(C2406,' Disaggregation - Section E '!A$618:J2522,8,0)=0,"",VLOOKUP(C2406,' Disaggregation - Section E '!A$618:J2522,8,0)),"")</f>
        <v/>
      </c>
      <c r="J2406" s="877" t="str">
        <f ca="1">IFERROR(IF(VLOOKUP(C2406,' Disaggregation - Section E '!A$618:J2522,9,0)="","",VLOOKUP(C2406,' Disaggregation - Section E '!A$618:J2522,9,0)),"")</f>
        <v/>
      </c>
      <c r="K2406" s="873" t="str">
        <f ca="1">IFERROR(VLOOKUP(C2406,' Disaggregation - Section E '!A$618:J2522,3,0),"")</f>
        <v/>
      </c>
      <c r="L2406" s="873"/>
      <c r="M2406" s="873" t="str">
        <f ca="1">IFERROR(IF(VLOOKUP(C2406,' Disaggregation - Section E '!A$618:O1325,15,0)=0,"",VLOOKUP(C2406,' Disaggregation - Section E '!A$618:O1325,15,0)),"")</f>
        <v/>
      </c>
      <c r="N2406" s="877" t="str">
        <f ca="1">IFERROR(IF(VLOOKUP(C2406,' Disaggregation - Section E '!A$618:J2522,10,0)=0,"",VLOOKUP(C2406,' Disaggregation - Section E '!A$618:J2522,10,0)),"")</f>
        <v/>
      </c>
      <c r="O2406" s="873"/>
    </row>
    <row r="2407" spans="1:15" x14ac:dyDescent="0.35">
      <c r="A2407" s="873" t="b">
        <f t="shared" ca="1" si="156"/>
        <v>0</v>
      </c>
      <c r="B2407" s="873"/>
      <c r="C2407" s="884" t="str">
        <f ca="1">IF(COUNTA(O$1703:O2407)=1,"",OFFSET(B2405,-COUNTA(O$1703:O2407)+3,1))</f>
        <v>a1655000001juGuAAI</v>
      </c>
      <c r="D2407" s="878"/>
      <c r="E2407" s="875" t="str">
        <f ca="1">IFERROR(IF(VLOOKUP(C2407,' Disaggregation - Section E '!A$618:J2523,7,0)="","",VLOOKUP(C2407,' Disaggregation - Section E '!A$618:J2523,7,0)*100),"")</f>
        <v/>
      </c>
      <c r="F2407" s="877" t="str">
        <f ca="1">IFERROR(VLOOKUP(C2407,' Disaggregation - Section E '!A$618:J2523,5,0),"")</f>
        <v/>
      </c>
      <c r="G2407" s="876" t="str">
        <f ca="1">IFERROR(IF(VLOOKUP(C2407,' Disaggregation - Section E '!A$618:J2523,6,0)="","",VLOOKUP(C2407,' Disaggregation - Section E '!A$618:J2523,6,0)),"")</f>
        <v/>
      </c>
      <c r="H2407" s="876" t="str">
        <f ca="1">IFERROR(IF(INDEX(' Disaggregation - Section E '!F$618:F2523,MATCH(C2407,' Disaggregation - Section E '!A$618:A2523,0)+1,1)&lt;&gt;0,INDEX(' Disaggregation - Section E '!F$618:F2523,MATCH(C2407,' Disaggregation - Section E '!A$618:A2523,0)+1,1),""),"")</f>
        <v/>
      </c>
      <c r="I2407" s="877" t="str">
        <f ca="1">IFERROR(IF(VLOOKUP(C2407,' Disaggregation - Section E '!A$618:J2523,8,0)=0,"",VLOOKUP(C2407,' Disaggregation - Section E '!A$618:J2523,8,0)),"")</f>
        <v/>
      </c>
      <c r="J2407" s="877" t="str">
        <f ca="1">IFERROR(IF(VLOOKUP(C2407,' Disaggregation - Section E '!A$618:J2523,9,0)="","",VLOOKUP(C2407,' Disaggregation - Section E '!A$618:J2523,9,0)),"")</f>
        <v/>
      </c>
      <c r="K2407" s="873" t="str">
        <f ca="1">IFERROR(VLOOKUP(C2407,' Disaggregation - Section E '!A$618:J2523,3,0),"")</f>
        <v/>
      </c>
      <c r="L2407" s="873"/>
      <c r="M2407" s="873" t="str">
        <f ca="1">IFERROR(IF(VLOOKUP(C2407,' Disaggregation - Section E '!A$618:O1326,15,0)=0,"",VLOOKUP(C2407,' Disaggregation - Section E '!A$618:O1326,15,0)),"")</f>
        <v/>
      </c>
      <c r="N2407" s="877" t="str">
        <f ca="1">IFERROR(IF(VLOOKUP(C2407,' Disaggregation - Section E '!A$618:J2523,10,0)=0,"",VLOOKUP(C2407,' Disaggregation - Section E '!A$618:J2523,10,0)),"")</f>
        <v/>
      </c>
      <c r="O2407" s="873"/>
    </row>
    <row r="2408" spans="1:15" x14ac:dyDescent="0.35">
      <c r="A2408" s="873" t="b">
        <f t="shared" ca="1" si="156"/>
        <v>0</v>
      </c>
      <c r="B2408" s="873"/>
      <c r="C2408" s="884" t="str">
        <f ca="1">IF(COUNTA(O$1703:O2408)=1,"",OFFSET(B2406,-COUNTA(O$1703:O2408)+3,1))</f>
        <v>a1655000001juGvAAI</v>
      </c>
      <c r="D2408" s="878"/>
      <c r="E2408" s="875" t="str">
        <f ca="1">IFERROR(IF(VLOOKUP(C2408,' Disaggregation - Section E '!A$618:J2524,7,0)="","",VLOOKUP(C2408,' Disaggregation - Section E '!A$618:J2524,7,0)*100),"")</f>
        <v/>
      </c>
      <c r="F2408" s="877" t="str">
        <f ca="1">IFERROR(VLOOKUP(C2408,' Disaggregation - Section E '!A$618:J2524,5,0),"")</f>
        <v/>
      </c>
      <c r="G2408" s="876" t="str">
        <f ca="1">IFERROR(IF(VLOOKUP(C2408,' Disaggregation - Section E '!A$618:J2524,6,0)="","",VLOOKUP(C2408,' Disaggregation - Section E '!A$618:J2524,6,0)),"")</f>
        <v/>
      </c>
      <c r="H2408" s="876" t="str">
        <f ca="1">IFERROR(IF(INDEX(' Disaggregation - Section E '!F$618:F2524,MATCH(C2408,' Disaggregation - Section E '!A$618:A2524,0)+1,1)&lt;&gt;0,INDEX(' Disaggregation - Section E '!F$618:F2524,MATCH(C2408,' Disaggregation - Section E '!A$618:A2524,0)+1,1),""),"")</f>
        <v/>
      </c>
      <c r="I2408" s="877" t="str">
        <f ca="1">IFERROR(IF(VLOOKUP(C2408,' Disaggregation - Section E '!A$618:J2524,8,0)=0,"",VLOOKUP(C2408,' Disaggregation - Section E '!A$618:J2524,8,0)),"")</f>
        <v/>
      </c>
      <c r="J2408" s="877" t="str">
        <f ca="1">IFERROR(IF(VLOOKUP(C2408,' Disaggregation - Section E '!A$618:J2524,9,0)="","",VLOOKUP(C2408,' Disaggregation - Section E '!A$618:J2524,9,0)),"")</f>
        <v/>
      </c>
      <c r="K2408" s="873" t="str">
        <f ca="1">IFERROR(VLOOKUP(C2408,' Disaggregation - Section E '!A$618:J2524,3,0),"")</f>
        <v/>
      </c>
      <c r="L2408" s="873"/>
      <c r="M2408" s="873" t="str">
        <f ca="1">IFERROR(IF(VLOOKUP(C2408,' Disaggregation - Section E '!A$618:O1327,15,0)=0,"",VLOOKUP(C2408,' Disaggregation - Section E '!A$618:O1327,15,0)),"")</f>
        <v/>
      </c>
      <c r="N2408" s="877" t="str">
        <f ca="1">IFERROR(IF(VLOOKUP(C2408,' Disaggregation - Section E '!A$618:J2524,10,0)=0,"",VLOOKUP(C2408,' Disaggregation - Section E '!A$618:J2524,10,0)),"")</f>
        <v/>
      </c>
      <c r="O2408" s="873"/>
    </row>
    <row r="2409" spans="1:15" x14ac:dyDescent="0.35">
      <c r="A2409" s="873" t="b">
        <f t="shared" ca="1" si="156"/>
        <v>0</v>
      </c>
      <c r="B2409" s="873"/>
      <c r="C2409" s="884" t="str">
        <f ca="1">IF(COUNTA(O$1703:O2409)=1,"",OFFSET(B2407,-COUNTA(O$1703:O2409)+3,1))</f>
        <v>a1655000001juGwAAI</v>
      </c>
      <c r="D2409" s="878"/>
      <c r="E2409" s="875" t="str">
        <f ca="1">IFERROR(IF(VLOOKUP(C2409,' Disaggregation - Section E '!A$618:J2525,7,0)="","",VLOOKUP(C2409,' Disaggregation - Section E '!A$618:J2525,7,0)*100),"")</f>
        <v/>
      </c>
      <c r="F2409" s="877" t="str">
        <f ca="1">IFERROR(VLOOKUP(C2409,' Disaggregation - Section E '!A$618:J2525,5,0),"")</f>
        <v/>
      </c>
      <c r="G2409" s="876" t="str">
        <f ca="1">IFERROR(IF(VLOOKUP(C2409,' Disaggregation - Section E '!A$618:J2525,6,0)="","",VLOOKUP(C2409,' Disaggregation - Section E '!A$618:J2525,6,0)),"")</f>
        <v/>
      </c>
      <c r="H2409" s="876" t="str">
        <f ca="1">IFERROR(IF(INDEX(' Disaggregation - Section E '!F$618:F2525,MATCH(C2409,' Disaggregation - Section E '!A$618:A2525,0)+1,1)&lt;&gt;0,INDEX(' Disaggregation - Section E '!F$618:F2525,MATCH(C2409,' Disaggregation - Section E '!A$618:A2525,0)+1,1),""),"")</f>
        <v/>
      </c>
      <c r="I2409" s="877" t="str">
        <f ca="1">IFERROR(IF(VLOOKUP(C2409,' Disaggregation - Section E '!A$618:J2525,8,0)=0,"",VLOOKUP(C2409,' Disaggregation - Section E '!A$618:J2525,8,0)),"")</f>
        <v/>
      </c>
      <c r="J2409" s="877" t="str">
        <f ca="1">IFERROR(IF(VLOOKUP(C2409,' Disaggregation - Section E '!A$618:J2525,9,0)="","",VLOOKUP(C2409,' Disaggregation - Section E '!A$618:J2525,9,0)),"")</f>
        <v/>
      </c>
      <c r="K2409" s="873" t="str">
        <f ca="1">IFERROR(VLOOKUP(C2409,' Disaggregation - Section E '!A$618:J2525,3,0),"")</f>
        <v/>
      </c>
      <c r="L2409" s="873"/>
      <c r="M2409" s="873" t="str">
        <f ca="1">IFERROR(IF(VLOOKUP(C2409,' Disaggregation - Section E '!A$618:O1328,15,0)=0,"",VLOOKUP(C2409,' Disaggregation - Section E '!A$618:O1328,15,0)),"")</f>
        <v/>
      </c>
      <c r="N2409" s="877" t="str">
        <f ca="1">IFERROR(IF(VLOOKUP(C2409,' Disaggregation - Section E '!A$618:J2525,10,0)=0,"",VLOOKUP(C2409,' Disaggregation - Section E '!A$618:J2525,10,0)),"")</f>
        <v/>
      </c>
      <c r="O2409" s="873"/>
    </row>
    <row r="2410" spans="1:15" x14ac:dyDescent="0.35">
      <c r="A2410" s="873" t="b">
        <f t="shared" ca="1" si="156"/>
        <v>0</v>
      </c>
      <c r="B2410" s="873"/>
      <c r="C2410" s="884" t="str">
        <f ca="1">IF(COUNTA(O$1703:O2410)=1,"",OFFSET(B2408,-COUNTA(O$1703:O2410)+3,1))</f>
        <v>a1655000001juGxAAI</v>
      </c>
      <c r="D2410" s="878"/>
      <c r="E2410" s="875" t="str">
        <f ca="1">IFERROR(IF(VLOOKUP(C2410,' Disaggregation - Section E '!A$618:J2526,7,0)="","",VLOOKUP(C2410,' Disaggregation - Section E '!A$618:J2526,7,0)*100),"")</f>
        <v/>
      </c>
      <c r="F2410" s="877" t="str">
        <f ca="1">IFERROR(VLOOKUP(C2410,' Disaggregation - Section E '!A$618:J2526,5,0),"")</f>
        <v/>
      </c>
      <c r="G2410" s="876" t="str">
        <f ca="1">IFERROR(IF(VLOOKUP(C2410,' Disaggregation - Section E '!A$618:J2526,6,0)="","",VLOOKUP(C2410,' Disaggregation - Section E '!A$618:J2526,6,0)),"")</f>
        <v/>
      </c>
      <c r="H2410" s="876" t="str">
        <f ca="1">IFERROR(IF(INDEX(' Disaggregation - Section E '!F$618:F2526,MATCH(C2410,' Disaggregation - Section E '!A$618:A2526,0)+1,1)&lt;&gt;0,INDEX(' Disaggregation - Section E '!F$618:F2526,MATCH(C2410,' Disaggregation - Section E '!A$618:A2526,0)+1,1),""),"")</f>
        <v/>
      </c>
      <c r="I2410" s="877" t="str">
        <f ca="1">IFERROR(IF(VLOOKUP(C2410,' Disaggregation - Section E '!A$618:J2526,8,0)=0,"",VLOOKUP(C2410,' Disaggregation - Section E '!A$618:J2526,8,0)),"")</f>
        <v/>
      </c>
      <c r="J2410" s="877" t="str">
        <f ca="1">IFERROR(IF(VLOOKUP(C2410,' Disaggregation - Section E '!A$618:J2526,9,0)="","",VLOOKUP(C2410,' Disaggregation - Section E '!A$618:J2526,9,0)),"")</f>
        <v/>
      </c>
      <c r="K2410" s="873" t="str">
        <f ca="1">IFERROR(VLOOKUP(C2410,' Disaggregation - Section E '!A$618:J2526,3,0),"")</f>
        <v/>
      </c>
      <c r="L2410" s="873"/>
      <c r="M2410" s="873" t="str">
        <f ca="1">IFERROR(IF(VLOOKUP(C2410,' Disaggregation - Section E '!A$618:O1329,15,0)=0,"",VLOOKUP(C2410,' Disaggregation - Section E '!A$618:O1329,15,0)),"")</f>
        <v/>
      </c>
      <c r="N2410" s="877" t="str">
        <f ca="1">IFERROR(IF(VLOOKUP(C2410,' Disaggregation - Section E '!A$618:J2526,10,0)=0,"",VLOOKUP(C2410,' Disaggregation - Section E '!A$618:J2526,10,0)),"")</f>
        <v/>
      </c>
      <c r="O2410" s="873"/>
    </row>
    <row r="2411" spans="1:15" x14ac:dyDescent="0.35">
      <c r="A2411" s="873" t="b">
        <f t="shared" ca="1" si="156"/>
        <v>0</v>
      </c>
      <c r="B2411" s="873"/>
      <c r="C2411" s="884" t="str">
        <f ca="1">IF(COUNTA(O$1703:O2411)=1,"",OFFSET(B2409,-COUNTA(O$1703:O2411)+3,1))</f>
        <v>a1655000001juGyAAI</v>
      </c>
      <c r="D2411" s="878"/>
      <c r="E2411" s="875" t="str">
        <f ca="1">IFERROR(IF(VLOOKUP(C2411,' Disaggregation - Section E '!A$618:J2527,7,0)="","",VLOOKUP(C2411,' Disaggregation - Section E '!A$618:J2527,7,0)*100),"")</f>
        <v/>
      </c>
      <c r="F2411" s="877" t="str">
        <f ca="1">IFERROR(VLOOKUP(C2411,' Disaggregation - Section E '!A$618:J2527,5,0),"")</f>
        <v/>
      </c>
      <c r="G2411" s="876" t="str">
        <f ca="1">IFERROR(IF(VLOOKUP(C2411,' Disaggregation - Section E '!A$618:J2527,6,0)="","",VLOOKUP(C2411,' Disaggregation - Section E '!A$618:J2527,6,0)),"")</f>
        <v/>
      </c>
      <c r="H2411" s="876" t="str">
        <f ca="1">IFERROR(IF(INDEX(' Disaggregation - Section E '!F$618:F2527,MATCH(C2411,' Disaggregation - Section E '!A$618:A2527,0)+1,1)&lt;&gt;0,INDEX(' Disaggregation - Section E '!F$618:F2527,MATCH(C2411,' Disaggregation - Section E '!A$618:A2527,0)+1,1),""),"")</f>
        <v/>
      </c>
      <c r="I2411" s="877" t="str">
        <f ca="1">IFERROR(IF(VLOOKUP(C2411,' Disaggregation - Section E '!A$618:J2527,8,0)=0,"",VLOOKUP(C2411,' Disaggregation - Section E '!A$618:J2527,8,0)),"")</f>
        <v/>
      </c>
      <c r="J2411" s="877" t="str">
        <f ca="1">IFERROR(IF(VLOOKUP(C2411,' Disaggregation - Section E '!A$618:J2527,9,0)="","",VLOOKUP(C2411,' Disaggregation - Section E '!A$618:J2527,9,0)),"")</f>
        <v/>
      </c>
      <c r="K2411" s="873" t="str">
        <f ca="1">IFERROR(VLOOKUP(C2411,' Disaggregation - Section E '!A$618:J2527,3,0),"")</f>
        <v/>
      </c>
      <c r="L2411" s="873"/>
      <c r="M2411" s="873" t="str">
        <f ca="1">IFERROR(IF(VLOOKUP(C2411,' Disaggregation - Section E '!A$618:O1330,15,0)=0,"",VLOOKUP(C2411,' Disaggregation - Section E '!A$618:O1330,15,0)),"")</f>
        <v/>
      </c>
      <c r="N2411" s="877" t="str">
        <f ca="1">IFERROR(IF(VLOOKUP(C2411,' Disaggregation - Section E '!A$618:J2527,10,0)=0,"",VLOOKUP(C2411,' Disaggregation - Section E '!A$618:J2527,10,0)),"")</f>
        <v/>
      </c>
      <c r="O2411" s="873"/>
    </row>
    <row r="2412" spans="1:15" x14ac:dyDescent="0.35">
      <c r="A2412" s="873" t="b">
        <f t="shared" ca="1" si="156"/>
        <v>0</v>
      </c>
      <c r="B2412" s="873"/>
      <c r="C2412" s="884" t="str">
        <f ca="1">IF(COUNTA(O$1703:O2412)=1,"",OFFSET(B2410,-COUNTA(O$1703:O2412)+3,1))</f>
        <v>a1655000001juGzAAI</v>
      </c>
      <c r="D2412" s="878"/>
      <c r="E2412" s="875" t="str">
        <f ca="1">IFERROR(IF(VLOOKUP(C2412,' Disaggregation - Section E '!A$618:J2528,7,0)="","",VLOOKUP(C2412,' Disaggregation - Section E '!A$618:J2528,7,0)*100),"")</f>
        <v/>
      </c>
      <c r="F2412" s="877" t="str">
        <f ca="1">IFERROR(VLOOKUP(C2412,' Disaggregation - Section E '!A$618:J2528,5,0),"")</f>
        <v/>
      </c>
      <c r="G2412" s="876" t="str">
        <f ca="1">IFERROR(IF(VLOOKUP(C2412,' Disaggregation - Section E '!A$618:J2528,6,0)="","",VLOOKUP(C2412,' Disaggregation - Section E '!A$618:J2528,6,0)),"")</f>
        <v/>
      </c>
      <c r="H2412" s="876" t="str">
        <f ca="1">IFERROR(IF(INDEX(' Disaggregation - Section E '!F$618:F2528,MATCH(C2412,' Disaggregation - Section E '!A$618:A2528,0)+1,1)&lt;&gt;0,INDEX(' Disaggregation - Section E '!F$618:F2528,MATCH(C2412,' Disaggregation - Section E '!A$618:A2528,0)+1,1),""),"")</f>
        <v/>
      </c>
      <c r="I2412" s="877" t="str">
        <f ca="1">IFERROR(IF(VLOOKUP(C2412,' Disaggregation - Section E '!A$618:J2528,8,0)=0,"",VLOOKUP(C2412,' Disaggregation - Section E '!A$618:J2528,8,0)),"")</f>
        <v/>
      </c>
      <c r="J2412" s="877" t="str">
        <f ca="1">IFERROR(IF(VLOOKUP(C2412,' Disaggregation - Section E '!A$618:J2528,9,0)="","",VLOOKUP(C2412,' Disaggregation - Section E '!A$618:J2528,9,0)),"")</f>
        <v/>
      </c>
      <c r="K2412" s="873" t="str">
        <f ca="1">IFERROR(VLOOKUP(C2412,' Disaggregation - Section E '!A$618:J2528,3,0),"")</f>
        <v/>
      </c>
      <c r="L2412" s="873"/>
      <c r="M2412" s="873" t="str">
        <f ca="1">IFERROR(IF(VLOOKUP(C2412,' Disaggregation - Section E '!A$618:O1331,15,0)=0,"",VLOOKUP(C2412,' Disaggregation - Section E '!A$618:O1331,15,0)),"")</f>
        <v/>
      </c>
      <c r="N2412" s="877" t="str">
        <f ca="1">IFERROR(IF(VLOOKUP(C2412,' Disaggregation - Section E '!A$618:J2528,10,0)=0,"",VLOOKUP(C2412,' Disaggregation - Section E '!A$618:J2528,10,0)),"")</f>
        <v/>
      </c>
      <c r="O2412" s="873"/>
    </row>
    <row r="2413" spans="1:15" x14ac:dyDescent="0.35">
      <c r="A2413" s="873" t="b">
        <f t="shared" ca="1" si="156"/>
        <v>0</v>
      </c>
      <c r="B2413" s="873"/>
      <c r="C2413" s="884" t="str">
        <f ca="1">IF(COUNTA(O$1703:O2413)=1,"",OFFSET(B2411,-COUNTA(O$1703:O2413)+3,1))</f>
        <v>a1655000001juH0AAI</v>
      </c>
      <c r="D2413" s="878"/>
      <c r="E2413" s="875" t="str">
        <f ca="1">IFERROR(IF(VLOOKUP(C2413,' Disaggregation - Section E '!A$618:J2529,7,0)="","",VLOOKUP(C2413,' Disaggregation - Section E '!A$618:J2529,7,0)*100),"")</f>
        <v/>
      </c>
      <c r="F2413" s="877" t="str">
        <f ca="1">IFERROR(VLOOKUP(C2413,' Disaggregation - Section E '!A$618:J2529,5,0),"")</f>
        <v/>
      </c>
      <c r="G2413" s="876" t="str">
        <f ca="1">IFERROR(IF(VLOOKUP(C2413,' Disaggregation - Section E '!A$618:J2529,6,0)="","",VLOOKUP(C2413,' Disaggregation - Section E '!A$618:J2529,6,0)),"")</f>
        <v/>
      </c>
      <c r="H2413" s="876" t="str">
        <f ca="1">IFERROR(IF(INDEX(' Disaggregation - Section E '!F$618:F2529,MATCH(C2413,' Disaggregation - Section E '!A$618:A2529,0)+1,1)&lt;&gt;0,INDEX(' Disaggregation - Section E '!F$618:F2529,MATCH(C2413,' Disaggregation - Section E '!A$618:A2529,0)+1,1),""),"")</f>
        <v/>
      </c>
      <c r="I2413" s="877" t="str">
        <f ca="1">IFERROR(IF(VLOOKUP(C2413,' Disaggregation - Section E '!A$618:J2529,8,0)=0,"",VLOOKUP(C2413,' Disaggregation - Section E '!A$618:J2529,8,0)),"")</f>
        <v/>
      </c>
      <c r="J2413" s="877" t="str">
        <f ca="1">IFERROR(IF(VLOOKUP(C2413,' Disaggregation - Section E '!A$618:J2529,9,0)="","",VLOOKUP(C2413,' Disaggregation - Section E '!A$618:J2529,9,0)),"")</f>
        <v/>
      </c>
      <c r="K2413" s="873" t="str">
        <f ca="1">IFERROR(VLOOKUP(C2413,' Disaggregation - Section E '!A$618:J2529,3,0),"")</f>
        <v/>
      </c>
      <c r="L2413" s="873"/>
      <c r="M2413" s="873" t="str">
        <f ca="1">IFERROR(IF(VLOOKUP(C2413,' Disaggregation - Section E '!A$618:O1332,15,0)=0,"",VLOOKUP(C2413,' Disaggregation - Section E '!A$618:O1332,15,0)),"")</f>
        <v/>
      </c>
      <c r="N2413" s="877" t="str">
        <f ca="1">IFERROR(IF(VLOOKUP(C2413,' Disaggregation - Section E '!A$618:J2529,10,0)=0,"",VLOOKUP(C2413,' Disaggregation - Section E '!A$618:J2529,10,0)),"")</f>
        <v/>
      </c>
      <c r="O2413" s="873"/>
    </row>
    <row r="2414" spans="1:15" x14ac:dyDescent="0.35">
      <c r="A2414" s="873" t="b">
        <f t="shared" ca="1" si="156"/>
        <v>0</v>
      </c>
      <c r="B2414" s="873"/>
      <c r="C2414" s="884" t="str">
        <f ca="1">IF(COUNTA(O$1703:O2414)=1,"",OFFSET(B2412,-COUNTA(O$1703:O2414)+3,1))</f>
        <v>a1655000001juH1AAI</v>
      </c>
      <c r="D2414" s="878"/>
      <c r="E2414" s="875" t="str">
        <f ca="1">IFERROR(IF(VLOOKUP(C2414,' Disaggregation - Section E '!A$618:J2530,7,0)="","",VLOOKUP(C2414,' Disaggregation - Section E '!A$618:J2530,7,0)*100),"")</f>
        <v/>
      </c>
      <c r="F2414" s="877" t="str">
        <f ca="1">IFERROR(VLOOKUP(C2414,' Disaggregation - Section E '!A$618:J2530,5,0),"")</f>
        <v/>
      </c>
      <c r="G2414" s="876" t="str">
        <f ca="1">IFERROR(IF(VLOOKUP(C2414,' Disaggregation - Section E '!A$618:J2530,6,0)="","",VLOOKUP(C2414,' Disaggregation - Section E '!A$618:J2530,6,0)),"")</f>
        <v/>
      </c>
      <c r="H2414" s="876" t="str">
        <f ca="1">IFERROR(IF(INDEX(' Disaggregation - Section E '!F$618:F2530,MATCH(C2414,' Disaggregation - Section E '!A$618:A2530,0)+1,1)&lt;&gt;0,INDEX(' Disaggregation - Section E '!F$618:F2530,MATCH(C2414,' Disaggregation - Section E '!A$618:A2530,0)+1,1),""),"")</f>
        <v/>
      </c>
      <c r="I2414" s="877" t="str">
        <f ca="1">IFERROR(IF(VLOOKUP(C2414,' Disaggregation - Section E '!A$618:J2530,8,0)=0,"",VLOOKUP(C2414,' Disaggregation - Section E '!A$618:J2530,8,0)),"")</f>
        <v/>
      </c>
      <c r="J2414" s="877" t="str">
        <f ca="1">IFERROR(IF(VLOOKUP(C2414,' Disaggregation - Section E '!A$618:J2530,9,0)="","",VLOOKUP(C2414,' Disaggregation - Section E '!A$618:J2530,9,0)),"")</f>
        <v/>
      </c>
      <c r="K2414" s="873" t="str">
        <f ca="1">IFERROR(VLOOKUP(C2414,' Disaggregation - Section E '!A$618:J2530,3,0),"")</f>
        <v/>
      </c>
      <c r="L2414" s="873"/>
      <c r="M2414" s="873" t="str">
        <f ca="1">IFERROR(IF(VLOOKUP(C2414,' Disaggregation - Section E '!A$618:O1333,15,0)=0,"",VLOOKUP(C2414,' Disaggregation - Section E '!A$618:O1333,15,0)),"")</f>
        <v/>
      </c>
      <c r="N2414" s="877" t="str">
        <f ca="1">IFERROR(IF(VLOOKUP(C2414,' Disaggregation - Section E '!A$618:J2530,10,0)=0,"",VLOOKUP(C2414,' Disaggregation - Section E '!A$618:J2530,10,0)),"")</f>
        <v/>
      </c>
      <c r="O2414" s="873"/>
    </row>
    <row r="2415" spans="1:15" x14ac:dyDescent="0.35">
      <c r="A2415" s="873" t="b">
        <f t="shared" ca="1" si="156"/>
        <v>0</v>
      </c>
      <c r="B2415" s="873"/>
      <c r="C2415" s="884" t="str">
        <f ca="1">IF(COUNTA(O$1703:O2415)=1,"",OFFSET(B2413,-COUNTA(O$1703:O2415)+3,1))</f>
        <v>a1655000001juH2AAI</v>
      </c>
      <c r="D2415" s="878"/>
      <c r="E2415" s="875" t="str">
        <f ca="1">IFERROR(IF(VLOOKUP(C2415,' Disaggregation - Section E '!A$618:J2531,7,0)="","",VLOOKUP(C2415,' Disaggregation - Section E '!A$618:J2531,7,0)*100),"")</f>
        <v/>
      </c>
      <c r="F2415" s="877" t="str">
        <f ca="1">IFERROR(VLOOKUP(C2415,' Disaggregation - Section E '!A$618:J2531,5,0),"")</f>
        <v/>
      </c>
      <c r="G2415" s="876" t="str">
        <f ca="1">IFERROR(IF(VLOOKUP(C2415,' Disaggregation - Section E '!A$618:J2531,6,0)="","",VLOOKUP(C2415,' Disaggregation - Section E '!A$618:J2531,6,0)),"")</f>
        <v/>
      </c>
      <c r="H2415" s="876" t="str">
        <f ca="1">IFERROR(IF(INDEX(' Disaggregation - Section E '!F$618:F2531,MATCH(C2415,' Disaggregation - Section E '!A$618:A2531,0)+1,1)&lt;&gt;0,INDEX(' Disaggregation - Section E '!F$618:F2531,MATCH(C2415,' Disaggregation - Section E '!A$618:A2531,0)+1,1),""),"")</f>
        <v/>
      </c>
      <c r="I2415" s="877" t="str">
        <f ca="1">IFERROR(IF(VLOOKUP(C2415,' Disaggregation - Section E '!A$618:J2531,8,0)=0,"",VLOOKUP(C2415,' Disaggregation - Section E '!A$618:J2531,8,0)),"")</f>
        <v/>
      </c>
      <c r="J2415" s="877" t="str">
        <f ca="1">IFERROR(IF(VLOOKUP(C2415,' Disaggregation - Section E '!A$618:J2531,9,0)="","",VLOOKUP(C2415,' Disaggregation - Section E '!A$618:J2531,9,0)),"")</f>
        <v/>
      </c>
      <c r="K2415" s="873" t="str">
        <f ca="1">IFERROR(VLOOKUP(C2415,' Disaggregation - Section E '!A$618:J2531,3,0),"")</f>
        <v/>
      </c>
      <c r="L2415" s="873"/>
      <c r="M2415" s="873" t="str">
        <f ca="1">IFERROR(IF(VLOOKUP(C2415,' Disaggregation - Section E '!A$618:O1334,15,0)=0,"",VLOOKUP(C2415,' Disaggregation - Section E '!A$618:O1334,15,0)),"")</f>
        <v/>
      </c>
      <c r="N2415" s="877" t="str">
        <f ca="1">IFERROR(IF(VLOOKUP(C2415,' Disaggregation - Section E '!A$618:J2531,10,0)=0,"",VLOOKUP(C2415,' Disaggregation - Section E '!A$618:J2531,10,0)),"")</f>
        <v/>
      </c>
      <c r="O2415" s="873"/>
    </row>
    <row r="2416" spans="1:15" x14ac:dyDescent="0.35">
      <c r="A2416" s="873" t="b">
        <f t="shared" ca="1" si="156"/>
        <v>0</v>
      </c>
      <c r="B2416" s="873"/>
      <c r="C2416" s="884" t="str">
        <f ca="1">IF(COUNTA(O$1703:O2416)=1,"",OFFSET(B2414,-COUNTA(O$1703:O2416)+3,1))</f>
        <v>a1655000001juH3AAI</v>
      </c>
      <c r="D2416" s="878"/>
      <c r="E2416" s="875" t="str">
        <f ca="1">IFERROR(IF(VLOOKUP(C2416,' Disaggregation - Section E '!A$618:J2532,7,0)="","",VLOOKUP(C2416,' Disaggregation - Section E '!A$618:J2532,7,0)*100),"")</f>
        <v/>
      </c>
      <c r="F2416" s="877" t="str">
        <f ca="1">IFERROR(VLOOKUP(C2416,' Disaggregation - Section E '!A$618:J2532,5,0),"")</f>
        <v/>
      </c>
      <c r="G2416" s="876" t="str">
        <f ca="1">IFERROR(IF(VLOOKUP(C2416,' Disaggregation - Section E '!A$618:J2532,6,0)="","",VLOOKUP(C2416,' Disaggregation - Section E '!A$618:J2532,6,0)),"")</f>
        <v/>
      </c>
      <c r="H2416" s="876" t="str">
        <f ca="1">IFERROR(IF(INDEX(' Disaggregation - Section E '!F$618:F2532,MATCH(C2416,' Disaggregation - Section E '!A$618:A2532,0)+1,1)&lt;&gt;0,INDEX(' Disaggregation - Section E '!F$618:F2532,MATCH(C2416,' Disaggregation - Section E '!A$618:A2532,0)+1,1),""),"")</f>
        <v/>
      </c>
      <c r="I2416" s="877" t="str">
        <f ca="1">IFERROR(IF(VLOOKUP(C2416,' Disaggregation - Section E '!A$618:J2532,8,0)=0,"",VLOOKUP(C2416,' Disaggregation - Section E '!A$618:J2532,8,0)),"")</f>
        <v/>
      </c>
      <c r="J2416" s="877" t="str">
        <f ca="1">IFERROR(IF(VLOOKUP(C2416,' Disaggregation - Section E '!A$618:J2532,9,0)="","",VLOOKUP(C2416,' Disaggregation - Section E '!A$618:J2532,9,0)),"")</f>
        <v/>
      </c>
      <c r="K2416" s="873" t="str">
        <f ca="1">IFERROR(VLOOKUP(C2416,' Disaggregation - Section E '!A$618:J2532,3,0),"")</f>
        <v/>
      </c>
      <c r="L2416" s="873"/>
      <c r="M2416" s="873" t="str">
        <f ca="1">IFERROR(IF(VLOOKUP(C2416,' Disaggregation - Section E '!A$618:O1335,15,0)=0,"",VLOOKUP(C2416,' Disaggregation - Section E '!A$618:O1335,15,0)),"")</f>
        <v/>
      </c>
      <c r="N2416" s="877" t="str">
        <f ca="1">IFERROR(IF(VLOOKUP(C2416,' Disaggregation - Section E '!A$618:J2532,10,0)=0,"",VLOOKUP(C2416,' Disaggregation - Section E '!A$618:J2532,10,0)),"")</f>
        <v/>
      </c>
      <c r="O2416" s="873"/>
    </row>
    <row r="2417" spans="1:15" x14ac:dyDescent="0.35">
      <c r="A2417" s="873" t="b">
        <f t="shared" ca="1" si="156"/>
        <v>0</v>
      </c>
      <c r="B2417" s="873"/>
      <c r="C2417" s="884" t="str">
        <f ca="1">IF(COUNTA(O$1703:O2417)=1,"",OFFSET(B2415,-COUNTA(O$1703:O2417)+3,1))</f>
        <v>a1655000001juH4AAI</v>
      </c>
      <c r="D2417" s="878"/>
      <c r="E2417" s="875" t="str">
        <f ca="1">IFERROR(IF(VLOOKUP(C2417,' Disaggregation - Section E '!A$618:J2533,7,0)="","",VLOOKUP(C2417,' Disaggregation - Section E '!A$618:J2533,7,0)*100),"")</f>
        <v/>
      </c>
      <c r="F2417" s="877" t="str">
        <f ca="1">IFERROR(VLOOKUP(C2417,' Disaggregation - Section E '!A$618:J2533,5,0),"")</f>
        <v/>
      </c>
      <c r="G2417" s="876" t="str">
        <f ca="1">IFERROR(IF(VLOOKUP(C2417,' Disaggregation - Section E '!A$618:J2533,6,0)="","",VLOOKUP(C2417,' Disaggregation - Section E '!A$618:J2533,6,0)),"")</f>
        <v/>
      </c>
      <c r="H2417" s="876" t="str">
        <f ca="1">IFERROR(IF(INDEX(' Disaggregation - Section E '!F$618:F2533,MATCH(C2417,' Disaggregation - Section E '!A$618:A2533,0)+1,1)&lt;&gt;0,INDEX(' Disaggregation - Section E '!F$618:F2533,MATCH(C2417,' Disaggregation - Section E '!A$618:A2533,0)+1,1),""),"")</f>
        <v/>
      </c>
      <c r="I2417" s="877" t="str">
        <f ca="1">IFERROR(IF(VLOOKUP(C2417,' Disaggregation - Section E '!A$618:J2533,8,0)=0,"",VLOOKUP(C2417,' Disaggregation - Section E '!A$618:J2533,8,0)),"")</f>
        <v/>
      </c>
      <c r="J2417" s="877" t="str">
        <f ca="1">IFERROR(IF(VLOOKUP(C2417,' Disaggregation - Section E '!A$618:J2533,9,0)="","",VLOOKUP(C2417,' Disaggregation - Section E '!A$618:J2533,9,0)),"")</f>
        <v/>
      </c>
      <c r="K2417" s="873" t="str">
        <f ca="1">IFERROR(VLOOKUP(C2417,' Disaggregation - Section E '!A$618:J2533,3,0),"")</f>
        <v/>
      </c>
      <c r="L2417" s="873"/>
      <c r="M2417" s="873" t="str">
        <f ca="1">IFERROR(IF(VLOOKUP(C2417,' Disaggregation - Section E '!A$618:O1336,15,0)=0,"",VLOOKUP(C2417,' Disaggregation - Section E '!A$618:O1336,15,0)),"")</f>
        <v/>
      </c>
      <c r="N2417" s="877" t="str">
        <f ca="1">IFERROR(IF(VLOOKUP(C2417,' Disaggregation - Section E '!A$618:J2533,10,0)=0,"",VLOOKUP(C2417,' Disaggregation - Section E '!A$618:J2533,10,0)),"")</f>
        <v/>
      </c>
      <c r="O2417" s="873"/>
    </row>
    <row r="2418" spans="1:15" x14ac:dyDescent="0.35">
      <c r="A2418" s="873" t="b">
        <f t="shared" ca="1" si="156"/>
        <v>0</v>
      </c>
      <c r="B2418" s="873"/>
      <c r="C2418" s="884" t="str">
        <f ca="1">IF(COUNTA(O$1703:O2418)=1,"",OFFSET(B2416,-COUNTA(O$1703:O2418)+3,1))</f>
        <v>a1655000001juH5AAI</v>
      </c>
      <c r="D2418" s="878"/>
      <c r="E2418" s="875" t="str">
        <f ca="1">IFERROR(IF(VLOOKUP(C2418,' Disaggregation - Section E '!A$618:J2534,7,0)="","",VLOOKUP(C2418,' Disaggregation - Section E '!A$618:J2534,7,0)*100),"")</f>
        <v/>
      </c>
      <c r="F2418" s="877" t="str">
        <f ca="1">IFERROR(VLOOKUP(C2418,' Disaggregation - Section E '!A$618:J2534,5,0),"")</f>
        <v/>
      </c>
      <c r="G2418" s="876" t="str">
        <f ca="1">IFERROR(IF(VLOOKUP(C2418,' Disaggregation - Section E '!A$618:J2534,6,0)="","",VLOOKUP(C2418,' Disaggregation - Section E '!A$618:J2534,6,0)),"")</f>
        <v/>
      </c>
      <c r="H2418" s="876" t="str">
        <f ca="1">IFERROR(IF(INDEX(' Disaggregation - Section E '!F$618:F2534,MATCH(C2418,' Disaggregation - Section E '!A$618:A2534,0)+1,1)&lt;&gt;0,INDEX(' Disaggregation - Section E '!F$618:F2534,MATCH(C2418,' Disaggregation - Section E '!A$618:A2534,0)+1,1),""),"")</f>
        <v/>
      </c>
      <c r="I2418" s="877" t="str">
        <f ca="1">IFERROR(IF(VLOOKUP(C2418,' Disaggregation - Section E '!A$618:J2534,8,0)=0,"",VLOOKUP(C2418,' Disaggregation - Section E '!A$618:J2534,8,0)),"")</f>
        <v/>
      </c>
      <c r="J2418" s="877" t="str">
        <f ca="1">IFERROR(IF(VLOOKUP(C2418,' Disaggregation - Section E '!A$618:J2534,9,0)="","",VLOOKUP(C2418,' Disaggregation - Section E '!A$618:J2534,9,0)),"")</f>
        <v/>
      </c>
      <c r="K2418" s="873" t="str">
        <f ca="1">IFERROR(VLOOKUP(C2418,' Disaggregation - Section E '!A$618:J2534,3,0),"")</f>
        <v/>
      </c>
      <c r="L2418" s="873"/>
      <c r="M2418" s="873" t="str">
        <f ca="1">IFERROR(IF(VLOOKUP(C2418,' Disaggregation - Section E '!A$618:O1337,15,0)=0,"",VLOOKUP(C2418,' Disaggregation - Section E '!A$618:O1337,15,0)),"")</f>
        <v/>
      </c>
      <c r="N2418" s="877" t="str">
        <f ca="1">IFERROR(IF(VLOOKUP(C2418,' Disaggregation - Section E '!A$618:J2534,10,0)=0,"",VLOOKUP(C2418,' Disaggregation - Section E '!A$618:J2534,10,0)),"")</f>
        <v/>
      </c>
      <c r="O2418" s="873"/>
    </row>
    <row r="2419" spans="1:15" x14ac:dyDescent="0.35">
      <c r="A2419" s="873" t="b">
        <f t="shared" ca="1" si="156"/>
        <v>0</v>
      </c>
      <c r="B2419" s="873"/>
      <c r="C2419" s="884" t="str">
        <f ca="1">IF(COUNTA(O$1703:O2419)=1,"",OFFSET(B2417,-COUNTA(O$1703:O2419)+3,1))</f>
        <v>a1655000001juH6AAI</v>
      </c>
      <c r="D2419" s="878"/>
      <c r="E2419" s="875" t="str">
        <f ca="1">IFERROR(IF(VLOOKUP(C2419,' Disaggregation - Section E '!A$618:J2535,7,0)="","",VLOOKUP(C2419,' Disaggregation - Section E '!A$618:J2535,7,0)*100),"")</f>
        <v/>
      </c>
      <c r="F2419" s="877" t="str">
        <f ca="1">IFERROR(VLOOKUP(C2419,' Disaggregation - Section E '!A$618:J2535,5,0),"")</f>
        <v/>
      </c>
      <c r="G2419" s="876" t="str">
        <f ca="1">IFERROR(IF(VLOOKUP(C2419,' Disaggregation - Section E '!A$618:J2535,6,0)="","",VLOOKUP(C2419,' Disaggregation - Section E '!A$618:J2535,6,0)),"")</f>
        <v/>
      </c>
      <c r="H2419" s="876" t="str">
        <f ca="1">IFERROR(IF(INDEX(' Disaggregation - Section E '!F$618:F2535,MATCH(C2419,' Disaggregation - Section E '!A$618:A2535,0)+1,1)&lt;&gt;0,INDEX(' Disaggregation - Section E '!F$618:F2535,MATCH(C2419,' Disaggregation - Section E '!A$618:A2535,0)+1,1),""),"")</f>
        <v/>
      </c>
      <c r="I2419" s="877" t="str">
        <f ca="1">IFERROR(IF(VLOOKUP(C2419,' Disaggregation - Section E '!A$618:J2535,8,0)=0,"",VLOOKUP(C2419,' Disaggregation - Section E '!A$618:J2535,8,0)),"")</f>
        <v/>
      </c>
      <c r="J2419" s="877" t="str">
        <f ca="1">IFERROR(IF(VLOOKUP(C2419,' Disaggregation - Section E '!A$618:J2535,9,0)="","",VLOOKUP(C2419,' Disaggregation - Section E '!A$618:J2535,9,0)),"")</f>
        <v/>
      </c>
      <c r="K2419" s="873" t="str">
        <f ca="1">IFERROR(VLOOKUP(C2419,' Disaggregation - Section E '!A$618:J2535,3,0),"")</f>
        <v/>
      </c>
      <c r="L2419" s="873"/>
      <c r="M2419" s="873" t="str">
        <f ca="1">IFERROR(IF(VLOOKUP(C2419,' Disaggregation - Section E '!A$618:O1338,15,0)=0,"",VLOOKUP(C2419,' Disaggregation - Section E '!A$618:O1338,15,0)),"")</f>
        <v/>
      </c>
      <c r="N2419" s="877" t="str">
        <f ca="1">IFERROR(IF(VLOOKUP(C2419,' Disaggregation - Section E '!A$618:J2535,10,0)=0,"",VLOOKUP(C2419,' Disaggregation - Section E '!A$618:J2535,10,0)),"")</f>
        <v/>
      </c>
      <c r="O2419" s="873"/>
    </row>
    <row r="2420" spans="1:15" x14ac:dyDescent="0.35">
      <c r="A2420" s="873" t="b">
        <f t="shared" ca="1" si="156"/>
        <v>0</v>
      </c>
      <c r="B2420" s="873"/>
      <c r="C2420" s="884" t="str">
        <f ca="1">IF(COUNTA(O$1703:O2420)=1,"",OFFSET(B2418,-COUNTA(O$1703:O2420)+3,1))</f>
        <v>a1655000001juH7AAI</v>
      </c>
      <c r="D2420" s="878"/>
      <c r="E2420" s="875" t="str">
        <f ca="1">IFERROR(IF(VLOOKUP(C2420,' Disaggregation - Section E '!A$618:J2536,7,0)="","",VLOOKUP(C2420,' Disaggregation - Section E '!A$618:J2536,7,0)*100),"")</f>
        <v/>
      </c>
      <c r="F2420" s="877" t="str">
        <f ca="1">IFERROR(VLOOKUP(C2420,' Disaggregation - Section E '!A$618:J2536,5,0),"")</f>
        <v/>
      </c>
      <c r="G2420" s="876" t="str">
        <f ca="1">IFERROR(IF(VLOOKUP(C2420,' Disaggregation - Section E '!A$618:J2536,6,0)="","",VLOOKUP(C2420,' Disaggregation - Section E '!A$618:J2536,6,0)),"")</f>
        <v/>
      </c>
      <c r="H2420" s="876" t="str">
        <f ca="1">IFERROR(IF(INDEX(' Disaggregation - Section E '!F$618:F2536,MATCH(C2420,' Disaggregation - Section E '!A$618:A2536,0)+1,1)&lt;&gt;0,INDEX(' Disaggregation - Section E '!F$618:F2536,MATCH(C2420,' Disaggregation - Section E '!A$618:A2536,0)+1,1),""),"")</f>
        <v/>
      </c>
      <c r="I2420" s="877" t="str">
        <f ca="1">IFERROR(IF(VLOOKUP(C2420,' Disaggregation - Section E '!A$618:J2536,8,0)=0,"",VLOOKUP(C2420,' Disaggregation - Section E '!A$618:J2536,8,0)),"")</f>
        <v/>
      </c>
      <c r="J2420" s="877" t="str">
        <f ca="1">IFERROR(IF(VLOOKUP(C2420,' Disaggregation - Section E '!A$618:J2536,9,0)="","",VLOOKUP(C2420,' Disaggregation - Section E '!A$618:J2536,9,0)),"")</f>
        <v/>
      </c>
      <c r="K2420" s="873" t="str">
        <f ca="1">IFERROR(VLOOKUP(C2420,' Disaggregation - Section E '!A$618:J2536,3,0),"")</f>
        <v/>
      </c>
      <c r="L2420" s="873"/>
      <c r="M2420" s="873" t="str">
        <f ca="1">IFERROR(IF(VLOOKUP(C2420,' Disaggregation - Section E '!A$618:O1339,15,0)=0,"",VLOOKUP(C2420,' Disaggregation - Section E '!A$618:O1339,15,0)),"")</f>
        <v/>
      </c>
      <c r="N2420" s="877" t="str">
        <f ca="1">IFERROR(IF(VLOOKUP(C2420,' Disaggregation - Section E '!A$618:J2536,10,0)=0,"",VLOOKUP(C2420,' Disaggregation - Section E '!A$618:J2536,10,0)),"")</f>
        <v/>
      </c>
      <c r="O2420" s="873"/>
    </row>
    <row r="2421" spans="1:15" x14ac:dyDescent="0.35">
      <c r="A2421" s="873" t="b">
        <f t="shared" ca="1" si="156"/>
        <v>0</v>
      </c>
      <c r="B2421" s="873"/>
      <c r="C2421" s="884" t="str">
        <f ca="1">IF(COUNTA(O$1703:O2421)=1,"",OFFSET(B2419,-COUNTA(O$1703:O2421)+3,1))</f>
        <v>a1655000001juH8AAI</v>
      </c>
      <c r="D2421" s="878"/>
      <c r="E2421" s="875" t="str">
        <f ca="1">IFERROR(IF(VLOOKUP(C2421,' Disaggregation - Section E '!A$618:J2537,7,0)="","",VLOOKUP(C2421,' Disaggregation - Section E '!A$618:J2537,7,0)*100),"")</f>
        <v/>
      </c>
      <c r="F2421" s="877" t="str">
        <f ca="1">IFERROR(VLOOKUP(C2421,' Disaggregation - Section E '!A$618:J2537,5,0),"")</f>
        <v/>
      </c>
      <c r="G2421" s="876" t="str">
        <f ca="1">IFERROR(IF(VLOOKUP(C2421,' Disaggregation - Section E '!A$618:J2537,6,0)="","",VLOOKUP(C2421,' Disaggregation - Section E '!A$618:J2537,6,0)),"")</f>
        <v/>
      </c>
      <c r="H2421" s="876" t="str">
        <f ca="1">IFERROR(IF(INDEX(' Disaggregation - Section E '!F$618:F2537,MATCH(C2421,' Disaggregation - Section E '!A$618:A2537,0)+1,1)&lt;&gt;0,INDEX(' Disaggregation - Section E '!F$618:F2537,MATCH(C2421,' Disaggregation - Section E '!A$618:A2537,0)+1,1),""),"")</f>
        <v/>
      </c>
      <c r="I2421" s="877" t="str">
        <f ca="1">IFERROR(IF(VLOOKUP(C2421,' Disaggregation - Section E '!A$618:J2537,8,0)=0,"",VLOOKUP(C2421,' Disaggregation - Section E '!A$618:J2537,8,0)),"")</f>
        <v/>
      </c>
      <c r="J2421" s="877" t="str">
        <f ca="1">IFERROR(IF(VLOOKUP(C2421,' Disaggregation - Section E '!A$618:J2537,9,0)="","",VLOOKUP(C2421,' Disaggregation - Section E '!A$618:J2537,9,0)),"")</f>
        <v/>
      </c>
      <c r="K2421" s="873" t="str">
        <f ca="1">IFERROR(VLOOKUP(C2421,' Disaggregation - Section E '!A$618:J2537,3,0),"")</f>
        <v/>
      </c>
      <c r="L2421" s="873"/>
      <c r="M2421" s="873" t="str">
        <f ca="1">IFERROR(IF(VLOOKUP(C2421,' Disaggregation - Section E '!A$618:O1340,15,0)=0,"",VLOOKUP(C2421,' Disaggregation - Section E '!A$618:O1340,15,0)),"")</f>
        <v/>
      </c>
      <c r="N2421" s="877" t="str">
        <f ca="1">IFERROR(IF(VLOOKUP(C2421,' Disaggregation - Section E '!A$618:J2537,10,0)=0,"",VLOOKUP(C2421,' Disaggregation - Section E '!A$618:J2537,10,0)),"")</f>
        <v/>
      </c>
      <c r="O2421" s="873"/>
    </row>
    <row r="2422" spans="1:15" x14ac:dyDescent="0.35">
      <c r="A2422" s="873" t="b">
        <f t="shared" ca="1" si="156"/>
        <v>0</v>
      </c>
      <c r="B2422" s="873"/>
      <c r="C2422" s="884" t="str">
        <f ca="1">IF(COUNTA(O$1703:O2422)=1,"",OFFSET(B2420,-COUNTA(O$1703:O2422)+3,1))</f>
        <v>a1655000001juH9AAI</v>
      </c>
      <c r="D2422" s="878"/>
      <c r="E2422" s="875" t="str">
        <f ca="1">IFERROR(IF(VLOOKUP(C2422,' Disaggregation - Section E '!A$618:J2538,7,0)="","",VLOOKUP(C2422,' Disaggregation - Section E '!A$618:J2538,7,0)*100),"")</f>
        <v/>
      </c>
      <c r="F2422" s="877" t="str">
        <f ca="1">IFERROR(VLOOKUP(C2422,' Disaggregation - Section E '!A$618:J2538,5,0),"")</f>
        <v/>
      </c>
      <c r="G2422" s="876" t="str">
        <f ca="1">IFERROR(IF(VLOOKUP(C2422,' Disaggregation - Section E '!A$618:J2538,6,0)="","",VLOOKUP(C2422,' Disaggregation - Section E '!A$618:J2538,6,0)),"")</f>
        <v/>
      </c>
      <c r="H2422" s="876" t="str">
        <f ca="1">IFERROR(IF(INDEX(' Disaggregation - Section E '!F$618:F2538,MATCH(C2422,' Disaggregation - Section E '!A$618:A2538,0)+1,1)&lt;&gt;0,INDEX(' Disaggregation - Section E '!F$618:F2538,MATCH(C2422,' Disaggregation - Section E '!A$618:A2538,0)+1,1),""),"")</f>
        <v/>
      </c>
      <c r="I2422" s="877" t="str">
        <f ca="1">IFERROR(IF(VLOOKUP(C2422,' Disaggregation - Section E '!A$618:J2538,8,0)=0,"",VLOOKUP(C2422,' Disaggregation - Section E '!A$618:J2538,8,0)),"")</f>
        <v/>
      </c>
      <c r="J2422" s="877" t="str">
        <f ca="1">IFERROR(IF(VLOOKUP(C2422,' Disaggregation - Section E '!A$618:J2538,9,0)="","",VLOOKUP(C2422,' Disaggregation - Section E '!A$618:J2538,9,0)),"")</f>
        <v/>
      </c>
      <c r="K2422" s="873" t="str">
        <f ca="1">IFERROR(VLOOKUP(C2422,' Disaggregation - Section E '!A$618:J2538,3,0),"")</f>
        <v/>
      </c>
      <c r="L2422" s="873"/>
      <c r="M2422" s="873" t="str">
        <f ca="1">IFERROR(IF(VLOOKUP(C2422,' Disaggregation - Section E '!A$618:O1341,15,0)=0,"",VLOOKUP(C2422,' Disaggregation - Section E '!A$618:O1341,15,0)),"")</f>
        <v/>
      </c>
      <c r="N2422" s="877" t="str">
        <f ca="1">IFERROR(IF(VLOOKUP(C2422,' Disaggregation - Section E '!A$618:J2538,10,0)=0,"",VLOOKUP(C2422,' Disaggregation - Section E '!A$618:J2538,10,0)),"")</f>
        <v/>
      </c>
      <c r="O2422" s="873"/>
    </row>
    <row r="2423" spans="1:15" x14ac:dyDescent="0.35">
      <c r="A2423" s="873" t="b">
        <f t="shared" ca="1" si="156"/>
        <v>0</v>
      </c>
      <c r="B2423" s="873"/>
      <c r="C2423" s="884" t="str">
        <f ca="1">IF(COUNTA(O$1703:O2423)=1,"",OFFSET(B2421,-COUNTA(O$1703:O2423)+3,1))</f>
        <v>a1655000001juHAAAY</v>
      </c>
      <c r="D2423" s="878"/>
      <c r="E2423" s="875" t="str">
        <f ca="1">IFERROR(IF(VLOOKUP(C2423,' Disaggregation - Section E '!A$618:J2539,7,0)="","",VLOOKUP(C2423,' Disaggregation - Section E '!A$618:J2539,7,0)*100),"")</f>
        <v/>
      </c>
      <c r="F2423" s="877" t="str">
        <f ca="1">IFERROR(VLOOKUP(C2423,' Disaggregation - Section E '!A$618:J2539,5,0),"")</f>
        <v/>
      </c>
      <c r="G2423" s="876" t="str">
        <f ca="1">IFERROR(IF(VLOOKUP(C2423,' Disaggregation - Section E '!A$618:J2539,6,0)="","",VLOOKUP(C2423,' Disaggregation - Section E '!A$618:J2539,6,0)),"")</f>
        <v/>
      </c>
      <c r="H2423" s="876" t="str">
        <f ca="1">IFERROR(IF(INDEX(' Disaggregation - Section E '!F$618:F2539,MATCH(C2423,' Disaggregation - Section E '!A$618:A2539,0)+1,1)&lt;&gt;0,INDEX(' Disaggregation - Section E '!F$618:F2539,MATCH(C2423,' Disaggregation - Section E '!A$618:A2539,0)+1,1),""),"")</f>
        <v/>
      </c>
      <c r="I2423" s="877" t="str">
        <f ca="1">IFERROR(IF(VLOOKUP(C2423,' Disaggregation - Section E '!A$618:J2539,8,0)=0,"",VLOOKUP(C2423,' Disaggregation - Section E '!A$618:J2539,8,0)),"")</f>
        <v/>
      </c>
      <c r="J2423" s="877" t="str">
        <f ca="1">IFERROR(IF(VLOOKUP(C2423,' Disaggregation - Section E '!A$618:J2539,9,0)="","",VLOOKUP(C2423,' Disaggregation - Section E '!A$618:J2539,9,0)),"")</f>
        <v/>
      </c>
      <c r="K2423" s="873" t="str">
        <f ca="1">IFERROR(VLOOKUP(C2423,' Disaggregation - Section E '!A$618:J2539,3,0),"")</f>
        <v/>
      </c>
      <c r="L2423" s="873"/>
      <c r="M2423" s="873" t="str">
        <f ca="1">IFERROR(IF(VLOOKUP(C2423,' Disaggregation - Section E '!A$618:O1342,15,0)=0,"",VLOOKUP(C2423,' Disaggregation - Section E '!A$618:O1342,15,0)),"")</f>
        <v/>
      </c>
      <c r="N2423" s="877" t="str">
        <f ca="1">IFERROR(IF(VLOOKUP(C2423,' Disaggregation - Section E '!A$618:J2539,10,0)=0,"",VLOOKUP(C2423,' Disaggregation - Section E '!A$618:J2539,10,0)),"")</f>
        <v/>
      </c>
      <c r="O2423" s="873"/>
    </row>
    <row r="2424" spans="1:15" x14ac:dyDescent="0.35">
      <c r="A2424" s="873" t="b">
        <f t="shared" ca="1" si="156"/>
        <v>0</v>
      </c>
      <c r="B2424" s="873"/>
      <c r="C2424" s="884" t="str">
        <f ca="1">IF(COUNTA(O$1703:O2424)=1,"",OFFSET(B2422,-COUNTA(O$1703:O2424)+3,1))</f>
        <v>a1655000001juHBAAY</v>
      </c>
      <c r="D2424" s="878"/>
      <c r="E2424" s="875" t="str">
        <f ca="1">IFERROR(IF(VLOOKUP(C2424,' Disaggregation - Section E '!A$618:J2540,7,0)="","",VLOOKUP(C2424,' Disaggregation - Section E '!A$618:J2540,7,0)*100),"")</f>
        <v/>
      </c>
      <c r="F2424" s="877" t="str">
        <f ca="1">IFERROR(VLOOKUP(C2424,' Disaggregation - Section E '!A$618:J2540,5,0),"")</f>
        <v/>
      </c>
      <c r="G2424" s="876" t="str">
        <f ca="1">IFERROR(IF(VLOOKUP(C2424,' Disaggregation - Section E '!A$618:J2540,6,0)="","",VLOOKUP(C2424,' Disaggregation - Section E '!A$618:J2540,6,0)),"")</f>
        <v/>
      </c>
      <c r="H2424" s="876" t="str">
        <f ca="1">IFERROR(IF(INDEX(' Disaggregation - Section E '!F$618:F2540,MATCH(C2424,' Disaggregation - Section E '!A$618:A2540,0)+1,1)&lt;&gt;0,INDEX(' Disaggregation - Section E '!F$618:F2540,MATCH(C2424,' Disaggregation - Section E '!A$618:A2540,0)+1,1),""),"")</f>
        <v/>
      </c>
      <c r="I2424" s="877" t="str">
        <f ca="1">IFERROR(IF(VLOOKUP(C2424,' Disaggregation - Section E '!A$618:J2540,8,0)=0,"",VLOOKUP(C2424,' Disaggregation - Section E '!A$618:J2540,8,0)),"")</f>
        <v/>
      </c>
      <c r="J2424" s="877" t="str">
        <f ca="1">IFERROR(IF(VLOOKUP(C2424,' Disaggregation - Section E '!A$618:J2540,9,0)="","",VLOOKUP(C2424,' Disaggregation - Section E '!A$618:J2540,9,0)),"")</f>
        <v/>
      </c>
      <c r="K2424" s="873" t="str">
        <f ca="1">IFERROR(VLOOKUP(C2424,' Disaggregation - Section E '!A$618:J2540,3,0),"")</f>
        <v/>
      </c>
      <c r="L2424" s="873"/>
      <c r="M2424" s="873" t="str">
        <f ca="1">IFERROR(IF(VLOOKUP(C2424,' Disaggregation - Section E '!A$618:O1343,15,0)=0,"",VLOOKUP(C2424,' Disaggregation - Section E '!A$618:O1343,15,0)),"")</f>
        <v/>
      </c>
      <c r="N2424" s="877" t="str">
        <f ca="1">IFERROR(IF(VLOOKUP(C2424,' Disaggregation - Section E '!A$618:J2540,10,0)=0,"",VLOOKUP(C2424,' Disaggregation - Section E '!A$618:J2540,10,0)),"")</f>
        <v/>
      </c>
      <c r="O2424" s="873"/>
    </row>
    <row r="2425" spans="1:15" x14ac:dyDescent="0.35">
      <c r="A2425" s="873" t="b">
        <f t="shared" ca="1" si="156"/>
        <v>0</v>
      </c>
      <c r="B2425" s="873"/>
      <c r="C2425" s="884" t="str">
        <f ca="1">IF(COUNTA(O$1703:O2425)=1,"",OFFSET(B2423,-COUNTA(O$1703:O2425)+3,1))</f>
        <v>a1655000001juHCAAY</v>
      </c>
      <c r="D2425" s="878"/>
      <c r="E2425" s="875" t="str">
        <f ca="1">IFERROR(IF(VLOOKUP(C2425,' Disaggregation - Section E '!A$618:J2541,7,0)="","",VLOOKUP(C2425,' Disaggregation - Section E '!A$618:J2541,7,0)*100),"")</f>
        <v/>
      </c>
      <c r="F2425" s="877" t="str">
        <f ca="1">IFERROR(VLOOKUP(C2425,' Disaggregation - Section E '!A$618:J2541,5,0),"")</f>
        <v/>
      </c>
      <c r="G2425" s="876" t="str">
        <f ca="1">IFERROR(IF(VLOOKUP(C2425,' Disaggregation - Section E '!A$618:J2541,6,0)="","",VLOOKUP(C2425,' Disaggregation - Section E '!A$618:J2541,6,0)),"")</f>
        <v/>
      </c>
      <c r="H2425" s="876" t="str">
        <f ca="1">IFERROR(IF(INDEX(' Disaggregation - Section E '!F$618:F2541,MATCH(C2425,' Disaggregation - Section E '!A$618:A2541,0)+1,1)&lt;&gt;0,INDEX(' Disaggregation - Section E '!F$618:F2541,MATCH(C2425,' Disaggregation - Section E '!A$618:A2541,0)+1,1),""),"")</f>
        <v/>
      </c>
      <c r="I2425" s="877" t="str">
        <f ca="1">IFERROR(IF(VLOOKUP(C2425,' Disaggregation - Section E '!A$618:J2541,8,0)=0,"",VLOOKUP(C2425,' Disaggregation - Section E '!A$618:J2541,8,0)),"")</f>
        <v/>
      </c>
      <c r="J2425" s="877" t="str">
        <f ca="1">IFERROR(IF(VLOOKUP(C2425,' Disaggregation - Section E '!A$618:J2541,9,0)="","",VLOOKUP(C2425,' Disaggregation - Section E '!A$618:J2541,9,0)),"")</f>
        <v/>
      </c>
      <c r="K2425" s="873" t="str">
        <f ca="1">IFERROR(VLOOKUP(C2425,' Disaggregation - Section E '!A$618:J2541,3,0),"")</f>
        <v/>
      </c>
      <c r="L2425" s="873"/>
      <c r="M2425" s="873" t="str">
        <f ca="1">IFERROR(IF(VLOOKUP(C2425,' Disaggregation - Section E '!A$618:O1344,15,0)=0,"",VLOOKUP(C2425,' Disaggregation - Section E '!A$618:O1344,15,0)),"")</f>
        <v/>
      </c>
      <c r="N2425" s="877" t="str">
        <f ca="1">IFERROR(IF(VLOOKUP(C2425,' Disaggregation - Section E '!A$618:J2541,10,0)=0,"",VLOOKUP(C2425,' Disaggregation - Section E '!A$618:J2541,10,0)),"")</f>
        <v/>
      </c>
      <c r="O2425" s="873"/>
    </row>
    <row r="2426" spans="1:15" x14ac:dyDescent="0.35">
      <c r="A2426" s="873" t="b">
        <f t="shared" ca="1" si="156"/>
        <v>0</v>
      </c>
      <c r="B2426" s="873"/>
      <c r="C2426" s="884" t="str">
        <f ca="1">IF(COUNTA(O$1703:O2426)=1,"",OFFSET(B2424,-COUNTA(O$1703:O2426)+3,1))</f>
        <v>a1655000001juHDAAY</v>
      </c>
      <c r="D2426" s="878"/>
      <c r="E2426" s="875" t="str">
        <f ca="1">IFERROR(IF(VLOOKUP(C2426,' Disaggregation - Section E '!A$618:J2542,7,0)="","",VLOOKUP(C2426,' Disaggregation - Section E '!A$618:J2542,7,0)*100),"")</f>
        <v/>
      </c>
      <c r="F2426" s="877" t="str">
        <f ca="1">IFERROR(VLOOKUP(C2426,' Disaggregation - Section E '!A$618:J2542,5,0),"")</f>
        <v/>
      </c>
      <c r="G2426" s="876" t="str">
        <f ca="1">IFERROR(IF(VLOOKUP(C2426,' Disaggregation - Section E '!A$618:J2542,6,0)="","",VLOOKUP(C2426,' Disaggregation - Section E '!A$618:J2542,6,0)),"")</f>
        <v/>
      </c>
      <c r="H2426" s="876" t="str">
        <f ca="1">IFERROR(IF(INDEX(' Disaggregation - Section E '!F$618:F2542,MATCH(C2426,' Disaggregation - Section E '!A$618:A2542,0)+1,1)&lt;&gt;0,INDEX(' Disaggregation - Section E '!F$618:F2542,MATCH(C2426,' Disaggregation - Section E '!A$618:A2542,0)+1,1),""),"")</f>
        <v/>
      </c>
      <c r="I2426" s="877" t="str">
        <f ca="1">IFERROR(IF(VLOOKUP(C2426,' Disaggregation - Section E '!A$618:J2542,8,0)=0,"",VLOOKUP(C2426,' Disaggregation - Section E '!A$618:J2542,8,0)),"")</f>
        <v/>
      </c>
      <c r="J2426" s="877" t="str">
        <f ca="1">IFERROR(IF(VLOOKUP(C2426,' Disaggregation - Section E '!A$618:J2542,9,0)="","",VLOOKUP(C2426,' Disaggregation - Section E '!A$618:J2542,9,0)),"")</f>
        <v/>
      </c>
      <c r="K2426" s="873" t="str">
        <f ca="1">IFERROR(VLOOKUP(C2426,' Disaggregation - Section E '!A$618:J2542,3,0),"")</f>
        <v/>
      </c>
      <c r="L2426" s="873"/>
      <c r="M2426" s="873" t="str">
        <f ca="1">IFERROR(IF(VLOOKUP(C2426,' Disaggregation - Section E '!A$618:O1345,15,0)=0,"",VLOOKUP(C2426,' Disaggregation - Section E '!A$618:O1345,15,0)),"")</f>
        <v/>
      </c>
      <c r="N2426" s="877" t="str">
        <f ca="1">IFERROR(IF(VLOOKUP(C2426,' Disaggregation - Section E '!A$618:J2542,10,0)=0,"",VLOOKUP(C2426,' Disaggregation - Section E '!A$618:J2542,10,0)),"")</f>
        <v/>
      </c>
      <c r="O2426" s="873"/>
    </row>
    <row r="2427" spans="1:15" x14ac:dyDescent="0.35">
      <c r="A2427" s="873" t="b">
        <f t="shared" ca="1" si="156"/>
        <v>0</v>
      </c>
      <c r="B2427" s="873"/>
      <c r="C2427" s="884" t="str">
        <f ca="1">IF(COUNTA(O$1703:O2427)=1,"",OFFSET(B2425,-COUNTA(O$1703:O2427)+3,1))</f>
        <v>a1655000001juHEAAY</v>
      </c>
      <c r="D2427" s="878"/>
      <c r="E2427" s="875" t="str">
        <f ca="1">IFERROR(IF(VLOOKUP(C2427,' Disaggregation - Section E '!A$618:J2543,7,0)="","",VLOOKUP(C2427,' Disaggregation - Section E '!A$618:J2543,7,0)*100),"")</f>
        <v/>
      </c>
      <c r="F2427" s="877" t="str">
        <f ca="1">IFERROR(VLOOKUP(C2427,' Disaggregation - Section E '!A$618:J2543,5,0),"")</f>
        <v/>
      </c>
      <c r="G2427" s="876" t="str">
        <f ca="1">IFERROR(IF(VLOOKUP(C2427,' Disaggregation - Section E '!A$618:J2543,6,0)="","",VLOOKUP(C2427,' Disaggregation - Section E '!A$618:J2543,6,0)),"")</f>
        <v/>
      </c>
      <c r="H2427" s="876" t="str">
        <f ca="1">IFERROR(IF(INDEX(' Disaggregation - Section E '!F$618:F2543,MATCH(C2427,' Disaggregation - Section E '!A$618:A2543,0)+1,1)&lt;&gt;0,INDEX(' Disaggregation - Section E '!F$618:F2543,MATCH(C2427,' Disaggregation - Section E '!A$618:A2543,0)+1,1),""),"")</f>
        <v/>
      </c>
      <c r="I2427" s="877" t="str">
        <f ca="1">IFERROR(IF(VLOOKUP(C2427,' Disaggregation - Section E '!A$618:J2543,8,0)=0,"",VLOOKUP(C2427,' Disaggregation - Section E '!A$618:J2543,8,0)),"")</f>
        <v/>
      </c>
      <c r="J2427" s="877" t="str">
        <f ca="1">IFERROR(IF(VLOOKUP(C2427,' Disaggregation - Section E '!A$618:J2543,9,0)="","",VLOOKUP(C2427,' Disaggregation - Section E '!A$618:J2543,9,0)),"")</f>
        <v/>
      </c>
      <c r="K2427" s="873" t="str">
        <f ca="1">IFERROR(VLOOKUP(C2427,' Disaggregation - Section E '!A$618:J2543,3,0),"")</f>
        <v/>
      </c>
      <c r="L2427" s="873"/>
      <c r="M2427" s="873" t="str">
        <f ca="1">IFERROR(IF(VLOOKUP(C2427,' Disaggregation - Section E '!A$618:O1346,15,0)=0,"",VLOOKUP(C2427,' Disaggregation - Section E '!A$618:O1346,15,0)),"")</f>
        <v/>
      </c>
      <c r="N2427" s="877" t="str">
        <f ca="1">IFERROR(IF(VLOOKUP(C2427,' Disaggregation - Section E '!A$618:J2543,10,0)=0,"",VLOOKUP(C2427,' Disaggregation - Section E '!A$618:J2543,10,0)),"")</f>
        <v/>
      </c>
      <c r="O2427" s="873"/>
    </row>
    <row r="2428" spans="1:15" x14ac:dyDescent="0.35">
      <c r="A2428" s="873" t="b">
        <f t="shared" ca="1" si="156"/>
        <v>0</v>
      </c>
      <c r="B2428" s="873"/>
      <c r="C2428" s="884" t="str">
        <f ca="1">IF(COUNTA(O$1703:O2428)=1,"",OFFSET(B2426,-COUNTA(O$1703:O2428)+3,1))</f>
        <v>a1655000001juHFAAY</v>
      </c>
      <c r="D2428" s="878"/>
      <c r="E2428" s="875" t="str">
        <f ca="1">IFERROR(IF(VLOOKUP(C2428,' Disaggregation - Section E '!A$618:J2544,7,0)="","",VLOOKUP(C2428,' Disaggregation - Section E '!A$618:J2544,7,0)*100),"")</f>
        <v/>
      </c>
      <c r="F2428" s="877" t="str">
        <f ca="1">IFERROR(VLOOKUP(C2428,' Disaggregation - Section E '!A$618:J2544,5,0),"")</f>
        <v/>
      </c>
      <c r="G2428" s="876" t="str">
        <f ca="1">IFERROR(IF(VLOOKUP(C2428,' Disaggregation - Section E '!A$618:J2544,6,0)="","",VLOOKUP(C2428,' Disaggregation - Section E '!A$618:J2544,6,0)),"")</f>
        <v/>
      </c>
      <c r="H2428" s="876" t="str">
        <f ca="1">IFERROR(IF(INDEX(' Disaggregation - Section E '!F$618:F2544,MATCH(C2428,' Disaggregation - Section E '!A$618:A2544,0)+1,1)&lt;&gt;0,INDEX(' Disaggregation - Section E '!F$618:F2544,MATCH(C2428,' Disaggregation - Section E '!A$618:A2544,0)+1,1),""),"")</f>
        <v/>
      </c>
      <c r="I2428" s="877" t="str">
        <f ca="1">IFERROR(IF(VLOOKUP(C2428,' Disaggregation - Section E '!A$618:J2544,8,0)=0,"",VLOOKUP(C2428,' Disaggregation - Section E '!A$618:J2544,8,0)),"")</f>
        <v/>
      </c>
      <c r="J2428" s="877" t="str">
        <f ca="1">IFERROR(IF(VLOOKUP(C2428,' Disaggregation - Section E '!A$618:J2544,9,0)="","",VLOOKUP(C2428,' Disaggregation - Section E '!A$618:J2544,9,0)),"")</f>
        <v/>
      </c>
      <c r="K2428" s="873" t="str">
        <f ca="1">IFERROR(VLOOKUP(C2428,' Disaggregation - Section E '!A$618:J2544,3,0),"")</f>
        <v/>
      </c>
      <c r="L2428" s="873"/>
      <c r="M2428" s="873" t="str">
        <f ca="1">IFERROR(IF(VLOOKUP(C2428,' Disaggregation - Section E '!A$618:O1347,15,0)=0,"",VLOOKUP(C2428,' Disaggregation - Section E '!A$618:O1347,15,0)),"")</f>
        <v/>
      </c>
      <c r="N2428" s="877" t="str">
        <f ca="1">IFERROR(IF(VLOOKUP(C2428,' Disaggregation - Section E '!A$618:J2544,10,0)=0,"",VLOOKUP(C2428,' Disaggregation - Section E '!A$618:J2544,10,0)),"")</f>
        <v/>
      </c>
      <c r="O2428" s="873"/>
    </row>
    <row r="2429" spans="1:15" x14ac:dyDescent="0.35">
      <c r="A2429" s="873" t="b">
        <f t="shared" ca="1" si="156"/>
        <v>0</v>
      </c>
      <c r="B2429" s="873"/>
      <c r="C2429" s="884" t="str">
        <f ca="1">IF(COUNTA(O$1703:O2429)=1,"",OFFSET(B2427,-COUNTA(O$1703:O2429)+3,1))</f>
        <v>a1655000001juHGAAY</v>
      </c>
      <c r="D2429" s="878"/>
      <c r="E2429" s="875" t="str">
        <f ca="1">IFERROR(IF(VLOOKUP(C2429,' Disaggregation - Section E '!A$618:J2545,7,0)="","",VLOOKUP(C2429,' Disaggregation - Section E '!A$618:J2545,7,0)*100),"")</f>
        <v/>
      </c>
      <c r="F2429" s="877" t="str">
        <f ca="1">IFERROR(VLOOKUP(C2429,' Disaggregation - Section E '!A$618:J2545,5,0),"")</f>
        <v/>
      </c>
      <c r="G2429" s="876" t="str">
        <f ca="1">IFERROR(IF(VLOOKUP(C2429,' Disaggregation - Section E '!A$618:J2545,6,0)="","",VLOOKUP(C2429,' Disaggregation - Section E '!A$618:J2545,6,0)),"")</f>
        <v/>
      </c>
      <c r="H2429" s="876" t="str">
        <f ca="1">IFERROR(IF(INDEX(' Disaggregation - Section E '!F$618:F2545,MATCH(C2429,' Disaggregation - Section E '!A$618:A2545,0)+1,1)&lt;&gt;0,INDEX(' Disaggregation - Section E '!F$618:F2545,MATCH(C2429,' Disaggregation - Section E '!A$618:A2545,0)+1,1),""),"")</f>
        <v/>
      </c>
      <c r="I2429" s="877" t="str">
        <f ca="1">IFERROR(IF(VLOOKUP(C2429,' Disaggregation - Section E '!A$618:J2545,8,0)=0,"",VLOOKUP(C2429,' Disaggregation - Section E '!A$618:J2545,8,0)),"")</f>
        <v/>
      </c>
      <c r="J2429" s="877" t="str">
        <f ca="1">IFERROR(IF(VLOOKUP(C2429,' Disaggregation - Section E '!A$618:J2545,9,0)="","",VLOOKUP(C2429,' Disaggregation - Section E '!A$618:J2545,9,0)),"")</f>
        <v/>
      </c>
      <c r="K2429" s="873" t="str">
        <f ca="1">IFERROR(VLOOKUP(C2429,' Disaggregation - Section E '!A$618:J2545,3,0),"")</f>
        <v/>
      </c>
      <c r="L2429" s="873"/>
      <c r="M2429" s="873" t="str">
        <f ca="1">IFERROR(IF(VLOOKUP(C2429,' Disaggregation - Section E '!A$618:O1348,15,0)=0,"",VLOOKUP(C2429,' Disaggregation - Section E '!A$618:O1348,15,0)),"")</f>
        <v/>
      </c>
      <c r="N2429" s="877" t="str">
        <f ca="1">IFERROR(IF(VLOOKUP(C2429,' Disaggregation - Section E '!A$618:J2545,10,0)=0,"",VLOOKUP(C2429,' Disaggregation - Section E '!A$618:J2545,10,0)),"")</f>
        <v/>
      </c>
      <c r="O2429" s="873"/>
    </row>
    <row r="2430" spans="1:15" x14ac:dyDescent="0.35">
      <c r="A2430" s="873" t="b">
        <f t="shared" ca="1" si="156"/>
        <v>0</v>
      </c>
      <c r="B2430" s="873"/>
      <c r="C2430" s="884" t="str">
        <f ca="1">IF(COUNTA(O$1703:O2430)=1,"",OFFSET(B2428,-COUNTA(O$1703:O2430)+3,1))</f>
        <v>a1655000001juHHAAY</v>
      </c>
      <c r="D2430" s="878"/>
      <c r="E2430" s="875" t="str">
        <f ca="1">IFERROR(IF(VLOOKUP(C2430,' Disaggregation - Section E '!A$618:J2546,7,0)="","",VLOOKUP(C2430,' Disaggregation - Section E '!A$618:J2546,7,0)*100),"")</f>
        <v/>
      </c>
      <c r="F2430" s="877" t="str">
        <f ca="1">IFERROR(VLOOKUP(C2430,' Disaggregation - Section E '!A$618:J2546,5,0),"")</f>
        <v/>
      </c>
      <c r="G2430" s="876" t="str">
        <f ca="1">IFERROR(IF(VLOOKUP(C2430,' Disaggregation - Section E '!A$618:J2546,6,0)="","",VLOOKUP(C2430,' Disaggregation - Section E '!A$618:J2546,6,0)),"")</f>
        <v/>
      </c>
      <c r="H2430" s="876" t="str">
        <f ca="1">IFERROR(IF(INDEX(' Disaggregation - Section E '!F$618:F2546,MATCH(C2430,' Disaggregation - Section E '!A$618:A2546,0)+1,1)&lt;&gt;0,INDEX(' Disaggregation - Section E '!F$618:F2546,MATCH(C2430,' Disaggregation - Section E '!A$618:A2546,0)+1,1),""),"")</f>
        <v/>
      </c>
      <c r="I2430" s="877" t="str">
        <f ca="1">IFERROR(IF(VLOOKUP(C2430,' Disaggregation - Section E '!A$618:J2546,8,0)=0,"",VLOOKUP(C2430,' Disaggregation - Section E '!A$618:J2546,8,0)),"")</f>
        <v/>
      </c>
      <c r="J2430" s="877" t="str">
        <f ca="1">IFERROR(IF(VLOOKUP(C2430,' Disaggregation - Section E '!A$618:J2546,9,0)="","",VLOOKUP(C2430,' Disaggregation - Section E '!A$618:J2546,9,0)),"")</f>
        <v/>
      </c>
      <c r="K2430" s="873" t="str">
        <f ca="1">IFERROR(VLOOKUP(C2430,' Disaggregation - Section E '!A$618:J2546,3,0),"")</f>
        <v/>
      </c>
      <c r="L2430" s="873"/>
      <c r="M2430" s="873" t="str">
        <f ca="1">IFERROR(IF(VLOOKUP(C2430,' Disaggregation - Section E '!A$618:O1349,15,0)=0,"",VLOOKUP(C2430,' Disaggregation - Section E '!A$618:O1349,15,0)),"")</f>
        <v/>
      </c>
      <c r="N2430" s="877" t="str">
        <f ca="1">IFERROR(IF(VLOOKUP(C2430,' Disaggregation - Section E '!A$618:J2546,10,0)=0,"",VLOOKUP(C2430,' Disaggregation - Section E '!A$618:J2546,10,0)),"")</f>
        <v/>
      </c>
      <c r="O2430" s="873"/>
    </row>
    <row r="2431" spans="1:15" x14ac:dyDescent="0.35">
      <c r="A2431" s="873" t="b">
        <f t="shared" ca="1" si="156"/>
        <v>0</v>
      </c>
      <c r="B2431" s="873"/>
      <c r="C2431" s="884" t="str">
        <f ca="1">IF(COUNTA(O$1703:O2431)=1,"",OFFSET(B2429,-COUNTA(O$1703:O2431)+3,1))</f>
        <v>a1655000001juHIAAY</v>
      </c>
      <c r="D2431" s="878"/>
      <c r="E2431" s="875" t="str">
        <f ca="1">IFERROR(IF(VLOOKUP(C2431,' Disaggregation - Section E '!A$618:J2547,7,0)="","",VLOOKUP(C2431,' Disaggregation - Section E '!A$618:J2547,7,0)*100),"")</f>
        <v/>
      </c>
      <c r="F2431" s="877" t="str">
        <f ca="1">IFERROR(VLOOKUP(C2431,' Disaggregation - Section E '!A$618:J2547,5,0),"")</f>
        <v/>
      </c>
      <c r="G2431" s="876" t="str">
        <f ca="1">IFERROR(IF(VLOOKUP(C2431,' Disaggregation - Section E '!A$618:J2547,6,0)="","",VLOOKUP(C2431,' Disaggregation - Section E '!A$618:J2547,6,0)),"")</f>
        <v/>
      </c>
      <c r="H2431" s="876" t="str">
        <f ca="1">IFERROR(IF(INDEX(' Disaggregation - Section E '!F$618:F2547,MATCH(C2431,' Disaggregation - Section E '!A$618:A2547,0)+1,1)&lt;&gt;0,INDEX(' Disaggregation - Section E '!F$618:F2547,MATCH(C2431,' Disaggregation - Section E '!A$618:A2547,0)+1,1),""),"")</f>
        <v/>
      </c>
      <c r="I2431" s="877" t="str">
        <f ca="1">IFERROR(IF(VLOOKUP(C2431,' Disaggregation - Section E '!A$618:J2547,8,0)=0,"",VLOOKUP(C2431,' Disaggregation - Section E '!A$618:J2547,8,0)),"")</f>
        <v/>
      </c>
      <c r="J2431" s="877" t="str">
        <f ca="1">IFERROR(IF(VLOOKUP(C2431,' Disaggregation - Section E '!A$618:J2547,9,0)="","",VLOOKUP(C2431,' Disaggregation - Section E '!A$618:J2547,9,0)),"")</f>
        <v/>
      </c>
      <c r="K2431" s="873" t="str">
        <f ca="1">IFERROR(VLOOKUP(C2431,' Disaggregation - Section E '!A$618:J2547,3,0),"")</f>
        <v/>
      </c>
      <c r="L2431" s="873"/>
      <c r="M2431" s="873" t="str">
        <f ca="1">IFERROR(IF(VLOOKUP(C2431,' Disaggregation - Section E '!A$618:O1350,15,0)=0,"",VLOOKUP(C2431,' Disaggregation - Section E '!A$618:O1350,15,0)),"")</f>
        <v/>
      </c>
      <c r="N2431" s="877" t="str">
        <f ca="1">IFERROR(IF(VLOOKUP(C2431,' Disaggregation - Section E '!A$618:J2547,10,0)=0,"",VLOOKUP(C2431,' Disaggregation - Section E '!A$618:J2547,10,0)),"")</f>
        <v/>
      </c>
      <c r="O2431" s="873"/>
    </row>
    <row r="2432" spans="1:15" x14ac:dyDescent="0.35">
      <c r="A2432" s="873" t="b">
        <f t="shared" ca="1" si="156"/>
        <v>0</v>
      </c>
      <c r="B2432" s="873"/>
      <c r="C2432" s="884" t="str">
        <f ca="1">IF(COUNTA(O$1703:O2432)=1,"",OFFSET(B2430,-COUNTA(O$1703:O2432)+3,1))</f>
        <v>a1655000001juHJAAY</v>
      </c>
      <c r="D2432" s="878"/>
      <c r="E2432" s="875" t="str">
        <f ca="1">IFERROR(IF(VLOOKUP(C2432,' Disaggregation - Section E '!A$618:J2548,7,0)="","",VLOOKUP(C2432,' Disaggregation - Section E '!A$618:J2548,7,0)*100),"")</f>
        <v/>
      </c>
      <c r="F2432" s="877" t="str">
        <f ca="1">IFERROR(VLOOKUP(C2432,' Disaggregation - Section E '!A$618:J2548,5,0),"")</f>
        <v/>
      </c>
      <c r="G2432" s="876" t="str">
        <f ca="1">IFERROR(IF(VLOOKUP(C2432,' Disaggregation - Section E '!A$618:J2548,6,0)="","",VLOOKUP(C2432,' Disaggregation - Section E '!A$618:J2548,6,0)),"")</f>
        <v/>
      </c>
      <c r="H2432" s="876" t="str">
        <f ca="1">IFERROR(IF(INDEX(' Disaggregation - Section E '!F$618:F2548,MATCH(C2432,' Disaggregation - Section E '!A$618:A2548,0)+1,1)&lt;&gt;0,INDEX(' Disaggregation - Section E '!F$618:F2548,MATCH(C2432,' Disaggregation - Section E '!A$618:A2548,0)+1,1),""),"")</f>
        <v/>
      </c>
      <c r="I2432" s="877" t="str">
        <f ca="1">IFERROR(IF(VLOOKUP(C2432,' Disaggregation - Section E '!A$618:J2548,8,0)=0,"",VLOOKUP(C2432,' Disaggregation - Section E '!A$618:J2548,8,0)),"")</f>
        <v/>
      </c>
      <c r="J2432" s="877" t="str">
        <f ca="1">IFERROR(IF(VLOOKUP(C2432,' Disaggregation - Section E '!A$618:J2548,9,0)="","",VLOOKUP(C2432,' Disaggregation - Section E '!A$618:J2548,9,0)),"")</f>
        <v/>
      </c>
      <c r="K2432" s="873" t="str">
        <f ca="1">IFERROR(VLOOKUP(C2432,' Disaggregation - Section E '!A$618:J2548,3,0),"")</f>
        <v/>
      </c>
      <c r="L2432" s="873"/>
      <c r="M2432" s="873" t="str">
        <f ca="1">IFERROR(IF(VLOOKUP(C2432,' Disaggregation - Section E '!A$618:O1351,15,0)=0,"",VLOOKUP(C2432,' Disaggregation - Section E '!A$618:O1351,15,0)),"")</f>
        <v/>
      </c>
      <c r="N2432" s="877" t="str">
        <f ca="1">IFERROR(IF(VLOOKUP(C2432,' Disaggregation - Section E '!A$618:J2548,10,0)=0,"",VLOOKUP(C2432,' Disaggregation - Section E '!A$618:J2548,10,0)),"")</f>
        <v/>
      </c>
      <c r="O2432" s="873"/>
    </row>
    <row r="2433" spans="1:15" x14ac:dyDescent="0.35">
      <c r="A2433" s="873" t="b">
        <f t="shared" ref="A2433:A2496" ca="1" si="157">IF(M2433&lt;&gt;"",TRUE,FALSE)</f>
        <v>0</v>
      </c>
      <c r="B2433" s="873"/>
      <c r="C2433" s="884" t="str">
        <f ca="1">IF(COUNTA(O$1703:O2433)=1,"",OFFSET(B2431,-COUNTA(O$1703:O2433)+3,1))</f>
        <v>a1655000001juHKAAY</v>
      </c>
      <c r="D2433" s="878"/>
      <c r="E2433" s="875" t="str">
        <f ca="1">IFERROR(IF(VLOOKUP(C2433,' Disaggregation - Section E '!A$618:J2549,7,0)="","",VLOOKUP(C2433,' Disaggregation - Section E '!A$618:J2549,7,0)*100),"")</f>
        <v/>
      </c>
      <c r="F2433" s="877" t="str">
        <f ca="1">IFERROR(VLOOKUP(C2433,' Disaggregation - Section E '!A$618:J2549,5,0),"")</f>
        <v/>
      </c>
      <c r="G2433" s="876" t="str">
        <f ca="1">IFERROR(IF(VLOOKUP(C2433,' Disaggregation - Section E '!A$618:J2549,6,0)="","",VLOOKUP(C2433,' Disaggregation - Section E '!A$618:J2549,6,0)),"")</f>
        <v/>
      </c>
      <c r="H2433" s="876" t="str">
        <f ca="1">IFERROR(IF(INDEX(' Disaggregation - Section E '!F$618:F2549,MATCH(C2433,' Disaggregation - Section E '!A$618:A2549,0)+1,1)&lt;&gt;0,INDEX(' Disaggregation - Section E '!F$618:F2549,MATCH(C2433,' Disaggregation - Section E '!A$618:A2549,0)+1,1),""),"")</f>
        <v/>
      </c>
      <c r="I2433" s="877" t="str">
        <f ca="1">IFERROR(IF(VLOOKUP(C2433,' Disaggregation - Section E '!A$618:J2549,8,0)=0,"",VLOOKUP(C2433,' Disaggregation - Section E '!A$618:J2549,8,0)),"")</f>
        <v/>
      </c>
      <c r="J2433" s="877" t="str">
        <f ca="1">IFERROR(IF(VLOOKUP(C2433,' Disaggregation - Section E '!A$618:J2549,9,0)="","",VLOOKUP(C2433,' Disaggregation - Section E '!A$618:J2549,9,0)),"")</f>
        <v/>
      </c>
      <c r="K2433" s="873" t="str">
        <f ca="1">IFERROR(VLOOKUP(C2433,' Disaggregation - Section E '!A$618:J2549,3,0),"")</f>
        <v/>
      </c>
      <c r="L2433" s="873"/>
      <c r="M2433" s="873" t="str">
        <f ca="1">IFERROR(IF(VLOOKUP(C2433,' Disaggregation - Section E '!A$618:O1352,15,0)=0,"",VLOOKUP(C2433,' Disaggregation - Section E '!A$618:O1352,15,0)),"")</f>
        <v/>
      </c>
      <c r="N2433" s="877" t="str">
        <f ca="1">IFERROR(IF(VLOOKUP(C2433,' Disaggregation - Section E '!A$618:J2549,10,0)=0,"",VLOOKUP(C2433,' Disaggregation - Section E '!A$618:J2549,10,0)),"")</f>
        <v/>
      </c>
      <c r="O2433" s="873"/>
    </row>
    <row r="2434" spans="1:15" x14ac:dyDescent="0.35">
      <c r="A2434" s="873" t="b">
        <f t="shared" ca="1" si="157"/>
        <v>0</v>
      </c>
      <c r="B2434" s="873"/>
      <c r="C2434" s="884" t="str">
        <f ca="1">IF(COUNTA(O$1703:O2434)=1,"",OFFSET(B2432,-COUNTA(O$1703:O2434)+3,1))</f>
        <v>a1655000001juHLAAY</v>
      </c>
      <c r="D2434" s="878"/>
      <c r="E2434" s="875" t="str">
        <f ca="1">IFERROR(IF(VLOOKUP(C2434,' Disaggregation - Section E '!A$618:J2550,7,0)="","",VLOOKUP(C2434,' Disaggregation - Section E '!A$618:J2550,7,0)*100),"")</f>
        <v/>
      </c>
      <c r="F2434" s="877" t="str">
        <f ca="1">IFERROR(VLOOKUP(C2434,' Disaggregation - Section E '!A$618:J2550,5,0),"")</f>
        <v/>
      </c>
      <c r="G2434" s="876" t="str">
        <f ca="1">IFERROR(IF(VLOOKUP(C2434,' Disaggregation - Section E '!A$618:J2550,6,0)="","",VLOOKUP(C2434,' Disaggregation - Section E '!A$618:J2550,6,0)),"")</f>
        <v/>
      </c>
      <c r="H2434" s="876" t="str">
        <f ca="1">IFERROR(IF(INDEX(' Disaggregation - Section E '!F$618:F2550,MATCH(C2434,' Disaggregation - Section E '!A$618:A2550,0)+1,1)&lt;&gt;0,INDEX(' Disaggregation - Section E '!F$618:F2550,MATCH(C2434,' Disaggregation - Section E '!A$618:A2550,0)+1,1),""),"")</f>
        <v/>
      </c>
      <c r="I2434" s="877" t="str">
        <f ca="1">IFERROR(IF(VLOOKUP(C2434,' Disaggregation - Section E '!A$618:J2550,8,0)=0,"",VLOOKUP(C2434,' Disaggregation - Section E '!A$618:J2550,8,0)),"")</f>
        <v/>
      </c>
      <c r="J2434" s="877" t="str">
        <f ca="1">IFERROR(IF(VLOOKUP(C2434,' Disaggregation - Section E '!A$618:J2550,9,0)="","",VLOOKUP(C2434,' Disaggregation - Section E '!A$618:J2550,9,0)),"")</f>
        <v/>
      </c>
      <c r="K2434" s="873" t="str">
        <f ca="1">IFERROR(VLOOKUP(C2434,' Disaggregation - Section E '!A$618:J2550,3,0),"")</f>
        <v/>
      </c>
      <c r="L2434" s="873"/>
      <c r="M2434" s="873" t="str">
        <f ca="1">IFERROR(IF(VLOOKUP(C2434,' Disaggregation - Section E '!A$618:O1353,15,0)=0,"",VLOOKUP(C2434,' Disaggregation - Section E '!A$618:O1353,15,0)),"")</f>
        <v/>
      </c>
      <c r="N2434" s="877" t="str">
        <f ca="1">IFERROR(IF(VLOOKUP(C2434,' Disaggregation - Section E '!A$618:J2550,10,0)=0,"",VLOOKUP(C2434,' Disaggregation - Section E '!A$618:J2550,10,0)),"")</f>
        <v/>
      </c>
      <c r="O2434" s="873"/>
    </row>
    <row r="2435" spans="1:15" x14ac:dyDescent="0.35">
      <c r="A2435" s="873" t="b">
        <f t="shared" ca="1" si="157"/>
        <v>0</v>
      </c>
      <c r="B2435" s="873"/>
      <c r="C2435" s="884" t="str">
        <f ca="1">IF(COUNTA(O$1703:O2435)=1,"",OFFSET(B2433,-COUNTA(O$1703:O2435)+3,1))</f>
        <v>a1655000001juHMAAY</v>
      </c>
      <c r="D2435" s="878"/>
      <c r="E2435" s="875" t="str">
        <f ca="1">IFERROR(IF(VLOOKUP(C2435,' Disaggregation - Section E '!A$618:J2551,7,0)="","",VLOOKUP(C2435,' Disaggregation - Section E '!A$618:J2551,7,0)*100),"")</f>
        <v/>
      </c>
      <c r="F2435" s="877" t="str">
        <f ca="1">IFERROR(VLOOKUP(C2435,' Disaggregation - Section E '!A$618:J2551,5,0),"")</f>
        <v/>
      </c>
      <c r="G2435" s="876" t="str">
        <f ca="1">IFERROR(IF(VLOOKUP(C2435,' Disaggregation - Section E '!A$618:J2551,6,0)="","",VLOOKUP(C2435,' Disaggregation - Section E '!A$618:J2551,6,0)),"")</f>
        <v/>
      </c>
      <c r="H2435" s="876" t="str">
        <f ca="1">IFERROR(IF(INDEX(' Disaggregation - Section E '!F$618:F2551,MATCH(C2435,' Disaggregation - Section E '!A$618:A2551,0)+1,1)&lt;&gt;0,INDEX(' Disaggregation - Section E '!F$618:F2551,MATCH(C2435,' Disaggregation - Section E '!A$618:A2551,0)+1,1),""),"")</f>
        <v/>
      </c>
      <c r="I2435" s="877" t="str">
        <f ca="1">IFERROR(IF(VLOOKUP(C2435,' Disaggregation - Section E '!A$618:J2551,8,0)=0,"",VLOOKUP(C2435,' Disaggregation - Section E '!A$618:J2551,8,0)),"")</f>
        <v/>
      </c>
      <c r="J2435" s="877" t="str">
        <f ca="1">IFERROR(IF(VLOOKUP(C2435,' Disaggregation - Section E '!A$618:J2551,9,0)="","",VLOOKUP(C2435,' Disaggregation - Section E '!A$618:J2551,9,0)),"")</f>
        <v/>
      </c>
      <c r="K2435" s="873" t="str">
        <f ca="1">IFERROR(VLOOKUP(C2435,' Disaggregation - Section E '!A$618:J2551,3,0),"")</f>
        <v/>
      </c>
      <c r="L2435" s="873"/>
      <c r="M2435" s="873" t="str">
        <f ca="1">IFERROR(IF(VLOOKUP(C2435,' Disaggregation - Section E '!A$618:O1354,15,0)=0,"",VLOOKUP(C2435,' Disaggregation - Section E '!A$618:O1354,15,0)),"")</f>
        <v/>
      </c>
      <c r="N2435" s="877" t="str">
        <f ca="1">IFERROR(IF(VLOOKUP(C2435,' Disaggregation - Section E '!A$618:J2551,10,0)=0,"",VLOOKUP(C2435,' Disaggregation - Section E '!A$618:J2551,10,0)),"")</f>
        <v/>
      </c>
      <c r="O2435" s="873"/>
    </row>
    <row r="2436" spans="1:15" x14ac:dyDescent="0.35">
      <c r="A2436" s="873" t="b">
        <f t="shared" ca="1" si="157"/>
        <v>0</v>
      </c>
      <c r="B2436" s="873"/>
      <c r="C2436" s="884" t="str">
        <f ca="1">IF(COUNTA(O$1703:O2436)=1,"",OFFSET(B2434,-COUNTA(O$1703:O2436)+3,1))</f>
        <v>a1655000001juHNAAY</v>
      </c>
      <c r="D2436" s="878"/>
      <c r="E2436" s="875" t="str">
        <f ca="1">IFERROR(IF(VLOOKUP(C2436,' Disaggregation - Section E '!A$618:J2552,7,0)="","",VLOOKUP(C2436,' Disaggregation - Section E '!A$618:J2552,7,0)*100),"")</f>
        <v/>
      </c>
      <c r="F2436" s="877" t="str">
        <f ca="1">IFERROR(VLOOKUP(C2436,' Disaggregation - Section E '!A$618:J2552,5,0),"")</f>
        <v/>
      </c>
      <c r="G2436" s="876" t="str">
        <f ca="1">IFERROR(IF(VLOOKUP(C2436,' Disaggregation - Section E '!A$618:J2552,6,0)="","",VLOOKUP(C2436,' Disaggregation - Section E '!A$618:J2552,6,0)),"")</f>
        <v/>
      </c>
      <c r="H2436" s="876" t="str">
        <f ca="1">IFERROR(IF(INDEX(' Disaggregation - Section E '!F$618:F2552,MATCH(C2436,' Disaggregation - Section E '!A$618:A2552,0)+1,1)&lt;&gt;0,INDEX(' Disaggregation - Section E '!F$618:F2552,MATCH(C2436,' Disaggregation - Section E '!A$618:A2552,0)+1,1),""),"")</f>
        <v/>
      </c>
      <c r="I2436" s="877" t="str">
        <f ca="1">IFERROR(IF(VLOOKUP(C2436,' Disaggregation - Section E '!A$618:J2552,8,0)=0,"",VLOOKUP(C2436,' Disaggregation - Section E '!A$618:J2552,8,0)),"")</f>
        <v/>
      </c>
      <c r="J2436" s="877" t="str">
        <f ca="1">IFERROR(IF(VLOOKUP(C2436,' Disaggregation - Section E '!A$618:J2552,9,0)="","",VLOOKUP(C2436,' Disaggregation - Section E '!A$618:J2552,9,0)),"")</f>
        <v/>
      </c>
      <c r="K2436" s="873" t="str">
        <f ca="1">IFERROR(VLOOKUP(C2436,' Disaggregation - Section E '!A$618:J2552,3,0),"")</f>
        <v/>
      </c>
      <c r="L2436" s="873"/>
      <c r="M2436" s="873" t="str">
        <f ca="1">IFERROR(IF(VLOOKUP(C2436,' Disaggregation - Section E '!A$618:O1355,15,0)=0,"",VLOOKUP(C2436,' Disaggregation - Section E '!A$618:O1355,15,0)),"")</f>
        <v/>
      </c>
      <c r="N2436" s="877" t="str">
        <f ca="1">IFERROR(IF(VLOOKUP(C2436,' Disaggregation - Section E '!A$618:J2552,10,0)=0,"",VLOOKUP(C2436,' Disaggregation - Section E '!A$618:J2552,10,0)),"")</f>
        <v/>
      </c>
      <c r="O2436" s="873"/>
    </row>
    <row r="2437" spans="1:15" x14ac:dyDescent="0.35">
      <c r="A2437" s="873" t="b">
        <f t="shared" ca="1" si="157"/>
        <v>0</v>
      </c>
      <c r="B2437" s="873"/>
      <c r="C2437" s="884" t="str">
        <f ca="1">IF(COUNTA(O$1703:O2437)=1,"",OFFSET(B2435,-COUNTA(O$1703:O2437)+3,1))</f>
        <v>a1655000001juHOAAY</v>
      </c>
      <c r="D2437" s="878"/>
      <c r="E2437" s="875" t="str">
        <f ca="1">IFERROR(IF(VLOOKUP(C2437,' Disaggregation - Section E '!A$618:J2553,7,0)="","",VLOOKUP(C2437,' Disaggregation - Section E '!A$618:J2553,7,0)*100),"")</f>
        <v/>
      </c>
      <c r="F2437" s="877" t="str">
        <f ca="1">IFERROR(VLOOKUP(C2437,' Disaggregation - Section E '!A$618:J2553,5,0),"")</f>
        <v/>
      </c>
      <c r="G2437" s="876" t="str">
        <f ca="1">IFERROR(IF(VLOOKUP(C2437,' Disaggregation - Section E '!A$618:J2553,6,0)="","",VLOOKUP(C2437,' Disaggregation - Section E '!A$618:J2553,6,0)),"")</f>
        <v/>
      </c>
      <c r="H2437" s="876" t="str">
        <f ca="1">IFERROR(IF(INDEX(' Disaggregation - Section E '!F$618:F2553,MATCH(C2437,' Disaggregation - Section E '!A$618:A2553,0)+1,1)&lt;&gt;0,INDEX(' Disaggregation - Section E '!F$618:F2553,MATCH(C2437,' Disaggregation - Section E '!A$618:A2553,0)+1,1),""),"")</f>
        <v/>
      </c>
      <c r="I2437" s="877" t="str">
        <f ca="1">IFERROR(IF(VLOOKUP(C2437,' Disaggregation - Section E '!A$618:J2553,8,0)=0,"",VLOOKUP(C2437,' Disaggregation - Section E '!A$618:J2553,8,0)),"")</f>
        <v/>
      </c>
      <c r="J2437" s="877" t="str">
        <f ca="1">IFERROR(IF(VLOOKUP(C2437,' Disaggregation - Section E '!A$618:J2553,9,0)="","",VLOOKUP(C2437,' Disaggregation - Section E '!A$618:J2553,9,0)),"")</f>
        <v/>
      </c>
      <c r="K2437" s="873" t="str">
        <f ca="1">IFERROR(VLOOKUP(C2437,' Disaggregation - Section E '!A$618:J2553,3,0),"")</f>
        <v/>
      </c>
      <c r="L2437" s="873"/>
      <c r="M2437" s="873" t="str">
        <f ca="1">IFERROR(IF(VLOOKUP(C2437,' Disaggregation - Section E '!A$618:O1356,15,0)=0,"",VLOOKUP(C2437,' Disaggregation - Section E '!A$618:O1356,15,0)),"")</f>
        <v/>
      </c>
      <c r="N2437" s="877" t="str">
        <f ca="1">IFERROR(IF(VLOOKUP(C2437,' Disaggregation - Section E '!A$618:J2553,10,0)=0,"",VLOOKUP(C2437,' Disaggregation - Section E '!A$618:J2553,10,0)),"")</f>
        <v/>
      </c>
      <c r="O2437" s="873"/>
    </row>
    <row r="2438" spans="1:15" x14ac:dyDescent="0.35">
      <c r="A2438" s="873" t="b">
        <f t="shared" ca="1" si="157"/>
        <v>0</v>
      </c>
      <c r="B2438" s="873"/>
      <c r="C2438" s="884" t="str">
        <f ca="1">IF(COUNTA(O$1703:O2438)=1,"",OFFSET(B2436,-COUNTA(O$1703:O2438)+3,1))</f>
        <v>a1655000001juHPAAY</v>
      </c>
      <c r="D2438" s="878"/>
      <c r="E2438" s="875" t="str">
        <f ca="1">IFERROR(IF(VLOOKUP(C2438,' Disaggregation - Section E '!A$618:J2554,7,0)="","",VLOOKUP(C2438,' Disaggregation - Section E '!A$618:J2554,7,0)*100),"")</f>
        <v/>
      </c>
      <c r="F2438" s="877" t="str">
        <f ca="1">IFERROR(VLOOKUP(C2438,' Disaggregation - Section E '!A$618:J2554,5,0),"")</f>
        <v/>
      </c>
      <c r="G2438" s="876" t="str">
        <f ca="1">IFERROR(IF(VLOOKUP(C2438,' Disaggregation - Section E '!A$618:J2554,6,0)="","",VLOOKUP(C2438,' Disaggregation - Section E '!A$618:J2554,6,0)),"")</f>
        <v/>
      </c>
      <c r="H2438" s="876" t="str">
        <f ca="1">IFERROR(IF(INDEX(' Disaggregation - Section E '!F$618:F2554,MATCH(C2438,' Disaggregation - Section E '!A$618:A2554,0)+1,1)&lt;&gt;0,INDEX(' Disaggregation - Section E '!F$618:F2554,MATCH(C2438,' Disaggregation - Section E '!A$618:A2554,0)+1,1),""),"")</f>
        <v/>
      </c>
      <c r="I2438" s="877" t="str">
        <f ca="1">IFERROR(IF(VLOOKUP(C2438,' Disaggregation - Section E '!A$618:J2554,8,0)=0,"",VLOOKUP(C2438,' Disaggregation - Section E '!A$618:J2554,8,0)),"")</f>
        <v/>
      </c>
      <c r="J2438" s="877" t="str">
        <f ca="1">IFERROR(IF(VLOOKUP(C2438,' Disaggregation - Section E '!A$618:J2554,9,0)="","",VLOOKUP(C2438,' Disaggregation - Section E '!A$618:J2554,9,0)),"")</f>
        <v/>
      </c>
      <c r="K2438" s="873" t="str">
        <f ca="1">IFERROR(VLOOKUP(C2438,' Disaggregation - Section E '!A$618:J2554,3,0),"")</f>
        <v/>
      </c>
      <c r="L2438" s="873"/>
      <c r="M2438" s="873" t="str">
        <f ca="1">IFERROR(IF(VLOOKUP(C2438,' Disaggregation - Section E '!A$618:O1357,15,0)=0,"",VLOOKUP(C2438,' Disaggregation - Section E '!A$618:O1357,15,0)),"")</f>
        <v/>
      </c>
      <c r="N2438" s="877" t="str">
        <f ca="1">IFERROR(IF(VLOOKUP(C2438,' Disaggregation - Section E '!A$618:J2554,10,0)=0,"",VLOOKUP(C2438,' Disaggregation - Section E '!A$618:J2554,10,0)),"")</f>
        <v/>
      </c>
      <c r="O2438" s="873"/>
    </row>
    <row r="2439" spans="1:15" x14ac:dyDescent="0.35">
      <c r="A2439" s="873" t="b">
        <f t="shared" ca="1" si="157"/>
        <v>0</v>
      </c>
      <c r="B2439" s="873"/>
      <c r="C2439" s="884" t="str">
        <f ca="1">IF(COUNTA(O$1703:O2439)=1,"",OFFSET(B2437,-COUNTA(O$1703:O2439)+3,1))</f>
        <v>a1655000001juHQAAY</v>
      </c>
      <c r="D2439" s="878"/>
      <c r="E2439" s="875" t="str">
        <f ca="1">IFERROR(IF(VLOOKUP(C2439,' Disaggregation - Section E '!A$618:J2555,7,0)="","",VLOOKUP(C2439,' Disaggregation - Section E '!A$618:J2555,7,0)*100),"")</f>
        <v/>
      </c>
      <c r="F2439" s="877" t="str">
        <f ca="1">IFERROR(VLOOKUP(C2439,' Disaggregation - Section E '!A$618:J2555,5,0),"")</f>
        <v/>
      </c>
      <c r="G2439" s="876" t="str">
        <f ca="1">IFERROR(IF(VLOOKUP(C2439,' Disaggregation - Section E '!A$618:J2555,6,0)="","",VLOOKUP(C2439,' Disaggregation - Section E '!A$618:J2555,6,0)),"")</f>
        <v/>
      </c>
      <c r="H2439" s="876" t="str">
        <f ca="1">IFERROR(IF(INDEX(' Disaggregation - Section E '!F$618:F2555,MATCH(C2439,' Disaggregation - Section E '!A$618:A2555,0)+1,1)&lt;&gt;0,INDEX(' Disaggregation - Section E '!F$618:F2555,MATCH(C2439,' Disaggregation - Section E '!A$618:A2555,0)+1,1),""),"")</f>
        <v/>
      </c>
      <c r="I2439" s="877" t="str">
        <f ca="1">IFERROR(IF(VLOOKUP(C2439,' Disaggregation - Section E '!A$618:J2555,8,0)=0,"",VLOOKUP(C2439,' Disaggregation - Section E '!A$618:J2555,8,0)),"")</f>
        <v/>
      </c>
      <c r="J2439" s="877" t="str">
        <f ca="1">IFERROR(IF(VLOOKUP(C2439,' Disaggregation - Section E '!A$618:J2555,9,0)="","",VLOOKUP(C2439,' Disaggregation - Section E '!A$618:J2555,9,0)),"")</f>
        <v/>
      </c>
      <c r="K2439" s="873" t="str">
        <f ca="1">IFERROR(VLOOKUP(C2439,' Disaggregation - Section E '!A$618:J2555,3,0),"")</f>
        <v/>
      </c>
      <c r="L2439" s="873"/>
      <c r="M2439" s="873" t="str">
        <f ca="1">IFERROR(IF(VLOOKUP(C2439,' Disaggregation - Section E '!A$618:O1358,15,0)=0,"",VLOOKUP(C2439,' Disaggregation - Section E '!A$618:O1358,15,0)),"")</f>
        <v/>
      </c>
      <c r="N2439" s="877" t="str">
        <f ca="1">IFERROR(IF(VLOOKUP(C2439,' Disaggregation - Section E '!A$618:J2555,10,0)=0,"",VLOOKUP(C2439,' Disaggregation - Section E '!A$618:J2555,10,0)),"")</f>
        <v/>
      </c>
      <c r="O2439" s="873"/>
    </row>
    <row r="2440" spans="1:15" x14ac:dyDescent="0.35">
      <c r="A2440" s="873" t="b">
        <f t="shared" ca="1" si="157"/>
        <v>0</v>
      </c>
      <c r="B2440" s="873"/>
      <c r="C2440" s="884" t="str">
        <f ca="1">IF(COUNTA(O$1703:O2440)=1,"",OFFSET(B2438,-COUNTA(O$1703:O2440)+3,1))</f>
        <v>a1655000001juHRAAY</v>
      </c>
      <c r="D2440" s="878"/>
      <c r="E2440" s="875" t="str">
        <f ca="1">IFERROR(IF(VLOOKUP(C2440,' Disaggregation - Section E '!A$618:J2556,7,0)="","",VLOOKUP(C2440,' Disaggregation - Section E '!A$618:J2556,7,0)*100),"")</f>
        <v/>
      </c>
      <c r="F2440" s="877" t="str">
        <f ca="1">IFERROR(VLOOKUP(C2440,' Disaggregation - Section E '!A$618:J2556,5,0),"")</f>
        <v/>
      </c>
      <c r="G2440" s="876" t="str">
        <f ca="1">IFERROR(IF(VLOOKUP(C2440,' Disaggregation - Section E '!A$618:J2556,6,0)="","",VLOOKUP(C2440,' Disaggregation - Section E '!A$618:J2556,6,0)),"")</f>
        <v/>
      </c>
      <c r="H2440" s="876" t="str">
        <f ca="1">IFERROR(IF(INDEX(' Disaggregation - Section E '!F$618:F2556,MATCH(C2440,' Disaggregation - Section E '!A$618:A2556,0)+1,1)&lt;&gt;0,INDEX(' Disaggregation - Section E '!F$618:F2556,MATCH(C2440,' Disaggregation - Section E '!A$618:A2556,0)+1,1),""),"")</f>
        <v/>
      </c>
      <c r="I2440" s="877" t="str">
        <f ca="1">IFERROR(IF(VLOOKUP(C2440,' Disaggregation - Section E '!A$618:J2556,8,0)=0,"",VLOOKUP(C2440,' Disaggregation - Section E '!A$618:J2556,8,0)),"")</f>
        <v/>
      </c>
      <c r="J2440" s="877" t="str">
        <f ca="1">IFERROR(IF(VLOOKUP(C2440,' Disaggregation - Section E '!A$618:J2556,9,0)="","",VLOOKUP(C2440,' Disaggregation - Section E '!A$618:J2556,9,0)),"")</f>
        <v/>
      </c>
      <c r="K2440" s="873" t="str">
        <f ca="1">IFERROR(VLOOKUP(C2440,' Disaggregation - Section E '!A$618:J2556,3,0),"")</f>
        <v/>
      </c>
      <c r="L2440" s="873"/>
      <c r="M2440" s="873" t="str">
        <f ca="1">IFERROR(IF(VLOOKUP(C2440,' Disaggregation - Section E '!A$618:O1359,15,0)=0,"",VLOOKUP(C2440,' Disaggregation - Section E '!A$618:O1359,15,0)),"")</f>
        <v/>
      </c>
      <c r="N2440" s="877" t="str">
        <f ca="1">IFERROR(IF(VLOOKUP(C2440,' Disaggregation - Section E '!A$618:J2556,10,0)=0,"",VLOOKUP(C2440,' Disaggregation - Section E '!A$618:J2556,10,0)),"")</f>
        <v/>
      </c>
      <c r="O2440" s="873"/>
    </row>
    <row r="2441" spans="1:15" x14ac:dyDescent="0.35">
      <c r="A2441" s="873" t="b">
        <f t="shared" ca="1" si="157"/>
        <v>0</v>
      </c>
      <c r="B2441" s="873"/>
      <c r="C2441" s="884" t="str">
        <f ca="1">IF(COUNTA(O$1703:O2441)=1,"",OFFSET(B2439,-COUNTA(O$1703:O2441)+3,1))</f>
        <v>a1655000001juHSAAY</v>
      </c>
      <c r="D2441" s="878"/>
      <c r="E2441" s="875" t="str">
        <f ca="1">IFERROR(IF(VLOOKUP(C2441,' Disaggregation - Section E '!A$618:J2557,7,0)="","",VLOOKUP(C2441,' Disaggregation - Section E '!A$618:J2557,7,0)*100),"")</f>
        <v/>
      </c>
      <c r="F2441" s="877" t="str">
        <f ca="1">IFERROR(VLOOKUP(C2441,' Disaggregation - Section E '!A$618:J2557,5,0),"")</f>
        <v/>
      </c>
      <c r="G2441" s="876" t="str">
        <f ca="1">IFERROR(IF(VLOOKUP(C2441,' Disaggregation - Section E '!A$618:J2557,6,0)="","",VLOOKUP(C2441,' Disaggregation - Section E '!A$618:J2557,6,0)),"")</f>
        <v/>
      </c>
      <c r="H2441" s="876" t="str">
        <f ca="1">IFERROR(IF(INDEX(' Disaggregation - Section E '!F$618:F2557,MATCH(C2441,' Disaggregation - Section E '!A$618:A2557,0)+1,1)&lt;&gt;0,INDEX(' Disaggregation - Section E '!F$618:F2557,MATCH(C2441,' Disaggregation - Section E '!A$618:A2557,0)+1,1),""),"")</f>
        <v/>
      </c>
      <c r="I2441" s="877" t="str">
        <f ca="1">IFERROR(IF(VLOOKUP(C2441,' Disaggregation - Section E '!A$618:J2557,8,0)=0,"",VLOOKUP(C2441,' Disaggregation - Section E '!A$618:J2557,8,0)),"")</f>
        <v/>
      </c>
      <c r="J2441" s="877" t="str">
        <f ca="1">IFERROR(IF(VLOOKUP(C2441,' Disaggregation - Section E '!A$618:J2557,9,0)="","",VLOOKUP(C2441,' Disaggregation - Section E '!A$618:J2557,9,0)),"")</f>
        <v/>
      </c>
      <c r="K2441" s="873" t="str">
        <f ca="1">IFERROR(VLOOKUP(C2441,' Disaggregation - Section E '!A$618:J2557,3,0),"")</f>
        <v/>
      </c>
      <c r="L2441" s="873"/>
      <c r="M2441" s="873" t="str">
        <f ca="1">IFERROR(IF(VLOOKUP(C2441,' Disaggregation - Section E '!A$618:O1360,15,0)=0,"",VLOOKUP(C2441,' Disaggregation - Section E '!A$618:O1360,15,0)),"")</f>
        <v/>
      </c>
      <c r="N2441" s="877" t="str">
        <f ca="1">IFERROR(IF(VLOOKUP(C2441,' Disaggregation - Section E '!A$618:J2557,10,0)=0,"",VLOOKUP(C2441,' Disaggregation - Section E '!A$618:J2557,10,0)),"")</f>
        <v/>
      </c>
      <c r="O2441" s="873"/>
    </row>
    <row r="2442" spans="1:15" x14ac:dyDescent="0.35">
      <c r="A2442" s="873" t="b">
        <f t="shared" ca="1" si="157"/>
        <v>0</v>
      </c>
      <c r="B2442" s="873"/>
      <c r="C2442" s="884" t="str">
        <f ca="1">IF(COUNTA(O$1703:O2442)=1,"",OFFSET(B2440,-COUNTA(O$1703:O2442)+3,1))</f>
        <v>a1655000001juHTAAY</v>
      </c>
      <c r="D2442" s="878"/>
      <c r="E2442" s="875" t="str">
        <f ca="1">IFERROR(IF(VLOOKUP(C2442,' Disaggregation - Section E '!A$618:J2558,7,0)="","",VLOOKUP(C2442,' Disaggregation - Section E '!A$618:J2558,7,0)*100),"")</f>
        <v/>
      </c>
      <c r="F2442" s="877" t="str">
        <f ca="1">IFERROR(VLOOKUP(C2442,' Disaggregation - Section E '!A$618:J2558,5,0),"")</f>
        <v/>
      </c>
      <c r="G2442" s="876" t="str">
        <f ca="1">IFERROR(IF(VLOOKUP(C2442,' Disaggregation - Section E '!A$618:J2558,6,0)="","",VLOOKUP(C2442,' Disaggregation - Section E '!A$618:J2558,6,0)),"")</f>
        <v/>
      </c>
      <c r="H2442" s="876" t="str">
        <f ca="1">IFERROR(IF(INDEX(' Disaggregation - Section E '!F$618:F2558,MATCH(C2442,' Disaggregation - Section E '!A$618:A2558,0)+1,1)&lt;&gt;0,INDEX(' Disaggregation - Section E '!F$618:F2558,MATCH(C2442,' Disaggregation - Section E '!A$618:A2558,0)+1,1),""),"")</f>
        <v/>
      </c>
      <c r="I2442" s="877" t="str">
        <f ca="1">IFERROR(IF(VLOOKUP(C2442,' Disaggregation - Section E '!A$618:J2558,8,0)=0,"",VLOOKUP(C2442,' Disaggregation - Section E '!A$618:J2558,8,0)),"")</f>
        <v/>
      </c>
      <c r="J2442" s="877" t="str">
        <f ca="1">IFERROR(IF(VLOOKUP(C2442,' Disaggregation - Section E '!A$618:J2558,9,0)="","",VLOOKUP(C2442,' Disaggregation - Section E '!A$618:J2558,9,0)),"")</f>
        <v/>
      </c>
      <c r="K2442" s="873" t="str">
        <f ca="1">IFERROR(VLOOKUP(C2442,' Disaggregation - Section E '!A$618:J2558,3,0),"")</f>
        <v/>
      </c>
      <c r="L2442" s="873"/>
      <c r="M2442" s="873" t="str">
        <f ca="1">IFERROR(IF(VLOOKUP(C2442,' Disaggregation - Section E '!A$618:O1361,15,0)=0,"",VLOOKUP(C2442,' Disaggregation - Section E '!A$618:O1361,15,0)),"")</f>
        <v/>
      </c>
      <c r="N2442" s="877" t="str">
        <f ca="1">IFERROR(IF(VLOOKUP(C2442,' Disaggregation - Section E '!A$618:J2558,10,0)=0,"",VLOOKUP(C2442,' Disaggregation - Section E '!A$618:J2558,10,0)),"")</f>
        <v/>
      </c>
      <c r="O2442" s="873"/>
    </row>
    <row r="2443" spans="1:15" x14ac:dyDescent="0.35">
      <c r="A2443" s="873" t="b">
        <f t="shared" ca="1" si="157"/>
        <v>0</v>
      </c>
      <c r="B2443" s="873"/>
      <c r="C2443" s="884" t="str">
        <f ca="1">IF(COUNTA(O$1703:O2443)=1,"",OFFSET(B2441,-COUNTA(O$1703:O2443)+3,1))</f>
        <v>a1655000001juHUAAY</v>
      </c>
      <c r="D2443" s="878"/>
      <c r="E2443" s="875" t="str">
        <f ca="1">IFERROR(IF(VLOOKUP(C2443,' Disaggregation - Section E '!A$618:J2559,7,0)="","",VLOOKUP(C2443,' Disaggregation - Section E '!A$618:J2559,7,0)*100),"")</f>
        <v/>
      </c>
      <c r="F2443" s="877" t="str">
        <f ca="1">IFERROR(VLOOKUP(C2443,' Disaggregation - Section E '!A$618:J2559,5,0),"")</f>
        <v/>
      </c>
      <c r="G2443" s="876" t="str">
        <f ca="1">IFERROR(IF(VLOOKUP(C2443,' Disaggregation - Section E '!A$618:J2559,6,0)="","",VLOOKUP(C2443,' Disaggregation - Section E '!A$618:J2559,6,0)),"")</f>
        <v/>
      </c>
      <c r="H2443" s="876" t="str">
        <f ca="1">IFERROR(IF(INDEX(' Disaggregation - Section E '!F$618:F2559,MATCH(C2443,' Disaggregation - Section E '!A$618:A2559,0)+1,1)&lt;&gt;0,INDEX(' Disaggregation - Section E '!F$618:F2559,MATCH(C2443,' Disaggregation - Section E '!A$618:A2559,0)+1,1),""),"")</f>
        <v/>
      </c>
      <c r="I2443" s="877" t="str">
        <f ca="1">IFERROR(IF(VLOOKUP(C2443,' Disaggregation - Section E '!A$618:J2559,8,0)=0,"",VLOOKUP(C2443,' Disaggregation - Section E '!A$618:J2559,8,0)),"")</f>
        <v/>
      </c>
      <c r="J2443" s="877" t="str">
        <f ca="1">IFERROR(IF(VLOOKUP(C2443,' Disaggregation - Section E '!A$618:J2559,9,0)="","",VLOOKUP(C2443,' Disaggregation - Section E '!A$618:J2559,9,0)),"")</f>
        <v/>
      </c>
      <c r="K2443" s="873" t="str">
        <f ca="1">IFERROR(VLOOKUP(C2443,' Disaggregation - Section E '!A$618:J2559,3,0),"")</f>
        <v/>
      </c>
      <c r="L2443" s="873"/>
      <c r="M2443" s="873" t="str">
        <f ca="1">IFERROR(IF(VLOOKUP(C2443,' Disaggregation - Section E '!A$618:O1362,15,0)=0,"",VLOOKUP(C2443,' Disaggregation - Section E '!A$618:O1362,15,0)),"")</f>
        <v/>
      </c>
      <c r="N2443" s="877" t="str">
        <f ca="1">IFERROR(IF(VLOOKUP(C2443,' Disaggregation - Section E '!A$618:J2559,10,0)=0,"",VLOOKUP(C2443,' Disaggregation - Section E '!A$618:J2559,10,0)),"")</f>
        <v/>
      </c>
      <c r="O2443" s="873"/>
    </row>
    <row r="2444" spans="1:15" x14ac:dyDescent="0.35">
      <c r="A2444" s="873" t="b">
        <f t="shared" ca="1" si="157"/>
        <v>0</v>
      </c>
      <c r="B2444" s="873"/>
      <c r="C2444" s="884" t="str">
        <f ca="1">IF(COUNTA(O$1703:O2444)=1,"",OFFSET(B2442,-COUNTA(O$1703:O2444)+3,1))</f>
        <v>a1655000001juHVAAY</v>
      </c>
      <c r="D2444" s="878"/>
      <c r="E2444" s="875" t="str">
        <f ca="1">IFERROR(IF(VLOOKUP(C2444,' Disaggregation - Section E '!A$618:J2560,7,0)="","",VLOOKUP(C2444,' Disaggregation - Section E '!A$618:J2560,7,0)*100),"")</f>
        <v/>
      </c>
      <c r="F2444" s="877" t="str">
        <f ca="1">IFERROR(VLOOKUP(C2444,' Disaggregation - Section E '!A$618:J2560,5,0),"")</f>
        <v/>
      </c>
      <c r="G2444" s="876" t="str">
        <f ca="1">IFERROR(IF(VLOOKUP(C2444,' Disaggregation - Section E '!A$618:J2560,6,0)="","",VLOOKUP(C2444,' Disaggregation - Section E '!A$618:J2560,6,0)),"")</f>
        <v/>
      </c>
      <c r="H2444" s="876" t="str">
        <f ca="1">IFERROR(IF(INDEX(' Disaggregation - Section E '!F$618:F2560,MATCH(C2444,' Disaggregation - Section E '!A$618:A2560,0)+1,1)&lt;&gt;0,INDEX(' Disaggregation - Section E '!F$618:F2560,MATCH(C2444,' Disaggregation - Section E '!A$618:A2560,0)+1,1),""),"")</f>
        <v/>
      </c>
      <c r="I2444" s="877" t="str">
        <f ca="1">IFERROR(IF(VLOOKUP(C2444,' Disaggregation - Section E '!A$618:J2560,8,0)=0,"",VLOOKUP(C2444,' Disaggregation - Section E '!A$618:J2560,8,0)),"")</f>
        <v/>
      </c>
      <c r="J2444" s="877" t="str">
        <f ca="1">IFERROR(IF(VLOOKUP(C2444,' Disaggregation - Section E '!A$618:J2560,9,0)="","",VLOOKUP(C2444,' Disaggregation - Section E '!A$618:J2560,9,0)),"")</f>
        <v/>
      </c>
      <c r="K2444" s="873" t="str">
        <f ca="1">IFERROR(VLOOKUP(C2444,' Disaggregation - Section E '!A$618:J2560,3,0),"")</f>
        <v/>
      </c>
      <c r="L2444" s="873"/>
      <c r="M2444" s="873" t="str">
        <f ca="1">IFERROR(IF(VLOOKUP(C2444,' Disaggregation - Section E '!A$618:O1363,15,0)=0,"",VLOOKUP(C2444,' Disaggregation - Section E '!A$618:O1363,15,0)),"")</f>
        <v/>
      </c>
      <c r="N2444" s="877" t="str">
        <f ca="1">IFERROR(IF(VLOOKUP(C2444,' Disaggregation - Section E '!A$618:J2560,10,0)=0,"",VLOOKUP(C2444,' Disaggregation - Section E '!A$618:J2560,10,0)),"")</f>
        <v/>
      </c>
      <c r="O2444" s="873"/>
    </row>
    <row r="2445" spans="1:15" x14ac:dyDescent="0.35">
      <c r="A2445" s="873" t="b">
        <f t="shared" ca="1" si="157"/>
        <v>0</v>
      </c>
      <c r="B2445" s="873"/>
      <c r="C2445" s="884" t="str">
        <f ca="1">IF(COUNTA(O$1703:O2445)=1,"",OFFSET(B2443,-COUNTA(O$1703:O2445)+3,1))</f>
        <v>a1655000001juHWAAY</v>
      </c>
      <c r="D2445" s="878"/>
      <c r="E2445" s="875" t="str">
        <f ca="1">IFERROR(IF(VLOOKUP(C2445,' Disaggregation - Section E '!A$618:J2561,7,0)="","",VLOOKUP(C2445,' Disaggregation - Section E '!A$618:J2561,7,0)*100),"")</f>
        <v/>
      </c>
      <c r="F2445" s="877" t="str">
        <f ca="1">IFERROR(VLOOKUP(C2445,' Disaggregation - Section E '!A$618:J2561,5,0),"")</f>
        <v/>
      </c>
      <c r="G2445" s="876" t="str">
        <f ca="1">IFERROR(IF(VLOOKUP(C2445,' Disaggregation - Section E '!A$618:J2561,6,0)="","",VLOOKUP(C2445,' Disaggregation - Section E '!A$618:J2561,6,0)),"")</f>
        <v/>
      </c>
      <c r="H2445" s="876" t="str">
        <f ca="1">IFERROR(IF(INDEX(' Disaggregation - Section E '!F$618:F2561,MATCH(C2445,' Disaggregation - Section E '!A$618:A2561,0)+1,1)&lt;&gt;0,INDEX(' Disaggregation - Section E '!F$618:F2561,MATCH(C2445,' Disaggregation - Section E '!A$618:A2561,0)+1,1),""),"")</f>
        <v/>
      </c>
      <c r="I2445" s="877" t="str">
        <f ca="1">IFERROR(IF(VLOOKUP(C2445,' Disaggregation - Section E '!A$618:J2561,8,0)=0,"",VLOOKUP(C2445,' Disaggregation - Section E '!A$618:J2561,8,0)),"")</f>
        <v/>
      </c>
      <c r="J2445" s="877" t="str">
        <f ca="1">IFERROR(IF(VLOOKUP(C2445,' Disaggregation - Section E '!A$618:J2561,9,0)="","",VLOOKUP(C2445,' Disaggregation - Section E '!A$618:J2561,9,0)),"")</f>
        <v/>
      </c>
      <c r="K2445" s="873" t="str">
        <f ca="1">IFERROR(VLOOKUP(C2445,' Disaggregation - Section E '!A$618:J2561,3,0),"")</f>
        <v/>
      </c>
      <c r="L2445" s="873"/>
      <c r="M2445" s="873" t="str">
        <f ca="1">IFERROR(IF(VLOOKUP(C2445,' Disaggregation - Section E '!A$618:O1364,15,0)=0,"",VLOOKUP(C2445,' Disaggregation - Section E '!A$618:O1364,15,0)),"")</f>
        <v/>
      </c>
      <c r="N2445" s="877" t="str">
        <f ca="1">IFERROR(IF(VLOOKUP(C2445,' Disaggregation - Section E '!A$618:J2561,10,0)=0,"",VLOOKUP(C2445,' Disaggregation - Section E '!A$618:J2561,10,0)),"")</f>
        <v/>
      </c>
      <c r="O2445" s="873"/>
    </row>
    <row r="2446" spans="1:15" x14ac:dyDescent="0.35">
      <c r="A2446" s="873" t="b">
        <f t="shared" ca="1" si="157"/>
        <v>0</v>
      </c>
      <c r="B2446" s="873"/>
      <c r="C2446" s="884" t="str">
        <f ca="1">IF(COUNTA(O$1703:O2446)=1,"",OFFSET(B2444,-COUNTA(O$1703:O2446)+3,1))</f>
        <v>a1655000001juHXAAY</v>
      </c>
      <c r="D2446" s="878"/>
      <c r="E2446" s="875" t="str">
        <f ca="1">IFERROR(IF(VLOOKUP(C2446,' Disaggregation - Section E '!A$618:J2562,7,0)="","",VLOOKUP(C2446,' Disaggregation - Section E '!A$618:J2562,7,0)*100),"")</f>
        <v/>
      </c>
      <c r="F2446" s="877" t="str">
        <f ca="1">IFERROR(VLOOKUP(C2446,' Disaggregation - Section E '!A$618:J2562,5,0),"")</f>
        <v/>
      </c>
      <c r="G2446" s="876" t="str">
        <f ca="1">IFERROR(IF(VLOOKUP(C2446,' Disaggregation - Section E '!A$618:J2562,6,0)="","",VLOOKUP(C2446,' Disaggregation - Section E '!A$618:J2562,6,0)),"")</f>
        <v/>
      </c>
      <c r="H2446" s="876" t="str">
        <f ca="1">IFERROR(IF(INDEX(' Disaggregation - Section E '!F$618:F2562,MATCH(C2446,' Disaggregation - Section E '!A$618:A2562,0)+1,1)&lt;&gt;0,INDEX(' Disaggregation - Section E '!F$618:F2562,MATCH(C2446,' Disaggregation - Section E '!A$618:A2562,0)+1,1),""),"")</f>
        <v/>
      </c>
      <c r="I2446" s="877" t="str">
        <f ca="1">IFERROR(IF(VLOOKUP(C2446,' Disaggregation - Section E '!A$618:J2562,8,0)=0,"",VLOOKUP(C2446,' Disaggregation - Section E '!A$618:J2562,8,0)),"")</f>
        <v/>
      </c>
      <c r="J2446" s="877" t="str">
        <f ca="1">IFERROR(IF(VLOOKUP(C2446,' Disaggregation - Section E '!A$618:J2562,9,0)="","",VLOOKUP(C2446,' Disaggregation - Section E '!A$618:J2562,9,0)),"")</f>
        <v/>
      </c>
      <c r="K2446" s="873" t="str">
        <f ca="1">IFERROR(VLOOKUP(C2446,' Disaggregation - Section E '!A$618:J2562,3,0),"")</f>
        <v/>
      </c>
      <c r="L2446" s="873"/>
      <c r="M2446" s="873" t="str">
        <f ca="1">IFERROR(IF(VLOOKUP(C2446,' Disaggregation - Section E '!A$618:O1365,15,0)=0,"",VLOOKUP(C2446,' Disaggregation - Section E '!A$618:O1365,15,0)),"")</f>
        <v/>
      </c>
      <c r="N2446" s="877" t="str">
        <f ca="1">IFERROR(IF(VLOOKUP(C2446,' Disaggregation - Section E '!A$618:J2562,10,0)=0,"",VLOOKUP(C2446,' Disaggregation - Section E '!A$618:J2562,10,0)),"")</f>
        <v/>
      </c>
      <c r="O2446" s="873"/>
    </row>
    <row r="2447" spans="1:15" x14ac:dyDescent="0.35">
      <c r="A2447" s="873" t="b">
        <f t="shared" ca="1" si="157"/>
        <v>0</v>
      </c>
      <c r="B2447" s="873"/>
      <c r="C2447" s="884" t="str">
        <f ca="1">IF(COUNTA(O$1703:O2447)=1,"",OFFSET(B2445,-COUNTA(O$1703:O2447)+3,1))</f>
        <v>a1655000001juHYAAY</v>
      </c>
      <c r="D2447" s="878"/>
      <c r="E2447" s="875" t="str">
        <f ca="1">IFERROR(IF(VLOOKUP(C2447,' Disaggregation - Section E '!A$618:J2563,7,0)="","",VLOOKUP(C2447,' Disaggregation - Section E '!A$618:J2563,7,0)*100),"")</f>
        <v/>
      </c>
      <c r="F2447" s="877" t="str">
        <f ca="1">IFERROR(VLOOKUP(C2447,' Disaggregation - Section E '!A$618:J2563,5,0),"")</f>
        <v/>
      </c>
      <c r="G2447" s="876" t="str">
        <f ca="1">IFERROR(IF(VLOOKUP(C2447,' Disaggregation - Section E '!A$618:J2563,6,0)="","",VLOOKUP(C2447,' Disaggregation - Section E '!A$618:J2563,6,0)),"")</f>
        <v/>
      </c>
      <c r="H2447" s="876" t="str">
        <f ca="1">IFERROR(IF(INDEX(' Disaggregation - Section E '!F$618:F2563,MATCH(C2447,' Disaggregation - Section E '!A$618:A2563,0)+1,1)&lt;&gt;0,INDEX(' Disaggregation - Section E '!F$618:F2563,MATCH(C2447,' Disaggregation - Section E '!A$618:A2563,0)+1,1),""),"")</f>
        <v/>
      </c>
      <c r="I2447" s="877" t="str">
        <f ca="1">IFERROR(IF(VLOOKUP(C2447,' Disaggregation - Section E '!A$618:J2563,8,0)=0,"",VLOOKUP(C2447,' Disaggregation - Section E '!A$618:J2563,8,0)),"")</f>
        <v/>
      </c>
      <c r="J2447" s="877" t="str">
        <f ca="1">IFERROR(IF(VLOOKUP(C2447,' Disaggregation - Section E '!A$618:J2563,9,0)="","",VLOOKUP(C2447,' Disaggregation - Section E '!A$618:J2563,9,0)),"")</f>
        <v/>
      </c>
      <c r="K2447" s="873" t="str">
        <f ca="1">IFERROR(VLOOKUP(C2447,' Disaggregation - Section E '!A$618:J2563,3,0),"")</f>
        <v/>
      </c>
      <c r="L2447" s="873"/>
      <c r="M2447" s="873" t="str">
        <f ca="1">IFERROR(IF(VLOOKUP(C2447,' Disaggregation - Section E '!A$618:O1366,15,0)=0,"",VLOOKUP(C2447,' Disaggregation - Section E '!A$618:O1366,15,0)),"")</f>
        <v/>
      </c>
      <c r="N2447" s="877" t="str">
        <f ca="1">IFERROR(IF(VLOOKUP(C2447,' Disaggregation - Section E '!A$618:J2563,10,0)=0,"",VLOOKUP(C2447,' Disaggregation - Section E '!A$618:J2563,10,0)),"")</f>
        <v/>
      </c>
      <c r="O2447" s="873"/>
    </row>
    <row r="2448" spans="1:15" x14ac:dyDescent="0.35">
      <c r="A2448" s="873" t="b">
        <f t="shared" ca="1" si="157"/>
        <v>0</v>
      </c>
      <c r="B2448" s="873"/>
      <c r="C2448" s="884" t="str">
        <f ca="1">IF(COUNTA(O$1703:O2448)=1,"",OFFSET(B2446,-COUNTA(O$1703:O2448)+3,1))</f>
        <v>a1655000001juHZAAY</v>
      </c>
      <c r="D2448" s="878"/>
      <c r="E2448" s="875" t="str">
        <f ca="1">IFERROR(IF(VLOOKUP(C2448,' Disaggregation - Section E '!A$618:J2564,7,0)="","",VLOOKUP(C2448,' Disaggregation - Section E '!A$618:J2564,7,0)*100),"")</f>
        <v/>
      </c>
      <c r="F2448" s="877" t="str">
        <f ca="1">IFERROR(VLOOKUP(C2448,' Disaggregation - Section E '!A$618:J2564,5,0),"")</f>
        <v/>
      </c>
      <c r="G2448" s="876" t="str">
        <f ca="1">IFERROR(IF(VLOOKUP(C2448,' Disaggregation - Section E '!A$618:J2564,6,0)="","",VLOOKUP(C2448,' Disaggregation - Section E '!A$618:J2564,6,0)),"")</f>
        <v/>
      </c>
      <c r="H2448" s="876" t="str">
        <f ca="1">IFERROR(IF(INDEX(' Disaggregation - Section E '!F$618:F2564,MATCH(C2448,' Disaggregation - Section E '!A$618:A2564,0)+1,1)&lt;&gt;0,INDEX(' Disaggregation - Section E '!F$618:F2564,MATCH(C2448,' Disaggregation - Section E '!A$618:A2564,0)+1,1),""),"")</f>
        <v/>
      </c>
      <c r="I2448" s="877" t="str">
        <f ca="1">IFERROR(IF(VLOOKUP(C2448,' Disaggregation - Section E '!A$618:J2564,8,0)=0,"",VLOOKUP(C2448,' Disaggregation - Section E '!A$618:J2564,8,0)),"")</f>
        <v/>
      </c>
      <c r="J2448" s="877" t="str">
        <f ca="1">IFERROR(IF(VLOOKUP(C2448,' Disaggregation - Section E '!A$618:J2564,9,0)="","",VLOOKUP(C2448,' Disaggregation - Section E '!A$618:J2564,9,0)),"")</f>
        <v/>
      </c>
      <c r="K2448" s="873" t="str">
        <f ca="1">IFERROR(VLOOKUP(C2448,' Disaggregation - Section E '!A$618:J2564,3,0),"")</f>
        <v/>
      </c>
      <c r="L2448" s="873"/>
      <c r="M2448" s="873" t="str">
        <f ca="1">IFERROR(IF(VLOOKUP(C2448,' Disaggregation - Section E '!A$618:O1367,15,0)=0,"",VLOOKUP(C2448,' Disaggregation - Section E '!A$618:O1367,15,0)),"")</f>
        <v/>
      </c>
      <c r="N2448" s="877" t="str">
        <f ca="1">IFERROR(IF(VLOOKUP(C2448,' Disaggregation - Section E '!A$618:J2564,10,0)=0,"",VLOOKUP(C2448,' Disaggregation - Section E '!A$618:J2564,10,0)),"")</f>
        <v/>
      </c>
      <c r="O2448" s="873"/>
    </row>
    <row r="2449" spans="1:15" x14ac:dyDescent="0.35">
      <c r="A2449" s="873" t="b">
        <f t="shared" ca="1" si="157"/>
        <v>0</v>
      </c>
      <c r="B2449" s="873"/>
      <c r="C2449" s="884" t="str">
        <f ca="1">IF(COUNTA(O$1703:O2449)=1,"",OFFSET(B2447,-COUNTA(O$1703:O2449)+3,1))</f>
        <v>a1655000001juHaAAI</v>
      </c>
      <c r="D2449" s="878"/>
      <c r="E2449" s="875" t="str">
        <f ca="1">IFERROR(IF(VLOOKUP(C2449,' Disaggregation - Section E '!A$618:J2565,7,0)="","",VLOOKUP(C2449,' Disaggregation - Section E '!A$618:J2565,7,0)*100),"")</f>
        <v/>
      </c>
      <c r="F2449" s="877" t="str">
        <f ca="1">IFERROR(VLOOKUP(C2449,' Disaggregation - Section E '!A$618:J2565,5,0),"")</f>
        <v/>
      </c>
      <c r="G2449" s="876" t="str">
        <f ca="1">IFERROR(IF(VLOOKUP(C2449,' Disaggregation - Section E '!A$618:J2565,6,0)="","",VLOOKUP(C2449,' Disaggregation - Section E '!A$618:J2565,6,0)),"")</f>
        <v/>
      </c>
      <c r="H2449" s="876" t="str">
        <f ca="1">IFERROR(IF(INDEX(' Disaggregation - Section E '!F$618:F2565,MATCH(C2449,' Disaggregation - Section E '!A$618:A2565,0)+1,1)&lt;&gt;0,INDEX(' Disaggregation - Section E '!F$618:F2565,MATCH(C2449,' Disaggregation - Section E '!A$618:A2565,0)+1,1),""),"")</f>
        <v/>
      </c>
      <c r="I2449" s="877" t="str">
        <f ca="1">IFERROR(IF(VLOOKUP(C2449,' Disaggregation - Section E '!A$618:J2565,8,0)=0,"",VLOOKUP(C2449,' Disaggregation - Section E '!A$618:J2565,8,0)),"")</f>
        <v/>
      </c>
      <c r="J2449" s="877" t="str">
        <f ca="1">IFERROR(IF(VLOOKUP(C2449,' Disaggregation - Section E '!A$618:J2565,9,0)="","",VLOOKUP(C2449,' Disaggregation - Section E '!A$618:J2565,9,0)),"")</f>
        <v/>
      </c>
      <c r="K2449" s="873" t="str">
        <f ca="1">IFERROR(VLOOKUP(C2449,' Disaggregation - Section E '!A$618:J2565,3,0),"")</f>
        <v/>
      </c>
      <c r="L2449" s="873"/>
      <c r="M2449" s="873" t="str">
        <f ca="1">IFERROR(IF(VLOOKUP(C2449,' Disaggregation - Section E '!A$618:O1368,15,0)=0,"",VLOOKUP(C2449,' Disaggregation - Section E '!A$618:O1368,15,0)),"")</f>
        <v/>
      </c>
      <c r="N2449" s="877" t="str">
        <f ca="1">IFERROR(IF(VLOOKUP(C2449,' Disaggregation - Section E '!A$618:J2565,10,0)=0,"",VLOOKUP(C2449,' Disaggregation - Section E '!A$618:J2565,10,0)),"")</f>
        <v/>
      </c>
      <c r="O2449" s="873"/>
    </row>
    <row r="2450" spans="1:15" x14ac:dyDescent="0.35">
      <c r="A2450" s="873" t="b">
        <f t="shared" ca="1" si="157"/>
        <v>0</v>
      </c>
      <c r="B2450" s="873"/>
      <c r="C2450" s="884" t="str">
        <f ca="1">IF(COUNTA(O$1703:O2450)=1,"",OFFSET(B2448,-COUNTA(O$1703:O2450)+3,1))</f>
        <v>a1655000001juHbAAI</v>
      </c>
      <c r="D2450" s="878"/>
      <c r="E2450" s="875" t="str">
        <f ca="1">IFERROR(IF(VLOOKUP(C2450,' Disaggregation - Section E '!A$618:J2566,7,0)="","",VLOOKUP(C2450,' Disaggregation - Section E '!A$618:J2566,7,0)*100),"")</f>
        <v/>
      </c>
      <c r="F2450" s="877" t="str">
        <f ca="1">IFERROR(VLOOKUP(C2450,' Disaggregation - Section E '!A$618:J2566,5,0),"")</f>
        <v/>
      </c>
      <c r="G2450" s="876" t="str">
        <f ca="1">IFERROR(IF(VLOOKUP(C2450,' Disaggregation - Section E '!A$618:J2566,6,0)="","",VLOOKUP(C2450,' Disaggregation - Section E '!A$618:J2566,6,0)),"")</f>
        <v/>
      </c>
      <c r="H2450" s="876" t="str">
        <f ca="1">IFERROR(IF(INDEX(' Disaggregation - Section E '!F$618:F2566,MATCH(C2450,' Disaggregation - Section E '!A$618:A2566,0)+1,1)&lt;&gt;0,INDEX(' Disaggregation - Section E '!F$618:F2566,MATCH(C2450,' Disaggregation - Section E '!A$618:A2566,0)+1,1),""),"")</f>
        <v/>
      </c>
      <c r="I2450" s="877" t="str">
        <f ca="1">IFERROR(IF(VLOOKUP(C2450,' Disaggregation - Section E '!A$618:J2566,8,0)=0,"",VLOOKUP(C2450,' Disaggregation - Section E '!A$618:J2566,8,0)),"")</f>
        <v/>
      </c>
      <c r="J2450" s="877" t="str">
        <f ca="1">IFERROR(IF(VLOOKUP(C2450,' Disaggregation - Section E '!A$618:J2566,9,0)="","",VLOOKUP(C2450,' Disaggregation - Section E '!A$618:J2566,9,0)),"")</f>
        <v/>
      </c>
      <c r="K2450" s="873" t="str">
        <f ca="1">IFERROR(VLOOKUP(C2450,' Disaggregation - Section E '!A$618:J2566,3,0),"")</f>
        <v/>
      </c>
      <c r="L2450" s="873"/>
      <c r="M2450" s="873" t="str">
        <f ca="1">IFERROR(IF(VLOOKUP(C2450,' Disaggregation - Section E '!A$618:O1369,15,0)=0,"",VLOOKUP(C2450,' Disaggregation - Section E '!A$618:O1369,15,0)),"")</f>
        <v/>
      </c>
      <c r="N2450" s="877" t="str">
        <f ca="1">IFERROR(IF(VLOOKUP(C2450,' Disaggregation - Section E '!A$618:J2566,10,0)=0,"",VLOOKUP(C2450,' Disaggregation - Section E '!A$618:J2566,10,0)),"")</f>
        <v/>
      </c>
      <c r="O2450" s="873"/>
    </row>
    <row r="2451" spans="1:15" x14ac:dyDescent="0.35">
      <c r="A2451" s="873" t="b">
        <f t="shared" ca="1" si="157"/>
        <v>0</v>
      </c>
      <c r="B2451" s="873"/>
      <c r="C2451" s="884" t="str">
        <f ca="1">IF(COUNTA(O$1703:O2451)=1,"",OFFSET(B2449,-COUNTA(O$1703:O2451)+3,1))</f>
        <v>a1655000001juHcAAI</v>
      </c>
      <c r="D2451" s="878"/>
      <c r="E2451" s="875" t="str">
        <f ca="1">IFERROR(IF(VLOOKUP(C2451,' Disaggregation - Section E '!A$618:J2567,7,0)="","",VLOOKUP(C2451,' Disaggregation - Section E '!A$618:J2567,7,0)*100),"")</f>
        <v/>
      </c>
      <c r="F2451" s="877" t="str">
        <f ca="1">IFERROR(VLOOKUP(C2451,' Disaggregation - Section E '!A$618:J2567,5,0),"")</f>
        <v/>
      </c>
      <c r="G2451" s="876" t="str">
        <f ca="1">IFERROR(IF(VLOOKUP(C2451,' Disaggregation - Section E '!A$618:J2567,6,0)="","",VLOOKUP(C2451,' Disaggregation - Section E '!A$618:J2567,6,0)),"")</f>
        <v/>
      </c>
      <c r="H2451" s="876" t="str">
        <f ca="1">IFERROR(IF(INDEX(' Disaggregation - Section E '!F$618:F2567,MATCH(C2451,' Disaggregation - Section E '!A$618:A2567,0)+1,1)&lt;&gt;0,INDEX(' Disaggregation - Section E '!F$618:F2567,MATCH(C2451,' Disaggregation - Section E '!A$618:A2567,0)+1,1),""),"")</f>
        <v/>
      </c>
      <c r="I2451" s="877" t="str">
        <f ca="1">IFERROR(IF(VLOOKUP(C2451,' Disaggregation - Section E '!A$618:J2567,8,0)=0,"",VLOOKUP(C2451,' Disaggregation - Section E '!A$618:J2567,8,0)),"")</f>
        <v/>
      </c>
      <c r="J2451" s="877" t="str">
        <f ca="1">IFERROR(IF(VLOOKUP(C2451,' Disaggregation - Section E '!A$618:J2567,9,0)="","",VLOOKUP(C2451,' Disaggregation - Section E '!A$618:J2567,9,0)),"")</f>
        <v/>
      </c>
      <c r="K2451" s="873" t="str">
        <f ca="1">IFERROR(VLOOKUP(C2451,' Disaggregation - Section E '!A$618:J2567,3,0),"")</f>
        <v/>
      </c>
      <c r="L2451" s="873"/>
      <c r="M2451" s="873" t="str">
        <f ca="1">IFERROR(IF(VLOOKUP(C2451,' Disaggregation - Section E '!A$618:O1370,15,0)=0,"",VLOOKUP(C2451,' Disaggregation - Section E '!A$618:O1370,15,0)),"")</f>
        <v/>
      </c>
      <c r="N2451" s="877" t="str">
        <f ca="1">IFERROR(IF(VLOOKUP(C2451,' Disaggregation - Section E '!A$618:J2567,10,0)=0,"",VLOOKUP(C2451,' Disaggregation - Section E '!A$618:J2567,10,0)),"")</f>
        <v/>
      </c>
      <c r="O2451" s="873"/>
    </row>
    <row r="2452" spans="1:15" x14ac:dyDescent="0.35">
      <c r="A2452" s="873" t="b">
        <f t="shared" ca="1" si="157"/>
        <v>0</v>
      </c>
      <c r="B2452" s="873"/>
      <c r="C2452" s="884" t="str">
        <f ca="1">IF(COUNTA(O$1703:O2452)=1,"",OFFSET(B2450,-COUNTA(O$1703:O2452)+3,1))</f>
        <v>a1655000001juHdAAI</v>
      </c>
      <c r="D2452" s="878"/>
      <c r="E2452" s="875" t="str">
        <f ca="1">IFERROR(IF(VLOOKUP(C2452,' Disaggregation - Section E '!A$618:J2568,7,0)="","",VLOOKUP(C2452,' Disaggregation - Section E '!A$618:J2568,7,0)*100),"")</f>
        <v/>
      </c>
      <c r="F2452" s="877" t="str">
        <f ca="1">IFERROR(VLOOKUP(C2452,' Disaggregation - Section E '!A$618:J2568,5,0),"")</f>
        <v/>
      </c>
      <c r="G2452" s="876" t="str">
        <f ca="1">IFERROR(IF(VLOOKUP(C2452,' Disaggregation - Section E '!A$618:J2568,6,0)="","",VLOOKUP(C2452,' Disaggregation - Section E '!A$618:J2568,6,0)),"")</f>
        <v/>
      </c>
      <c r="H2452" s="876" t="str">
        <f ca="1">IFERROR(IF(INDEX(' Disaggregation - Section E '!F$618:F2568,MATCH(C2452,' Disaggregation - Section E '!A$618:A2568,0)+1,1)&lt;&gt;0,INDEX(' Disaggregation - Section E '!F$618:F2568,MATCH(C2452,' Disaggregation - Section E '!A$618:A2568,0)+1,1),""),"")</f>
        <v/>
      </c>
      <c r="I2452" s="877" t="str">
        <f ca="1">IFERROR(IF(VLOOKUP(C2452,' Disaggregation - Section E '!A$618:J2568,8,0)=0,"",VLOOKUP(C2452,' Disaggregation - Section E '!A$618:J2568,8,0)),"")</f>
        <v/>
      </c>
      <c r="J2452" s="877" t="str">
        <f ca="1">IFERROR(IF(VLOOKUP(C2452,' Disaggregation - Section E '!A$618:J2568,9,0)="","",VLOOKUP(C2452,' Disaggregation - Section E '!A$618:J2568,9,0)),"")</f>
        <v/>
      </c>
      <c r="K2452" s="873" t="str">
        <f ca="1">IFERROR(VLOOKUP(C2452,' Disaggregation - Section E '!A$618:J2568,3,0),"")</f>
        <v/>
      </c>
      <c r="L2452" s="873"/>
      <c r="M2452" s="873" t="str">
        <f ca="1">IFERROR(IF(VLOOKUP(C2452,' Disaggregation - Section E '!A$618:O1371,15,0)=0,"",VLOOKUP(C2452,' Disaggregation - Section E '!A$618:O1371,15,0)),"")</f>
        <v/>
      </c>
      <c r="N2452" s="877" t="str">
        <f ca="1">IFERROR(IF(VLOOKUP(C2452,' Disaggregation - Section E '!A$618:J2568,10,0)=0,"",VLOOKUP(C2452,' Disaggregation - Section E '!A$618:J2568,10,0)),"")</f>
        <v/>
      </c>
      <c r="O2452" s="873"/>
    </row>
    <row r="2453" spans="1:15" x14ac:dyDescent="0.35">
      <c r="A2453" s="873" t="b">
        <f t="shared" ca="1" si="157"/>
        <v>0</v>
      </c>
      <c r="B2453" s="873"/>
      <c r="C2453" s="884" t="str">
        <f ca="1">IF(COUNTA(O$1703:O2453)=1,"",OFFSET(B2451,-COUNTA(O$1703:O2453)+3,1))</f>
        <v>a1655000001juHeAAI</v>
      </c>
      <c r="D2453" s="878"/>
      <c r="E2453" s="875" t="str">
        <f ca="1">IFERROR(IF(VLOOKUP(C2453,' Disaggregation - Section E '!A$618:J2569,7,0)="","",VLOOKUP(C2453,' Disaggregation - Section E '!A$618:J2569,7,0)*100),"")</f>
        <v/>
      </c>
      <c r="F2453" s="877" t="str">
        <f ca="1">IFERROR(VLOOKUP(C2453,' Disaggregation - Section E '!A$618:J2569,5,0),"")</f>
        <v/>
      </c>
      <c r="G2453" s="876" t="str">
        <f ca="1">IFERROR(IF(VLOOKUP(C2453,' Disaggregation - Section E '!A$618:J2569,6,0)="","",VLOOKUP(C2453,' Disaggregation - Section E '!A$618:J2569,6,0)),"")</f>
        <v/>
      </c>
      <c r="H2453" s="876" t="str">
        <f ca="1">IFERROR(IF(INDEX(' Disaggregation - Section E '!F$618:F2569,MATCH(C2453,' Disaggregation - Section E '!A$618:A2569,0)+1,1)&lt;&gt;0,INDEX(' Disaggregation - Section E '!F$618:F2569,MATCH(C2453,' Disaggregation - Section E '!A$618:A2569,0)+1,1),""),"")</f>
        <v/>
      </c>
      <c r="I2453" s="877" t="str">
        <f ca="1">IFERROR(IF(VLOOKUP(C2453,' Disaggregation - Section E '!A$618:J2569,8,0)=0,"",VLOOKUP(C2453,' Disaggregation - Section E '!A$618:J2569,8,0)),"")</f>
        <v/>
      </c>
      <c r="J2453" s="877" t="str">
        <f ca="1">IFERROR(IF(VLOOKUP(C2453,' Disaggregation - Section E '!A$618:J2569,9,0)="","",VLOOKUP(C2453,' Disaggregation - Section E '!A$618:J2569,9,0)),"")</f>
        <v/>
      </c>
      <c r="K2453" s="873" t="str">
        <f ca="1">IFERROR(VLOOKUP(C2453,' Disaggregation - Section E '!A$618:J2569,3,0),"")</f>
        <v/>
      </c>
      <c r="L2453" s="873"/>
      <c r="M2453" s="873" t="str">
        <f ca="1">IFERROR(IF(VLOOKUP(C2453,' Disaggregation - Section E '!A$618:O1372,15,0)=0,"",VLOOKUP(C2453,' Disaggregation - Section E '!A$618:O1372,15,0)),"")</f>
        <v/>
      </c>
      <c r="N2453" s="877" t="str">
        <f ca="1">IFERROR(IF(VLOOKUP(C2453,' Disaggregation - Section E '!A$618:J2569,10,0)=0,"",VLOOKUP(C2453,' Disaggregation - Section E '!A$618:J2569,10,0)),"")</f>
        <v/>
      </c>
      <c r="O2453" s="873"/>
    </row>
    <row r="2454" spans="1:15" x14ac:dyDescent="0.35">
      <c r="A2454" s="873" t="b">
        <f t="shared" ca="1" si="157"/>
        <v>0</v>
      </c>
      <c r="B2454" s="873"/>
      <c r="C2454" s="884" t="str">
        <f ca="1">IF(COUNTA(O$1703:O2454)=1,"",OFFSET(B2452,-COUNTA(O$1703:O2454)+3,1))</f>
        <v>a1655000001juHfAAI</v>
      </c>
      <c r="D2454" s="878"/>
      <c r="E2454" s="875" t="str">
        <f ca="1">IFERROR(IF(VLOOKUP(C2454,' Disaggregation - Section E '!A$618:J2570,7,0)="","",VLOOKUP(C2454,' Disaggregation - Section E '!A$618:J2570,7,0)*100),"")</f>
        <v/>
      </c>
      <c r="F2454" s="877" t="str">
        <f ca="1">IFERROR(VLOOKUP(C2454,' Disaggregation - Section E '!A$618:J2570,5,0),"")</f>
        <v/>
      </c>
      <c r="G2454" s="876" t="str">
        <f ca="1">IFERROR(IF(VLOOKUP(C2454,' Disaggregation - Section E '!A$618:J2570,6,0)="","",VLOOKUP(C2454,' Disaggregation - Section E '!A$618:J2570,6,0)),"")</f>
        <v/>
      </c>
      <c r="H2454" s="876" t="str">
        <f ca="1">IFERROR(IF(INDEX(' Disaggregation - Section E '!F$618:F2570,MATCH(C2454,' Disaggregation - Section E '!A$618:A2570,0)+1,1)&lt;&gt;0,INDEX(' Disaggregation - Section E '!F$618:F2570,MATCH(C2454,' Disaggregation - Section E '!A$618:A2570,0)+1,1),""),"")</f>
        <v/>
      </c>
      <c r="I2454" s="877" t="str">
        <f ca="1">IFERROR(IF(VLOOKUP(C2454,' Disaggregation - Section E '!A$618:J2570,8,0)=0,"",VLOOKUP(C2454,' Disaggregation - Section E '!A$618:J2570,8,0)),"")</f>
        <v/>
      </c>
      <c r="J2454" s="877" t="str">
        <f ca="1">IFERROR(IF(VLOOKUP(C2454,' Disaggregation - Section E '!A$618:J2570,9,0)="","",VLOOKUP(C2454,' Disaggregation - Section E '!A$618:J2570,9,0)),"")</f>
        <v/>
      </c>
      <c r="K2454" s="873" t="str">
        <f ca="1">IFERROR(VLOOKUP(C2454,' Disaggregation - Section E '!A$618:J2570,3,0),"")</f>
        <v/>
      </c>
      <c r="L2454" s="873"/>
      <c r="M2454" s="873" t="str">
        <f ca="1">IFERROR(IF(VLOOKUP(C2454,' Disaggregation - Section E '!A$618:O1373,15,0)=0,"",VLOOKUP(C2454,' Disaggregation - Section E '!A$618:O1373,15,0)),"")</f>
        <v/>
      </c>
      <c r="N2454" s="877" t="str">
        <f ca="1">IFERROR(IF(VLOOKUP(C2454,' Disaggregation - Section E '!A$618:J2570,10,0)=0,"",VLOOKUP(C2454,' Disaggregation - Section E '!A$618:J2570,10,0)),"")</f>
        <v/>
      </c>
      <c r="O2454" s="873"/>
    </row>
    <row r="2455" spans="1:15" x14ac:dyDescent="0.35">
      <c r="A2455" s="873" t="b">
        <f t="shared" ca="1" si="157"/>
        <v>0</v>
      </c>
      <c r="B2455" s="873"/>
      <c r="C2455" s="884" t="str">
        <f ca="1">IF(COUNTA(O$1703:O2455)=1,"",OFFSET(B2453,-COUNTA(O$1703:O2455)+3,1))</f>
        <v>a1655000001juHgAAI</v>
      </c>
      <c r="D2455" s="878"/>
      <c r="E2455" s="875" t="str">
        <f ca="1">IFERROR(IF(VLOOKUP(C2455,' Disaggregation - Section E '!A$618:J2571,7,0)="","",VLOOKUP(C2455,' Disaggregation - Section E '!A$618:J2571,7,0)*100),"")</f>
        <v/>
      </c>
      <c r="F2455" s="877" t="str">
        <f ca="1">IFERROR(VLOOKUP(C2455,' Disaggregation - Section E '!A$618:J2571,5,0),"")</f>
        <v/>
      </c>
      <c r="G2455" s="876" t="str">
        <f ca="1">IFERROR(IF(VLOOKUP(C2455,' Disaggregation - Section E '!A$618:J2571,6,0)="","",VLOOKUP(C2455,' Disaggregation - Section E '!A$618:J2571,6,0)),"")</f>
        <v/>
      </c>
      <c r="H2455" s="876" t="str">
        <f ca="1">IFERROR(IF(INDEX(' Disaggregation - Section E '!F$618:F2571,MATCH(C2455,' Disaggregation - Section E '!A$618:A2571,0)+1,1)&lt;&gt;0,INDEX(' Disaggregation - Section E '!F$618:F2571,MATCH(C2455,' Disaggregation - Section E '!A$618:A2571,0)+1,1),""),"")</f>
        <v/>
      </c>
      <c r="I2455" s="877" t="str">
        <f ca="1">IFERROR(IF(VLOOKUP(C2455,' Disaggregation - Section E '!A$618:J2571,8,0)=0,"",VLOOKUP(C2455,' Disaggregation - Section E '!A$618:J2571,8,0)),"")</f>
        <v/>
      </c>
      <c r="J2455" s="877" t="str">
        <f ca="1">IFERROR(IF(VLOOKUP(C2455,' Disaggregation - Section E '!A$618:J2571,9,0)="","",VLOOKUP(C2455,' Disaggregation - Section E '!A$618:J2571,9,0)),"")</f>
        <v/>
      </c>
      <c r="K2455" s="873" t="str">
        <f ca="1">IFERROR(VLOOKUP(C2455,' Disaggregation - Section E '!A$618:J2571,3,0),"")</f>
        <v/>
      </c>
      <c r="L2455" s="873"/>
      <c r="M2455" s="873" t="str">
        <f ca="1">IFERROR(IF(VLOOKUP(C2455,' Disaggregation - Section E '!A$618:O1374,15,0)=0,"",VLOOKUP(C2455,' Disaggregation - Section E '!A$618:O1374,15,0)),"")</f>
        <v/>
      </c>
      <c r="N2455" s="877" t="str">
        <f ca="1">IFERROR(IF(VLOOKUP(C2455,' Disaggregation - Section E '!A$618:J2571,10,0)=0,"",VLOOKUP(C2455,' Disaggregation - Section E '!A$618:J2571,10,0)),"")</f>
        <v/>
      </c>
      <c r="O2455" s="873"/>
    </row>
    <row r="2456" spans="1:15" x14ac:dyDescent="0.35">
      <c r="A2456" s="873" t="b">
        <f t="shared" ca="1" si="157"/>
        <v>0</v>
      </c>
      <c r="B2456" s="873"/>
      <c r="C2456" s="884" t="str">
        <f ca="1">IF(COUNTA(O$1703:O2456)=1,"",OFFSET(B2454,-COUNTA(O$1703:O2456)+3,1))</f>
        <v>a1655000001juHhAAI</v>
      </c>
      <c r="D2456" s="878"/>
      <c r="E2456" s="875" t="str">
        <f ca="1">IFERROR(IF(VLOOKUP(C2456,' Disaggregation - Section E '!A$618:J2572,7,0)="","",VLOOKUP(C2456,' Disaggregation - Section E '!A$618:J2572,7,0)*100),"")</f>
        <v/>
      </c>
      <c r="F2456" s="877" t="str">
        <f ca="1">IFERROR(VLOOKUP(C2456,' Disaggregation - Section E '!A$618:J2572,5,0),"")</f>
        <v/>
      </c>
      <c r="G2456" s="876" t="str">
        <f ca="1">IFERROR(IF(VLOOKUP(C2456,' Disaggregation - Section E '!A$618:J2572,6,0)="","",VLOOKUP(C2456,' Disaggregation - Section E '!A$618:J2572,6,0)),"")</f>
        <v/>
      </c>
      <c r="H2456" s="876" t="str">
        <f ca="1">IFERROR(IF(INDEX(' Disaggregation - Section E '!F$618:F2572,MATCH(C2456,' Disaggregation - Section E '!A$618:A2572,0)+1,1)&lt;&gt;0,INDEX(' Disaggregation - Section E '!F$618:F2572,MATCH(C2456,' Disaggregation - Section E '!A$618:A2572,0)+1,1),""),"")</f>
        <v/>
      </c>
      <c r="I2456" s="877" t="str">
        <f ca="1">IFERROR(IF(VLOOKUP(C2456,' Disaggregation - Section E '!A$618:J2572,8,0)=0,"",VLOOKUP(C2456,' Disaggregation - Section E '!A$618:J2572,8,0)),"")</f>
        <v/>
      </c>
      <c r="J2456" s="877" t="str">
        <f ca="1">IFERROR(IF(VLOOKUP(C2456,' Disaggregation - Section E '!A$618:J2572,9,0)="","",VLOOKUP(C2456,' Disaggregation - Section E '!A$618:J2572,9,0)),"")</f>
        <v/>
      </c>
      <c r="K2456" s="873" t="str">
        <f ca="1">IFERROR(VLOOKUP(C2456,' Disaggregation - Section E '!A$618:J2572,3,0),"")</f>
        <v/>
      </c>
      <c r="L2456" s="873"/>
      <c r="M2456" s="873" t="str">
        <f ca="1">IFERROR(IF(VLOOKUP(C2456,' Disaggregation - Section E '!A$618:O1375,15,0)=0,"",VLOOKUP(C2456,' Disaggregation - Section E '!A$618:O1375,15,0)),"")</f>
        <v/>
      </c>
      <c r="N2456" s="877" t="str">
        <f ca="1">IFERROR(IF(VLOOKUP(C2456,' Disaggregation - Section E '!A$618:J2572,10,0)=0,"",VLOOKUP(C2456,' Disaggregation - Section E '!A$618:J2572,10,0)),"")</f>
        <v/>
      </c>
      <c r="O2456" s="873"/>
    </row>
    <row r="2457" spans="1:15" x14ac:dyDescent="0.35">
      <c r="A2457" s="873" t="b">
        <f t="shared" ca="1" si="157"/>
        <v>0</v>
      </c>
      <c r="B2457" s="873"/>
      <c r="C2457" s="884" t="str">
        <f ca="1">IF(COUNTA(O$1703:O2457)=1,"",OFFSET(B2455,-COUNTA(O$1703:O2457)+3,1))</f>
        <v>a1655000001juHiAAI</v>
      </c>
      <c r="D2457" s="878"/>
      <c r="E2457" s="875" t="str">
        <f ca="1">IFERROR(IF(VLOOKUP(C2457,' Disaggregation - Section E '!A$618:J2573,7,0)="","",VLOOKUP(C2457,' Disaggregation - Section E '!A$618:J2573,7,0)*100),"")</f>
        <v/>
      </c>
      <c r="F2457" s="877" t="str">
        <f ca="1">IFERROR(VLOOKUP(C2457,' Disaggregation - Section E '!A$618:J2573,5,0),"")</f>
        <v/>
      </c>
      <c r="G2457" s="876" t="str">
        <f ca="1">IFERROR(IF(VLOOKUP(C2457,' Disaggregation - Section E '!A$618:J2573,6,0)="","",VLOOKUP(C2457,' Disaggregation - Section E '!A$618:J2573,6,0)),"")</f>
        <v/>
      </c>
      <c r="H2457" s="876" t="str">
        <f ca="1">IFERROR(IF(INDEX(' Disaggregation - Section E '!F$618:F2573,MATCH(C2457,' Disaggregation - Section E '!A$618:A2573,0)+1,1)&lt;&gt;0,INDEX(' Disaggregation - Section E '!F$618:F2573,MATCH(C2457,' Disaggregation - Section E '!A$618:A2573,0)+1,1),""),"")</f>
        <v/>
      </c>
      <c r="I2457" s="877" t="str">
        <f ca="1">IFERROR(IF(VLOOKUP(C2457,' Disaggregation - Section E '!A$618:J2573,8,0)=0,"",VLOOKUP(C2457,' Disaggregation - Section E '!A$618:J2573,8,0)),"")</f>
        <v/>
      </c>
      <c r="J2457" s="877" t="str">
        <f ca="1">IFERROR(IF(VLOOKUP(C2457,' Disaggregation - Section E '!A$618:J2573,9,0)="","",VLOOKUP(C2457,' Disaggregation - Section E '!A$618:J2573,9,0)),"")</f>
        <v/>
      </c>
      <c r="K2457" s="873" t="str">
        <f ca="1">IFERROR(VLOOKUP(C2457,' Disaggregation - Section E '!A$618:J2573,3,0),"")</f>
        <v/>
      </c>
      <c r="L2457" s="873"/>
      <c r="M2457" s="873" t="str">
        <f ca="1">IFERROR(IF(VLOOKUP(C2457,' Disaggregation - Section E '!A$618:O1376,15,0)=0,"",VLOOKUP(C2457,' Disaggregation - Section E '!A$618:O1376,15,0)),"")</f>
        <v/>
      </c>
      <c r="N2457" s="877" t="str">
        <f ca="1">IFERROR(IF(VLOOKUP(C2457,' Disaggregation - Section E '!A$618:J2573,10,0)=0,"",VLOOKUP(C2457,' Disaggregation - Section E '!A$618:J2573,10,0)),"")</f>
        <v/>
      </c>
      <c r="O2457" s="873"/>
    </row>
    <row r="2458" spans="1:15" x14ac:dyDescent="0.35">
      <c r="A2458" s="873" t="b">
        <f t="shared" ca="1" si="157"/>
        <v>0</v>
      </c>
      <c r="B2458" s="873"/>
      <c r="C2458" s="884" t="str">
        <f ca="1">IF(COUNTA(O$1703:O2458)=1,"",OFFSET(B2456,-COUNTA(O$1703:O2458)+3,1))</f>
        <v>a1655000001juHjAAI</v>
      </c>
      <c r="D2458" s="878"/>
      <c r="E2458" s="875" t="str">
        <f ca="1">IFERROR(IF(VLOOKUP(C2458,' Disaggregation - Section E '!A$618:J2574,7,0)="","",VLOOKUP(C2458,' Disaggregation - Section E '!A$618:J2574,7,0)*100),"")</f>
        <v/>
      </c>
      <c r="F2458" s="877" t="str">
        <f ca="1">IFERROR(VLOOKUP(C2458,' Disaggregation - Section E '!A$618:J2574,5,0),"")</f>
        <v/>
      </c>
      <c r="G2458" s="876" t="str">
        <f ca="1">IFERROR(IF(VLOOKUP(C2458,' Disaggregation - Section E '!A$618:J2574,6,0)="","",VLOOKUP(C2458,' Disaggregation - Section E '!A$618:J2574,6,0)),"")</f>
        <v/>
      </c>
      <c r="H2458" s="876" t="str">
        <f ca="1">IFERROR(IF(INDEX(' Disaggregation - Section E '!F$618:F2574,MATCH(C2458,' Disaggregation - Section E '!A$618:A2574,0)+1,1)&lt;&gt;0,INDEX(' Disaggregation - Section E '!F$618:F2574,MATCH(C2458,' Disaggregation - Section E '!A$618:A2574,0)+1,1),""),"")</f>
        <v/>
      </c>
      <c r="I2458" s="877" t="str">
        <f ca="1">IFERROR(IF(VLOOKUP(C2458,' Disaggregation - Section E '!A$618:J2574,8,0)=0,"",VLOOKUP(C2458,' Disaggregation - Section E '!A$618:J2574,8,0)),"")</f>
        <v/>
      </c>
      <c r="J2458" s="877" t="str">
        <f ca="1">IFERROR(IF(VLOOKUP(C2458,' Disaggregation - Section E '!A$618:J2574,9,0)="","",VLOOKUP(C2458,' Disaggregation - Section E '!A$618:J2574,9,0)),"")</f>
        <v/>
      </c>
      <c r="K2458" s="873" t="str">
        <f ca="1">IFERROR(VLOOKUP(C2458,' Disaggregation - Section E '!A$618:J2574,3,0),"")</f>
        <v/>
      </c>
      <c r="L2458" s="873"/>
      <c r="M2458" s="873" t="str">
        <f ca="1">IFERROR(IF(VLOOKUP(C2458,' Disaggregation - Section E '!A$618:O1377,15,0)=0,"",VLOOKUP(C2458,' Disaggregation - Section E '!A$618:O1377,15,0)),"")</f>
        <v/>
      </c>
      <c r="N2458" s="877" t="str">
        <f ca="1">IFERROR(IF(VLOOKUP(C2458,' Disaggregation - Section E '!A$618:J2574,10,0)=0,"",VLOOKUP(C2458,' Disaggregation - Section E '!A$618:J2574,10,0)),"")</f>
        <v/>
      </c>
      <c r="O2458" s="873"/>
    </row>
    <row r="2459" spans="1:15" x14ac:dyDescent="0.35">
      <c r="A2459" s="873" t="b">
        <f t="shared" ca="1" si="157"/>
        <v>0</v>
      </c>
      <c r="B2459" s="873"/>
      <c r="C2459" s="884" t="str">
        <f ca="1">IF(COUNTA(O$1703:O2459)=1,"",OFFSET(B2457,-COUNTA(O$1703:O2459)+3,1))</f>
        <v>a1655000001juHkAAI</v>
      </c>
      <c r="D2459" s="878"/>
      <c r="E2459" s="875" t="str">
        <f ca="1">IFERROR(IF(VLOOKUP(C2459,' Disaggregation - Section E '!A$618:J2575,7,0)="","",VLOOKUP(C2459,' Disaggregation - Section E '!A$618:J2575,7,0)*100),"")</f>
        <v/>
      </c>
      <c r="F2459" s="877" t="str">
        <f ca="1">IFERROR(VLOOKUP(C2459,' Disaggregation - Section E '!A$618:J2575,5,0),"")</f>
        <v/>
      </c>
      <c r="G2459" s="876" t="str">
        <f ca="1">IFERROR(IF(VLOOKUP(C2459,' Disaggregation - Section E '!A$618:J2575,6,0)="","",VLOOKUP(C2459,' Disaggregation - Section E '!A$618:J2575,6,0)),"")</f>
        <v/>
      </c>
      <c r="H2459" s="876" t="str">
        <f ca="1">IFERROR(IF(INDEX(' Disaggregation - Section E '!F$618:F2575,MATCH(C2459,' Disaggregation - Section E '!A$618:A2575,0)+1,1)&lt;&gt;0,INDEX(' Disaggregation - Section E '!F$618:F2575,MATCH(C2459,' Disaggregation - Section E '!A$618:A2575,0)+1,1),""),"")</f>
        <v/>
      </c>
      <c r="I2459" s="877" t="str">
        <f ca="1">IFERROR(IF(VLOOKUP(C2459,' Disaggregation - Section E '!A$618:J2575,8,0)=0,"",VLOOKUP(C2459,' Disaggregation - Section E '!A$618:J2575,8,0)),"")</f>
        <v/>
      </c>
      <c r="J2459" s="877" t="str">
        <f ca="1">IFERROR(IF(VLOOKUP(C2459,' Disaggregation - Section E '!A$618:J2575,9,0)="","",VLOOKUP(C2459,' Disaggregation - Section E '!A$618:J2575,9,0)),"")</f>
        <v/>
      </c>
      <c r="K2459" s="873" t="str">
        <f ca="1">IFERROR(VLOOKUP(C2459,' Disaggregation - Section E '!A$618:J2575,3,0),"")</f>
        <v/>
      </c>
      <c r="L2459" s="873"/>
      <c r="M2459" s="873" t="str">
        <f ca="1">IFERROR(IF(VLOOKUP(C2459,' Disaggregation - Section E '!A$618:O1378,15,0)=0,"",VLOOKUP(C2459,' Disaggregation - Section E '!A$618:O1378,15,0)),"")</f>
        <v/>
      </c>
      <c r="N2459" s="877" t="str">
        <f ca="1">IFERROR(IF(VLOOKUP(C2459,' Disaggregation - Section E '!A$618:J2575,10,0)=0,"",VLOOKUP(C2459,' Disaggregation - Section E '!A$618:J2575,10,0)),"")</f>
        <v/>
      </c>
      <c r="O2459" s="873"/>
    </row>
    <row r="2460" spans="1:15" x14ac:dyDescent="0.35">
      <c r="A2460" s="873" t="b">
        <f t="shared" ca="1" si="157"/>
        <v>0</v>
      </c>
      <c r="B2460" s="873"/>
      <c r="C2460" s="884" t="str">
        <f ca="1">IF(COUNTA(O$1703:O2460)=1,"",OFFSET(B2458,-COUNTA(O$1703:O2460)+3,1))</f>
        <v>a1655000001juHlAAI</v>
      </c>
      <c r="D2460" s="878"/>
      <c r="E2460" s="875" t="str">
        <f ca="1">IFERROR(IF(VLOOKUP(C2460,' Disaggregation - Section E '!A$618:J2576,7,0)="","",VLOOKUP(C2460,' Disaggregation - Section E '!A$618:J2576,7,0)*100),"")</f>
        <v/>
      </c>
      <c r="F2460" s="877" t="str">
        <f ca="1">IFERROR(VLOOKUP(C2460,' Disaggregation - Section E '!A$618:J2576,5,0),"")</f>
        <v/>
      </c>
      <c r="G2460" s="876" t="str">
        <f ca="1">IFERROR(IF(VLOOKUP(C2460,' Disaggregation - Section E '!A$618:J2576,6,0)="","",VLOOKUP(C2460,' Disaggregation - Section E '!A$618:J2576,6,0)),"")</f>
        <v/>
      </c>
      <c r="H2460" s="876" t="str">
        <f ca="1">IFERROR(IF(INDEX(' Disaggregation - Section E '!F$618:F2576,MATCH(C2460,' Disaggregation - Section E '!A$618:A2576,0)+1,1)&lt;&gt;0,INDEX(' Disaggregation - Section E '!F$618:F2576,MATCH(C2460,' Disaggregation - Section E '!A$618:A2576,0)+1,1),""),"")</f>
        <v/>
      </c>
      <c r="I2460" s="877" t="str">
        <f ca="1">IFERROR(IF(VLOOKUP(C2460,' Disaggregation - Section E '!A$618:J2576,8,0)=0,"",VLOOKUP(C2460,' Disaggregation - Section E '!A$618:J2576,8,0)),"")</f>
        <v/>
      </c>
      <c r="J2460" s="877" t="str">
        <f ca="1">IFERROR(IF(VLOOKUP(C2460,' Disaggregation - Section E '!A$618:J2576,9,0)="","",VLOOKUP(C2460,' Disaggregation - Section E '!A$618:J2576,9,0)),"")</f>
        <v/>
      </c>
      <c r="K2460" s="873" t="str">
        <f ca="1">IFERROR(VLOOKUP(C2460,' Disaggregation - Section E '!A$618:J2576,3,0),"")</f>
        <v/>
      </c>
      <c r="L2460" s="873"/>
      <c r="M2460" s="873" t="str">
        <f ca="1">IFERROR(IF(VLOOKUP(C2460,' Disaggregation - Section E '!A$618:O1379,15,0)=0,"",VLOOKUP(C2460,' Disaggregation - Section E '!A$618:O1379,15,0)),"")</f>
        <v/>
      </c>
      <c r="N2460" s="877" t="str">
        <f ca="1">IFERROR(IF(VLOOKUP(C2460,' Disaggregation - Section E '!A$618:J2576,10,0)=0,"",VLOOKUP(C2460,' Disaggregation - Section E '!A$618:J2576,10,0)),"")</f>
        <v/>
      </c>
      <c r="O2460" s="873"/>
    </row>
    <row r="2461" spans="1:15" x14ac:dyDescent="0.35">
      <c r="A2461" s="873" t="b">
        <f t="shared" ca="1" si="157"/>
        <v>0</v>
      </c>
      <c r="B2461" s="873"/>
      <c r="C2461" s="884" t="str">
        <f ca="1">IF(COUNTA(O$1703:O2461)=1,"",OFFSET(B2459,-COUNTA(O$1703:O2461)+3,1))</f>
        <v>a1655000001juHmAAI</v>
      </c>
      <c r="D2461" s="878"/>
      <c r="E2461" s="875" t="str">
        <f ca="1">IFERROR(IF(VLOOKUP(C2461,' Disaggregation - Section E '!A$618:J2577,7,0)="","",VLOOKUP(C2461,' Disaggregation - Section E '!A$618:J2577,7,0)*100),"")</f>
        <v/>
      </c>
      <c r="F2461" s="877" t="str">
        <f ca="1">IFERROR(VLOOKUP(C2461,' Disaggregation - Section E '!A$618:J2577,5,0),"")</f>
        <v/>
      </c>
      <c r="G2461" s="876" t="str">
        <f ca="1">IFERROR(IF(VLOOKUP(C2461,' Disaggregation - Section E '!A$618:J2577,6,0)="","",VLOOKUP(C2461,' Disaggregation - Section E '!A$618:J2577,6,0)),"")</f>
        <v/>
      </c>
      <c r="H2461" s="876" t="str">
        <f ca="1">IFERROR(IF(INDEX(' Disaggregation - Section E '!F$618:F2577,MATCH(C2461,' Disaggregation - Section E '!A$618:A2577,0)+1,1)&lt;&gt;0,INDEX(' Disaggregation - Section E '!F$618:F2577,MATCH(C2461,' Disaggregation - Section E '!A$618:A2577,0)+1,1),""),"")</f>
        <v/>
      </c>
      <c r="I2461" s="877" t="str">
        <f ca="1">IFERROR(IF(VLOOKUP(C2461,' Disaggregation - Section E '!A$618:J2577,8,0)=0,"",VLOOKUP(C2461,' Disaggregation - Section E '!A$618:J2577,8,0)),"")</f>
        <v/>
      </c>
      <c r="J2461" s="877" t="str">
        <f ca="1">IFERROR(IF(VLOOKUP(C2461,' Disaggregation - Section E '!A$618:J2577,9,0)="","",VLOOKUP(C2461,' Disaggregation - Section E '!A$618:J2577,9,0)),"")</f>
        <v/>
      </c>
      <c r="K2461" s="873" t="str">
        <f ca="1">IFERROR(VLOOKUP(C2461,' Disaggregation - Section E '!A$618:J2577,3,0),"")</f>
        <v/>
      </c>
      <c r="L2461" s="873"/>
      <c r="M2461" s="873" t="str">
        <f ca="1">IFERROR(IF(VLOOKUP(C2461,' Disaggregation - Section E '!A$618:O1380,15,0)=0,"",VLOOKUP(C2461,' Disaggregation - Section E '!A$618:O1380,15,0)),"")</f>
        <v/>
      </c>
      <c r="N2461" s="877" t="str">
        <f ca="1">IFERROR(IF(VLOOKUP(C2461,' Disaggregation - Section E '!A$618:J2577,10,0)=0,"",VLOOKUP(C2461,' Disaggregation - Section E '!A$618:J2577,10,0)),"")</f>
        <v/>
      </c>
      <c r="O2461" s="873"/>
    </row>
    <row r="2462" spans="1:15" x14ac:dyDescent="0.35">
      <c r="A2462" s="873" t="b">
        <f t="shared" ca="1" si="157"/>
        <v>0</v>
      </c>
      <c r="B2462" s="873"/>
      <c r="C2462" s="884" t="str">
        <f ca="1">IF(COUNTA(O$1703:O2462)=1,"",OFFSET(B2460,-COUNTA(O$1703:O2462)+3,1))</f>
        <v>a1655000001juHnAAI</v>
      </c>
      <c r="D2462" s="878"/>
      <c r="E2462" s="875" t="str">
        <f ca="1">IFERROR(IF(VLOOKUP(C2462,' Disaggregation - Section E '!A$618:J2578,7,0)="","",VLOOKUP(C2462,' Disaggregation - Section E '!A$618:J2578,7,0)*100),"")</f>
        <v/>
      </c>
      <c r="F2462" s="877" t="str">
        <f ca="1">IFERROR(VLOOKUP(C2462,' Disaggregation - Section E '!A$618:J2578,5,0),"")</f>
        <v/>
      </c>
      <c r="G2462" s="876" t="str">
        <f ca="1">IFERROR(IF(VLOOKUP(C2462,' Disaggregation - Section E '!A$618:J2578,6,0)="","",VLOOKUP(C2462,' Disaggregation - Section E '!A$618:J2578,6,0)),"")</f>
        <v/>
      </c>
      <c r="H2462" s="876" t="str">
        <f ca="1">IFERROR(IF(INDEX(' Disaggregation - Section E '!F$618:F2578,MATCH(C2462,' Disaggregation - Section E '!A$618:A2578,0)+1,1)&lt;&gt;0,INDEX(' Disaggregation - Section E '!F$618:F2578,MATCH(C2462,' Disaggregation - Section E '!A$618:A2578,0)+1,1),""),"")</f>
        <v/>
      </c>
      <c r="I2462" s="877" t="str">
        <f ca="1">IFERROR(IF(VLOOKUP(C2462,' Disaggregation - Section E '!A$618:J2578,8,0)=0,"",VLOOKUP(C2462,' Disaggregation - Section E '!A$618:J2578,8,0)),"")</f>
        <v/>
      </c>
      <c r="J2462" s="877" t="str">
        <f ca="1">IFERROR(IF(VLOOKUP(C2462,' Disaggregation - Section E '!A$618:J2578,9,0)="","",VLOOKUP(C2462,' Disaggregation - Section E '!A$618:J2578,9,0)),"")</f>
        <v/>
      </c>
      <c r="K2462" s="873" t="str">
        <f ca="1">IFERROR(VLOOKUP(C2462,' Disaggregation - Section E '!A$618:J2578,3,0),"")</f>
        <v/>
      </c>
      <c r="L2462" s="873"/>
      <c r="M2462" s="873" t="str">
        <f ca="1">IFERROR(IF(VLOOKUP(C2462,' Disaggregation - Section E '!A$618:O1381,15,0)=0,"",VLOOKUP(C2462,' Disaggregation - Section E '!A$618:O1381,15,0)),"")</f>
        <v/>
      </c>
      <c r="N2462" s="877" t="str">
        <f ca="1">IFERROR(IF(VLOOKUP(C2462,' Disaggregation - Section E '!A$618:J2578,10,0)=0,"",VLOOKUP(C2462,' Disaggregation - Section E '!A$618:J2578,10,0)),"")</f>
        <v/>
      </c>
      <c r="O2462" s="873"/>
    </row>
    <row r="2463" spans="1:15" x14ac:dyDescent="0.35">
      <c r="A2463" s="873" t="b">
        <f t="shared" ca="1" si="157"/>
        <v>0</v>
      </c>
      <c r="B2463" s="873"/>
      <c r="C2463" s="884" t="str">
        <f ca="1">IF(COUNTA(O$1703:O2463)=1,"",OFFSET(B2461,-COUNTA(O$1703:O2463)+3,1))</f>
        <v>a1655000001juHoAAI</v>
      </c>
      <c r="D2463" s="878"/>
      <c r="E2463" s="875" t="str">
        <f ca="1">IFERROR(IF(VLOOKUP(C2463,' Disaggregation - Section E '!A$618:J2579,7,0)="","",VLOOKUP(C2463,' Disaggregation - Section E '!A$618:J2579,7,0)*100),"")</f>
        <v/>
      </c>
      <c r="F2463" s="877" t="str">
        <f ca="1">IFERROR(VLOOKUP(C2463,' Disaggregation - Section E '!A$618:J2579,5,0),"")</f>
        <v/>
      </c>
      <c r="G2463" s="876" t="str">
        <f ca="1">IFERROR(IF(VLOOKUP(C2463,' Disaggregation - Section E '!A$618:J2579,6,0)="","",VLOOKUP(C2463,' Disaggregation - Section E '!A$618:J2579,6,0)),"")</f>
        <v/>
      </c>
      <c r="H2463" s="876" t="str">
        <f ca="1">IFERROR(IF(INDEX(' Disaggregation - Section E '!F$618:F2579,MATCH(C2463,' Disaggregation - Section E '!A$618:A2579,0)+1,1)&lt;&gt;0,INDEX(' Disaggregation - Section E '!F$618:F2579,MATCH(C2463,' Disaggregation - Section E '!A$618:A2579,0)+1,1),""),"")</f>
        <v/>
      </c>
      <c r="I2463" s="877" t="str">
        <f ca="1">IFERROR(IF(VLOOKUP(C2463,' Disaggregation - Section E '!A$618:J2579,8,0)=0,"",VLOOKUP(C2463,' Disaggregation - Section E '!A$618:J2579,8,0)),"")</f>
        <v/>
      </c>
      <c r="J2463" s="877" t="str">
        <f ca="1">IFERROR(IF(VLOOKUP(C2463,' Disaggregation - Section E '!A$618:J2579,9,0)="","",VLOOKUP(C2463,' Disaggregation - Section E '!A$618:J2579,9,0)),"")</f>
        <v/>
      </c>
      <c r="K2463" s="873" t="str">
        <f ca="1">IFERROR(VLOOKUP(C2463,' Disaggregation - Section E '!A$618:J2579,3,0),"")</f>
        <v/>
      </c>
      <c r="L2463" s="873"/>
      <c r="M2463" s="873" t="str">
        <f ca="1">IFERROR(IF(VLOOKUP(C2463,' Disaggregation - Section E '!A$618:O1382,15,0)=0,"",VLOOKUP(C2463,' Disaggregation - Section E '!A$618:O1382,15,0)),"")</f>
        <v/>
      </c>
      <c r="N2463" s="877" t="str">
        <f ca="1">IFERROR(IF(VLOOKUP(C2463,' Disaggregation - Section E '!A$618:J2579,10,0)=0,"",VLOOKUP(C2463,' Disaggregation - Section E '!A$618:J2579,10,0)),"")</f>
        <v/>
      </c>
      <c r="O2463" s="873"/>
    </row>
    <row r="2464" spans="1:15" x14ac:dyDescent="0.35">
      <c r="A2464" s="873" t="b">
        <f t="shared" ca="1" si="157"/>
        <v>0</v>
      </c>
      <c r="B2464" s="873"/>
      <c r="C2464" s="884" t="str">
        <f ca="1">IF(COUNTA(O$1703:O2464)=1,"",OFFSET(B2462,-COUNTA(O$1703:O2464)+3,1))</f>
        <v>a1655000001juHpAAI</v>
      </c>
      <c r="D2464" s="878"/>
      <c r="E2464" s="875" t="str">
        <f ca="1">IFERROR(IF(VLOOKUP(C2464,' Disaggregation - Section E '!A$618:J2580,7,0)="","",VLOOKUP(C2464,' Disaggregation - Section E '!A$618:J2580,7,0)*100),"")</f>
        <v/>
      </c>
      <c r="F2464" s="877" t="str">
        <f ca="1">IFERROR(VLOOKUP(C2464,' Disaggregation - Section E '!A$618:J2580,5,0),"")</f>
        <v/>
      </c>
      <c r="G2464" s="876" t="str">
        <f ca="1">IFERROR(IF(VLOOKUP(C2464,' Disaggregation - Section E '!A$618:J2580,6,0)="","",VLOOKUP(C2464,' Disaggregation - Section E '!A$618:J2580,6,0)),"")</f>
        <v/>
      </c>
      <c r="H2464" s="876" t="str">
        <f ca="1">IFERROR(IF(INDEX(' Disaggregation - Section E '!F$618:F2580,MATCH(C2464,' Disaggregation - Section E '!A$618:A2580,0)+1,1)&lt;&gt;0,INDEX(' Disaggregation - Section E '!F$618:F2580,MATCH(C2464,' Disaggregation - Section E '!A$618:A2580,0)+1,1),""),"")</f>
        <v/>
      </c>
      <c r="I2464" s="877" t="str">
        <f ca="1">IFERROR(IF(VLOOKUP(C2464,' Disaggregation - Section E '!A$618:J2580,8,0)=0,"",VLOOKUP(C2464,' Disaggregation - Section E '!A$618:J2580,8,0)),"")</f>
        <v/>
      </c>
      <c r="J2464" s="877" t="str">
        <f ca="1">IFERROR(IF(VLOOKUP(C2464,' Disaggregation - Section E '!A$618:J2580,9,0)="","",VLOOKUP(C2464,' Disaggregation - Section E '!A$618:J2580,9,0)),"")</f>
        <v/>
      </c>
      <c r="K2464" s="873" t="str">
        <f ca="1">IFERROR(VLOOKUP(C2464,' Disaggregation - Section E '!A$618:J2580,3,0),"")</f>
        <v/>
      </c>
      <c r="L2464" s="873"/>
      <c r="M2464" s="873" t="str">
        <f ca="1">IFERROR(IF(VLOOKUP(C2464,' Disaggregation - Section E '!A$618:O1383,15,0)=0,"",VLOOKUP(C2464,' Disaggregation - Section E '!A$618:O1383,15,0)),"")</f>
        <v/>
      </c>
      <c r="N2464" s="877" t="str">
        <f ca="1">IFERROR(IF(VLOOKUP(C2464,' Disaggregation - Section E '!A$618:J2580,10,0)=0,"",VLOOKUP(C2464,' Disaggregation - Section E '!A$618:J2580,10,0)),"")</f>
        <v/>
      </c>
      <c r="O2464" s="873"/>
    </row>
    <row r="2465" spans="1:15" x14ac:dyDescent="0.35">
      <c r="A2465" s="873" t="b">
        <f t="shared" ca="1" si="157"/>
        <v>0</v>
      </c>
      <c r="B2465" s="873"/>
      <c r="C2465" s="884" t="str">
        <f ca="1">IF(COUNTA(O$1703:O2465)=1,"",OFFSET(B2463,-COUNTA(O$1703:O2465)+3,1))</f>
        <v>a1655000001juHqAAI</v>
      </c>
      <c r="D2465" s="878"/>
      <c r="E2465" s="875" t="str">
        <f ca="1">IFERROR(IF(VLOOKUP(C2465,' Disaggregation - Section E '!A$618:J2581,7,0)="","",VLOOKUP(C2465,' Disaggregation - Section E '!A$618:J2581,7,0)*100),"")</f>
        <v/>
      </c>
      <c r="F2465" s="877" t="str">
        <f ca="1">IFERROR(VLOOKUP(C2465,' Disaggregation - Section E '!A$618:J2581,5,0),"")</f>
        <v/>
      </c>
      <c r="G2465" s="876" t="str">
        <f ca="1">IFERROR(IF(VLOOKUP(C2465,' Disaggregation - Section E '!A$618:J2581,6,0)="","",VLOOKUP(C2465,' Disaggregation - Section E '!A$618:J2581,6,0)),"")</f>
        <v/>
      </c>
      <c r="H2465" s="876" t="str">
        <f ca="1">IFERROR(IF(INDEX(' Disaggregation - Section E '!F$618:F2581,MATCH(C2465,' Disaggregation - Section E '!A$618:A2581,0)+1,1)&lt;&gt;0,INDEX(' Disaggregation - Section E '!F$618:F2581,MATCH(C2465,' Disaggregation - Section E '!A$618:A2581,0)+1,1),""),"")</f>
        <v/>
      </c>
      <c r="I2465" s="877" t="str">
        <f ca="1">IFERROR(IF(VLOOKUP(C2465,' Disaggregation - Section E '!A$618:J2581,8,0)=0,"",VLOOKUP(C2465,' Disaggregation - Section E '!A$618:J2581,8,0)),"")</f>
        <v/>
      </c>
      <c r="J2465" s="877" t="str">
        <f ca="1">IFERROR(IF(VLOOKUP(C2465,' Disaggregation - Section E '!A$618:J2581,9,0)="","",VLOOKUP(C2465,' Disaggregation - Section E '!A$618:J2581,9,0)),"")</f>
        <v/>
      </c>
      <c r="K2465" s="873" t="str">
        <f ca="1">IFERROR(VLOOKUP(C2465,' Disaggregation - Section E '!A$618:J2581,3,0),"")</f>
        <v/>
      </c>
      <c r="L2465" s="873"/>
      <c r="M2465" s="873" t="str">
        <f ca="1">IFERROR(IF(VLOOKUP(C2465,' Disaggregation - Section E '!A$618:O1384,15,0)=0,"",VLOOKUP(C2465,' Disaggregation - Section E '!A$618:O1384,15,0)),"")</f>
        <v/>
      </c>
      <c r="N2465" s="877" t="str">
        <f ca="1">IFERROR(IF(VLOOKUP(C2465,' Disaggregation - Section E '!A$618:J2581,10,0)=0,"",VLOOKUP(C2465,' Disaggregation - Section E '!A$618:J2581,10,0)),"")</f>
        <v/>
      </c>
      <c r="O2465" s="873"/>
    </row>
    <row r="2466" spans="1:15" x14ac:dyDescent="0.35">
      <c r="A2466" s="873" t="b">
        <f t="shared" ca="1" si="157"/>
        <v>0</v>
      </c>
      <c r="B2466" s="873"/>
      <c r="C2466" s="884" t="str">
        <f ca="1">IF(COUNTA(O$1703:O2466)=1,"",OFFSET(B2464,-COUNTA(O$1703:O2466)+3,1))</f>
        <v>a1655000001juHrAAI</v>
      </c>
      <c r="D2466" s="878"/>
      <c r="E2466" s="875" t="str">
        <f ca="1">IFERROR(IF(VLOOKUP(C2466,' Disaggregation - Section E '!A$618:J2582,7,0)="","",VLOOKUP(C2466,' Disaggregation - Section E '!A$618:J2582,7,0)*100),"")</f>
        <v/>
      </c>
      <c r="F2466" s="877" t="str">
        <f ca="1">IFERROR(VLOOKUP(C2466,' Disaggregation - Section E '!A$618:J2582,5,0),"")</f>
        <v/>
      </c>
      <c r="G2466" s="876" t="str">
        <f ca="1">IFERROR(IF(VLOOKUP(C2466,' Disaggregation - Section E '!A$618:J2582,6,0)="","",VLOOKUP(C2466,' Disaggregation - Section E '!A$618:J2582,6,0)),"")</f>
        <v/>
      </c>
      <c r="H2466" s="876" t="str">
        <f ca="1">IFERROR(IF(INDEX(' Disaggregation - Section E '!F$618:F2582,MATCH(C2466,' Disaggregation - Section E '!A$618:A2582,0)+1,1)&lt;&gt;0,INDEX(' Disaggregation - Section E '!F$618:F2582,MATCH(C2466,' Disaggregation - Section E '!A$618:A2582,0)+1,1),""),"")</f>
        <v/>
      </c>
      <c r="I2466" s="877" t="str">
        <f ca="1">IFERROR(IF(VLOOKUP(C2466,' Disaggregation - Section E '!A$618:J2582,8,0)=0,"",VLOOKUP(C2466,' Disaggregation - Section E '!A$618:J2582,8,0)),"")</f>
        <v/>
      </c>
      <c r="J2466" s="877" t="str">
        <f ca="1">IFERROR(IF(VLOOKUP(C2466,' Disaggregation - Section E '!A$618:J2582,9,0)="","",VLOOKUP(C2466,' Disaggregation - Section E '!A$618:J2582,9,0)),"")</f>
        <v/>
      </c>
      <c r="K2466" s="873" t="str">
        <f ca="1">IFERROR(VLOOKUP(C2466,' Disaggregation - Section E '!A$618:J2582,3,0),"")</f>
        <v/>
      </c>
      <c r="L2466" s="873"/>
      <c r="M2466" s="873" t="str">
        <f ca="1">IFERROR(IF(VLOOKUP(C2466,' Disaggregation - Section E '!A$618:O1385,15,0)=0,"",VLOOKUP(C2466,' Disaggregation - Section E '!A$618:O1385,15,0)),"")</f>
        <v/>
      </c>
      <c r="N2466" s="877" t="str">
        <f ca="1">IFERROR(IF(VLOOKUP(C2466,' Disaggregation - Section E '!A$618:J2582,10,0)=0,"",VLOOKUP(C2466,' Disaggregation - Section E '!A$618:J2582,10,0)),"")</f>
        <v/>
      </c>
      <c r="O2466" s="873"/>
    </row>
    <row r="2467" spans="1:15" x14ac:dyDescent="0.35">
      <c r="A2467" s="873" t="b">
        <f t="shared" ca="1" si="157"/>
        <v>0</v>
      </c>
      <c r="B2467" s="873"/>
      <c r="C2467" s="884" t="str">
        <f ca="1">IF(COUNTA(O$1703:O2467)=1,"",OFFSET(B2465,-COUNTA(O$1703:O2467)+3,1))</f>
        <v>a1655000001juHsAAI</v>
      </c>
      <c r="D2467" s="878"/>
      <c r="E2467" s="875" t="str">
        <f ca="1">IFERROR(IF(VLOOKUP(C2467,' Disaggregation - Section E '!A$618:J2583,7,0)="","",VLOOKUP(C2467,' Disaggregation - Section E '!A$618:J2583,7,0)*100),"")</f>
        <v/>
      </c>
      <c r="F2467" s="877" t="str">
        <f ca="1">IFERROR(VLOOKUP(C2467,' Disaggregation - Section E '!A$618:J2583,5,0),"")</f>
        <v/>
      </c>
      <c r="G2467" s="876" t="str">
        <f ca="1">IFERROR(IF(VLOOKUP(C2467,' Disaggregation - Section E '!A$618:J2583,6,0)="","",VLOOKUP(C2467,' Disaggregation - Section E '!A$618:J2583,6,0)),"")</f>
        <v/>
      </c>
      <c r="H2467" s="876" t="str">
        <f ca="1">IFERROR(IF(INDEX(' Disaggregation - Section E '!F$618:F2583,MATCH(C2467,' Disaggregation - Section E '!A$618:A2583,0)+1,1)&lt;&gt;0,INDEX(' Disaggregation - Section E '!F$618:F2583,MATCH(C2467,' Disaggregation - Section E '!A$618:A2583,0)+1,1),""),"")</f>
        <v/>
      </c>
      <c r="I2467" s="877" t="str">
        <f ca="1">IFERROR(IF(VLOOKUP(C2467,' Disaggregation - Section E '!A$618:J2583,8,0)=0,"",VLOOKUP(C2467,' Disaggregation - Section E '!A$618:J2583,8,0)),"")</f>
        <v/>
      </c>
      <c r="J2467" s="877" t="str">
        <f ca="1">IFERROR(IF(VLOOKUP(C2467,' Disaggregation - Section E '!A$618:J2583,9,0)="","",VLOOKUP(C2467,' Disaggregation - Section E '!A$618:J2583,9,0)),"")</f>
        <v/>
      </c>
      <c r="K2467" s="873" t="str">
        <f ca="1">IFERROR(VLOOKUP(C2467,' Disaggregation - Section E '!A$618:J2583,3,0),"")</f>
        <v/>
      </c>
      <c r="L2467" s="873"/>
      <c r="M2467" s="873" t="str">
        <f ca="1">IFERROR(IF(VLOOKUP(C2467,' Disaggregation - Section E '!A$618:O1386,15,0)=0,"",VLOOKUP(C2467,' Disaggregation - Section E '!A$618:O1386,15,0)),"")</f>
        <v/>
      </c>
      <c r="N2467" s="877" t="str">
        <f ca="1">IFERROR(IF(VLOOKUP(C2467,' Disaggregation - Section E '!A$618:J2583,10,0)=0,"",VLOOKUP(C2467,' Disaggregation - Section E '!A$618:J2583,10,0)),"")</f>
        <v/>
      </c>
      <c r="O2467" s="873"/>
    </row>
    <row r="2468" spans="1:15" x14ac:dyDescent="0.35">
      <c r="A2468" s="873" t="b">
        <f t="shared" ca="1" si="157"/>
        <v>0</v>
      </c>
      <c r="B2468" s="873"/>
      <c r="C2468" s="884" t="str">
        <f ca="1">IF(COUNTA(O$1703:O2468)=1,"",OFFSET(B2466,-COUNTA(O$1703:O2468)+3,1))</f>
        <v>a1655000001juHtAAI</v>
      </c>
      <c r="D2468" s="878"/>
      <c r="E2468" s="875" t="str">
        <f ca="1">IFERROR(IF(VLOOKUP(C2468,' Disaggregation - Section E '!A$618:J2584,7,0)="","",VLOOKUP(C2468,' Disaggregation - Section E '!A$618:J2584,7,0)*100),"")</f>
        <v/>
      </c>
      <c r="F2468" s="877" t="str">
        <f ca="1">IFERROR(VLOOKUP(C2468,' Disaggregation - Section E '!A$618:J2584,5,0),"")</f>
        <v/>
      </c>
      <c r="G2468" s="876" t="str">
        <f ca="1">IFERROR(IF(VLOOKUP(C2468,' Disaggregation - Section E '!A$618:J2584,6,0)="","",VLOOKUP(C2468,' Disaggregation - Section E '!A$618:J2584,6,0)),"")</f>
        <v/>
      </c>
      <c r="H2468" s="876" t="str">
        <f ca="1">IFERROR(IF(INDEX(' Disaggregation - Section E '!F$618:F2584,MATCH(C2468,' Disaggregation - Section E '!A$618:A2584,0)+1,1)&lt;&gt;0,INDEX(' Disaggregation - Section E '!F$618:F2584,MATCH(C2468,' Disaggregation - Section E '!A$618:A2584,0)+1,1),""),"")</f>
        <v/>
      </c>
      <c r="I2468" s="877" t="str">
        <f ca="1">IFERROR(IF(VLOOKUP(C2468,' Disaggregation - Section E '!A$618:J2584,8,0)=0,"",VLOOKUP(C2468,' Disaggregation - Section E '!A$618:J2584,8,0)),"")</f>
        <v/>
      </c>
      <c r="J2468" s="877" t="str">
        <f ca="1">IFERROR(IF(VLOOKUP(C2468,' Disaggregation - Section E '!A$618:J2584,9,0)="","",VLOOKUP(C2468,' Disaggregation - Section E '!A$618:J2584,9,0)),"")</f>
        <v/>
      </c>
      <c r="K2468" s="873" t="str">
        <f ca="1">IFERROR(VLOOKUP(C2468,' Disaggregation - Section E '!A$618:J2584,3,0),"")</f>
        <v/>
      </c>
      <c r="L2468" s="873"/>
      <c r="M2468" s="873" t="str">
        <f ca="1">IFERROR(IF(VLOOKUP(C2468,' Disaggregation - Section E '!A$618:O1387,15,0)=0,"",VLOOKUP(C2468,' Disaggregation - Section E '!A$618:O1387,15,0)),"")</f>
        <v/>
      </c>
      <c r="N2468" s="877" t="str">
        <f ca="1">IFERROR(IF(VLOOKUP(C2468,' Disaggregation - Section E '!A$618:J2584,10,0)=0,"",VLOOKUP(C2468,' Disaggregation - Section E '!A$618:J2584,10,0)),"")</f>
        <v/>
      </c>
      <c r="O2468" s="873"/>
    </row>
    <row r="2469" spans="1:15" x14ac:dyDescent="0.35">
      <c r="A2469" s="873" t="b">
        <f t="shared" ca="1" si="157"/>
        <v>0</v>
      </c>
      <c r="B2469" s="873"/>
      <c r="C2469" s="884" t="str">
        <f ca="1">IF(COUNTA(O$1703:O2469)=1,"",OFFSET(B2467,-COUNTA(O$1703:O2469)+3,1))</f>
        <v>a1655000001juHuAAI</v>
      </c>
      <c r="D2469" s="878"/>
      <c r="E2469" s="875" t="str">
        <f ca="1">IFERROR(IF(VLOOKUP(C2469,' Disaggregation - Section E '!A$618:J2585,7,0)="","",VLOOKUP(C2469,' Disaggregation - Section E '!A$618:J2585,7,0)*100),"")</f>
        <v/>
      </c>
      <c r="F2469" s="877" t="str">
        <f ca="1">IFERROR(VLOOKUP(C2469,' Disaggregation - Section E '!A$618:J2585,5,0),"")</f>
        <v/>
      </c>
      <c r="G2469" s="876" t="str">
        <f ca="1">IFERROR(IF(VLOOKUP(C2469,' Disaggregation - Section E '!A$618:J2585,6,0)="","",VLOOKUP(C2469,' Disaggregation - Section E '!A$618:J2585,6,0)),"")</f>
        <v/>
      </c>
      <c r="H2469" s="876" t="str">
        <f ca="1">IFERROR(IF(INDEX(' Disaggregation - Section E '!F$618:F2585,MATCH(C2469,' Disaggregation - Section E '!A$618:A2585,0)+1,1)&lt;&gt;0,INDEX(' Disaggregation - Section E '!F$618:F2585,MATCH(C2469,' Disaggregation - Section E '!A$618:A2585,0)+1,1),""),"")</f>
        <v/>
      </c>
      <c r="I2469" s="877" t="str">
        <f ca="1">IFERROR(IF(VLOOKUP(C2469,' Disaggregation - Section E '!A$618:J2585,8,0)=0,"",VLOOKUP(C2469,' Disaggregation - Section E '!A$618:J2585,8,0)),"")</f>
        <v/>
      </c>
      <c r="J2469" s="877" t="str">
        <f ca="1">IFERROR(IF(VLOOKUP(C2469,' Disaggregation - Section E '!A$618:J2585,9,0)="","",VLOOKUP(C2469,' Disaggregation - Section E '!A$618:J2585,9,0)),"")</f>
        <v/>
      </c>
      <c r="K2469" s="873" t="str">
        <f ca="1">IFERROR(VLOOKUP(C2469,' Disaggregation - Section E '!A$618:J2585,3,0),"")</f>
        <v/>
      </c>
      <c r="L2469" s="873"/>
      <c r="M2469" s="873" t="str">
        <f ca="1">IFERROR(IF(VLOOKUP(C2469,' Disaggregation - Section E '!A$618:O1388,15,0)=0,"",VLOOKUP(C2469,' Disaggregation - Section E '!A$618:O1388,15,0)),"")</f>
        <v/>
      </c>
      <c r="N2469" s="877" t="str">
        <f ca="1">IFERROR(IF(VLOOKUP(C2469,' Disaggregation - Section E '!A$618:J2585,10,0)=0,"",VLOOKUP(C2469,' Disaggregation - Section E '!A$618:J2585,10,0)),"")</f>
        <v/>
      </c>
      <c r="O2469" s="873"/>
    </row>
    <row r="2470" spans="1:15" x14ac:dyDescent="0.35">
      <c r="A2470" s="873" t="b">
        <f t="shared" ca="1" si="157"/>
        <v>0</v>
      </c>
      <c r="B2470" s="873"/>
      <c r="C2470" s="884" t="str">
        <f ca="1">IF(COUNTA(O$1703:O2470)=1,"",OFFSET(B2468,-COUNTA(O$1703:O2470)+3,1))</f>
        <v>a1655000001juHvAAI</v>
      </c>
      <c r="D2470" s="878"/>
      <c r="E2470" s="875" t="str">
        <f ca="1">IFERROR(IF(VLOOKUP(C2470,' Disaggregation - Section E '!A$618:J2586,7,0)="","",VLOOKUP(C2470,' Disaggregation - Section E '!A$618:J2586,7,0)*100),"")</f>
        <v/>
      </c>
      <c r="F2470" s="877" t="str">
        <f ca="1">IFERROR(VLOOKUP(C2470,' Disaggregation - Section E '!A$618:J2586,5,0),"")</f>
        <v/>
      </c>
      <c r="G2470" s="876" t="str">
        <f ca="1">IFERROR(IF(VLOOKUP(C2470,' Disaggregation - Section E '!A$618:J2586,6,0)="","",VLOOKUP(C2470,' Disaggregation - Section E '!A$618:J2586,6,0)),"")</f>
        <v/>
      </c>
      <c r="H2470" s="876" t="str">
        <f ca="1">IFERROR(IF(INDEX(' Disaggregation - Section E '!F$618:F2586,MATCH(C2470,' Disaggregation - Section E '!A$618:A2586,0)+1,1)&lt;&gt;0,INDEX(' Disaggregation - Section E '!F$618:F2586,MATCH(C2470,' Disaggregation - Section E '!A$618:A2586,0)+1,1),""),"")</f>
        <v/>
      </c>
      <c r="I2470" s="877" t="str">
        <f ca="1">IFERROR(IF(VLOOKUP(C2470,' Disaggregation - Section E '!A$618:J2586,8,0)=0,"",VLOOKUP(C2470,' Disaggregation - Section E '!A$618:J2586,8,0)),"")</f>
        <v/>
      </c>
      <c r="J2470" s="877" t="str">
        <f ca="1">IFERROR(IF(VLOOKUP(C2470,' Disaggregation - Section E '!A$618:J2586,9,0)="","",VLOOKUP(C2470,' Disaggregation - Section E '!A$618:J2586,9,0)),"")</f>
        <v/>
      </c>
      <c r="K2470" s="873" t="str">
        <f ca="1">IFERROR(VLOOKUP(C2470,' Disaggregation - Section E '!A$618:J2586,3,0),"")</f>
        <v/>
      </c>
      <c r="L2470" s="873"/>
      <c r="M2470" s="873" t="str">
        <f ca="1">IFERROR(IF(VLOOKUP(C2470,' Disaggregation - Section E '!A$618:O1389,15,0)=0,"",VLOOKUP(C2470,' Disaggregation - Section E '!A$618:O1389,15,0)),"")</f>
        <v/>
      </c>
      <c r="N2470" s="877" t="str">
        <f ca="1">IFERROR(IF(VLOOKUP(C2470,' Disaggregation - Section E '!A$618:J2586,10,0)=0,"",VLOOKUP(C2470,' Disaggregation - Section E '!A$618:J2586,10,0)),"")</f>
        <v/>
      </c>
      <c r="O2470" s="873"/>
    </row>
    <row r="2471" spans="1:15" x14ac:dyDescent="0.35">
      <c r="A2471" s="873" t="b">
        <f t="shared" ca="1" si="157"/>
        <v>0</v>
      </c>
      <c r="B2471" s="873"/>
      <c r="C2471" s="884" t="str">
        <f ca="1">IF(COUNTA(O$1703:O2471)=1,"",OFFSET(B2469,-COUNTA(O$1703:O2471)+3,1))</f>
        <v>a1655000001juHwAAI</v>
      </c>
      <c r="D2471" s="878"/>
      <c r="E2471" s="875" t="str">
        <f ca="1">IFERROR(IF(VLOOKUP(C2471,' Disaggregation - Section E '!A$618:J2587,7,0)="","",VLOOKUP(C2471,' Disaggregation - Section E '!A$618:J2587,7,0)*100),"")</f>
        <v/>
      </c>
      <c r="F2471" s="877" t="str">
        <f ca="1">IFERROR(VLOOKUP(C2471,' Disaggregation - Section E '!A$618:J2587,5,0),"")</f>
        <v/>
      </c>
      <c r="G2471" s="876" t="str">
        <f ca="1">IFERROR(IF(VLOOKUP(C2471,' Disaggregation - Section E '!A$618:J2587,6,0)="","",VLOOKUP(C2471,' Disaggregation - Section E '!A$618:J2587,6,0)),"")</f>
        <v/>
      </c>
      <c r="H2471" s="876" t="str">
        <f ca="1">IFERROR(IF(INDEX(' Disaggregation - Section E '!F$618:F2587,MATCH(C2471,' Disaggregation - Section E '!A$618:A2587,0)+1,1)&lt;&gt;0,INDEX(' Disaggregation - Section E '!F$618:F2587,MATCH(C2471,' Disaggregation - Section E '!A$618:A2587,0)+1,1),""),"")</f>
        <v/>
      </c>
      <c r="I2471" s="877" t="str">
        <f ca="1">IFERROR(IF(VLOOKUP(C2471,' Disaggregation - Section E '!A$618:J2587,8,0)=0,"",VLOOKUP(C2471,' Disaggregation - Section E '!A$618:J2587,8,0)),"")</f>
        <v/>
      </c>
      <c r="J2471" s="877" t="str">
        <f ca="1">IFERROR(IF(VLOOKUP(C2471,' Disaggregation - Section E '!A$618:J2587,9,0)="","",VLOOKUP(C2471,' Disaggregation - Section E '!A$618:J2587,9,0)),"")</f>
        <v/>
      </c>
      <c r="K2471" s="873" t="str">
        <f ca="1">IFERROR(VLOOKUP(C2471,' Disaggregation - Section E '!A$618:J2587,3,0),"")</f>
        <v/>
      </c>
      <c r="L2471" s="873"/>
      <c r="M2471" s="873" t="str">
        <f ca="1">IFERROR(IF(VLOOKUP(C2471,' Disaggregation - Section E '!A$618:O1390,15,0)=0,"",VLOOKUP(C2471,' Disaggregation - Section E '!A$618:O1390,15,0)),"")</f>
        <v/>
      </c>
      <c r="N2471" s="877" t="str">
        <f ca="1">IFERROR(IF(VLOOKUP(C2471,' Disaggregation - Section E '!A$618:J2587,10,0)=0,"",VLOOKUP(C2471,' Disaggregation - Section E '!A$618:J2587,10,0)),"")</f>
        <v/>
      </c>
      <c r="O2471" s="873"/>
    </row>
    <row r="2472" spans="1:15" x14ac:dyDescent="0.35">
      <c r="A2472" s="873" t="b">
        <f t="shared" ca="1" si="157"/>
        <v>0</v>
      </c>
      <c r="B2472" s="873"/>
      <c r="C2472" s="884" t="str">
        <f ca="1">IF(COUNTA(O$1703:O2472)=1,"",OFFSET(B2470,-COUNTA(O$1703:O2472)+3,1))</f>
        <v>a1655000001juHxAAI</v>
      </c>
      <c r="D2472" s="878"/>
      <c r="E2472" s="875" t="str">
        <f ca="1">IFERROR(IF(VLOOKUP(C2472,' Disaggregation - Section E '!A$618:J2588,7,0)="","",VLOOKUP(C2472,' Disaggregation - Section E '!A$618:J2588,7,0)*100),"")</f>
        <v/>
      </c>
      <c r="F2472" s="877" t="str">
        <f ca="1">IFERROR(VLOOKUP(C2472,' Disaggregation - Section E '!A$618:J2588,5,0),"")</f>
        <v/>
      </c>
      <c r="G2472" s="876" t="str">
        <f ca="1">IFERROR(IF(VLOOKUP(C2472,' Disaggregation - Section E '!A$618:J2588,6,0)="","",VLOOKUP(C2472,' Disaggregation - Section E '!A$618:J2588,6,0)),"")</f>
        <v/>
      </c>
      <c r="H2472" s="876" t="str">
        <f ca="1">IFERROR(IF(INDEX(' Disaggregation - Section E '!F$618:F2588,MATCH(C2472,' Disaggregation - Section E '!A$618:A2588,0)+1,1)&lt;&gt;0,INDEX(' Disaggregation - Section E '!F$618:F2588,MATCH(C2472,' Disaggregation - Section E '!A$618:A2588,0)+1,1),""),"")</f>
        <v/>
      </c>
      <c r="I2472" s="877" t="str">
        <f ca="1">IFERROR(IF(VLOOKUP(C2472,' Disaggregation - Section E '!A$618:J2588,8,0)=0,"",VLOOKUP(C2472,' Disaggregation - Section E '!A$618:J2588,8,0)),"")</f>
        <v/>
      </c>
      <c r="J2472" s="877" t="str">
        <f ca="1">IFERROR(IF(VLOOKUP(C2472,' Disaggregation - Section E '!A$618:J2588,9,0)="","",VLOOKUP(C2472,' Disaggregation - Section E '!A$618:J2588,9,0)),"")</f>
        <v/>
      </c>
      <c r="K2472" s="873" t="str">
        <f ca="1">IFERROR(VLOOKUP(C2472,' Disaggregation - Section E '!A$618:J2588,3,0),"")</f>
        <v/>
      </c>
      <c r="L2472" s="873"/>
      <c r="M2472" s="873" t="str">
        <f ca="1">IFERROR(IF(VLOOKUP(C2472,' Disaggregation - Section E '!A$618:O1391,15,0)=0,"",VLOOKUP(C2472,' Disaggregation - Section E '!A$618:O1391,15,0)),"")</f>
        <v/>
      </c>
      <c r="N2472" s="877" t="str">
        <f ca="1">IFERROR(IF(VLOOKUP(C2472,' Disaggregation - Section E '!A$618:J2588,10,0)=0,"",VLOOKUP(C2472,' Disaggregation - Section E '!A$618:J2588,10,0)),"")</f>
        <v/>
      </c>
      <c r="O2472" s="873"/>
    </row>
    <row r="2473" spans="1:15" x14ac:dyDescent="0.35">
      <c r="A2473" s="873" t="b">
        <f t="shared" ca="1" si="157"/>
        <v>0</v>
      </c>
      <c r="B2473" s="873"/>
      <c r="C2473" s="884" t="str">
        <f ca="1">IF(COUNTA(O$1703:O2473)=1,"",OFFSET(B2471,-COUNTA(O$1703:O2473)+3,1))</f>
        <v>a1655000001juHyAAI</v>
      </c>
      <c r="D2473" s="878"/>
      <c r="E2473" s="875" t="str">
        <f ca="1">IFERROR(IF(VLOOKUP(C2473,' Disaggregation - Section E '!A$618:J2589,7,0)="","",VLOOKUP(C2473,' Disaggregation - Section E '!A$618:J2589,7,0)*100),"")</f>
        <v/>
      </c>
      <c r="F2473" s="877" t="str">
        <f ca="1">IFERROR(VLOOKUP(C2473,' Disaggregation - Section E '!A$618:J2589,5,0),"")</f>
        <v/>
      </c>
      <c r="G2473" s="876" t="str">
        <f ca="1">IFERROR(IF(VLOOKUP(C2473,' Disaggregation - Section E '!A$618:J2589,6,0)="","",VLOOKUP(C2473,' Disaggregation - Section E '!A$618:J2589,6,0)),"")</f>
        <v/>
      </c>
      <c r="H2473" s="876" t="str">
        <f ca="1">IFERROR(IF(INDEX(' Disaggregation - Section E '!F$618:F2589,MATCH(C2473,' Disaggregation - Section E '!A$618:A2589,0)+1,1)&lt;&gt;0,INDEX(' Disaggregation - Section E '!F$618:F2589,MATCH(C2473,' Disaggregation - Section E '!A$618:A2589,0)+1,1),""),"")</f>
        <v/>
      </c>
      <c r="I2473" s="877" t="str">
        <f ca="1">IFERROR(IF(VLOOKUP(C2473,' Disaggregation - Section E '!A$618:J2589,8,0)=0,"",VLOOKUP(C2473,' Disaggregation - Section E '!A$618:J2589,8,0)),"")</f>
        <v/>
      </c>
      <c r="J2473" s="877" t="str">
        <f ca="1">IFERROR(IF(VLOOKUP(C2473,' Disaggregation - Section E '!A$618:J2589,9,0)="","",VLOOKUP(C2473,' Disaggregation - Section E '!A$618:J2589,9,0)),"")</f>
        <v/>
      </c>
      <c r="K2473" s="873" t="str">
        <f ca="1">IFERROR(VLOOKUP(C2473,' Disaggregation - Section E '!A$618:J2589,3,0),"")</f>
        <v/>
      </c>
      <c r="L2473" s="873"/>
      <c r="M2473" s="873" t="str">
        <f ca="1">IFERROR(IF(VLOOKUP(C2473,' Disaggregation - Section E '!A$618:O1392,15,0)=0,"",VLOOKUP(C2473,' Disaggregation - Section E '!A$618:O1392,15,0)),"")</f>
        <v/>
      </c>
      <c r="N2473" s="877" t="str">
        <f ca="1">IFERROR(IF(VLOOKUP(C2473,' Disaggregation - Section E '!A$618:J2589,10,0)=0,"",VLOOKUP(C2473,' Disaggregation - Section E '!A$618:J2589,10,0)),"")</f>
        <v/>
      </c>
      <c r="O2473" s="873"/>
    </row>
    <row r="2474" spans="1:15" x14ac:dyDescent="0.35">
      <c r="A2474" s="873" t="b">
        <f t="shared" ca="1" si="157"/>
        <v>0</v>
      </c>
      <c r="B2474" s="873"/>
      <c r="C2474" s="884" t="str">
        <f ca="1">IF(COUNTA(O$1703:O2474)=1,"",OFFSET(B2472,-COUNTA(O$1703:O2474)+3,1))</f>
        <v>a1655000001juHzAAI</v>
      </c>
      <c r="D2474" s="878"/>
      <c r="E2474" s="875" t="str">
        <f ca="1">IFERROR(IF(VLOOKUP(C2474,' Disaggregation - Section E '!A$618:J2590,7,0)="","",VLOOKUP(C2474,' Disaggregation - Section E '!A$618:J2590,7,0)*100),"")</f>
        <v/>
      </c>
      <c r="F2474" s="877" t="str">
        <f ca="1">IFERROR(VLOOKUP(C2474,' Disaggregation - Section E '!A$618:J2590,5,0),"")</f>
        <v/>
      </c>
      <c r="G2474" s="876" t="str">
        <f ca="1">IFERROR(IF(VLOOKUP(C2474,' Disaggregation - Section E '!A$618:J2590,6,0)="","",VLOOKUP(C2474,' Disaggregation - Section E '!A$618:J2590,6,0)),"")</f>
        <v/>
      </c>
      <c r="H2474" s="876" t="str">
        <f ca="1">IFERROR(IF(INDEX(' Disaggregation - Section E '!F$618:F2590,MATCH(C2474,' Disaggregation - Section E '!A$618:A2590,0)+1,1)&lt;&gt;0,INDEX(' Disaggregation - Section E '!F$618:F2590,MATCH(C2474,' Disaggregation - Section E '!A$618:A2590,0)+1,1),""),"")</f>
        <v/>
      </c>
      <c r="I2474" s="877" t="str">
        <f ca="1">IFERROR(IF(VLOOKUP(C2474,' Disaggregation - Section E '!A$618:J2590,8,0)=0,"",VLOOKUP(C2474,' Disaggregation - Section E '!A$618:J2590,8,0)),"")</f>
        <v/>
      </c>
      <c r="J2474" s="877" t="str">
        <f ca="1">IFERROR(IF(VLOOKUP(C2474,' Disaggregation - Section E '!A$618:J2590,9,0)="","",VLOOKUP(C2474,' Disaggregation - Section E '!A$618:J2590,9,0)),"")</f>
        <v/>
      </c>
      <c r="K2474" s="873" t="str">
        <f ca="1">IFERROR(VLOOKUP(C2474,' Disaggregation - Section E '!A$618:J2590,3,0),"")</f>
        <v/>
      </c>
      <c r="L2474" s="873"/>
      <c r="M2474" s="873" t="str">
        <f ca="1">IFERROR(IF(VLOOKUP(C2474,' Disaggregation - Section E '!A$618:O1393,15,0)=0,"",VLOOKUP(C2474,' Disaggregation - Section E '!A$618:O1393,15,0)),"")</f>
        <v/>
      </c>
      <c r="N2474" s="877" t="str">
        <f ca="1">IFERROR(IF(VLOOKUP(C2474,' Disaggregation - Section E '!A$618:J2590,10,0)=0,"",VLOOKUP(C2474,' Disaggregation - Section E '!A$618:J2590,10,0)),"")</f>
        <v/>
      </c>
      <c r="O2474" s="873"/>
    </row>
    <row r="2475" spans="1:15" x14ac:dyDescent="0.35">
      <c r="A2475" s="873" t="b">
        <f t="shared" ca="1" si="157"/>
        <v>0</v>
      </c>
      <c r="B2475" s="873"/>
      <c r="C2475" s="884" t="str">
        <f ca="1">IF(COUNTA(O$1703:O2475)=1,"",OFFSET(B2473,-COUNTA(O$1703:O2475)+3,1))</f>
        <v>a1655000001juI0AAI</v>
      </c>
      <c r="D2475" s="878"/>
      <c r="E2475" s="875" t="str">
        <f ca="1">IFERROR(IF(VLOOKUP(C2475,' Disaggregation - Section E '!A$618:J2591,7,0)="","",VLOOKUP(C2475,' Disaggregation - Section E '!A$618:J2591,7,0)*100),"")</f>
        <v/>
      </c>
      <c r="F2475" s="877" t="str">
        <f ca="1">IFERROR(VLOOKUP(C2475,' Disaggregation - Section E '!A$618:J2591,5,0),"")</f>
        <v/>
      </c>
      <c r="G2475" s="876" t="str">
        <f ca="1">IFERROR(IF(VLOOKUP(C2475,' Disaggregation - Section E '!A$618:J2591,6,0)="","",VLOOKUP(C2475,' Disaggregation - Section E '!A$618:J2591,6,0)),"")</f>
        <v/>
      </c>
      <c r="H2475" s="876" t="str">
        <f ca="1">IFERROR(IF(INDEX(' Disaggregation - Section E '!F$618:F2591,MATCH(C2475,' Disaggregation - Section E '!A$618:A2591,0)+1,1)&lt;&gt;0,INDEX(' Disaggregation - Section E '!F$618:F2591,MATCH(C2475,' Disaggregation - Section E '!A$618:A2591,0)+1,1),""),"")</f>
        <v/>
      </c>
      <c r="I2475" s="877" t="str">
        <f ca="1">IFERROR(IF(VLOOKUP(C2475,' Disaggregation - Section E '!A$618:J2591,8,0)=0,"",VLOOKUP(C2475,' Disaggregation - Section E '!A$618:J2591,8,0)),"")</f>
        <v/>
      </c>
      <c r="J2475" s="877" t="str">
        <f ca="1">IFERROR(IF(VLOOKUP(C2475,' Disaggregation - Section E '!A$618:J2591,9,0)="","",VLOOKUP(C2475,' Disaggregation - Section E '!A$618:J2591,9,0)),"")</f>
        <v/>
      </c>
      <c r="K2475" s="873" t="str">
        <f ca="1">IFERROR(VLOOKUP(C2475,' Disaggregation - Section E '!A$618:J2591,3,0),"")</f>
        <v/>
      </c>
      <c r="L2475" s="873"/>
      <c r="M2475" s="873" t="str">
        <f ca="1">IFERROR(IF(VLOOKUP(C2475,' Disaggregation - Section E '!A$618:O1394,15,0)=0,"",VLOOKUP(C2475,' Disaggregation - Section E '!A$618:O1394,15,0)),"")</f>
        <v/>
      </c>
      <c r="N2475" s="877" t="str">
        <f ca="1">IFERROR(IF(VLOOKUP(C2475,' Disaggregation - Section E '!A$618:J2591,10,0)=0,"",VLOOKUP(C2475,' Disaggregation - Section E '!A$618:J2591,10,0)),"")</f>
        <v/>
      </c>
      <c r="O2475" s="873"/>
    </row>
    <row r="2476" spans="1:15" x14ac:dyDescent="0.35">
      <c r="A2476" s="873" t="b">
        <f t="shared" ca="1" si="157"/>
        <v>0</v>
      </c>
      <c r="B2476" s="873"/>
      <c r="C2476" s="884" t="str">
        <f ca="1">IF(COUNTA(O$1703:O2476)=1,"",OFFSET(B2474,-COUNTA(O$1703:O2476)+3,1))</f>
        <v>a1655000001juI1AAI</v>
      </c>
      <c r="D2476" s="878"/>
      <c r="E2476" s="875" t="str">
        <f ca="1">IFERROR(IF(VLOOKUP(C2476,' Disaggregation - Section E '!A$618:J2592,7,0)="","",VLOOKUP(C2476,' Disaggregation - Section E '!A$618:J2592,7,0)*100),"")</f>
        <v/>
      </c>
      <c r="F2476" s="877" t="str">
        <f ca="1">IFERROR(VLOOKUP(C2476,' Disaggregation - Section E '!A$618:J2592,5,0),"")</f>
        <v/>
      </c>
      <c r="G2476" s="876" t="str">
        <f ca="1">IFERROR(IF(VLOOKUP(C2476,' Disaggregation - Section E '!A$618:J2592,6,0)="","",VLOOKUP(C2476,' Disaggregation - Section E '!A$618:J2592,6,0)),"")</f>
        <v/>
      </c>
      <c r="H2476" s="876" t="str">
        <f ca="1">IFERROR(IF(INDEX(' Disaggregation - Section E '!F$618:F2592,MATCH(C2476,' Disaggregation - Section E '!A$618:A2592,0)+1,1)&lt;&gt;0,INDEX(' Disaggregation - Section E '!F$618:F2592,MATCH(C2476,' Disaggregation - Section E '!A$618:A2592,0)+1,1),""),"")</f>
        <v/>
      </c>
      <c r="I2476" s="877" t="str">
        <f ca="1">IFERROR(IF(VLOOKUP(C2476,' Disaggregation - Section E '!A$618:J2592,8,0)=0,"",VLOOKUP(C2476,' Disaggregation - Section E '!A$618:J2592,8,0)),"")</f>
        <v/>
      </c>
      <c r="J2476" s="877" t="str">
        <f ca="1">IFERROR(IF(VLOOKUP(C2476,' Disaggregation - Section E '!A$618:J2592,9,0)="","",VLOOKUP(C2476,' Disaggregation - Section E '!A$618:J2592,9,0)),"")</f>
        <v/>
      </c>
      <c r="K2476" s="873" t="str">
        <f ca="1">IFERROR(VLOOKUP(C2476,' Disaggregation - Section E '!A$618:J2592,3,0),"")</f>
        <v/>
      </c>
      <c r="L2476" s="873"/>
      <c r="M2476" s="873" t="str">
        <f ca="1">IFERROR(IF(VLOOKUP(C2476,' Disaggregation - Section E '!A$618:O1395,15,0)=0,"",VLOOKUP(C2476,' Disaggregation - Section E '!A$618:O1395,15,0)),"")</f>
        <v/>
      </c>
      <c r="N2476" s="877" t="str">
        <f ca="1">IFERROR(IF(VLOOKUP(C2476,' Disaggregation - Section E '!A$618:J2592,10,0)=0,"",VLOOKUP(C2476,' Disaggregation - Section E '!A$618:J2592,10,0)),"")</f>
        <v/>
      </c>
      <c r="O2476" s="873"/>
    </row>
    <row r="2477" spans="1:15" x14ac:dyDescent="0.35">
      <c r="A2477" s="873" t="b">
        <f t="shared" ca="1" si="157"/>
        <v>0</v>
      </c>
      <c r="B2477" s="873"/>
      <c r="C2477" s="884" t="str">
        <f ca="1">IF(COUNTA(O$1703:O2477)=1,"",OFFSET(B2475,-COUNTA(O$1703:O2477)+3,1))</f>
        <v>a1655000001juI2AAI</v>
      </c>
      <c r="D2477" s="878"/>
      <c r="E2477" s="875" t="str">
        <f ca="1">IFERROR(IF(VLOOKUP(C2477,' Disaggregation - Section E '!A$618:J2593,7,0)="","",VLOOKUP(C2477,' Disaggregation - Section E '!A$618:J2593,7,0)*100),"")</f>
        <v/>
      </c>
      <c r="F2477" s="877" t="str">
        <f ca="1">IFERROR(VLOOKUP(C2477,' Disaggregation - Section E '!A$618:J2593,5,0),"")</f>
        <v/>
      </c>
      <c r="G2477" s="876" t="str">
        <f ca="1">IFERROR(IF(VLOOKUP(C2477,' Disaggregation - Section E '!A$618:J2593,6,0)="","",VLOOKUP(C2477,' Disaggregation - Section E '!A$618:J2593,6,0)),"")</f>
        <v/>
      </c>
      <c r="H2477" s="876" t="str">
        <f ca="1">IFERROR(IF(INDEX(' Disaggregation - Section E '!F$618:F2593,MATCH(C2477,' Disaggregation - Section E '!A$618:A2593,0)+1,1)&lt;&gt;0,INDEX(' Disaggregation - Section E '!F$618:F2593,MATCH(C2477,' Disaggregation - Section E '!A$618:A2593,0)+1,1),""),"")</f>
        <v/>
      </c>
      <c r="I2477" s="877" t="str">
        <f ca="1">IFERROR(IF(VLOOKUP(C2477,' Disaggregation - Section E '!A$618:J2593,8,0)=0,"",VLOOKUP(C2477,' Disaggregation - Section E '!A$618:J2593,8,0)),"")</f>
        <v/>
      </c>
      <c r="J2477" s="877" t="str">
        <f ca="1">IFERROR(IF(VLOOKUP(C2477,' Disaggregation - Section E '!A$618:J2593,9,0)="","",VLOOKUP(C2477,' Disaggregation - Section E '!A$618:J2593,9,0)),"")</f>
        <v/>
      </c>
      <c r="K2477" s="873" t="str">
        <f ca="1">IFERROR(VLOOKUP(C2477,' Disaggregation - Section E '!A$618:J2593,3,0),"")</f>
        <v/>
      </c>
      <c r="L2477" s="873"/>
      <c r="M2477" s="873" t="str">
        <f ca="1">IFERROR(IF(VLOOKUP(C2477,' Disaggregation - Section E '!A$618:O1396,15,0)=0,"",VLOOKUP(C2477,' Disaggregation - Section E '!A$618:O1396,15,0)),"")</f>
        <v/>
      </c>
      <c r="N2477" s="877" t="str">
        <f ca="1">IFERROR(IF(VLOOKUP(C2477,' Disaggregation - Section E '!A$618:J2593,10,0)=0,"",VLOOKUP(C2477,' Disaggregation - Section E '!A$618:J2593,10,0)),"")</f>
        <v/>
      </c>
      <c r="O2477" s="873"/>
    </row>
    <row r="2478" spans="1:15" x14ac:dyDescent="0.35">
      <c r="A2478" s="873" t="b">
        <f t="shared" ca="1" si="157"/>
        <v>0</v>
      </c>
      <c r="B2478" s="873"/>
      <c r="C2478" s="884" t="str">
        <f ca="1">IF(COUNTA(O$1703:O2478)=1,"",OFFSET(B2476,-COUNTA(O$1703:O2478)+3,1))</f>
        <v>a1655000001juI3AAI</v>
      </c>
      <c r="D2478" s="878"/>
      <c r="E2478" s="875" t="str">
        <f ca="1">IFERROR(IF(VLOOKUP(C2478,' Disaggregation - Section E '!A$618:J2594,7,0)="","",VLOOKUP(C2478,' Disaggregation - Section E '!A$618:J2594,7,0)*100),"")</f>
        <v/>
      </c>
      <c r="F2478" s="877" t="str">
        <f ca="1">IFERROR(VLOOKUP(C2478,' Disaggregation - Section E '!A$618:J2594,5,0),"")</f>
        <v/>
      </c>
      <c r="G2478" s="876" t="str">
        <f ca="1">IFERROR(IF(VLOOKUP(C2478,' Disaggregation - Section E '!A$618:J2594,6,0)="","",VLOOKUP(C2478,' Disaggregation - Section E '!A$618:J2594,6,0)),"")</f>
        <v/>
      </c>
      <c r="H2478" s="876" t="str">
        <f ca="1">IFERROR(IF(INDEX(' Disaggregation - Section E '!F$618:F2594,MATCH(C2478,' Disaggregation - Section E '!A$618:A2594,0)+1,1)&lt;&gt;0,INDEX(' Disaggregation - Section E '!F$618:F2594,MATCH(C2478,' Disaggregation - Section E '!A$618:A2594,0)+1,1),""),"")</f>
        <v/>
      </c>
      <c r="I2478" s="877" t="str">
        <f ca="1">IFERROR(IF(VLOOKUP(C2478,' Disaggregation - Section E '!A$618:J2594,8,0)=0,"",VLOOKUP(C2478,' Disaggregation - Section E '!A$618:J2594,8,0)),"")</f>
        <v/>
      </c>
      <c r="J2478" s="877" t="str">
        <f ca="1">IFERROR(IF(VLOOKUP(C2478,' Disaggregation - Section E '!A$618:J2594,9,0)="","",VLOOKUP(C2478,' Disaggregation - Section E '!A$618:J2594,9,0)),"")</f>
        <v/>
      </c>
      <c r="K2478" s="873" t="str">
        <f ca="1">IFERROR(VLOOKUP(C2478,' Disaggregation - Section E '!A$618:J2594,3,0),"")</f>
        <v/>
      </c>
      <c r="L2478" s="873"/>
      <c r="M2478" s="873" t="str">
        <f ca="1">IFERROR(IF(VLOOKUP(C2478,' Disaggregation - Section E '!A$618:O1397,15,0)=0,"",VLOOKUP(C2478,' Disaggregation - Section E '!A$618:O1397,15,0)),"")</f>
        <v/>
      </c>
      <c r="N2478" s="877" t="str">
        <f ca="1">IFERROR(IF(VLOOKUP(C2478,' Disaggregation - Section E '!A$618:J2594,10,0)=0,"",VLOOKUP(C2478,' Disaggregation - Section E '!A$618:J2594,10,0)),"")</f>
        <v/>
      </c>
      <c r="O2478" s="873"/>
    </row>
    <row r="2479" spans="1:15" x14ac:dyDescent="0.35">
      <c r="A2479" s="873" t="b">
        <f t="shared" ca="1" si="157"/>
        <v>0</v>
      </c>
      <c r="B2479" s="873"/>
      <c r="C2479" s="884" t="str">
        <f ca="1">IF(COUNTA(O$1703:O2479)=1,"",OFFSET(B2477,-COUNTA(O$1703:O2479)+3,1))</f>
        <v>a1655000001juI4AAI</v>
      </c>
      <c r="D2479" s="878"/>
      <c r="E2479" s="875" t="str">
        <f ca="1">IFERROR(IF(VLOOKUP(C2479,' Disaggregation - Section E '!A$618:J2595,7,0)="","",VLOOKUP(C2479,' Disaggregation - Section E '!A$618:J2595,7,0)*100),"")</f>
        <v/>
      </c>
      <c r="F2479" s="877" t="str">
        <f ca="1">IFERROR(VLOOKUP(C2479,' Disaggregation - Section E '!A$618:J2595,5,0),"")</f>
        <v/>
      </c>
      <c r="G2479" s="876" t="str">
        <f ca="1">IFERROR(IF(VLOOKUP(C2479,' Disaggregation - Section E '!A$618:J2595,6,0)="","",VLOOKUP(C2479,' Disaggregation - Section E '!A$618:J2595,6,0)),"")</f>
        <v/>
      </c>
      <c r="H2479" s="876" t="str">
        <f ca="1">IFERROR(IF(INDEX(' Disaggregation - Section E '!F$618:F2595,MATCH(C2479,' Disaggregation - Section E '!A$618:A2595,0)+1,1)&lt;&gt;0,INDEX(' Disaggregation - Section E '!F$618:F2595,MATCH(C2479,' Disaggregation - Section E '!A$618:A2595,0)+1,1),""),"")</f>
        <v/>
      </c>
      <c r="I2479" s="877" t="str">
        <f ca="1">IFERROR(IF(VLOOKUP(C2479,' Disaggregation - Section E '!A$618:J2595,8,0)=0,"",VLOOKUP(C2479,' Disaggregation - Section E '!A$618:J2595,8,0)),"")</f>
        <v/>
      </c>
      <c r="J2479" s="877" t="str">
        <f ca="1">IFERROR(IF(VLOOKUP(C2479,' Disaggregation - Section E '!A$618:J2595,9,0)="","",VLOOKUP(C2479,' Disaggregation - Section E '!A$618:J2595,9,0)),"")</f>
        <v/>
      </c>
      <c r="K2479" s="873" t="str">
        <f ca="1">IFERROR(VLOOKUP(C2479,' Disaggregation - Section E '!A$618:J2595,3,0),"")</f>
        <v/>
      </c>
      <c r="L2479" s="873"/>
      <c r="M2479" s="873" t="str">
        <f ca="1">IFERROR(IF(VLOOKUP(C2479,' Disaggregation - Section E '!A$618:O1398,15,0)=0,"",VLOOKUP(C2479,' Disaggregation - Section E '!A$618:O1398,15,0)),"")</f>
        <v/>
      </c>
      <c r="N2479" s="877" t="str">
        <f ca="1">IFERROR(IF(VLOOKUP(C2479,' Disaggregation - Section E '!A$618:J2595,10,0)=0,"",VLOOKUP(C2479,' Disaggregation - Section E '!A$618:J2595,10,0)),"")</f>
        <v/>
      </c>
      <c r="O2479" s="873"/>
    </row>
    <row r="2480" spans="1:15" x14ac:dyDescent="0.35">
      <c r="A2480" s="873" t="b">
        <f t="shared" ca="1" si="157"/>
        <v>0</v>
      </c>
      <c r="B2480" s="873"/>
      <c r="C2480" s="884" t="str">
        <f ca="1">IF(COUNTA(O$1703:O2480)=1,"",OFFSET(B2478,-COUNTA(O$1703:O2480)+3,1))</f>
        <v>a1655000001juI5AAI</v>
      </c>
      <c r="D2480" s="878"/>
      <c r="E2480" s="875" t="str">
        <f ca="1">IFERROR(IF(VLOOKUP(C2480,' Disaggregation - Section E '!A$618:J2596,7,0)="","",VLOOKUP(C2480,' Disaggregation - Section E '!A$618:J2596,7,0)*100),"")</f>
        <v/>
      </c>
      <c r="F2480" s="877" t="str">
        <f ca="1">IFERROR(VLOOKUP(C2480,' Disaggregation - Section E '!A$618:J2596,5,0),"")</f>
        <v/>
      </c>
      <c r="G2480" s="876" t="str">
        <f ca="1">IFERROR(IF(VLOOKUP(C2480,' Disaggregation - Section E '!A$618:J2596,6,0)="","",VLOOKUP(C2480,' Disaggregation - Section E '!A$618:J2596,6,0)),"")</f>
        <v/>
      </c>
      <c r="H2480" s="876" t="str">
        <f ca="1">IFERROR(IF(INDEX(' Disaggregation - Section E '!F$618:F2596,MATCH(C2480,' Disaggregation - Section E '!A$618:A2596,0)+1,1)&lt;&gt;0,INDEX(' Disaggregation - Section E '!F$618:F2596,MATCH(C2480,' Disaggregation - Section E '!A$618:A2596,0)+1,1),""),"")</f>
        <v/>
      </c>
      <c r="I2480" s="877" t="str">
        <f ca="1">IFERROR(IF(VLOOKUP(C2480,' Disaggregation - Section E '!A$618:J2596,8,0)=0,"",VLOOKUP(C2480,' Disaggregation - Section E '!A$618:J2596,8,0)),"")</f>
        <v/>
      </c>
      <c r="J2480" s="877" t="str">
        <f ca="1">IFERROR(IF(VLOOKUP(C2480,' Disaggregation - Section E '!A$618:J2596,9,0)="","",VLOOKUP(C2480,' Disaggregation - Section E '!A$618:J2596,9,0)),"")</f>
        <v/>
      </c>
      <c r="K2480" s="873" t="str">
        <f ca="1">IFERROR(VLOOKUP(C2480,' Disaggregation - Section E '!A$618:J2596,3,0),"")</f>
        <v/>
      </c>
      <c r="L2480" s="873"/>
      <c r="M2480" s="873" t="str">
        <f ca="1">IFERROR(IF(VLOOKUP(C2480,' Disaggregation - Section E '!A$618:O1399,15,0)=0,"",VLOOKUP(C2480,' Disaggregation - Section E '!A$618:O1399,15,0)),"")</f>
        <v/>
      </c>
      <c r="N2480" s="877" t="str">
        <f ca="1">IFERROR(IF(VLOOKUP(C2480,' Disaggregation - Section E '!A$618:J2596,10,0)=0,"",VLOOKUP(C2480,' Disaggregation - Section E '!A$618:J2596,10,0)),"")</f>
        <v/>
      </c>
      <c r="O2480" s="873"/>
    </row>
    <row r="2481" spans="1:15" x14ac:dyDescent="0.35">
      <c r="A2481" s="873" t="b">
        <f t="shared" ca="1" si="157"/>
        <v>0</v>
      </c>
      <c r="B2481" s="873"/>
      <c r="C2481" s="884" t="str">
        <f ca="1">IF(COUNTA(O$1703:O2481)=1,"",OFFSET(B2479,-COUNTA(O$1703:O2481)+3,1))</f>
        <v>a1655000001juI6AAI</v>
      </c>
      <c r="D2481" s="878"/>
      <c r="E2481" s="875" t="str">
        <f ca="1">IFERROR(IF(VLOOKUP(C2481,' Disaggregation - Section E '!A$618:J2597,7,0)="","",VLOOKUP(C2481,' Disaggregation - Section E '!A$618:J2597,7,0)*100),"")</f>
        <v/>
      </c>
      <c r="F2481" s="877" t="str">
        <f ca="1">IFERROR(VLOOKUP(C2481,' Disaggregation - Section E '!A$618:J2597,5,0),"")</f>
        <v/>
      </c>
      <c r="G2481" s="876" t="str">
        <f ca="1">IFERROR(IF(VLOOKUP(C2481,' Disaggregation - Section E '!A$618:J2597,6,0)="","",VLOOKUP(C2481,' Disaggregation - Section E '!A$618:J2597,6,0)),"")</f>
        <v/>
      </c>
      <c r="H2481" s="876" t="str">
        <f ca="1">IFERROR(IF(INDEX(' Disaggregation - Section E '!F$618:F2597,MATCH(C2481,' Disaggregation - Section E '!A$618:A2597,0)+1,1)&lt;&gt;0,INDEX(' Disaggregation - Section E '!F$618:F2597,MATCH(C2481,' Disaggregation - Section E '!A$618:A2597,0)+1,1),""),"")</f>
        <v/>
      </c>
      <c r="I2481" s="877" t="str">
        <f ca="1">IFERROR(IF(VLOOKUP(C2481,' Disaggregation - Section E '!A$618:J2597,8,0)=0,"",VLOOKUP(C2481,' Disaggregation - Section E '!A$618:J2597,8,0)),"")</f>
        <v/>
      </c>
      <c r="J2481" s="877" t="str">
        <f ca="1">IFERROR(IF(VLOOKUP(C2481,' Disaggregation - Section E '!A$618:J2597,9,0)="","",VLOOKUP(C2481,' Disaggregation - Section E '!A$618:J2597,9,0)),"")</f>
        <v/>
      </c>
      <c r="K2481" s="873" t="str">
        <f ca="1">IFERROR(VLOOKUP(C2481,' Disaggregation - Section E '!A$618:J2597,3,0),"")</f>
        <v/>
      </c>
      <c r="L2481" s="873"/>
      <c r="M2481" s="873" t="str">
        <f ca="1">IFERROR(IF(VLOOKUP(C2481,' Disaggregation - Section E '!A$618:O1400,15,0)=0,"",VLOOKUP(C2481,' Disaggregation - Section E '!A$618:O1400,15,0)),"")</f>
        <v/>
      </c>
      <c r="N2481" s="877" t="str">
        <f ca="1">IFERROR(IF(VLOOKUP(C2481,' Disaggregation - Section E '!A$618:J2597,10,0)=0,"",VLOOKUP(C2481,' Disaggregation - Section E '!A$618:J2597,10,0)),"")</f>
        <v/>
      </c>
      <c r="O2481" s="873"/>
    </row>
    <row r="2482" spans="1:15" x14ac:dyDescent="0.35">
      <c r="A2482" s="873" t="b">
        <f t="shared" ca="1" si="157"/>
        <v>0</v>
      </c>
      <c r="B2482" s="873"/>
      <c r="C2482" s="884" t="str">
        <f ca="1">IF(COUNTA(O$1703:O2482)=1,"",OFFSET(B2480,-COUNTA(O$1703:O2482)+3,1))</f>
        <v>a1655000001juI7AAI</v>
      </c>
      <c r="D2482" s="878"/>
      <c r="E2482" s="875" t="str">
        <f ca="1">IFERROR(IF(VLOOKUP(C2482,' Disaggregation - Section E '!A$618:J2598,7,0)="","",VLOOKUP(C2482,' Disaggregation - Section E '!A$618:J2598,7,0)*100),"")</f>
        <v/>
      </c>
      <c r="F2482" s="877" t="str">
        <f ca="1">IFERROR(VLOOKUP(C2482,' Disaggregation - Section E '!A$618:J2598,5,0),"")</f>
        <v/>
      </c>
      <c r="G2482" s="876" t="str">
        <f ca="1">IFERROR(IF(VLOOKUP(C2482,' Disaggregation - Section E '!A$618:J2598,6,0)="","",VLOOKUP(C2482,' Disaggregation - Section E '!A$618:J2598,6,0)),"")</f>
        <v/>
      </c>
      <c r="H2482" s="876" t="str">
        <f ca="1">IFERROR(IF(INDEX(' Disaggregation - Section E '!F$618:F2598,MATCH(C2482,' Disaggregation - Section E '!A$618:A2598,0)+1,1)&lt;&gt;0,INDEX(' Disaggregation - Section E '!F$618:F2598,MATCH(C2482,' Disaggregation - Section E '!A$618:A2598,0)+1,1),""),"")</f>
        <v/>
      </c>
      <c r="I2482" s="877" t="str">
        <f ca="1">IFERROR(IF(VLOOKUP(C2482,' Disaggregation - Section E '!A$618:J2598,8,0)=0,"",VLOOKUP(C2482,' Disaggregation - Section E '!A$618:J2598,8,0)),"")</f>
        <v/>
      </c>
      <c r="J2482" s="877" t="str">
        <f ca="1">IFERROR(IF(VLOOKUP(C2482,' Disaggregation - Section E '!A$618:J2598,9,0)="","",VLOOKUP(C2482,' Disaggregation - Section E '!A$618:J2598,9,0)),"")</f>
        <v/>
      </c>
      <c r="K2482" s="873" t="str">
        <f ca="1">IFERROR(VLOOKUP(C2482,' Disaggregation - Section E '!A$618:J2598,3,0),"")</f>
        <v/>
      </c>
      <c r="L2482" s="873"/>
      <c r="M2482" s="873" t="str">
        <f ca="1">IFERROR(IF(VLOOKUP(C2482,' Disaggregation - Section E '!A$618:O1401,15,0)=0,"",VLOOKUP(C2482,' Disaggregation - Section E '!A$618:O1401,15,0)),"")</f>
        <v/>
      </c>
      <c r="N2482" s="877" t="str">
        <f ca="1">IFERROR(IF(VLOOKUP(C2482,' Disaggregation - Section E '!A$618:J2598,10,0)=0,"",VLOOKUP(C2482,' Disaggregation - Section E '!A$618:J2598,10,0)),"")</f>
        <v/>
      </c>
      <c r="O2482" s="873"/>
    </row>
    <row r="2483" spans="1:15" x14ac:dyDescent="0.35">
      <c r="A2483" s="873" t="b">
        <f t="shared" ca="1" si="157"/>
        <v>0</v>
      </c>
      <c r="B2483" s="873"/>
      <c r="C2483" s="884" t="str">
        <f ca="1">IF(COUNTA(O$1703:O2483)=1,"",OFFSET(B2481,-COUNTA(O$1703:O2483)+3,1))</f>
        <v>a1655000001juI8AAI</v>
      </c>
      <c r="D2483" s="878"/>
      <c r="E2483" s="875" t="str">
        <f ca="1">IFERROR(IF(VLOOKUP(C2483,' Disaggregation - Section E '!A$618:J2599,7,0)="","",VLOOKUP(C2483,' Disaggregation - Section E '!A$618:J2599,7,0)*100),"")</f>
        <v/>
      </c>
      <c r="F2483" s="877" t="str">
        <f ca="1">IFERROR(VLOOKUP(C2483,' Disaggregation - Section E '!A$618:J2599,5,0),"")</f>
        <v/>
      </c>
      <c r="G2483" s="876" t="str">
        <f ca="1">IFERROR(IF(VLOOKUP(C2483,' Disaggregation - Section E '!A$618:J2599,6,0)="","",VLOOKUP(C2483,' Disaggregation - Section E '!A$618:J2599,6,0)),"")</f>
        <v/>
      </c>
      <c r="H2483" s="876" t="str">
        <f ca="1">IFERROR(IF(INDEX(' Disaggregation - Section E '!F$618:F2599,MATCH(C2483,' Disaggregation - Section E '!A$618:A2599,0)+1,1)&lt;&gt;0,INDEX(' Disaggregation - Section E '!F$618:F2599,MATCH(C2483,' Disaggregation - Section E '!A$618:A2599,0)+1,1),""),"")</f>
        <v/>
      </c>
      <c r="I2483" s="877" t="str">
        <f ca="1">IFERROR(IF(VLOOKUP(C2483,' Disaggregation - Section E '!A$618:J2599,8,0)=0,"",VLOOKUP(C2483,' Disaggregation - Section E '!A$618:J2599,8,0)),"")</f>
        <v/>
      </c>
      <c r="J2483" s="877" t="str">
        <f ca="1">IFERROR(IF(VLOOKUP(C2483,' Disaggregation - Section E '!A$618:J2599,9,0)="","",VLOOKUP(C2483,' Disaggregation - Section E '!A$618:J2599,9,0)),"")</f>
        <v/>
      </c>
      <c r="K2483" s="873" t="str">
        <f ca="1">IFERROR(VLOOKUP(C2483,' Disaggregation - Section E '!A$618:J2599,3,0),"")</f>
        <v/>
      </c>
      <c r="L2483" s="873"/>
      <c r="M2483" s="873" t="str">
        <f ca="1">IFERROR(IF(VLOOKUP(C2483,' Disaggregation - Section E '!A$618:O1402,15,0)=0,"",VLOOKUP(C2483,' Disaggregation - Section E '!A$618:O1402,15,0)),"")</f>
        <v/>
      </c>
      <c r="N2483" s="877" t="str">
        <f ca="1">IFERROR(IF(VLOOKUP(C2483,' Disaggregation - Section E '!A$618:J2599,10,0)=0,"",VLOOKUP(C2483,' Disaggregation - Section E '!A$618:J2599,10,0)),"")</f>
        <v/>
      </c>
      <c r="O2483" s="873"/>
    </row>
    <row r="2484" spans="1:15" x14ac:dyDescent="0.35">
      <c r="A2484" s="873" t="b">
        <f t="shared" ca="1" si="157"/>
        <v>0</v>
      </c>
      <c r="B2484" s="873"/>
      <c r="C2484" s="884" t="str">
        <f ca="1">IF(COUNTA(O$1703:O2484)=1,"",OFFSET(B2482,-COUNTA(O$1703:O2484)+3,1))</f>
        <v>a1655000001juI9AAI</v>
      </c>
      <c r="D2484" s="878"/>
      <c r="E2484" s="875" t="str">
        <f ca="1">IFERROR(IF(VLOOKUP(C2484,' Disaggregation - Section E '!A$618:J2600,7,0)="","",VLOOKUP(C2484,' Disaggregation - Section E '!A$618:J2600,7,0)*100),"")</f>
        <v/>
      </c>
      <c r="F2484" s="877" t="str">
        <f ca="1">IFERROR(VLOOKUP(C2484,' Disaggregation - Section E '!A$618:J2600,5,0),"")</f>
        <v/>
      </c>
      <c r="G2484" s="876" t="str">
        <f ca="1">IFERROR(IF(VLOOKUP(C2484,' Disaggregation - Section E '!A$618:J2600,6,0)="","",VLOOKUP(C2484,' Disaggregation - Section E '!A$618:J2600,6,0)),"")</f>
        <v/>
      </c>
      <c r="H2484" s="876" t="str">
        <f ca="1">IFERROR(IF(INDEX(' Disaggregation - Section E '!F$618:F2600,MATCH(C2484,' Disaggregation - Section E '!A$618:A2600,0)+1,1)&lt;&gt;0,INDEX(' Disaggregation - Section E '!F$618:F2600,MATCH(C2484,' Disaggregation - Section E '!A$618:A2600,0)+1,1),""),"")</f>
        <v/>
      </c>
      <c r="I2484" s="877" t="str">
        <f ca="1">IFERROR(IF(VLOOKUP(C2484,' Disaggregation - Section E '!A$618:J2600,8,0)=0,"",VLOOKUP(C2484,' Disaggregation - Section E '!A$618:J2600,8,0)),"")</f>
        <v/>
      </c>
      <c r="J2484" s="877" t="str">
        <f ca="1">IFERROR(IF(VLOOKUP(C2484,' Disaggregation - Section E '!A$618:J2600,9,0)="","",VLOOKUP(C2484,' Disaggregation - Section E '!A$618:J2600,9,0)),"")</f>
        <v/>
      </c>
      <c r="K2484" s="873" t="str">
        <f ca="1">IFERROR(VLOOKUP(C2484,' Disaggregation - Section E '!A$618:J2600,3,0),"")</f>
        <v/>
      </c>
      <c r="L2484" s="873"/>
      <c r="M2484" s="873" t="str">
        <f ca="1">IFERROR(IF(VLOOKUP(C2484,' Disaggregation - Section E '!A$618:O1403,15,0)=0,"",VLOOKUP(C2484,' Disaggregation - Section E '!A$618:O1403,15,0)),"")</f>
        <v/>
      </c>
      <c r="N2484" s="877" t="str">
        <f ca="1">IFERROR(IF(VLOOKUP(C2484,' Disaggregation - Section E '!A$618:J2600,10,0)=0,"",VLOOKUP(C2484,' Disaggregation - Section E '!A$618:J2600,10,0)),"")</f>
        <v/>
      </c>
      <c r="O2484" s="873"/>
    </row>
    <row r="2485" spans="1:15" x14ac:dyDescent="0.35">
      <c r="A2485" s="873" t="b">
        <f t="shared" ca="1" si="157"/>
        <v>0</v>
      </c>
      <c r="B2485" s="873"/>
      <c r="C2485" s="884" t="str">
        <f ca="1">IF(COUNTA(O$1703:O2485)=1,"",OFFSET(B2483,-COUNTA(O$1703:O2485)+3,1))</f>
        <v>a1655000001juIAAAY</v>
      </c>
      <c r="D2485" s="878"/>
      <c r="E2485" s="875" t="str">
        <f ca="1">IFERROR(IF(VLOOKUP(C2485,' Disaggregation - Section E '!A$618:J2601,7,0)="","",VLOOKUP(C2485,' Disaggregation - Section E '!A$618:J2601,7,0)*100),"")</f>
        <v/>
      </c>
      <c r="F2485" s="877" t="str">
        <f ca="1">IFERROR(VLOOKUP(C2485,' Disaggregation - Section E '!A$618:J2601,5,0),"")</f>
        <v/>
      </c>
      <c r="G2485" s="876" t="str">
        <f ca="1">IFERROR(IF(VLOOKUP(C2485,' Disaggregation - Section E '!A$618:J2601,6,0)="","",VLOOKUP(C2485,' Disaggregation - Section E '!A$618:J2601,6,0)),"")</f>
        <v/>
      </c>
      <c r="H2485" s="876" t="str">
        <f ca="1">IFERROR(IF(INDEX(' Disaggregation - Section E '!F$618:F2601,MATCH(C2485,' Disaggregation - Section E '!A$618:A2601,0)+1,1)&lt;&gt;0,INDEX(' Disaggregation - Section E '!F$618:F2601,MATCH(C2485,' Disaggregation - Section E '!A$618:A2601,0)+1,1),""),"")</f>
        <v/>
      </c>
      <c r="I2485" s="877" t="str">
        <f ca="1">IFERROR(IF(VLOOKUP(C2485,' Disaggregation - Section E '!A$618:J2601,8,0)=0,"",VLOOKUP(C2485,' Disaggregation - Section E '!A$618:J2601,8,0)),"")</f>
        <v/>
      </c>
      <c r="J2485" s="877" t="str">
        <f ca="1">IFERROR(IF(VLOOKUP(C2485,' Disaggregation - Section E '!A$618:J2601,9,0)="","",VLOOKUP(C2485,' Disaggregation - Section E '!A$618:J2601,9,0)),"")</f>
        <v/>
      </c>
      <c r="K2485" s="873" t="str">
        <f ca="1">IFERROR(VLOOKUP(C2485,' Disaggregation - Section E '!A$618:J2601,3,0),"")</f>
        <v/>
      </c>
      <c r="L2485" s="873"/>
      <c r="M2485" s="873" t="str">
        <f ca="1">IFERROR(IF(VLOOKUP(C2485,' Disaggregation - Section E '!A$618:O1404,15,0)=0,"",VLOOKUP(C2485,' Disaggregation - Section E '!A$618:O1404,15,0)),"")</f>
        <v/>
      </c>
      <c r="N2485" s="877" t="str">
        <f ca="1">IFERROR(IF(VLOOKUP(C2485,' Disaggregation - Section E '!A$618:J2601,10,0)=0,"",VLOOKUP(C2485,' Disaggregation - Section E '!A$618:J2601,10,0)),"")</f>
        <v/>
      </c>
      <c r="O2485" s="873"/>
    </row>
    <row r="2486" spans="1:15" x14ac:dyDescent="0.35">
      <c r="A2486" s="873" t="b">
        <f t="shared" ca="1" si="157"/>
        <v>0</v>
      </c>
      <c r="B2486" s="873"/>
      <c r="C2486" s="884" t="str">
        <f ca="1">IF(COUNTA(O$1703:O2486)=1,"",OFFSET(B2484,-COUNTA(O$1703:O2486)+3,1))</f>
        <v>a1655000001juIBAAY</v>
      </c>
      <c r="D2486" s="878"/>
      <c r="E2486" s="875" t="str">
        <f ca="1">IFERROR(IF(VLOOKUP(C2486,' Disaggregation - Section E '!A$618:J2602,7,0)="","",VLOOKUP(C2486,' Disaggregation - Section E '!A$618:J2602,7,0)*100),"")</f>
        <v/>
      </c>
      <c r="F2486" s="877" t="str">
        <f ca="1">IFERROR(VLOOKUP(C2486,' Disaggregation - Section E '!A$618:J2602,5,0),"")</f>
        <v/>
      </c>
      <c r="G2486" s="876" t="str">
        <f ca="1">IFERROR(IF(VLOOKUP(C2486,' Disaggregation - Section E '!A$618:J2602,6,0)="","",VLOOKUP(C2486,' Disaggregation - Section E '!A$618:J2602,6,0)),"")</f>
        <v/>
      </c>
      <c r="H2486" s="876" t="str">
        <f ca="1">IFERROR(IF(INDEX(' Disaggregation - Section E '!F$618:F2602,MATCH(C2486,' Disaggregation - Section E '!A$618:A2602,0)+1,1)&lt;&gt;0,INDEX(' Disaggregation - Section E '!F$618:F2602,MATCH(C2486,' Disaggregation - Section E '!A$618:A2602,0)+1,1),""),"")</f>
        <v/>
      </c>
      <c r="I2486" s="877" t="str">
        <f ca="1">IFERROR(IF(VLOOKUP(C2486,' Disaggregation - Section E '!A$618:J2602,8,0)=0,"",VLOOKUP(C2486,' Disaggregation - Section E '!A$618:J2602,8,0)),"")</f>
        <v/>
      </c>
      <c r="J2486" s="877" t="str">
        <f ca="1">IFERROR(IF(VLOOKUP(C2486,' Disaggregation - Section E '!A$618:J2602,9,0)="","",VLOOKUP(C2486,' Disaggregation - Section E '!A$618:J2602,9,0)),"")</f>
        <v/>
      </c>
      <c r="K2486" s="873" t="str">
        <f ca="1">IFERROR(VLOOKUP(C2486,' Disaggregation - Section E '!A$618:J2602,3,0),"")</f>
        <v/>
      </c>
      <c r="L2486" s="873"/>
      <c r="M2486" s="873" t="str">
        <f ca="1">IFERROR(IF(VLOOKUP(C2486,' Disaggregation - Section E '!A$618:O1405,15,0)=0,"",VLOOKUP(C2486,' Disaggregation - Section E '!A$618:O1405,15,0)),"")</f>
        <v/>
      </c>
      <c r="N2486" s="877" t="str">
        <f ca="1">IFERROR(IF(VLOOKUP(C2486,' Disaggregation - Section E '!A$618:J2602,10,0)=0,"",VLOOKUP(C2486,' Disaggregation - Section E '!A$618:J2602,10,0)),"")</f>
        <v/>
      </c>
      <c r="O2486" s="873"/>
    </row>
    <row r="2487" spans="1:15" x14ac:dyDescent="0.35">
      <c r="A2487" s="873" t="b">
        <f t="shared" ca="1" si="157"/>
        <v>0</v>
      </c>
      <c r="B2487" s="873"/>
      <c r="C2487" s="884" t="str">
        <f ca="1">IF(COUNTA(O$1703:O2487)=1,"",OFFSET(B2485,-COUNTA(O$1703:O2487)+3,1))</f>
        <v>a1655000001juICAAY</v>
      </c>
      <c r="D2487" s="878"/>
      <c r="E2487" s="875" t="str">
        <f ca="1">IFERROR(IF(VLOOKUP(C2487,' Disaggregation - Section E '!A$618:J2603,7,0)="","",VLOOKUP(C2487,' Disaggregation - Section E '!A$618:J2603,7,0)*100),"")</f>
        <v/>
      </c>
      <c r="F2487" s="877" t="str">
        <f ca="1">IFERROR(VLOOKUP(C2487,' Disaggregation - Section E '!A$618:J2603,5,0),"")</f>
        <v/>
      </c>
      <c r="G2487" s="876" t="str">
        <f ca="1">IFERROR(IF(VLOOKUP(C2487,' Disaggregation - Section E '!A$618:J2603,6,0)="","",VLOOKUP(C2487,' Disaggregation - Section E '!A$618:J2603,6,0)),"")</f>
        <v/>
      </c>
      <c r="H2487" s="876" t="str">
        <f ca="1">IFERROR(IF(INDEX(' Disaggregation - Section E '!F$618:F2603,MATCH(C2487,' Disaggregation - Section E '!A$618:A2603,0)+1,1)&lt;&gt;0,INDEX(' Disaggregation - Section E '!F$618:F2603,MATCH(C2487,' Disaggregation - Section E '!A$618:A2603,0)+1,1),""),"")</f>
        <v/>
      </c>
      <c r="I2487" s="877" t="str">
        <f ca="1">IFERROR(IF(VLOOKUP(C2487,' Disaggregation - Section E '!A$618:J2603,8,0)=0,"",VLOOKUP(C2487,' Disaggregation - Section E '!A$618:J2603,8,0)),"")</f>
        <v/>
      </c>
      <c r="J2487" s="877" t="str">
        <f ca="1">IFERROR(IF(VLOOKUP(C2487,' Disaggregation - Section E '!A$618:J2603,9,0)="","",VLOOKUP(C2487,' Disaggregation - Section E '!A$618:J2603,9,0)),"")</f>
        <v/>
      </c>
      <c r="K2487" s="873" t="str">
        <f ca="1">IFERROR(VLOOKUP(C2487,' Disaggregation - Section E '!A$618:J2603,3,0),"")</f>
        <v/>
      </c>
      <c r="L2487" s="873"/>
      <c r="M2487" s="873" t="str">
        <f ca="1">IFERROR(IF(VLOOKUP(C2487,' Disaggregation - Section E '!A$618:O1406,15,0)=0,"",VLOOKUP(C2487,' Disaggregation - Section E '!A$618:O1406,15,0)),"")</f>
        <v/>
      </c>
      <c r="N2487" s="877" t="str">
        <f ca="1">IFERROR(IF(VLOOKUP(C2487,' Disaggregation - Section E '!A$618:J2603,10,0)=0,"",VLOOKUP(C2487,' Disaggregation - Section E '!A$618:J2603,10,0)),"")</f>
        <v/>
      </c>
      <c r="O2487" s="873"/>
    </row>
    <row r="2488" spans="1:15" x14ac:dyDescent="0.35">
      <c r="A2488" s="873" t="b">
        <f t="shared" ca="1" si="157"/>
        <v>0</v>
      </c>
      <c r="B2488" s="873"/>
      <c r="C2488" s="884" t="str">
        <f ca="1">IF(COUNTA(O$1703:O2488)=1,"",OFFSET(B2486,-COUNTA(O$1703:O2488)+3,1))</f>
        <v>a1655000001juIDAAY</v>
      </c>
      <c r="D2488" s="878"/>
      <c r="E2488" s="875" t="str">
        <f ca="1">IFERROR(IF(VLOOKUP(C2488,' Disaggregation - Section E '!A$618:J2604,7,0)="","",VLOOKUP(C2488,' Disaggregation - Section E '!A$618:J2604,7,0)*100),"")</f>
        <v/>
      </c>
      <c r="F2488" s="877" t="str">
        <f ca="1">IFERROR(VLOOKUP(C2488,' Disaggregation - Section E '!A$618:J2604,5,0),"")</f>
        <v/>
      </c>
      <c r="G2488" s="876" t="str">
        <f ca="1">IFERROR(IF(VLOOKUP(C2488,' Disaggregation - Section E '!A$618:J2604,6,0)="","",VLOOKUP(C2488,' Disaggregation - Section E '!A$618:J2604,6,0)),"")</f>
        <v/>
      </c>
      <c r="H2488" s="876" t="str">
        <f ca="1">IFERROR(IF(INDEX(' Disaggregation - Section E '!F$618:F2604,MATCH(C2488,' Disaggregation - Section E '!A$618:A2604,0)+1,1)&lt;&gt;0,INDEX(' Disaggregation - Section E '!F$618:F2604,MATCH(C2488,' Disaggregation - Section E '!A$618:A2604,0)+1,1),""),"")</f>
        <v/>
      </c>
      <c r="I2488" s="877" t="str">
        <f ca="1">IFERROR(IF(VLOOKUP(C2488,' Disaggregation - Section E '!A$618:J2604,8,0)=0,"",VLOOKUP(C2488,' Disaggregation - Section E '!A$618:J2604,8,0)),"")</f>
        <v/>
      </c>
      <c r="J2488" s="877" t="str">
        <f ca="1">IFERROR(IF(VLOOKUP(C2488,' Disaggregation - Section E '!A$618:J2604,9,0)="","",VLOOKUP(C2488,' Disaggregation - Section E '!A$618:J2604,9,0)),"")</f>
        <v/>
      </c>
      <c r="K2488" s="873" t="str">
        <f ca="1">IFERROR(VLOOKUP(C2488,' Disaggregation - Section E '!A$618:J2604,3,0),"")</f>
        <v/>
      </c>
      <c r="L2488" s="873"/>
      <c r="M2488" s="873" t="str">
        <f ca="1">IFERROR(IF(VLOOKUP(C2488,' Disaggregation - Section E '!A$618:O1407,15,0)=0,"",VLOOKUP(C2488,' Disaggregation - Section E '!A$618:O1407,15,0)),"")</f>
        <v/>
      </c>
      <c r="N2488" s="877" t="str">
        <f ca="1">IFERROR(IF(VLOOKUP(C2488,' Disaggregation - Section E '!A$618:J2604,10,0)=0,"",VLOOKUP(C2488,' Disaggregation - Section E '!A$618:J2604,10,0)),"")</f>
        <v/>
      </c>
      <c r="O2488" s="873"/>
    </row>
    <row r="2489" spans="1:15" x14ac:dyDescent="0.35">
      <c r="A2489" s="873" t="b">
        <f t="shared" ca="1" si="157"/>
        <v>0</v>
      </c>
      <c r="B2489" s="873"/>
      <c r="C2489" s="884" t="str">
        <f ca="1">IF(COUNTA(O$1703:O2489)=1,"",OFFSET(B2487,-COUNTA(O$1703:O2489)+3,1))</f>
        <v>a1655000001juIEAAY</v>
      </c>
      <c r="D2489" s="878"/>
      <c r="E2489" s="875" t="str">
        <f ca="1">IFERROR(IF(VLOOKUP(C2489,' Disaggregation - Section E '!A$618:J2605,7,0)="","",VLOOKUP(C2489,' Disaggregation - Section E '!A$618:J2605,7,0)*100),"")</f>
        <v/>
      </c>
      <c r="F2489" s="877" t="str">
        <f ca="1">IFERROR(VLOOKUP(C2489,' Disaggregation - Section E '!A$618:J2605,5,0),"")</f>
        <v/>
      </c>
      <c r="G2489" s="876" t="str">
        <f ca="1">IFERROR(IF(VLOOKUP(C2489,' Disaggregation - Section E '!A$618:J2605,6,0)="","",VLOOKUP(C2489,' Disaggregation - Section E '!A$618:J2605,6,0)),"")</f>
        <v/>
      </c>
      <c r="H2489" s="876" t="str">
        <f ca="1">IFERROR(IF(INDEX(' Disaggregation - Section E '!F$618:F2605,MATCH(C2489,' Disaggregation - Section E '!A$618:A2605,0)+1,1)&lt;&gt;0,INDEX(' Disaggregation - Section E '!F$618:F2605,MATCH(C2489,' Disaggregation - Section E '!A$618:A2605,0)+1,1),""),"")</f>
        <v/>
      </c>
      <c r="I2489" s="877" t="str">
        <f ca="1">IFERROR(IF(VLOOKUP(C2489,' Disaggregation - Section E '!A$618:J2605,8,0)=0,"",VLOOKUP(C2489,' Disaggregation - Section E '!A$618:J2605,8,0)),"")</f>
        <v/>
      </c>
      <c r="J2489" s="877" t="str">
        <f ca="1">IFERROR(IF(VLOOKUP(C2489,' Disaggregation - Section E '!A$618:J2605,9,0)="","",VLOOKUP(C2489,' Disaggregation - Section E '!A$618:J2605,9,0)),"")</f>
        <v/>
      </c>
      <c r="K2489" s="873" t="str">
        <f ca="1">IFERROR(VLOOKUP(C2489,' Disaggregation - Section E '!A$618:J2605,3,0),"")</f>
        <v/>
      </c>
      <c r="L2489" s="873"/>
      <c r="M2489" s="873" t="str">
        <f ca="1">IFERROR(IF(VLOOKUP(C2489,' Disaggregation - Section E '!A$618:O1408,15,0)=0,"",VLOOKUP(C2489,' Disaggregation - Section E '!A$618:O1408,15,0)),"")</f>
        <v/>
      </c>
      <c r="N2489" s="877" t="str">
        <f ca="1">IFERROR(IF(VLOOKUP(C2489,' Disaggregation - Section E '!A$618:J2605,10,0)=0,"",VLOOKUP(C2489,' Disaggregation - Section E '!A$618:J2605,10,0)),"")</f>
        <v/>
      </c>
      <c r="O2489" s="873"/>
    </row>
    <row r="2490" spans="1:15" x14ac:dyDescent="0.35">
      <c r="A2490" s="873" t="b">
        <f t="shared" ca="1" si="157"/>
        <v>0</v>
      </c>
      <c r="B2490" s="873"/>
      <c r="C2490" s="884" t="str">
        <f ca="1">IF(COUNTA(O$1703:O2490)=1,"",OFFSET(B2488,-COUNTA(O$1703:O2490)+3,1))</f>
        <v>a1655000001juIFAAY</v>
      </c>
      <c r="D2490" s="878"/>
      <c r="E2490" s="875" t="str">
        <f ca="1">IFERROR(IF(VLOOKUP(C2490,' Disaggregation - Section E '!A$618:J2606,7,0)="","",VLOOKUP(C2490,' Disaggregation - Section E '!A$618:J2606,7,0)*100),"")</f>
        <v/>
      </c>
      <c r="F2490" s="877" t="str">
        <f ca="1">IFERROR(VLOOKUP(C2490,' Disaggregation - Section E '!A$618:J2606,5,0),"")</f>
        <v/>
      </c>
      <c r="G2490" s="876" t="str">
        <f ca="1">IFERROR(IF(VLOOKUP(C2490,' Disaggregation - Section E '!A$618:J2606,6,0)="","",VLOOKUP(C2490,' Disaggregation - Section E '!A$618:J2606,6,0)),"")</f>
        <v/>
      </c>
      <c r="H2490" s="876" t="str">
        <f ca="1">IFERROR(IF(INDEX(' Disaggregation - Section E '!F$618:F2606,MATCH(C2490,' Disaggregation - Section E '!A$618:A2606,0)+1,1)&lt;&gt;0,INDEX(' Disaggregation - Section E '!F$618:F2606,MATCH(C2490,' Disaggregation - Section E '!A$618:A2606,0)+1,1),""),"")</f>
        <v/>
      </c>
      <c r="I2490" s="877" t="str">
        <f ca="1">IFERROR(IF(VLOOKUP(C2490,' Disaggregation - Section E '!A$618:J2606,8,0)=0,"",VLOOKUP(C2490,' Disaggregation - Section E '!A$618:J2606,8,0)),"")</f>
        <v/>
      </c>
      <c r="J2490" s="877" t="str">
        <f ca="1">IFERROR(IF(VLOOKUP(C2490,' Disaggregation - Section E '!A$618:J2606,9,0)="","",VLOOKUP(C2490,' Disaggregation - Section E '!A$618:J2606,9,0)),"")</f>
        <v/>
      </c>
      <c r="K2490" s="873" t="str">
        <f ca="1">IFERROR(VLOOKUP(C2490,' Disaggregation - Section E '!A$618:J2606,3,0),"")</f>
        <v/>
      </c>
      <c r="L2490" s="873"/>
      <c r="M2490" s="873" t="str">
        <f ca="1">IFERROR(IF(VLOOKUP(C2490,' Disaggregation - Section E '!A$618:O1409,15,0)=0,"",VLOOKUP(C2490,' Disaggregation - Section E '!A$618:O1409,15,0)),"")</f>
        <v/>
      </c>
      <c r="N2490" s="877" t="str">
        <f ca="1">IFERROR(IF(VLOOKUP(C2490,' Disaggregation - Section E '!A$618:J2606,10,0)=0,"",VLOOKUP(C2490,' Disaggregation - Section E '!A$618:J2606,10,0)),"")</f>
        <v/>
      </c>
      <c r="O2490" s="873"/>
    </row>
    <row r="2491" spans="1:15" x14ac:dyDescent="0.35">
      <c r="A2491" s="873" t="b">
        <f t="shared" ca="1" si="157"/>
        <v>0</v>
      </c>
      <c r="B2491" s="873"/>
      <c r="C2491" s="884" t="str">
        <f ca="1">IF(COUNTA(O$1703:O2491)=1,"",OFFSET(B2489,-COUNTA(O$1703:O2491)+3,1))</f>
        <v>a1655000001juIGAAY</v>
      </c>
      <c r="D2491" s="878"/>
      <c r="E2491" s="875" t="str">
        <f ca="1">IFERROR(IF(VLOOKUP(C2491,' Disaggregation - Section E '!A$618:J2607,7,0)="","",VLOOKUP(C2491,' Disaggregation - Section E '!A$618:J2607,7,0)*100),"")</f>
        <v/>
      </c>
      <c r="F2491" s="877" t="str">
        <f ca="1">IFERROR(VLOOKUP(C2491,' Disaggregation - Section E '!A$618:J2607,5,0),"")</f>
        <v/>
      </c>
      <c r="G2491" s="876" t="str">
        <f ca="1">IFERROR(IF(VLOOKUP(C2491,' Disaggregation - Section E '!A$618:J2607,6,0)="","",VLOOKUP(C2491,' Disaggregation - Section E '!A$618:J2607,6,0)),"")</f>
        <v/>
      </c>
      <c r="H2491" s="876" t="str">
        <f ca="1">IFERROR(IF(INDEX(' Disaggregation - Section E '!F$618:F2607,MATCH(C2491,' Disaggregation - Section E '!A$618:A2607,0)+1,1)&lt;&gt;0,INDEX(' Disaggregation - Section E '!F$618:F2607,MATCH(C2491,' Disaggregation - Section E '!A$618:A2607,0)+1,1),""),"")</f>
        <v/>
      </c>
      <c r="I2491" s="877" t="str">
        <f ca="1">IFERROR(IF(VLOOKUP(C2491,' Disaggregation - Section E '!A$618:J2607,8,0)=0,"",VLOOKUP(C2491,' Disaggregation - Section E '!A$618:J2607,8,0)),"")</f>
        <v/>
      </c>
      <c r="J2491" s="877" t="str">
        <f ca="1">IFERROR(IF(VLOOKUP(C2491,' Disaggregation - Section E '!A$618:J2607,9,0)="","",VLOOKUP(C2491,' Disaggregation - Section E '!A$618:J2607,9,0)),"")</f>
        <v/>
      </c>
      <c r="K2491" s="873" t="str">
        <f ca="1">IFERROR(VLOOKUP(C2491,' Disaggregation - Section E '!A$618:J2607,3,0),"")</f>
        <v/>
      </c>
      <c r="L2491" s="873"/>
      <c r="M2491" s="873" t="str">
        <f ca="1">IFERROR(IF(VLOOKUP(C2491,' Disaggregation - Section E '!A$618:O1410,15,0)=0,"",VLOOKUP(C2491,' Disaggregation - Section E '!A$618:O1410,15,0)),"")</f>
        <v/>
      </c>
      <c r="N2491" s="877" t="str">
        <f ca="1">IFERROR(IF(VLOOKUP(C2491,' Disaggregation - Section E '!A$618:J2607,10,0)=0,"",VLOOKUP(C2491,' Disaggregation - Section E '!A$618:J2607,10,0)),"")</f>
        <v/>
      </c>
      <c r="O2491" s="873"/>
    </row>
    <row r="2492" spans="1:15" x14ac:dyDescent="0.35">
      <c r="A2492" s="873" t="b">
        <f t="shared" ca="1" si="157"/>
        <v>0</v>
      </c>
      <c r="B2492" s="873"/>
      <c r="C2492" s="884" t="str">
        <f ca="1">IF(COUNTA(O$1703:O2492)=1,"",OFFSET(B2490,-COUNTA(O$1703:O2492)+3,1))</f>
        <v>a1655000001juIHAAY</v>
      </c>
      <c r="D2492" s="878"/>
      <c r="E2492" s="875" t="str">
        <f ca="1">IFERROR(IF(VLOOKUP(C2492,' Disaggregation - Section E '!A$618:J2608,7,0)="","",VLOOKUP(C2492,' Disaggregation - Section E '!A$618:J2608,7,0)*100),"")</f>
        <v/>
      </c>
      <c r="F2492" s="877" t="str">
        <f ca="1">IFERROR(VLOOKUP(C2492,' Disaggregation - Section E '!A$618:J2608,5,0),"")</f>
        <v/>
      </c>
      <c r="G2492" s="876" t="str">
        <f ca="1">IFERROR(IF(VLOOKUP(C2492,' Disaggregation - Section E '!A$618:J2608,6,0)="","",VLOOKUP(C2492,' Disaggregation - Section E '!A$618:J2608,6,0)),"")</f>
        <v/>
      </c>
      <c r="H2492" s="876" t="str">
        <f ca="1">IFERROR(IF(INDEX(' Disaggregation - Section E '!F$618:F2608,MATCH(C2492,' Disaggregation - Section E '!A$618:A2608,0)+1,1)&lt;&gt;0,INDEX(' Disaggregation - Section E '!F$618:F2608,MATCH(C2492,' Disaggregation - Section E '!A$618:A2608,0)+1,1),""),"")</f>
        <v/>
      </c>
      <c r="I2492" s="877" t="str">
        <f ca="1">IFERROR(IF(VLOOKUP(C2492,' Disaggregation - Section E '!A$618:J2608,8,0)=0,"",VLOOKUP(C2492,' Disaggregation - Section E '!A$618:J2608,8,0)),"")</f>
        <v/>
      </c>
      <c r="J2492" s="877" t="str">
        <f ca="1">IFERROR(IF(VLOOKUP(C2492,' Disaggregation - Section E '!A$618:J2608,9,0)="","",VLOOKUP(C2492,' Disaggregation - Section E '!A$618:J2608,9,0)),"")</f>
        <v/>
      </c>
      <c r="K2492" s="873" t="str">
        <f ca="1">IFERROR(VLOOKUP(C2492,' Disaggregation - Section E '!A$618:J2608,3,0),"")</f>
        <v/>
      </c>
      <c r="L2492" s="873"/>
      <c r="M2492" s="873" t="str">
        <f ca="1">IFERROR(IF(VLOOKUP(C2492,' Disaggregation - Section E '!A$618:O1411,15,0)=0,"",VLOOKUP(C2492,' Disaggregation - Section E '!A$618:O1411,15,0)),"")</f>
        <v/>
      </c>
      <c r="N2492" s="877" t="str">
        <f ca="1">IFERROR(IF(VLOOKUP(C2492,' Disaggregation - Section E '!A$618:J2608,10,0)=0,"",VLOOKUP(C2492,' Disaggregation - Section E '!A$618:J2608,10,0)),"")</f>
        <v/>
      </c>
      <c r="O2492" s="873"/>
    </row>
    <row r="2493" spans="1:15" x14ac:dyDescent="0.35">
      <c r="A2493" s="873" t="b">
        <f t="shared" ca="1" si="157"/>
        <v>0</v>
      </c>
      <c r="B2493" s="873"/>
      <c r="C2493" s="884" t="str">
        <f ca="1">IF(COUNTA(O$1703:O2493)=1,"",OFFSET(B2491,-COUNTA(O$1703:O2493)+3,1))</f>
        <v>a1655000001juIIAAY</v>
      </c>
      <c r="D2493" s="878"/>
      <c r="E2493" s="875" t="str">
        <f ca="1">IFERROR(IF(VLOOKUP(C2493,' Disaggregation - Section E '!A$618:J2609,7,0)="","",VLOOKUP(C2493,' Disaggregation - Section E '!A$618:J2609,7,0)*100),"")</f>
        <v/>
      </c>
      <c r="F2493" s="877" t="str">
        <f ca="1">IFERROR(VLOOKUP(C2493,' Disaggregation - Section E '!A$618:J2609,5,0),"")</f>
        <v/>
      </c>
      <c r="G2493" s="876" t="str">
        <f ca="1">IFERROR(IF(VLOOKUP(C2493,' Disaggregation - Section E '!A$618:J2609,6,0)="","",VLOOKUP(C2493,' Disaggregation - Section E '!A$618:J2609,6,0)),"")</f>
        <v/>
      </c>
      <c r="H2493" s="876" t="str">
        <f ca="1">IFERROR(IF(INDEX(' Disaggregation - Section E '!F$618:F2609,MATCH(C2493,' Disaggregation - Section E '!A$618:A2609,0)+1,1)&lt;&gt;0,INDEX(' Disaggregation - Section E '!F$618:F2609,MATCH(C2493,' Disaggregation - Section E '!A$618:A2609,0)+1,1),""),"")</f>
        <v/>
      </c>
      <c r="I2493" s="877" t="str">
        <f ca="1">IFERROR(IF(VLOOKUP(C2493,' Disaggregation - Section E '!A$618:J2609,8,0)=0,"",VLOOKUP(C2493,' Disaggregation - Section E '!A$618:J2609,8,0)),"")</f>
        <v/>
      </c>
      <c r="J2493" s="877" t="str">
        <f ca="1">IFERROR(IF(VLOOKUP(C2493,' Disaggregation - Section E '!A$618:J2609,9,0)="","",VLOOKUP(C2493,' Disaggregation - Section E '!A$618:J2609,9,0)),"")</f>
        <v/>
      </c>
      <c r="K2493" s="873" t="str">
        <f ca="1">IFERROR(VLOOKUP(C2493,' Disaggregation - Section E '!A$618:J2609,3,0),"")</f>
        <v/>
      </c>
      <c r="L2493" s="873"/>
      <c r="M2493" s="873" t="str">
        <f ca="1">IFERROR(IF(VLOOKUP(C2493,' Disaggregation - Section E '!A$618:O1412,15,0)=0,"",VLOOKUP(C2493,' Disaggregation - Section E '!A$618:O1412,15,0)),"")</f>
        <v/>
      </c>
      <c r="N2493" s="877" t="str">
        <f ca="1">IFERROR(IF(VLOOKUP(C2493,' Disaggregation - Section E '!A$618:J2609,10,0)=0,"",VLOOKUP(C2493,' Disaggregation - Section E '!A$618:J2609,10,0)),"")</f>
        <v/>
      </c>
      <c r="O2493" s="873"/>
    </row>
    <row r="2494" spans="1:15" x14ac:dyDescent="0.35">
      <c r="A2494" s="873" t="b">
        <f t="shared" ca="1" si="157"/>
        <v>0</v>
      </c>
      <c r="B2494" s="873"/>
      <c r="C2494" s="884" t="str">
        <f ca="1">IF(COUNTA(O$1703:O2494)=1,"",OFFSET(B2492,-COUNTA(O$1703:O2494)+3,1))</f>
        <v>a1655000001juIJAAY</v>
      </c>
      <c r="D2494" s="878"/>
      <c r="E2494" s="875" t="str">
        <f ca="1">IFERROR(IF(VLOOKUP(C2494,' Disaggregation - Section E '!A$618:J2610,7,0)="","",VLOOKUP(C2494,' Disaggregation - Section E '!A$618:J2610,7,0)*100),"")</f>
        <v/>
      </c>
      <c r="F2494" s="877" t="str">
        <f ca="1">IFERROR(VLOOKUP(C2494,' Disaggregation - Section E '!A$618:J2610,5,0),"")</f>
        <v/>
      </c>
      <c r="G2494" s="876" t="str">
        <f ca="1">IFERROR(IF(VLOOKUP(C2494,' Disaggregation - Section E '!A$618:J2610,6,0)="","",VLOOKUP(C2494,' Disaggregation - Section E '!A$618:J2610,6,0)),"")</f>
        <v/>
      </c>
      <c r="H2494" s="876" t="str">
        <f ca="1">IFERROR(IF(INDEX(' Disaggregation - Section E '!F$618:F2610,MATCH(C2494,' Disaggregation - Section E '!A$618:A2610,0)+1,1)&lt;&gt;0,INDEX(' Disaggregation - Section E '!F$618:F2610,MATCH(C2494,' Disaggregation - Section E '!A$618:A2610,0)+1,1),""),"")</f>
        <v/>
      </c>
      <c r="I2494" s="877" t="str">
        <f ca="1">IFERROR(IF(VLOOKUP(C2494,' Disaggregation - Section E '!A$618:J2610,8,0)=0,"",VLOOKUP(C2494,' Disaggregation - Section E '!A$618:J2610,8,0)),"")</f>
        <v/>
      </c>
      <c r="J2494" s="877" t="str">
        <f ca="1">IFERROR(IF(VLOOKUP(C2494,' Disaggregation - Section E '!A$618:J2610,9,0)="","",VLOOKUP(C2494,' Disaggregation - Section E '!A$618:J2610,9,0)),"")</f>
        <v/>
      </c>
      <c r="K2494" s="873" t="str">
        <f ca="1">IFERROR(VLOOKUP(C2494,' Disaggregation - Section E '!A$618:J2610,3,0),"")</f>
        <v/>
      </c>
      <c r="L2494" s="873"/>
      <c r="M2494" s="873" t="str">
        <f ca="1">IFERROR(IF(VLOOKUP(C2494,' Disaggregation - Section E '!A$618:O1413,15,0)=0,"",VLOOKUP(C2494,' Disaggregation - Section E '!A$618:O1413,15,0)),"")</f>
        <v/>
      </c>
      <c r="N2494" s="877" t="str">
        <f ca="1">IFERROR(IF(VLOOKUP(C2494,' Disaggregation - Section E '!A$618:J2610,10,0)=0,"",VLOOKUP(C2494,' Disaggregation - Section E '!A$618:J2610,10,0)),"")</f>
        <v/>
      </c>
      <c r="O2494" s="873"/>
    </row>
    <row r="2495" spans="1:15" x14ac:dyDescent="0.35">
      <c r="A2495" s="873" t="b">
        <f t="shared" ca="1" si="157"/>
        <v>0</v>
      </c>
      <c r="B2495" s="873"/>
      <c r="C2495" s="884" t="str">
        <f ca="1">IF(COUNTA(O$1703:O2495)=1,"",OFFSET(B2493,-COUNTA(O$1703:O2495)+3,1))</f>
        <v>a1655000001juIKAAY</v>
      </c>
      <c r="D2495" s="878"/>
      <c r="E2495" s="875" t="str">
        <f ca="1">IFERROR(IF(VLOOKUP(C2495,' Disaggregation - Section E '!A$618:J2611,7,0)="","",VLOOKUP(C2495,' Disaggregation - Section E '!A$618:J2611,7,0)*100),"")</f>
        <v/>
      </c>
      <c r="F2495" s="877" t="str">
        <f ca="1">IFERROR(VLOOKUP(C2495,' Disaggregation - Section E '!A$618:J2611,5,0),"")</f>
        <v/>
      </c>
      <c r="G2495" s="876" t="str">
        <f ca="1">IFERROR(IF(VLOOKUP(C2495,' Disaggregation - Section E '!A$618:J2611,6,0)="","",VLOOKUP(C2495,' Disaggregation - Section E '!A$618:J2611,6,0)),"")</f>
        <v/>
      </c>
      <c r="H2495" s="876" t="str">
        <f ca="1">IFERROR(IF(INDEX(' Disaggregation - Section E '!F$618:F2611,MATCH(C2495,' Disaggregation - Section E '!A$618:A2611,0)+1,1)&lt;&gt;0,INDEX(' Disaggregation - Section E '!F$618:F2611,MATCH(C2495,' Disaggregation - Section E '!A$618:A2611,0)+1,1),""),"")</f>
        <v/>
      </c>
      <c r="I2495" s="877" t="str">
        <f ca="1">IFERROR(IF(VLOOKUP(C2495,' Disaggregation - Section E '!A$618:J2611,8,0)=0,"",VLOOKUP(C2495,' Disaggregation - Section E '!A$618:J2611,8,0)),"")</f>
        <v/>
      </c>
      <c r="J2495" s="877" t="str">
        <f ca="1">IFERROR(IF(VLOOKUP(C2495,' Disaggregation - Section E '!A$618:J2611,9,0)="","",VLOOKUP(C2495,' Disaggregation - Section E '!A$618:J2611,9,0)),"")</f>
        <v/>
      </c>
      <c r="K2495" s="873" t="str">
        <f ca="1">IFERROR(VLOOKUP(C2495,' Disaggregation - Section E '!A$618:J2611,3,0),"")</f>
        <v/>
      </c>
      <c r="L2495" s="873"/>
      <c r="M2495" s="873" t="str">
        <f ca="1">IFERROR(IF(VLOOKUP(C2495,' Disaggregation - Section E '!A$618:O1414,15,0)=0,"",VLOOKUP(C2495,' Disaggregation - Section E '!A$618:O1414,15,0)),"")</f>
        <v/>
      </c>
      <c r="N2495" s="877" t="str">
        <f ca="1">IFERROR(IF(VLOOKUP(C2495,' Disaggregation - Section E '!A$618:J2611,10,0)=0,"",VLOOKUP(C2495,' Disaggregation - Section E '!A$618:J2611,10,0)),"")</f>
        <v/>
      </c>
      <c r="O2495" s="873"/>
    </row>
    <row r="2496" spans="1:15" x14ac:dyDescent="0.35">
      <c r="A2496" s="873" t="b">
        <f t="shared" ca="1" si="157"/>
        <v>0</v>
      </c>
      <c r="B2496" s="873"/>
      <c r="C2496" s="884" t="str">
        <f ca="1">IF(COUNTA(O$1703:O2496)=1,"",OFFSET(B2494,-COUNTA(O$1703:O2496)+3,1))</f>
        <v>a1655000001juILAAY</v>
      </c>
      <c r="D2496" s="878"/>
      <c r="E2496" s="875" t="str">
        <f ca="1">IFERROR(IF(VLOOKUP(C2496,' Disaggregation - Section E '!A$618:J2612,7,0)="","",VLOOKUP(C2496,' Disaggregation - Section E '!A$618:J2612,7,0)*100),"")</f>
        <v/>
      </c>
      <c r="F2496" s="877" t="str">
        <f ca="1">IFERROR(VLOOKUP(C2496,' Disaggregation - Section E '!A$618:J2612,5,0),"")</f>
        <v/>
      </c>
      <c r="G2496" s="876" t="str">
        <f ca="1">IFERROR(IF(VLOOKUP(C2496,' Disaggregation - Section E '!A$618:J2612,6,0)="","",VLOOKUP(C2496,' Disaggregation - Section E '!A$618:J2612,6,0)),"")</f>
        <v/>
      </c>
      <c r="H2496" s="876" t="str">
        <f ca="1">IFERROR(IF(INDEX(' Disaggregation - Section E '!F$618:F2612,MATCH(C2496,' Disaggregation - Section E '!A$618:A2612,0)+1,1)&lt;&gt;0,INDEX(' Disaggregation - Section E '!F$618:F2612,MATCH(C2496,' Disaggregation - Section E '!A$618:A2612,0)+1,1),""),"")</f>
        <v/>
      </c>
      <c r="I2496" s="877" t="str">
        <f ca="1">IFERROR(IF(VLOOKUP(C2496,' Disaggregation - Section E '!A$618:J2612,8,0)=0,"",VLOOKUP(C2496,' Disaggregation - Section E '!A$618:J2612,8,0)),"")</f>
        <v/>
      </c>
      <c r="J2496" s="877" t="str">
        <f ca="1">IFERROR(IF(VLOOKUP(C2496,' Disaggregation - Section E '!A$618:J2612,9,0)="","",VLOOKUP(C2496,' Disaggregation - Section E '!A$618:J2612,9,0)),"")</f>
        <v/>
      </c>
      <c r="K2496" s="873" t="str">
        <f ca="1">IFERROR(VLOOKUP(C2496,' Disaggregation - Section E '!A$618:J2612,3,0),"")</f>
        <v/>
      </c>
      <c r="L2496" s="873"/>
      <c r="M2496" s="873" t="str">
        <f ca="1">IFERROR(IF(VLOOKUP(C2496,' Disaggregation - Section E '!A$618:O1415,15,0)=0,"",VLOOKUP(C2496,' Disaggregation - Section E '!A$618:O1415,15,0)),"")</f>
        <v/>
      </c>
      <c r="N2496" s="877" t="str">
        <f ca="1">IFERROR(IF(VLOOKUP(C2496,' Disaggregation - Section E '!A$618:J2612,10,0)=0,"",VLOOKUP(C2496,' Disaggregation - Section E '!A$618:J2612,10,0)),"")</f>
        <v/>
      </c>
      <c r="O2496" s="873"/>
    </row>
    <row r="2497" spans="1:15" x14ac:dyDescent="0.35">
      <c r="A2497" s="873" t="b">
        <f t="shared" ref="A2497:A2560" ca="1" si="158">IF(M2497&lt;&gt;"",TRUE,FALSE)</f>
        <v>0</v>
      </c>
      <c r="B2497" s="873"/>
      <c r="C2497" s="884" t="str">
        <f ca="1">IF(COUNTA(O$1703:O2497)=1,"",OFFSET(B2495,-COUNTA(O$1703:O2497)+3,1))</f>
        <v>a1655000001juIMAAY</v>
      </c>
      <c r="D2497" s="878"/>
      <c r="E2497" s="875" t="str">
        <f ca="1">IFERROR(IF(VLOOKUP(C2497,' Disaggregation - Section E '!A$618:J2613,7,0)="","",VLOOKUP(C2497,' Disaggregation - Section E '!A$618:J2613,7,0)*100),"")</f>
        <v/>
      </c>
      <c r="F2497" s="877" t="str">
        <f ca="1">IFERROR(VLOOKUP(C2497,' Disaggregation - Section E '!A$618:J2613,5,0),"")</f>
        <v/>
      </c>
      <c r="G2497" s="876" t="str">
        <f ca="1">IFERROR(IF(VLOOKUP(C2497,' Disaggregation - Section E '!A$618:J2613,6,0)="","",VLOOKUP(C2497,' Disaggregation - Section E '!A$618:J2613,6,0)),"")</f>
        <v/>
      </c>
      <c r="H2497" s="876" t="str">
        <f ca="1">IFERROR(IF(INDEX(' Disaggregation - Section E '!F$618:F2613,MATCH(C2497,' Disaggregation - Section E '!A$618:A2613,0)+1,1)&lt;&gt;0,INDEX(' Disaggregation - Section E '!F$618:F2613,MATCH(C2497,' Disaggregation - Section E '!A$618:A2613,0)+1,1),""),"")</f>
        <v/>
      </c>
      <c r="I2497" s="877" t="str">
        <f ca="1">IFERROR(IF(VLOOKUP(C2497,' Disaggregation - Section E '!A$618:J2613,8,0)=0,"",VLOOKUP(C2497,' Disaggregation - Section E '!A$618:J2613,8,0)),"")</f>
        <v/>
      </c>
      <c r="J2497" s="877" t="str">
        <f ca="1">IFERROR(IF(VLOOKUP(C2497,' Disaggregation - Section E '!A$618:J2613,9,0)="","",VLOOKUP(C2497,' Disaggregation - Section E '!A$618:J2613,9,0)),"")</f>
        <v/>
      </c>
      <c r="K2497" s="873" t="str">
        <f ca="1">IFERROR(VLOOKUP(C2497,' Disaggregation - Section E '!A$618:J2613,3,0),"")</f>
        <v/>
      </c>
      <c r="L2497" s="873"/>
      <c r="M2497" s="873" t="str">
        <f ca="1">IFERROR(IF(VLOOKUP(C2497,' Disaggregation - Section E '!A$618:O1416,15,0)=0,"",VLOOKUP(C2497,' Disaggregation - Section E '!A$618:O1416,15,0)),"")</f>
        <v/>
      </c>
      <c r="N2497" s="877" t="str">
        <f ca="1">IFERROR(IF(VLOOKUP(C2497,' Disaggregation - Section E '!A$618:J2613,10,0)=0,"",VLOOKUP(C2497,' Disaggregation - Section E '!A$618:J2613,10,0)),"")</f>
        <v/>
      </c>
      <c r="O2497" s="873"/>
    </row>
    <row r="2498" spans="1:15" x14ac:dyDescent="0.35">
      <c r="A2498" s="873" t="b">
        <f t="shared" ca="1" si="158"/>
        <v>0</v>
      </c>
      <c r="B2498" s="873"/>
      <c r="C2498" s="884" t="str">
        <f ca="1">IF(COUNTA(O$1703:O2498)=1,"",OFFSET(B2496,-COUNTA(O$1703:O2498)+3,1))</f>
        <v>a1655000001juINAAY</v>
      </c>
      <c r="D2498" s="878"/>
      <c r="E2498" s="875" t="str">
        <f ca="1">IFERROR(IF(VLOOKUP(C2498,' Disaggregation - Section E '!A$618:J2614,7,0)="","",VLOOKUP(C2498,' Disaggregation - Section E '!A$618:J2614,7,0)*100),"")</f>
        <v/>
      </c>
      <c r="F2498" s="877" t="str">
        <f ca="1">IFERROR(VLOOKUP(C2498,' Disaggregation - Section E '!A$618:J2614,5,0),"")</f>
        <v/>
      </c>
      <c r="G2498" s="876" t="str">
        <f ca="1">IFERROR(IF(VLOOKUP(C2498,' Disaggregation - Section E '!A$618:J2614,6,0)="","",VLOOKUP(C2498,' Disaggregation - Section E '!A$618:J2614,6,0)),"")</f>
        <v/>
      </c>
      <c r="H2498" s="876" t="str">
        <f ca="1">IFERROR(IF(INDEX(' Disaggregation - Section E '!F$618:F2614,MATCH(C2498,' Disaggregation - Section E '!A$618:A2614,0)+1,1)&lt;&gt;0,INDEX(' Disaggregation - Section E '!F$618:F2614,MATCH(C2498,' Disaggregation - Section E '!A$618:A2614,0)+1,1),""),"")</f>
        <v/>
      </c>
      <c r="I2498" s="877" t="str">
        <f ca="1">IFERROR(IF(VLOOKUP(C2498,' Disaggregation - Section E '!A$618:J2614,8,0)=0,"",VLOOKUP(C2498,' Disaggregation - Section E '!A$618:J2614,8,0)),"")</f>
        <v/>
      </c>
      <c r="J2498" s="877" t="str">
        <f ca="1">IFERROR(IF(VLOOKUP(C2498,' Disaggregation - Section E '!A$618:J2614,9,0)="","",VLOOKUP(C2498,' Disaggregation - Section E '!A$618:J2614,9,0)),"")</f>
        <v/>
      </c>
      <c r="K2498" s="873" t="str">
        <f ca="1">IFERROR(VLOOKUP(C2498,' Disaggregation - Section E '!A$618:J2614,3,0),"")</f>
        <v/>
      </c>
      <c r="L2498" s="873"/>
      <c r="M2498" s="873" t="str">
        <f ca="1">IFERROR(IF(VLOOKUP(C2498,' Disaggregation - Section E '!A$618:O1417,15,0)=0,"",VLOOKUP(C2498,' Disaggregation - Section E '!A$618:O1417,15,0)),"")</f>
        <v/>
      </c>
      <c r="N2498" s="877" t="str">
        <f ca="1">IFERROR(IF(VLOOKUP(C2498,' Disaggregation - Section E '!A$618:J2614,10,0)=0,"",VLOOKUP(C2498,' Disaggregation - Section E '!A$618:J2614,10,0)),"")</f>
        <v/>
      </c>
      <c r="O2498" s="873"/>
    </row>
    <row r="2499" spans="1:15" x14ac:dyDescent="0.35">
      <c r="A2499" s="873" t="b">
        <f t="shared" ca="1" si="158"/>
        <v>0</v>
      </c>
      <c r="B2499" s="873"/>
      <c r="C2499" s="884" t="str">
        <f ca="1">IF(COUNTA(O$1703:O2499)=1,"",OFFSET(B2497,-COUNTA(O$1703:O2499)+3,1))</f>
        <v>a1655000001juIOAAY</v>
      </c>
      <c r="D2499" s="878"/>
      <c r="E2499" s="875" t="str">
        <f ca="1">IFERROR(IF(VLOOKUP(C2499,' Disaggregation - Section E '!A$618:J2615,7,0)="","",VLOOKUP(C2499,' Disaggregation - Section E '!A$618:J2615,7,0)*100),"")</f>
        <v/>
      </c>
      <c r="F2499" s="877" t="str">
        <f ca="1">IFERROR(VLOOKUP(C2499,' Disaggregation - Section E '!A$618:J2615,5,0),"")</f>
        <v/>
      </c>
      <c r="G2499" s="876" t="str">
        <f ca="1">IFERROR(IF(VLOOKUP(C2499,' Disaggregation - Section E '!A$618:J2615,6,0)="","",VLOOKUP(C2499,' Disaggregation - Section E '!A$618:J2615,6,0)),"")</f>
        <v/>
      </c>
      <c r="H2499" s="876" t="str">
        <f ca="1">IFERROR(IF(INDEX(' Disaggregation - Section E '!F$618:F2615,MATCH(C2499,' Disaggregation - Section E '!A$618:A2615,0)+1,1)&lt;&gt;0,INDEX(' Disaggregation - Section E '!F$618:F2615,MATCH(C2499,' Disaggregation - Section E '!A$618:A2615,0)+1,1),""),"")</f>
        <v/>
      </c>
      <c r="I2499" s="877" t="str">
        <f ca="1">IFERROR(IF(VLOOKUP(C2499,' Disaggregation - Section E '!A$618:J2615,8,0)=0,"",VLOOKUP(C2499,' Disaggregation - Section E '!A$618:J2615,8,0)),"")</f>
        <v/>
      </c>
      <c r="J2499" s="877" t="str">
        <f ca="1">IFERROR(IF(VLOOKUP(C2499,' Disaggregation - Section E '!A$618:J2615,9,0)="","",VLOOKUP(C2499,' Disaggregation - Section E '!A$618:J2615,9,0)),"")</f>
        <v/>
      </c>
      <c r="K2499" s="873" t="str">
        <f ca="1">IFERROR(VLOOKUP(C2499,' Disaggregation - Section E '!A$618:J2615,3,0),"")</f>
        <v/>
      </c>
      <c r="L2499" s="873"/>
      <c r="M2499" s="873" t="str">
        <f ca="1">IFERROR(IF(VLOOKUP(C2499,' Disaggregation - Section E '!A$618:O1418,15,0)=0,"",VLOOKUP(C2499,' Disaggregation - Section E '!A$618:O1418,15,0)),"")</f>
        <v/>
      </c>
      <c r="N2499" s="877" t="str">
        <f ca="1">IFERROR(IF(VLOOKUP(C2499,' Disaggregation - Section E '!A$618:J2615,10,0)=0,"",VLOOKUP(C2499,' Disaggregation - Section E '!A$618:J2615,10,0)),"")</f>
        <v/>
      </c>
      <c r="O2499" s="873"/>
    </row>
    <row r="2500" spans="1:15" x14ac:dyDescent="0.35">
      <c r="A2500" s="873" t="b">
        <f t="shared" ca="1" si="158"/>
        <v>0</v>
      </c>
      <c r="B2500" s="873"/>
      <c r="C2500" s="884" t="str">
        <f ca="1">IF(COUNTA(O$1703:O2500)=1,"",OFFSET(B2498,-COUNTA(O$1703:O2500)+3,1))</f>
        <v>a1655000001juIPAAY</v>
      </c>
      <c r="D2500" s="878"/>
      <c r="E2500" s="875" t="str">
        <f ca="1">IFERROR(IF(VLOOKUP(C2500,' Disaggregation - Section E '!A$618:J2616,7,0)="","",VLOOKUP(C2500,' Disaggregation - Section E '!A$618:J2616,7,0)*100),"")</f>
        <v/>
      </c>
      <c r="F2500" s="877" t="str">
        <f ca="1">IFERROR(VLOOKUP(C2500,' Disaggregation - Section E '!A$618:J2616,5,0),"")</f>
        <v/>
      </c>
      <c r="G2500" s="876" t="str">
        <f ca="1">IFERROR(IF(VLOOKUP(C2500,' Disaggregation - Section E '!A$618:J2616,6,0)="","",VLOOKUP(C2500,' Disaggregation - Section E '!A$618:J2616,6,0)),"")</f>
        <v/>
      </c>
      <c r="H2500" s="876" t="str">
        <f ca="1">IFERROR(IF(INDEX(' Disaggregation - Section E '!F$618:F2616,MATCH(C2500,' Disaggregation - Section E '!A$618:A2616,0)+1,1)&lt;&gt;0,INDEX(' Disaggregation - Section E '!F$618:F2616,MATCH(C2500,' Disaggregation - Section E '!A$618:A2616,0)+1,1),""),"")</f>
        <v/>
      </c>
      <c r="I2500" s="877" t="str">
        <f ca="1">IFERROR(IF(VLOOKUP(C2500,' Disaggregation - Section E '!A$618:J2616,8,0)=0,"",VLOOKUP(C2500,' Disaggregation - Section E '!A$618:J2616,8,0)),"")</f>
        <v/>
      </c>
      <c r="J2500" s="877" t="str">
        <f ca="1">IFERROR(IF(VLOOKUP(C2500,' Disaggregation - Section E '!A$618:J2616,9,0)="","",VLOOKUP(C2500,' Disaggregation - Section E '!A$618:J2616,9,0)),"")</f>
        <v/>
      </c>
      <c r="K2500" s="873" t="str">
        <f ca="1">IFERROR(VLOOKUP(C2500,' Disaggregation - Section E '!A$618:J2616,3,0),"")</f>
        <v/>
      </c>
      <c r="L2500" s="873"/>
      <c r="M2500" s="873" t="str">
        <f ca="1">IFERROR(IF(VLOOKUP(C2500,' Disaggregation - Section E '!A$618:O1419,15,0)=0,"",VLOOKUP(C2500,' Disaggregation - Section E '!A$618:O1419,15,0)),"")</f>
        <v/>
      </c>
      <c r="N2500" s="877" t="str">
        <f ca="1">IFERROR(IF(VLOOKUP(C2500,' Disaggregation - Section E '!A$618:J2616,10,0)=0,"",VLOOKUP(C2500,' Disaggregation - Section E '!A$618:J2616,10,0)),"")</f>
        <v/>
      </c>
      <c r="O2500" s="873"/>
    </row>
    <row r="2501" spans="1:15" x14ac:dyDescent="0.35">
      <c r="A2501" s="873" t="b">
        <f t="shared" ca="1" si="158"/>
        <v>0</v>
      </c>
      <c r="B2501" s="873"/>
      <c r="C2501" s="884" t="str">
        <f ca="1">IF(COUNTA(O$1703:O2501)=1,"",OFFSET(B2499,-COUNTA(O$1703:O2501)+3,1))</f>
        <v>a1655000001juIQAAY</v>
      </c>
      <c r="D2501" s="878"/>
      <c r="E2501" s="875" t="str">
        <f ca="1">IFERROR(IF(VLOOKUP(C2501,' Disaggregation - Section E '!A$618:J2617,7,0)="","",VLOOKUP(C2501,' Disaggregation - Section E '!A$618:J2617,7,0)*100),"")</f>
        <v/>
      </c>
      <c r="F2501" s="877" t="str">
        <f ca="1">IFERROR(VLOOKUP(C2501,' Disaggregation - Section E '!A$618:J2617,5,0),"")</f>
        <v/>
      </c>
      <c r="G2501" s="876" t="str">
        <f ca="1">IFERROR(IF(VLOOKUP(C2501,' Disaggregation - Section E '!A$618:J2617,6,0)="","",VLOOKUP(C2501,' Disaggregation - Section E '!A$618:J2617,6,0)),"")</f>
        <v/>
      </c>
      <c r="H2501" s="876" t="str">
        <f ca="1">IFERROR(IF(INDEX(' Disaggregation - Section E '!F$618:F2617,MATCH(C2501,' Disaggregation - Section E '!A$618:A2617,0)+1,1)&lt;&gt;0,INDEX(' Disaggregation - Section E '!F$618:F2617,MATCH(C2501,' Disaggregation - Section E '!A$618:A2617,0)+1,1),""),"")</f>
        <v/>
      </c>
      <c r="I2501" s="877" t="str">
        <f ca="1">IFERROR(IF(VLOOKUP(C2501,' Disaggregation - Section E '!A$618:J2617,8,0)=0,"",VLOOKUP(C2501,' Disaggregation - Section E '!A$618:J2617,8,0)),"")</f>
        <v/>
      </c>
      <c r="J2501" s="877" t="str">
        <f ca="1">IFERROR(IF(VLOOKUP(C2501,' Disaggregation - Section E '!A$618:J2617,9,0)="","",VLOOKUP(C2501,' Disaggregation - Section E '!A$618:J2617,9,0)),"")</f>
        <v/>
      </c>
      <c r="K2501" s="873" t="str">
        <f ca="1">IFERROR(VLOOKUP(C2501,' Disaggregation - Section E '!A$618:J2617,3,0),"")</f>
        <v/>
      </c>
      <c r="L2501" s="873"/>
      <c r="M2501" s="873" t="str">
        <f ca="1">IFERROR(IF(VLOOKUP(C2501,' Disaggregation - Section E '!A$618:O1420,15,0)=0,"",VLOOKUP(C2501,' Disaggregation - Section E '!A$618:O1420,15,0)),"")</f>
        <v/>
      </c>
      <c r="N2501" s="877" t="str">
        <f ca="1">IFERROR(IF(VLOOKUP(C2501,' Disaggregation - Section E '!A$618:J2617,10,0)=0,"",VLOOKUP(C2501,' Disaggregation - Section E '!A$618:J2617,10,0)),"")</f>
        <v/>
      </c>
      <c r="O2501" s="873"/>
    </row>
    <row r="2502" spans="1:15" x14ac:dyDescent="0.35">
      <c r="A2502" s="873" t="b">
        <f t="shared" ca="1" si="158"/>
        <v>0</v>
      </c>
      <c r="B2502" s="873"/>
      <c r="C2502" s="884" t="str">
        <f ca="1">IF(COUNTA(O$1703:O2502)=1,"",OFFSET(B2500,-COUNTA(O$1703:O2502)+3,1))</f>
        <v>a1655000001juIRAAY</v>
      </c>
      <c r="D2502" s="878"/>
      <c r="E2502" s="875" t="str">
        <f ca="1">IFERROR(IF(VLOOKUP(C2502,' Disaggregation - Section E '!A$618:J2618,7,0)="","",VLOOKUP(C2502,' Disaggregation - Section E '!A$618:J2618,7,0)*100),"")</f>
        <v/>
      </c>
      <c r="F2502" s="877" t="str">
        <f ca="1">IFERROR(VLOOKUP(C2502,' Disaggregation - Section E '!A$618:J2618,5,0),"")</f>
        <v/>
      </c>
      <c r="G2502" s="876" t="str">
        <f ca="1">IFERROR(IF(VLOOKUP(C2502,' Disaggregation - Section E '!A$618:J2618,6,0)="","",VLOOKUP(C2502,' Disaggregation - Section E '!A$618:J2618,6,0)),"")</f>
        <v/>
      </c>
      <c r="H2502" s="876" t="str">
        <f ca="1">IFERROR(IF(INDEX(' Disaggregation - Section E '!F$618:F2618,MATCH(C2502,' Disaggregation - Section E '!A$618:A2618,0)+1,1)&lt;&gt;0,INDEX(' Disaggregation - Section E '!F$618:F2618,MATCH(C2502,' Disaggregation - Section E '!A$618:A2618,0)+1,1),""),"")</f>
        <v/>
      </c>
      <c r="I2502" s="877" t="str">
        <f ca="1">IFERROR(IF(VLOOKUP(C2502,' Disaggregation - Section E '!A$618:J2618,8,0)=0,"",VLOOKUP(C2502,' Disaggregation - Section E '!A$618:J2618,8,0)),"")</f>
        <v/>
      </c>
      <c r="J2502" s="877" t="str">
        <f ca="1">IFERROR(IF(VLOOKUP(C2502,' Disaggregation - Section E '!A$618:J2618,9,0)="","",VLOOKUP(C2502,' Disaggregation - Section E '!A$618:J2618,9,0)),"")</f>
        <v/>
      </c>
      <c r="K2502" s="873" t="str">
        <f ca="1">IFERROR(VLOOKUP(C2502,' Disaggregation - Section E '!A$618:J2618,3,0),"")</f>
        <v/>
      </c>
      <c r="L2502" s="873"/>
      <c r="M2502" s="873" t="str">
        <f ca="1">IFERROR(IF(VLOOKUP(C2502,' Disaggregation - Section E '!A$618:O1421,15,0)=0,"",VLOOKUP(C2502,' Disaggregation - Section E '!A$618:O1421,15,0)),"")</f>
        <v/>
      </c>
      <c r="N2502" s="877" t="str">
        <f ca="1">IFERROR(IF(VLOOKUP(C2502,' Disaggregation - Section E '!A$618:J2618,10,0)=0,"",VLOOKUP(C2502,' Disaggregation - Section E '!A$618:J2618,10,0)),"")</f>
        <v/>
      </c>
      <c r="O2502" s="873"/>
    </row>
    <row r="2503" spans="1:15" x14ac:dyDescent="0.35">
      <c r="A2503" s="873" t="b">
        <f t="shared" ca="1" si="158"/>
        <v>0</v>
      </c>
      <c r="B2503" s="873"/>
      <c r="C2503" s="884" t="str">
        <f ca="1">IF(COUNTA(O$1703:O2503)=1,"",OFFSET(B2501,-COUNTA(O$1703:O2503)+3,1))</f>
        <v>a1655000001juISAAY</v>
      </c>
      <c r="D2503" s="878"/>
      <c r="E2503" s="875" t="str">
        <f ca="1">IFERROR(IF(VLOOKUP(C2503,' Disaggregation - Section E '!A$618:J2619,7,0)="","",VLOOKUP(C2503,' Disaggregation - Section E '!A$618:J2619,7,0)*100),"")</f>
        <v/>
      </c>
      <c r="F2503" s="877" t="str">
        <f ca="1">IFERROR(VLOOKUP(C2503,' Disaggregation - Section E '!A$618:J2619,5,0),"")</f>
        <v/>
      </c>
      <c r="G2503" s="876" t="str">
        <f ca="1">IFERROR(IF(VLOOKUP(C2503,' Disaggregation - Section E '!A$618:J2619,6,0)="","",VLOOKUP(C2503,' Disaggregation - Section E '!A$618:J2619,6,0)),"")</f>
        <v/>
      </c>
      <c r="H2503" s="876" t="str">
        <f ca="1">IFERROR(IF(INDEX(' Disaggregation - Section E '!F$618:F2619,MATCH(C2503,' Disaggregation - Section E '!A$618:A2619,0)+1,1)&lt;&gt;0,INDEX(' Disaggregation - Section E '!F$618:F2619,MATCH(C2503,' Disaggregation - Section E '!A$618:A2619,0)+1,1),""),"")</f>
        <v/>
      </c>
      <c r="I2503" s="877" t="str">
        <f ca="1">IFERROR(IF(VLOOKUP(C2503,' Disaggregation - Section E '!A$618:J2619,8,0)=0,"",VLOOKUP(C2503,' Disaggregation - Section E '!A$618:J2619,8,0)),"")</f>
        <v/>
      </c>
      <c r="J2503" s="877" t="str">
        <f ca="1">IFERROR(IF(VLOOKUP(C2503,' Disaggregation - Section E '!A$618:J2619,9,0)="","",VLOOKUP(C2503,' Disaggregation - Section E '!A$618:J2619,9,0)),"")</f>
        <v/>
      </c>
      <c r="K2503" s="873" t="str">
        <f ca="1">IFERROR(VLOOKUP(C2503,' Disaggregation - Section E '!A$618:J2619,3,0),"")</f>
        <v/>
      </c>
      <c r="L2503" s="873"/>
      <c r="M2503" s="873" t="str">
        <f ca="1">IFERROR(IF(VLOOKUP(C2503,' Disaggregation - Section E '!A$618:O1422,15,0)=0,"",VLOOKUP(C2503,' Disaggregation - Section E '!A$618:O1422,15,0)),"")</f>
        <v/>
      </c>
      <c r="N2503" s="877" t="str">
        <f ca="1">IFERROR(IF(VLOOKUP(C2503,' Disaggregation - Section E '!A$618:J2619,10,0)=0,"",VLOOKUP(C2503,' Disaggregation - Section E '!A$618:J2619,10,0)),"")</f>
        <v/>
      </c>
      <c r="O2503" s="873"/>
    </row>
    <row r="2504" spans="1:15" x14ac:dyDescent="0.35">
      <c r="A2504" s="873" t="b">
        <f t="shared" ca="1" si="158"/>
        <v>0</v>
      </c>
      <c r="B2504" s="873"/>
      <c r="C2504" s="884" t="str">
        <f ca="1">IF(COUNTA(O$1703:O2504)=1,"",OFFSET(B2502,-COUNTA(O$1703:O2504)+3,1))</f>
        <v>a1655000001juITAAY</v>
      </c>
      <c r="D2504" s="878"/>
      <c r="E2504" s="875" t="str">
        <f ca="1">IFERROR(IF(VLOOKUP(C2504,' Disaggregation - Section E '!A$618:J2620,7,0)="","",VLOOKUP(C2504,' Disaggregation - Section E '!A$618:J2620,7,0)*100),"")</f>
        <v/>
      </c>
      <c r="F2504" s="877" t="str">
        <f ca="1">IFERROR(VLOOKUP(C2504,' Disaggregation - Section E '!A$618:J2620,5,0),"")</f>
        <v/>
      </c>
      <c r="G2504" s="876" t="str">
        <f ca="1">IFERROR(IF(VLOOKUP(C2504,' Disaggregation - Section E '!A$618:J2620,6,0)="","",VLOOKUP(C2504,' Disaggregation - Section E '!A$618:J2620,6,0)),"")</f>
        <v/>
      </c>
      <c r="H2504" s="876" t="str">
        <f ca="1">IFERROR(IF(INDEX(' Disaggregation - Section E '!F$618:F2620,MATCH(C2504,' Disaggregation - Section E '!A$618:A2620,0)+1,1)&lt;&gt;0,INDEX(' Disaggregation - Section E '!F$618:F2620,MATCH(C2504,' Disaggregation - Section E '!A$618:A2620,0)+1,1),""),"")</f>
        <v/>
      </c>
      <c r="I2504" s="877" t="str">
        <f ca="1">IFERROR(IF(VLOOKUP(C2504,' Disaggregation - Section E '!A$618:J2620,8,0)=0,"",VLOOKUP(C2504,' Disaggregation - Section E '!A$618:J2620,8,0)),"")</f>
        <v/>
      </c>
      <c r="J2504" s="877" t="str">
        <f ca="1">IFERROR(IF(VLOOKUP(C2504,' Disaggregation - Section E '!A$618:J2620,9,0)="","",VLOOKUP(C2504,' Disaggregation - Section E '!A$618:J2620,9,0)),"")</f>
        <v/>
      </c>
      <c r="K2504" s="873" t="str">
        <f ca="1">IFERROR(VLOOKUP(C2504,' Disaggregation - Section E '!A$618:J2620,3,0),"")</f>
        <v/>
      </c>
      <c r="L2504" s="873"/>
      <c r="M2504" s="873" t="str">
        <f ca="1">IFERROR(IF(VLOOKUP(C2504,' Disaggregation - Section E '!A$618:O1423,15,0)=0,"",VLOOKUP(C2504,' Disaggregation - Section E '!A$618:O1423,15,0)),"")</f>
        <v/>
      </c>
      <c r="N2504" s="877" t="str">
        <f ca="1">IFERROR(IF(VLOOKUP(C2504,' Disaggregation - Section E '!A$618:J2620,10,0)=0,"",VLOOKUP(C2504,' Disaggregation - Section E '!A$618:J2620,10,0)),"")</f>
        <v/>
      </c>
      <c r="O2504" s="873"/>
    </row>
    <row r="2505" spans="1:15" x14ac:dyDescent="0.35">
      <c r="A2505" s="873" t="b">
        <f t="shared" ca="1" si="158"/>
        <v>0</v>
      </c>
      <c r="B2505" s="873"/>
      <c r="C2505" s="884" t="str">
        <f ca="1">IF(COUNTA(O$1703:O2505)=1,"",OFFSET(B2503,-COUNTA(O$1703:O2505)+3,1))</f>
        <v>a1655000001juIUAAY</v>
      </c>
      <c r="D2505" s="878"/>
      <c r="E2505" s="875" t="str">
        <f ca="1">IFERROR(IF(VLOOKUP(C2505,' Disaggregation - Section E '!A$618:J2621,7,0)="","",VLOOKUP(C2505,' Disaggregation - Section E '!A$618:J2621,7,0)*100),"")</f>
        <v/>
      </c>
      <c r="F2505" s="877" t="str">
        <f ca="1">IFERROR(VLOOKUP(C2505,' Disaggregation - Section E '!A$618:J2621,5,0),"")</f>
        <v/>
      </c>
      <c r="G2505" s="876" t="str">
        <f ca="1">IFERROR(IF(VLOOKUP(C2505,' Disaggregation - Section E '!A$618:J2621,6,0)="","",VLOOKUP(C2505,' Disaggregation - Section E '!A$618:J2621,6,0)),"")</f>
        <v/>
      </c>
      <c r="H2505" s="876" t="str">
        <f ca="1">IFERROR(IF(INDEX(' Disaggregation - Section E '!F$618:F2621,MATCH(C2505,' Disaggregation - Section E '!A$618:A2621,0)+1,1)&lt;&gt;0,INDEX(' Disaggregation - Section E '!F$618:F2621,MATCH(C2505,' Disaggregation - Section E '!A$618:A2621,0)+1,1),""),"")</f>
        <v/>
      </c>
      <c r="I2505" s="877" t="str">
        <f ca="1">IFERROR(IF(VLOOKUP(C2505,' Disaggregation - Section E '!A$618:J2621,8,0)=0,"",VLOOKUP(C2505,' Disaggregation - Section E '!A$618:J2621,8,0)),"")</f>
        <v/>
      </c>
      <c r="J2505" s="877" t="str">
        <f ca="1">IFERROR(IF(VLOOKUP(C2505,' Disaggregation - Section E '!A$618:J2621,9,0)="","",VLOOKUP(C2505,' Disaggregation - Section E '!A$618:J2621,9,0)),"")</f>
        <v/>
      </c>
      <c r="K2505" s="873" t="str">
        <f ca="1">IFERROR(VLOOKUP(C2505,' Disaggregation - Section E '!A$618:J2621,3,0),"")</f>
        <v/>
      </c>
      <c r="L2505" s="873"/>
      <c r="M2505" s="873" t="str">
        <f ca="1">IFERROR(IF(VLOOKUP(C2505,' Disaggregation - Section E '!A$618:O1424,15,0)=0,"",VLOOKUP(C2505,' Disaggregation - Section E '!A$618:O1424,15,0)),"")</f>
        <v/>
      </c>
      <c r="N2505" s="877" t="str">
        <f ca="1">IFERROR(IF(VLOOKUP(C2505,' Disaggregation - Section E '!A$618:J2621,10,0)=0,"",VLOOKUP(C2505,' Disaggregation - Section E '!A$618:J2621,10,0)),"")</f>
        <v/>
      </c>
      <c r="O2505" s="873"/>
    </row>
    <row r="2506" spans="1:15" x14ac:dyDescent="0.35">
      <c r="A2506" s="873" t="b">
        <f t="shared" ca="1" si="158"/>
        <v>0</v>
      </c>
      <c r="B2506" s="873"/>
      <c r="C2506" s="884" t="str">
        <f ca="1">IF(COUNTA(O$1703:O2506)=1,"",OFFSET(B2504,-COUNTA(O$1703:O2506)+3,1))</f>
        <v>a1655000001juIVAAY</v>
      </c>
      <c r="D2506" s="878"/>
      <c r="E2506" s="875" t="str">
        <f ca="1">IFERROR(IF(VLOOKUP(C2506,' Disaggregation - Section E '!A$618:J2622,7,0)="","",VLOOKUP(C2506,' Disaggregation - Section E '!A$618:J2622,7,0)*100),"")</f>
        <v/>
      </c>
      <c r="F2506" s="877" t="str">
        <f ca="1">IFERROR(VLOOKUP(C2506,' Disaggregation - Section E '!A$618:J2622,5,0),"")</f>
        <v/>
      </c>
      <c r="G2506" s="876" t="str">
        <f ca="1">IFERROR(IF(VLOOKUP(C2506,' Disaggregation - Section E '!A$618:J2622,6,0)="","",VLOOKUP(C2506,' Disaggregation - Section E '!A$618:J2622,6,0)),"")</f>
        <v/>
      </c>
      <c r="H2506" s="876" t="str">
        <f ca="1">IFERROR(IF(INDEX(' Disaggregation - Section E '!F$618:F2622,MATCH(C2506,' Disaggregation - Section E '!A$618:A2622,0)+1,1)&lt;&gt;0,INDEX(' Disaggregation - Section E '!F$618:F2622,MATCH(C2506,' Disaggregation - Section E '!A$618:A2622,0)+1,1),""),"")</f>
        <v/>
      </c>
      <c r="I2506" s="877" t="str">
        <f ca="1">IFERROR(IF(VLOOKUP(C2506,' Disaggregation - Section E '!A$618:J2622,8,0)=0,"",VLOOKUP(C2506,' Disaggregation - Section E '!A$618:J2622,8,0)),"")</f>
        <v/>
      </c>
      <c r="J2506" s="877" t="str">
        <f ca="1">IFERROR(IF(VLOOKUP(C2506,' Disaggregation - Section E '!A$618:J2622,9,0)="","",VLOOKUP(C2506,' Disaggregation - Section E '!A$618:J2622,9,0)),"")</f>
        <v/>
      </c>
      <c r="K2506" s="873" t="str">
        <f ca="1">IFERROR(VLOOKUP(C2506,' Disaggregation - Section E '!A$618:J2622,3,0),"")</f>
        <v/>
      </c>
      <c r="L2506" s="873"/>
      <c r="M2506" s="873" t="str">
        <f ca="1">IFERROR(IF(VLOOKUP(C2506,' Disaggregation - Section E '!A$618:O1425,15,0)=0,"",VLOOKUP(C2506,' Disaggregation - Section E '!A$618:O1425,15,0)),"")</f>
        <v/>
      </c>
      <c r="N2506" s="877" t="str">
        <f ca="1">IFERROR(IF(VLOOKUP(C2506,' Disaggregation - Section E '!A$618:J2622,10,0)=0,"",VLOOKUP(C2506,' Disaggregation - Section E '!A$618:J2622,10,0)),"")</f>
        <v/>
      </c>
      <c r="O2506" s="873"/>
    </row>
    <row r="2507" spans="1:15" x14ac:dyDescent="0.35">
      <c r="A2507" s="873" t="b">
        <f t="shared" ca="1" si="158"/>
        <v>0</v>
      </c>
      <c r="B2507" s="873"/>
      <c r="C2507" s="884" t="str">
        <f ca="1">IF(COUNTA(O$1703:O2507)=1,"",OFFSET(B2505,-COUNTA(O$1703:O2507)+3,1))</f>
        <v>a1655000001juIWAAY</v>
      </c>
      <c r="D2507" s="878"/>
      <c r="E2507" s="875" t="str">
        <f ca="1">IFERROR(IF(VLOOKUP(C2507,' Disaggregation - Section E '!A$618:J2623,7,0)="","",VLOOKUP(C2507,' Disaggregation - Section E '!A$618:J2623,7,0)*100),"")</f>
        <v/>
      </c>
      <c r="F2507" s="877" t="str">
        <f ca="1">IFERROR(VLOOKUP(C2507,' Disaggregation - Section E '!A$618:J2623,5,0),"")</f>
        <v/>
      </c>
      <c r="G2507" s="876" t="str">
        <f ca="1">IFERROR(IF(VLOOKUP(C2507,' Disaggregation - Section E '!A$618:J2623,6,0)="","",VLOOKUP(C2507,' Disaggregation - Section E '!A$618:J2623,6,0)),"")</f>
        <v/>
      </c>
      <c r="H2507" s="876" t="str">
        <f ca="1">IFERROR(IF(INDEX(' Disaggregation - Section E '!F$618:F2623,MATCH(C2507,' Disaggregation - Section E '!A$618:A2623,0)+1,1)&lt;&gt;0,INDEX(' Disaggregation - Section E '!F$618:F2623,MATCH(C2507,' Disaggregation - Section E '!A$618:A2623,0)+1,1),""),"")</f>
        <v/>
      </c>
      <c r="I2507" s="877" t="str">
        <f ca="1">IFERROR(IF(VLOOKUP(C2507,' Disaggregation - Section E '!A$618:J2623,8,0)=0,"",VLOOKUP(C2507,' Disaggregation - Section E '!A$618:J2623,8,0)),"")</f>
        <v/>
      </c>
      <c r="J2507" s="877" t="str">
        <f ca="1">IFERROR(IF(VLOOKUP(C2507,' Disaggregation - Section E '!A$618:J2623,9,0)="","",VLOOKUP(C2507,' Disaggregation - Section E '!A$618:J2623,9,0)),"")</f>
        <v/>
      </c>
      <c r="K2507" s="873" t="str">
        <f ca="1">IFERROR(VLOOKUP(C2507,' Disaggregation - Section E '!A$618:J2623,3,0),"")</f>
        <v/>
      </c>
      <c r="L2507" s="873"/>
      <c r="M2507" s="873" t="str">
        <f ca="1">IFERROR(IF(VLOOKUP(C2507,' Disaggregation - Section E '!A$618:O1426,15,0)=0,"",VLOOKUP(C2507,' Disaggregation - Section E '!A$618:O1426,15,0)),"")</f>
        <v/>
      </c>
      <c r="N2507" s="877" t="str">
        <f ca="1">IFERROR(IF(VLOOKUP(C2507,' Disaggregation - Section E '!A$618:J2623,10,0)=0,"",VLOOKUP(C2507,' Disaggregation - Section E '!A$618:J2623,10,0)),"")</f>
        <v/>
      </c>
      <c r="O2507" s="873"/>
    </row>
    <row r="2508" spans="1:15" x14ac:dyDescent="0.35">
      <c r="A2508" s="873" t="b">
        <f t="shared" ca="1" si="158"/>
        <v>0</v>
      </c>
      <c r="B2508" s="873"/>
      <c r="C2508" s="884" t="str">
        <f ca="1">IF(COUNTA(O$1703:O2508)=1,"",OFFSET(B2506,-COUNTA(O$1703:O2508)+3,1))</f>
        <v>a1655000001juIXAAY</v>
      </c>
      <c r="D2508" s="878"/>
      <c r="E2508" s="875" t="str">
        <f ca="1">IFERROR(IF(VLOOKUP(C2508,' Disaggregation - Section E '!A$618:J2624,7,0)="","",VLOOKUP(C2508,' Disaggregation - Section E '!A$618:J2624,7,0)*100),"")</f>
        <v/>
      </c>
      <c r="F2508" s="877" t="str">
        <f ca="1">IFERROR(VLOOKUP(C2508,' Disaggregation - Section E '!A$618:J2624,5,0),"")</f>
        <v/>
      </c>
      <c r="G2508" s="876" t="str">
        <f ca="1">IFERROR(IF(VLOOKUP(C2508,' Disaggregation - Section E '!A$618:J2624,6,0)="","",VLOOKUP(C2508,' Disaggregation - Section E '!A$618:J2624,6,0)),"")</f>
        <v/>
      </c>
      <c r="H2508" s="876" t="str">
        <f ca="1">IFERROR(IF(INDEX(' Disaggregation - Section E '!F$618:F2624,MATCH(C2508,' Disaggregation - Section E '!A$618:A2624,0)+1,1)&lt;&gt;0,INDEX(' Disaggregation - Section E '!F$618:F2624,MATCH(C2508,' Disaggregation - Section E '!A$618:A2624,0)+1,1),""),"")</f>
        <v/>
      </c>
      <c r="I2508" s="877" t="str">
        <f ca="1">IFERROR(IF(VLOOKUP(C2508,' Disaggregation - Section E '!A$618:J2624,8,0)=0,"",VLOOKUP(C2508,' Disaggregation - Section E '!A$618:J2624,8,0)),"")</f>
        <v/>
      </c>
      <c r="J2508" s="877" t="str">
        <f ca="1">IFERROR(IF(VLOOKUP(C2508,' Disaggregation - Section E '!A$618:J2624,9,0)="","",VLOOKUP(C2508,' Disaggregation - Section E '!A$618:J2624,9,0)),"")</f>
        <v/>
      </c>
      <c r="K2508" s="873" t="str">
        <f ca="1">IFERROR(VLOOKUP(C2508,' Disaggregation - Section E '!A$618:J2624,3,0),"")</f>
        <v/>
      </c>
      <c r="L2508" s="873"/>
      <c r="M2508" s="873" t="str">
        <f ca="1">IFERROR(IF(VLOOKUP(C2508,' Disaggregation - Section E '!A$618:O1427,15,0)=0,"",VLOOKUP(C2508,' Disaggregation - Section E '!A$618:O1427,15,0)),"")</f>
        <v/>
      </c>
      <c r="N2508" s="877" t="str">
        <f ca="1">IFERROR(IF(VLOOKUP(C2508,' Disaggregation - Section E '!A$618:J2624,10,0)=0,"",VLOOKUP(C2508,' Disaggregation - Section E '!A$618:J2624,10,0)),"")</f>
        <v/>
      </c>
      <c r="O2508" s="873"/>
    </row>
    <row r="2509" spans="1:15" x14ac:dyDescent="0.35">
      <c r="A2509" s="873" t="b">
        <f t="shared" ca="1" si="158"/>
        <v>0</v>
      </c>
      <c r="B2509" s="873"/>
      <c r="C2509" s="884" t="str">
        <f ca="1">IF(COUNTA(O$1703:O2509)=1,"",OFFSET(B2507,-COUNTA(O$1703:O2509)+3,1))</f>
        <v>a1655000001juIYAAY</v>
      </c>
      <c r="D2509" s="878"/>
      <c r="E2509" s="875" t="str">
        <f ca="1">IFERROR(IF(VLOOKUP(C2509,' Disaggregation - Section E '!A$618:J2625,7,0)="","",VLOOKUP(C2509,' Disaggregation - Section E '!A$618:J2625,7,0)*100),"")</f>
        <v/>
      </c>
      <c r="F2509" s="877" t="str">
        <f ca="1">IFERROR(VLOOKUP(C2509,' Disaggregation - Section E '!A$618:J2625,5,0),"")</f>
        <v/>
      </c>
      <c r="G2509" s="876" t="str">
        <f ca="1">IFERROR(IF(VLOOKUP(C2509,' Disaggregation - Section E '!A$618:J2625,6,0)="","",VLOOKUP(C2509,' Disaggregation - Section E '!A$618:J2625,6,0)),"")</f>
        <v/>
      </c>
      <c r="H2509" s="876" t="str">
        <f ca="1">IFERROR(IF(INDEX(' Disaggregation - Section E '!F$618:F2625,MATCH(C2509,' Disaggregation - Section E '!A$618:A2625,0)+1,1)&lt;&gt;0,INDEX(' Disaggregation - Section E '!F$618:F2625,MATCH(C2509,' Disaggregation - Section E '!A$618:A2625,0)+1,1),""),"")</f>
        <v/>
      </c>
      <c r="I2509" s="877" t="str">
        <f ca="1">IFERROR(IF(VLOOKUP(C2509,' Disaggregation - Section E '!A$618:J2625,8,0)=0,"",VLOOKUP(C2509,' Disaggregation - Section E '!A$618:J2625,8,0)),"")</f>
        <v/>
      </c>
      <c r="J2509" s="877" t="str">
        <f ca="1">IFERROR(IF(VLOOKUP(C2509,' Disaggregation - Section E '!A$618:J2625,9,0)="","",VLOOKUP(C2509,' Disaggregation - Section E '!A$618:J2625,9,0)),"")</f>
        <v/>
      </c>
      <c r="K2509" s="873" t="str">
        <f ca="1">IFERROR(VLOOKUP(C2509,' Disaggregation - Section E '!A$618:J2625,3,0),"")</f>
        <v/>
      </c>
      <c r="L2509" s="873"/>
      <c r="M2509" s="873" t="str">
        <f ca="1">IFERROR(IF(VLOOKUP(C2509,' Disaggregation - Section E '!A$618:O1428,15,0)=0,"",VLOOKUP(C2509,' Disaggregation - Section E '!A$618:O1428,15,0)),"")</f>
        <v/>
      </c>
      <c r="N2509" s="877" t="str">
        <f ca="1">IFERROR(IF(VLOOKUP(C2509,' Disaggregation - Section E '!A$618:J2625,10,0)=0,"",VLOOKUP(C2509,' Disaggregation - Section E '!A$618:J2625,10,0)),"")</f>
        <v/>
      </c>
      <c r="O2509" s="873"/>
    </row>
    <row r="2510" spans="1:15" x14ac:dyDescent="0.35">
      <c r="A2510" s="873" t="b">
        <f t="shared" ca="1" si="158"/>
        <v>0</v>
      </c>
      <c r="B2510" s="873"/>
      <c r="C2510" s="884" t="str">
        <f ca="1">IF(COUNTA(O$1703:O2510)=1,"",OFFSET(B2508,-COUNTA(O$1703:O2510)+3,1))</f>
        <v>a1655000001juIZAAY</v>
      </c>
      <c r="D2510" s="878"/>
      <c r="E2510" s="875" t="str">
        <f ca="1">IFERROR(IF(VLOOKUP(C2510,' Disaggregation - Section E '!A$618:J2626,7,0)="","",VLOOKUP(C2510,' Disaggregation - Section E '!A$618:J2626,7,0)*100),"")</f>
        <v/>
      </c>
      <c r="F2510" s="877" t="str">
        <f ca="1">IFERROR(VLOOKUP(C2510,' Disaggregation - Section E '!A$618:J2626,5,0),"")</f>
        <v/>
      </c>
      <c r="G2510" s="876" t="str">
        <f ca="1">IFERROR(IF(VLOOKUP(C2510,' Disaggregation - Section E '!A$618:J2626,6,0)="","",VLOOKUP(C2510,' Disaggregation - Section E '!A$618:J2626,6,0)),"")</f>
        <v/>
      </c>
      <c r="H2510" s="876" t="str">
        <f ca="1">IFERROR(IF(INDEX(' Disaggregation - Section E '!F$618:F2626,MATCH(C2510,' Disaggregation - Section E '!A$618:A2626,0)+1,1)&lt;&gt;0,INDEX(' Disaggregation - Section E '!F$618:F2626,MATCH(C2510,' Disaggregation - Section E '!A$618:A2626,0)+1,1),""),"")</f>
        <v/>
      </c>
      <c r="I2510" s="877" t="str">
        <f ca="1">IFERROR(IF(VLOOKUP(C2510,' Disaggregation - Section E '!A$618:J2626,8,0)=0,"",VLOOKUP(C2510,' Disaggregation - Section E '!A$618:J2626,8,0)),"")</f>
        <v/>
      </c>
      <c r="J2510" s="877" t="str">
        <f ca="1">IFERROR(IF(VLOOKUP(C2510,' Disaggregation - Section E '!A$618:J2626,9,0)="","",VLOOKUP(C2510,' Disaggregation - Section E '!A$618:J2626,9,0)),"")</f>
        <v/>
      </c>
      <c r="K2510" s="873" t="str">
        <f ca="1">IFERROR(VLOOKUP(C2510,' Disaggregation - Section E '!A$618:J2626,3,0),"")</f>
        <v/>
      </c>
      <c r="L2510" s="873"/>
      <c r="M2510" s="873" t="str">
        <f ca="1">IFERROR(IF(VLOOKUP(C2510,' Disaggregation - Section E '!A$618:O1429,15,0)=0,"",VLOOKUP(C2510,' Disaggregation - Section E '!A$618:O1429,15,0)),"")</f>
        <v/>
      </c>
      <c r="N2510" s="877" t="str">
        <f ca="1">IFERROR(IF(VLOOKUP(C2510,' Disaggregation - Section E '!A$618:J2626,10,0)=0,"",VLOOKUP(C2510,' Disaggregation - Section E '!A$618:J2626,10,0)),"")</f>
        <v/>
      </c>
      <c r="O2510" s="873"/>
    </row>
    <row r="2511" spans="1:15" x14ac:dyDescent="0.35">
      <c r="A2511" s="873" t="b">
        <f t="shared" ca="1" si="158"/>
        <v>0</v>
      </c>
      <c r="B2511" s="873"/>
      <c r="C2511" s="884" t="str">
        <f ca="1">IF(COUNTA(O$1703:O2511)=1,"",OFFSET(B2509,-COUNTA(O$1703:O2511)+3,1))</f>
        <v>a1655000001juIaAAI</v>
      </c>
      <c r="D2511" s="878"/>
      <c r="E2511" s="875" t="str">
        <f ca="1">IFERROR(IF(VLOOKUP(C2511,' Disaggregation - Section E '!A$618:J2627,7,0)="","",VLOOKUP(C2511,' Disaggregation - Section E '!A$618:J2627,7,0)*100),"")</f>
        <v/>
      </c>
      <c r="F2511" s="877" t="str">
        <f ca="1">IFERROR(VLOOKUP(C2511,' Disaggregation - Section E '!A$618:J2627,5,0),"")</f>
        <v/>
      </c>
      <c r="G2511" s="876" t="str">
        <f ca="1">IFERROR(IF(VLOOKUP(C2511,' Disaggregation - Section E '!A$618:J2627,6,0)="","",VLOOKUP(C2511,' Disaggregation - Section E '!A$618:J2627,6,0)),"")</f>
        <v/>
      </c>
      <c r="H2511" s="876" t="str">
        <f ca="1">IFERROR(IF(INDEX(' Disaggregation - Section E '!F$618:F2627,MATCH(C2511,' Disaggregation - Section E '!A$618:A2627,0)+1,1)&lt;&gt;0,INDEX(' Disaggregation - Section E '!F$618:F2627,MATCH(C2511,' Disaggregation - Section E '!A$618:A2627,0)+1,1),""),"")</f>
        <v/>
      </c>
      <c r="I2511" s="877" t="str">
        <f ca="1">IFERROR(IF(VLOOKUP(C2511,' Disaggregation - Section E '!A$618:J2627,8,0)=0,"",VLOOKUP(C2511,' Disaggregation - Section E '!A$618:J2627,8,0)),"")</f>
        <v/>
      </c>
      <c r="J2511" s="877" t="str">
        <f ca="1">IFERROR(IF(VLOOKUP(C2511,' Disaggregation - Section E '!A$618:J2627,9,0)="","",VLOOKUP(C2511,' Disaggregation - Section E '!A$618:J2627,9,0)),"")</f>
        <v/>
      </c>
      <c r="K2511" s="873" t="str">
        <f ca="1">IFERROR(VLOOKUP(C2511,' Disaggregation - Section E '!A$618:J2627,3,0),"")</f>
        <v/>
      </c>
      <c r="L2511" s="873"/>
      <c r="M2511" s="873" t="str">
        <f ca="1">IFERROR(IF(VLOOKUP(C2511,' Disaggregation - Section E '!A$618:O1430,15,0)=0,"",VLOOKUP(C2511,' Disaggregation - Section E '!A$618:O1430,15,0)),"")</f>
        <v/>
      </c>
      <c r="N2511" s="877" t="str">
        <f ca="1">IFERROR(IF(VLOOKUP(C2511,' Disaggregation - Section E '!A$618:J2627,10,0)=0,"",VLOOKUP(C2511,' Disaggregation - Section E '!A$618:J2627,10,0)),"")</f>
        <v/>
      </c>
      <c r="O2511" s="873"/>
    </row>
    <row r="2512" spans="1:15" x14ac:dyDescent="0.35">
      <c r="A2512" s="873" t="b">
        <f t="shared" ca="1" si="158"/>
        <v>0</v>
      </c>
      <c r="B2512" s="873"/>
      <c r="C2512" s="884" t="str">
        <f ca="1">IF(COUNTA(O$1703:O2512)=1,"",OFFSET(B2510,-COUNTA(O$1703:O2512)+3,1))</f>
        <v>a1655000001juIbAAI</v>
      </c>
      <c r="D2512" s="878"/>
      <c r="E2512" s="875" t="str">
        <f ca="1">IFERROR(IF(VLOOKUP(C2512,' Disaggregation - Section E '!A$618:J2628,7,0)="","",VLOOKUP(C2512,' Disaggregation - Section E '!A$618:J2628,7,0)*100),"")</f>
        <v/>
      </c>
      <c r="F2512" s="877" t="str">
        <f ca="1">IFERROR(VLOOKUP(C2512,' Disaggregation - Section E '!A$618:J2628,5,0),"")</f>
        <v/>
      </c>
      <c r="G2512" s="876" t="str">
        <f ca="1">IFERROR(IF(VLOOKUP(C2512,' Disaggregation - Section E '!A$618:J2628,6,0)="","",VLOOKUP(C2512,' Disaggregation - Section E '!A$618:J2628,6,0)),"")</f>
        <v/>
      </c>
      <c r="H2512" s="876" t="str">
        <f ca="1">IFERROR(IF(INDEX(' Disaggregation - Section E '!F$618:F2628,MATCH(C2512,' Disaggregation - Section E '!A$618:A2628,0)+1,1)&lt;&gt;0,INDEX(' Disaggregation - Section E '!F$618:F2628,MATCH(C2512,' Disaggregation - Section E '!A$618:A2628,0)+1,1),""),"")</f>
        <v/>
      </c>
      <c r="I2512" s="877" t="str">
        <f ca="1">IFERROR(IF(VLOOKUP(C2512,' Disaggregation - Section E '!A$618:J2628,8,0)=0,"",VLOOKUP(C2512,' Disaggregation - Section E '!A$618:J2628,8,0)),"")</f>
        <v/>
      </c>
      <c r="J2512" s="877" t="str">
        <f ca="1">IFERROR(IF(VLOOKUP(C2512,' Disaggregation - Section E '!A$618:J2628,9,0)="","",VLOOKUP(C2512,' Disaggregation - Section E '!A$618:J2628,9,0)),"")</f>
        <v/>
      </c>
      <c r="K2512" s="873" t="str">
        <f ca="1">IFERROR(VLOOKUP(C2512,' Disaggregation - Section E '!A$618:J2628,3,0),"")</f>
        <v/>
      </c>
      <c r="L2512" s="873"/>
      <c r="M2512" s="873" t="str">
        <f ca="1">IFERROR(IF(VLOOKUP(C2512,' Disaggregation - Section E '!A$618:O1431,15,0)=0,"",VLOOKUP(C2512,' Disaggregation - Section E '!A$618:O1431,15,0)),"")</f>
        <v/>
      </c>
      <c r="N2512" s="877" t="str">
        <f ca="1">IFERROR(IF(VLOOKUP(C2512,' Disaggregation - Section E '!A$618:J2628,10,0)=0,"",VLOOKUP(C2512,' Disaggregation - Section E '!A$618:J2628,10,0)),"")</f>
        <v/>
      </c>
      <c r="O2512" s="873"/>
    </row>
    <row r="2513" spans="1:15" x14ac:dyDescent="0.35">
      <c r="A2513" s="873" t="b">
        <f t="shared" ca="1" si="158"/>
        <v>0</v>
      </c>
      <c r="B2513" s="873"/>
      <c r="C2513" s="884" t="str">
        <f ca="1">IF(COUNTA(O$1703:O2513)=1,"",OFFSET(B2511,-COUNTA(O$1703:O2513)+3,1))</f>
        <v>a1655000001juIcAAI</v>
      </c>
      <c r="D2513" s="878"/>
      <c r="E2513" s="875" t="str">
        <f ca="1">IFERROR(IF(VLOOKUP(C2513,' Disaggregation - Section E '!A$618:J2629,7,0)="","",VLOOKUP(C2513,' Disaggregation - Section E '!A$618:J2629,7,0)*100),"")</f>
        <v/>
      </c>
      <c r="F2513" s="877" t="str">
        <f ca="1">IFERROR(VLOOKUP(C2513,' Disaggregation - Section E '!A$618:J2629,5,0),"")</f>
        <v/>
      </c>
      <c r="G2513" s="876" t="str">
        <f ca="1">IFERROR(IF(VLOOKUP(C2513,' Disaggregation - Section E '!A$618:J2629,6,0)="","",VLOOKUP(C2513,' Disaggregation - Section E '!A$618:J2629,6,0)),"")</f>
        <v/>
      </c>
      <c r="H2513" s="876" t="str">
        <f ca="1">IFERROR(IF(INDEX(' Disaggregation - Section E '!F$618:F2629,MATCH(C2513,' Disaggregation - Section E '!A$618:A2629,0)+1,1)&lt;&gt;0,INDEX(' Disaggregation - Section E '!F$618:F2629,MATCH(C2513,' Disaggregation - Section E '!A$618:A2629,0)+1,1),""),"")</f>
        <v/>
      </c>
      <c r="I2513" s="877" t="str">
        <f ca="1">IFERROR(IF(VLOOKUP(C2513,' Disaggregation - Section E '!A$618:J2629,8,0)=0,"",VLOOKUP(C2513,' Disaggregation - Section E '!A$618:J2629,8,0)),"")</f>
        <v/>
      </c>
      <c r="J2513" s="877" t="str">
        <f ca="1">IFERROR(IF(VLOOKUP(C2513,' Disaggregation - Section E '!A$618:J2629,9,0)="","",VLOOKUP(C2513,' Disaggregation - Section E '!A$618:J2629,9,0)),"")</f>
        <v/>
      </c>
      <c r="K2513" s="873" t="str">
        <f ca="1">IFERROR(VLOOKUP(C2513,' Disaggregation - Section E '!A$618:J2629,3,0),"")</f>
        <v/>
      </c>
      <c r="L2513" s="873"/>
      <c r="M2513" s="873" t="str">
        <f ca="1">IFERROR(IF(VLOOKUP(C2513,' Disaggregation - Section E '!A$618:O1432,15,0)=0,"",VLOOKUP(C2513,' Disaggregation - Section E '!A$618:O1432,15,0)),"")</f>
        <v/>
      </c>
      <c r="N2513" s="877" t="str">
        <f ca="1">IFERROR(IF(VLOOKUP(C2513,' Disaggregation - Section E '!A$618:J2629,10,0)=0,"",VLOOKUP(C2513,' Disaggregation - Section E '!A$618:J2629,10,0)),"")</f>
        <v/>
      </c>
      <c r="O2513" s="873"/>
    </row>
    <row r="2514" spans="1:15" x14ac:dyDescent="0.35">
      <c r="A2514" s="873" t="b">
        <f t="shared" ca="1" si="158"/>
        <v>0</v>
      </c>
      <c r="B2514" s="873"/>
      <c r="C2514" s="884" t="str">
        <f ca="1">IF(COUNTA(O$1703:O2514)=1,"",OFFSET(B2512,-COUNTA(O$1703:O2514)+3,1))</f>
        <v>a1655000001juIdAAI</v>
      </c>
      <c r="D2514" s="878"/>
      <c r="E2514" s="875" t="str">
        <f ca="1">IFERROR(IF(VLOOKUP(C2514,' Disaggregation - Section E '!A$618:J2630,7,0)="","",VLOOKUP(C2514,' Disaggregation - Section E '!A$618:J2630,7,0)*100),"")</f>
        <v/>
      </c>
      <c r="F2514" s="877" t="str">
        <f ca="1">IFERROR(VLOOKUP(C2514,' Disaggregation - Section E '!A$618:J2630,5,0),"")</f>
        <v/>
      </c>
      <c r="G2514" s="876" t="str">
        <f ca="1">IFERROR(IF(VLOOKUP(C2514,' Disaggregation - Section E '!A$618:J2630,6,0)="","",VLOOKUP(C2514,' Disaggregation - Section E '!A$618:J2630,6,0)),"")</f>
        <v/>
      </c>
      <c r="H2514" s="876" t="str">
        <f ca="1">IFERROR(IF(INDEX(' Disaggregation - Section E '!F$618:F2630,MATCH(C2514,' Disaggregation - Section E '!A$618:A2630,0)+1,1)&lt;&gt;0,INDEX(' Disaggregation - Section E '!F$618:F2630,MATCH(C2514,' Disaggregation - Section E '!A$618:A2630,0)+1,1),""),"")</f>
        <v/>
      </c>
      <c r="I2514" s="877" t="str">
        <f ca="1">IFERROR(IF(VLOOKUP(C2514,' Disaggregation - Section E '!A$618:J2630,8,0)=0,"",VLOOKUP(C2514,' Disaggregation - Section E '!A$618:J2630,8,0)),"")</f>
        <v/>
      </c>
      <c r="J2514" s="877" t="str">
        <f ca="1">IFERROR(IF(VLOOKUP(C2514,' Disaggregation - Section E '!A$618:J2630,9,0)="","",VLOOKUP(C2514,' Disaggregation - Section E '!A$618:J2630,9,0)),"")</f>
        <v/>
      </c>
      <c r="K2514" s="873" t="str">
        <f ca="1">IFERROR(VLOOKUP(C2514,' Disaggregation - Section E '!A$618:J2630,3,0),"")</f>
        <v/>
      </c>
      <c r="L2514" s="873"/>
      <c r="M2514" s="873" t="str">
        <f ca="1">IFERROR(IF(VLOOKUP(C2514,' Disaggregation - Section E '!A$618:O1433,15,0)=0,"",VLOOKUP(C2514,' Disaggregation - Section E '!A$618:O1433,15,0)),"")</f>
        <v/>
      </c>
      <c r="N2514" s="877" t="str">
        <f ca="1">IFERROR(IF(VLOOKUP(C2514,' Disaggregation - Section E '!A$618:J2630,10,0)=0,"",VLOOKUP(C2514,' Disaggregation - Section E '!A$618:J2630,10,0)),"")</f>
        <v/>
      </c>
      <c r="O2514" s="873"/>
    </row>
    <row r="2515" spans="1:15" x14ac:dyDescent="0.35">
      <c r="A2515" s="873" t="b">
        <f t="shared" ca="1" si="158"/>
        <v>0</v>
      </c>
      <c r="B2515" s="873"/>
      <c r="C2515" s="884" t="str">
        <f ca="1">IF(COUNTA(O$1703:O2515)=1,"",OFFSET(B2513,-COUNTA(O$1703:O2515)+3,1))</f>
        <v>a1655000001juIeAAI</v>
      </c>
      <c r="D2515" s="878"/>
      <c r="E2515" s="875" t="str">
        <f ca="1">IFERROR(IF(VLOOKUP(C2515,' Disaggregation - Section E '!A$618:J2631,7,0)="","",VLOOKUP(C2515,' Disaggregation - Section E '!A$618:J2631,7,0)*100),"")</f>
        <v/>
      </c>
      <c r="F2515" s="877" t="str">
        <f ca="1">IFERROR(VLOOKUP(C2515,' Disaggregation - Section E '!A$618:J2631,5,0),"")</f>
        <v/>
      </c>
      <c r="G2515" s="876" t="str">
        <f ca="1">IFERROR(IF(VLOOKUP(C2515,' Disaggregation - Section E '!A$618:J2631,6,0)="","",VLOOKUP(C2515,' Disaggregation - Section E '!A$618:J2631,6,0)),"")</f>
        <v/>
      </c>
      <c r="H2515" s="876" t="str">
        <f ca="1">IFERROR(IF(INDEX(' Disaggregation - Section E '!F$618:F2631,MATCH(C2515,' Disaggregation - Section E '!A$618:A2631,0)+1,1)&lt;&gt;0,INDEX(' Disaggregation - Section E '!F$618:F2631,MATCH(C2515,' Disaggregation - Section E '!A$618:A2631,0)+1,1),""),"")</f>
        <v/>
      </c>
      <c r="I2515" s="877" t="str">
        <f ca="1">IFERROR(IF(VLOOKUP(C2515,' Disaggregation - Section E '!A$618:J2631,8,0)=0,"",VLOOKUP(C2515,' Disaggregation - Section E '!A$618:J2631,8,0)),"")</f>
        <v/>
      </c>
      <c r="J2515" s="877" t="str">
        <f ca="1">IFERROR(IF(VLOOKUP(C2515,' Disaggregation - Section E '!A$618:J2631,9,0)="","",VLOOKUP(C2515,' Disaggregation - Section E '!A$618:J2631,9,0)),"")</f>
        <v/>
      </c>
      <c r="K2515" s="873" t="str">
        <f ca="1">IFERROR(VLOOKUP(C2515,' Disaggregation - Section E '!A$618:J2631,3,0),"")</f>
        <v/>
      </c>
      <c r="L2515" s="873"/>
      <c r="M2515" s="873" t="str">
        <f ca="1">IFERROR(IF(VLOOKUP(C2515,' Disaggregation - Section E '!A$618:O1434,15,0)=0,"",VLOOKUP(C2515,' Disaggregation - Section E '!A$618:O1434,15,0)),"")</f>
        <v/>
      </c>
      <c r="N2515" s="877" t="str">
        <f ca="1">IFERROR(IF(VLOOKUP(C2515,' Disaggregation - Section E '!A$618:J2631,10,0)=0,"",VLOOKUP(C2515,' Disaggregation - Section E '!A$618:J2631,10,0)),"")</f>
        <v/>
      </c>
      <c r="O2515" s="873"/>
    </row>
    <row r="2516" spans="1:15" x14ac:dyDescent="0.35">
      <c r="A2516" s="873" t="b">
        <f t="shared" ca="1" si="158"/>
        <v>0</v>
      </c>
      <c r="B2516" s="873"/>
      <c r="C2516" s="884" t="str">
        <f ca="1">IF(COUNTA(O$1703:O2516)=1,"",OFFSET(B2514,-COUNTA(O$1703:O2516)+3,1))</f>
        <v>a1655000001juIfAAI</v>
      </c>
      <c r="D2516" s="878"/>
      <c r="E2516" s="875" t="str">
        <f ca="1">IFERROR(IF(VLOOKUP(C2516,' Disaggregation - Section E '!A$618:J2632,7,0)="","",VLOOKUP(C2516,' Disaggregation - Section E '!A$618:J2632,7,0)*100),"")</f>
        <v/>
      </c>
      <c r="F2516" s="877" t="str">
        <f ca="1">IFERROR(VLOOKUP(C2516,' Disaggregation - Section E '!A$618:J2632,5,0),"")</f>
        <v/>
      </c>
      <c r="G2516" s="876" t="str">
        <f ca="1">IFERROR(IF(VLOOKUP(C2516,' Disaggregation - Section E '!A$618:J2632,6,0)="","",VLOOKUP(C2516,' Disaggregation - Section E '!A$618:J2632,6,0)),"")</f>
        <v/>
      </c>
      <c r="H2516" s="876" t="str">
        <f ca="1">IFERROR(IF(INDEX(' Disaggregation - Section E '!F$618:F2632,MATCH(C2516,' Disaggregation - Section E '!A$618:A2632,0)+1,1)&lt;&gt;0,INDEX(' Disaggregation - Section E '!F$618:F2632,MATCH(C2516,' Disaggregation - Section E '!A$618:A2632,0)+1,1),""),"")</f>
        <v/>
      </c>
      <c r="I2516" s="877" t="str">
        <f ca="1">IFERROR(IF(VLOOKUP(C2516,' Disaggregation - Section E '!A$618:J2632,8,0)=0,"",VLOOKUP(C2516,' Disaggregation - Section E '!A$618:J2632,8,0)),"")</f>
        <v/>
      </c>
      <c r="J2516" s="877" t="str">
        <f ca="1">IFERROR(IF(VLOOKUP(C2516,' Disaggregation - Section E '!A$618:J2632,9,0)="","",VLOOKUP(C2516,' Disaggregation - Section E '!A$618:J2632,9,0)),"")</f>
        <v/>
      </c>
      <c r="K2516" s="873" t="str">
        <f ca="1">IFERROR(VLOOKUP(C2516,' Disaggregation - Section E '!A$618:J2632,3,0),"")</f>
        <v/>
      </c>
      <c r="L2516" s="873"/>
      <c r="M2516" s="873" t="str">
        <f ca="1">IFERROR(IF(VLOOKUP(C2516,' Disaggregation - Section E '!A$618:O1435,15,0)=0,"",VLOOKUP(C2516,' Disaggregation - Section E '!A$618:O1435,15,0)),"")</f>
        <v/>
      </c>
      <c r="N2516" s="877" t="str">
        <f ca="1">IFERROR(IF(VLOOKUP(C2516,' Disaggregation - Section E '!A$618:J2632,10,0)=0,"",VLOOKUP(C2516,' Disaggregation - Section E '!A$618:J2632,10,0)),"")</f>
        <v/>
      </c>
      <c r="O2516" s="873"/>
    </row>
    <row r="2517" spans="1:15" x14ac:dyDescent="0.35">
      <c r="A2517" s="873" t="b">
        <f t="shared" ca="1" si="158"/>
        <v>0</v>
      </c>
      <c r="B2517" s="873"/>
      <c r="C2517" s="884" t="str">
        <f ca="1">IF(COUNTA(O$1703:O2517)=1,"",OFFSET(B2515,-COUNTA(O$1703:O2517)+3,1))</f>
        <v>a1655000001juIgAAI</v>
      </c>
      <c r="D2517" s="878"/>
      <c r="E2517" s="875" t="str">
        <f ca="1">IFERROR(IF(VLOOKUP(C2517,' Disaggregation - Section E '!A$618:J2633,7,0)="","",VLOOKUP(C2517,' Disaggregation - Section E '!A$618:J2633,7,0)*100),"")</f>
        <v/>
      </c>
      <c r="F2517" s="877" t="str">
        <f ca="1">IFERROR(VLOOKUP(C2517,' Disaggregation - Section E '!A$618:J2633,5,0),"")</f>
        <v/>
      </c>
      <c r="G2517" s="876" t="str">
        <f ca="1">IFERROR(IF(VLOOKUP(C2517,' Disaggregation - Section E '!A$618:J2633,6,0)="","",VLOOKUP(C2517,' Disaggregation - Section E '!A$618:J2633,6,0)),"")</f>
        <v/>
      </c>
      <c r="H2517" s="876" t="str">
        <f ca="1">IFERROR(IF(INDEX(' Disaggregation - Section E '!F$618:F2633,MATCH(C2517,' Disaggregation - Section E '!A$618:A2633,0)+1,1)&lt;&gt;0,INDEX(' Disaggregation - Section E '!F$618:F2633,MATCH(C2517,' Disaggregation - Section E '!A$618:A2633,0)+1,1),""),"")</f>
        <v/>
      </c>
      <c r="I2517" s="877" t="str">
        <f ca="1">IFERROR(IF(VLOOKUP(C2517,' Disaggregation - Section E '!A$618:J2633,8,0)=0,"",VLOOKUP(C2517,' Disaggregation - Section E '!A$618:J2633,8,0)),"")</f>
        <v/>
      </c>
      <c r="J2517" s="877" t="str">
        <f ca="1">IFERROR(IF(VLOOKUP(C2517,' Disaggregation - Section E '!A$618:J2633,9,0)="","",VLOOKUP(C2517,' Disaggregation - Section E '!A$618:J2633,9,0)),"")</f>
        <v/>
      </c>
      <c r="K2517" s="873" t="str">
        <f ca="1">IFERROR(VLOOKUP(C2517,' Disaggregation - Section E '!A$618:J2633,3,0),"")</f>
        <v/>
      </c>
      <c r="L2517" s="873"/>
      <c r="M2517" s="873" t="str">
        <f ca="1">IFERROR(IF(VLOOKUP(C2517,' Disaggregation - Section E '!A$618:O1436,15,0)=0,"",VLOOKUP(C2517,' Disaggregation - Section E '!A$618:O1436,15,0)),"")</f>
        <v/>
      </c>
      <c r="N2517" s="877" t="str">
        <f ca="1">IFERROR(IF(VLOOKUP(C2517,' Disaggregation - Section E '!A$618:J2633,10,0)=0,"",VLOOKUP(C2517,' Disaggregation - Section E '!A$618:J2633,10,0)),"")</f>
        <v/>
      </c>
      <c r="O2517" s="873"/>
    </row>
    <row r="2518" spans="1:15" x14ac:dyDescent="0.35">
      <c r="A2518" s="873" t="b">
        <f t="shared" ca="1" si="158"/>
        <v>0</v>
      </c>
      <c r="B2518" s="873"/>
      <c r="C2518" s="884" t="str">
        <f ca="1">IF(COUNTA(O$1703:O2518)=1,"",OFFSET(B2516,-COUNTA(O$1703:O2518)+3,1))</f>
        <v>a1655000001juIhAAI</v>
      </c>
      <c r="D2518" s="878"/>
      <c r="E2518" s="875" t="str">
        <f ca="1">IFERROR(IF(VLOOKUP(C2518,' Disaggregation - Section E '!A$618:J2634,7,0)="","",VLOOKUP(C2518,' Disaggregation - Section E '!A$618:J2634,7,0)*100),"")</f>
        <v/>
      </c>
      <c r="F2518" s="877" t="str">
        <f ca="1">IFERROR(VLOOKUP(C2518,' Disaggregation - Section E '!A$618:J2634,5,0),"")</f>
        <v/>
      </c>
      <c r="G2518" s="876" t="str">
        <f ca="1">IFERROR(IF(VLOOKUP(C2518,' Disaggregation - Section E '!A$618:J2634,6,0)="","",VLOOKUP(C2518,' Disaggregation - Section E '!A$618:J2634,6,0)),"")</f>
        <v/>
      </c>
      <c r="H2518" s="876" t="str">
        <f ca="1">IFERROR(IF(INDEX(' Disaggregation - Section E '!F$618:F2634,MATCH(C2518,' Disaggregation - Section E '!A$618:A2634,0)+1,1)&lt;&gt;0,INDEX(' Disaggregation - Section E '!F$618:F2634,MATCH(C2518,' Disaggregation - Section E '!A$618:A2634,0)+1,1),""),"")</f>
        <v/>
      </c>
      <c r="I2518" s="877" t="str">
        <f ca="1">IFERROR(IF(VLOOKUP(C2518,' Disaggregation - Section E '!A$618:J2634,8,0)=0,"",VLOOKUP(C2518,' Disaggregation - Section E '!A$618:J2634,8,0)),"")</f>
        <v/>
      </c>
      <c r="J2518" s="877" t="str">
        <f ca="1">IFERROR(IF(VLOOKUP(C2518,' Disaggregation - Section E '!A$618:J2634,9,0)="","",VLOOKUP(C2518,' Disaggregation - Section E '!A$618:J2634,9,0)),"")</f>
        <v/>
      </c>
      <c r="K2518" s="873" t="str">
        <f ca="1">IFERROR(VLOOKUP(C2518,' Disaggregation - Section E '!A$618:J2634,3,0),"")</f>
        <v/>
      </c>
      <c r="L2518" s="873"/>
      <c r="M2518" s="873" t="str">
        <f ca="1">IFERROR(IF(VLOOKUP(C2518,' Disaggregation - Section E '!A$618:O1437,15,0)=0,"",VLOOKUP(C2518,' Disaggregation - Section E '!A$618:O1437,15,0)),"")</f>
        <v/>
      </c>
      <c r="N2518" s="877" t="str">
        <f ca="1">IFERROR(IF(VLOOKUP(C2518,' Disaggregation - Section E '!A$618:J2634,10,0)=0,"",VLOOKUP(C2518,' Disaggregation - Section E '!A$618:J2634,10,0)),"")</f>
        <v/>
      </c>
      <c r="O2518" s="873"/>
    </row>
    <row r="2519" spans="1:15" x14ac:dyDescent="0.35">
      <c r="A2519" s="873" t="b">
        <f t="shared" ca="1" si="158"/>
        <v>0</v>
      </c>
      <c r="B2519" s="873"/>
      <c r="C2519" s="884" t="str">
        <f ca="1">IF(COUNTA(O$1703:O2519)=1,"",OFFSET(B2517,-COUNTA(O$1703:O2519)+3,1))</f>
        <v>a1655000001juIiAAI</v>
      </c>
      <c r="D2519" s="878"/>
      <c r="E2519" s="875" t="str">
        <f ca="1">IFERROR(IF(VLOOKUP(C2519,' Disaggregation - Section E '!A$618:J2635,7,0)="","",VLOOKUP(C2519,' Disaggregation - Section E '!A$618:J2635,7,0)*100),"")</f>
        <v/>
      </c>
      <c r="F2519" s="877" t="str">
        <f ca="1">IFERROR(VLOOKUP(C2519,' Disaggregation - Section E '!A$618:J2635,5,0),"")</f>
        <v/>
      </c>
      <c r="G2519" s="876" t="str">
        <f ca="1">IFERROR(IF(VLOOKUP(C2519,' Disaggregation - Section E '!A$618:J2635,6,0)="","",VLOOKUP(C2519,' Disaggregation - Section E '!A$618:J2635,6,0)),"")</f>
        <v/>
      </c>
      <c r="H2519" s="876" t="str">
        <f ca="1">IFERROR(IF(INDEX(' Disaggregation - Section E '!F$618:F2635,MATCH(C2519,' Disaggregation - Section E '!A$618:A2635,0)+1,1)&lt;&gt;0,INDEX(' Disaggregation - Section E '!F$618:F2635,MATCH(C2519,' Disaggregation - Section E '!A$618:A2635,0)+1,1),""),"")</f>
        <v/>
      </c>
      <c r="I2519" s="877" t="str">
        <f ca="1">IFERROR(IF(VLOOKUP(C2519,' Disaggregation - Section E '!A$618:J2635,8,0)=0,"",VLOOKUP(C2519,' Disaggregation - Section E '!A$618:J2635,8,0)),"")</f>
        <v/>
      </c>
      <c r="J2519" s="877" t="str">
        <f ca="1">IFERROR(IF(VLOOKUP(C2519,' Disaggregation - Section E '!A$618:J2635,9,0)="","",VLOOKUP(C2519,' Disaggregation - Section E '!A$618:J2635,9,0)),"")</f>
        <v/>
      </c>
      <c r="K2519" s="873" t="str">
        <f ca="1">IFERROR(VLOOKUP(C2519,' Disaggregation - Section E '!A$618:J2635,3,0),"")</f>
        <v/>
      </c>
      <c r="L2519" s="873"/>
      <c r="M2519" s="873" t="str">
        <f ca="1">IFERROR(IF(VLOOKUP(C2519,' Disaggregation - Section E '!A$618:O1438,15,0)=0,"",VLOOKUP(C2519,' Disaggregation - Section E '!A$618:O1438,15,0)),"")</f>
        <v/>
      </c>
      <c r="N2519" s="877" t="str">
        <f ca="1">IFERROR(IF(VLOOKUP(C2519,' Disaggregation - Section E '!A$618:J2635,10,0)=0,"",VLOOKUP(C2519,' Disaggregation - Section E '!A$618:J2635,10,0)),"")</f>
        <v/>
      </c>
      <c r="O2519" s="873"/>
    </row>
    <row r="2520" spans="1:15" x14ac:dyDescent="0.35">
      <c r="A2520" s="873" t="b">
        <f t="shared" ca="1" si="158"/>
        <v>0</v>
      </c>
      <c r="B2520" s="873"/>
      <c r="C2520" s="884" t="str">
        <f ca="1">IF(COUNTA(O$1703:O2520)=1,"",OFFSET(B2518,-COUNTA(O$1703:O2520)+3,1))</f>
        <v>a1655000001juIjAAI</v>
      </c>
      <c r="D2520" s="878"/>
      <c r="E2520" s="875" t="str">
        <f ca="1">IFERROR(IF(VLOOKUP(C2520,' Disaggregation - Section E '!A$618:J2636,7,0)="","",VLOOKUP(C2520,' Disaggregation - Section E '!A$618:J2636,7,0)*100),"")</f>
        <v/>
      </c>
      <c r="F2520" s="877" t="str">
        <f ca="1">IFERROR(VLOOKUP(C2520,' Disaggregation - Section E '!A$618:J2636,5,0),"")</f>
        <v/>
      </c>
      <c r="G2520" s="876" t="str">
        <f ca="1">IFERROR(IF(VLOOKUP(C2520,' Disaggregation - Section E '!A$618:J2636,6,0)="","",VLOOKUP(C2520,' Disaggregation - Section E '!A$618:J2636,6,0)),"")</f>
        <v/>
      </c>
      <c r="H2520" s="876" t="str">
        <f ca="1">IFERROR(IF(INDEX(' Disaggregation - Section E '!F$618:F2636,MATCH(C2520,' Disaggregation - Section E '!A$618:A2636,0)+1,1)&lt;&gt;0,INDEX(' Disaggregation - Section E '!F$618:F2636,MATCH(C2520,' Disaggregation - Section E '!A$618:A2636,0)+1,1),""),"")</f>
        <v/>
      </c>
      <c r="I2520" s="877" t="str">
        <f ca="1">IFERROR(IF(VLOOKUP(C2520,' Disaggregation - Section E '!A$618:J2636,8,0)=0,"",VLOOKUP(C2520,' Disaggregation - Section E '!A$618:J2636,8,0)),"")</f>
        <v/>
      </c>
      <c r="J2520" s="877" t="str">
        <f ca="1">IFERROR(IF(VLOOKUP(C2520,' Disaggregation - Section E '!A$618:J2636,9,0)="","",VLOOKUP(C2520,' Disaggregation - Section E '!A$618:J2636,9,0)),"")</f>
        <v/>
      </c>
      <c r="K2520" s="873" t="str">
        <f ca="1">IFERROR(VLOOKUP(C2520,' Disaggregation - Section E '!A$618:J2636,3,0),"")</f>
        <v/>
      </c>
      <c r="L2520" s="873"/>
      <c r="M2520" s="873" t="str">
        <f ca="1">IFERROR(IF(VLOOKUP(C2520,' Disaggregation - Section E '!A$618:O1439,15,0)=0,"",VLOOKUP(C2520,' Disaggregation - Section E '!A$618:O1439,15,0)),"")</f>
        <v/>
      </c>
      <c r="N2520" s="877" t="str">
        <f ca="1">IFERROR(IF(VLOOKUP(C2520,' Disaggregation - Section E '!A$618:J2636,10,0)=0,"",VLOOKUP(C2520,' Disaggregation - Section E '!A$618:J2636,10,0)),"")</f>
        <v/>
      </c>
      <c r="O2520" s="873"/>
    </row>
    <row r="2521" spans="1:15" x14ac:dyDescent="0.35">
      <c r="A2521" s="873" t="b">
        <f t="shared" ca="1" si="158"/>
        <v>0</v>
      </c>
      <c r="B2521" s="873"/>
      <c r="C2521" s="884" t="str">
        <f ca="1">IF(COUNTA(O$1703:O2521)=1,"",OFFSET(B2519,-COUNTA(O$1703:O2521)+3,1))</f>
        <v>a1655000001juIkAAI</v>
      </c>
      <c r="D2521" s="878"/>
      <c r="E2521" s="875" t="str">
        <f ca="1">IFERROR(IF(VLOOKUP(C2521,' Disaggregation - Section E '!A$618:J2637,7,0)="","",VLOOKUP(C2521,' Disaggregation - Section E '!A$618:J2637,7,0)*100),"")</f>
        <v/>
      </c>
      <c r="F2521" s="877" t="str">
        <f ca="1">IFERROR(VLOOKUP(C2521,' Disaggregation - Section E '!A$618:J2637,5,0),"")</f>
        <v/>
      </c>
      <c r="G2521" s="876" t="str">
        <f ca="1">IFERROR(IF(VLOOKUP(C2521,' Disaggregation - Section E '!A$618:J2637,6,0)="","",VLOOKUP(C2521,' Disaggregation - Section E '!A$618:J2637,6,0)),"")</f>
        <v/>
      </c>
      <c r="H2521" s="876" t="str">
        <f ca="1">IFERROR(IF(INDEX(' Disaggregation - Section E '!F$618:F2637,MATCH(C2521,' Disaggregation - Section E '!A$618:A2637,0)+1,1)&lt;&gt;0,INDEX(' Disaggregation - Section E '!F$618:F2637,MATCH(C2521,' Disaggregation - Section E '!A$618:A2637,0)+1,1),""),"")</f>
        <v/>
      </c>
      <c r="I2521" s="877" t="str">
        <f ca="1">IFERROR(IF(VLOOKUP(C2521,' Disaggregation - Section E '!A$618:J2637,8,0)=0,"",VLOOKUP(C2521,' Disaggregation - Section E '!A$618:J2637,8,0)),"")</f>
        <v/>
      </c>
      <c r="J2521" s="877" t="str">
        <f ca="1">IFERROR(IF(VLOOKUP(C2521,' Disaggregation - Section E '!A$618:J2637,9,0)="","",VLOOKUP(C2521,' Disaggregation - Section E '!A$618:J2637,9,0)),"")</f>
        <v/>
      </c>
      <c r="K2521" s="873" t="str">
        <f ca="1">IFERROR(VLOOKUP(C2521,' Disaggregation - Section E '!A$618:J2637,3,0),"")</f>
        <v/>
      </c>
      <c r="L2521" s="873"/>
      <c r="M2521" s="873" t="str">
        <f ca="1">IFERROR(IF(VLOOKUP(C2521,' Disaggregation - Section E '!A$618:O1440,15,0)=0,"",VLOOKUP(C2521,' Disaggregation - Section E '!A$618:O1440,15,0)),"")</f>
        <v/>
      </c>
      <c r="N2521" s="877" t="str">
        <f ca="1">IFERROR(IF(VLOOKUP(C2521,' Disaggregation - Section E '!A$618:J2637,10,0)=0,"",VLOOKUP(C2521,' Disaggregation - Section E '!A$618:J2637,10,0)),"")</f>
        <v/>
      </c>
      <c r="O2521" s="873"/>
    </row>
    <row r="2522" spans="1:15" x14ac:dyDescent="0.35">
      <c r="A2522" s="873" t="b">
        <f t="shared" ca="1" si="158"/>
        <v>0</v>
      </c>
      <c r="B2522" s="873"/>
      <c r="C2522" s="884" t="str">
        <f ca="1">IF(COUNTA(O$1703:O2522)=1,"",OFFSET(B2520,-COUNTA(O$1703:O2522)+3,1))</f>
        <v>a1655000001juIlAAI</v>
      </c>
      <c r="D2522" s="878"/>
      <c r="E2522" s="875" t="str">
        <f ca="1">IFERROR(IF(VLOOKUP(C2522,' Disaggregation - Section E '!A$618:J2638,7,0)="","",VLOOKUP(C2522,' Disaggregation - Section E '!A$618:J2638,7,0)*100),"")</f>
        <v/>
      </c>
      <c r="F2522" s="877" t="str">
        <f ca="1">IFERROR(VLOOKUP(C2522,' Disaggregation - Section E '!A$618:J2638,5,0),"")</f>
        <v/>
      </c>
      <c r="G2522" s="876" t="str">
        <f ca="1">IFERROR(IF(VLOOKUP(C2522,' Disaggregation - Section E '!A$618:J2638,6,0)="","",VLOOKUP(C2522,' Disaggregation - Section E '!A$618:J2638,6,0)),"")</f>
        <v/>
      </c>
      <c r="H2522" s="876" t="str">
        <f ca="1">IFERROR(IF(INDEX(' Disaggregation - Section E '!F$618:F2638,MATCH(C2522,' Disaggregation - Section E '!A$618:A2638,0)+1,1)&lt;&gt;0,INDEX(' Disaggregation - Section E '!F$618:F2638,MATCH(C2522,' Disaggregation - Section E '!A$618:A2638,0)+1,1),""),"")</f>
        <v/>
      </c>
      <c r="I2522" s="877" t="str">
        <f ca="1">IFERROR(IF(VLOOKUP(C2522,' Disaggregation - Section E '!A$618:J2638,8,0)=0,"",VLOOKUP(C2522,' Disaggregation - Section E '!A$618:J2638,8,0)),"")</f>
        <v/>
      </c>
      <c r="J2522" s="877" t="str">
        <f ca="1">IFERROR(IF(VLOOKUP(C2522,' Disaggregation - Section E '!A$618:J2638,9,0)="","",VLOOKUP(C2522,' Disaggregation - Section E '!A$618:J2638,9,0)),"")</f>
        <v/>
      </c>
      <c r="K2522" s="873" t="str">
        <f ca="1">IFERROR(VLOOKUP(C2522,' Disaggregation - Section E '!A$618:J2638,3,0),"")</f>
        <v/>
      </c>
      <c r="L2522" s="873"/>
      <c r="M2522" s="873" t="str">
        <f ca="1">IFERROR(IF(VLOOKUP(C2522,' Disaggregation - Section E '!A$618:O1441,15,0)=0,"",VLOOKUP(C2522,' Disaggregation - Section E '!A$618:O1441,15,0)),"")</f>
        <v/>
      </c>
      <c r="N2522" s="877" t="str">
        <f ca="1">IFERROR(IF(VLOOKUP(C2522,' Disaggregation - Section E '!A$618:J2638,10,0)=0,"",VLOOKUP(C2522,' Disaggregation - Section E '!A$618:J2638,10,0)),"")</f>
        <v/>
      </c>
      <c r="O2522" s="873"/>
    </row>
    <row r="2523" spans="1:15" x14ac:dyDescent="0.35">
      <c r="A2523" s="873" t="b">
        <f t="shared" ca="1" si="158"/>
        <v>0</v>
      </c>
      <c r="B2523" s="873"/>
      <c r="C2523" s="884" t="str">
        <f ca="1">IF(COUNTA(O$1703:O2523)=1,"",OFFSET(B2521,-COUNTA(O$1703:O2523)+3,1))</f>
        <v>a1655000001juImAAI</v>
      </c>
      <c r="D2523" s="878"/>
      <c r="E2523" s="875" t="str">
        <f ca="1">IFERROR(IF(VLOOKUP(C2523,' Disaggregation - Section E '!A$618:J2639,7,0)="","",VLOOKUP(C2523,' Disaggregation - Section E '!A$618:J2639,7,0)*100),"")</f>
        <v/>
      </c>
      <c r="F2523" s="877" t="str">
        <f ca="1">IFERROR(VLOOKUP(C2523,' Disaggregation - Section E '!A$618:J2639,5,0),"")</f>
        <v/>
      </c>
      <c r="G2523" s="876" t="str">
        <f ca="1">IFERROR(IF(VLOOKUP(C2523,' Disaggregation - Section E '!A$618:J2639,6,0)="","",VLOOKUP(C2523,' Disaggregation - Section E '!A$618:J2639,6,0)),"")</f>
        <v/>
      </c>
      <c r="H2523" s="876" t="str">
        <f ca="1">IFERROR(IF(INDEX(' Disaggregation - Section E '!F$618:F2639,MATCH(C2523,' Disaggregation - Section E '!A$618:A2639,0)+1,1)&lt;&gt;0,INDEX(' Disaggregation - Section E '!F$618:F2639,MATCH(C2523,' Disaggregation - Section E '!A$618:A2639,0)+1,1),""),"")</f>
        <v/>
      </c>
      <c r="I2523" s="877" t="str">
        <f ca="1">IFERROR(IF(VLOOKUP(C2523,' Disaggregation - Section E '!A$618:J2639,8,0)=0,"",VLOOKUP(C2523,' Disaggregation - Section E '!A$618:J2639,8,0)),"")</f>
        <v/>
      </c>
      <c r="J2523" s="877" t="str">
        <f ca="1">IFERROR(IF(VLOOKUP(C2523,' Disaggregation - Section E '!A$618:J2639,9,0)="","",VLOOKUP(C2523,' Disaggregation - Section E '!A$618:J2639,9,0)),"")</f>
        <v/>
      </c>
      <c r="K2523" s="873" t="str">
        <f ca="1">IFERROR(VLOOKUP(C2523,' Disaggregation - Section E '!A$618:J2639,3,0),"")</f>
        <v/>
      </c>
      <c r="L2523" s="873"/>
      <c r="M2523" s="873" t="str">
        <f ca="1">IFERROR(IF(VLOOKUP(C2523,' Disaggregation - Section E '!A$618:O1442,15,0)=0,"",VLOOKUP(C2523,' Disaggregation - Section E '!A$618:O1442,15,0)),"")</f>
        <v/>
      </c>
      <c r="N2523" s="877" t="str">
        <f ca="1">IFERROR(IF(VLOOKUP(C2523,' Disaggregation - Section E '!A$618:J2639,10,0)=0,"",VLOOKUP(C2523,' Disaggregation - Section E '!A$618:J2639,10,0)),"")</f>
        <v/>
      </c>
      <c r="O2523" s="873"/>
    </row>
    <row r="2524" spans="1:15" x14ac:dyDescent="0.35">
      <c r="A2524" s="873" t="b">
        <f t="shared" ca="1" si="158"/>
        <v>0</v>
      </c>
      <c r="B2524" s="873"/>
      <c r="C2524" s="884" t="str">
        <f ca="1">IF(COUNTA(O$1703:O2524)=1,"",OFFSET(B2522,-COUNTA(O$1703:O2524)+3,1))</f>
        <v>a1655000001juInAAI</v>
      </c>
      <c r="D2524" s="878"/>
      <c r="E2524" s="875" t="str">
        <f ca="1">IFERROR(IF(VLOOKUP(C2524,' Disaggregation - Section E '!A$618:J2640,7,0)="","",VLOOKUP(C2524,' Disaggregation - Section E '!A$618:J2640,7,0)*100),"")</f>
        <v/>
      </c>
      <c r="F2524" s="877" t="str">
        <f ca="1">IFERROR(VLOOKUP(C2524,' Disaggregation - Section E '!A$618:J2640,5,0),"")</f>
        <v/>
      </c>
      <c r="G2524" s="876" t="str">
        <f ca="1">IFERROR(IF(VLOOKUP(C2524,' Disaggregation - Section E '!A$618:J2640,6,0)="","",VLOOKUP(C2524,' Disaggregation - Section E '!A$618:J2640,6,0)),"")</f>
        <v/>
      </c>
      <c r="H2524" s="876" t="str">
        <f ca="1">IFERROR(IF(INDEX(' Disaggregation - Section E '!F$618:F2640,MATCH(C2524,' Disaggregation - Section E '!A$618:A2640,0)+1,1)&lt;&gt;0,INDEX(' Disaggregation - Section E '!F$618:F2640,MATCH(C2524,' Disaggregation - Section E '!A$618:A2640,0)+1,1),""),"")</f>
        <v/>
      </c>
      <c r="I2524" s="877" t="str">
        <f ca="1">IFERROR(IF(VLOOKUP(C2524,' Disaggregation - Section E '!A$618:J2640,8,0)=0,"",VLOOKUP(C2524,' Disaggregation - Section E '!A$618:J2640,8,0)),"")</f>
        <v/>
      </c>
      <c r="J2524" s="877" t="str">
        <f ca="1">IFERROR(IF(VLOOKUP(C2524,' Disaggregation - Section E '!A$618:J2640,9,0)="","",VLOOKUP(C2524,' Disaggregation - Section E '!A$618:J2640,9,0)),"")</f>
        <v/>
      </c>
      <c r="K2524" s="873" t="str">
        <f ca="1">IFERROR(VLOOKUP(C2524,' Disaggregation - Section E '!A$618:J2640,3,0),"")</f>
        <v/>
      </c>
      <c r="L2524" s="873"/>
      <c r="M2524" s="873" t="str">
        <f ca="1">IFERROR(IF(VLOOKUP(C2524,' Disaggregation - Section E '!A$618:O1443,15,0)=0,"",VLOOKUP(C2524,' Disaggregation - Section E '!A$618:O1443,15,0)),"")</f>
        <v/>
      </c>
      <c r="N2524" s="877" t="str">
        <f ca="1">IFERROR(IF(VLOOKUP(C2524,' Disaggregation - Section E '!A$618:J2640,10,0)=0,"",VLOOKUP(C2524,' Disaggregation - Section E '!A$618:J2640,10,0)),"")</f>
        <v/>
      </c>
      <c r="O2524" s="873"/>
    </row>
    <row r="2525" spans="1:15" x14ac:dyDescent="0.35">
      <c r="A2525" s="873" t="b">
        <f t="shared" ca="1" si="158"/>
        <v>0</v>
      </c>
      <c r="B2525" s="873"/>
      <c r="C2525" s="884" t="str">
        <f ca="1">IF(COUNTA(O$1703:O2525)=1,"",OFFSET(B2523,-COUNTA(O$1703:O2525)+3,1))</f>
        <v>a1655000001juIoAAI</v>
      </c>
      <c r="D2525" s="878"/>
      <c r="E2525" s="875" t="str">
        <f ca="1">IFERROR(IF(VLOOKUP(C2525,' Disaggregation - Section E '!A$618:J2641,7,0)="","",VLOOKUP(C2525,' Disaggregation - Section E '!A$618:J2641,7,0)*100),"")</f>
        <v/>
      </c>
      <c r="F2525" s="877" t="str">
        <f ca="1">IFERROR(VLOOKUP(C2525,' Disaggregation - Section E '!A$618:J2641,5,0),"")</f>
        <v/>
      </c>
      <c r="G2525" s="876" t="str">
        <f ca="1">IFERROR(IF(VLOOKUP(C2525,' Disaggregation - Section E '!A$618:J2641,6,0)="","",VLOOKUP(C2525,' Disaggregation - Section E '!A$618:J2641,6,0)),"")</f>
        <v/>
      </c>
      <c r="H2525" s="876" t="str">
        <f ca="1">IFERROR(IF(INDEX(' Disaggregation - Section E '!F$618:F2641,MATCH(C2525,' Disaggregation - Section E '!A$618:A2641,0)+1,1)&lt;&gt;0,INDEX(' Disaggregation - Section E '!F$618:F2641,MATCH(C2525,' Disaggregation - Section E '!A$618:A2641,0)+1,1),""),"")</f>
        <v/>
      </c>
      <c r="I2525" s="877" t="str">
        <f ca="1">IFERROR(IF(VLOOKUP(C2525,' Disaggregation - Section E '!A$618:J2641,8,0)=0,"",VLOOKUP(C2525,' Disaggregation - Section E '!A$618:J2641,8,0)),"")</f>
        <v/>
      </c>
      <c r="J2525" s="877" t="str">
        <f ca="1">IFERROR(IF(VLOOKUP(C2525,' Disaggregation - Section E '!A$618:J2641,9,0)="","",VLOOKUP(C2525,' Disaggregation - Section E '!A$618:J2641,9,0)),"")</f>
        <v/>
      </c>
      <c r="K2525" s="873" t="str">
        <f ca="1">IFERROR(VLOOKUP(C2525,' Disaggregation - Section E '!A$618:J2641,3,0),"")</f>
        <v/>
      </c>
      <c r="L2525" s="873"/>
      <c r="M2525" s="873" t="str">
        <f ca="1">IFERROR(IF(VLOOKUP(C2525,' Disaggregation - Section E '!A$618:O1444,15,0)=0,"",VLOOKUP(C2525,' Disaggregation - Section E '!A$618:O1444,15,0)),"")</f>
        <v/>
      </c>
      <c r="N2525" s="877" t="str">
        <f ca="1">IFERROR(IF(VLOOKUP(C2525,' Disaggregation - Section E '!A$618:J2641,10,0)=0,"",VLOOKUP(C2525,' Disaggregation - Section E '!A$618:J2641,10,0)),"")</f>
        <v/>
      </c>
      <c r="O2525" s="873"/>
    </row>
    <row r="2526" spans="1:15" x14ac:dyDescent="0.35">
      <c r="A2526" s="873" t="b">
        <f t="shared" ca="1" si="158"/>
        <v>0</v>
      </c>
      <c r="B2526" s="873"/>
      <c r="C2526" s="884" t="str">
        <f ca="1">IF(COUNTA(O$1703:O2526)=1,"",OFFSET(B2524,-COUNTA(O$1703:O2526)+3,1))</f>
        <v>a1655000001juIpAAI</v>
      </c>
      <c r="D2526" s="878"/>
      <c r="E2526" s="875" t="str">
        <f ca="1">IFERROR(IF(VLOOKUP(C2526,' Disaggregation - Section E '!A$618:J2642,7,0)="","",VLOOKUP(C2526,' Disaggregation - Section E '!A$618:J2642,7,0)*100),"")</f>
        <v/>
      </c>
      <c r="F2526" s="877" t="str">
        <f ca="1">IFERROR(VLOOKUP(C2526,' Disaggregation - Section E '!A$618:J2642,5,0),"")</f>
        <v/>
      </c>
      <c r="G2526" s="876" t="str">
        <f ca="1">IFERROR(IF(VLOOKUP(C2526,' Disaggregation - Section E '!A$618:J2642,6,0)="","",VLOOKUP(C2526,' Disaggregation - Section E '!A$618:J2642,6,0)),"")</f>
        <v/>
      </c>
      <c r="H2526" s="876" t="str">
        <f ca="1">IFERROR(IF(INDEX(' Disaggregation - Section E '!F$618:F2642,MATCH(C2526,' Disaggregation - Section E '!A$618:A2642,0)+1,1)&lt;&gt;0,INDEX(' Disaggregation - Section E '!F$618:F2642,MATCH(C2526,' Disaggregation - Section E '!A$618:A2642,0)+1,1),""),"")</f>
        <v/>
      </c>
      <c r="I2526" s="877" t="str">
        <f ca="1">IFERROR(IF(VLOOKUP(C2526,' Disaggregation - Section E '!A$618:J2642,8,0)=0,"",VLOOKUP(C2526,' Disaggregation - Section E '!A$618:J2642,8,0)),"")</f>
        <v/>
      </c>
      <c r="J2526" s="877" t="str">
        <f ca="1">IFERROR(IF(VLOOKUP(C2526,' Disaggregation - Section E '!A$618:J2642,9,0)="","",VLOOKUP(C2526,' Disaggregation - Section E '!A$618:J2642,9,0)),"")</f>
        <v/>
      </c>
      <c r="K2526" s="873" t="str">
        <f ca="1">IFERROR(VLOOKUP(C2526,' Disaggregation - Section E '!A$618:J2642,3,0),"")</f>
        <v/>
      </c>
      <c r="L2526" s="873"/>
      <c r="M2526" s="873" t="str">
        <f ca="1">IFERROR(IF(VLOOKUP(C2526,' Disaggregation - Section E '!A$618:O1445,15,0)=0,"",VLOOKUP(C2526,' Disaggregation - Section E '!A$618:O1445,15,0)),"")</f>
        <v/>
      </c>
      <c r="N2526" s="877" t="str">
        <f ca="1">IFERROR(IF(VLOOKUP(C2526,' Disaggregation - Section E '!A$618:J2642,10,0)=0,"",VLOOKUP(C2526,' Disaggregation - Section E '!A$618:J2642,10,0)),"")</f>
        <v/>
      </c>
      <c r="O2526" s="873"/>
    </row>
    <row r="2527" spans="1:15" x14ac:dyDescent="0.35">
      <c r="A2527" s="873" t="b">
        <f t="shared" ca="1" si="158"/>
        <v>0</v>
      </c>
      <c r="B2527" s="873"/>
      <c r="C2527" s="884" t="str">
        <f ca="1">IF(COUNTA(O$1703:O2527)=1,"",OFFSET(B2525,-COUNTA(O$1703:O2527)+3,1))</f>
        <v>a1655000001juIqAAI</v>
      </c>
      <c r="D2527" s="878"/>
      <c r="E2527" s="875" t="str">
        <f ca="1">IFERROR(IF(VLOOKUP(C2527,' Disaggregation - Section E '!A$618:J2643,7,0)="","",VLOOKUP(C2527,' Disaggregation - Section E '!A$618:J2643,7,0)*100),"")</f>
        <v/>
      </c>
      <c r="F2527" s="877" t="str">
        <f ca="1">IFERROR(VLOOKUP(C2527,' Disaggregation - Section E '!A$618:J2643,5,0),"")</f>
        <v/>
      </c>
      <c r="G2527" s="876" t="str">
        <f ca="1">IFERROR(IF(VLOOKUP(C2527,' Disaggregation - Section E '!A$618:J2643,6,0)="","",VLOOKUP(C2527,' Disaggregation - Section E '!A$618:J2643,6,0)),"")</f>
        <v/>
      </c>
      <c r="H2527" s="876" t="str">
        <f ca="1">IFERROR(IF(INDEX(' Disaggregation - Section E '!F$618:F2643,MATCH(C2527,' Disaggregation - Section E '!A$618:A2643,0)+1,1)&lt;&gt;0,INDEX(' Disaggregation - Section E '!F$618:F2643,MATCH(C2527,' Disaggregation - Section E '!A$618:A2643,0)+1,1),""),"")</f>
        <v/>
      </c>
      <c r="I2527" s="877" t="str">
        <f ca="1">IFERROR(IF(VLOOKUP(C2527,' Disaggregation - Section E '!A$618:J2643,8,0)=0,"",VLOOKUP(C2527,' Disaggregation - Section E '!A$618:J2643,8,0)),"")</f>
        <v/>
      </c>
      <c r="J2527" s="877" t="str">
        <f ca="1">IFERROR(IF(VLOOKUP(C2527,' Disaggregation - Section E '!A$618:J2643,9,0)="","",VLOOKUP(C2527,' Disaggregation - Section E '!A$618:J2643,9,0)),"")</f>
        <v/>
      </c>
      <c r="K2527" s="873" t="str">
        <f ca="1">IFERROR(VLOOKUP(C2527,' Disaggregation - Section E '!A$618:J2643,3,0),"")</f>
        <v/>
      </c>
      <c r="L2527" s="873"/>
      <c r="M2527" s="873" t="str">
        <f ca="1">IFERROR(IF(VLOOKUP(C2527,' Disaggregation - Section E '!A$618:O1446,15,0)=0,"",VLOOKUP(C2527,' Disaggregation - Section E '!A$618:O1446,15,0)),"")</f>
        <v/>
      </c>
      <c r="N2527" s="877" t="str">
        <f ca="1">IFERROR(IF(VLOOKUP(C2527,' Disaggregation - Section E '!A$618:J2643,10,0)=0,"",VLOOKUP(C2527,' Disaggregation - Section E '!A$618:J2643,10,0)),"")</f>
        <v/>
      </c>
      <c r="O2527" s="873"/>
    </row>
    <row r="2528" spans="1:15" x14ac:dyDescent="0.35">
      <c r="A2528" s="873" t="b">
        <f t="shared" ca="1" si="158"/>
        <v>0</v>
      </c>
      <c r="B2528" s="873"/>
      <c r="C2528" s="884" t="str">
        <f ca="1">IF(COUNTA(O$1703:O2528)=1,"",OFFSET(B2526,-COUNTA(O$1703:O2528)+3,1))</f>
        <v>a1655000001juIrAAI</v>
      </c>
      <c r="D2528" s="878"/>
      <c r="E2528" s="875" t="str">
        <f ca="1">IFERROR(IF(VLOOKUP(C2528,' Disaggregation - Section E '!A$618:J2644,7,0)="","",VLOOKUP(C2528,' Disaggregation - Section E '!A$618:J2644,7,0)*100),"")</f>
        <v/>
      </c>
      <c r="F2528" s="877" t="str">
        <f ca="1">IFERROR(VLOOKUP(C2528,' Disaggregation - Section E '!A$618:J2644,5,0),"")</f>
        <v/>
      </c>
      <c r="G2528" s="876" t="str">
        <f ca="1">IFERROR(IF(VLOOKUP(C2528,' Disaggregation - Section E '!A$618:J2644,6,0)="","",VLOOKUP(C2528,' Disaggregation - Section E '!A$618:J2644,6,0)),"")</f>
        <v/>
      </c>
      <c r="H2528" s="876" t="str">
        <f ca="1">IFERROR(IF(INDEX(' Disaggregation - Section E '!F$618:F2644,MATCH(C2528,' Disaggregation - Section E '!A$618:A2644,0)+1,1)&lt;&gt;0,INDEX(' Disaggregation - Section E '!F$618:F2644,MATCH(C2528,' Disaggregation - Section E '!A$618:A2644,0)+1,1),""),"")</f>
        <v/>
      </c>
      <c r="I2528" s="877" t="str">
        <f ca="1">IFERROR(IF(VLOOKUP(C2528,' Disaggregation - Section E '!A$618:J2644,8,0)=0,"",VLOOKUP(C2528,' Disaggregation - Section E '!A$618:J2644,8,0)),"")</f>
        <v/>
      </c>
      <c r="J2528" s="877" t="str">
        <f ca="1">IFERROR(IF(VLOOKUP(C2528,' Disaggregation - Section E '!A$618:J2644,9,0)="","",VLOOKUP(C2528,' Disaggregation - Section E '!A$618:J2644,9,0)),"")</f>
        <v/>
      </c>
      <c r="K2528" s="873" t="str">
        <f ca="1">IFERROR(VLOOKUP(C2528,' Disaggregation - Section E '!A$618:J2644,3,0),"")</f>
        <v/>
      </c>
      <c r="L2528" s="873"/>
      <c r="M2528" s="873" t="str">
        <f ca="1">IFERROR(IF(VLOOKUP(C2528,' Disaggregation - Section E '!A$618:O1447,15,0)=0,"",VLOOKUP(C2528,' Disaggregation - Section E '!A$618:O1447,15,0)),"")</f>
        <v/>
      </c>
      <c r="N2528" s="877" t="str">
        <f ca="1">IFERROR(IF(VLOOKUP(C2528,' Disaggregation - Section E '!A$618:J2644,10,0)=0,"",VLOOKUP(C2528,' Disaggregation - Section E '!A$618:J2644,10,0)),"")</f>
        <v/>
      </c>
      <c r="O2528" s="873"/>
    </row>
    <row r="2529" spans="1:15" x14ac:dyDescent="0.35">
      <c r="A2529" s="873" t="b">
        <f t="shared" ca="1" si="158"/>
        <v>0</v>
      </c>
      <c r="B2529" s="873"/>
      <c r="C2529" s="884" t="str">
        <f ca="1">IF(COUNTA(O$1703:O2529)=1,"",OFFSET(B2527,-COUNTA(O$1703:O2529)+3,1))</f>
        <v>a1655000001juIsAAI</v>
      </c>
      <c r="D2529" s="878"/>
      <c r="E2529" s="875" t="str">
        <f ca="1">IFERROR(IF(VLOOKUP(C2529,' Disaggregation - Section E '!A$618:J2645,7,0)="","",VLOOKUP(C2529,' Disaggregation - Section E '!A$618:J2645,7,0)*100),"")</f>
        <v/>
      </c>
      <c r="F2529" s="877" t="str">
        <f ca="1">IFERROR(VLOOKUP(C2529,' Disaggregation - Section E '!A$618:J2645,5,0),"")</f>
        <v/>
      </c>
      <c r="G2529" s="876" t="str">
        <f ca="1">IFERROR(IF(VLOOKUP(C2529,' Disaggregation - Section E '!A$618:J2645,6,0)="","",VLOOKUP(C2529,' Disaggregation - Section E '!A$618:J2645,6,0)),"")</f>
        <v/>
      </c>
      <c r="H2529" s="876" t="str">
        <f ca="1">IFERROR(IF(INDEX(' Disaggregation - Section E '!F$618:F2645,MATCH(C2529,' Disaggregation - Section E '!A$618:A2645,0)+1,1)&lt;&gt;0,INDEX(' Disaggregation - Section E '!F$618:F2645,MATCH(C2529,' Disaggregation - Section E '!A$618:A2645,0)+1,1),""),"")</f>
        <v/>
      </c>
      <c r="I2529" s="877" t="str">
        <f ca="1">IFERROR(IF(VLOOKUP(C2529,' Disaggregation - Section E '!A$618:J2645,8,0)=0,"",VLOOKUP(C2529,' Disaggregation - Section E '!A$618:J2645,8,0)),"")</f>
        <v/>
      </c>
      <c r="J2529" s="877" t="str">
        <f ca="1">IFERROR(IF(VLOOKUP(C2529,' Disaggregation - Section E '!A$618:J2645,9,0)="","",VLOOKUP(C2529,' Disaggregation - Section E '!A$618:J2645,9,0)),"")</f>
        <v/>
      </c>
      <c r="K2529" s="873" t="str">
        <f ca="1">IFERROR(VLOOKUP(C2529,' Disaggregation - Section E '!A$618:J2645,3,0),"")</f>
        <v/>
      </c>
      <c r="L2529" s="873"/>
      <c r="M2529" s="873" t="str">
        <f ca="1">IFERROR(IF(VLOOKUP(C2529,' Disaggregation - Section E '!A$618:O1448,15,0)=0,"",VLOOKUP(C2529,' Disaggregation - Section E '!A$618:O1448,15,0)),"")</f>
        <v/>
      </c>
      <c r="N2529" s="877" t="str">
        <f ca="1">IFERROR(IF(VLOOKUP(C2529,' Disaggregation - Section E '!A$618:J2645,10,0)=0,"",VLOOKUP(C2529,' Disaggregation - Section E '!A$618:J2645,10,0)),"")</f>
        <v/>
      </c>
      <c r="O2529" s="873"/>
    </row>
    <row r="2530" spans="1:15" x14ac:dyDescent="0.35">
      <c r="A2530" s="873" t="b">
        <f t="shared" ca="1" si="158"/>
        <v>0</v>
      </c>
      <c r="B2530" s="873"/>
      <c r="C2530" s="884" t="str">
        <f ca="1">IF(COUNTA(O$1703:O2530)=1,"",OFFSET(B2528,-COUNTA(O$1703:O2530)+3,1))</f>
        <v>a1655000001juItAAI</v>
      </c>
      <c r="D2530" s="878"/>
      <c r="E2530" s="875" t="str">
        <f ca="1">IFERROR(IF(VLOOKUP(C2530,' Disaggregation - Section E '!A$618:J2646,7,0)="","",VLOOKUP(C2530,' Disaggregation - Section E '!A$618:J2646,7,0)*100),"")</f>
        <v/>
      </c>
      <c r="F2530" s="877" t="str">
        <f ca="1">IFERROR(VLOOKUP(C2530,' Disaggregation - Section E '!A$618:J2646,5,0),"")</f>
        <v/>
      </c>
      <c r="G2530" s="876" t="str">
        <f ca="1">IFERROR(IF(VLOOKUP(C2530,' Disaggregation - Section E '!A$618:J2646,6,0)="","",VLOOKUP(C2530,' Disaggregation - Section E '!A$618:J2646,6,0)),"")</f>
        <v/>
      </c>
      <c r="H2530" s="876" t="str">
        <f ca="1">IFERROR(IF(INDEX(' Disaggregation - Section E '!F$618:F2646,MATCH(C2530,' Disaggregation - Section E '!A$618:A2646,0)+1,1)&lt;&gt;0,INDEX(' Disaggregation - Section E '!F$618:F2646,MATCH(C2530,' Disaggregation - Section E '!A$618:A2646,0)+1,1),""),"")</f>
        <v/>
      </c>
      <c r="I2530" s="877" t="str">
        <f ca="1">IFERROR(IF(VLOOKUP(C2530,' Disaggregation - Section E '!A$618:J2646,8,0)=0,"",VLOOKUP(C2530,' Disaggregation - Section E '!A$618:J2646,8,0)),"")</f>
        <v/>
      </c>
      <c r="J2530" s="877" t="str">
        <f ca="1">IFERROR(IF(VLOOKUP(C2530,' Disaggregation - Section E '!A$618:J2646,9,0)="","",VLOOKUP(C2530,' Disaggregation - Section E '!A$618:J2646,9,0)),"")</f>
        <v/>
      </c>
      <c r="K2530" s="873" t="str">
        <f ca="1">IFERROR(VLOOKUP(C2530,' Disaggregation - Section E '!A$618:J2646,3,0),"")</f>
        <v/>
      </c>
      <c r="L2530" s="873"/>
      <c r="M2530" s="873" t="str">
        <f ca="1">IFERROR(IF(VLOOKUP(C2530,' Disaggregation - Section E '!A$618:O1449,15,0)=0,"",VLOOKUP(C2530,' Disaggregation - Section E '!A$618:O1449,15,0)),"")</f>
        <v/>
      </c>
      <c r="N2530" s="877" t="str">
        <f ca="1">IFERROR(IF(VLOOKUP(C2530,' Disaggregation - Section E '!A$618:J2646,10,0)=0,"",VLOOKUP(C2530,' Disaggregation - Section E '!A$618:J2646,10,0)),"")</f>
        <v/>
      </c>
      <c r="O2530" s="873"/>
    </row>
    <row r="2531" spans="1:15" x14ac:dyDescent="0.35">
      <c r="A2531" s="873" t="b">
        <f t="shared" ca="1" si="158"/>
        <v>0</v>
      </c>
      <c r="B2531" s="873"/>
      <c r="C2531" s="884" t="str">
        <f ca="1">IF(COUNTA(O$1703:O2531)=1,"",OFFSET(B2529,-COUNTA(O$1703:O2531)+3,1))</f>
        <v>a1655000001juIuAAI</v>
      </c>
      <c r="D2531" s="878"/>
      <c r="E2531" s="875" t="str">
        <f ca="1">IFERROR(IF(VLOOKUP(C2531,' Disaggregation - Section E '!A$618:J2647,7,0)="","",VLOOKUP(C2531,' Disaggregation - Section E '!A$618:J2647,7,0)*100),"")</f>
        <v/>
      </c>
      <c r="F2531" s="877" t="str">
        <f ca="1">IFERROR(VLOOKUP(C2531,' Disaggregation - Section E '!A$618:J2647,5,0),"")</f>
        <v/>
      </c>
      <c r="G2531" s="876" t="str">
        <f ca="1">IFERROR(IF(VLOOKUP(C2531,' Disaggregation - Section E '!A$618:J2647,6,0)="","",VLOOKUP(C2531,' Disaggregation - Section E '!A$618:J2647,6,0)),"")</f>
        <v/>
      </c>
      <c r="H2531" s="876" t="str">
        <f ca="1">IFERROR(IF(INDEX(' Disaggregation - Section E '!F$618:F2647,MATCH(C2531,' Disaggregation - Section E '!A$618:A2647,0)+1,1)&lt;&gt;0,INDEX(' Disaggregation - Section E '!F$618:F2647,MATCH(C2531,' Disaggregation - Section E '!A$618:A2647,0)+1,1),""),"")</f>
        <v/>
      </c>
      <c r="I2531" s="877" t="str">
        <f ca="1">IFERROR(IF(VLOOKUP(C2531,' Disaggregation - Section E '!A$618:J2647,8,0)=0,"",VLOOKUP(C2531,' Disaggregation - Section E '!A$618:J2647,8,0)),"")</f>
        <v/>
      </c>
      <c r="J2531" s="877" t="str">
        <f ca="1">IFERROR(IF(VLOOKUP(C2531,' Disaggregation - Section E '!A$618:J2647,9,0)="","",VLOOKUP(C2531,' Disaggregation - Section E '!A$618:J2647,9,0)),"")</f>
        <v/>
      </c>
      <c r="K2531" s="873" t="str">
        <f ca="1">IFERROR(VLOOKUP(C2531,' Disaggregation - Section E '!A$618:J2647,3,0),"")</f>
        <v/>
      </c>
      <c r="L2531" s="873"/>
      <c r="M2531" s="873" t="str">
        <f ca="1">IFERROR(IF(VLOOKUP(C2531,' Disaggregation - Section E '!A$618:O1450,15,0)=0,"",VLOOKUP(C2531,' Disaggregation - Section E '!A$618:O1450,15,0)),"")</f>
        <v/>
      </c>
      <c r="N2531" s="877" t="str">
        <f ca="1">IFERROR(IF(VLOOKUP(C2531,' Disaggregation - Section E '!A$618:J2647,10,0)=0,"",VLOOKUP(C2531,' Disaggregation - Section E '!A$618:J2647,10,0)),"")</f>
        <v/>
      </c>
      <c r="O2531" s="873"/>
    </row>
    <row r="2532" spans="1:15" x14ac:dyDescent="0.35">
      <c r="A2532" s="873" t="b">
        <f t="shared" ca="1" si="158"/>
        <v>0</v>
      </c>
      <c r="B2532" s="873"/>
      <c r="C2532" s="884" t="str">
        <f ca="1">IF(COUNTA(O$1703:O2532)=1,"",OFFSET(B2530,-COUNTA(O$1703:O2532)+3,1))</f>
        <v>a1655000001juIvAAI</v>
      </c>
      <c r="D2532" s="878"/>
      <c r="E2532" s="875" t="str">
        <f ca="1">IFERROR(IF(VLOOKUP(C2532,' Disaggregation - Section E '!A$618:J2648,7,0)="","",VLOOKUP(C2532,' Disaggregation - Section E '!A$618:J2648,7,0)*100),"")</f>
        <v/>
      </c>
      <c r="F2532" s="877" t="str">
        <f ca="1">IFERROR(VLOOKUP(C2532,' Disaggregation - Section E '!A$618:J2648,5,0),"")</f>
        <v/>
      </c>
      <c r="G2532" s="876" t="str">
        <f ca="1">IFERROR(IF(VLOOKUP(C2532,' Disaggregation - Section E '!A$618:J2648,6,0)="","",VLOOKUP(C2532,' Disaggregation - Section E '!A$618:J2648,6,0)),"")</f>
        <v/>
      </c>
      <c r="H2532" s="876" t="str">
        <f ca="1">IFERROR(IF(INDEX(' Disaggregation - Section E '!F$618:F2648,MATCH(C2532,' Disaggregation - Section E '!A$618:A2648,0)+1,1)&lt;&gt;0,INDEX(' Disaggregation - Section E '!F$618:F2648,MATCH(C2532,' Disaggregation - Section E '!A$618:A2648,0)+1,1),""),"")</f>
        <v/>
      </c>
      <c r="I2532" s="877" t="str">
        <f ca="1">IFERROR(IF(VLOOKUP(C2532,' Disaggregation - Section E '!A$618:J2648,8,0)=0,"",VLOOKUP(C2532,' Disaggregation - Section E '!A$618:J2648,8,0)),"")</f>
        <v/>
      </c>
      <c r="J2532" s="877" t="str">
        <f ca="1">IFERROR(IF(VLOOKUP(C2532,' Disaggregation - Section E '!A$618:J2648,9,0)="","",VLOOKUP(C2532,' Disaggregation - Section E '!A$618:J2648,9,0)),"")</f>
        <v/>
      </c>
      <c r="K2532" s="873" t="str">
        <f ca="1">IFERROR(VLOOKUP(C2532,' Disaggregation - Section E '!A$618:J2648,3,0),"")</f>
        <v/>
      </c>
      <c r="L2532" s="873"/>
      <c r="M2532" s="873" t="str">
        <f ca="1">IFERROR(IF(VLOOKUP(C2532,' Disaggregation - Section E '!A$618:O1451,15,0)=0,"",VLOOKUP(C2532,' Disaggregation - Section E '!A$618:O1451,15,0)),"")</f>
        <v/>
      </c>
      <c r="N2532" s="877" t="str">
        <f ca="1">IFERROR(IF(VLOOKUP(C2532,' Disaggregation - Section E '!A$618:J2648,10,0)=0,"",VLOOKUP(C2532,' Disaggregation - Section E '!A$618:J2648,10,0)),"")</f>
        <v/>
      </c>
      <c r="O2532" s="873"/>
    </row>
    <row r="2533" spans="1:15" x14ac:dyDescent="0.35">
      <c r="A2533" s="873" t="b">
        <f t="shared" ca="1" si="158"/>
        <v>0</v>
      </c>
      <c r="B2533" s="873"/>
      <c r="C2533" s="884" t="str">
        <f ca="1">IF(COUNTA(O$1703:O2533)=1,"",OFFSET(B2531,-COUNTA(O$1703:O2533)+3,1))</f>
        <v>a1655000001juIwAAI</v>
      </c>
      <c r="D2533" s="878"/>
      <c r="E2533" s="875" t="str">
        <f ca="1">IFERROR(IF(VLOOKUP(C2533,' Disaggregation - Section E '!A$618:J2649,7,0)="","",VLOOKUP(C2533,' Disaggregation - Section E '!A$618:J2649,7,0)*100),"")</f>
        <v/>
      </c>
      <c r="F2533" s="877" t="str">
        <f ca="1">IFERROR(VLOOKUP(C2533,' Disaggregation - Section E '!A$618:J2649,5,0),"")</f>
        <v/>
      </c>
      <c r="G2533" s="876" t="str">
        <f ca="1">IFERROR(IF(VLOOKUP(C2533,' Disaggregation - Section E '!A$618:J2649,6,0)="","",VLOOKUP(C2533,' Disaggregation - Section E '!A$618:J2649,6,0)),"")</f>
        <v/>
      </c>
      <c r="H2533" s="876" t="str">
        <f ca="1">IFERROR(IF(INDEX(' Disaggregation - Section E '!F$618:F2649,MATCH(C2533,' Disaggregation - Section E '!A$618:A2649,0)+1,1)&lt;&gt;0,INDEX(' Disaggregation - Section E '!F$618:F2649,MATCH(C2533,' Disaggregation - Section E '!A$618:A2649,0)+1,1),""),"")</f>
        <v/>
      </c>
      <c r="I2533" s="877" t="str">
        <f ca="1">IFERROR(IF(VLOOKUP(C2533,' Disaggregation - Section E '!A$618:J2649,8,0)=0,"",VLOOKUP(C2533,' Disaggregation - Section E '!A$618:J2649,8,0)),"")</f>
        <v/>
      </c>
      <c r="J2533" s="877" t="str">
        <f ca="1">IFERROR(IF(VLOOKUP(C2533,' Disaggregation - Section E '!A$618:J2649,9,0)="","",VLOOKUP(C2533,' Disaggregation - Section E '!A$618:J2649,9,0)),"")</f>
        <v/>
      </c>
      <c r="K2533" s="873" t="str">
        <f ca="1">IFERROR(VLOOKUP(C2533,' Disaggregation - Section E '!A$618:J2649,3,0),"")</f>
        <v/>
      </c>
      <c r="L2533" s="873"/>
      <c r="M2533" s="873" t="str">
        <f ca="1">IFERROR(IF(VLOOKUP(C2533,' Disaggregation - Section E '!A$618:O1452,15,0)=0,"",VLOOKUP(C2533,' Disaggregation - Section E '!A$618:O1452,15,0)),"")</f>
        <v/>
      </c>
      <c r="N2533" s="877" t="str">
        <f ca="1">IFERROR(IF(VLOOKUP(C2533,' Disaggregation - Section E '!A$618:J2649,10,0)=0,"",VLOOKUP(C2533,' Disaggregation - Section E '!A$618:J2649,10,0)),"")</f>
        <v/>
      </c>
      <c r="O2533" s="873"/>
    </row>
    <row r="2534" spans="1:15" x14ac:dyDescent="0.35">
      <c r="A2534" s="873" t="b">
        <f t="shared" ca="1" si="158"/>
        <v>0</v>
      </c>
      <c r="B2534" s="873"/>
      <c r="C2534" s="884" t="str">
        <f ca="1">IF(COUNTA(O$1703:O2534)=1,"",OFFSET(B2532,-COUNTA(O$1703:O2534)+3,1))</f>
        <v>a1655000001juIxAAI</v>
      </c>
      <c r="D2534" s="878"/>
      <c r="E2534" s="875" t="str">
        <f ca="1">IFERROR(IF(VLOOKUP(C2534,' Disaggregation - Section E '!A$618:J2650,7,0)="","",VLOOKUP(C2534,' Disaggregation - Section E '!A$618:J2650,7,0)*100),"")</f>
        <v/>
      </c>
      <c r="F2534" s="877" t="str">
        <f ca="1">IFERROR(VLOOKUP(C2534,' Disaggregation - Section E '!A$618:J2650,5,0),"")</f>
        <v/>
      </c>
      <c r="G2534" s="876" t="str">
        <f ca="1">IFERROR(IF(VLOOKUP(C2534,' Disaggregation - Section E '!A$618:J2650,6,0)="","",VLOOKUP(C2534,' Disaggregation - Section E '!A$618:J2650,6,0)),"")</f>
        <v/>
      </c>
      <c r="H2534" s="876" t="str">
        <f ca="1">IFERROR(IF(INDEX(' Disaggregation - Section E '!F$618:F2650,MATCH(C2534,' Disaggregation - Section E '!A$618:A2650,0)+1,1)&lt;&gt;0,INDEX(' Disaggregation - Section E '!F$618:F2650,MATCH(C2534,' Disaggregation - Section E '!A$618:A2650,0)+1,1),""),"")</f>
        <v/>
      </c>
      <c r="I2534" s="877" t="str">
        <f ca="1">IFERROR(IF(VLOOKUP(C2534,' Disaggregation - Section E '!A$618:J2650,8,0)=0,"",VLOOKUP(C2534,' Disaggregation - Section E '!A$618:J2650,8,0)),"")</f>
        <v/>
      </c>
      <c r="J2534" s="877" t="str">
        <f ca="1">IFERROR(IF(VLOOKUP(C2534,' Disaggregation - Section E '!A$618:J2650,9,0)="","",VLOOKUP(C2534,' Disaggregation - Section E '!A$618:J2650,9,0)),"")</f>
        <v/>
      </c>
      <c r="K2534" s="873" t="str">
        <f ca="1">IFERROR(VLOOKUP(C2534,' Disaggregation - Section E '!A$618:J2650,3,0),"")</f>
        <v/>
      </c>
      <c r="L2534" s="873"/>
      <c r="M2534" s="873" t="str">
        <f ca="1">IFERROR(IF(VLOOKUP(C2534,' Disaggregation - Section E '!A$618:O1453,15,0)=0,"",VLOOKUP(C2534,' Disaggregation - Section E '!A$618:O1453,15,0)),"")</f>
        <v/>
      </c>
      <c r="N2534" s="877" t="str">
        <f ca="1">IFERROR(IF(VLOOKUP(C2534,' Disaggregation - Section E '!A$618:J2650,10,0)=0,"",VLOOKUP(C2534,' Disaggregation - Section E '!A$618:J2650,10,0)),"")</f>
        <v/>
      </c>
      <c r="O2534" s="873"/>
    </row>
    <row r="2535" spans="1:15" x14ac:dyDescent="0.35">
      <c r="A2535" s="873" t="b">
        <f t="shared" ca="1" si="158"/>
        <v>0</v>
      </c>
      <c r="B2535" s="873"/>
      <c r="C2535" s="884" t="str">
        <f ca="1">IF(COUNTA(O$1703:O2535)=1,"",OFFSET(B2533,-COUNTA(O$1703:O2535)+3,1))</f>
        <v>a1655000001juIyAAI</v>
      </c>
      <c r="D2535" s="878"/>
      <c r="E2535" s="875" t="str">
        <f ca="1">IFERROR(IF(VLOOKUP(C2535,' Disaggregation - Section E '!A$618:J2651,7,0)="","",VLOOKUP(C2535,' Disaggregation - Section E '!A$618:J2651,7,0)*100),"")</f>
        <v/>
      </c>
      <c r="F2535" s="877" t="str">
        <f ca="1">IFERROR(VLOOKUP(C2535,' Disaggregation - Section E '!A$618:J2651,5,0),"")</f>
        <v/>
      </c>
      <c r="G2535" s="876" t="str">
        <f ca="1">IFERROR(IF(VLOOKUP(C2535,' Disaggregation - Section E '!A$618:J2651,6,0)="","",VLOOKUP(C2535,' Disaggregation - Section E '!A$618:J2651,6,0)),"")</f>
        <v/>
      </c>
      <c r="H2535" s="876" t="str">
        <f ca="1">IFERROR(IF(INDEX(' Disaggregation - Section E '!F$618:F2651,MATCH(C2535,' Disaggregation - Section E '!A$618:A2651,0)+1,1)&lt;&gt;0,INDEX(' Disaggregation - Section E '!F$618:F2651,MATCH(C2535,' Disaggregation - Section E '!A$618:A2651,0)+1,1),""),"")</f>
        <v/>
      </c>
      <c r="I2535" s="877" t="str">
        <f ca="1">IFERROR(IF(VLOOKUP(C2535,' Disaggregation - Section E '!A$618:J2651,8,0)=0,"",VLOOKUP(C2535,' Disaggregation - Section E '!A$618:J2651,8,0)),"")</f>
        <v/>
      </c>
      <c r="J2535" s="877" t="str">
        <f ca="1">IFERROR(IF(VLOOKUP(C2535,' Disaggregation - Section E '!A$618:J2651,9,0)="","",VLOOKUP(C2535,' Disaggregation - Section E '!A$618:J2651,9,0)),"")</f>
        <v/>
      </c>
      <c r="K2535" s="873" t="str">
        <f ca="1">IFERROR(VLOOKUP(C2535,' Disaggregation - Section E '!A$618:J2651,3,0),"")</f>
        <v/>
      </c>
      <c r="L2535" s="873"/>
      <c r="M2535" s="873" t="str">
        <f ca="1">IFERROR(IF(VLOOKUP(C2535,' Disaggregation - Section E '!A$618:O1454,15,0)=0,"",VLOOKUP(C2535,' Disaggregation - Section E '!A$618:O1454,15,0)),"")</f>
        <v/>
      </c>
      <c r="N2535" s="877" t="str">
        <f ca="1">IFERROR(IF(VLOOKUP(C2535,' Disaggregation - Section E '!A$618:J2651,10,0)=0,"",VLOOKUP(C2535,' Disaggregation - Section E '!A$618:J2651,10,0)),"")</f>
        <v/>
      </c>
      <c r="O2535" s="873"/>
    </row>
    <row r="2536" spans="1:15" x14ac:dyDescent="0.35">
      <c r="A2536" s="873" t="b">
        <f t="shared" ca="1" si="158"/>
        <v>0</v>
      </c>
      <c r="B2536" s="873"/>
      <c r="C2536" s="884" t="str">
        <f ca="1">IF(COUNTA(O$1703:O2536)=1,"",OFFSET(B2534,-COUNTA(O$1703:O2536)+3,1))</f>
        <v>a1655000001juIzAAI</v>
      </c>
      <c r="D2536" s="878"/>
      <c r="E2536" s="875" t="str">
        <f ca="1">IFERROR(IF(VLOOKUP(C2536,' Disaggregation - Section E '!A$618:J2652,7,0)="","",VLOOKUP(C2536,' Disaggregation - Section E '!A$618:J2652,7,0)*100),"")</f>
        <v/>
      </c>
      <c r="F2536" s="877" t="str">
        <f ca="1">IFERROR(VLOOKUP(C2536,' Disaggregation - Section E '!A$618:J2652,5,0),"")</f>
        <v/>
      </c>
      <c r="G2536" s="876" t="str">
        <f ca="1">IFERROR(IF(VLOOKUP(C2536,' Disaggregation - Section E '!A$618:J2652,6,0)="","",VLOOKUP(C2536,' Disaggregation - Section E '!A$618:J2652,6,0)),"")</f>
        <v/>
      </c>
      <c r="H2536" s="876" t="str">
        <f ca="1">IFERROR(IF(INDEX(' Disaggregation - Section E '!F$618:F2652,MATCH(C2536,' Disaggregation - Section E '!A$618:A2652,0)+1,1)&lt;&gt;0,INDEX(' Disaggregation - Section E '!F$618:F2652,MATCH(C2536,' Disaggregation - Section E '!A$618:A2652,0)+1,1),""),"")</f>
        <v/>
      </c>
      <c r="I2536" s="877" t="str">
        <f ca="1">IFERROR(IF(VLOOKUP(C2536,' Disaggregation - Section E '!A$618:J2652,8,0)=0,"",VLOOKUP(C2536,' Disaggregation - Section E '!A$618:J2652,8,0)),"")</f>
        <v/>
      </c>
      <c r="J2536" s="877" t="str">
        <f ca="1">IFERROR(IF(VLOOKUP(C2536,' Disaggregation - Section E '!A$618:J2652,9,0)="","",VLOOKUP(C2536,' Disaggregation - Section E '!A$618:J2652,9,0)),"")</f>
        <v/>
      </c>
      <c r="K2536" s="873" t="str">
        <f ca="1">IFERROR(VLOOKUP(C2536,' Disaggregation - Section E '!A$618:J2652,3,0),"")</f>
        <v/>
      </c>
      <c r="L2536" s="873"/>
      <c r="M2536" s="873" t="str">
        <f ca="1">IFERROR(IF(VLOOKUP(C2536,' Disaggregation - Section E '!A$618:O1455,15,0)=0,"",VLOOKUP(C2536,' Disaggregation - Section E '!A$618:O1455,15,0)),"")</f>
        <v/>
      </c>
      <c r="N2536" s="877" t="str">
        <f ca="1">IFERROR(IF(VLOOKUP(C2536,' Disaggregation - Section E '!A$618:J2652,10,0)=0,"",VLOOKUP(C2536,' Disaggregation - Section E '!A$618:J2652,10,0)),"")</f>
        <v/>
      </c>
      <c r="O2536" s="873"/>
    </row>
    <row r="2537" spans="1:15" x14ac:dyDescent="0.35">
      <c r="A2537" s="873" t="b">
        <f t="shared" ca="1" si="158"/>
        <v>0</v>
      </c>
      <c r="B2537" s="873"/>
      <c r="C2537" s="884" t="str">
        <f ca="1">IF(COUNTA(O$1703:O2537)=1,"",OFFSET(B2535,-COUNTA(O$1703:O2537)+3,1))</f>
        <v>a1655000001juJ0AAI</v>
      </c>
      <c r="D2537" s="878"/>
      <c r="E2537" s="875" t="str">
        <f ca="1">IFERROR(IF(VLOOKUP(C2537,' Disaggregation - Section E '!A$618:J2653,7,0)="","",VLOOKUP(C2537,' Disaggregation - Section E '!A$618:J2653,7,0)*100),"")</f>
        <v/>
      </c>
      <c r="F2537" s="877" t="str">
        <f ca="1">IFERROR(VLOOKUP(C2537,' Disaggregation - Section E '!A$618:J2653,5,0),"")</f>
        <v/>
      </c>
      <c r="G2537" s="876" t="str">
        <f ca="1">IFERROR(IF(VLOOKUP(C2537,' Disaggregation - Section E '!A$618:J2653,6,0)="","",VLOOKUP(C2537,' Disaggregation - Section E '!A$618:J2653,6,0)),"")</f>
        <v/>
      </c>
      <c r="H2537" s="876" t="str">
        <f ca="1">IFERROR(IF(INDEX(' Disaggregation - Section E '!F$618:F2653,MATCH(C2537,' Disaggregation - Section E '!A$618:A2653,0)+1,1)&lt;&gt;0,INDEX(' Disaggregation - Section E '!F$618:F2653,MATCH(C2537,' Disaggregation - Section E '!A$618:A2653,0)+1,1),""),"")</f>
        <v/>
      </c>
      <c r="I2537" s="877" t="str">
        <f ca="1">IFERROR(IF(VLOOKUP(C2537,' Disaggregation - Section E '!A$618:J2653,8,0)=0,"",VLOOKUP(C2537,' Disaggregation - Section E '!A$618:J2653,8,0)),"")</f>
        <v/>
      </c>
      <c r="J2537" s="877" t="str">
        <f ca="1">IFERROR(IF(VLOOKUP(C2537,' Disaggregation - Section E '!A$618:J2653,9,0)="","",VLOOKUP(C2537,' Disaggregation - Section E '!A$618:J2653,9,0)),"")</f>
        <v/>
      </c>
      <c r="K2537" s="873" t="str">
        <f ca="1">IFERROR(VLOOKUP(C2537,' Disaggregation - Section E '!A$618:J2653,3,0),"")</f>
        <v/>
      </c>
      <c r="L2537" s="873"/>
      <c r="M2537" s="873" t="str">
        <f ca="1">IFERROR(IF(VLOOKUP(C2537,' Disaggregation - Section E '!A$618:O1456,15,0)=0,"",VLOOKUP(C2537,' Disaggregation - Section E '!A$618:O1456,15,0)),"")</f>
        <v/>
      </c>
      <c r="N2537" s="877" t="str">
        <f ca="1">IFERROR(IF(VLOOKUP(C2537,' Disaggregation - Section E '!A$618:J2653,10,0)=0,"",VLOOKUP(C2537,' Disaggregation - Section E '!A$618:J2653,10,0)),"")</f>
        <v/>
      </c>
      <c r="O2537" s="873"/>
    </row>
    <row r="2538" spans="1:15" x14ac:dyDescent="0.35">
      <c r="A2538" s="873" t="b">
        <f t="shared" ca="1" si="158"/>
        <v>0</v>
      </c>
      <c r="B2538" s="873"/>
      <c r="C2538" s="884" t="str">
        <f ca="1">IF(COUNTA(O$1703:O2538)=1,"",OFFSET(B2536,-COUNTA(O$1703:O2538)+3,1))</f>
        <v>a1655000001juJ1AAI</v>
      </c>
      <c r="D2538" s="878"/>
      <c r="E2538" s="875" t="str">
        <f ca="1">IFERROR(IF(VLOOKUP(C2538,' Disaggregation - Section E '!A$618:J2654,7,0)="","",VLOOKUP(C2538,' Disaggregation - Section E '!A$618:J2654,7,0)*100),"")</f>
        <v/>
      </c>
      <c r="F2538" s="877" t="str">
        <f ca="1">IFERROR(VLOOKUP(C2538,' Disaggregation - Section E '!A$618:J2654,5,0),"")</f>
        <v/>
      </c>
      <c r="G2538" s="876" t="str">
        <f ca="1">IFERROR(IF(VLOOKUP(C2538,' Disaggregation - Section E '!A$618:J2654,6,0)="","",VLOOKUP(C2538,' Disaggregation - Section E '!A$618:J2654,6,0)),"")</f>
        <v/>
      </c>
      <c r="H2538" s="876" t="str">
        <f ca="1">IFERROR(IF(INDEX(' Disaggregation - Section E '!F$618:F2654,MATCH(C2538,' Disaggregation - Section E '!A$618:A2654,0)+1,1)&lt;&gt;0,INDEX(' Disaggregation - Section E '!F$618:F2654,MATCH(C2538,' Disaggregation - Section E '!A$618:A2654,0)+1,1),""),"")</f>
        <v/>
      </c>
      <c r="I2538" s="877" t="str">
        <f ca="1">IFERROR(IF(VLOOKUP(C2538,' Disaggregation - Section E '!A$618:J2654,8,0)=0,"",VLOOKUP(C2538,' Disaggregation - Section E '!A$618:J2654,8,0)),"")</f>
        <v/>
      </c>
      <c r="J2538" s="877" t="str">
        <f ca="1">IFERROR(IF(VLOOKUP(C2538,' Disaggregation - Section E '!A$618:J2654,9,0)="","",VLOOKUP(C2538,' Disaggregation - Section E '!A$618:J2654,9,0)),"")</f>
        <v/>
      </c>
      <c r="K2538" s="873" t="str">
        <f ca="1">IFERROR(VLOOKUP(C2538,' Disaggregation - Section E '!A$618:J2654,3,0),"")</f>
        <v/>
      </c>
      <c r="L2538" s="873"/>
      <c r="M2538" s="873" t="str">
        <f ca="1">IFERROR(IF(VLOOKUP(C2538,' Disaggregation - Section E '!A$618:O1457,15,0)=0,"",VLOOKUP(C2538,' Disaggregation - Section E '!A$618:O1457,15,0)),"")</f>
        <v/>
      </c>
      <c r="N2538" s="877" t="str">
        <f ca="1">IFERROR(IF(VLOOKUP(C2538,' Disaggregation - Section E '!A$618:J2654,10,0)=0,"",VLOOKUP(C2538,' Disaggregation - Section E '!A$618:J2654,10,0)),"")</f>
        <v/>
      </c>
      <c r="O2538" s="873"/>
    </row>
    <row r="2539" spans="1:15" x14ac:dyDescent="0.35">
      <c r="A2539" s="873" t="b">
        <f t="shared" ca="1" si="158"/>
        <v>0</v>
      </c>
      <c r="B2539" s="873"/>
      <c r="C2539" s="884" t="str">
        <f ca="1">IF(COUNTA(O$1703:O2539)=1,"",OFFSET(B2537,-COUNTA(O$1703:O2539)+3,1))</f>
        <v>a1655000001juJ2AAI</v>
      </c>
      <c r="D2539" s="878"/>
      <c r="E2539" s="875" t="str">
        <f ca="1">IFERROR(IF(VLOOKUP(C2539,' Disaggregation - Section E '!A$618:J2655,7,0)="","",VLOOKUP(C2539,' Disaggregation - Section E '!A$618:J2655,7,0)*100),"")</f>
        <v/>
      </c>
      <c r="F2539" s="877" t="str">
        <f ca="1">IFERROR(VLOOKUP(C2539,' Disaggregation - Section E '!A$618:J2655,5,0),"")</f>
        <v/>
      </c>
      <c r="G2539" s="876" t="str">
        <f ca="1">IFERROR(IF(VLOOKUP(C2539,' Disaggregation - Section E '!A$618:J2655,6,0)="","",VLOOKUP(C2539,' Disaggregation - Section E '!A$618:J2655,6,0)),"")</f>
        <v/>
      </c>
      <c r="H2539" s="876" t="str">
        <f ca="1">IFERROR(IF(INDEX(' Disaggregation - Section E '!F$618:F2655,MATCH(C2539,' Disaggregation - Section E '!A$618:A2655,0)+1,1)&lt;&gt;0,INDEX(' Disaggregation - Section E '!F$618:F2655,MATCH(C2539,' Disaggregation - Section E '!A$618:A2655,0)+1,1),""),"")</f>
        <v/>
      </c>
      <c r="I2539" s="877" t="str">
        <f ca="1">IFERROR(IF(VLOOKUP(C2539,' Disaggregation - Section E '!A$618:J2655,8,0)=0,"",VLOOKUP(C2539,' Disaggregation - Section E '!A$618:J2655,8,0)),"")</f>
        <v/>
      </c>
      <c r="J2539" s="877" t="str">
        <f ca="1">IFERROR(IF(VLOOKUP(C2539,' Disaggregation - Section E '!A$618:J2655,9,0)="","",VLOOKUP(C2539,' Disaggregation - Section E '!A$618:J2655,9,0)),"")</f>
        <v/>
      </c>
      <c r="K2539" s="873" t="str">
        <f ca="1">IFERROR(VLOOKUP(C2539,' Disaggregation - Section E '!A$618:J2655,3,0),"")</f>
        <v/>
      </c>
      <c r="L2539" s="873"/>
      <c r="M2539" s="873" t="str">
        <f ca="1">IFERROR(IF(VLOOKUP(C2539,' Disaggregation - Section E '!A$618:O1458,15,0)=0,"",VLOOKUP(C2539,' Disaggregation - Section E '!A$618:O1458,15,0)),"")</f>
        <v/>
      </c>
      <c r="N2539" s="877" t="str">
        <f ca="1">IFERROR(IF(VLOOKUP(C2539,' Disaggregation - Section E '!A$618:J2655,10,0)=0,"",VLOOKUP(C2539,' Disaggregation - Section E '!A$618:J2655,10,0)),"")</f>
        <v/>
      </c>
      <c r="O2539" s="873"/>
    </row>
    <row r="2540" spans="1:15" x14ac:dyDescent="0.35">
      <c r="A2540" s="873" t="b">
        <f t="shared" ca="1" si="158"/>
        <v>0</v>
      </c>
      <c r="B2540" s="873"/>
      <c r="C2540" s="884" t="str">
        <f ca="1">IF(COUNTA(O$1703:O2540)=1,"",OFFSET(B2538,-COUNTA(O$1703:O2540)+3,1))</f>
        <v>a1655000001juJ3AAI</v>
      </c>
      <c r="D2540" s="878"/>
      <c r="E2540" s="875" t="str">
        <f ca="1">IFERROR(IF(VLOOKUP(C2540,' Disaggregation - Section E '!A$618:J2656,7,0)="","",VLOOKUP(C2540,' Disaggregation - Section E '!A$618:J2656,7,0)*100),"")</f>
        <v/>
      </c>
      <c r="F2540" s="877" t="str">
        <f ca="1">IFERROR(VLOOKUP(C2540,' Disaggregation - Section E '!A$618:J2656,5,0),"")</f>
        <v/>
      </c>
      <c r="G2540" s="876" t="str">
        <f ca="1">IFERROR(IF(VLOOKUP(C2540,' Disaggregation - Section E '!A$618:J2656,6,0)="","",VLOOKUP(C2540,' Disaggregation - Section E '!A$618:J2656,6,0)),"")</f>
        <v/>
      </c>
      <c r="H2540" s="876" t="str">
        <f ca="1">IFERROR(IF(INDEX(' Disaggregation - Section E '!F$618:F2656,MATCH(C2540,' Disaggregation - Section E '!A$618:A2656,0)+1,1)&lt;&gt;0,INDEX(' Disaggregation - Section E '!F$618:F2656,MATCH(C2540,' Disaggregation - Section E '!A$618:A2656,0)+1,1),""),"")</f>
        <v/>
      </c>
      <c r="I2540" s="877" t="str">
        <f ca="1">IFERROR(IF(VLOOKUP(C2540,' Disaggregation - Section E '!A$618:J2656,8,0)=0,"",VLOOKUP(C2540,' Disaggregation - Section E '!A$618:J2656,8,0)),"")</f>
        <v/>
      </c>
      <c r="J2540" s="877" t="str">
        <f ca="1">IFERROR(IF(VLOOKUP(C2540,' Disaggregation - Section E '!A$618:J2656,9,0)="","",VLOOKUP(C2540,' Disaggregation - Section E '!A$618:J2656,9,0)),"")</f>
        <v/>
      </c>
      <c r="K2540" s="873" t="str">
        <f ca="1">IFERROR(VLOOKUP(C2540,' Disaggregation - Section E '!A$618:J2656,3,0),"")</f>
        <v/>
      </c>
      <c r="L2540" s="873"/>
      <c r="M2540" s="873" t="str">
        <f ca="1">IFERROR(IF(VLOOKUP(C2540,' Disaggregation - Section E '!A$618:O1459,15,0)=0,"",VLOOKUP(C2540,' Disaggregation - Section E '!A$618:O1459,15,0)),"")</f>
        <v/>
      </c>
      <c r="N2540" s="877" t="str">
        <f ca="1">IFERROR(IF(VLOOKUP(C2540,' Disaggregation - Section E '!A$618:J2656,10,0)=0,"",VLOOKUP(C2540,' Disaggregation - Section E '!A$618:J2656,10,0)),"")</f>
        <v/>
      </c>
      <c r="O2540" s="873"/>
    </row>
    <row r="2541" spans="1:15" x14ac:dyDescent="0.35">
      <c r="A2541" s="873" t="b">
        <f t="shared" ca="1" si="158"/>
        <v>0</v>
      </c>
      <c r="B2541" s="873"/>
      <c r="C2541" s="884" t="str">
        <f ca="1">IF(COUNTA(O$1703:O2541)=1,"",OFFSET(B2539,-COUNTA(O$1703:O2541)+3,1))</f>
        <v>a1655000001juJ4AAI</v>
      </c>
      <c r="D2541" s="878"/>
      <c r="E2541" s="875" t="str">
        <f ca="1">IFERROR(IF(VLOOKUP(C2541,' Disaggregation - Section E '!A$618:J2657,7,0)="","",VLOOKUP(C2541,' Disaggregation - Section E '!A$618:J2657,7,0)*100),"")</f>
        <v/>
      </c>
      <c r="F2541" s="877" t="str">
        <f ca="1">IFERROR(VLOOKUP(C2541,' Disaggregation - Section E '!A$618:J2657,5,0),"")</f>
        <v/>
      </c>
      <c r="G2541" s="876" t="str">
        <f ca="1">IFERROR(IF(VLOOKUP(C2541,' Disaggregation - Section E '!A$618:J2657,6,0)="","",VLOOKUP(C2541,' Disaggregation - Section E '!A$618:J2657,6,0)),"")</f>
        <v/>
      </c>
      <c r="H2541" s="876" t="str">
        <f ca="1">IFERROR(IF(INDEX(' Disaggregation - Section E '!F$618:F2657,MATCH(C2541,' Disaggregation - Section E '!A$618:A2657,0)+1,1)&lt;&gt;0,INDEX(' Disaggregation - Section E '!F$618:F2657,MATCH(C2541,' Disaggregation - Section E '!A$618:A2657,0)+1,1),""),"")</f>
        <v/>
      </c>
      <c r="I2541" s="877" t="str">
        <f ca="1">IFERROR(IF(VLOOKUP(C2541,' Disaggregation - Section E '!A$618:J2657,8,0)=0,"",VLOOKUP(C2541,' Disaggregation - Section E '!A$618:J2657,8,0)),"")</f>
        <v/>
      </c>
      <c r="J2541" s="877" t="str">
        <f ca="1">IFERROR(IF(VLOOKUP(C2541,' Disaggregation - Section E '!A$618:J2657,9,0)="","",VLOOKUP(C2541,' Disaggregation - Section E '!A$618:J2657,9,0)),"")</f>
        <v/>
      </c>
      <c r="K2541" s="873" t="str">
        <f ca="1">IFERROR(VLOOKUP(C2541,' Disaggregation - Section E '!A$618:J2657,3,0),"")</f>
        <v/>
      </c>
      <c r="L2541" s="873"/>
      <c r="M2541" s="873" t="str">
        <f ca="1">IFERROR(IF(VLOOKUP(C2541,' Disaggregation - Section E '!A$618:O1460,15,0)=0,"",VLOOKUP(C2541,' Disaggregation - Section E '!A$618:O1460,15,0)),"")</f>
        <v/>
      </c>
      <c r="N2541" s="877" t="str">
        <f ca="1">IFERROR(IF(VLOOKUP(C2541,' Disaggregation - Section E '!A$618:J2657,10,0)=0,"",VLOOKUP(C2541,' Disaggregation - Section E '!A$618:J2657,10,0)),"")</f>
        <v/>
      </c>
      <c r="O2541" s="873"/>
    </row>
    <row r="2542" spans="1:15" x14ac:dyDescent="0.35">
      <c r="A2542" s="873" t="b">
        <f t="shared" ca="1" si="158"/>
        <v>0</v>
      </c>
      <c r="B2542" s="873"/>
      <c r="C2542" s="884" t="str">
        <f ca="1">IF(COUNTA(O$1703:O2542)=1,"",OFFSET(B2540,-COUNTA(O$1703:O2542)+3,1))</f>
        <v>a1655000001juJ5AAI</v>
      </c>
      <c r="D2542" s="878"/>
      <c r="E2542" s="875" t="str">
        <f ca="1">IFERROR(IF(VLOOKUP(C2542,' Disaggregation - Section E '!A$618:J2658,7,0)="","",VLOOKUP(C2542,' Disaggregation - Section E '!A$618:J2658,7,0)*100),"")</f>
        <v/>
      </c>
      <c r="F2542" s="877" t="str">
        <f ca="1">IFERROR(VLOOKUP(C2542,' Disaggregation - Section E '!A$618:J2658,5,0),"")</f>
        <v/>
      </c>
      <c r="G2542" s="876" t="str">
        <f ca="1">IFERROR(IF(VLOOKUP(C2542,' Disaggregation - Section E '!A$618:J2658,6,0)="","",VLOOKUP(C2542,' Disaggregation - Section E '!A$618:J2658,6,0)),"")</f>
        <v/>
      </c>
      <c r="H2542" s="876" t="str">
        <f ca="1">IFERROR(IF(INDEX(' Disaggregation - Section E '!F$618:F2658,MATCH(C2542,' Disaggregation - Section E '!A$618:A2658,0)+1,1)&lt;&gt;0,INDEX(' Disaggregation - Section E '!F$618:F2658,MATCH(C2542,' Disaggregation - Section E '!A$618:A2658,0)+1,1),""),"")</f>
        <v/>
      </c>
      <c r="I2542" s="877" t="str">
        <f ca="1">IFERROR(IF(VLOOKUP(C2542,' Disaggregation - Section E '!A$618:J2658,8,0)=0,"",VLOOKUP(C2542,' Disaggregation - Section E '!A$618:J2658,8,0)),"")</f>
        <v/>
      </c>
      <c r="J2542" s="877" t="str">
        <f ca="1">IFERROR(IF(VLOOKUP(C2542,' Disaggregation - Section E '!A$618:J2658,9,0)="","",VLOOKUP(C2542,' Disaggregation - Section E '!A$618:J2658,9,0)),"")</f>
        <v/>
      </c>
      <c r="K2542" s="873" t="str">
        <f ca="1">IFERROR(VLOOKUP(C2542,' Disaggregation - Section E '!A$618:J2658,3,0),"")</f>
        <v/>
      </c>
      <c r="L2542" s="873"/>
      <c r="M2542" s="873" t="str">
        <f ca="1">IFERROR(IF(VLOOKUP(C2542,' Disaggregation - Section E '!A$618:O1461,15,0)=0,"",VLOOKUP(C2542,' Disaggregation - Section E '!A$618:O1461,15,0)),"")</f>
        <v/>
      </c>
      <c r="N2542" s="877" t="str">
        <f ca="1">IFERROR(IF(VLOOKUP(C2542,' Disaggregation - Section E '!A$618:J2658,10,0)=0,"",VLOOKUP(C2542,' Disaggregation - Section E '!A$618:J2658,10,0)),"")</f>
        <v/>
      </c>
      <c r="O2542" s="873"/>
    </row>
    <row r="2543" spans="1:15" x14ac:dyDescent="0.35">
      <c r="A2543" s="873" t="b">
        <f t="shared" ca="1" si="158"/>
        <v>0</v>
      </c>
      <c r="B2543" s="873"/>
      <c r="C2543" s="884" t="str">
        <f ca="1">IF(COUNTA(O$1703:O2543)=1,"",OFFSET(B2541,-COUNTA(O$1703:O2543)+3,1))</f>
        <v>a1655000001juJ6AAI</v>
      </c>
      <c r="D2543" s="878"/>
      <c r="E2543" s="875" t="str">
        <f ca="1">IFERROR(IF(VLOOKUP(C2543,' Disaggregation - Section E '!A$618:J2659,7,0)="","",VLOOKUP(C2543,' Disaggregation - Section E '!A$618:J2659,7,0)*100),"")</f>
        <v/>
      </c>
      <c r="F2543" s="877" t="str">
        <f ca="1">IFERROR(VLOOKUP(C2543,' Disaggregation - Section E '!A$618:J2659,5,0),"")</f>
        <v/>
      </c>
      <c r="G2543" s="876" t="str">
        <f ca="1">IFERROR(IF(VLOOKUP(C2543,' Disaggregation - Section E '!A$618:J2659,6,0)="","",VLOOKUP(C2543,' Disaggregation - Section E '!A$618:J2659,6,0)),"")</f>
        <v/>
      </c>
      <c r="H2543" s="876" t="str">
        <f ca="1">IFERROR(IF(INDEX(' Disaggregation - Section E '!F$618:F2659,MATCH(C2543,' Disaggregation - Section E '!A$618:A2659,0)+1,1)&lt;&gt;0,INDEX(' Disaggregation - Section E '!F$618:F2659,MATCH(C2543,' Disaggregation - Section E '!A$618:A2659,0)+1,1),""),"")</f>
        <v/>
      </c>
      <c r="I2543" s="877" t="str">
        <f ca="1">IFERROR(IF(VLOOKUP(C2543,' Disaggregation - Section E '!A$618:J2659,8,0)=0,"",VLOOKUP(C2543,' Disaggregation - Section E '!A$618:J2659,8,0)),"")</f>
        <v/>
      </c>
      <c r="J2543" s="877" t="str">
        <f ca="1">IFERROR(IF(VLOOKUP(C2543,' Disaggregation - Section E '!A$618:J2659,9,0)="","",VLOOKUP(C2543,' Disaggregation - Section E '!A$618:J2659,9,0)),"")</f>
        <v/>
      </c>
      <c r="K2543" s="873" t="str">
        <f ca="1">IFERROR(VLOOKUP(C2543,' Disaggregation - Section E '!A$618:J2659,3,0),"")</f>
        <v/>
      </c>
      <c r="L2543" s="873"/>
      <c r="M2543" s="873" t="str">
        <f ca="1">IFERROR(IF(VLOOKUP(C2543,' Disaggregation - Section E '!A$618:O1462,15,0)=0,"",VLOOKUP(C2543,' Disaggregation - Section E '!A$618:O1462,15,0)),"")</f>
        <v/>
      </c>
      <c r="N2543" s="877" t="str">
        <f ca="1">IFERROR(IF(VLOOKUP(C2543,' Disaggregation - Section E '!A$618:J2659,10,0)=0,"",VLOOKUP(C2543,' Disaggregation - Section E '!A$618:J2659,10,0)),"")</f>
        <v/>
      </c>
      <c r="O2543" s="873"/>
    </row>
    <row r="2544" spans="1:15" x14ac:dyDescent="0.35">
      <c r="A2544" s="873" t="b">
        <f t="shared" ca="1" si="158"/>
        <v>0</v>
      </c>
      <c r="B2544" s="873"/>
      <c r="C2544" s="884" t="str">
        <f ca="1">IF(COUNTA(O$1703:O2544)=1,"",OFFSET(B2542,-COUNTA(O$1703:O2544)+3,1))</f>
        <v>a1655000001juJ7AAI</v>
      </c>
      <c r="D2544" s="878"/>
      <c r="E2544" s="875" t="str">
        <f ca="1">IFERROR(IF(VLOOKUP(C2544,' Disaggregation - Section E '!A$618:J2660,7,0)="","",VLOOKUP(C2544,' Disaggregation - Section E '!A$618:J2660,7,0)*100),"")</f>
        <v/>
      </c>
      <c r="F2544" s="877" t="str">
        <f ca="1">IFERROR(VLOOKUP(C2544,' Disaggregation - Section E '!A$618:J2660,5,0),"")</f>
        <v/>
      </c>
      <c r="G2544" s="876" t="str">
        <f ca="1">IFERROR(IF(VLOOKUP(C2544,' Disaggregation - Section E '!A$618:J2660,6,0)="","",VLOOKUP(C2544,' Disaggregation - Section E '!A$618:J2660,6,0)),"")</f>
        <v/>
      </c>
      <c r="H2544" s="876" t="str">
        <f ca="1">IFERROR(IF(INDEX(' Disaggregation - Section E '!F$618:F2660,MATCH(C2544,' Disaggregation - Section E '!A$618:A2660,0)+1,1)&lt;&gt;0,INDEX(' Disaggregation - Section E '!F$618:F2660,MATCH(C2544,' Disaggregation - Section E '!A$618:A2660,0)+1,1),""),"")</f>
        <v/>
      </c>
      <c r="I2544" s="877" t="str">
        <f ca="1">IFERROR(IF(VLOOKUP(C2544,' Disaggregation - Section E '!A$618:J2660,8,0)=0,"",VLOOKUP(C2544,' Disaggregation - Section E '!A$618:J2660,8,0)),"")</f>
        <v/>
      </c>
      <c r="J2544" s="877" t="str">
        <f ca="1">IFERROR(IF(VLOOKUP(C2544,' Disaggregation - Section E '!A$618:J2660,9,0)="","",VLOOKUP(C2544,' Disaggregation - Section E '!A$618:J2660,9,0)),"")</f>
        <v/>
      </c>
      <c r="K2544" s="873" t="str">
        <f ca="1">IFERROR(VLOOKUP(C2544,' Disaggregation - Section E '!A$618:J2660,3,0),"")</f>
        <v/>
      </c>
      <c r="L2544" s="873"/>
      <c r="M2544" s="873" t="str">
        <f ca="1">IFERROR(IF(VLOOKUP(C2544,' Disaggregation - Section E '!A$618:O1463,15,0)=0,"",VLOOKUP(C2544,' Disaggregation - Section E '!A$618:O1463,15,0)),"")</f>
        <v/>
      </c>
      <c r="N2544" s="877" t="str">
        <f ca="1">IFERROR(IF(VLOOKUP(C2544,' Disaggregation - Section E '!A$618:J2660,10,0)=0,"",VLOOKUP(C2544,' Disaggregation - Section E '!A$618:J2660,10,0)),"")</f>
        <v/>
      </c>
      <c r="O2544" s="873"/>
    </row>
    <row r="2545" spans="1:15" x14ac:dyDescent="0.35">
      <c r="A2545" s="873" t="b">
        <f t="shared" ca="1" si="158"/>
        <v>0</v>
      </c>
      <c r="B2545" s="873"/>
      <c r="C2545" s="884" t="str">
        <f ca="1">IF(COUNTA(O$1703:O2545)=1,"",OFFSET(B2543,-COUNTA(O$1703:O2545)+3,1))</f>
        <v>a1655000001juJ8AAI</v>
      </c>
      <c r="D2545" s="878"/>
      <c r="E2545" s="875" t="str">
        <f ca="1">IFERROR(IF(VLOOKUP(C2545,' Disaggregation - Section E '!A$618:J2661,7,0)="","",VLOOKUP(C2545,' Disaggregation - Section E '!A$618:J2661,7,0)*100),"")</f>
        <v/>
      </c>
      <c r="F2545" s="877" t="str">
        <f ca="1">IFERROR(VLOOKUP(C2545,' Disaggregation - Section E '!A$618:J2661,5,0),"")</f>
        <v/>
      </c>
      <c r="G2545" s="876" t="str">
        <f ca="1">IFERROR(IF(VLOOKUP(C2545,' Disaggregation - Section E '!A$618:J2661,6,0)="","",VLOOKUP(C2545,' Disaggregation - Section E '!A$618:J2661,6,0)),"")</f>
        <v/>
      </c>
      <c r="H2545" s="876" t="str">
        <f ca="1">IFERROR(IF(INDEX(' Disaggregation - Section E '!F$618:F2661,MATCH(C2545,' Disaggregation - Section E '!A$618:A2661,0)+1,1)&lt;&gt;0,INDEX(' Disaggregation - Section E '!F$618:F2661,MATCH(C2545,' Disaggregation - Section E '!A$618:A2661,0)+1,1),""),"")</f>
        <v/>
      </c>
      <c r="I2545" s="877" t="str">
        <f ca="1">IFERROR(IF(VLOOKUP(C2545,' Disaggregation - Section E '!A$618:J2661,8,0)=0,"",VLOOKUP(C2545,' Disaggregation - Section E '!A$618:J2661,8,0)),"")</f>
        <v/>
      </c>
      <c r="J2545" s="877" t="str">
        <f ca="1">IFERROR(IF(VLOOKUP(C2545,' Disaggregation - Section E '!A$618:J2661,9,0)="","",VLOOKUP(C2545,' Disaggregation - Section E '!A$618:J2661,9,0)),"")</f>
        <v/>
      </c>
      <c r="K2545" s="873" t="str">
        <f ca="1">IFERROR(VLOOKUP(C2545,' Disaggregation - Section E '!A$618:J2661,3,0),"")</f>
        <v/>
      </c>
      <c r="L2545" s="873"/>
      <c r="M2545" s="873" t="str">
        <f ca="1">IFERROR(IF(VLOOKUP(C2545,' Disaggregation - Section E '!A$618:O1464,15,0)=0,"",VLOOKUP(C2545,' Disaggregation - Section E '!A$618:O1464,15,0)),"")</f>
        <v/>
      </c>
      <c r="N2545" s="877" t="str">
        <f ca="1">IFERROR(IF(VLOOKUP(C2545,' Disaggregation - Section E '!A$618:J2661,10,0)=0,"",VLOOKUP(C2545,' Disaggregation - Section E '!A$618:J2661,10,0)),"")</f>
        <v/>
      </c>
      <c r="O2545" s="873"/>
    </row>
    <row r="2546" spans="1:15" x14ac:dyDescent="0.35">
      <c r="A2546" s="873" t="b">
        <f t="shared" ca="1" si="158"/>
        <v>0</v>
      </c>
      <c r="B2546" s="873"/>
      <c r="C2546" s="884" t="str">
        <f ca="1">IF(COUNTA(O$1703:O2546)=1,"",OFFSET(B2544,-COUNTA(O$1703:O2546)+3,1))</f>
        <v>a1655000001juJ9AAI</v>
      </c>
      <c r="D2546" s="878"/>
      <c r="E2546" s="875" t="str">
        <f ca="1">IFERROR(IF(VLOOKUP(C2546,' Disaggregation - Section E '!A$618:J2662,7,0)="","",VLOOKUP(C2546,' Disaggregation - Section E '!A$618:J2662,7,0)*100),"")</f>
        <v/>
      </c>
      <c r="F2546" s="877" t="str">
        <f ca="1">IFERROR(VLOOKUP(C2546,' Disaggregation - Section E '!A$618:J2662,5,0),"")</f>
        <v/>
      </c>
      <c r="G2546" s="876" t="str">
        <f ca="1">IFERROR(IF(VLOOKUP(C2546,' Disaggregation - Section E '!A$618:J2662,6,0)="","",VLOOKUP(C2546,' Disaggregation - Section E '!A$618:J2662,6,0)),"")</f>
        <v/>
      </c>
      <c r="H2546" s="876" t="str">
        <f ca="1">IFERROR(IF(INDEX(' Disaggregation - Section E '!F$618:F2662,MATCH(C2546,' Disaggregation - Section E '!A$618:A2662,0)+1,1)&lt;&gt;0,INDEX(' Disaggregation - Section E '!F$618:F2662,MATCH(C2546,' Disaggregation - Section E '!A$618:A2662,0)+1,1),""),"")</f>
        <v/>
      </c>
      <c r="I2546" s="877" t="str">
        <f ca="1">IFERROR(IF(VLOOKUP(C2546,' Disaggregation - Section E '!A$618:J2662,8,0)=0,"",VLOOKUP(C2546,' Disaggregation - Section E '!A$618:J2662,8,0)),"")</f>
        <v/>
      </c>
      <c r="J2546" s="877" t="str">
        <f ca="1">IFERROR(IF(VLOOKUP(C2546,' Disaggregation - Section E '!A$618:J2662,9,0)="","",VLOOKUP(C2546,' Disaggregation - Section E '!A$618:J2662,9,0)),"")</f>
        <v/>
      </c>
      <c r="K2546" s="873" t="str">
        <f ca="1">IFERROR(VLOOKUP(C2546,' Disaggregation - Section E '!A$618:J2662,3,0),"")</f>
        <v/>
      </c>
      <c r="L2546" s="873"/>
      <c r="M2546" s="873" t="str">
        <f ca="1">IFERROR(IF(VLOOKUP(C2546,' Disaggregation - Section E '!A$618:O1465,15,0)=0,"",VLOOKUP(C2546,' Disaggregation - Section E '!A$618:O1465,15,0)),"")</f>
        <v/>
      </c>
      <c r="N2546" s="877" t="str">
        <f ca="1">IFERROR(IF(VLOOKUP(C2546,' Disaggregation - Section E '!A$618:J2662,10,0)=0,"",VLOOKUP(C2546,' Disaggregation - Section E '!A$618:J2662,10,0)),"")</f>
        <v/>
      </c>
      <c r="O2546" s="873"/>
    </row>
    <row r="2547" spans="1:15" x14ac:dyDescent="0.35">
      <c r="A2547" s="873" t="b">
        <f t="shared" ca="1" si="158"/>
        <v>0</v>
      </c>
      <c r="B2547" s="873"/>
      <c r="C2547" s="884" t="str">
        <f ca="1">IF(COUNTA(O$1703:O2547)=1,"",OFFSET(B2545,-COUNTA(O$1703:O2547)+3,1))</f>
        <v>a1655000001juJAAAY</v>
      </c>
      <c r="D2547" s="878"/>
      <c r="E2547" s="875" t="str">
        <f ca="1">IFERROR(IF(VLOOKUP(C2547,' Disaggregation - Section E '!A$618:J2663,7,0)="","",VLOOKUP(C2547,' Disaggregation - Section E '!A$618:J2663,7,0)*100),"")</f>
        <v/>
      </c>
      <c r="F2547" s="877" t="str">
        <f ca="1">IFERROR(VLOOKUP(C2547,' Disaggregation - Section E '!A$618:J2663,5,0),"")</f>
        <v/>
      </c>
      <c r="G2547" s="876" t="str">
        <f ca="1">IFERROR(IF(VLOOKUP(C2547,' Disaggregation - Section E '!A$618:J2663,6,0)="","",VLOOKUP(C2547,' Disaggregation - Section E '!A$618:J2663,6,0)),"")</f>
        <v/>
      </c>
      <c r="H2547" s="876" t="str">
        <f ca="1">IFERROR(IF(INDEX(' Disaggregation - Section E '!F$618:F2663,MATCH(C2547,' Disaggregation - Section E '!A$618:A2663,0)+1,1)&lt;&gt;0,INDEX(' Disaggregation - Section E '!F$618:F2663,MATCH(C2547,' Disaggregation - Section E '!A$618:A2663,0)+1,1),""),"")</f>
        <v/>
      </c>
      <c r="I2547" s="877" t="str">
        <f ca="1">IFERROR(IF(VLOOKUP(C2547,' Disaggregation - Section E '!A$618:J2663,8,0)=0,"",VLOOKUP(C2547,' Disaggregation - Section E '!A$618:J2663,8,0)),"")</f>
        <v/>
      </c>
      <c r="J2547" s="877" t="str">
        <f ca="1">IFERROR(IF(VLOOKUP(C2547,' Disaggregation - Section E '!A$618:J2663,9,0)="","",VLOOKUP(C2547,' Disaggregation - Section E '!A$618:J2663,9,0)),"")</f>
        <v/>
      </c>
      <c r="K2547" s="873" t="str">
        <f ca="1">IFERROR(VLOOKUP(C2547,' Disaggregation - Section E '!A$618:J2663,3,0),"")</f>
        <v/>
      </c>
      <c r="L2547" s="873"/>
      <c r="M2547" s="873" t="str">
        <f ca="1">IFERROR(IF(VLOOKUP(C2547,' Disaggregation - Section E '!A$618:O1466,15,0)=0,"",VLOOKUP(C2547,' Disaggregation - Section E '!A$618:O1466,15,0)),"")</f>
        <v/>
      </c>
      <c r="N2547" s="877" t="str">
        <f ca="1">IFERROR(IF(VLOOKUP(C2547,' Disaggregation - Section E '!A$618:J2663,10,0)=0,"",VLOOKUP(C2547,' Disaggregation - Section E '!A$618:J2663,10,0)),"")</f>
        <v/>
      </c>
      <c r="O2547" s="873"/>
    </row>
    <row r="2548" spans="1:15" x14ac:dyDescent="0.35">
      <c r="A2548" s="873" t="b">
        <f t="shared" ca="1" si="158"/>
        <v>0</v>
      </c>
      <c r="B2548" s="873"/>
      <c r="C2548" s="884" t="str">
        <f ca="1">IF(COUNTA(O$1703:O2548)=1,"",OFFSET(B2546,-COUNTA(O$1703:O2548)+3,1))</f>
        <v>a1655000001juJBAAY</v>
      </c>
      <c r="D2548" s="878"/>
      <c r="E2548" s="875" t="str">
        <f ca="1">IFERROR(IF(VLOOKUP(C2548,' Disaggregation - Section E '!A$618:J2664,7,0)="","",VLOOKUP(C2548,' Disaggregation - Section E '!A$618:J2664,7,0)*100),"")</f>
        <v/>
      </c>
      <c r="F2548" s="877" t="str">
        <f ca="1">IFERROR(VLOOKUP(C2548,' Disaggregation - Section E '!A$618:J2664,5,0),"")</f>
        <v/>
      </c>
      <c r="G2548" s="876" t="str">
        <f ca="1">IFERROR(IF(VLOOKUP(C2548,' Disaggregation - Section E '!A$618:J2664,6,0)="","",VLOOKUP(C2548,' Disaggregation - Section E '!A$618:J2664,6,0)),"")</f>
        <v/>
      </c>
      <c r="H2548" s="876" t="str">
        <f ca="1">IFERROR(IF(INDEX(' Disaggregation - Section E '!F$618:F2664,MATCH(C2548,' Disaggregation - Section E '!A$618:A2664,0)+1,1)&lt;&gt;0,INDEX(' Disaggregation - Section E '!F$618:F2664,MATCH(C2548,' Disaggregation - Section E '!A$618:A2664,0)+1,1),""),"")</f>
        <v/>
      </c>
      <c r="I2548" s="877" t="str">
        <f ca="1">IFERROR(IF(VLOOKUP(C2548,' Disaggregation - Section E '!A$618:J2664,8,0)=0,"",VLOOKUP(C2548,' Disaggregation - Section E '!A$618:J2664,8,0)),"")</f>
        <v/>
      </c>
      <c r="J2548" s="877" t="str">
        <f ca="1">IFERROR(IF(VLOOKUP(C2548,' Disaggregation - Section E '!A$618:J2664,9,0)="","",VLOOKUP(C2548,' Disaggregation - Section E '!A$618:J2664,9,0)),"")</f>
        <v/>
      </c>
      <c r="K2548" s="873" t="str">
        <f ca="1">IFERROR(VLOOKUP(C2548,' Disaggregation - Section E '!A$618:J2664,3,0),"")</f>
        <v/>
      </c>
      <c r="L2548" s="873"/>
      <c r="M2548" s="873" t="str">
        <f ca="1">IFERROR(IF(VLOOKUP(C2548,' Disaggregation - Section E '!A$618:O1467,15,0)=0,"",VLOOKUP(C2548,' Disaggregation - Section E '!A$618:O1467,15,0)),"")</f>
        <v/>
      </c>
      <c r="N2548" s="877" t="str">
        <f ca="1">IFERROR(IF(VLOOKUP(C2548,' Disaggregation - Section E '!A$618:J2664,10,0)=0,"",VLOOKUP(C2548,' Disaggregation - Section E '!A$618:J2664,10,0)),"")</f>
        <v/>
      </c>
      <c r="O2548" s="873"/>
    </row>
    <row r="2549" spans="1:15" x14ac:dyDescent="0.35">
      <c r="A2549" s="873" t="b">
        <f t="shared" ca="1" si="158"/>
        <v>0</v>
      </c>
      <c r="B2549" s="873"/>
      <c r="C2549" s="884" t="str">
        <f ca="1">IF(COUNTA(O$1703:O2549)=1,"",OFFSET(B2547,-COUNTA(O$1703:O2549)+3,1))</f>
        <v>a1655000001juJCAAY</v>
      </c>
      <c r="D2549" s="878"/>
      <c r="E2549" s="875" t="str">
        <f ca="1">IFERROR(IF(VLOOKUP(C2549,' Disaggregation - Section E '!A$618:J2665,7,0)="","",VLOOKUP(C2549,' Disaggregation - Section E '!A$618:J2665,7,0)*100),"")</f>
        <v/>
      </c>
      <c r="F2549" s="877" t="str">
        <f ca="1">IFERROR(VLOOKUP(C2549,' Disaggregation - Section E '!A$618:J2665,5,0),"")</f>
        <v/>
      </c>
      <c r="G2549" s="876" t="str">
        <f ca="1">IFERROR(IF(VLOOKUP(C2549,' Disaggregation - Section E '!A$618:J2665,6,0)="","",VLOOKUP(C2549,' Disaggregation - Section E '!A$618:J2665,6,0)),"")</f>
        <v/>
      </c>
      <c r="H2549" s="876" t="str">
        <f ca="1">IFERROR(IF(INDEX(' Disaggregation - Section E '!F$618:F2665,MATCH(C2549,' Disaggregation - Section E '!A$618:A2665,0)+1,1)&lt;&gt;0,INDEX(' Disaggregation - Section E '!F$618:F2665,MATCH(C2549,' Disaggregation - Section E '!A$618:A2665,0)+1,1),""),"")</f>
        <v/>
      </c>
      <c r="I2549" s="877" t="str">
        <f ca="1">IFERROR(IF(VLOOKUP(C2549,' Disaggregation - Section E '!A$618:J2665,8,0)=0,"",VLOOKUP(C2549,' Disaggregation - Section E '!A$618:J2665,8,0)),"")</f>
        <v/>
      </c>
      <c r="J2549" s="877" t="str">
        <f ca="1">IFERROR(IF(VLOOKUP(C2549,' Disaggregation - Section E '!A$618:J2665,9,0)="","",VLOOKUP(C2549,' Disaggregation - Section E '!A$618:J2665,9,0)),"")</f>
        <v/>
      </c>
      <c r="K2549" s="873" t="str">
        <f ca="1">IFERROR(VLOOKUP(C2549,' Disaggregation - Section E '!A$618:J2665,3,0),"")</f>
        <v/>
      </c>
      <c r="L2549" s="873"/>
      <c r="M2549" s="873" t="str">
        <f ca="1">IFERROR(IF(VLOOKUP(C2549,' Disaggregation - Section E '!A$618:O1468,15,0)=0,"",VLOOKUP(C2549,' Disaggregation - Section E '!A$618:O1468,15,0)),"")</f>
        <v/>
      </c>
      <c r="N2549" s="877" t="str">
        <f ca="1">IFERROR(IF(VLOOKUP(C2549,' Disaggregation - Section E '!A$618:J2665,10,0)=0,"",VLOOKUP(C2549,' Disaggregation - Section E '!A$618:J2665,10,0)),"")</f>
        <v/>
      </c>
      <c r="O2549" s="873"/>
    </row>
    <row r="2550" spans="1:15" x14ac:dyDescent="0.35">
      <c r="A2550" s="873" t="b">
        <f t="shared" ca="1" si="158"/>
        <v>0</v>
      </c>
      <c r="B2550" s="873"/>
      <c r="C2550" s="884" t="str">
        <f ca="1">IF(COUNTA(O$1703:O2550)=1,"",OFFSET(B2548,-COUNTA(O$1703:O2550)+3,1))</f>
        <v>a1655000001juJDAAY</v>
      </c>
      <c r="D2550" s="878"/>
      <c r="E2550" s="875" t="str">
        <f ca="1">IFERROR(IF(VLOOKUP(C2550,' Disaggregation - Section E '!A$618:J2666,7,0)="","",VLOOKUP(C2550,' Disaggregation - Section E '!A$618:J2666,7,0)*100),"")</f>
        <v/>
      </c>
      <c r="F2550" s="877" t="str">
        <f ca="1">IFERROR(VLOOKUP(C2550,' Disaggregation - Section E '!A$618:J2666,5,0),"")</f>
        <v/>
      </c>
      <c r="G2550" s="876" t="str">
        <f ca="1">IFERROR(IF(VLOOKUP(C2550,' Disaggregation - Section E '!A$618:J2666,6,0)="","",VLOOKUP(C2550,' Disaggregation - Section E '!A$618:J2666,6,0)),"")</f>
        <v/>
      </c>
      <c r="H2550" s="876" t="str">
        <f ca="1">IFERROR(IF(INDEX(' Disaggregation - Section E '!F$618:F2666,MATCH(C2550,' Disaggregation - Section E '!A$618:A2666,0)+1,1)&lt;&gt;0,INDEX(' Disaggregation - Section E '!F$618:F2666,MATCH(C2550,' Disaggregation - Section E '!A$618:A2666,0)+1,1),""),"")</f>
        <v/>
      </c>
      <c r="I2550" s="877" t="str">
        <f ca="1">IFERROR(IF(VLOOKUP(C2550,' Disaggregation - Section E '!A$618:J2666,8,0)=0,"",VLOOKUP(C2550,' Disaggregation - Section E '!A$618:J2666,8,0)),"")</f>
        <v/>
      </c>
      <c r="J2550" s="877" t="str">
        <f ca="1">IFERROR(IF(VLOOKUP(C2550,' Disaggregation - Section E '!A$618:J2666,9,0)="","",VLOOKUP(C2550,' Disaggregation - Section E '!A$618:J2666,9,0)),"")</f>
        <v/>
      </c>
      <c r="K2550" s="873" t="str">
        <f ca="1">IFERROR(VLOOKUP(C2550,' Disaggregation - Section E '!A$618:J2666,3,0),"")</f>
        <v/>
      </c>
      <c r="L2550" s="873"/>
      <c r="M2550" s="873" t="str">
        <f ca="1">IFERROR(IF(VLOOKUP(C2550,' Disaggregation - Section E '!A$618:O1469,15,0)=0,"",VLOOKUP(C2550,' Disaggregation - Section E '!A$618:O1469,15,0)),"")</f>
        <v/>
      </c>
      <c r="N2550" s="877" t="str">
        <f ca="1">IFERROR(IF(VLOOKUP(C2550,' Disaggregation - Section E '!A$618:J2666,10,0)=0,"",VLOOKUP(C2550,' Disaggregation - Section E '!A$618:J2666,10,0)),"")</f>
        <v/>
      </c>
      <c r="O2550" s="873"/>
    </row>
    <row r="2551" spans="1:15" x14ac:dyDescent="0.35">
      <c r="A2551" s="873" t="b">
        <f t="shared" ca="1" si="158"/>
        <v>0</v>
      </c>
      <c r="B2551" s="873"/>
      <c r="C2551" s="884" t="str">
        <f ca="1">IF(COUNTA(O$1703:O2551)=1,"",OFFSET(B2549,-COUNTA(O$1703:O2551)+3,1))</f>
        <v>a1655000001juJEAAY</v>
      </c>
      <c r="D2551" s="878"/>
      <c r="E2551" s="875" t="str">
        <f ca="1">IFERROR(IF(VLOOKUP(C2551,' Disaggregation - Section E '!A$618:J2667,7,0)="","",VLOOKUP(C2551,' Disaggregation - Section E '!A$618:J2667,7,0)*100),"")</f>
        <v/>
      </c>
      <c r="F2551" s="877" t="str">
        <f ca="1">IFERROR(VLOOKUP(C2551,' Disaggregation - Section E '!A$618:J2667,5,0),"")</f>
        <v/>
      </c>
      <c r="G2551" s="876" t="str">
        <f ca="1">IFERROR(IF(VLOOKUP(C2551,' Disaggregation - Section E '!A$618:J2667,6,0)="","",VLOOKUP(C2551,' Disaggregation - Section E '!A$618:J2667,6,0)),"")</f>
        <v/>
      </c>
      <c r="H2551" s="876" t="str">
        <f ca="1">IFERROR(IF(INDEX(' Disaggregation - Section E '!F$618:F2667,MATCH(C2551,' Disaggregation - Section E '!A$618:A2667,0)+1,1)&lt;&gt;0,INDEX(' Disaggregation - Section E '!F$618:F2667,MATCH(C2551,' Disaggregation - Section E '!A$618:A2667,0)+1,1),""),"")</f>
        <v/>
      </c>
      <c r="I2551" s="877" t="str">
        <f ca="1">IFERROR(IF(VLOOKUP(C2551,' Disaggregation - Section E '!A$618:J2667,8,0)=0,"",VLOOKUP(C2551,' Disaggregation - Section E '!A$618:J2667,8,0)),"")</f>
        <v/>
      </c>
      <c r="J2551" s="877" t="str">
        <f ca="1">IFERROR(IF(VLOOKUP(C2551,' Disaggregation - Section E '!A$618:J2667,9,0)="","",VLOOKUP(C2551,' Disaggregation - Section E '!A$618:J2667,9,0)),"")</f>
        <v/>
      </c>
      <c r="K2551" s="873" t="str">
        <f ca="1">IFERROR(VLOOKUP(C2551,' Disaggregation - Section E '!A$618:J2667,3,0),"")</f>
        <v/>
      </c>
      <c r="L2551" s="873"/>
      <c r="M2551" s="873" t="str">
        <f ca="1">IFERROR(IF(VLOOKUP(C2551,' Disaggregation - Section E '!A$618:O1470,15,0)=0,"",VLOOKUP(C2551,' Disaggregation - Section E '!A$618:O1470,15,0)),"")</f>
        <v/>
      </c>
      <c r="N2551" s="877" t="str">
        <f ca="1">IFERROR(IF(VLOOKUP(C2551,' Disaggregation - Section E '!A$618:J2667,10,0)=0,"",VLOOKUP(C2551,' Disaggregation - Section E '!A$618:J2667,10,0)),"")</f>
        <v/>
      </c>
      <c r="O2551" s="873"/>
    </row>
    <row r="2552" spans="1:15" x14ac:dyDescent="0.35">
      <c r="A2552" s="873" t="b">
        <f t="shared" ca="1" si="158"/>
        <v>0</v>
      </c>
      <c r="B2552" s="873"/>
      <c r="C2552" s="884" t="str">
        <f ca="1">IF(COUNTA(O$1703:O2552)=1,"",OFFSET(B2550,-COUNTA(O$1703:O2552)+3,1))</f>
        <v>a1655000001juJFAAY</v>
      </c>
      <c r="D2552" s="878"/>
      <c r="E2552" s="875" t="str">
        <f ca="1">IFERROR(IF(VLOOKUP(C2552,' Disaggregation - Section E '!A$618:J2668,7,0)="","",VLOOKUP(C2552,' Disaggregation - Section E '!A$618:J2668,7,0)*100),"")</f>
        <v/>
      </c>
      <c r="F2552" s="877" t="str">
        <f ca="1">IFERROR(VLOOKUP(C2552,' Disaggregation - Section E '!A$618:J2668,5,0),"")</f>
        <v/>
      </c>
      <c r="G2552" s="876" t="str">
        <f ca="1">IFERROR(IF(VLOOKUP(C2552,' Disaggregation - Section E '!A$618:J2668,6,0)="","",VLOOKUP(C2552,' Disaggregation - Section E '!A$618:J2668,6,0)),"")</f>
        <v/>
      </c>
      <c r="H2552" s="876" t="str">
        <f ca="1">IFERROR(IF(INDEX(' Disaggregation - Section E '!F$618:F2668,MATCH(C2552,' Disaggregation - Section E '!A$618:A2668,0)+1,1)&lt;&gt;0,INDEX(' Disaggregation - Section E '!F$618:F2668,MATCH(C2552,' Disaggregation - Section E '!A$618:A2668,0)+1,1),""),"")</f>
        <v/>
      </c>
      <c r="I2552" s="877" t="str">
        <f ca="1">IFERROR(IF(VLOOKUP(C2552,' Disaggregation - Section E '!A$618:J2668,8,0)=0,"",VLOOKUP(C2552,' Disaggregation - Section E '!A$618:J2668,8,0)),"")</f>
        <v/>
      </c>
      <c r="J2552" s="877" t="str">
        <f ca="1">IFERROR(IF(VLOOKUP(C2552,' Disaggregation - Section E '!A$618:J2668,9,0)="","",VLOOKUP(C2552,' Disaggregation - Section E '!A$618:J2668,9,0)),"")</f>
        <v/>
      </c>
      <c r="K2552" s="873" t="str">
        <f ca="1">IFERROR(VLOOKUP(C2552,' Disaggregation - Section E '!A$618:J2668,3,0),"")</f>
        <v/>
      </c>
      <c r="L2552" s="873"/>
      <c r="M2552" s="873" t="str">
        <f ca="1">IFERROR(IF(VLOOKUP(C2552,' Disaggregation - Section E '!A$618:O1471,15,0)=0,"",VLOOKUP(C2552,' Disaggregation - Section E '!A$618:O1471,15,0)),"")</f>
        <v/>
      </c>
      <c r="N2552" s="877" t="str">
        <f ca="1">IFERROR(IF(VLOOKUP(C2552,' Disaggregation - Section E '!A$618:J2668,10,0)=0,"",VLOOKUP(C2552,' Disaggregation - Section E '!A$618:J2668,10,0)),"")</f>
        <v/>
      </c>
      <c r="O2552" s="873"/>
    </row>
    <row r="2553" spans="1:15" x14ac:dyDescent="0.35">
      <c r="A2553" s="873" t="b">
        <f t="shared" ca="1" si="158"/>
        <v>0</v>
      </c>
      <c r="B2553" s="873"/>
      <c r="C2553" s="884" t="str">
        <f ca="1">IF(COUNTA(O$1703:O2553)=1,"",OFFSET(B2551,-COUNTA(O$1703:O2553)+3,1))</f>
        <v>a1655000001juJGAAY</v>
      </c>
      <c r="D2553" s="878"/>
      <c r="E2553" s="875" t="str">
        <f ca="1">IFERROR(IF(VLOOKUP(C2553,' Disaggregation - Section E '!A$618:J2669,7,0)="","",VLOOKUP(C2553,' Disaggregation - Section E '!A$618:J2669,7,0)*100),"")</f>
        <v/>
      </c>
      <c r="F2553" s="877" t="str">
        <f ca="1">IFERROR(VLOOKUP(C2553,' Disaggregation - Section E '!A$618:J2669,5,0),"")</f>
        <v/>
      </c>
      <c r="G2553" s="876" t="str">
        <f ca="1">IFERROR(IF(VLOOKUP(C2553,' Disaggregation - Section E '!A$618:J2669,6,0)="","",VLOOKUP(C2553,' Disaggregation - Section E '!A$618:J2669,6,0)),"")</f>
        <v/>
      </c>
      <c r="H2553" s="876" t="str">
        <f ca="1">IFERROR(IF(INDEX(' Disaggregation - Section E '!F$618:F2669,MATCH(C2553,' Disaggregation - Section E '!A$618:A2669,0)+1,1)&lt;&gt;0,INDEX(' Disaggregation - Section E '!F$618:F2669,MATCH(C2553,' Disaggregation - Section E '!A$618:A2669,0)+1,1),""),"")</f>
        <v/>
      </c>
      <c r="I2553" s="877" t="str">
        <f ca="1">IFERROR(IF(VLOOKUP(C2553,' Disaggregation - Section E '!A$618:J2669,8,0)=0,"",VLOOKUP(C2553,' Disaggregation - Section E '!A$618:J2669,8,0)),"")</f>
        <v/>
      </c>
      <c r="J2553" s="877" t="str">
        <f ca="1">IFERROR(IF(VLOOKUP(C2553,' Disaggregation - Section E '!A$618:J2669,9,0)="","",VLOOKUP(C2553,' Disaggregation - Section E '!A$618:J2669,9,0)),"")</f>
        <v/>
      </c>
      <c r="K2553" s="873" t="str">
        <f ca="1">IFERROR(VLOOKUP(C2553,' Disaggregation - Section E '!A$618:J2669,3,0),"")</f>
        <v/>
      </c>
      <c r="L2553" s="873"/>
      <c r="M2553" s="873" t="str">
        <f ca="1">IFERROR(IF(VLOOKUP(C2553,' Disaggregation - Section E '!A$618:O1472,15,0)=0,"",VLOOKUP(C2553,' Disaggregation - Section E '!A$618:O1472,15,0)),"")</f>
        <v/>
      </c>
      <c r="N2553" s="877" t="str">
        <f ca="1">IFERROR(IF(VLOOKUP(C2553,' Disaggregation - Section E '!A$618:J2669,10,0)=0,"",VLOOKUP(C2553,' Disaggregation - Section E '!A$618:J2669,10,0)),"")</f>
        <v/>
      </c>
      <c r="O2553" s="873"/>
    </row>
    <row r="2554" spans="1:15" x14ac:dyDescent="0.35">
      <c r="A2554" s="873" t="b">
        <f t="shared" ca="1" si="158"/>
        <v>0</v>
      </c>
      <c r="B2554" s="873"/>
      <c r="C2554" s="884" t="str">
        <f ca="1">IF(COUNTA(O$1703:O2554)=1,"",OFFSET(B2552,-COUNTA(O$1703:O2554)+3,1))</f>
        <v>a1655000001juJHAAY</v>
      </c>
      <c r="D2554" s="878"/>
      <c r="E2554" s="875" t="str">
        <f ca="1">IFERROR(IF(VLOOKUP(C2554,' Disaggregation - Section E '!A$618:J2670,7,0)="","",VLOOKUP(C2554,' Disaggregation - Section E '!A$618:J2670,7,0)*100),"")</f>
        <v/>
      </c>
      <c r="F2554" s="877" t="str">
        <f ca="1">IFERROR(VLOOKUP(C2554,' Disaggregation - Section E '!A$618:J2670,5,0),"")</f>
        <v/>
      </c>
      <c r="G2554" s="876" t="str">
        <f ca="1">IFERROR(IF(VLOOKUP(C2554,' Disaggregation - Section E '!A$618:J2670,6,0)="","",VLOOKUP(C2554,' Disaggregation - Section E '!A$618:J2670,6,0)),"")</f>
        <v/>
      </c>
      <c r="H2554" s="876" t="str">
        <f ca="1">IFERROR(IF(INDEX(' Disaggregation - Section E '!F$618:F2670,MATCH(C2554,' Disaggregation - Section E '!A$618:A2670,0)+1,1)&lt;&gt;0,INDEX(' Disaggregation - Section E '!F$618:F2670,MATCH(C2554,' Disaggregation - Section E '!A$618:A2670,0)+1,1),""),"")</f>
        <v/>
      </c>
      <c r="I2554" s="877" t="str">
        <f ca="1">IFERROR(IF(VLOOKUP(C2554,' Disaggregation - Section E '!A$618:J2670,8,0)=0,"",VLOOKUP(C2554,' Disaggregation - Section E '!A$618:J2670,8,0)),"")</f>
        <v/>
      </c>
      <c r="J2554" s="877" t="str">
        <f ca="1">IFERROR(IF(VLOOKUP(C2554,' Disaggregation - Section E '!A$618:J2670,9,0)="","",VLOOKUP(C2554,' Disaggregation - Section E '!A$618:J2670,9,0)),"")</f>
        <v/>
      </c>
      <c r="K2554" s="873" t="str">
        <f ca="1">IFERROR(VLOOKUP(C2554,' Disaggregation - Section E '!A$618:J2670,3,0),"")</f>
        <v/>
      </c>
      <c r="L2554" s="873"/>
      <c r="M2554" s="873" t="str">
        <f ca="1">IFERROR(IF(VLOOKUP(C2554,' Disaggregation - Section E '!A$618:O1473,15,0)=0,"",VLOOKUP(C2554,' Disaggregation - Section E '!A$618:O1473,15,0)),"")</f>
        <v/>
      </c>
      <c r="N2554" s="877" t="str">
        <f ca="1">IFERROR(IF(VLOOKUP(C2554,' Disaggregation - Section E '!A$618:J2670,10,0)=0,"",VLOOKUP(C2554,' Disaggregation - Section E '!A$618:J2670,10,0)),"")</f>
        <v/>
      </c>
      <c r="O2554" s="873"/>
    </row>
    <row r="2555" spans="1:15" x14ac:dyDescent="0.35">
      <c r="A2555" s="873" t="b">
        <f t="shared" ca="1" si="158"/>
        <v>0</v>
      </c>
      <c r="B2555" s="873"/>
      <c r="C2555" s="884" t="str">
        <f ca="1">IF(COUNTA(O$1703:O2555)=1,"",OFFSET(B2553,-COUNTA(O$1703:O2555)+3,1))</f>
        <v>a1655000001juJIAAY</v>
      </c>
      <c r="D2555" s="878"/>
      <c r="E2555" s="875" t="str">
        <f ca="1">IFERROR(IF(VLOOKUP(C2555,' Disaggregation - Section E '!A$618:J2671,7,0)="","",VLOOKUP(C2555,' Disaggregation - Section E '!A$618:J2671,7,0)*100),"")</f>
        <v/>
      </c>
      <c r="F2555" s="877" t="str">
        <f ca="1">IFERROR(VLOOKUP(C2555,' Disaggregation - Section E '!A$618:J2671,5,0),"")</f>
        <v/>
      </c>
      <c r="G2555" s="876" t="str">
        <f ca="1">IFERROR(IF(VLOOKUP(C2555,' Disaggregation - Section E '!A$618:J2671,6,0)="","",VLOOKUP(C2555,' Disaggregation - Section E '!A$618:J2671,6,0)),"")</f>
        <v/>
      </c>
      <c r="H2555" s="876" t="str">
        <f ca="1">IFERROR(IF(INDEX(' Disaggregation - Section E '!F$618:F2671,MATCH(C2555,' Disaggregation - Section E '!A$618:A2671,0)+1,1)&lt;&gt;0,INDEX(' Disaggregation - Section E '!F$618:F2671,MATCH(C2555,' Disaggregation - Section E '!A$618:A2671,0)+1,1),""),"")</f>
        <v/>
      </c>
      <c r="I2555" s="877" t="str">
        <f ca="1">IFERROR(IF(VLOOKUP(C2555,' Disaggregation - Section E '!A$618:J2671,8,0)=0,"",VLOOKUP(C2555,' Disaggregation - Section E '!A$618:J2671,8,0)),"")</f>
        <v/>
      </c>
      <c r="J2555" s="877" t="str">
        <f ca="1">IFERROR(IF(VLOOKUP(C2555,' Disaggregation - Section E '!A$618:J2671,9,0)="","",VLOOKUP(C2555,' Disaggregation - Section E '!A$618:J2671,9,0)),"")</f>
        <v/>
      </c>
      <c r="K2555" s="873" t="str">
        <f ca="1">IFERROR(VLOOKUP(C2555,' Disaggregation - Section E '!A$618:J2671,3,0),"")</f>
        <v/>
      </c>
      <c r="L2555" s="873"/>
      <c r="M2555" s="873" t="str">
        <f ca="1">IFERROR(IF(VLOOKUP(C2555,' Disaggregation - Section E '!A$618:O1474,15,0)=0,"",VLOOKUP(C2555,' Disaggregation - Section E '!A$618:O1474,15,0)),"")</f>
        <v/>
      </c>
      <c r="N2555" s="877" t="str">
        <f ca="1">IFERROR(IF(VLOOKUP(C2555,' Disaggregation - Section E '!A$618:J2671,10,0)=0,"",VLOOKUP(C2555,' Disaggregation - Section E '!A$618:J2671,10,0)),"")</f>
        <v/>
      </c>
      <c r="O2555" s="873"/>
    </row>
    <row r="2556" spans="1:15" x14ac:dyDescent="0.35">
      <c r="A2556" s="873" t="b">
        <f t="shared" ca="1" si="158"/>
        <v>0</v>
      </c>
      <c r="B2556" s="873"/>
      <c r="C2556" s="884" t="str">
        <f ca="1">IF(COUNTA(O$1703:O2556)=1,"",OFFSET(B2554,-COUNTA(O$1703:O2556)+3,1))</f>
        <v>a1655000001juJJAAY</v>
      </c>
      <c r="D2556" s="878"/>
      <c r="E2556" s="875" t="str">
        <f ca="1">IFERROR(IF(VLOOKUP(C2556,' Disaggregation - Section E '!A$618:J2672,7,0)="","",VLOOKUP(C2556,' Disaggregation - Section E '!A$618:J2672,7,0)*100),"")</f>
        <v/>
      </c>
      <c r="F2556" s="877" t="str">
        <f ca="1">IFERROR(VLOOKUP(C2556,' Disaggregation - Section E '!A$618:J2672,5,0),"")</f>
        <v/>
      </c>
      <c r="G2556" s="876" t="str">
        <f ca="1">IFERROR(IF(VLOOKUP(C2556,' Disaggregation - Section E '!A$618:J2672,6,0)="","",VLOOKUP(C2556,' Disaggregation - Section E '!A$618:J2672,6,0)),"")</f>
        <v/>
      </c>
      <c r="H2556" s="876" t="str">
        <f ca="1">IFERROR(IF(INDEX(' Disaggregation - Section E '!F$618:F2672,MATCH(C2556,' Disaggregation - Section E '!A$618:A2672,0)+1,1)&lt;&gt;0,INDEX(' Disaggregation - Section E '!F$618:F2672,MATCH(C2556,' Disaggregation - Section E '!A$618:A2672,0)+1,1),""),"")</f>
        <v/>
      </c>
      <c r="I2556" s="877" t="str">
        <f ca="1">IFERROR(IF(VLOOKUP(C2556,' Disaggregation - Section E '!A$618:J2672,8,0)=0,"",VLOOKUP(C2556,' Disaggregation - Section E '!A$618:J2672,8,0)),"")</f>
        <v/>
      </c>
      <c r="J2556" s="877" t="str">
        <f ca="1">IFERROR(IF(VLOOKUP(C2556,' Disaggregation - Section E '!A$618:J2672,9,0)="","",VLOOKUP(C2556,' Disaggregation - Section E '!A$618:J2672,9,0)),"")</f>
        <v/>
      </c>
      <c r="K2556" s="873" t="str">
        <f ca="1">IFERROR(VLOOKUP(C2556,' Disaggregation - Section E '!A$618:J2672,3,0),"")</f>
        <v/>
      </c>
      <c r="L2556" s="873"/>
      <c r="M2556" s="873" t="str">
        <f ca="1">IFERROR(IF(VLOOKUP(C2556,' Disaggregation - Section E '!A$618:O1475,15,0)=0,"",VLOOKUP(C2556,' Disaggregation - Section E '!A$618:O1475,15,0)),"")</f>
        <v/>
      </c>
      <c r="N2556" s="877" t="str">
        <f ca="1">IFERROR(IF(VLOOKUP(C2556,' Disaggregation - Section E '!A$618:J2672,10,0)=0,"",VLOOKUP(C2556,' Disaggregation - Section E '!A$618:J2672,10,0)),"")</f>
        <v/>
      </c>
      <c r="O2556" s="873"/>
    </row>
    <row r="2557" spans="1:15" x14ac:dyDescent="0.35">
      <c r="A2557" s="873" t="b">
        <f t="shared" ca="1" si="158"/>
        <v>0</v>
      </c>
      <c r="B2557" s="873"/>
      <c r="C2557" s="884" t="str">
        <f ca="1">IF(COUNTA(O$1703:O2557)=1,"",OFFSET(B2555,-COUNTA(O$1703:O2557)+3,1))</f>
        <v>a1655000001juJKAAY</v>
      </c>
      <c r="D2557" s="878"/>
      <c r="E2557" s="875" t="str">
        <f ca="1">IFERROR(IF(VLOOKUP(C2557,' Disaggregation - Section E '!A$618:J2673,7,0)="","",VLOOKUP(C2557,' Disaggregation - Section E '!A$618:J2673,7,0)*100),"")</f>
        <v/>
      </c>
      <c r="F2557" s="877" t="str">
        <f ca="1">IFERROR(VLOOKUP(C2557,' Disaggregation - Section E '!A$618:J2673,5,0),"")</f>
        <v/>
      </c>
      <c r="G2557" s="876" t="str">
        <f ca="1">IFERROR(IF(VLOOKUP(C2557,' Disaggregation - Section E '!A$618:J2673,6,0)="","",VLOOKUP(C2557,' Disaggregation - Section E '!A$618:J2673,6,0)),"")</f>
        <v/>
      </c>
      <c r="H2557" s="876" t="str">
        <f ca="1">IFERROR(IF(INDEX(' Disaggregation - Section E '!F$618:F2673,MATCH(C2557,' Disaggregation - Section E '!A$618:A2673,0)+1,1)&lt;&gt;0,INDEX(' Disaggregation - Section E '!F$618:F2673,MATCH(C2557,' Disaggregation - Section E '!A$618:A2673,0)+1,1),""),"")</f>
        <v/>
      </c>
      <c r="I2557" s="877" t="str">
        <f ca="1">IFERROR(IF(VLOOKUP(C2557,' Disaggregation - Section E '!A$618:J2673,8,0)=0,"",VLOOKUP(C2557,' Disaggregation - Section E '!A$618:J2673,8,0)),"")</f>
        <v/>
      </c>
      <c r="J2557" s="877" t="str">
        <f ca="1">IFERROR(IF(VLOOKUP(C2557,' Disaggregation - Section E '!A$618:J2673,9,0)="","",VLOOKUP(C2557,' Disaggregation - Section E '!A$618:J2673,9,0)),"")</f>
        <v/>
      </c>
      <c r="K2557" s="873" t="str">
        <f ca="1">IFERROR(VLOOKUP(C2557,' Disaggregation - Section E '!A$618:J2673,3,0),"")</f>
        <v/>
      </c>
      <c r="L2557" s="873"/>
      <c r="M2557" s="873" t="str">
        <f ca="1">IFERROR(IF(VLOOKUP(C2557,' Disaggregation - Section E '!A$618:O1476,15,0)=0,"",VLOOKUP(C2557,' Disaggregation - Section E '!A$618:O1476,15,0)),"")</f>
        <v/>
      </c>
      <c r="N2557" s="877" t="str">
        <f ca="1">IFERROR(IF(VLOOKUP(C2557,' Disaggregation - Section E '!A$618:J2673,10,0)=0,"",VLOOKUP(C2557,' Disaggregation - Section E '!A$618:J2673,10,0)),"")</f>
        <v/>
      </c>
      <c r="O2557" s="873"/>
    </row>
    <row r="2558" spans="1:15" x14ac:dyDescent="0.35">
      <c r="A2558" s="873" t="b">
        <f t="shared" ca="1" si="158"/>
        <v>0</v>
      </c>
      <c r="B2558" s="873"/>
      <c r="C2558" s="884" t="str">
        <f ca="1">IF(COUNTA(O$1703:O2558)=1,"",OFFSET(B2556,-COUNTA(O$1703:O2558)+3,1))</f>
        <v>a1655000001juJLAAY</v>
      </c>
      <c r="D2558" s="878"/>
      <c r="E2558" s="875" t="str">
        <f ca="1">IFERROR(IF(VLOOKUP(C2558,' Disaggregation - Section E '!A$618:J2674,7,0)="","",VLOOKUP(C2558,' Disaggregation - Section E '!A$618:J2674,7,0)*100),"")</f>
        <v/>
      </c>
      <c r="F2558" s="877" t="str">
        <f ca="1">IFERROR(VLOOKUP(C2558,' Disaggregation - Section E '!A$618:J2674,5,0),"")</f>
        <v/>
      </c>
      <c r="G2558" s="876" t="str">
        <f ca="1">IFERROR(IF(VLOOKUP(C2558,' Disaggregation - Section E '!A$618:J2674,6,0)="","",VLOOKUP(C2558,' Disaggregation - Section E '!A$618:J2674,6,0)),"")</f>
        <v/>
      </c>
      <c r="H2558" s="876" t="str">
        <f ca="1">IFERROR(IF(INDEX(' Disaggregation - Section E '!F$618:F2674,MATCH(C2558,' Disaggregation - Section E '!A$618:A2674,0)+1,1)&lt;&gt;0,INDEX(' Disaggregation - Section E '!F$618:F2674,MATCH(C2558,' Disaggregation - Section E '!A$618:A2674,0)+1,1),""),"")</f>
        <v/>
      </c>
      <c r="I2558" s="877" t="str">
        <f ca="1">IFERROR(IF(VLOOKUP(C2558,' Disaggregation - Section E '!A$618:J2674,8,0)=0,"",VLOOKUP(C2558,' Disaggregation - Section E '!A$618:J2674,8,0)),"")</f>
        <v/>
      </c>
      <c r="J2558" s="877" t="str">
        <f ca="1">IFERROR(IF(VLOOKUP(C2558,' Disaggregation - Section E '!A$618:J2674,9,0)="","",VLOOKUP(C2558,' Disaggregation - Section E '!A$618:J2674,9,0)),"")</f>
        <v/>
      </c>
      <c r="K2558" s="873" t="str">
        <f ca="1">IFERROR(VLOOKUP(C2558,' Disaggregation - Section E '!A$618:J2674,3,0),"")</f>
        <v/>
      </c>
      <c r="L2558" s="873"/>
      <c r="M2558" s="873" t="str">
        <f ca="1">IFERROR(IF(VLOOKUP(C2558,' Disaggregation - Section E '!A$618:O1477,15,0)=0,"",VLOOKUP(C2558,' Disaggregation - Section E '!A$618:O1477,15,0)),"")</f>
        <v/>
      </c>
      <c r="N2558" s="877" t="str">
        <f ca="1">IFERROR(IF(VLOOKUP(C2558,' Disaggregation - Section E '!A$618:J2674,10,0)=0,"",VLOOKUP(C2558,' Disaggregation - Section E '!A$618:J2674,10,0)),"")</f>
        <v/>
      </c>
      <c r="O2558" s="873"/>
    </row>
    <row r="2559" spans="1:15" x14ac:dyDescent="0.35">
      <c r="A2559" s="873" t="b">
        <f t="shared" ca="1" si="158"/>
        <v>0</v>
      </c>
      <c r="B2559" s="873"/>
      <c r="C2559" s="884" t="str">
        <f ca="1">IF(COUNTA(O$1703:O2559)=1,"",OFFSET(B2557,-COUNTA(O$1703:O2559)+3,1))</f>
        <v>a1655000001juJMAAY</v>
      </c>
      <c r="D2559" s="878"/>
      <c r="E2559" s="875" t="str">
        <f ca="1">IFERROR(IF(VLOOKUP(C2559,' Disaggregation - Section E '!A$618:J2675,7,0)="","",VLOOKUP(C2559,' Disaggregation - Section E '!A$618:J2675,7,0)*100),"")</f>
        <v/>
      </c>
      <c r="F2559" s="877" t="str">
        <f ca="1">IFERROR(VLOOKUP(C2559,' Disaggregation - Section E '!A$618:J2675,5,0),"")</f>
        <v/>
      </c>
      <c r="G2559" s="876" t="str">
        <f ca="1">IFERROR(IF(VLOOKUP(C2559,' Disaggregation - Section E '!A$618:J2675,6,0)="","",VLOOKUP(C2559,' Disaggregation - Section E '!A$618:J2675,6,0)),"")</f>
        <v/>
      </c>
      <c r="H2559" s="876" t="str">
        <f ca="1">IFERROR(IF(INDEX(' Disaggregation - Section E '!F$618:F2675,MATCH(C2559,' Disaggregation - Section E '!A$618:A2675,0)+1,1)&lt;&gt;0,INDEX(' Disaggregation - Section E '!F$618:F2675,MATCH(C2559,' Disaggregation - Section E '!A$618:A2675,0)+1,1),""),"")</f>
        <v/>
      </c>
      <c r="I2559" s="877" t="str">
        <f ca="1">IFERROR(IF(VLOOKUP(C2559,' Disaggregation - Section E '!A$618:J2675,8,0)=0,"",VLOOKUP(C2559,' Disaggregation - Section E '!A$618:J2675,8,0)),"")</f>
        <v/>
      </c>
      <c r="J2559" s="877" t="str">
        <f ca="1">IFERROR(IF(VLOOKUP(C2559,' Disaggregation - Section E '!A$618:J2675,9,0)="","",VLOOKUP(C2559,' Disaggregation - Section E '!A$618:J2675,9,0)),"")</f>
        <v/>
      </c>
      <c r="K2559" s="873" t="str">
        <f ca="1">IFERROR(VLOOKUP(C2559,' Disaggregation - Section E '!A$618:J2675,3,0),"")</f>
        <v/>
      </c>
      <c r="L2559" s="873"/>
      <c r="M2559" s="873" t="str">
        <f ca="1">IFERROR(IF(VLOOKUP(C2559,' Disaggregation - Section E '!A$618:O1478,15,0)=0,"",VLOOKUP(C2559,' Disaggregation - Section E '!A$618:O1478,15,0)),"")</f>
        <v/>
      </c>
      <c r="N2559" s="877" t="str">
        <f ca="1">IFERROR(IF(VLOOKUP(C2559,' Disaggregation - Section E '!A$618:J2675,10,0)=0,"",VLOOKUP(C2559,' Disaggregation - Section E '!A$618:J2675,10,0)),"")</f>
        <v/>
      </c>
      <c r="O2559" s="873"/>
    </row>
    <row r="2560" spans="1:15" x14ac:dyDescent="0.35">
      <c r="A2560" s="873" t="b">
        <f t="shared" ca="1" si="158"/>
        <v>0</v>
      </c>
      <c r="B2560" s="873"/>
      <c r="C2560" s="884" t="str">
        <f ca="1">IF(COUNTA(O$1703:O2560)=1,"",OFFSET(B2558,-COUNTA(O$1703:O2560)+3,1))</f>
        <v>a1655000001juJNAAY</v>
      </c>
      <c r="D2560" s="878"/>
      <c r="E2560" s="875" t="str">
        <f ca="1">IFERROR(IF(VLOOKUP(C2560,' Disaggregation - Section E '!A$618:J2676,7,0)="","",VLOOKUP(C2560,' Disaggregation - Section E '!A$618:J2676,7,0)*100),"")</f>
        <v/>
      </c>
      <c r="F2560" s="877" t="str">
        <f ca="1">IFERROR(VLOOKUP(C2560,' Disaggregation - Section E '!A$618:J2676,5,0),"")</f>
        <v/>
      </c>
      <c r="G2560" s="876" t="str">
        <f ca="1">IFERROR(IF(VLOOKUP(C2560,' Disaggregation - Section E '!A$618:J2676,6,0)="","",VLOOKUP(C2560,' Disaggregation - Section E '!A$618:J2676,6,0)),"")</f>
        <v/>
      </c>
      <c r="H2560" s="876" t="str">
        <f ca="1">IFERROR(IF(INDEX(' Disaggregation - Section E '!F$618:F2676,MATCH(C2560,' Disaggregation - Section E '!A$618:A2676,0)+1,1)&lt;&gt;0,INDEX(' Disaggregation - Section E '!F$618:F2676,MATCH(C2560,' Disaggregation - Section E '!A$618:A2676,0)+1,1),""),"")</f>
        <v/>
      </c>
      <c r="I2560" s="877" t="str">
        <f ca="1">IFERROR(IF(VLOOKUP(C2560,' Disaggregation - Section E '!A$618:J2676,8,0)=0,"",VLOOKUP(C2560,' Disaggregation - Section E '!A$618:J2676,8,0)),"")</f>
        <v/>
      </c>
      <c r="J2560" s="877" t="str">
        <f ca="1">IFERROR(IF(VLOOKUP(C2560,' Disaggregation - Section E '!A$618:J2676,9,0)="","",VLOOKUP(C2560,' Disaggregation - Section E '!A$618:J2676,9,0)),"")</f>
        <v/>
      </c>
      <c r="K2560" s="873" t="str">
        <f ca="1">IFERROR(VLOOKUP(C2560,' Disaggregation - Section E '!A$618:J2676,3,0),"")</f>
        <v/>
      </c>
      <c r="L2560" s="873"/>
      <c r="M2560" s="873" t="str">
        <f ca="1">IFERROR(IF(VLOOKUP(C2560,' Disaggregation - Section E '!A$618:O1479,15,0)=0,"",VLOOKUP(C2560,' Disaggregation - Section E '!A$618:O1479,15,0)),"")</f>
        <v/>
      </c>
      <c r="N2560" s="877" t="str">
        <f ca="1">IFERROR(IF(VLOOKUP(C2560,' Disaggregation - Section E '!A$618:J2676,10,0)=0,"",VLOOKUP(C2560,' Disaggregation - Section E '!A$618:J2676,10,0)),"")</f>
        <v/>
      </c>
      <c r="O2560" s="873"/>
    </row>
    <row r="2561" spans="1:15" x14ac:dyDescent="0.35">
      <c r="A2561" s="873" t="b">
        <f t="shared" ref="A2561:A2624" ca="1" si="159">IF(M2561&lt;&gt;"",TRUE,FALSE)</f>
        <v>0</v>
      </c>
      <c r="B2561" s="873"/>
      <c r="C2561" s="884" t="str">
        <f ca="1">IF(COUNTA(O$1703:O2561)=1,"",OFFSET(B2559,-COUNTA(O$1703:O2561)+3,1))</f>
        <v>a1655000001juJOAAY</v>
      </c>
      <c r="D2561" s="878"/>
      <c r="E2561" s="875" t="str">
        <f ca="1">IFERROR(IF(VLOOKUP(C2561,' Disaggregation - Section E '!A$618:J2677,7,0)="","",VLOOKUP(C2561,' Disaggregation - Section E '!A$618:J2677,7,0)*100),"")</f>
        <v/>
      </c>
      <c r="F2561" s="877" t="str">
        <f ca="1">IFERROR(VLOOKUP(C2561,' Disaggregation - Section E '!A$618:J2677,5,0),"")</f>
        <v/>
      </c>
      <c r="G2561" s="876" t="str">
        <f ca="1">IFERROR(IF(VLOOKUP(C2561,' Disaggregation - Section E '!A$618:J2677,6,0)="","",VLOOKUP(C2561,' Disaggregation - Section E '!A$618:J2677,6,0)),"")</f>
        <v/>
      </c>
      <c r="H2561" s="876" t="str">
        <f ca="1">IFERROR(IF(INDEX(' Disaggregation - Section E '!F$618:F2677,MATCH(C2561,' Disaggregation - Section E '!A$618:A2677,0)+1,1)&lt;&gt;0,INDEX(' Disaggregation - Section E '!F$618:F2677,MATCH(C2561,' Disaggregation - Section E '!A$618:A2677,0)+1,1),""),"")</f>
        <v/>
      </c>
      <c r="I2561" s="877" t="str">
        <f ca="1">IFERROR(IF(VLOOKUP(C2561,' Disaggregation - Section E '!A$618:J2677,8,0)=0,"",VLOOKUP(C2561,' Disaggregation - Section E '!A$618:J2677,8,0)),"")</f>
        <v/>
      </c>
      <c r="J2561" s="877" t="str">
        <f ca="1">IFERROR(IF(VLOOKUP(C2561,' Disaggregation - Section E '!A$618:J2677,9,0)="","",VLOOKUP(C2561,' Disaggregation - Section E '!A$618:J2677,9,0)),"")</f>
        <v/>
      </c>
      <c r="K2561" s="873" t="str">
        <f ca="1">IFERROR(VLOOKUP(C2561,' Disaggregation - Section E '!A$618:J2677,3,0),"")</f>
        <v/>
      </c>
      <c r="L2561" s="873"/>
      <c r="M2561" s="873" t="str">
        <f ca="1">IFERROR(IF(VLOOKUP(C2561,' Disaggregation - Section E '!A$618:O1480,15,0)=0,"",VLOOKUP(C2561,' Disaggregation - Section E '!A$618:O1480,15,0)),"")</f>
        <v/>
      </c>
      <c r="N2561" s="877" t="str">
        <f ca="1">IFERROR(IF(VLOOKUP(C2561,' Disaggregation - Section E '!A$618:J2677,10,0)=0,"",VLOOKUP(C2561,' Disaggregation - Section E '!A$618:J2677,10,0)),"")</f>
        <v/>
      </c>
      <c r="O2561" s="873"/>
    </row>
    <row r="2562" spans="1:15" x14ac:dyDescent="0.35">
      <c r="A2562" s="873" t="b">
        <f t="shared" ca="1" si="159"/>
        <v>0</v>
      </c>
      <c r="B2562" s="873"/>
      <c r="C2562" s="884" t="str">
        <f ca="1">IF(COUNTA(O$1703:O2562)=1,"",OFFSET(B2560,-COUNTA(O$1703:O2562)+3,1))</f>
        <v>a1655000001juJPAAY</v>
      </c>
      <c r="D2562" s="878"/>
      <c r="E2562" s="875" t="str">
        <f ca="1">IFERROR(IF(VLOOKUP(C2562,' Disaggregation - Section E '!A$618:J2678,7,0)="","",VLOOKUP(C2562,' Disaggregation - Section E '!A$618:J2678,7,0)*100),"")</f>
        <v/>
      </c>
      <c r="F2562" s="877" t="str">
        <f ca="1">IFERROR(VLOOKUP(C2562,' Disaggregation - Section E '!A$618:J2678,5,0),"")</f>
        <v/>
      </c>
      <c r="G2562" s="876" t="str">
        <f ca="1">IFERROR(IF(VLOOKUP(C2562,' Disaggregation - Section E '!A$618:J2678,6,0)="","",VLOOKUP(C2562,' Disaggregation - Section E '!A$618:J2678,6,0)),"")</f>
        <v/>
      </c>
      <c r="H2562" s="876" t="str">
        <f ca="1">IFERROR(IF(INDEX(' Disaggregation - Section E '!F$618:F2678,MATCH(C2562,' Disaggregation - Section E '!A$618:A2678,0)+1,1)&lt;&gt;0,INDEX(' Disaggregation - Section E '!F$618:F2678,MATCH(C2562,' Disaggregation - Section E '!A$618:A2678,0)+1,1),""),"")</f>
        <v/>
      </c>
      <c r="I2562" s="877" t="str">
        <f ca="1">IFERROR(IF(VLOOKUP(C2562,' Disaggregation - Section E '!A$618:J2678,8,0)=0,"",VLOOKUP(C2562,' Disaggregation - Section E '!A$618:J2678,8,0)),"")</f>
        <v/>
      </c>
      <c r="J2562" s="877" t="str">
        <f ca="1">IFERROR(IF(VLOOKUP(C2562,' Disaggregation - Section E '!A$618:J2678,9,0)="","",VLOOKUP(C2562,' Disaggregation - Section E '!A$618:J2678,9,0)),"")</f>
        <v/>
      </c>
      <c r="K2562" s="873" t="str">
        <f ca="1">IFERROR(VLOOKUP(C2562,' Disaggregation - Section E '!A$618:J2678,3,0),"")</f>
        <v/>
      </c>
      <c r="L2562" s="873"/>
      <c r="M2562" s="873" t="str">
        <f ca="1">IFERROR(IF(VLOOKUP(C2562,' Disaggregation - Section E '!A$618:O1481,15,0)=0,"",VLOOKUP(C2562,' Disaggregation - Section E '!A$618:O1481,15,0)),"")</f>
        <v/>
      </c>
      <c r="N2562" s="877" t="str">
        <f ca="1">IFERROR(IF(VLOOKUP(C2562,' Disaggregation - Section E '!A$618:J2678,10,0)=0,"",VLOOKUP(C2562,' Disaggregation - Section E '!A$618:J2678,10,0)),"")</f>
        <v/>
      </c>
      <c r="O2562" s="873"/>
    </row>
    <row r="2563" spans="1:15" x14ac:dyDescent="0.35">
      <c r="A2563" s="873" t="b">
        <f t="shared" ca="1" si="159"/>
        <v>0</v>
      </c>
      <c r="B2563" s="873"/>
      <c r="C2563" s="884" t="str">
        <f ca="1">IF(COUNTA(O$1703:O2563)=1,"",OFFSET(B2561,-COUNTA(O$1703:O2563)+3,1))</f>
        <v>a1655000001juJQAAY</v>
      </c>
      <c r="D2563" s="878"/>
      <c r="E2563" s="875" t="str">
        <f ca="1">IFERROR(IF(VLOOKUP(C2563,' Disaggregation - Section E '!A$618:J2679,7,0)="","",VLOOKUP(C2563,' Disaggregation - Section E '!A$618:J2679,7,0)*100),"")</f>
        <v/>
      </c>
      <c r="F2563" s="877" t="str">
        <f ca="1">IFERROR(VLOOKUP(C2563,' Disaggregation - Section E '!A$618:J2679,5,0),"")</f>
        <v/>
      </c>
      <c r="G2563" s="876" t="str">
        <f ca="1">IFERROR(IF(VLOOKUP(C2563,' Disaggregation - Section E '!A$618:J2679,6,0)="","",VLOOKUP(C2563,' Disaggregation - Section E '!A$618:J2679,6,0)),"")</f>
        <v/>
      </c>
      <c r="H2563" s="876" t="str">
        <f ca="1">IFERROR(IF(INDEX(' Disaggregation - Section E '!F$618:F2679,MATCH(C2563,' Disaggregation - Section E '!A$618:A2679,0)+1,1)&lt;&gt;0,INDEX(' Disaggregation - Section E '!F$618:F2679,MATCH(C2563,' Disaggregation - Section E '!A$618:A2679,0)+1,1),""),"")</f>
        <v/>
      </c>
      <c r="I2563" s="877" t="str">
        <f ca="1">IFERROR(IF(VLOOKUP(C2563,' Disaggregation - Section E '!A$618:J2679,8,0)=0,"",VLOOKUP(C2563,' Disaggregation - Section E '!A$618:J2679,8,0)),"")</f>
        <v/>
      </c>
      <c r="J2563" s="877" t="str">
        <f ca="1">IFERROR(IF(VLOOKUP(C2563,' Disaggregation - Section E '!A$618:J2679,9,0)="","",VLOOKUP(C2563,' Disaggregation - Section E '!A$618:J2679,9,0)),"")</f>
        <v/>
      </c>
      <c r="K2563" s="873" t="str">
        <f ca="1">IFERROR(VLOOKUP(C2563,' Disaggregation - Section E '!A$618:J2679,3,0),"")</f>
        <v/>
      </c>
      <c r="L2563" s="873"/>
      <c r="M2563" s="873" t="str">
        <f ca="1">IFERROR(IF(VLOOKUP(C2563,' Disaggregation - Section E '!A$618:O1482,15,0)=0,"",VLOOKUP(C2563,' Disaggregation - Section E '!A$618:O1482,15,0)),"")</f>
        <v/>
      </c>
      <c r="N2563" s="877" t="str">
        <f ca="1">IFERROR(IF(VLOOKUP(C2563,' Disaggregation - Section E '!A$618:J2679,10,0)=0,"",VLOOKUP(C2563,' Disaggregation - Section E '!A$618:J2679,10,0)),"")</f>
        <v/>
      </c>
      <c r="O2563" s="873"/>
    </row>
    <row r="2564" spans="1:15" x14ac:dyDescent="0.35">
      <c r="A2564" s="873" t="b">
        <f t="shared" ca="1" si="159"/>
        <v>0</v>
      </c>
      <c r="B2564" s="873"/>
      <c r="C2564" s="884" t="str">
        <f ca="1">IF(COUNTA(O$1703:O2564)=1,"",OFFSET(B2562,-COUNTA(O$1703:O2564)+3,1))</f>
        <v>a1655000001juJRAAY</v>
      </c>
      <c r="D2564" s="878"/>
      <c r="E2564" s="875" t="str">
        <f ca="1">IFERROR(IF(VLOOKUP(C2564,' Disaggregation - Section E '!A$618:J2680,7,0)="","",VLOOKUP(C2564,' Disaggregation - Section E '!A$618:J2680,7,0)*100),"")</f>
        <v/>
      </c>
      <c r="F2564" s="877" t="str">
        <f ca="1">IFERROR(VLOOKUP(C2564,' Disaggregation - Section E '!A$618:J2680,5,0),"")</f>
        <v/>
      </c>
      <c r="G2564" s="876" t="str">
        <f ca="1">IFERROR(IF(VLOOKUP(C2564,' Disaggregation - Section E '!A$618:J2680,6,0)="","",VLOOKUP(C2564,' Disaggregation - Section E '!A$618:J2680,6,0)),"")</f>
        <v/>
      </c>
      <c r="H2564" s="876" t="str">
        <f ca="1">IFERROR(IF(INDEX(' Disaggregation - Section E '!F$618:F2680,MATCH(C2564,' Disaggregation - Section E '!A$618:A2680,0)+1,1)&lt;&gt;0,INDEX(' Disaggregation - Section E '!F$618:F2680,MATCH(C2564,' Disaggregation - Section E '!A$618:A2680,0)+1,1),""),"")</f>
        <v/>
      </c>
      <c r="I2564" s="877" t="str">
        <f ca="1">IFERROR(IF(VLOOKUP(C2564,' Disaggregation - Section E '!A$618:J2680,8,0)=0,"",VLOOKUP(C2564,' Disaggregation - Section E '!A$618:J2680,8,0)),"")</f>
        <v/>
      </c>
      <c r="J2564" s="877" t="str">
        <f ca="1">IFERROR(IF(VLOOKUP(C2564,' Disaggregation - Section E '!A$618:J2680,9,0)="","",VLOOKUP(C2564,' Disaggregation - Section E '!A$618:J2680,9,0)),"")</f>
        <v/>
      </c>
      <c r="K2564" s="873" t="str">
        <f ca="1">IFERROR(VLOOKUP(C2564,' Disaggregation - Section E '!A$618:J2680,3,0),"")</f>
        <v/>
      </c>
      <c r="L2564" s="873"/>
      <c r="M2564" s="873" t="str">
        <f ca="1">IFERROR(IF(VLOOKUP(C2564,' Disaggregation - Section E '!A$618:O1483,15,0)=0,"",VLOOKUP(C2564,' Disaggregation - Section E '!A$618:O1483,15,0)),"")</f>
        <v/>
      </c>
      <c r="N2564" s="877" t="str">
        <f ca="1">IFERROR(IF(VLOOKUP(C2564,' Disaggregation - Section E '!A$618:J2680,10,0)=0,"",VLOOKUP(C2564,' Disaggregation - Section E '!A$618:J2680,10,0)),"")</f>
        <v/>
      </c>
      <c r="O2564" s="873"/>
    </row>
    <row r="2565" spans="1:15" x14ac:dyDescent="0.35">
      <c r="A2565" s="873" t="b">
        <f t="shared" ca="1" si="159"/>
        <v>0</v>
      </c>
      <c r="B2565" s="873"/>
      <c r="C2565" s="884" t="str">
        <f ca="1">IF(COUNTA(O$1703:O2565)=1,"",OFFSET(B2563,-COUNTA(O$1703:O2565)+3,1))</f>
        <v>a1655000001juJSAAY</v>
      </c>
      <c r="D2565" s="878"/>
      <c r="E2565" s="875" t="str">
        <f ca="1">IFERROR(IF(VLOOKUP(C2565,' Disaggregation - Section E '!A$618:J2681,7,0)="","",VLOOKUP(C2565,' Disaggregation - Section E '!A$618:J2681,7,0)*100),"")</f>
        <v/>
      </c>
      <c r="F2565" s="877" t="str">
        <f ca="1">IFERROR(VLOOKUP(C2565,' Disaggregation - Section E '!A$618:J2681,5,0),"")</f>
        <v/>
      </c>
      <c r="G2565" s="876" t="str">
        <f ca="1">IFERROR(IF(VLOOKUP(C2565,' Disaggregation - Section E '!A$618:J2681,6,0)="","",VLOOKUP(C2565,' Disaggregation - Section E '!A$618:J2681,6,0)),"")</f>
        <v/>
      </c>
      <c r="H2565" s="876" t="str">
        <f ca="1">IFERROR(IF(INDEX(' Disaggregation - Section E '!F$618:F2681,MATCH(C2565,' Disaggregation - Section E '!A$618:A2681,0)+1,1)&lt;&gt;0,INDEX(' Disaggregation - Section E '!F$618:F2681,MATCH(C2565,' Disaggregation - Section E '!A$618:A2681,0)+1,1),""),"")</f>
        <v/>
      </c>
      <c r="I2565" s="877" t="str">
        <f ca="1">IFERROR(IF(VLOOKUP(C2565,' Disaggregation - Section E '!A$618:J2681,8,0)=0,"",VLOOKUP(C2565,' Disaggregation - Section E '!A$618:J2681,8,0)),"")</f>
        <v/>
      </c>
      <c r="J2565" s="877" t="str">
        <f ca="1">IFERROR(IF(VLOOKUP(C2565,' Disaggregation - Section E '!A$618:J2681,9,0)="","",VLOOKUP(C2565,' Disaggregation - Section E '!A$618:J2681,9,0)),"")</f>
        <v/>
      </c>
      <c r="K2565" s="873" t="str">
        <f ca="1">IFERROR(VLOOKUP(C2565,' Disaggregation - Section E '!A$618:J2681,3,0),"")</f>
        <v/>
      </c>
      <c r="L2565" s="873"/>
      <c r="M2565" s="873" t="str">
        <f ca="1">IFERROR(IF(VLOOKUP(C2565,' Disaggregation - Section E '!A$618:O1484,15,0)=0,"",VLOOKUP(C2565,' Disaggregation - Section E '!A$618:O1484,15,0)),"")</f>
        <v/>
      </c>
      <c r="N2565" s="877" t="str">
        <f ca="1">IFERROR(IF(VLOOKUP(C2565,' Disaggregation - Section E '!A$618:J2681,10,0)=0,"",VLOOKUP(C2565,' Disaggregation - Section E '!A$618:J2681,10,0)),"")</f>
        <v/>
      </c>
      <c r="O2565" s="873"/>
    </row>
    <row r="2566" spans="1:15" x14ac:dyDescent="0.35">
      <c r="A2566" s="873" t="b">
        <f t="shared" ca="1" si="159"/>
        <v>0</v>
      </c>
      <c r="B2566" s="873"/>
      <c r="C2566" s="884" t="str">
        <f ca="1">IF(COUNTA(O$1703:O2566)=1,"",OFFSET(B2564,-COUNTA(O$1703:O2566)+3,1))</f>
        <v>a1655000001juJTAAY</v>
      </c>
      <c r="D2566" s="878"/>
      <c r="E2566" s="875" t="str">
        <f ca="1">IFERROR(IF(VLOOKUP(C2566,' Disaggregation - Section E '!A$618:J2682,7,0)="","",VLOOKUP(C2566,' Disaggregation - Section E '!A$618:J2682,7,0)*100),"")</f>
        <v/>
      </c>
      <c r="F2566" s="877" t="str">
        <f ca="1">IFERROR(VLOOKUP(C2566,' Disaggregation - Section E '!A$618:J2682,5,0),"")</f>
        <v/>
      </c>
      <c r="G2566" s="876" t="str">
        <f ca="1">IFERROR(IF(VLOOKUP(C2566,' Disaggregation - Section E '!A$618:J2682,6,0)="","",VLOOKUP(C2566,' Disaggregation - Section E '!A$618:J2682,6,0)),"")</f>
        <v/>
      </c>
      <c r="H2566" s="876" t="str">
        <f ca="1">IFERROR(IF(INDEX(' Disaggregation - Section E '!F$618:F2682,MATCH(C2566,' Disaggregation - Section E '!A$618:A2682,0)+1,1)&lt;&gt;0,INDEX(' Disaggregation - Section E '!F$618:F2682,MATCH(C2566,' Disaggregation - Section E '!A$618:A2682,0)+1,1),""),"")</f>
        <v/>
      </c>
      <c r="I2566" s="877" t="str">
        <f ca="1">IFERROR(IF(VLOOKUP(C2566,' Disaggregation - Section E '!A$618:J2682,8,0)=0,"",VLOOKUP(C2566,' Disaggregation - Section E '!A$618:J2682,8,0)),"")</f>
        <v/>
      </c>
      <c r="J2566" s="877" t="str">
        <f ca="1">IFERROR(IF(VLOOKUP(C2566,' Disaggregation - Section E '!A$618:J2682,9,0)="","",VLOOKUP(C2566,' Disaggregation - Section E '!A$618:J2682,9,0)),"")</f>
        <v/>
      </c>
      <c r="K2566" s="873" t="str">
        <f ca="1">IFERROR(VLOOKUP(C2566,' Disaggregation - Section E '!A$618:J2682,3,0),"")</f>
        <v/>
      </c>
      <c r="L2566" s="873"/>
      <c r="M2566" s="873" t="str">
        <f ca="1">IFERROR(IF(VLOOKUP(C2566,' Disaggregation - Section E '!A$618:O1485,15,0)=0,"",VLOOKUP(C2566,' Disaggregation - Section E '!A$618:O1485,15,0)),"")</f>
        <v/>
      </c>
      <c r="N2566" s="877" t="str">
        <f ca="1">IFERROR(IF(VLOOKUP(C2566,' Disaggregation - Section E '!A$618:J2682,10,0)=0,"",VLOOKUP(C2566,' Disaggregation - Section E '!A$618:J2682,10,0)),"")</f>
        <v/>
      </c>
      <c r="O2566" s="873"/>
    </row>
    <row r="2567" spans="1:15" x14ac:dyDescent="0.35">
      <c r="A2567" s="873" t="b">
        <f t="shared" ca="1" si="159"/>
        <v>0</v>
      </c>
      <c r="B2567" s="873"/>
      <c r="C2567" s="884" t="str">
        <f ca="1">IF(COUNTA(O$1703:O2567)=1,"",OFFSET(B2565,-COUNTA(O$1703:O2567)+3,1))</f>
        <v>a1655000001juJUAAY</v>
      </c>
      <c r="D2567" s="878"/>
      <c r="E2567" s="875" t="str">
        <f ca="1">IFERROR(IF(VLOOKUP(C2567,' Disaggregation - Section E '!A$618:J2683,7,0)="","",VLOOKUP(C2567,' Disaggregation - Section E '!A$618:J2683,7,0)*100),"")</f>
        <v/>
      </c>
      <c r="F2567" s="877" t="str">
        <f ca="1">IFERROR(VLOOKUP(C2567,' Disaggregation - Section E '!A$618:J2683,5,0),"")</f>
        <v/>
      </c>
      <c r="G2567" s="876" t="str">
        <f ca="1">IFERROR(IF(VLOOKUP(C2567,' Disaggregation - Section E '!A$618:J2683,6,0)="","",VLOOKUP(C2567,' Disaggregation - Section E '!A$618:J2683,6,0)),"")</f>
        <v/>
      </c>
      <c r="H2567" s="876" t="str">
        <f ca="1">IFERROR(IF(INDEX(' Disaggregation - Section E '!F$618:F2683,MATCH(C2567,' Disaggregation - Section E '!A$618:A2683,0)+1,1)&lt;&gt;0,INDEX(' Disaggregation - Section E '!F$618:F2683,MATCH(C2567,' Disaggregation - Section E '!A$618:A2683,0)+1,1),""),"")</f>
        <v/>
      </c>
      <c r="I2567" s="877" t="str">
        <f ca="1">IFERROR(IF(VLOOKUP(C2567,' Disaggregation - Section E '!A$618:J2683,8,0)=0,"",VLOOKUP(C2567,' Disaggregation - Section E '!A$618:J2683,8,0)),"")</f>
        <v/>
      </c>
      <c r="J2567" s="877" t="str">
        <f ca="1">IFERROR(IF(VLOOKUP(C2567,' Disaggregation - Section E '!A$618:J2683,9,0)="","",VLOOKUP(C2567,' Disaggregation - Section E '!A$618:J2683,9,0)),"")</f>
        <v/>
      </c>
      <c r="K2567" s="873" t="str">
        <f ca="1">IFERROR(VLOOKUP(C2567,' Disaggregation - Section E '!A$618:J2683,3,0),"")</f>
        <v/>
      </c>
      <c r="L2567" s="873"/>
      <c r="M2567" s="873" t="str">
        <f ca="1">IFERROR(IF(VLOOKUP(C2567,' Disaggregation - Section E '!A$618:O1486,15,0)=0,"",VLOOKUP(C2567,' Disaggregation - Section E '!A$618:O1486,15,0)),"")</f>
        <v/>
      </c>
      <c r="N2567" s="877" t="str">
        <f ca="1">IFERROR(IF(VLOOKUP(C2567,' Disaggregation - Section E '!A$618:J2683,10,0)=0,"",VLOOKUP(C2567,' Disaggregation - Section E '!A$618:J2683,10,0)),"")</f>
        <v/>
      </c>
      <c r="O2567" s="873"/>
    </row>
    <row r="2568" spans="1:15" x14ac:dyDescent="0.35">
      <c r="A2568" s="873" t="b">
        <f t="shared" ca="1" si="159"/>
        <v>0</v>
      </c>
      <c r="B2568" s="873"/>
      <c r="C2568" s="884" t="str">
        <f ca="1">IF(COUNTA(O$1703:O2568)=1,"",OFFSET(B2566,-COUNTA(O$1703:O2568)+3,1))</f>
        <v>a1655000001juJVAAY</v>
      </c>
      <c r="D2568" s="878"/>
      <c r="E2568" s="875" t="str">
        <f ca="1">IFERROR(IF(VLOOKUP(C2568,' Disaggregation - Section E '!A$618:J2684,7,0)="","",VLOOKUP(C2568,' Disaggregation - Section E '!A$618:J2684,7,0)*100),"")</f>
        <v/>
      </c>
      <c r="F2568" s="877" t="str">
        <f ca="1">IFERROR(VLOOKUP(C2568,' Disaggregation - Section E '!A$618:J2684,5,0),"")</f>
        <v/>
      </c>
      <c r="G2568" s="876" t="str">
        <f ca="1">IFERROR(IF(VLOOKUP(C2568,' Disaggregation - Section E '!A$618:J2684,6,0)="","",VLOOKUP(C2568,' Disaggregation - Section E '!A$618:J2684,6,0)),"")</f>
        <v/>
      </c>
      <c r="H2568" s="876" t="str">
        <f ca="1">IFERROR(IF(INDEX(' Disaggregation - Section E '!F$618:F2684,MATCH(C2568,' Disaggregation - Section E '!A$618:A2684,0)+1,1)&lt;&gt;0,INDEX(' Disaggregation - Section E '!F$618:F2684,MATCH(C2568,' Disaggregation - Section E '!A$618:A2684,0)+1,1),""),"")</f>
        <v/>
      </c>
      <c r="I2568" s="877" t="str">
        <f ca="1">IFERROR(IF(VLOOKUP(C2568,' Disaggregation - Section E '!A$618:J2684,8,0)=0,"",VLOOKUP(C2568,' Disaggregation - Section E '!A$618:J2684,8,0)),"")</f>
        <v/>
      </c>
      <c r="J2568" s="877" t="str">
        <f ca="1">IFERROR(IF(VLOOKUP(C2568,' Disaggregation - Section E '!A$618:J2684,9,0)="","",VLOOKUP(C2568,' Disaggregation - Section E '!A$618:J2684,9,0)),"")</f>
        <v/>
      </c>
      <c r="K2568" s="873" t="str">
        <f ca="1">IFERROR(VLOOKUP(C2568,' Disaggregation - Section E '!A$618:J2684,3,0),"")</f>
        <v/>
      </c>
      <c r="L2568" s="873"/>
      <c r="M2568" s="873" t="str">
        <f ca="1">IFERROR(IF(VLOOKUP(C2568,' Disaggregation - Section E '!A$618:O1487,15,0)=0,"",VLOOKUP(C2568,' Disaggregation - Section E '!A$618:O1487,15,0)),"")</f>
        <v/>
      </c>
      <c r="N2568" s="877" t="str">
        <f ca="1">IFERROR(IF(VLOOKUP(C2568,' Disaggregation - Section E '!A$618:J2684,10,0)=0,"",VLOOKUP(C2568,' Disaggregation - Section E '!A$618:J2684,10,0)),"")</f>
        <v/>
      </c>
      <c r="O2568" s="873"/>
    </row>
    <row r="2569" spans="1:15" x14ac:dyDescent="0.35">
      <c r="A2569" s="873" t="b">
        <f t="shared" ca="1" si="159"/>
        <v>0</v>
      </c>
      <c r="B2569" s="873"/>
      <c r="C2569" s="884" t="str">
        <f ca="1">IF(COUNTA(O$1703:O2569)=1,"",OFFSET(B2567,-COUNTA(O$1703:O2569)+3,1))</f>
        <v>a1655000001juJWAAY</v>
      </c>
      <c r="D2569" s="878"/>
      <c r="E2569" s="875" t="str">
        <f ca="1">IFERROR(IF(VLOOKUP(C2569,' Disaggregation - Section E '!A$618:J2685,7,0)="","",VLOOKUP(C2569,' Disaggregation - Section E '!A$618:J2685,7,0)*100),"")</f>
        <v/>
      </c>
      <c r="F2569" s="877" t="str">
        <f ca="1">IFERROR(VLOOKUP(C2569,' Disaggregation - Section E '!A$618:J2685,5,0),"")</f>
        <v/>
      </c>
      <c r="G2569" s="876" t="str">
        <f ca="1">IFERROR(IF(VLOOKUP(C2569,' Disaggregation - Section E '!A$618:J2685,6,0)="","",VLOOKUP(C2569,' Disaggregation - Section E '!A$618:J2685,6,0)),"")</f>
        <v/>
      </c>
      <c r="H2569" s="876" t="str">
        <f ca="1">IFERROR(IF(INDEX(' Disaggregation - Section E '!F$618:F2685,MATCH(C2569,' Disaggregation - Section E '!A$618:A2685,0)+1,1)&lt;&gt;0,INDEX(' Disaggregation - Section E '!F$618:F2685,MATCH(C2569,' Disaggregation - Section E '!A$618:A2685,0)+1,1),""),"")</f>
        <v/>
      </c>
      <c r="I2569" s="877" t="str">
        <f ca="1">IFERROR(IF(VLOOKUP(C2569,' Disaggregation - Section E '!A$618:J2685,8,0)=0,"",VLOOKUP(C2569,' Disaggregation - Section E '!A$618:J2685,8,0)),"")</f>
        <v/>
      </c>
      <c r="J2569" s="877" t="str">
        <f ca="1">IFERROR(IF(VLOOKUP(C2569,' Disaggregation - Section E '!A$618:J2685,9,0)="","",VLOOKUP(C2569,' Disaggregation - Section E '!A$618:J2685,9,0)),"")</f>
        <v/>
      </c>
      <c r="K2569" s="873" t="str">
        <f ca="1">IFERROR(VLOOKUP(C2569,' Disaggregation - Section E '!A$618:J2685,3,0),"")</f>
        <v/>
      </c>
      <c r="L2569" s="873"/>
      <c r="M2569" s="873" t="str">
        <f ca="1">IFERROR(IF(VLOOKUP(C2569,' Disaggregation - Section E '!A$618:O1488,15,0)=0,"",VLOOKUP(C2569,' Disaggregation - Section E '!A$618:O1488,15,0)),"")</f>
        <v/>
      </c>
      <c r="N2569" s="877" t="str">
        <f ca="1">IFERROR(IF(VLOOKUP(C2569,' Disaggregation - Section E '!A$618:J2685,10,0)=0,"",VLOOKUP(C2569,' Disaggregation - Section E '!A$618:J2685,10,0)),"")</f>
        <v/>
      </c>
      <c r="O2569" s="873"/>
    </row>
    <row r="2570" spans="1:15" x14ac:dyDescent="0.35">
      <c r="A2570" s="873" t="b">
        <f t="shared" ca="1" si="159"/>
        <v>0</v>
      </c>
      <c r="B2570" s="873"/>
      <c r="C2570" s="884" t="str">
        <f ca="1">IF(COUNTA(O$1703:O2570)=1,"",OFFSET(B2568,-COUNTA(O$1703:O2570)+3,1))</f>
        <v>a1655000001juJXAAY</v>
      </c>
      <c r="D2570" s="878"/>
      <c r="E2570" s="875" t="str">
        <f ca="1">IFERROR(IF(VLOOKUP(C2570,' Disaggregation - Section E '!A$618:J2686,7,0)="","",VLOOKUP(C2570,' Disaggregation - Section E '!A$618:J2686,7,0)*100),"")</f>
        <v/>
      </c>
      <c r="F2570" s="877" t="str">
        <f ca="1">IFERROR(VLOOKUP(C2570,' Disaggregation - Section E '!A$618:J2686,5,0),"")</f>
        <v/>
      </c>
      <c r="G2570" s="876" t="str">
        <f ca="1">IFERROR(IF(VLOOKUP(C2570,' Disaggregation - Section E '!A$618:J2686,6,0)="","",VLOOKUP(C2570,' Disaggregation - Section E '!A$618:J2686,6,0)),"")</f>
        <v/>
      </c>
      <c r="H2570" s="876" t="str">
        <f ca="1">IFERROR(IF(INDEX(' Disaggregation - Section E '!F$618:F2686,MATCH(C2570,' Disaggregation - Section E '!A$618:A2686,0)+1,1)&lt;&gt;0,INDEX(' Disaggregation - Section E '!F$618:F2686,MATCH(C2570,' Disaggregation - Section E '!A$618:A2686,0)+1,1),""),"")</f>
        <v/>
      </c>
      <c r="I2570" s="877" t="str">
        <f ca="1">IFERROR(IF(VLOOKUP(C2570,' Disaggregation - Section E '!A$618:J2686,8,0)=0,"",VLOOKUP(C2570,' Disaggregation - Section E '!A$618:J2686,8,0)),"")</f>
        <v/>
      </c>
      <c r="J2570" s="877" t="str">
        <f ca="1">IFERROR(IF(VLOOKUP(C2570,' Disaggregation - Section E '!A$618:J2686,9,0)="","",VLOOKUP(C2570,' Disaggregation - Section E '!A$618:J2686,9,0)),"")</f>
        <v/>
      </c>
      <c r="K2570" s="873" t="str">
        <f ca="1">IFERROR(VLOOKUP(C2570,' Disaggregation - Section E '!A$618:J2686,3,0),"")</f>
        <v/>
      </c>
      <c r="L2570" s="873"/>
      <c r="M2570" s="873" t="str">
        <f ca="1">IFERROR(IF(VLOOKUP(C2570,' Disaggregation - Section E '!A$618:O1489,15,0)=0,"",VLOOKUP(C2570,' Disaggregation - Section E '!A$618:O1489,15,0)),"")</f>
        <v/>
      </c>
      <c r="N2570" s="877" t="str">
        <f ca="1">IFERROR(IF(VLOOKUP(C2570,' Disaggregation - Section E '!A$618:J2686,10,0)=0,"",VLOOKUP(C2570,' Disaggregation - Section E '!A$618:J2686,10,0)),"")</f>
        <v/>
      </c>
      <c r="O2570" s="873"/>
    </row>
    <row r="2571" spans="1:15" x14ac:dyDescent="0.35">
      <c r="A2571" s="873" t="b">
        <f t="shared" ca="1" si="159"/>
        <v>0</v>
      </c>
      <c r="B2571" s="873"/>
      <c r="C2571" s="884" t="str">
        <f ca="1">IF(COUNTA(O$1703:O2571)=1,"",OFFSET(B2569,-COUNTA(O$1703:O2571)+3,1))</f>
        <v>a1655000001juJYAAY</v>
      </c>
      <c r="D2571" s="878"/>
      <c r="E2571" s="875" t="str">
        <f ca="1">IFERROR(IF(VLOOKUP(C2571,' Disaggregation - Section E '!A$618:J2687,7,0)="","",VLOOKUP(C2571,' Disaggregation - Section E '!A$618:J2687,7,0)*100),"")</f>
        <v/>
      </c>
      <c r="F2571" s="877" t="str">
        <f ca="1">IFERROR(VLOOKUP(C2571,' Disaggregation - Section E '!A$618:J2687,5,0),"")</f>
        <v/>
      </c>
      <c r="G2571" s="876" t="str">
        <f ca="1">IFERROR(IF(VLOOKUP(C2571,' Disaggregation - Section E '!A$618:J2687,6,0)="","",VLOOKUP(C2571,' Disaggregation - Section E '!A$618:J2687,6,0)),"")</f>
        <v/>
      </c>
      <c r="H2571" s="876" t="str">
        <f ca="1">IFERROR(IF(INDEX(' Disaggregation - Section E '!F$618:F2687,MATCH(C2571,' Disaggregation - Section E '!A$618:A2687,0)+1,1)&lt;&gt;0,INDEX(' Disaggregation - Section E '!F$618:F2687,MATCH(C2571,' Disaggregation - Section E '!A$618:A2687,0)+1,1),""),"")</f>
        <v/>
      </c>
      <c r="I2571" s="877" t="str">
        <f ca="1">IFERROR(IF(VLOOKUP(C2571,' Disaggregation - Section E '!A$618:J2687,8,0)=0,"",VLOOKUP(C2571,' Disaggregation - Section E '!A$618:J2687,8,0)),"")</f>
        <v/>
      </c>
      <c r="J2571" s="877" t="str">
        <f ca="1">IFERROR(IF(VLOOKUP(C2571,' Disaggregation - Section E '!A$618:J2687,9,0)="","",VLOOKUP(C2571,' Disaggregation - Section E '!A$618:J2687,9,0)),"")</f>
        <v/>
      </c>
      <c r="K2571" s="873" t="str">
        <f ca="1">IFERROR(VLOOKUP(C2571,' Disaggregation - Section E '!A$618:J2687,3,0),"")</f>
        <v/>
      </c>
      <c r="L2571" s="873"/>
      <c r="M2571" s="873" t="str">
        <f ca="1">IFERROR(IF(VLOOKUP(C2571,' Disaggregation - Section E '!A$618:O1490,15,0)=0,"",VLOOKUP(C2571,' Disaggregation - Section E '!A$618:O1490,15,0)),"")</f>
        <v/>
      </c>
      <c r="N2571" s="877" t="str">
        <f ca="1">IFERROR(IF(VLOOKUP(C2571,' Disaggregation - Section E '!A$618:J2687,10,0)=0,"",VLOOKUP(C2571,' Disaggregation - Section E '!A$618:J2687,10,0)),"")</f>
        <v/>
      </c>
      <c r="O2571" s="873"/>
    </row>
    <row r="2572" spans="1:15" x14ac:dyDescent="0.35">
      <c r="A2572" s="873" t="b">
        <f t="shared" ca="1" si="159"/>
        <v>0</v>
      </c>
      <c r="B2572" s="873"/>
      <c r="C2572" s="884" t="str">
        <f ca="1">IF(COUNTA(O$1703:O2572)=1,"",OFFSET(B2570,-COUNTA(O$1703:O2572)+3,1))</f>
        <v>a1655000001juJZAAY</v>
      </c>
      <c r="D2572" s="878"/>
      <c r="E2572" s="875" t="str">
        <f ca="1">IFERROR(IF(VLOOKUP(C2572,' Disaggregation - Section E '!A$618:J2688,7,0)="","",VLOOKUP(C2572,' Disaggregation - Section E '!A$618:J2688,7,0)*100),"")</f>
        <v/>
      </c>
      <c r="F2572" s="877" t="str">
        <f ca="1">IFERROR(VLOOKUP(C2572,' Disaggregation - Section E '!A$618:J2688,5,0),"")</f>
        <v/>
      </c>
      <c r="G2572" s="876" t="str">
        <f ca="1">IFERROR(IF(VLOOKUP(C2572,' Disaggregation - Section E '!A$618:J2688,6,0)="","",VLOOKUP(C2572,' Disaggregation - Section E '!A$618:J2688,6,0)),"")</f>
        <v/>
      </c>
      <c r="H2572" s="876" t="str">
        <f ca="1">IFERROR(IF(INDEX(' Disaggregation - Section E '!F$618:F2688,MATCH(C2572,' Disaggregation - Section E '!A$618:A2688,0)+1,1)&lt;&gt;0,INDEX(' Disaggregation - Section E '!F$618:F2688,MATCH(C2572,' Disaggregation - Section E '!A$618:A2688,0)+1,1),""),"")</f>
        <v/>
      </c>
      <c r="I2572" s="877" t="str">
        <f ca="1">IFERROR(IF(VLOOKUP(C2572,' Disaggregation - Section E '!A$618:J2688,8,0)=0,"",VLOOKUP(C2572,' Disaggregation - Section E '!A$618:J2688,8,0)),"")</f>
        <v/>
      </c>
      <c r="J2572" s="877" t="str">
        <f ca="1">IFERROR(IF(VLOOKUP(C2572,' Disaggregation - Section E '!A$618:J2688,9,0)="","",VLOOKUP(C2572,' Disaggregation - Section E '!A$618:J2688,9,0)),"")</f>
        <v/>
      </c>
      <c r="K2572" s="873" t="str">
        <f ca="1">IFERROR(VLOOKUP(C2572,' Disaggregation - Section E '!A$618:J2688,3,0),"")</f>
        <v/>
      </c>
      <c r="L2572" s="873"/>
      <c r="M2572" s="873" t="str">
        <f ca="1">IFERROR(IF(VLOOKUP(C2572,' Disaggregation - Section E '!A$618:O1491,15,0)=0,"",VLOOKUP(C2572,' Disaggregation - Section E '!A$618:O1491,15,0)),"")</f>
        <v/>
      </c>
      <c r="N2572" s="877" t="str">
        <f ca="1">IFERROR(IF(VLOOKUP(C2572,' Disaggregation - Section E '!A$618:J2688,10,0)=0,"",VLOOKUP(C2572,' Disaggregation - Section E '!A$618:J2688,10,0)),"")</f>
        <v/>
      </c>
      <c r="O2572" s="873"/>
    </row>
    <row r="2573" spans="1:15" x14ac:dyDescent="0.35">
      <c r="A2573" s="873" t="b">
        <f t="shared" ca="1" si="159"/>
        <v>0</v>
      </c>
      <c r="B2573" s="873"/>
      <c r="C2573" s="884" t="str">
        <f ca="1">IF(COUNTA(O$1703:O2573)=1,"",OFFSET(B2571,-COUNTA(O$1703:O2573)+3,1))</f>
        <v>a1655000001juJaAAI</v>
      </c>
      <c r="D2573" s="878"/>
      <c r="E2573" s="875" t="str">
        <f ca="1">IFERROR(IF(VLOOKUP(C2573,' Disaggregation - Section E '!A$618:J2689,7,0)="","",VLOOKUP(C2573,' Disaggregation - Section E '!A$618:J2689,7,0)*100),"")</f>
        <v/>
      </c>
      <c r="F2573" s="877" t="str">
        <f ca="1">IFERROR(VLOOKUP(C2573,' Disaggregation - Section E '!A$618:J2689,5,0),"")</f>
        <v/>
      </c>
      <c r="G2573" s="876" t="str">
        <f ca="1">IFERROR(IF(VLOOKUP(C2573,' Disaggregation - Section E '!A$618:J2689,6,0)="","",VLOOKUP(C2573,' Disaggregation - Section E '!A$618:J2689,6,0)),"")</f>
        <v/>
      </c>
      <c r="H2573" s="876" t="str">
        <f ca="1">IFERROR(IF(INDEX(' Disaggregation - Section E '!F$618:F2689,MATCH(C2573,' Disaggregation - Section E '!A$618:A2689,0)+1,1)&lt;&gt;0,INDEX(' Disaggregation - Section E '!F$618:F2689,MATCH(C2573,' Disaggregation - Section E '!A$618:A2689,0)+1,1),""),"")</f>
        <v/>
      </c>
      <c r="I2573" s="877" t="str">
        <f ca="1">IFERROR(IF(VLOOKUP(C2573,' Disaggregation - Section E '!A$618:J2689,8,0)=0,"",VLOOKUP(C2573,' Disaggregation - Section E '!A$618:J2689,8,0)),"")</f>
        <v/>
      </c>
      <c r="J2573" s="877" t="str">
        <f ca="1">IFERROR(IF(VLOOKUP(C2573,' Disaggregation - Section E '!A$618:J2689,9,0)="","",VLOOKUP(C2573,' Disaggregation - Section E '!A$618:J2689,9,0)),"")</f>
        <v/>
      </c>
      <c r="K2573" s="873" t="str">
        <f ca="1">IFERROR(VLOOKUP(C2573,' Disaggregation - Section E '!A$618:J2689,3,0),"")</f>
        <v/>
      </c>
      <c r="L2573" s="873"/>
      <c r="M2573" s="873" t="str">
        <f ca="1">IFERROR(IF(VLOOKUP(C2573,' Disaggregation - Section E '!A$618:O1492,15,0)=0,"",VLOOKUP(C2573,' Disaggregation - Section E '!A$618:O1492,15,0)),"")</f>
        <v/>
      </c>
      <c r="N2573" s="877" t="str">
        <f ca="1">IFERROR(IF(VLOOKUP(C2573,' Disaggregation - Section E '!A$618:J2689,10,0)=0,"",VLOOKUP(C2573,' Disaggregation - Section E '!A$618:J2689,10,0)),"")</f>
        <v/>
      </c>
      <c r="O2573" s="873"/>
    </row>
    <row r="2574" spans="1:15" x14ac:dyDescent="0.35">
      <c r="A2574" s="873" t="b">
        <f t="shared" ca="1" si="159"/>
        <v>0</v>
      </c>
      <c r="B2574" s="873"/>
      <c r="C2574" s="884" t="str">
        <f ca="1">IF(COUNTA(O$1703:O2574)=1,"",OFFSET(B2572,-COUNTA(O$1703:O2574)+3,1))</f>
        <v>a1655000001juJbAAI</v>
      </c>
      <c r="D2574" s="878"/>
      <c r="E2574" s="875" t="str">
        <f ca="1">IFERROR(IF(VLOOKUP(C2574,' Disaggregation - Section E '!A$618:J2690,7,0)="","",VLOOKUP(C2574,' Disaggregation - Section E '!A$618:J2690,7,0)*100),"")</f>
        <v/>
      </c>
      <c r="F2574" s="877" t="str">
        <f ca="1">IFERROR(VLOOKUP(C2574,' Disaggregation - Section E '!A$618:J2690,5,0),"")</f>
        <v/>
      </c>
      <c r="G2574" s="876" t="str">
        <f ca="1">IFERROR(IF(VLOOKUP(C2574,' Disaggregation - Section E '!A$618:J2690,6,0)="","",VLOOKUP(C2574,' Disaggregation - Section E '!A$618:J2690,6,0)),"")</f>
        <v/>
      </c>
      <c r="H2574" s="876" t="str">
        <f ca="1">IFERROR(IF(INDEX(' Disaggregation - Section E '!F$618:F2690,MATCH(C2574,' Disaggregation - Section E '!A$618:A2690,0)+1,1)&lt;&gt;0,INDEX(' Disaggregation - Section E '!F$618:F2690,MATCH(C2574,' Disaggregation - Section E '!A$618:A2690,0)+1,1),""),"")</f>
        <v/>
      </c>
      <c r="I2574" s="877" t="str">
        <f ca="1">IFERROR(IF(VLOOKUP(C2574,' Disaggregation - Section E '!A$618:J2690,8,0)=0,"",VLOOKUP(C2574,' Disaggregation - Section E '!A$618:J2690,8,0)),"")</f>
        <v/>
      </c>
      <c r="J2574" s="877" t="str">
        <f ca="1">IFERROR(IF(VLOOKUP(C2574,' Disaggregation - Section E '!A$618:J2690,9,0)="","",VLOOKUP(C2574,' Disaggregation - Section E '!A$618:J2690,9,0)),"")</f>
        <v/>
      </c>
      <c r="K2574" s="873" t="str">
        <f ca="1">IFERROR(VLOOKUP(C2574,' Disaggregation - Section E '!A$618:J2690,3,0),"")</f>
        <v/>
      </c>
      <c r="L2574" s="873"/>
      <c r="M2574" s="873" t="str">
        <f ca="1">IFERROR(IF(VLOOKUP(C2574,' Disaggregation - Section E '!A$618:O1493,15,0)=0,"",VLOOKUP(C2574,' Disaggregation - Section E '!A$618:O1493,15,0)),"")</f>
        <v/>
      </c>
      <c r="N2574" s="877" t="str">
        <f ca="1">IFERROR(IF(VLOOKUP(C2574,' Disaggregation - Section E '!A$618:J2690,10,0)=0,"",VLOOKUP(C2574,' Disaggregation - Section E '!A$618:J2690,10,0)),"")</f>
        <v/>
      </c>
      <c r="O2574" s="873"/>
    </row>
    <row r="2575" spans="1:15" x14ac:dyDescent="0.35">
      <c r="A2575" s="873" t="b">
        <f t="shared" ca="1" si="159"/>
        <v>0</v>
      </c>
      <c r="B2575" s="873"/>
      <c r="C2575" s="884" t="str">
        <f ca="1">IF(COUNTA(O$1703:O2575)=1,"",OFFSET(B2573,-COUNTA(O$1703:O2575)+3,1))</f>
        <v>a1655000001juJcAAI</v>
      </c>
      <c r="D2575" s="878"/>
      <c r="E2575" s="875" t="str">
        <f ca="1">IFERROR(IF(VLOOKUP(C2575,' Disaggregation - Section E '!A$618:J2691,7,0)="","",VLOOKUP(C2575,' Disaggregation - Section E '!A$618:J2691,7,0)*100),"")</f>
        <v/>
      </c>
      <c r="F2575" s="877" t="str">
        <f ca="1">IFERROR(VLOOKUP(C2575,' Disaggregation - Section E '!A$618:J2691,5,0),"")</f>
        <v/>
      </c>
      <c r="G2575" s="876" t="str">
        <f ca="1">IFERROR(IF(VLOOKUP(C2575,' Disaggregation - Section E '!A$618:J2691,6,0)="","",VLOOKUP(C2575,' Disaggregation - Section E '!A$618:J2691,6,0)),"")</f>
        <v/>
      </c>
      <c r="H2575" s="876" t="str">
        <f ca="1">IFERROR(IF(INDEX(' Disaggregation - Section E '!F$618:F2691,MATCH(C2575,' Disaggregation - Section E '!A$618:A2691,0)+1,1)&lt;&gt;0,INDEX(' Disaggregation - Section E '!F$618:F2691,MATCH(C2575,' Disaggregation - Section E '!A$618:A2691,0)+1,1),""),"")</f>
        <v/>
      </c>
      <c r="I2575" s="877" t="str">
        <f ca="1">IFERROR(IF(VLOOKUP(C2575,' Disaggregation - Section E '!A$618:J2691,8,0)=0,"",VLOOKUP(C2575,' Disaggregation - Section E '!A$618:J2691,8,0)),"")</f>
        <v/>
      </c>
      <c r="J2575" s="877" t="str">
        <f ca="1">IFERROR(IF(VLOOKUP(C2575,' Disaggregation - Section E '!A$618:J2691,9,0)="","",VLOOKUP(C2575,' Disaggregation - Section E '!A$618:J2691,9,0)),"")</f>
        <v/>
      </c>
      <c r="K2575" s="873" t="str">
        <f ca="1">IFERROR(VLOOKUP(C2575,' Disaggregation - Section E '!A$618:J2691,3,0),"")</f>
        <v/>
      </c>
      <c r="L2575" s="873"/>
      <c r="M2575" s="873" t="str">
        <f ca="1">IFERROR(IF(VLOOKUP(C2575,' Disaggregation - Section E '!A$618:O1494,15,0)=0,"",VLOOKUP(C2575,' Disaggregation - Section E '!A$618:O1494,15,0)),"")</f>
        <v/>
      </c>
      <c r="N2575" s="877" t="str">
        <f ca="1">IFERROR(IF(VLOOKUP(C2575,' Disaggregation - Section E '!A$618:J2691,10,0)=0,"",VLOOKUP(C2575,' Disaggregation - Section E '!A$618:J2691,10,0)),"")</f>
        <v/>
      </c>
      <c r="O2575" s="873"/>
    </row>
    <row r="2576" spans="1:15" x14ac:dyDescent="0.35">
      <c r="A2576" s="873" t="b">
        <f t="shared" ca="1" si="159"/>
        <v>0</v>
      </c>
      <c r="B2576" s="873"/>
      <c r="C2576" s="884" t="str">
        <f ca="1">IF(COUNTA(O$1703:O2576)=1,"",OFFSET(B2574,-COUNTA(O$1703:O2576)+3,1))</f>
        <v>a1655000001juJdAAI</v>
      </c>
      <c r="D2576" s="878"/>
      <c r="E2576" s="875" t="str">
        <f ca="1">IFERROR(IF(VLOOKUP(C2576,' Disaggregation - Section E '!A$618:J2692,7,0)="","",VLOOKUP(C2576,' Disaggregation - Section E '!A$618:J2692,7,0)*100),"")</f>
        <v/>
      </c>
      <c r="F2576" s="877" t="str">
        <f ca="1">IFERROR(VLOOKUP(C2576,' Disaggregation - Section E '!A$618:J2692,5,0),"")</f>
        <v/>
      </c>
      <c r="G2576" s="876" t="str">
        <f ca="1">IFERROR(IF(VLOOKUP(C2576,' Disaggregation - Section E '!A$618:J2692,6,0)="","",VLOOKUP(C2576,' Disaggregation - Section E '!A$618:J2692,6,0)),"")</f>
        <v/>
      </c>
      <c r="H2576" s="876" t="str">
        <f ca="1">IFERROR(IF(INDEX(' Disaggregation - Section E '!F$618:F2692,MATCH(C2576,' Disaggregation - Section E '!A$618:A2692,0)+1,1)&lt;&gt;0,INDEX(' Disaggregation - Section E '!F$618:F2692,MATCH(C2576,' Disaggregation - Section E '!A$618:A2692,0)+1,1),""),"")</f>
        <v/>
      </c>
      <c r="I2576" s="877" t="str">
        <f ca="1">IFERROR(IF(VLOOKUP(C2576,' Disaggregation - Section E '!A$618:J2692,8,0)=0,"",VLOOKUP(C2576,' Disaggregation - Section E '!A$618:J2692,8,0)),"")</f>
        <v/>
      </c>
      <c r="J2576" s="877" t="str">
        <f ca="1">IFERROR(IF(VLOOKUP(C2576,' Disaggregation - Section E '!A$618:J2692,9,0)="","",VLOOKUP(C2576,' Disaggregation - Section E '!A$618:J2692,9,0)),"")</f>
        <v/>
      </c>
      <c r="K2576" s="873" t="str">
        <f ca="1">IFERROR(VLOOKUP(C2576,' Disaggregation - Section E '!A$618:J2692,3,0),"")</f>
        <v/>
      </c>
      <c r="L2576" s="873"/>
      <c r="M2576" s="873" t="str">
        <f ca="1">IFERROR(IF(VLOOKUP(C2576,' Disaggregation - Section E '!A$618:O1495,15,0)=0,"",VLOOKUP(C2576,' Disaggregation - Section E '!A$618:O1495,15,0)),"")</f>
        <v/>
      </c>
      <c r="N2576" s="877" t="str">
        <f ca="1">IFERROR(IF(VLOOKUP(C2576,' Disaggregation - Section E '!A$618:J2692,10,0)=0,"",VLOOKUP(C2576,' Disaggregation - Section E '!A$618:J2692,10,0)),"")</f>
        <v/>
      </c>
      <c r="O2576" s="873"/>
    </row>
    <row r="2577" spans="1:15" x14ac:dyDescent="0.35">
      <c r="A2577" s="873" t="b">
        <f t="shared" ca="1" si="159"/>
        <v>0</v>
      </c>
      <c r="B2577" s="873"/>
      <c r="C2577" s="884" t="str">
        <f ca="1">IF(COUNTA(O$1703:O2577)=1,"",OFFSET(B2575,-COUNTA(O$1703:O2577)+3,1))</f>
        <v>a1655000001juJeAAI</v>
      </c>
      <c r="D2577" s="878"/>
      <c r="E2577" s="875" t="str">
        <f ca="1">IFERROR(IF(VLOOKUP(C2577,' Disaggregation - Section E '!A$618:J2693,7,0)="","",VLOOKUP(C2577,' Disaggregation - Section E '!A$618:J2693,7,0)*100),"")</f>
        <v/>
      </c>
      <c r="F2577" s="877" t="str">
        <f ca="1">IFERROR(VLOOKUP(C2577,' Disaggregation - Section E '!A$618:J2693,5,0),"")</f>
        <v/>
      </c>
      <c r="G2577" s="876" t="str">
        <f ca="1">IFERROR(IF(VLOOKUP(C2577,' Disaggregation - Section E '!A$618:J2693,6,0)="","",VLOOKUP(C2577,' Disaggregation - Section E '!A$618:J2693,6,0)),"")</f>
        <v/>
      </c>
      <c r="H2577" s="876" t="str">
        <f ca="1">IFERROR(IF(INDEX(' Disaggregation - Section E '!F$618:F2693,MATCH(C2577,' Disaggregation - Section E '!A$618:A2693,0)+1,1)&lt;&gt;0,INDEX(' Disaggregation - Section E '!F$618:F2693,MATCH(C2577,' Disaggregation - Section E '!A$618:A2693,0)+1,1),""),"")</f>
        <v/>
      </c>
      <c r="I2577" s="877" t="str">
        <f ca="1">IFERROR(IF(VLOOKUP(C2577,' Disaggregation - Section E '!A$618:J2693,8,0)=0,"",VLOOKUP(C2577,' Disaggregation - Section E '!A$618:J2693,8,0)),"")</f>
        <v/>
      </c>
      <c r="J2577" s="877" t="str">
        <f ca="1">IFERROR(IF(VLOOKUP(C2577,' Disaggregation - Section E '!A$618:J2693,9,0)="","",VLOOKUP(C2577,' Disaggregation - Section E '!A$618:J2693,9,0)),"")</f>
        <v/>
      </c>
      <c r="K2577" s="873" t="str">
        <f ca="1">IFERROR(VLOOKUP(C2577,' Disaggregation - Section E '!A$618:J2693,3,0),"")</f>
        <v/>
      </c>
      <c r="L2577" s="873"/>
      <c r="M2577" s="873" t="str">
        <f ca="1">IFERROR(IF(VLOOKUP(C2577,' Disaggregation - Section E '!A$618:O1496,15,0)=0,"",VLOOKUP(C2577,' Disaggregation - Section E '!A$618:O1496,15,0)),"")</f>
        <v/>
      </c>
      <c r="N2577" s="877" t="str">
        <f ca="1">IFERROR(IF(VLOOKUP(C2577,' Disaggregation - Section E '!A$618:J2693,10,0)=0,"",VLOOKUP(C2577,' Disaggregation - Section E '!A$618:J2693,10,0)),"")</f>
        <v/>
      </c>
      <c r="O2577" s="873"/>
    </row>
    <row r="2578" spans="1:15" x14ac:dyDescent="0.35">
      <c r="A2578" s="873" t="b">
        <f t="shared" ca="1" si="159"/>
        <v>0</v>
      </c>
      <c r="B2578" s="873"/>
      <c r="C2578" s="884" t="str">
        <f ca="1">IF(COUNTA(O$1703:O2578)=1,"",OFFSET(B2576,-COUNTA(O$1703:O2578)+3,1))</f>
        <v>a1655000001juJfAAI</v>
      </c>
      <c r="D2578" s="878"/>
      <c r="E2578" s="875" t="str">
        <f ca="1">IFERROR(IF(VLOOKUP(C2578,' Disaggregation - Section E '!A$618:J2694,7,0)="","",VLOOKUP(C2578,' Disaggregation - Section E '!A$618:J2694,7,0)*100),"")</f>
        <v/>
      </c>
      <c r="F2578" s="877" t="str">
        <f ca="1">IFERROR(VLOOKUP(C2578,' Disaggregation - Section E '!A$618:J2694,5,0),"")</f>
        <v/>
      </c>
      <c r="G2578" s="876" t="str">
        <f ca="1">IFERROR(IF(VLOOKUP(C2578,' Disaggregation - Section E '!A$618:J2694,6,0)="","",VLOOKUP(C2578,' Disaggregation - Section E '!A$618:J2694,6,0)),"")</f>
        <v/>
      </c>
      <c r="H2578" s="876" t="str">
        <f ca="1">IFERROR(IF(INDEX(' Disaggregation - Section E '!F$618:F2694,MATCH(C2578,' Disaggregation - Section E '!A$618:A2694,0)+1,1)&lt;&gt;0,INDEX(' Disaggregation - Section E '!F$618:F2694,MATCH(C2578,' Disaggregation - Section E '!A$618:A2694,0)+1,1),""),"")</f>
        <v/>
      </c>
      <c r="I2578" s="877" t="str">
        <f ca="1">IFERROR(IF(VLOOKUP(C2578,' Disaggregation - Section E '!A$618:J2694,8,0)=0,"",VLOOKUP(C2578,' Disaggregation - Section E '!A$618:J2694,8,0)),"")</f>
        <v/>
      </c>
      <c r="J2578" s="877" t="str">
        <f ca="1">IFERROR(IF(VLOOKUP(C2578,' Disaggregation - Section E '!A$618:J2694,9,0)="","",VLOOKUP(C2578,' Disaggregation - Section E '!A$618:J2694,9,0)),"")</f>
        <v/>
      </c>
      <c r="K2578" s="873" t="str">
        <f ca="1">IFERROR(VLOOKUP(C2578,' Disaggregation - Section E '!A$618:J2694,3,0),"")</f>
        <v/>
      </c>
      <c r="L2578" s="873"/>
      <c r="M2578" s="873" t="str">
        <f ca="1">IFERROR(IF(VLOOKUP(C2578,' Disaggregation - Section E '!A$618:O1497,15,0)=0,"",VLOOKUP(C2578,' Disaggregation - Section E '!A$618:O1497,15,0)),"")</f>
        <v/>
      </c>
      <c r="N2578" s="877" t="str">
        <f ca="1">IFERROR(IF(VLOOKUP(C2578,' Disaggregation - Section E '!A$618:J2694,10,0)=0,"",VLOOKUP(C2578,' Disaggregation - Section E '!A$618:J2694,10,0)),"")</f>
        <v/>
      </c>
      <c r="O2578" s="873"/>
    </row>
    <row r="2579" spans="1:15" x14ac:dyDescent="0.35">
      <c r="A2579" s="873" t="b">
        <f t="shared" ca="1" si="159"/>
        <v>0</v>
      </c>
      <c r="B2579" s="873"/>
      <c r="C2579" s="884" t="str">
        <f ca="1">IF(COUNTA(O$1703:O2579)=1,"",OFFSET(B2577,-COUNTA(O$1703:O2579)+3,1))</f>
        <v>a1655000001juJgAAI</v>
      </c>
      <c r="D2579" s="878"/>
      <c r="E2579" s="875" t="str">
        <f ca="1">IFERROR(IF(VLOOKUP(C2579,' Disaggregation - Section E '!A$618:J2695,7,0)="","",VLOOKUP(C2579,' Disaggregation - Section E '!A$618:J2695,7,0)*100),"")</f>
        <v/>
      </c>
      <c r="F2579" s="877" t="str">
        <f ca="1">IFERROR(VLOOKUP(C2579,' Disaggregation - Section E '!A$618:J2695,5,0),"")</f>
        <v/>
      </c>
      <c r="G2579" s="876" t="str">
        <f ca="1">IFERROR(IF(VLOOKUP(C2579,' Disaggregation - Section E '!A$618:J2695,6,0)="","",VLOOKUP(C2579,' Disaggregation - Section E '!A$618:J2695,6,0)),"")</f>
        <v/>
      </c>
      <c r="H2579" s="876" t="str">
        <f ca="1">IFERROR(IF(INDEX(' Disaggregation - Section E '!F$618:F2695,MATCH(C2579,' Disaggregation - Section E '!A$618:A2695,0)+1,1)&lt;&gt;0,INDEX(' Disaggregation - Section E '!F$618:F2695,MATCH(C2579,' Disaggregation - Section E '!A$618:A2695,0)+1,1),""),"")</f>
        <v/>
      </c>
      <c r="I2579" s="877" t="str">
        <f ca="1">IFERROR(IF(VLOOKUP(C2579,' Disaggregation - Section E '!A$618:J2695,8,0)=0,"",VLOOKUP(C2579,' Disaggregation - Section E '!A$618:J2695,8,0)),"")</f>
        <v/>
      </c>
      <c r="J2579" s="877" t="str">
        <f ca="1">IFERROR(IF(VLOOKUP(C2579,' Disaggregation - Section E '!A$618:J2695,9,0)="","",VLOOKUP(C2579,' Disaggregation - Section E '!A$618:J2695,9,0)),"")</f>
        <v/>
      </c>
      <c r="K2579" s="873" t="str">
        <f ca="1">IFERROR(VLOOKUP(C2579,' Disaggregation - Section E '!A$618:J2695,3,0),"")</f>
        <v/>
      </c>
      <c r="L2579" s="873"/>
      <c r="M2579" s="873" t="str">
        <f ca="1">IFERROR(IF(VLOOKUP(C2579,' Disaggregation - Section E '!A$618:O1498,15,0)=0,"",VLOOKUP(C2579,' Disaggregation - Section E '!A$618:O1498,15,0)),"")</f>
        <v/>
      </c>
      <c r="N2579" s="877" t="str">
        <f ca="1">IFERROR(IF(VLOOKUP(C2579,' Disaggregation - Section E '!A$618:J2695,10,0)=0,"",VLOOKUP(C2579,' Disaggregation - Section E '!A$618:J2695,10,0)),"")</f>
        <v/>
      </c>
      <c r="O2579" s="873"/>
    </row>
    <row r="2580" spans="1:15" x14ac:dyDescent="0.35">
      <c r="A2580" s="873" t="b">
        <f t="shared" ca="1" si="159"/>
        <v>0</v>
      </c>
      <c r="B2580" s="873"/>
      <c r="C2580" s="884" t="str">
        <f ca="1">IF(COUNTA(O$1703:O2580)=1,"",OFFSET(B2578,-COUNTA(O$1703:O2580)+3,1))</f>
        <v>a1655000001juJhAAI</v>
      </c>
      <c r="D2580" s="878"/>
      <c r="E2580" s="875" t="str">
        <f ca="1">IFERROR(IF(VLOOKUP(C2580,' Disaggregation - Section E '!A$618:J2696,7,0)="","",VLOOKUP(C2580,' Disaggregation - Section E '!A$618:J2696,7,0)*100),"")</f>
        <v/>
      </c>
      <c r="F2580" s="877" t="str">
        <f ca="1">IFERROR(VLOOKUP(C2580,' Disaggregation - Section E '!A$618:J2696,5,0),"")</f>
        <v/>
      </c>
      <c r="G2580" s="876" t="str">
        <f ca="1">IFERROR(IF(VLOOKUP(C2580,' Disaggregation - Section E '!A$618:J2696,6,0)="","",VLOOKUP(C2580,' Disaggregation - Section E '!A$618:J2696,6,0)),"")</f>
        <v/>
      </c>
      <c r="H2580" s="876" t="str">
        <f ca="1">IFERROR(IF(INDEX(' Disaggregation - Section E '!F$618:F2696,MATCH(C2580,' Disaggregation - Section E '!A$618:A2696,0)+1,1)&lt;&gt;0,INDEX(' Disaggregation - Section E '!F$618:F2696,MATCH(C2580,' Disaggregation - Section E '!A$618:A2696,0)+1,1),""),"")</f>
        <v/>
      </c>
      <c r="I2580" s="877" t="str">
        <f ca="1">IFERROR(IF(VLOOKUP(C2580,' Disaggregation - Section E '!A$618:J2696,8,0)=0,"",VLOOKUP(C2580,' Disaggregation - Section E '!A$618:J2696,8,0)),"")</f>
        <v/>
      </c>
      <c r="J2580" s="877" t="str">
        <f ca="1">IFERROR(IF(VLOOKUP(C2580,' Disaggregation - Section E '!A$618:J2696,9,0)="","",VLOOKUP(C2580,' Disaggregation - Section E '!A$618:J2696,9,0)),"")</f>
        <v/>
      </c>
      <c r="K2580" s="873" t="str">
        <f ca="1">IFERROR(VLOOKUP(C2580,' Disaggregation - Section E '!A$618:J2696,3,0),"")</f>
        <v/>
      </c>
      <c r="L2580" s="873"/>
      <c r="M2580" s="873" t="str">
        <f ca="1">IFERROR(IF(VLOOKUP(C2580,' Disaggregation - Section E '!A$618:O1499,15,0)=0,"",VLOOKUP(C2580,' Disaggregation - Section E '!A$618:O1499,15,0)),"")</f>
        <v/>
      </c>
      <c r="N2580" s="877" t="str">
        <f ca="1">IFERROR(IF(VLOOKUP(C2580,' Disaggregation - Section E '!A$618:J2696,10,0)=0,"",VLOOKUP(C2580,' Disaggregation - Section E '!A$618:J2696,10,0)),"")</f>
        <v/>
      </c>
      <c r="O2580" s="873"/>
    </row>
    <row r="2581" spans="1:15" x14ac:dyDescent="0.35">
      <c r="A2581" s="873" t="b">
        <f t="shared" ca="1" si="159"/>
        <v>0</v>
      </c>
      <c r="B2581" s="873"/>
      <c r="C2581" s="884" t="str">
        <f ca="1">IF(COUNTA(O$1703:O2581)=1,"",OFFSET(B2579,-COUNTA(O$1703:O2581)+3,1))</f>
        <v>a1655000001juJiAAI</v>
      </c>
      <c r="D2581" s="878"/>
      <c r="E2581" s="875" t="str">
        <f ca="1">IFERROR(IF(VLOOKUP(C2581,' Disaggregation - Section E '!A$618:J2697,7,0)="","",VLOOKUP(C2581,' Disaggregation - Section E '!A$618:J2697,7,0)*100),"")</f>
        <v/>
      </c>
      <c r="F2581" s="877" t="str">
        <f ca="1">IFERROR(VLOOKUP(C2581,' Disaggregation - Section E '!A$618:J2697,5,0),"")</f>
        <v/>
      </c>
      <c r="G2581" s="876" t="str">
        <f ca="1">IFERROR(IF(VLOOKUP(C2581,' Disaggregation - Section E '!A$618:J2697,6,0)="","",VLOOKUP(C2581,' Disaggregation - Section E '!A$618:J2697,6,0)),"")</f>
        <v/>
      </c>
      <c r="H2581" s="876" t="str">
        <f ca="1">IFERROR(IF(INDEX(' Disaggregation - Section E '!F$618:F2697,MATCH(C2581,' Disaggregation - Section E '!A$618:A2697,0)+1,1)&lt;&gt;0,INDEX(' Disaggregation - Section E '!F$618:F2697,MATCH(C2581,' Disaggregation - Section E '!A$618:A2697,0)+1,1),""),"")</f>
        <v/>
      </c>
      <c r="I2581" s="877" t="str">
        <f ca="1">IFERROR(IF(VLOOKUP(C2581,' Disaggregation - Section E '!A$618:J2697,8,0)=0,"",VLOOKUP(C2581,' Disaggregation - Section E '!A$618:J2697,8,0)),"")</f>
        <v/>
      </c>
      <c r="J2581" s="877" t="str">
        <f ca="1">IFERROR(IF(VLOOKUP(C2581,' Disaggregation - Section E '!A$618:J2697,9,0)="","",VLOOKUP(C2581,' Disaggregation - Section E '!A$618:J2697,9,0)),"")</f>
        <v/>
      </c>
      <c r="K2581" s="873" t="str">
        <f ca="1">IFERROR(VLOOKUP(C2581,' Disaggregation - Section E '!A$618:J2697,3,0),"")</f>
        <v/>
      </c>
      <c r="L2581" s="873"/>
      <c r="M2581" s="873" t="str">
        <f ca="1">IFERROR(IF(VLOOKUP(C2581,' Disaggregation - Section E '!A$618:O1500,15,0)=0,"",VLOOKUP(C2581,' Disaggregation - Section E '!A$618:O1500,15,0)),"")</f>
        <v/>
      </c>
      <c r="N2581" s="877" t="str">
        <f ca="1">IFERROR(IF(VLOOKUP(C2581,' Disaggregation - Section E '!A$618:J2697,10,0)=0,"",VLOOKUP(C2581,' Disaggregation - Section E '!A$618:J2697,10,0)),"")</f>
        <v/>
      </c>
      <c r="O2581" s="873"/>
    </row>
    <row r="2582" spans="1:15" x14ac:dyDescent="0.35">
      <c r="A2582" s="873" t="b">
        <f t="shared" ca="1" si="159"/>
        <v>0</v>
      </c>
      <c r="B2582" s="873"/>
      <c r="C2582" s="884" t="str">
        <f ca="1">IF(COUNTA(O$1703:O2582)=1,"",OFFSET(B2580,-COUNTA(O$1703:O2582)+3,1))</f>
        <v>a1655000001juJjAAI</v>
      </c>
      <c r="D2582" s="878"/>
      <c r="E2582" s="875" t="str">
        <f ca="1">IFERROR(IF(VLOOKUP(C2582,' Disaggregation - Section E '!A$618:J2698,7,0)="","",VLOOKUP(C2582,' Disaggregation - Section E '!A$618:J2698,7,0)*100),"")</f>
        <v/>
      </c>
      <c r="F2582" s="877" t="str">
        <f ca="1">IFERROR(VLOOKUP(C2582,' Disaggregation - Section E '!A$618:J2698,5,0),"")</f>
        <v/>
      </c>
      <c r="G2582" s="876" t="str">
        <f ca="1">IFERROR(IF(VLOOKUP(C2582,' Disaggregation - Section E '!A$618:J2698,6,0)="","",VLOOKUP(C2582,' Disaggregation - Section E '!A$618:J2698,6,0)),"")</f>
        <v/>
      </c>
      <c r="H2582" s="876" t="str">
        <f ca="1">IFERROR(IF(INDEX(' Disaggregation - Section E '!F$618:F2698,MATCH(C2582,' Disaggregation - Section E '!A$618:A2698,0)+1,1)&lt;&gt;0,INDEX(' Disaggregation - Section E '!F$618:F2698,MATCH(C2582,' Disaggregation - Section E '!A$618:A2698,0)+1,1),""),"")</f>
        <v/>
      </c>
      <c r="I2582" s="877" t="str">
        <f ca="1">IFERROR(IF(VLOOKUP(C2582,' Disaggregation - Section E '!A$618:J2698,8,0)=0,"",VLOOKUP(C2582,' Disaggregation - Section E '!A$618:J2698,8,0)),"")</f>
        <v/>
      </c>
      <c r="J2582" s="877" t="str">
        <f ca="1">IFERROR(IF(VLOOKUP(C2582,' Disaggregation - Section E '!A$618:J2698,9,0)="","",VLOOKUP(C2582,' Disaggregation - Section E '!A$618:J2698,9,0)),"")</f>
        <v/>
      </c>
      <c r="K2582" s="873" t="str">
        <f ca="1">IFERROR(VLOOKUP(C2582,' Disaggregation - Section E '!A$618:J2698,3,0),"")</f>
        <v/>
      </c>
      <c r="L2582" s="873"/>
      <c r="M2582" s="873" t="str">
        <f ca="1">IFERROR(IF(VLOOKUP(C2582,' Disaggregation - Section E '!A$618:O1501,15,0)=0,"",VLOOKUP(C2582,' Disaggregation - Section E '!A$618:O1501,15,0)),"")</f>
        <v/>
      </c>
      <c r="N2582" s="877" t="str">
        <f ca="1">IFERROR(IF(VLOOKUP(C2582,' Disaggregation - Section E '!A$618:J2698,10,0)=0,"",VLOOKUP(C2582,' Disaggregation - Section E '!A$618:J2698,10,0)),"")</f>
        <v/>
      </c>
      <c r="O2582" s="873"/>
    </row>
    <row r="2583" spans="1:15" x14ac:dyDescent="0.35">
      <c r="A2583" s="873" t="b">
        <f t="shared" ca="1" si="159"/>
        <v>0</v>
      </c>
      <c r="B2583" s="873"/>
      <c r="C2583" s="884" t="str">
        <f ca="1">IF(COUNTA(O$1703:O2583)=1,"",OFFSET(B2581,-COUNTA(O$1703:O2583)+3,1))</f>
        <v>a1655000001juJkAAI</v>
      </c>
      <c r="D2583" s="878"/>
      <c r="E2583" s="875" t="str">
        <f ca="1">IFERROR(IF(VLOOKUP(C2583,' Disaggregation - Section E '!A$618:J2699,7,0)="","",VLOOKUP(C2583,' Disaggregation - Section E '!A$618:J2699,7,0)*100),"")</f>
        <v/>
      </c>
      <c r="F2583" s="877" t="str">
        <f ca="1">IFERROR(VLOOKUP(C2583,' Disaggregation - Section E '!A$618:J2699,5,0),"")</f>
        <v/>
      </c>
      <c r="G2583" s="876" t="str">
        <f ca="1">IFERROR(IF(VLOOKUP(C2583,' Disaggregation - Section E '!A$618:J2699,6,0)="","",VLOOKUP(C2583,' Disaggregation - Section E '!A$618:J2699,6,0)),"")</f>
        <v/>
      </c>
      <c r="H2583" s="876" t="str">
        <f ca="1">IFERROR(IF(INDEX(' Disaggregation - Section E '!F$618:F2699,MATCH(C2583,' Disaggregation - Section E '!A$618:A2699,0)+1,1)&lt;&gt;0,INDEX(' Disaggregation - Section E '!F$618:F2699,MATCH(C2583,' Disaggregation - Section E '!A$618:A2699,0)+1,1),""),"")</f>
        <v/>
      </c>
      <c r="I2583" s="877" t="str">
        <f ca="1">IFERROR(IF(VLOOKUP(C2583,' Disaggregation - Section E '!A$618:J2699,8,0)=0,"",VLOOKUP(C2583,' Disaggregation - Section E '!A$618:J2699,8,0)),"")</f>
        <v/>
      </c>
      <c r="J2583" s="877" t="str">
        <f ca="1">IFERROR(IF(VLOOKUP(C2583,' Disaggregation - Section E '!A$618:J2699,9,0)="","",VLOOKUP(C2583,' Disaggregation - Section E '!A$618:J2699,9,0)),"")</f>
        <v/>
      </c>
      <c r="K2583" s="873" t="str">
        <f ca="1">IFERROR(VLOOKUP(C2583,' Disaggregation - Section E '!A$618:J2699,3,0),"")</f>
        <v/>
      </c>
      <c r="L2583" s="873"/>
      <c r="M2583" s="873" t="str">
        <f ca="1">IFERROR(IF(VLOOKUP(C2583,' Disaggregation - Section E '!A$618:O1502,15,0)=0,"",VLOOKUP(C2583,' Disaggregation - Section E '!A$618:O1502,15,0)),"")</f>
        <v/>
      </c>
      <c r="N2583" s="877" t="str">
        <f ca="1">IFERROR(IF(VLOOKUP(C2583,' Disaggregation - Section E '!A$618:J2699,10,0)=0,"",VLOOKUP(C2583,' Disaggregation - Section E '!A$618:J2699,10,0)),"")</f>
        <v/>
      </c>
      <c r="O2583" s="873"/>
    </row>
    <row r="2584" spans="1:15" x14ac:dyDescent="0.35">
      <c r="A2584" s="873" t="b">
        <f t="shared" ca="1" si="159"/>
        <v>0</v>
      </c>
      <c r="B2584" s="873"/>
      <c r="C2584" s="884" t="str">
        <f ca="1">IF(COUNTA(O$1703:O2584)=1,"",OFFSET(B2582,-COUNTA(O$1703:O2584)+3,1))</f>
        <v>a1655000001juJlAAI</v>
      </c>
      <c r="D2584" s="878"/>
      <c r="E2584" s="875" t="str">
        <f ca="1">IFERROR(IF(VLOOKUP(C2584,' Disaggregation - Section E '!A$618:J2700,7,0)="","",VLOOKUP(C2584,' Disaggregation - Section E '!A$618:J2700,7,0)*100),"")</f>
        <v/>
      </c>
      <c r="F2584" s="877" t="str">
        <f ca="1">IFERROR(VLOOKUP(C2584,' Disaggregation - Section E '!A$618:J2700,5,0),"")</f>
        <v/>
      </c>
      <c r="G2584" s="876" t="str">
        <f ca="1">IFERROR(IF(VLOOKUP(C2584,' Disaggregation - Section E '!A$618:J2700,6,0)="","",VLOOKUP(C2584,' Disaggregation - Section E '!A$618:J2700,6,0)),"")</f>
        <v/>
      </c>
      <c r="H2584" s="876" t="str">
        <f ca="1">IFERROR(IF(INDEX(' Disaggregation - Section E '!F$618:F2700,MATCH(C2584,' Disaggregation - Section E '!A$618:A2700,0)+1,1)&lt;&gt;0,INDEX(' Disaggregation - Section E '!F$618:F2700,MATCH(C2584,' Disaggregation - Section E '!A$618:A2700,0)+1,1),""),"")</f>
        <v/>
      </c>
      <c r="I2584" s="877" t="str">
        <f ca="1">IFERROR(IF(VLOOKUP(C2584,' Disaggregation - Section E '!A$618:J2700,8,0)=0,"",VLOOKUP(C2584,' Disaggregation - Section E '!A$618:J2700,8,0)),"")</f>
        <v/>
      </c>
      <c r="J2584" s="877" t="str">
        <f ca="1">IFERROR(IF(VLOOKUP(C2584,' Disaggregation - Section E '!A$618:J2700,9,0)="","",VLOOKUP(C2584,' Disaggregation - Section E '!A$618:J2700,9,0)),"")</f>
        <v/>
      </c>
      <c r="K2584" s="873" t="str">
        <f ca="1">IFERROR(VLOOKUP(C2584,' Disaggregation - Section E '!A$618:J2700,3,0),"")</f>
        <v/>
      </c>
      <c r="L2584" s="873"/>
      <c r="M2584" s="873" t="str">
        <f ca="1">IFERROR(IF(VLOOKUP(C2584,' Disaggregation - Section E '!A$618:O1503,15,0)=0,"",VLOOKUP(C2584,' Disaggregation - Section E '!A$618:O1503,15,0)),"")</f>
        <v/>
      </c>
      <c r="N2584" s="877" t="str">
        <f ca="1">IFERROR(IF(VLOOKUP(C2584,' Disaggregation - Section E '!A$618:J2700,10,0)=0,"",VLOOKUP(C2584,' Disaggregation - Section E '!A$618:J2700,10,0)),"")</f>
        <v/>
      </c>
      <c r="O2584" s="873"/>
    </row>
    <row r="2585" spans="1:15" x14ac:dyDescent="0.35">
      <c r="A2585" s="873" t="b">
        <f t="shared" ca="1" si="159"/>
        <v>0</v>
      </c>
      <c r="B2585" s="873"/>
      <c r="C2585" s="884" t="str">
        <f ca="1">IF(COUNTA(O$1703:O2585)=1,"",OFFSET(B2583,-COUNTA(O$1703:O2585)+3,1))</f>
        <v>a1655000001juJmAAI</v>
      </c>
      <c r="D2585" s="878"/>
      <c r="E2585" s="875" t="str">
        <f ca="1">IFERROR(IF(VLOOKUP(C2585,' Disaggregation - Section E '!A$618:J2701,7,0)="","",VLOOKUP(C2585,' Disaggregation - Section E '!A$618:J2701,7,0)*100),"")</f>
        <v/>
      </c>
      <c r="F2585" s="877" t="str">
        <f ca="1">IFERROR(VLOOKUP(C2585,' Disaggregation - Section E '!A$618:J2701,5,0),"")</f>
        <v/>
      </c>
      <c r="G2585" s="876" t="str">
        <f ca="1">IFERROR(IF(VLOOKUP(C2585,' Disaggregation - Section E '!A$618:J2701,6,0)="","",VLOOKUP(C2585,' Disaggregation - Section E '!A$618:J2701,6,0)),"")</f>
        <v/>
      </c>
      <c r="H2585" s="876" t="str">
        <f ca="1">IFERROR(IF(INDEX(' Disaggregation - Section E '!F$618:F2701,MATCH(C2585,' Disaggregation - Section E '!A$618:A2701,0)+1,1)&lt;&gt;0,INDEX(' Disaggregation - Section E '!F$618:F2701,MATCH(C2585,' Disaggregation - Section E '!A$618:A2701,0)+1,1),""),"")</f>
        <v/>
      </c>
      <c r="I2585" s="877" t="str">
        <f ca="1">IFERROR(IF(VLOOKUP(C2585,' Disaggregation - Section E '!A$618:J2701,8,0)=0,"",VLOOKUP(C2585,' Disaggregation - Section E '!A$618:J2701,8,0)),"")</f>
        <v/>
      </c>
      <c r="J2585" s="877" t="str">
        <f ca="1">IFERROR(IF(VLOOKUP(C2585,' Disaggregation - Section E '!A$618:J2701,9,0)="","",VLOOKUP(C2585,' Disaggregation - Section E '!A$618:J2701,9,0)),"")</f>
        <v/>
      </c>
      <c r="K2585" s="873" t="str">
        <f ca="1">IFERROR(VLOOKUP(C2585,' Disaggregation - Section E '!A$618:J2701,3,0),"")</f>
        <v/>
      </c>
      <c r="L2585" s="873"/>
      <c r="M2585" s="873" t="str">
        <f ca="1">IFERROR(IF(VLOOKUP(C2585,' Disaggregation - Section E '!A$618:O1504,15,0)=0,"",VLOOKUP(C2585,' Disaggregation - Section E '!A$618:O1504,15,0)),"")</f>
        <v/>
      </c>
      <c r="N2585" s="877" t="str">
        <f ca="1">IFERROR(IF(VLOOKUP(C2585,' Disaggregation - Section E '!A$618:J2701,10,0)=0,"",VLOOKUP(C2585,' Disaggregation - Section E '!A$618:J2701,10,0)),"")</f>
        <v/>
      </c>
      <c r="O2585" s="873"/>
    </row>
    <row r="2586" spans="1:15" x14ac:dyDescent="0.35">
      <c r="A2586" s="873" t="b">
        <f t="shared" ca="1" si="159"/>
        <v>0</v>
      </c>
      <c r="B2586" s="873"/>
      <c r="C2586" s="884" t="str">
        <f ca="1">IF(COUNTA(O$1703:O2586)=1,"",OFFSET(B2584,-COUNTA(O$1703:O2586)+3,1))</f>
        <v>a1655000001juJnAAI</v>
      </c>
      <c r="D2586" s="878"/>
      <c r="E2586" s="875" t="str">
        <f ca="1">IFERROR(IF(VLOOKUP(C2586,' Disaggregation - Section E '!A$618:J2702,7,0)="","",VLOOKUP(C2586,' Disaggregation - Section E '!A$618:J2702,7,0)*100),"")</f>
        <v/>
      </c>
      <c r="F2586" s="877" t="str">
        <f ca="1">IFERROR(VLOOKUP(C2586,' Disaggregation - Section E '!A$618:J2702,5,0),"")</f>
        <v/>
      </c>
      <c r="G2586" s="876" t="str">
        <f ca="1">IFERROR(IF(VLOOKUP(C2586,' Disaggregation - Section E '!A$618:J2702,6,0)="","",VLOOKUP(C2586,' Disaggregation - Section E '!A$618:J2702,6,0)),"")</f>
        <v/>
      </c>
      <c r="H2586" s="876" t="str">
        <f ca="1">IFERROR(IF(INDEX(' Disaggregation - Section E '!F$618:F2702,MATCH(C2586,' Disaggregation - Section E '!A$618:A2702,0)+1,1)&lt;&gt;0,INDEX(' Disaggregation - Section E '!F$618:F2702,MATCH(C2586,' Disaggregation - Section E '!A$618:A2702,0)+1,1),""),"")</f>
        <v/>
      </c>
      <c r="I2586" s="877" t="str">
        <f ca="1">IFERROR(IF(VLOOKUP(C2586,' Disaggregation - Section E '!A$618:J2702,8,0)=0,"",VLOOKUP(C2586,' Disaggregation - Section E '!A$618:J2702,8,0)),"")</f>
        <v/>
      </c>
      <c r="J2586" s="877" t="str">
        <f ca="1">IFERROR(IF(VLOOKUP(C2586,' Disaggregation - Section E '!A$618:J2702,9,0)="","",VLOOKUP(C2586,' Disaggregation - Section E '!A$618:J2702,9,0)),"")</f>
        <v/>
      </c>
      <c r="K2586" s="873" t="str">
        <f ca="1">IFERROR(VLOOKUP(C2586,' Disaggregation - Section E '!A$618:J2702,3,0),"")</f>
        <v/>
      </c>
      <c r="L2586" s="873"/>
      <c r="M2586" s="873" t="str">
        <f ca="1">IFERROR(IF(VLOOKUP(C2586,' Disaggregation - Section E '!A$618:O1505,15,0)=0,"",VLOOKUP(C2586,' Disaggregation - Section E '!A$618:O1505,15,0)),"")</f>
        <v/>
      </c>
      <c r="N2586" s="877" t="str">
        <f ca="1">IFERROR(IF(VLOOKUP(C2586,' Disaggregation - Section E '!A$618:J2702,10,0)=0,"",VLOOKUP(C2586,' Disaggregation - Section E '!A$618:J2702,10,0)),"")</f>
        <v/>
      </c>
      <c r="O2586" s="873"/>
    </row>
    <row r="2587" spans="1:15" x14ac:dyDescent="0.35">
      <c r="A2587" s="873" t="b">
        <f t="shared" ca="1" si="159"/>
        <v>0</v>
      </c>
      <c r="B2587" s="873"/>
      <c r="C2587" s="884" t="str">
        <f ca="1">IF(COUNTA(O$1703:O2587)=1,"",OFFSET(B2585,-COUNTA(O$1703:O2587)+3,1))</f>
        <v>a1655000001juJoAAI</v>
      </c>
      <c r="D2587" s="878"/>
      <c r="E2587" s="875" t="str">
        <f ca="1">IFERROR(IF(VLOOKUP(C2587,' Disaggregation - Section E '!A$618:J2703,7,0)="","",VLOOKUP(C2587,' Disaggregation - Section E '!A$618:J2703,7,0)*100),"")</f>
        <v/>
      </c>
      <c r="F2587" s="877" t="str">
        <f ca="1">IFERROR(VLOOKUP(C2587,' Disaggregation - Section E '!A$618:J2703,5,0),"")</f>
        <v/>
      </c>
      <c r="G2587" s="876" t="str">
        <f ca="1">IFERROR(IF(VLOOKUP(C2587,' Disaggregation - Section E '!A$618:J2703,6,0)="","",VLOOKUP(C2587,' Disaggregation - Section E '!A$618:J2703,6,0)),"")</f>
        <v/>
      </c>
      <c r="H2587" s="876" t="str">
        <f ca="1">IFERROR(IF(INDEX(' Disaggregation - Section E '!F$618:F2703,MATCH(C2587,' Disaggregation - Section E '!A$618:A2703,0)+1,1)&lt;&gt;0,INDEX(' Disaggregation - Section E '!F$618:F2703,MATCH(C2587,' Disaggregation - Section E '!A$618:A2703,0)+1,1),""),"")</f>
        <v/>
      </c>
      <c r="I2587" s="877" t="str">
        <f ca="1">IFERROR(IF(VLOOKUP(C2587,' Disaggregation - Section E '!A$618:J2703,8,0)=0,"",VLOOKUP(C2587,' Disaggregation - Section E '!A$618:J2703,8,0)),"")</f>
        <v/>
      </c>
      <c r="J2587" s="877" t="str">
        <f ca="1">IFERROR(IF(VLOOKUP(C2587,' Disaggregation - Section E '!A$618:J2703,9,0)="","",VLOOKUP(C2587,' Disaggregation - Section E '!A$618:J2703,9,0)),"")</f>
        <v/>
      </c>
      <c r="K2587" s="873" t="str">
        <f ca="1">IFERROR(VLOOKUP(C2587,' Disaggregation - Section E '!A$618:J2703,3,0),"")</f>
        <v/>
      </c>
      <c r="L2587" s="873"/>
      <c r="M2587" s="873" t="str">
        <f ca="1">IFERROR(IF(VLOOKUP(C2587,' Disaggregation - Section E '!A$618:O1506,15,0)=0,"",VLOOKUP(C2587,' Disaggregation - Section E '!A$618:O1506,15,0)),"")</f>
        <v/>
      </c>
      <c r="N2587" s="877" t="str">
        <f ca="1">IFERROR(IF(VLOOKUP(C2587,' Disaggregation - Section E '!A$618:J2703,10,0)=0,"",VLOOKUP(C2587,' Disaggregation - Section E '!A$618:J2703,10,0)),"")</f>
        <v/>
      </c>
      <c r="O2587" s="873"/>
    </row>
    <row r="2588" spans="1:15" x14ac:dyDescent="0.35">
      <c r="A2588" s="873" t="b">
        <f t="shared" ca="1" si="159"/>
        <v>0</v>
      </c>
      <c r="B2588" s="873"/>
      <c r="C2588" s="884" t="str">
        <f ca="1">IF(COUNTA(O$1703:O2588)=1,"",OFFSET(B2586,-COUNTA(O$1703:O2588)+3,1))</f>
        <v>a1655000001juJpAAI</v>
      </c>
      <c r="D2588" s="878"/>
      <c r="E2588" s="875" t="str">
        <f ca="1">IFERROR(IF(VLOOKUP(C2588,' Disaggregation - Section E '!A$618:J2704,7,0)="","",VLOOKUP(C2588,' Disaggregation - Section E '!A$618:J2704,7,0)*100),"")</f>
        <v/>
      </c>
      <c r="F2588" s="877" t="str">
        <f ca="1">IFERROR(VLOOKUP(C2588,' Disaggregation - Section E '!A$618:J2704,5,0),"")</f>
        <v/>
      </c>
      <c r="G2588" s="876" t="str">
        <f ca="1">IFERROR(IF(VLOOKUP(C2588,' Disaggregation - Section E '!A$618:J2704,6,0)="","",VLOOKUP(C2588,' Disaggregation - Section E '!A$618:J2704,6,0)),"")</f>
        <v/>
      </c>
      <c r="H2588" s="876" t="str">
        <f ca="1">IFERROR(IF(INDEX(' Disaggregation - Section E '!F$618:F2704,MATCH(C2588,' Disaggregation - Section E '!A$618:A2704,0)+1,1)&lt;&gt;0,INDEX(' Disaggregation - Section E '!F$618:F2704,MATCH(C2588,' Disaggregation - Section E '!A$618:A2704,0)+1,1),""),"")</f>
        <v/>
      </c>
      <c r="I2588" s="877" t="str">
        <f ca="1">IFERROR(IF(VLOOKUP(C2588,' Disaggregation - Section E '!A$618:J2704,8,0)=0,"",VLOOKUP(C2588,' Disaggregation - Section E '!A$618:J2704,8,0)),"")</f>
        <v/>
      </c>
      <c r="J2588" s="877" t="str">
        <f ca="1">IFERROR(IF(VLOOKUP(C2588,' Disaggregation - Section E '!A$618:J2704,9,0)="","",VLOOKUP(C2588,' Disaggregation - Section E '!A$618:J2704,9,0)),"")</f>
        <v/>
      </c>
      <c r="K2588" s="873" t="str">
        <f ca="1">IFERROR(VLOOKUP(C2588,' Disaggregation - Section E '!A$618:J2704,3,0),"")</f>
        <v/>
      </c>
      <c r="L2588" s="873"/>
      <c r="M2588" s="873" t="str">
        <f ca="1">IFERROR(IF(VLOOKUP(C2588,' Disaggregation - Section E '!A$618:O1507,15,0)=0,"",VLOOKUP(C2588,' Disaggregation - Section E '!A$618:O1507,15,0)),"")</f>
        <v/>
      </c>
      <c r="N2588" s="877" t="str">
        <f ca="1">IFERROR(IF(VLOOKUP(C2588,' Disaggregation - Section E '!A$618:J2704,10,0)=0,"",VLOOKUP(C2588,' Disaggregation - Section E '!A$618:J2704,10,0)),"")</f>
        <v/>
      </c>
      <c r="O2588" s="873"/>
    </row>
    <row r="2589" spans="1:15" x14ac:dyDescent="0.35">
      <c r="A2589" s="873" t="b">
        <f t="shared" ca="1" si="159"/>
        <v>0</v>
      </c>
      <c r="B2589" s="873"/>
      <c r="C2589" s="884" t="str">
        <f ca="1">IF(COUNTA(O$1703:O2589)=1,"",OFFSET(B2587,-COUNTA(O$1703:O2589)+3,1))</f>
        <v>a1655000001juJqAAI</v>
      </c>
      <c r="D2589" s="878"/>
      <c r="E2589" s="875" t="str">
        <f ca="1">IFERROR(IF(VLOOKUP(C2589,' Disaggregation - Section E '!A$618:J2705,7,0)="","",VLOOKUP(C2589,' Disaggregation - Section E '!A$618:J2705,7,0)*100),"")</f>
        <v/>
      </c>
      <c r="F2589" s="877" t="str">
        <f ca="1">IFERROR(VLOOKUP(C2589,' Disaggregation - Section E '!A$618:J2705,5,0),"")</f>
        <v/>
      </c>
      <c r="G2589" s="876" t="str">
        <f ca="1">IFERROR(IF(VLOOKUP(C2589,' Disaggregation - Section E '!A$618:J2705,6,0)="","",VLOOKUP(C2589,' Disaggregation - Section E '!A$618:J2705,6,0)),"")</f>
        <v/>
      </c>
      <c r="H2589" s="876" t="str">
        <f ca="1">IFERROR(IF(INDEX(' Disaggregation - Section E '!F$618:F2705,MATCH(C2589,' Disaggregation - Section E '!A$618:A2705,0)+1,1)&lt;&gt;0,INDEX(' Disaggregation - Section E '!F$618:F2705,MATCH(C2589,' Disaggregation - Section E '!A$618:A2705,0)+1,1),""),"")</f>
        <v/>
      </c>
      <c r="I2589" s="877" t="str">
        <f ca="1">IFERROR(IF(VLOOKUP(C2589,' Disaggregation - Section E '!A$618:J2705,8,0)=0,"",VLOOKUP(C2589,' Disaggregation - Section E '!A$618:J2705,8,0)),"")</f>
        <v/>
      </c>
      <c r="J2589" s="877" t="str">
        <f ca="1">IFERROR(IF(VLOOKUP(C2589,' Disaggregation - Section E '!A$618:J2705,9,0)="","",VLOOKUP(C2589,' Disaggregation - Section E '!A$618:J2705,9,0)),"")</f>
        <v/>
      </c>
      <c r="K2589" s="873" t="str">
        <f ca="1">IFERROR(VLOOKUP(C2589,' Disaggregation - Section E '!A$618:J2705,3,0),"")</f>
        <v/>
      </c>
      <c r="L2589" s="873"/>
      <c r="M2589" s="873" t="str">
        <f ca="1">IFERROR(IF(VLOOKUP(C2589,' Disaggregation - Section E '!A$618:O1508,15,0)=0,"",VLOOKUP(C2589,' Disaggregation - Section E '!A$618:O1508,15,0)),"")</f>
        <v/>
      </c>
      <c r="N2589" s="877" t="str">
        <f ca="1">IFERROR(IF(VLOOKUP(C2589,' Disaggregation - Section E '!A$618:J2705,10,0)=0,"",VLOOKUP(C2589,' Disaggregation - Section E '!A$618:J2705,10,0)),"")</f>
        <v/>
      </c>
      <c r="O2589" s="873"/>
    </row>
    <row r="2590" spans="1:15" x14ac:dyDescent="0.35">
      <c r="A2590" s="873" t="b">
        <f t="shared" ca="1" si="159"/>
        <v>0</v>
      </c>
      <c r="B2590" s="873"/>
      <c r="C2590" s="884" t="str">
        <f ca="1">IF(COUNTA(O$1703:O2590)=1,"",OFFSET(B2588,-COUNTA(O$1703:O2590)+3,1))</f>
        <v>a1655000001juJrAAI</v>
      </c>
      <c r="D2590" s="878"/>
      <c r="E2590" s="875" t="str">
        <f ca="1">IFERROR(IF(VLOOKUP(C2590,' Disaggregation - Section E '!A$618:J2706,7,0)="","",VLOOKUP(C2590,' Disaggregation - Section E '!A$618:J2706,7,0)*100),"")</f>
        <v/>
      </c>
      <c r="F2590" s="877" t="str">
        <f ca="1">IFERROR(VLOOKUP(C2590,' Disaggregation - Section E '!A$618:J2706,5,0),"")</f>
        <v/>
      </c>
      <c r="G2590" s="876" t="str">
        <f ca="1">IFERROR(IF(VLOOKUP(C2590,' Disaggregation - Section E '!A$618:J2706,6,0)="","",VLOOKUP(C2590,' Disaggregation - Section E '!A$618:J2706,6,0)),"")</f>
        <v/>
      </c>
      <c r="H2590" s="876" t="str">
        <f ca="1">IFERROR(IF(INDEX(' Disaggregation - Section E '!F$618:F2706,MATCH(C2590,' Disaggregation - Section E '!A$618:A2706,0)+1,1)&lt;&gt;0,INDEX(' Disaggregation - Section E '!F$618:F2706,MATCH(C2590,' Disaggregation - Section E '!A$618:A2706,0)+1,1),""),"")</f>
        <v/>
      </c>
      <c r="I2590" s="877" t="str">
        <f ca="1">IFERROR(IF(VLOOKUP(C2590,' Disaggregation - Section E '!A$618:J2706,8,0)=0,"",VLOOKUP(C2590,' Disaggregation - Section E '!A$618:J2706,8,0)),"")</f>
        <v/>
      </c>
      <c r="J2590" s="877" t="str">
        <f ca="1">IFERROR(IF(VLOOKUP(C2590,' Disaggregation - Section E '!A$618:J2706,9,0)="","",VLOOKUP(C2590,' Disaggregation - Section E '!A$618:J2706,9,0)),"")</f>
        <v/>
      </c>
      <c r="K2590" s="873" t="str">
        <f ca="1">IFERROR(VLOOKUP(C2590,' Disaggregation - Section E '!A$618:J2706,3,0),"")</f>
        <v/>
      </c>
      <c r="L2590" s="873"/>
      <c r="M2590" s="873" t="str">
        <f ca="1">IFERROR(IF(VLOOKUP(C2590,' Disaggregation - Section E '!A$618:O1509,15,0)=0,"",VLOOKUP(C2590,' Disaggregation - Section E '!A$618:O1509,15,0)),"")</f>
        <v/>
      </c>
      <c r="N2590" s="877" t="str">
        <f ca="1">IFERROR(IF(VLOOKUP(C2590,' Disaggregation - Section E '!A$618:J2706,10,0)=0,"",VLOOKUP(C2590,' Disaggregation - Section E '!A$618:J2706,10,0)),"")</f>
        <v/>
      </c>
      <c r="O2590" s="873"/>
    </row>
    <row r="2591" spans="1:15" x14ac:dyDescent="0.35">
      <c r="A2591" s="873" t="b">
        <f t="shared" ca="1" si="159"/>
        <v>0</v>
      </c>
      <c r="B2591" s="873"/>
      <c r="C2591" s="884" t="str">
        <f ca="1">IF(COUNTA(O$1703:O2591)=1,"",OFFSET(B2589,-COUNTA(O$1703:O2591)+3,1))</f>
        <v>a1655000001juJsAAI</v>
      </c>
      <c r="D2591" s="878"/>
      <c r="E2591" s="875" t="str">
        <f ca="1">IFERROR(IF(VLOOKUP(C2591,' Disaggregation - Section E '!A$618:J2707,7,0)="","",VLOOKUP(C2591,' Disaggregation - Section E '!A$618:J2707,7,0)*100),"")</f>
        <v/>
      </c>
      <c r="F2591" s="877" t="str">
        <f ca="1">IFERROR(VLOOKUP(C2591,' Disaggregation - Section E '!A$618:J2707,5,0),"")</f>
        <v/>
      </c>
      <c r="G2591" s="876" t="str">
        <f ca="1">IFERROR(IF(VLOOKUP(C2591,' Disaggregation - Section E '!A$618:J2707,6,0)="","",VLOOKUP(C2591,' Disaggregation - Section E '!A$618:J2707,6,0)),"")</f>
        <v/>
      </c>
      <c r="H2591" s="876" t="str">
        <f ca="1">IFERROR(IF(INDEX(' Disaggregation - Section E '!F$618:F2707,MATCH(C2591,' Disaggregation - Section E '!A$618:A2707,0)+1,1)&lt;&gt;0,INDEX(' Disaggregation - Section E '!F$618:F2707,MATCH(C2591,' Disaggregation - Section E '!A$618:A2707,0)+1,1),""),"")</f>
        <v/>
      </c>
      <c r="I2591" s="877" t="str">
        <f ca="1">IFERROR(IF(VLOOKUP(C2591,' Disaggregation - Section E '!A$618:J2707,8,0)=0,"",VLOOKUP(C2591,' Disaggregation - Section E '!A$618:J2707,8,0)),"")</f>
        <v/>
      </c>
      <c r="J2591" s="877" t="str">
        <f ca="1">IFERROR(IF(VLOOKUP(C2591,' Disaggregation - Section E '!A$618:J2707,9,0)="","",VLOOKUP(C2591,' Disaggregation - Section E '!A$618:J2707,9,0)),"")</f>
        <v/>
      </c>
      <c r="K2591" s="873" t="str">
        <f ca="1">IFERROR(VLOOKUP(C2591,' Disaggregation - Section E '!A$618:J2707,3,0),"")</f>
        <v/>
      </c>
      <c r="L2591" s="873"/>
      <c r="M2591" s="873" t="str">
        <f ca="1">IFERROR(IF(VLOOKUP(C2591,' Disaggregation - Section E '!A$618:O1510,15,0)=0,"",VLOOKUP(C2591,' Disaggregation - Section E '!A$618:O1510,15,0)),"")</f>
        <v/>
      </c>
      <c r="N2591" s="877" t="str">
        <f ca="1">IFERROR(IF(VLOOKUP(C2591,' Disaggregation - Section E '!A$618:J2707,10,0)=0,"",VLOOKUP(C2591,' Disaggregation - Section E '!A$618:J2707,10,0)),"")</f>
        <v/>
      </c>
      <c r="O2591" s="873"/>
    </row>
    <row r="2592" spans="1:15" x14ac:dyDescent="0.35">
      <c r="A2592" s="873" t="b">
        <f t="shared" ca="1" si="159"/>
        <v>0</v>
      </c>
      <c r="B2592" s="873"/>
      <c r="C2592" s="884" t="str">
        <f ca="1">IF(COUNTA(O$1703:O2592)=1,"",OFFSET(B2590,-COUNTA(O$1703:O2592)+3,1))</f>
        <v>a1655000001juJtAAI</v>
      </c>
      <c r="D2592" s="878"/>
      <c r="E2592" s="875" t="str">
        <f ca="1">IFERROR(IF(VLOOKUP(C2592,' Disaggregation - Section E '!A$618:J2708,7,0)="","",VLOOKUP(C2592,' Disaggregation - Section E '!A$618:J2708,7,0)*100),"")</f>
        <v/>
      </c>
      <c r="F2592" s="877" t="str">
        <f ca="1">IFERROR(VLOOKUP(C2592,' Disaggregation - Section E '!A$618:J2708,5,0),"")</f>
        <v/>
      </c>
      <c r="G2592" s="876" t="str">
        <f ca="1">IFERROR(IF(VLOOKUP(C2592,' Disaggregation - Section E '!A$618:J2708,6,0)="","",VLOOKUP(C2592,' Disaggregation - Section E '!A$618:J2708,6,0)),"")</f>
        <v/>
      </c>
      <c r="H2592" s="876" t="str">
        <f ca="1">IFERROR(IF(INDEX(' Disaggregation - Section E '!F$618:F2708,MATCH(C2592,' Disaggregation - Section E '!A$618:A2708,0)+1,1)&lt;&gt;0,INDEX(' Disaggregation - Section E '!F$618:F2708,MATCH(C2592,' Disaggregation - Section E '!A$618:A2708,0)+1,1),""),"")</f>
        <v/>
      </c>
      <c r="I2592" s="877" t="str">
        <f ca="1">IFERROR(IF(VLOOKUP(C2592,' Disaggregation - Section E '!A$618:J2708,8,0)=0,"",VLOOKUP(C2592,' Disaggregation - Section E '!A$618:J2708,8,0)),"")</f>
        <v/>
      </c>
      <c r="J2592" s="877" t="str">
        <f ca="1">IFERROR(IF(VLOOKUP(C2592,' Disaggregation - Section E '!A$618:J2708,9,0)="","",VLOOKUP(C2592,' Disaggregation - Section E '!A$618:J2708,9,0)),"")</f>
        <v/>
      </c>
      <c r="K2592" s="873" t="str">
        <f ca="1">IFERROR(VLOOKUP(C2592,' Disaggregation - Section E '!A$618:J2708,3,0),"")</f>
        <v/>
      </c>
      <c r="L2592" s="873"/>
      <c r="M2592" s="873" t="str">
        <f ca="1">IFERROR(IF(VLOOKUP(C2592,' Disaggregation - Section E '!A$618:O1511,15,0)=0,"",VLOOKUP(C2592,' Disaggregation - Section E '!A$618:O1511,15,0)),"")</f>
        <v/>
      </c>
      <c r="N2592" s="877" t="str">
        <f ca="1">IFERROR(IF(VLOOKUP(C2592,' Disaggregation - Section E '!A$618:J2708,10,0)=0,"",VLOOKUP(C2592,' Disaggregation - Section E '!A$618:J2708,10,0)),"")</f>
        <v/>
      </c>
      <c r="O2592" s="873"/>
    </row>
    <row r="2593" spans="1:15" x14ac:dyDescent="0.35">
      <c r="A2593" s="873" t="b">
        <f t="shared" ca="1" si="159"/>
        <v>0</v>
      </c>
      <c r="B2593" s="873"/>
      <c r="C2593" s="884" t="str">
        <f ca="1">IF(COUNTA(O$1703:O2593)=1,"",OFFSET(B2591,-COUNTA(O$1703:O2593)+3,1))</f>
        <v>a1655000001juJuAAI</v>
      </c>
      <c r="D2593" s="878"/>
      <c r="E2593" s="875" t="str">
        <f ca="1">IFERROR(IF(VLOOKUP(C2593,' Disaggregation - Section E '!A$618:J2709,7,0)="","",VLOOKUP(C2593,' Disaggregation - Section E '!A$618:J2709,7,0)*100),"")</f>
        <v/>
      </c>
      <c r="F2593" s="877" t="str">
        <f ca="1">IFERROR(VLOOKUP(C2593,' Disaggregation - Section E '!A$618:J2709,5,0),"")</f>
        <v/>
      </c>
      <c r="G2593" s="876" t="str">
        <f ca="1">IFERROR(IF(VLOOKUP(C2593,' Disaggregation - Section E '!A$618:J2709,6,0)="","",VLOOKUP(C2593,' Disaggregation - Section E '!A$618:J2709,6,0)),"")</f>
        <v/>
      </c>
      <c r="H2593" s="876" t="str">
        <f ca="1">IFERROR(IF(INDEX(' Disaggregation - Section E '!F$618:F2709,MATCH(C2593,' Disaggregation - Section E '!A$618:A2709,0)+1,1)&lt;&gt;0,INDEX(' Disaggregation - Section E '!F$618:F2709,MATCH(C2593,' Disaggregation - Section E '!A$618:A2709,0)+1,1),""),"")</f>
        <v/>
      </c>
      <c r="I2593" s="877" t="str">
        <f ca="1">IFERROR(IF(VLOOKUP(C2593,' Disaggregation - Section E '!A$618:J2709,8,0)=0,"",VLOOKUP(C2593,' Disaggregation - Section E '!A$618:J2709,8,0)),"")</f>
        <v/>
      </c>
      <c r="J2593" s="877" t="str">
        <f ca="1">IFERROR(IF(VLOOKUP(C2593,' Disaggregation - Section E '!A$618:J2709,9,0)="","",VLOOKUP(C2593,' Disaggregation - Section E '!A$618:J2709,9,0)),"")</f>
        <v/>
      </c>
      <c r="K2593" s="873" t="str">
        <f ca="1">IFERROR(VLOOKUP(C2593,' Disaggregation - Section E '!A$618:J2709,3,0),"")</f>
        <v/>
      </c>
      <c r="L2593" s="873"/>
      <c r="M2593" s="873" t="str">
        <f ca="1">IFERROR(IF(VLOOKUP(C2593,' Disaggregation - Section E '!A$618:O1512,15,0)=0,"",VLOOKUP(C2593,' Disaggregation - Section E '!A$618:O1512,15,0)),"")</f>
        <v/>
      </c>
      <c r="N2593" s="877" t="str">
        <f ca="1">IFERROR(IF(VLOOKUP(C2593,' Disaggregation - Section E '!A$618:J2709,10,0)=0,"",VLOOKUP(C2593,' Disaggregation - Section E '!A$618:J2709,10,0)),"")</f>
        <v/>
      </c>
      <c r="O2593" s="873"/>
    </row>
    <row r="2594" spans="1:15" x14ac:dyDescent="0.35">
      <c r="A2594" s="873" t="b">
        <f t="shared" ca="1" si="159"/>
        <v>0</v>
      </c>
      <c r="B2594" s="873"/>
      <c r="C2594" s="884" t="str">
        <f ca="1">IF(COUNTA(O$1703:O2594)=1,"",OFFSET(B2592,-COUNTA(O$1703:O2594)+3,1))</f>
        <v>a1655000001juJvAAI</v>
      </c>
      <c r="D2594" s="878"/>
      <c r="E2594" s="875" t="str">
        <f ca="1">IFERROR(IF(VLOOKUP(C2594,' Disaggregation - Section E '!A$618:J2710,7,0)="","",VLOOKUP(C2594,' Disaggregation - Section E '!A$618:J2710,7,0)*100),"")</f>
        <v/>
      </c>
      <c r="F2594" s="877" t="str">
        <f ca="1">IFERROR(VLOOKUP(C2594,' Disaggregation - Section E '!A$618:J2710,5,0),"")</f>
        <v/>
      </c>
      <c r="G2594" s="876" t="str">
        <f ca="1">IFERROR(IF(VLOOKUP(C2594,' Disaggregation - Section E '!A$618:J2710,6,0)="","",VLOOKUP(C2594,' Disaggregation - Section E '!A$618:J2710,6,0)),"")</f>
        <v/>
      </c>
      <c r="H2594" s="876" t="str">
        <f ca="1">IFERROR(IF(INDEX(' Disaggregation - Section E '!F$618:F2710,MATCH(C2594,' Disaggregation - Section E '!A$618:A2710,0)+1,1)&lt;&gt;0,INDEX(' Disaggregation - Section E '!F$618:F2710,MATCH(C2594,' Disaggregation - Section E '!A$618:A2710,0)+1,1),""),"")</f>
        <v/>
      </c>
      <c r="I2594" s="877" t="str">
        <f ca="1">IFERROR(IF(VLOOKUP(C2594,' Disaggregation - Section E '!A$618:J2710,8,0)=0,"",VLOOKUP(C2594,' Disaggregation - Section E '!A$618:J2710,8,0)),"")</f>
        <v/>
      </c>
      <c r="J2594" s="877" t="str">
        <f ca="1">IFERROR(IF(VLOOKUP(C2594,' Disaggregation - Section E '!A$618:J2710,9,0)="","",VLOOKUP(C2594,' Disaggregation - Section E '!A$618:J2710,9,0)),"")</f>
        <v/>
      </c>
      <c r="K2594" s="873" t="str">
        <f ca="1">IFERROR(VLOOKUP(C2594,' Disaggregation - Section E '!A$618:J2710,3,0),"")</f>
        <v/>
      </c>
      <c r="L2594" s="873"/>
      <c r="M2594" s="873" t="str">
        <f ca="1">IFERROR(IF(VLOOKUP(C2594,' Disaggregation - Section E '!A$618:O1513,15,0)=0,"",VLOOKUP(C2594,' Disaggregation - Section E '!A$618:O1513,15,0)),"")</f>
        <v/>
      </c>
      <c r="N2594" s="877" t="str">
        <f ca="1">IFERROR(IF(VLOOKUP(C2594,' Disaggregation - Section E '!A$618:J2710,10,0)=0,"",VLOOKUP(C2594,' Disaggregation - Section E '!A$618:J2710,10,0)),"")</f>
        <v/>
      </c>
      <c r="O2594" s="873"/>
    </row>
    <row r="2595" spans="1:15" x14ac:dyDescent="0.35">
      <c r="A2595" s="873" t="b">
        <f t="shared" ca="1" si="159"/>
        <v>0</v>
      </c>
      <c r="B2595" s="873"/>
      <c r="C2595" s="884" t="str">
        <f ca="1">IF(COUNTA(O$1703:O2595)=1,"",OFFSET(B2593,-COUNTA(O$1703:O2595)+3,1))</f>
        <v>a1655000001juJwAAI</v>
      </c>
      <c r="D2595" s="878"/>
      <c r="E2595" s="875" t="str">
        <f ca="1">IFERROR(IF(VLOOKUP(C2595,' Disaggregation - Section E '!A$618:J2711,7,0)="","",VLOOKUP(C2595,' Disaggregation - Section E '!A$618:J2711,7,0)*100),"")</f>
        <v/>
      </c>
      <c r="F2595" s="877" t="str">
        <f ca="1">IFERROR(VLOOKUP(C2595,' Disaggregation - Section E '!A$618:J2711,5,0),"")</f>
        <v/>
      </c>
      <c r="G2595" s="876" t="str">
        <f ca="1">IFERROR(IF(VLOOKUP(C2595,' Disaggregation - Section E '!A$618:J2711,6,0)="","",VLOOKUP(C2595,' Disaggregation - Section E '!A$618:J2711,6,0)),"")</f>
        <v/>
      </c>
      <c r="H2595" s="876" t="str">
        <f ca="1">IFERROR(IF(INDEX(' Disaggregation - Section E '!F$618:F2711,MATCH(C2595,' Disaggregation - Section E '!A$618:A2711,0)+1,1)&lt;&gt;0,INDEX(' Disaggregation - Section E '!F$618:F2711,MATCH(C2595,' Disaggregation - Section E '!A$618:A2711,0)+1,1),""),"")</f>
        <v/>
      </c>
      <c r="I2595" s="877" t="str">
        <f ca="1">IFERROR(IF(VLOOKUP(C2595,' Disaggregation - Section E '!A$618:J2711,8,0)=0,"",VLOOKUP(C2595,' Disaggregation - Section E '!A$618:J2711,8,0)),"")</f>
        <v/>
      </c>
      <c r="J2595" s="877" t="str">
        <f ca="1">IFERROR(IF(VLOOKUP(C2595,' Disaggregation - Section E '!A$618:J2711,9,0)="","",VLOOKUP(C2595,' Disaggregation - Section E '!A$618:J2711,9,0)),"")</f>
        <v/>
      </c>
      <c r="K2595" s="873" t="str">
        <f ca="1">IFERROR(VLOOKUP(C2595,' Disaggregation - Section E '!A$618:J2711,3,0),"")</f>
        <v/>
      </c>
      <c r="L2595" s="873"/>
      <c r="M2595" s="873" t="str">
        <f ca="1">IFERROR(IF(VLOOKUP(C2595,' Disaggregation - Section E '!A$618:O1514,15,0)=0,"",VLOOKUP(C2595,' Disaggregation - Section E '!A$618:O1514,15,0)),"")</f>
        <v/>
      </c>
      <c r="N2595" s="877" t="str">
        <f ca="1">IFERROR(IF(VLOOKUP(C2595,' Disaggregation - Section E '!A$618:J2711,10,0)=0,"",VLOOKUP(C2595,' Disaggregation - Section E '!A$618:J2711,10,0)),"")</f>
        <v/>
      </c>
      <c r="O2595" s="873"/>
    </row>
    <row r="2596" spans="1:15" x14ac:dyDescent="0.35">
      <c r="A2596" s="873" t="b">
        <f t="shared" ca="1" si="159"/>
        <v>0</v>
      </c>
      <c r="B2596" s="873"/>
      <c r="C2596" s="884" t="str">
        <f ca="1">IF(COUNTA(O$1703:O2596)=1,"",OFFSET(B2594,-COUNTA(O$1703:O2596)+3,1))</f>
        <v>a1655000001juJxAAI</v>
      </c>
      <c r="D2596" s="878"/>
      <c r="E2596" s="875" t="str">
        <f ca="1">IFERROR(IF(VLOOKUP(C2596,' Disaggregation - Section E '!A$618:J2712,7,0)="","",VLOOKUP(C2596,' Disaggregation - Section E '!A$618:J2712,7,0)*100),"")</f>
        <v/>
      </c>
      <c r="F2596" s="877" t="str">
        <f ca="1">IFERROR(VLOOKUP(C2596,' Disaggregation - Section E '!A$618:J2712,5,0),"")</f>
        <v/>
      </c>
      <c r="G2596" s="876" t="str">
        <f ca="1">IFERROR(IF(VLOOKUP(C2596,' Disaggregation - Section E '!A$618:J2712,6,0)="","",VLOOKUP(C2596,' Disaggregation - Section E '!A$618:J2712,6,0)),"")</f>
        <v/>
      </c>
      <c r="H2596" s="876" t="str">
        <f ca="1">IFERROR(IF(INDEX(' Disaggregation - Section E '!F$618:F2712,MATCH(C2596,' Disaggregation - Section E '!A$618:A2712,0)+1,1)&lt;&gt;0,INDEX(' Disaggregation - Section E '!F$618:F2712,MATCH(C2596,' Disaggregation - Section E '!A$618:A2712,0)+1,1),""),"")</f>
        <v/>
      </c>
      <c r="I2596" s="877" t="str">
        <f ca="1">IFERROR(IF(VLOOKUP(C2596,' Disaggregation - Section E '!A$618:J2712,8,0)=0,"",VLOOKUP(C2596,' Disaggregation - Section E '!A$618:J2712,8,0)),"")</f>
        <v/>
      </c>
      <c r="J2596" s="877" t="str">
        <f ca="1">IFERROR(IF(VLOOKUP(C2596,' Disaggregation - Section E '!A$618:J2712,9,0)="","",VLOOKUP(C2596,' Disaggregation - Section E '!A$618:J2712,9,0)),"")</f>
        <v/>
      </c>
      <c r="K2596" s="873" t="str">
        <f ca="1">IFERROR(VLOOKUP(C2596,' Disaggregation - Section E '!A$618:J2712,3,0),"")</f>
        <v/>
      </c>
      <c r="L2596" s="873"/>
      <c r="M2596" s="873" t="str">
        <f ca="1">IFERROR(IF(VLOOKUP(C2596,' Disaggregation - Section E '!A$618:O1515,15,0)=0,"",VLOOKUP(C2596,' Disaggregation - Section E '!A$618:O1515,15,0)),"")</f>
        <v/>
      </c>
      <c r="N2596" s="877" t="str">
        <f ca="1">IFERROR(IF(VLOOKUP(C2596,' Disaggregation - Section E '!A$618:J2712,10,0)=0,"",VLOOKUP(C2596,' Disaggregation - Section E '!A$618:J2712,10,0)),"")</f>
        <v/>
      </c>
      <c r="O2596" s="873"/>
    </row>
    <row r="2597" spans="1:15" x14ac:dyDescent="0.35">
      <c r="A2597" s="873" t="b">
        <f t="shared" ca="1" si="159"/>
        <v>0</v>
      </c>
      <c r="B2597" s="873"/>
      <c r="C2597" s="884" t="str">
        <f ca="1">IF(COUNTA(O$1703:O2597)=1,"",OFFSET(B2595,-COUNTA(O$1703:O2597)+3,1))</f>
        <v>a1655000001juJyAAI</v>
      </c>
      <c r="D2597" s="878"/>
      <c r="E2597" s="875" t="str">
        <f ca="1">IFERROR(IF(VLOOKUP(C2597,' Disaggregation - Section E '!A$618:J2713,7,0)="","",VLOOKUP(C2597,' Disaggregation - Section E '!A$618:J2713,7,0)*100),"")</f>
        <v/>
      </c>
      <c r="F2597" s="877" t="str">
        <f ca="1">IFERROR(VLOOKUP(C2597,' Disaggregation - Section E '!A$618:J2713,5,0),"")</f>
        <v/>
      </c>
      <c r="G2597" s="876" t="str">
        <f ca="1">IFERROR(IF(VLOOKUP(C2597,' Disaggregation - Section E '!A$618:J2713,6,0)="","",VLOOKUP(C2597,' Disaggregation - Section E '!A$618:J2713,6,0)),"")</f>
        <v/>
      </c>
      <c r="H2597" s="876" t="str">
        <f ca="1">IFERROR(IF(INDEX(' Disaggregation - Section E '!F$618:F2713,MATCH(C2597,' Disaggregation - Section E '!A$618:A2713,0)+1,1)&lt;&gt;0,INDEX(' Disaggregation - Section E '!F$618:F2713,MATCH(C2597,' Disaggregation - Section E '!A$618:A2713,0)+1,1),""),"")</f>
        <v/>
      </c>
      <c r="I2597" s="877" t="str">
        <f ca="1">IFERROR(IF(VLOOKUP(C2597,' Disaggregation - Section E '!A$618:J2713,8,0)=0,"",VLOOKUP(C2597,' Disaggregation - Section E '!A$618:J2713,8,0)),"")</f>
        <v/>
      </c>
      <c r="J2597" s="877" t="str">
        <f ca="1">IFERROR(IF(VLOOKUP(C2597,' Disaggregation - Section E '!A$618:J2713,9,0)="","",VLOOKUP(C2597,' Disaggregation - Section E '!A$618:J2713,9,0)),"")</f>
        <v/>
      </c>
      <c r="K2597" s="873" t="str">
        <f ca="1">IFERROR(VLOOKUP(C2597,' Disaggregation - Section E '!A$618:J2713,3,0),"")</f>
        <v/>
      </c>
      <c r="L2597" s="873"/>
      <c r="M2597" s="873" t="str">
        <f ca="1">IFERROR(IF(VLOOKUP(C2597,' Disaggregation - Section E '!A$618:O1516,15,0)=0,"",VLOOKUP(C2597,' Disaggregation - Section E '!A$618:O1516,15,0)),"")</f>
        <v/>
      </c>
      <c r="N2597" s="877" t="str">
        <f ca="1">IFERROR(IF(VLOOKUP(C2597,' Disaggregation - Section E '!A$618:J2713,10,0)=0,"",VLOOKUP(C2597,' Disaggregation - Section E '!A$618:J2713,10,0)),"")</f>
        <v/>
      </c>
      <c r="O2597" s="873"/>
    </row>
    <row r="2598" spans="1:15" x14ac:dyDescent="0.35">
      <c r="A2598" s="873" t="b">
        <f t="shared" ca="1" si="159"/>
        <v>0</v>
      </c>
      <c r="B2598" s="873"/>
      <c r="C2598" s="884" t="str">
        <f ca="1">IF(COUNTA(O$1703:O2598)=1,"",OFFSET(B2596,-COUNTA(O$1703:O2598)+3,1))</f>
        <v>a1655000001juJzAAI</v>
      </c>
      <c r="D2598" s="878"/>
      <c r="E2598" s="875" t="str">
        <f ca="1">IFERROR(IF(VLOOKUP(C2598,' Disaggregation - Section E '!A$618:J2714,7,0)="","",VLOOKUP(C2598,' Disaggregation - Section E '!A$618:J2714,7,0)*100),"")</f>
        <v/>
      </c>
      <c r="F2598" s="877" t="str">
        <f ca="1">IFERROR(VLOOKUP(C2598,' Disaggregation - Section E '!A$618:J2714,5,0),"")</f>
        <v/>
      </c>
      <c r="G2598" s="876" t="str">
        <f ca="1">IFERROR(IF(VLOOKUP(C2598,' Disaggregation - Section E '!A$618:J2714,6,0)="","",VLOOKUP(C2598,' Disaggregation - Section E '!A$618:J2714,6,0)),"")</f>
        <v/>
      </c>
      <c r="H2598" s="876" t="str">
        <f ca="1">IFERROR(IF(INDEX(' Disaggregation - Section E '!F$618:F2714,MATCH(C2598,' Disaggregation - Section E '!A$618:A2714,0)+1,1)&lt;&gt;0,INDEX(' Disaggregation - Section E '!F$618:F2714,MATCH(C2598,' Disaggregation - Section E '!A$618:A2714,0)+1,1),""),"")</f>
        <v/>
      </c>
      <c r="I2598" s="877" t="str">
        <f ca="1">IFERROR(IF(VLOOKUP(C2598,' Disaggregation - Section E '!A$618:J2714,8,0)=0,"",VLOOKUP(C2598,' Disaggregation - Section E '!A$618:J2714,8,0)),"")</f>
        <v/>
      </c>
      <c r="J2598" s="877" t="str">
        <f ca="1">IFERROR(IF(VLOOKUP(C2598,' Disaggregation - Section E '!A$618:J2714,9,0)="","",VLOOKUP(C2598,' Disaggregation - Section E '!A$618:J2714,9,0)),"")</f>
        <v/>
      </c>
      <c r="K2598" s="873" t="str">
        <f ca="1">IFERROR(VLOOKUP(C2598,' Disaggregation - Section E '!A$618:J2714,3,0),"")</f>
        <v/>
      </c>
      <c r="L2598" s="873"/>
      <c r="M2598" s="873" t="str">
        <f ca="1">IFERROR(IF(VLOOKUP(C2598,' Disaggregation - Section E '!A$618:O1517,15,0)=0,"",VLOOKUP(C2598,' Disaggregation - Section E '!A$618:O1517,15,0)),"")</f>
        <v/>
      </c>
      <c r="N2598" s="877" t="str">
        <f ca="1">IFERROR(IF(VLOOKUP(C2598,' Disaggregation - Section E '!A$618:J2714,10,0)=0,"",VLOOKUP(C2598,' Disaggregation - Section E '!A$618:J2714,10,0)),"")</f>
        <v/>
      </c>
      <c r="O2598" s="873"/>
    </row>
    <row r="2599" spans="1:15" x14ac:dyDescent="0.35">
      <c r="A2599" s="873" t="b">
        <f t="shared" ca="1" si="159"/>
        <v>0</v>
      </c>
      <c r="B2599" s="873"/>
      <c r="C2599" s="884" t="str">
        <f ca="1">IF(COUNTA(O$1703:O2599)=1,"",OFFSET(B2597,-COUNTA(O$1703:O2599)+3,1))</f>
        <v>a1655000001juK0AAI</v>
      </c>
      <c r="D2599" s="878"/>
      <c r="E2599" s="875" t="str">
        <f ca="1">IFERROR(IF(VLOOKUP(C2599,' Disaggregation - Section E '!A$618:J2715,7,0)="","",VLOOKUP(C2599,' Disaggregation - Section E '!A$618:J2715,7,0)*100),"")</f>
        <v/>
      </c>
      <c r="F2599" s="877" t="str">
        <f ca="1">IFERROR(VLOOKUP(C2599,' Disaggregation - Section E '!A$618:J2715,5,0),"")</f>
        <v/>
      </c>
      <c r="G2599" s="876" t="str">
        <f ca="1">IFERROR(IF(VLOOKUP(C2599,' Disaggregation - Section E '!A$618:J2715,6,0)="","",VLOOKUP(C2599,' Disaggregation - Section E '!A$618:J2715,6,0)),"")</f>
        <v/>
      </c>
      <c r="H2599" s="876" t="str">
        <f ca="1">IFERROR(IF(INDEX(' Disaggregation - Section E '!F$618:F2715,MATCH(C2599,' Disaggregation - Section E '!A$618:A2715,0)+1,1)&lt;&gt;0,INDEX(' Disaggregation - Section E '!F$618:F2715,MATCH(C2599,' Disaggregation - Section E '!A$618:A2715,0)+1,1),""),"")</f>
        <v/>
      </c>
      <c r="I2599" s="877" t="str">
        <f ca="1">IFERROR(IF(VLOOKUP(C2599,' Disaggregation - Section E '!A$618:J2715,8,0)=0,"",VLOOKUP(C2599,' Disaggregation - Section E '!A$618:J2715,8,0)),"")</f>
        <v/>
      </c>
      <c r="J2599" s="877" t="str">
        <f ca="1">IFERROR(IF(VLOOKUP(C2599,' Disaggregation - Section E '!A$618:J2715,9,0)="","",VLOOKUP(C2599,' Disaggregation - Section E '!A$618:J2715,9,0)),"")</f>
        <v/>
      </c>
      <c r="K2599" s="873" t="str">
        <f ca="1">IFERROR(VLOOKUP(C2599,' Disaggregation - Section E '!A$618:J2715,3,0),"")</f>
        <v/>
      </c>
      <c r="L2599" s="873"/>
      <c r="M2599" s="873" t="str">
        <f ca="1">IFERROR(IF(VLOOKUP(C2599,' Disaggregation - Section E '!A$618:O1518,15,0)=0,"",VLOOKUP(C2599,' Disaggregation - Section E '!A$618:O1518,15,0)),"")</f>
        <v/>
      </c>
      <c r="N2599" s="877" t="str">
        <f ca="1">IFERROR(IF(VLOOKUP(C2599,' Disaggregation - Section E '!A$618:J2715,10,0)=0,"",VLOOKUP(C2599,' Disaggregation - Section E '!A$618:J2715,10,0)),"")</f>
        <v/>
      </c>
      <c r="O2599" s="873"/>
    </row>
    <row r="2600" spans="1:15" x14ac:dyDescent="0.35">
      <c r="A2600" s="873" t="b">
        <f t="shared" ca="1" si="159"/>
        <v>0</v>
      </c>
      <c r="B2600" s="873"/>
      <c r="C2600" s="884" t="str">
        <f ca="1">IF(COUNTA(O$1703:O2600)=1,"",OFFSET(B2598,-COUNTA(O$1703:O2600)+3,1))</f>
        <v>a1655000001juK1AAI</v>
      </c>
      <c r="D2600" s="878"/>
      <c r="E2600" s="875" t="str">
        <f ca="1">IFERROR(IF(VLOOKUP(C2600,' Disaggregation - Section E '!A$618:J2716,7,0)="","",VLOOKUP(C2600,' Disaggregation - Section E '!A$618:J2716,7,0)*100),"")</f>
        <v/>
      </c>
      <c r="F2600" s="877" t="str">
        <f ca="1">IFERROR(VLOOKUP(C2600,' Disaggregation - Section E '!A$618:J2716,5,0),"")</f>
        <v/>
      </c>
      <c r="G2600" s="876" t="str">
        <f ca="1">IFERROR(IF(VLOOKUP(C2600,' Disaggregation - Section E '!A$618:J2716,6,0)="","",VLOOKUP(C2600,' Disaggregation - Section E '!A$618:J2716,6,0)),"")</f>
        <v/>
      </c>
      <c r="H2600" s="876" t="str">
        <f ca="1">IFERROR(IF(INDEX(' Disaggregation - Section E '!F$618:F2716,MATCH(C2600,' Disaggregation - Section E '!A$618:A2716,0)+1,1)&lt;&gt;0,INDEX(' Disaggregation - Section E '!F$618:F2716,MATCH(C2600,' Disaggregation - Section E '!A$618:A2716,0)+1,1),""),"")</f>
        <v/>
      </c>
      <c r="I2600" s="877" t="str">
        <f ca="1">IFERROR(IF(VLOOKUP(C2600,' Disaggregation - Section E '!A$618:J2716,8,0)=0,"",VLOOKUP(C2600,' Disaggregation - Section E '!A$618:J2716,8,0)),"")</f>
        <v/>
      </c>
      <c r="J2600" s="877" t="str">
        <f ca="1">IFERROR(IF(VLOOKUP(C2600,' Disaggregation - Section E '!A$618:J2716,9,0)="","",VLOOKUP(C2600,' Disaggregation - Section E '!A$618:J2716,9,0)),"")</f>
        <v/>
      </c>
      <c r="K2600" s="873" t="str">
        <f ca="1">IFERROR(VLOOKUP(C2600,' Disaggregation - Section E '!A$618:J2716,3,0),"")</f>
        <v/>
      </c>
      <c r="L2600" s="873"/>
      <c r="M2600" s="873" t="str">
        <f ca="1">IFERROR(IF(VLOOKUP(C2600,' Disaggregation - Section E '!A$618:O1519,15,0)=0,"",VLOOKUP(C2600,' Disaggregation - Section E '!A$618:O1519,15,0)),"")</f>
        <v/>
      </c>
      <c r="N2600" s="877" t="str">
        <f ca="1">IFERROR(IF(VLOOKUP(C2600,' Disaggregation - Section E '!A$618:J2716,10,0)=0,"",VLOOKUP(C2600,' Disaggregation - Section E '!A$618:J2716,10,0)),"")</f>
        <v/>
      </c>
      <c r="O2600" s="873"/>
    </row>
    <row r="2601" spans="1:15" x14ac:dyDescent="0.35">
      <c r="A2601" s="873" t="b">
        <f t="shared" ca="1" si="159"/>
        <v>0</v>
      </c>
      <c r="B2601" s="873"/>
      <c r="C2601" s="884" t="str">
        <f ca="1">IF(COUNTA(O$1703:O2601)=1,"",OFFSET(B2599,-COUNTA(O$1703:O2601)+3,1))</f>
        <v>a1655000001juK2AAI</v>
      </c>
      <c r="D2601" s="878"/>
      <c r="E2601" s="875" t="str">
        <f ca="1">IFERROR(IF(VLOOKUP(C2601,' Disaggregation - Section E '!A$618:J2717,7,0)="","",VLOOKUP(C2601,' Disaggregation - Section E '!A$618:J2717,7,0)*100),"")</f>
        <v/>
      </c>
      <c r="F2601" s="877" t="str">
        <f ca="1">IFERROR(VLOOKUP(C2601,' Disaggregation - Section E '!A$618:J2717,5,0),"")</f>
        <v/>
      </c>
      <c r="G2601" s="876" t="str">
        <f ca="1">IFERROR(IF(VLOOKUP(C2601,' Disaggregation - Section E '!A$618:J2717,6,0)="","",VLOOKUP(C2601,' Disaggregation - Section E '!A$618:J2717,6,0)),"")</f>
        <v/>
      </c>
      <c r="H2601" s="876" t="str">
        <f ca="1">IFERROR(IF(INDEX(' Disaggregation - Section E '!F$618:F2717,MATCH(C2601,' Disaggregation - Section E '!A$618:A2717,0)+1,1)&lt;&gt;0,INDEX(' Disaggregation - Section E '!F$618:F2717,MATCH(C2601,' Disaggregation - Section E '!A$618:A2717,0)+1,1),""),"")</f>
        <v/>
      </c>
      <c r="I2601" s="877" t="str">
        <f ca="1">IFERROR(IF(VLOOKUP(C2601,' Disaggregation - Section E '!A$618:J2717,8,0)=0,"",VLOOKUP(C2601,' Disaggregation - Section E '!A$618:J2717,8,0)),"")</f>
        <v/>
      </c>
      <c r="J2601" s="877" t="str">
        <f ca="1">IFERROR(IF(VLOOKUP(C2601,' Disaggregation - Section E '!A$618:J2717,9,0)="","",VLOOKUP(C2601,' Disaggregation - Section E '!A$618:J2717,9,0)),"")</f>
        <v/>
      </c>
      <c r="K2601" s="873" t="str">
        <f ca="1">IFERROR(VLOOKUP(C2601,' Disaggregation - Section E '!A$618:J2717,3,0),"")</f>
        <v/>
      </c>
      <c r="L2601" s="873"/>
      <c r="M2601" s="873" t="str">
        <f ca="1">IFERROR(IF(VLOOKUP(C2601,' Disaggregation - Section E '!A$618:O1520,15,0)=0,"",VLOOKUP(C2601,' Disaggregation - Section E '!A$618:O1520,15,0)),"")</f>
        <v/>
      </c>
      <c r="N2601" s="877" t="str">
        <f ca="1">IFERROR(IF(VLOOKUP(C2601,' Disaggregation - Section E '!A$618:J2717,10,0)=0,"",VLOOKUP(C2601,' Disaggregation - Section E '!A$618:J2717,10,0)),"")</f>
        <v/>
      </c>
      <c r="O2601" s="873"/>
    </row>
    <row r="2602" spans="1:15" x14ac:dyDescent="0.35">
      <c r="A2602" s="873" t="b">
        <f t="shared" ca="1" si="159"/>
        <v>0</v>
      </c>
      <c r="B2602" s="873"/>
      <c r="C2602" s="884" t="str">
        <f ca="1">IF(COUNTA(O$1703:O2602)=1,"",OFFSET(B2600,-COUNTA(O$1703:O2602)+3,1))</f>
        <v>a1655000001juK3AAI</v>
      </c>
      <c r="D2602" s="878"/>
      <c r="E2602" s="875" t="str">
        <f ca="1">IFERROR(IF(VLOOKUP(C2602,' Disaggregation - Section E '!A$618:J2718,7,0)="","",VLOOKUP(C2602,' Disaggregation - Section E '!A$618:J2718,7,0)*100),"")</f>
        <v/>
      </c>
      <c r="F2602" s="877" t="str">
        <f ca="1">IFERROR(VLOOKUP(C2602,' Disaggregation - Section E '!A$618:J2718,5,0),"")</f>
        <v/>
      </c>
      <c r="G2602" s="876" t="str">
        <f ca="1">IFERROR(IF(VLOOKUP(C2602,' Disaggregation - Section E '!A$618:J2718,6,0)="","",VLOOKUP(C2602,' Disaggregation - Section E '!A$618:J2718,6,0)),"")</f>
        <v/>
      </c>
      <c r="H2602" s="876" t="str">
        <f ca="1">IFERROR(IF(INDEX(' Disaggregation - Section E '!F$618:F2718,MATCH(C2602,' Disaggregation - Section E '!A$618:A2718,0)+1,1)&lt;&gt;0,INDEX(' Disaggregation - Section E '!F$618:F2718,MATCH(C2602,' Disaggregation - Section E '!A$618:A2718,0)+1,1),""),"")</f>
        <v/>
      </c>
      <c r="I2602" s="877" t="str">
        <f ca="1">IFERROR(IF(VLOOKUP(C2602,' Disaggregation - Section E '!A$618:J2718,8,0)=0,"",VLOOKUP(C2602,' Disaggregation - Section E '!A$618:J2718,8,0)),"")</f>
        <v/>
      </c>
      <c r="J2602" s="877" t="str">
        <f ca="1">IFERROR(IF(VLOOKUP(C2602,' Disaggregation - Section E '!A$618:J2718,9,0)="","",VLOOKUP(C2602,' Disaggregation - Section E '!A$618:J2718,9,0)),"")</f>
        <v/>
      </c>
      <c r="K2602" s="873" t="str">
        <f ca="1">IFERROR(VLOOKUP(C2602,' Disaggregation - Section E '!A$618:J2718,3,0),"")</f>
        <v/>
      </c>
      <c r="L2602" s="873"/>
      <c r="M2602" s="873" t="str">
        <f ca="1">IFERROR(IF(VLOOKUP(C2602,' Disaggregation - Section E '!A$618:O1521,15,0)=0,"",VLOOKUP(C2602,' Disaggregation - Section E '!A$618:O1521,15,0)),"")</f>
        <v/>
      </c>
      <c r="N2602" s="877" t="str">
        <f ca="1">IFERROR(IF(VLOOKUP(C2602,' Disaggregation - Section E '!A$618:J2718,10,0)=0,"",VLOOKUP(C2602,' Disaggregation - Section E '!A$618:J2718,10,0)),"")</f>
        <v/>
      </c>
      <c r="O2602" s="873"/>
    </row>
    <row r="2603" spans="1:15" x14ac:dyDescent="0.35">
      <c r="A2603" s="873" t="b">
        <f t="shared" ca="1" si="159"/>
        <v>0</v>
      </c>
      <c r="B2603" s="873"/>
      <c r="C2603" s="884" t="str">
        <f ca="1">IF(COUNTA(O$1703:O2603)=1,"",OFFSET(B2601,-COUNTA(O$1703:O2603)+3,1))</f>
        <v>a1655000001juK4AAI</v>
      </c>
      <c r="D2603" s="878"/>
      <c r="E2603" s="875" t="str">
        <f ca="1">IFERROR(IF(VLOOKUP(C2603,' Disaggregation - Section E '!A$618:J2719,7,0)="","",VLOOKUP(C2603,' Disaggregation - Section E '!A$618:J2719,7,0)*100),"")</f>
        <v/>
      </c>
      <c r="F2603" s="877" t="str">
        <f ca="1">IFERROR(VLOOKUP(C2603,' Disaggregation - Section E '!A$618:J2719,5,0),"")</f>
        <v/>
      </c>
      <c r="G2603" s="876" t="str">
        <f ca="1">IFERROR(IF(VLOOKUP(C2603,' Disaggregation - Section E '!A$618:J2719,6,0)="","",VLOOKUP(C2603,' Disaggregation - Section E '!A$618:J2719,6,0)),"")</f>
        <v/>
      </c>
      <c r="H2603" s="876" t="str">
        <f ca="1">IFERROR(IF(INDEX(' Disaggregation - Section E '!F$618:F2719,MATCH(C2603,' Disaggregation - Section E '!A$618:A2719,0)+1,1)&lt;&gt;0,INDEX(' Disaggregation - Section E '!F$618:F2719,MATCH(C2603,' Disaggregation - Section E '!A$618:A2719,0)+1,1),""),"")</f>
        <v/>
      </c>
      <c r="I2603" s="877" t="str">
        <f ca="1">IFERROR(IF(VLOOKUP(C2603,' Disaggregation - Section E '!A$618:J2719,8,0)=0,"",VLOOKUP(C2603,' Disaggregation - Section E '!A$618:J2719,8,0)),"")</f>
        <v/>
      </c>
      <c r="J2603" s="877" t="str">
        <f ca="1">IFERROR(IF(VLOOKUP(C2603,' Disaggregation - Section E '!A$618:J2719,9,0)="","",VLOOKUP(C2603,' Disaggregation - Section E '!A$618:J2719,9,0)),"")</f>
        <v/>
      </c>
      <c r="K2603" s="873" t="str">
        <f ca="1">IFERROR(VLOOKUP(C2603,' Disaggregation - Section E '!A$618:J2719,3,0),"")</f>
        <v/>
      </c>
      <c r="L2603" s="873"/>
      <c r="M2603" s="873" t="str">
        <f ca="1">IFERROR(IF(VLOOKUP(C2603,' Disaggregation - Section E '!A$618:O1522,15,0)=0,"",VLOOKUP(C2603,' Disaggregation - Section E '!A$618:O1522,15,0)),"")</f>
        <v/>
      </c>
      <c r="N2603" s="877" t="str">
        <f ca="1">IFERROR(IF(VLOOKUP(C2603,' Disaggregation - Section E '!A$618:J2719,10,0)=0,"",VLOOKUP(C2603,' Disaggregation - Section E '!A$618:J2719,10,0)),"")</f>
        <v/>
      </c>
      <c r="O2603" s="873"/>
    </row>
    <row r="2604" spans="1:15" x14ac:dyDescent="0.35">
      <c r="A2604" s="873" t="b">
        <f t="shared" ca="1" si="159"/>
        <v>0</v>
      </c>
      <c r="B2604" s="873"/>
      <c r="C2604" s="884" t="str">
        <f ca="1">IF(COUNTA(O$1703:O2604)=1,"",OFFSET(B2602,-COUNTA(O$1703:O2604)+3,1))</f>
        <v>a1655000001juK5AAI</v>
      </c>
      <c r="D2604" s="878"/>
      <c r="E2604" s="875" t="str">
        <f ca="1">IFERROR(IF(VLOOKUP(C2604,' Disaggregation - Section E '!A$618:J2720,7,0)="","",VLOOKUP(C2604,' Disaggregation - Section E '!A$618:J2720,7,0)*100),"")</f>
        <v/>
      </c>
      <c r="F2604" s="877" t="str">
        <f ca="1">IFERROR(VLOOKUP(C2604,' Disaggregation - Section E '!A$618:J2720,5,0),"")</f>
        <v/>
      </c>
      <c r="G2604" s="876" t="str">
        <f ca="1">IFERROR(IF(VLOOKUP(C2604,' Disaggregation - Section E '!A$618:J2720,6,0)="","",VLOOKUP(C2604,' Disaggregation - Section E '!A$618:J2720,6,0)),"")</f>
        <v/>
      </c>
      <c r="H2604" s="876" t="str">
        <f ca="1">IFERROR(IF(INDEX(' Disaggregation - Section E '!F$618:F2720,MATCH(C2604,' Disaggregation - Section E '!A$618:A2720,0)+1,1)&lt;&gt;0,INDEX(' Disaggregation - Section E '!F$618:F2720,MATCH(C2604,' Disaggregation - Section E '!A$618:A2720,0)+1,1),""),"")</f>
        <v/>
      </c>
      <c r="I2604" s="877" t="str">
        <f ca="1">IFERROR(IF(VLOOKUP(C2604,' Disaggregation - Section E '!A$618:J2720,8,0)=0,"",VLOOKUP(C2604,' Disaggregation - Section E '!A$618:J2720,8,0)),"")</f>
        <v/>
      </c>
      <c r="J2604" s="877" t="str">
        <f ca="1">IFERROR(IF(VLOOKUP(C2604,' Disaggregation - Section E '!A$618:J2720,9,0)="","",VLOOKUP(C2604,' Disaggregation - Section E '!A$618:J2720,9,0)),"")</f>
        <v/>
      </c>
      <c r="K2604" s="873" t="str">
        <f ca="1">IFERROR(VLOOKUP(C2604,' Disaggregation - Section E '!A$618:J2720,3,0),"")</f>
        <v/>
      </c>
      <c r="L2604" s="873"/>
      <c r="M2604" s="873" t="str">
        <f ca="1">IFERROR(IF(VLOOKUP(C2604,' Disaggregation - Section E '!A$618:O1523,15,0)=0,"",VLOOKUP(C2604,' Disaggregation - Section E '!A$618:O1523,15,0)),"")</f>
        <v/>
      </c>
      <c r="N2604" s="877" t="str">
        <f ca="1">IFERROR(IF(VLOOKUP(C2604,' Disaggregation - Section E '!A$618:J2720,10,0)=0,"",VLOOKUP(C2604,' Disaggregation - Section E '!A$618:J2720,10,0)),"")</f>
        <v/>
      </c>
      <c r="O2604" s="873"/>
    </row>
    <row r="2605" spans="1:15" x14ac:dyDescent="0.35">
      <c r="A2605" s="873" t="b">
        <f t="shared" ca="1" si="159"/>
        <v>0</v>
      </c>
      <c r="B2605" s="873"/>
      <c r="C2605" s="884" t="str">
        <f ca="1">IF(COUNTA(O$1703:O2605)=1,"",OFFSET(B2603,-COUNTA(O$1703:O2605)+3,1))</f>
        <v>a1655000001juK6AAI</v>
      </c>
      <c r="D2605" s="878"/>
      <c r="E2605" s="875" t="str">
        <f ca="1">IFERROR(IF(VLOOKUP(C2605,' Disaggregation - Section E '!A$618:J2721,7,0)="","",VLOOKUP(C2605,' Disaggregation - Section E '!A$618:J2721,7,0)*100),"")</f>
        <v/>
      </c>
      <c r="F2605" s="877" t="str">
        <f ca="1">IFERROR(VLOOKUP(C2605,' Disaggregation - Section E '!A$618:J2721,5,0),"")</f>
        <v/>
      </c>
      <c r="G2605" s="876" t="str">
        <f ca="1">IFERROR(IF(VLOOKUP(C2605,' Disaggregation - Section E '!A$618:J2721,6,0)="","",VLOOKUP(C2605,' Disaggregation - Section E '!A$618:J2721,6,0)),"")</f>
        <v/>
      </c>
      <c r="H2605" s="876" t="str">
        <f ca="1">IFERROR(IF(INDEX(' Disaggregation - Section E '!F$618:F2721,MATCH(C2605,' Disaggregation - Section E '!A$618:A2721,0)+1,1)&lt;&gt;0,INDEX(' Disaggregation - Section E '!F$618:F2721,MATCH(C2605,' Disaggregation - Section E '!A$618:A2721,0)+1,1),""),"")</f>
        <v/>
      </c>
      <c r="I2605" s="877" t="str">
        <f ca="1">IFERROR(IF(VLOOKUP(C2605,' Disaggregation - Section E '!A$618:J2721,8,0)=0,"",VLOOKUP(C2605,' Disaggregation - Section E '!A$618:J2721,8,0)),"")</f>
        <v/>
      </c>
      <c r="J2605" s="877" t="str">
        <f ca="1">IFERROR(IF(VLOOKUP(C2605,' Disaggregation - Section E '!A$618:J2721,9,0)="","",VLOOKUP(C2605,' Disaggregation - Section E '!A$618:J2721,9,0)),"")</f>
        <v/>
      </c>
      <c r="K2605" s="873" t="str">
        <f ca="1">IFERROR(VLOOKUP(C2605,' Disaggregation - Section E '!A$618:J2721,3,0),"")</f>
        <v/>
      </c>
      <c r="L2605" s="873"/>
      <c r="M2605" s="873" t="str">
        <f ca="1">IFERROR(IF(VLOOKUP(C2605,' Disaggregation - Section E '!A$618:O1524,15,0)=0,"",VLOOKUP(C2605,' Disaggregation - Section E '!A$618:O1524,15,0)),"")</f>
        <v/>
      </c>
      <c r="N2605" s="877" t="str">
        <f ca="1">IFERROR(IF(VLOOKUP(C2605,' Disaggregation - Section E '!A$618:J2721,10,0)=0,"",VLOOKUP(C2605,' Disaggregation - Section E '!A$618:J2721,10,0)),"")</f>
        <v/>
      </c>
      <c r="O2605" s="873"/>
    </row>
    <row r="2606" spans="1:15" x14ac:dyDescent="0.35">
      <c r="A2606" s="873" t="b">
        <f t="shared" ca="1" si="159"/>
        <v>0</v>
      </c>
      <c r="B2606" s="873"/>
      <c r="C2606" s="884" t="str">
        <f ca="1">IF(COUNTA(O$1703:O2606)=1,"",OFFSET(B2604,-COUNTA(O$1703:O2606)+3,1))</f>
        <v>a1655000001juK7AAI</v>
      </c>
      <c r="D2606" s="878"/>
      <c r="E2606" s="875" t="str">
        <f ca="1">IFERROR(IF(VLOOKUP(C2606,' Disaggregation - Section E '!A$618:J2722,7,0)="","",VLOOKUP(C2606,' Disaggregation - Section E '!A$618:J2722,7,0)*100),"")</f>
        <v/>
      </c>
      <c r="F2606" s="877" t="str">
        <f ca="1">IFERROR(VLOOKUP(C2606,' Disaggregation - Section E '!A$618:J2722,5,0),"")</f>
        <v/>
      </c>
      <c r="G2606" s="876" t="str">
        <f ca="1">IFERROR(IF(VLOOKUP(C2606,' Disaggregation - Section E '!A$618:J2722,6,0)="","",VLOOKUP(C2606,' Disaggregation - Section E '!A$618:J2722,6,0)),"")</f>
        <v/>
      </c>
      <c r="H2606" s="876" t="str">
        <f ca="1">IFERROR(IF(INDEX(' Disaggregation - Section E '!F$618:F2722,MATCH(C2606,' Disaggregation - Section E '!A$618:A2722,0)+1,1)&lt;&gt;0,INDEX(' Disaggregation - Section E '!F$618:F2722,MATCH(C2606,' Disaggregation - Section E '!A$618:A2722,0)+1,1),""),"")</f>
        <v/>
      </c>
      <c r="I2606" s="877" t="str">
        <f ca="1">IFERROR(IF(VLOOKUP(C2606,' Disaggregation - Section E '!A$618:J2722,8,0)=0,"",VLOOKUP(C2606,' Disaggregation - Section E '!A$618:J2722,8,0)),"")</f>
        <v/>
      </c>
      <c r="J2606" s="877" t="str">
        <f ca="1">IFERROR(IF(VLOOKUP(C2606,' Disaggregation - Section E '!A$618:J2722,9,0)="","",VLOOKUP(C2606,' Disaggregation - Section E '!A$618:J2722,9,0)),"")</f>
        <v/>
      </c>
      <c r="K2606" s="873" t="str">
        <f ca="1">IFERROR(VLOOKUP(C2606,' Disaggregation - Section E '!A$618:J2722,3,0),"")</f>
        <v/>
      </c>
      <c r="L2606" s="873"/>
      <c r="M2606" s="873" t="str">
        <f ca="1">IFERROR(IF(VLOOKUP(C2606,' Disaggregation - Section E '!A$618:O1525,15,0)=0,"",VLOOKUP(C2606,' Disaggregation - Section E '!A$618:O1525,15,0)),"")</f>
        <v/>
      </c>
      <c r="N2606" s="877" t="str">
        <f ca="1">IFERROR(IF(VLOOKUP(C2606,' Disaggregation - Section E '!A$618:J2722,10,0)=0,"",VLOOKUP(C2606,' Disaggregation - Section E '!A$618:J2722,10,0)),"")</f>
        <v/>
      </c>
      <c r="O2606" s="873"/>
    </row>
    <row r="2607" spans="1:15" x14ac:dyDescent="0.35">
      <c r="A2607" s="873" t="b">
        <f t="shared" ca="1" si="159"/>
        <v>0</v>
      </c>
      <c r="B2607" s="873"/>
      <c r="C2607" s="884" t="str">
        <f ca="1">IF(COUNTA(O$1703:O2607)=1,"",OFFSET(B2605,-COUNTA(O$1703:O2607)+3,1))</f>
        <v>a1655000001juK8AAI</v>
      </c>
      <c r="D2607" s="878"/>
      <c r="E2607" s="875" t="str">
        <f ca="1">IFERROR(IF(VLOOKUP(C2607,' Disaggregation - Section E '!A$618:J2723,7,0)="","",VLOOKUP(C2607,' Disaggregation - Section E '!A$618:J2723,7,0)*100),"")</f>
        <v/>
      </c>
      <c r="F2607" s="877" t="str">
        <f ca="1">IFERROR(VLOOKUP(C2607,' Disaggregation - Section E '!A$618:J2723,5,0),"")</f>
        <v/>
      </c>
      <c r="G2607" s="876" t="str">
        <f ca="1">IFERROR(IF(VLOOKUP(C2607,' Disaggregation - Section E '!A$618:J2723,6,0)="","",VLOOKUP(C2607,' Disaggregation - Section E '!A$618:J2723,6,0)),"")</f>
        <v/>
      </c>
      <c r="H2607" s="876" t="str">
        <f ca="1">IFERROR(IF(INDEX(' Disaggregation - Section E '!F$618:F2723,MATCH(C2607,' Disaggregation - Section E '!A$618:A2723,0)+1,1)&lt;&gt;0,INDEX(' Disaggregation - Section E '!F$618:F2723,MATCH(C2607,' Disaggregation - Section E '!A$618:A2723,0)+1,1),""),"")</f>
        <v/>
      </c>
      <c r="I2607" s="877" t="str">
        <f ca="1">IFERROR(IF(VLOOKUP(C2607,' Disaggregation - Section E '!A$618:J2723,8,0)=0,"",VLOOKUP(C2607,' Disaggregation - Section E '!A$618:J2723,8,0)),"")</f>
        <v/>
      </c>
      <c r="J2607" s="877" t="str">
        <f ca="1">IFERROR(IF(VLOOKUP(C2607,' Disaggregation - Section E '!A$618:J2723,9,0)="","",VLOOKUP(C2607,' Disaggregation - Section E '!A$618:J2723,9,0)),"")</f>
        <v/>
      </c>
      <c r="K2607" s="873" t="str">
        <f ca="1">IFERROR(VLOOKUP(C2607,' Disaggregation - Section E '!A$618:J2723,3,0),"")</f>
        <v/>
      </c>
      <c r="L2607" s="873"/>
      <c r="M2607" s="873" t="str">
        <f ca="1">IFERROR(IF(VLOOKUP(C2607,' Disaggregation - Section E '!A$618:O1526,15,0)=0,"",VLOOKUP(C2607,' Disaggregation - Section E '!A$618:O1526,15,0)),"")</f>
        <v/>
      </c>
      <c r="N2607" s="877" t="str">
        <f ca="1">IFERROR(IF(VLOOKUP(C2607,' Disaggregation - Section E '!A$618:J2723,10,0)=0,"",VLOOKUP(C2607,' Disaggregation - Section E '!A$618:J2723,10,0)),"")</f>
        <v/>
      </c>
      <c r="O2607" s="873"/>
    </row>
    <row r="2608" spans="1:15" x14ac:dyDescent="0.35">
      <c r="A2608" s="873" t="b">
        <f t="shared" ca="1" si="159"/>
        <v>0</v>
      </c>
      <c r="B2608" s="873"/>
      <c r="C2608" s="884" t="str">
        <f ca="1">IF(COUNTA(O$1703:O2608)=1,"",OFFSET(B2606,-COUNTA(O$1703:O2608)+3,1))</f>
        <v>a1655000001juK9AAI</v>
      </c>
      <c r="D2608" s="878"/>
      <c r="E2608" s="875" t="str">
        <f ca="1">IFERROR(IF(VLOOKUP(C2608,' Disaggregation - Section E '!A$618:J2724,7,0)="","",VLOOKUP(C2608,' Disaggregation - Section E '!A$618:J2724,7,0)*100),"")</f>
        <v/>
      </c>
      <c r="F2608" s="877" t="str">
        <f ca="1">IFERROR(VLOOKUP(C2608,' Disaggregation - Section E '!A$618:J2724,5,0),"")</f>
        <v/>
      </c>
      <c r="G2608" s="876" t="str">
        <f ca="1">IFERROR(IF(VLOOKUP(C2608,' Disaggregation - Section E '!A$618:J2724,6,0)="","",VLOOKUP(C2608,' Disaggregation - Section E '!A$618:J2724,6,0)),"")</f>
        <v/>
      </c>
      <c r="H2608" s="876" t="str">
        <f ca="1">IFERROR(IF(INDEX(' Disaggregation - Section E '!F$618:F2724,MATCH(C2608,' Disaggregation - Section E '!A$618:A2724,0)+1,1)&lt;&gt;0,INDEX(' Disaggregation - Section E '!F$618:F2724,MATCH(C2608,' Disaggregation - Section E '!A$618:A2724,0)+1,1),""),"")</f>
        <v/>
      </c>
      <c r="I2608" s="877" t="str">
        <f ca="1">IFERROR(IF(VLOOKUP(C2608,' Disaggregation - Section E '!A$618:J2724,8,0)=0,"",VLOOKUP(C2608,' Disaggregation - Section E '!A$618:J2724,8,0)),"")</f>
        <v/>
      </c>
      <c r="J2608" s="877" t="str">
        <f ca="1">IFERROR(IF(VLOOKUP(C2608,' Disaggregation - Section E '!A$618:J2724,9,0)="","",VLOOKUP(C2608,' Disaggregation - Section E '!A$618:J2724,9,0)),"")</f>
        <v/>
      </c>
      <c r="K2608" s="873" t="str">
        <f ca="1">IFERROR(VLOOKUP(C2608,' Disaggregation - Section E '!A$618:J2724,3,0),"")</f>
        <v/>
      </c>
      <c r="L2608" s="873"/>
      <c r="M2608" s="873" t="str">
        <f ca="1">IFERROR(IF(VLOOKUP(C2608,' Disaggregation - Section E '!A$618:O1527,15,0)=0,"",VLOOKUP(C2608,' Disaggregation - Section E '!A$618:O1527,15,0)),"")</f>
        <v/>
      </c>
      <c r="N2608" s="877" t="str">
        <f ca="1">IFERROR(IF(VLOOKUP(C2608,' Disaggregation - Section E '!A$618:J2724,10,0)=0,"",VLOOKUP(C2608,' Disaggregation - Section E '!A$618:J2724,10,0)),"")</f>
        <v/>
      </c>
      <c r="O2608" s="873"/>
    </row>
    <row r="2609" spans="1:15" x14ac:dyDescent="0.35">
      <c r="A2609" s="873" t="b">
        <f t="shared" ca="1" si="159"/>
        <v>0</v>
      </c>
      <c r="B2609" s="873"/>
      <c r="C2609" s="884" t="str">
        <f ca="1">IF(COUNTA(O$1703:O2609)=1,"",OFFSET(B2607,-COUNTA(O$1703:O2609)+3,1))</f>
        <v>a1655000001juKAAAY</v>
      </c>
      <c r="D2609" s="878"/>
      <c r="E2609" s="875" t="str">
        <f ca="1">IFERROR(IF(VLOOKUP(C2609,' Disaggregation - Section E '!A$618:J2725,7,0)="","",VLOOKUP(C2609,' Disaggregation - Section E '!A$618:J2725,7,0)*100),"")</f>
        <v/>
      </c>
      <c r="F2609" s="877" t="str">
        <f ca="1">IFERROR(VLOOKUP(C2609,' Disaggregation - Section E '!A$618:J2725,5,0),"")</f>
        <v/>
      </c>
      <c r="G2609" s="876" t="str">
        <f ca="1">IFERROR(IF(VLOOKUP(C2609,' Disaggregation - Section E '!A$618:J2725,6,0)="","",VLOOKUP(C2609,' Disaggregation - Section E '!A$618:J2725,6,0)),"")</f>
        <v/>
      </c>
      <c r="H2609" s="876" t="str">
        <f ca="1">IFERROR(IF(INDEX(' Disaggregation - Section E '!F$618:F2725,MATCH(C2609,' Disaggregation - Section E '!A$618:A2725,0)+1,1)&lt;&gt;0,INDEX(' Disaggregation - Section E '!F$618:F2725,MATCH(C2609,' Disaggregation - Section E '!A$618:A2725,0)+1,1),""),"")</f>
        <v/>
      </c>
      <c r="I2609" s="877" t="str">
        <f ca="1">IFERROR(IF(VLOOKUP(C2609,' Disaggregation - Section E '!A$618:J2725,8,0)=0,"",VLOOKUP(C2609,' Disaggregation - Section E '!A$618:J2725,8,0)),"")</f>
        <v/>
      </c>
      <c r="J2609" s="877" t="str">
        <f ca="1">IFERROR(IF(VLOOKUP(C2609,' Disaggregation - Section E '!A$618:J2725,9,0)="","",VLOOKUP(C2609,' Disaggregation - Section E '!A$618:J2725,9,0)),"")</f>
        <v/>
      </c>
      <c r="K2609" s="873" t="str">
        <f ca="1">IFERROR(VLOOKUP(C2609,' Disaggregation - Section E '!A$618:J2725,3,0),"")</f>
        <v/>
      </c>
      <c r="L2609" s="873"/>
      <c r="M2609" s="873" t="str">
        <f ca="1">IFERROR(IF(VLOOKUP(C2609,' Disaggregation - Section E '!A$618:O1528,15,0)=0,"",VLOOKUP(C2609,' Disaggregation - Section E '!A$618:O1528,15,0)),"")</f>
        <v/>
      </c>
      <c r="N2609" s="877" t="str">
        <f ca="1">IFERROR(IF(VLOOKUP(C2609,' Disaggregation - Section E '!A$618:J2725,10,0)=0,"",VLOOKUP(C2609,' Disaggregation - Section E '!A$618:J2725,10,0)),"")</f>
        <v/>
      </c>
      <c r="O2609" s="873"/>
    </row>
    <row r="2610" spans="1:15" x14ac:dyDescent="0.35">
      <c r="A2610" s="873" t="b">
        <f t="shared" ca="1" si="159"/>
        <v>0</v>
      </c>
      <c r="B2610" s="873"/>
      <c r="C2610" s="884" t="str">
        <f ca="1">IF(COUNTA(O$1703:O2610)=1,"",OFFSET(B2608,-COUNTA(O$1703:O2610)+3,1))</f>
        <v>a1655000001juKBAAY</v>
      </c>
      <c r="D2610" s="878"/>
      <c r="E2610" s="875" t="str">
        <f ca="1">IFERROR(IF(VLOOKUP(C2610,' Disaggregation - Section E '!A$618:J2726,7,0)="","",VLOOKUP(C2610,' Disaggregation - Section E '!A$618:J2726,7,0)*100),"")</f>
        <v/>
      </c>
      <c r="F2610" s="877" t="str">
        <f ca="1">IFERROR(VLOOKUP(C2610,' Disaggregation - Section E '!A$618:J2726,5,0),"")</f>
        <v/>
      </c>
      <c r="G2610" s="876" t="str">
        <f ca="1">IFERROR(IF(VLOOKUP(C2610,' Disaggregation - Section E '!A$618:J2726,6,0)="","",VLOOKUP(C2610,' Disaggregation - Section E '!A$618:J2726,6,0)),"")</f>
        <v/>
      </c>
      <c r="H2610" s="876" t="str">
        <f ca="1">IFERROR(IF(INDEX(' Disaggregation - Section E '!F$618:F2726,MATCH(C2610,' Disaggregation - Section E '!A$618:A2726,0)+1,1)&lt;&gt;0,INDEX(' Disaggregation - Section E '!F$618:F2726,MATCH(C2610,' Disaggregation - Section E '!A$618:A2726,0)+1,1),""),"")</f>
        <v/>
      </c>
      <c r="I2610" s="877" t="str">
        <f ca="1">IFERROR(IF(VLOOKUP(C2610,' Disaggregation - Section E '!A$618:J2726,8,0)=0,"",VLOOKUP(C2610,' Disaggregation - Section E '!A$618:J2726,8,0)),"")</f>
        <v/>
      </c>
      <c r="J2610" s="877" t="str">
        <f ca="1">IFERROR(IF(VLOOKUP(C2610,' Disaggregation - Section E '!A$618:J2726,9,0)="","",VLOOKUP(C2610,' Disaggregation - Section E '!A$618:J2726,9,0)),"")</f>
        <v/>
      </c>
      <c r="K2610" s="873" t="str">
        <f ca="1">IFERROR(VLOOKUP(C2610,' Disaggregation - Section E '!A$618:J2726,3,0),"")</f>
        <v/>
      </c>
      <c r="L2610" s="873"/>
      <c r="M2610" s="873" t="str">
        <f ca="1">IFERROR(IF(VLOOKUP(C2610,' Disaggregation - Section E '!A$618:O1529,15,0)=0,"",VLOOKUP(C2610,' Disaggregation - Section E '!A$618:O1529,15,0)),"")</f>
        <v/>
      </c>
      <c r="N2610" s="877" t="str">
        <f ca="1">IFERROR(IF(VLOOKUP(C2610,' Disaggregation - Section E '!A$618:J2726,10,0)=0,"",VLOOKUP(C2610,' Disaggregation - Section E '!A$618:J2726,10,0)),"")</f>
        <v/>
      </c>
      <c r="O2610" s="873"/>
    </row>
    <row r="2611" spans="1:15" x14ac:dyDescent="0.35">
      <c r="A2611" s="873" t="b">
        <f t="shared" ca="1" si="159"/>
        <v>0</v>
      </c>
      <c r="B2611" s="873"/>
      <c r="C2611" s="884" t="str">
        <f ca="1">IF(COUNTA(O$1703:O2611)=1,"",OFFSET(B2609,-COUNTA(O$1703:O2611)+3,1))</f>
        <v>a1655000001juKCAAY</v>
      </c>
      <c r="D2611" s="878"/>
      <c r="E2611" s="875" t="str">
        <f ca="1">IFERROR(IF(VLOOKUP(C2611,' Disaggregation - Section E '!A$618:J2727,7,0)="","",VLOOKUP(C2611,' Disaggregation - Section E '!A$618:J2727,7,0)*100),"")</f>
        <v/>
      </c>
      <c r="F2611" s="877" t="str">
        <f ca="1">IFERROR(VLOOKUP(C2611,' Disaggregation - Section E '!A$618:J2727,5,0),"")</f>
        <v/>
      </c>
      <c r="G2611" s="876" t="str">
        <f ca="1">IFERROR(IF(VLOOKUP(C2611,' Disaggregation - Section E '!A$618:J2727,6,0)="","",VLOOKUP(C2611,' Disaggregation - Section E '!A$618:J2727,6,0)),"")</f>
        <v/>
      </c>
      <c r="H2611" s="876" t="str">
        <f ca="1">IFERROR(IF(INDEX(' Disaggregation - Section E '!F$618:F2727,MATCH(C2611,' Disaggregation - Section E '!A$618:A2727,0)+1,1)&lt;&gt;0,INDEX(' Disaggregation - Section E '!F$618:F2727,MATCH(C2611,' Disaggregation - Section E '!A$618:A2727,0)+1,1),""),"")</f>
        <v/>
      </c>
      <c r="I2611" s="877" t="str">
        <f ca="1">IFERROR(IF(VLOOKUP(C2611,' Disaggregation - Section E '!A$618:J2727,8,0)=0,"",VLOOKUP(C2611,' Disaggregation - Section E '!A$618:J2727,8,0)),"")</f>
        <v/>
      </c>
      <c r="J2611" s="877" t="str">
        <f ca="1">IFERROR(IF(VLOOKUP(C2611,' Disaggregation - Section E '!A$618:J2727,9,0)="","",VLOOKUP(C2611,' Disaggregation - Section E '!A$618:J2727,9,0)),"")</f>
        <v/>
      </c>
      <c r="K2611" s="873" t="str">
        <f ca="1">IFERROR(VLOOKUP(C2611,' Disaggregation - Section E '!A$618:J2727,3,0),"")</f>
        <v/>
      </c>
      <c r="L2611" s="873"/>
      <c r="M2611" s="873" t="str">
        <f ca="1">IFERROR(IF(VLOOKUP(C2611,' Disaggregation - Section E '!A$618:O1530,15,0)=0,"",VLOOKUP(C2611,' Disaggregation - Section E '!A$618:O1530,15,0)),"")</f>
        <v/>
      </c>
      <c r="N2611" s="877" t="str">
        <f ca="1">IFERROR(IF(VLOOKUP(C2611,' Disaggregation - Section E '!A$618:J2727,10,0)=0,"",VLOOKUP(C2611,' Disaggregation - Section E '!A$618:J2727,10,0)),"")</f>
        <v/>
      </c>
      <c r="O2611" s="873"/>
    </row>
    <row r="2612" spans="1:15" x14ac:dyDescent="0.35">
      <c r="A2612" s="873" t="b">
        <f t="shared" ca="1" si="159"/>
        <v>0</v>
      </c>
      <c r="B2612" s="873"/>
      <c r="C2612" s="884" t="str">
        <f ca="1">IF(COUNTA(O$1703:O2612)=1,"",OFFSET(B2610,-COUNTA(O$1703:O2612)+3,1))</f>
        <v>a1655000001juKDAAY</v>
      </c>
      <c r="D2612" s="878"/>
      <c r="E2612" s="875" t="str">
        <f ca="1">IFERROR(IF(VLOOKUP(C2612,' Disaggregation - Section E '!A$618:J2728,7,0)="","",VLOOKUP(C2612,' Disaggregation - Section E '!A$618:J2728,7,0)*100),"")</f>
        <v/>
      </c>
      <c r="F2612" s="877" t="str">
        <f ca="1">IFERROR(VLOOKUP(C2612,' Disaggregation - Section E '!A$618:J2728,5,0),"")</f>
        <v/>
      </c>
      <c r="G2612" s="876" t="str">
        <f ca="1">IFERROR(IF(VLOOKUP(C2612,' Disaggregation - Section E '!A$618:J2728,6,0)="","",VLOOKUP(C2612,' Disaggregation - Section E '!A$618:J2728,6,0)),"")</f>
        <v/>
      </c>
      <c r="H2612" s="876" t="str">
        <f ca="1">IFERROR(IF(INDEX(' Disaggregation - Section E '!F$618:F2728,MATCH(C2612,' Disaggregation - Section E '!A$618:A2728,0)+1,1)&lt;&gt;0,INDEX(' Disaggregation - Section E '!F$618:F2728,MATCH(C2612,' Disaggregation - Section E '!A$618:A2728,0)+1,1),""),"")</f>
        <v/>
      </c>
      <c r="I2612" s="877" t="str">
        <f ca="1">IFERROR(IF(VLOOKUP(C2612,' Disaggregation - Section E '!A$618:J2728,8,0)=0,"",VLOOKUP(C2612,' Disaggregation - Section E '!A$618:J2728,8,0)),"")</f>
        <v/>
      </c>
      <c r="J2612" s="877" t="str">
        <f ca="1">IFERROR(IF(VLOOKUP(C2612,' Disaggregation - Section E '!A$618:J2728,9,0)="","",VLOOKUP(C2612,' Disaggregation - Section E '!A$618:J2728,9,0)),"")</f>
        <v/>
      </c>
      <c r="K2612" s="873" t="str">
        <f ca="1">IFERROR(VLOOKUP(C2612,' Disaggregation - Section E '!A$618:J2728,3,0),"")</f>
        <v/>
      </c>
      <c r="L2612" s="873"/>
      <c r="M2612" s="873" t="str">
        <f ca="1">IFERROR(IF(VLOOKUP(C2612,' Disaggregation - Section E '!A$618:O1531,15,0)=0,"",VLOOKUP(C2612,' Disaggregation - Section E '!A$618:O1531,15,0)),"")</f>
        <v/>
      </c>
      <c r="N2612" s="877" t="str">
        <f ca="1">IFERROR(IF(VLOOKUP(C2612,' Disaggregation - Section E '!A$618:J2728,10,0)=0,"",VLOOKUP(C2612,' Disaggregation - Section E '!A$618:J2728,10,0)),"")</f>
        <v/>
      </c>
      <c r="O2612" s="873"/>
    </row>
    <row r="2613" spans="1:15" x14ac:dyDescent="0.35">
      <c r="A2613" s="873" t="b">
        <f t="shared" ca="1" si="159"/>
        <v>0</v>
      </c>
      <c r="B2613" s="873"/>
      <c r="C2613" s="884" t="str">
        <f ca="1">IF(COUNTA(O$1703:O2613)=1,"",OFFSET(B2611,-COUNTA(O$1703:O2613)+3,1))</f>
        <v>a1655000001juKEAAY</v>
      </c>
      <c r="D2613" s="878"/>
      <c r="E2613" s="875" t="str">
        <f ca="1">IFERROR(IF(VLOOKUP(C2613,' Disaggregation - Section E '!A$618:J2729,7,0)="","",VLOOKUP(C2613,' Disaggregation - Section E '!A$618:J2729,7,0)*100),"")</f>
        <v/>
      </c>
      <c r="F2613" s="877" t="str">
        <f ca="1">IFERROR(VLOOKUP(C2613,' Disaggregation - Section E '!A$618:J2729,5,0),"")</f>
        <v/>
      </c>
      <c r="G2613" s="876" t="str">
        <f ca="1">IFERROR(IF(VLOOKUP(C2613,' Disaggregation - Section E '!A$618:J2729,6,0)="","",VLOOKUP(C2613,' Disaggregation - Section E '!A$618:J2729,6,0)),"")</f>
        <v/>
      </c>
      <c r="H2613" s="876" t="str">
        <f ca="1">IFERROR(IF(INDEX(' Disaggregation - Section E '!F$618:F2729,MATCH(C2613,' Disaggregation - Section E '!A$618:A2729,0)+1,1)&lt;&gt;0,INDEX(' Disaggregation - Section E '!F$618:F2729,MATCH(C2613,' Disaggregation - Section E '!A$618:A2729,0)+1,1),""),"")</f>
        <v/>
      </c>
      <c r="I2613" s="877" t="str">
        <f ca="1">IFERROR(IF(VLOOKUP(C2613,' Disaggregation - Section E '!A$618:J2729,8,0)=0,"",VLOOKUP(C2613,' Disaggregation - Section E '!A$618:J2729,8,0)),"")</f>
        <v/>
      </c>
      <c r="J2613" s="877" t="str">
        <f ca="1">IFERROR(IF(VLOOKUP(C2613,' Disaggregation - Section E '!A$618:J2729,9,0)="","",VLOOKUP(C2613,' Disaggregation - Section E '!A$618:J2729,9,0)),"")</f>
        <v/>
      </c>
      <c r="K2613" s="873" t="str">
        <f ca="1">IFERROR(VLOOKUP(C2613,' Disaggregation - Section E '!A$618:J2729,3,0),"")</f>
        <v/>
      </c>
      <c r="L2613" s="873"/>
      <c r="M2613" s="873" t="str">
        <f ca="1">IFERROR(IF(VLOOKUP(C2613,' Disaggregation - Section E '!A$618:O1532,15,0)=0,"",VLOOKUP(C2613,' Disaggregation - Section E '!A$618:O1532,15,0)),"")</f>
        <v/>
      </c>
      <c r="N2613" s="877" t="str">
        <f ca="1">IFERROR(IF(VLOOKUP(C2613,' Disaggregation - Section E '!A$618:J2729,10,0)=0,"",VLOOKUP(C2613,' Disaggregation - Section E '!A$618:J2729,10,0)),"")</f>
        <v/>
      </c>
      <c r="O2613" s="873"/>
    </row>
    <row r="2614" spans="1:15" x14ac:dyDescent="0.35">
      <c r="A2614" s="873" t="b">
        <f t="shared" ca="1" si="159"/>
        <v>0</v>
      </c>
      <c r="B2614" s="873"/>
      <c r="C2614" s="884" t="str">
        <f ca="1">IF(COUNTA(O$1703:O2614)=1,"",OFFSET(B2612,-COUNTA(O$1703:O2614)+3,1))</f>
        <v>a1655000001juKFAAY</v>
      </c>
      <c r="D2614" s="878"/>
      <c r="E2614" s="875" t="str">
        <f ca="1">IFERROR(IF(VLOOKUP(C2614,' Disaggregation - Section E '!A$618:J2730,7,0)="","",VLOOKUP(C2614,' Disaggregation - Section E '!A$618:J2730,7,0)*100),"")</f>
        <v/>
      </c>
      <c r="F2614" s="877" t="str">
        <f ca="1">IFERROR(VLOOKUP(C2614,' Disaggregation - Section E '!A$618:J2730,5,0),"")</f>
        <v/>
      </c>
      <c r="G2614" s="876" t="str">
        <f ca="1">IFERROR(IF(VLOOKUP(C2614,' Disaggregation - Section E '!A$618:J2730,6,0)="","",VLOOKUP(C2614,' Disaggregation - Section E '!A$618:J2730,6,0)),"")</f>
        <v/>
      </c>
      <c r="H2614" s="876" t="str">
        <f ca="1">IFERROR(IF(INDEX(' Disaggregation - Section E '!F$618:F2730,MATCH(C2614,' Disaggregation - Section E '!A$618:A2730,0)+1,1)&lt;&gt;0,INDEX(' Disaggregation - Section E '!F$618:F2730,MATCH(C2614,' Disaggregation - Section E '!A$618:A2730,0)+1,1),""),"")</f>
        <v/>
      </c>
      <c r="I2614" s="877" t="str">
        <f ca="1">IFERROR(IF(VLOOKUP(C2614,' Disaggregation - Section E '!A$618:J2730,8,0)=0,"",VLOOKUP(C2614,' Disaggregation - Section E '!A$618:J2730,8,0)),"")</f>
        <v/>
      </c>
      <c r="J2614" s="877" t="str">
        <f ca="1">IFERROR(IF(VLOOKUP(C2614,' Disaggregation - Section E '!A$618:J2730,9,0)="","",VLOOKUP(C2614,' Disaggregation - Section E '!A$618:J2730,9,0)),"")</f>
        <v/>
      </c>
      <c r="K2614" s="873" t="str">
        <f ca="1">IFERROR(VLOOKUP(C2614,' Disaggregation - Section E '!A$618:J2730,3,0),"")</f>
        <v/>
      </c>
      <c r="L2614" s="873"/>
      <c r="M2614" s="873" t="str">
        <f ca="1">IFERROR(IF(VLOOKUP(C2614,' Disaggregation - Section E '!A$618:O1533,15,0)=0,"",VLOOKUP(C2614,' Disaggregation - Section E '!A$618:O1533,15,0)),"")</f>
        <v/>
      </c>
      <c r="N2614" s="877" t="str">
        <f ca="1">IFERROR(IF(VLOOKUP(C2614,' Disaggregation - Section E '!A$618:J2730,10,0)=0,"",VLOOKUP(C2614,' Disaggregation - Section E '!A$618:J2730,10,0)),"")</f>
        <v/>
      </c>
      <c r="O2614" s="873"/>
    </row>
    <row r="2615" spans="1:15" x14ac:dyDescent="0.35">
      <c r="A2615" s="873" t="b">
        <f t="shared" ca="1" si="159"/>
        <v>0</v>
      </c>
      <c r="B2615" s="873"/>
      <c r="C2615" s="884" t="str">
        <f ca="1">IF(COUNTA(O$1703:O2615)=1,"",OFFSET(B2613,-COUNTA(O$1703:O2615)+3,1))</f>
        <v>a1655000001juKGAAY</v>
      </c>
      <c r="D2615" s="878"/>
      <c r="E2615" s="875" t="str">
        <f ca="1">IFERROR(IF(VLOOKUP(C2615,' Disaggregation - Section E '!A$618:J2731,7,0)="","",VLOOKUP(C2615,' Disaggregation - Section E '!A$618:J2731,7,0)*100),"")</f>
        <v/>
      </c>
      <c r="F2615" s="877" t="str">
        <f ca="1">IFERROR(VLOOKUP(C2615,' Disaggregation - Section E '!A$618:J2731,5,0),"")</f>
        <v/>
      </c>
      <c r="G2615" s="876" t="str">
        <f ca="1">IFERROR(IF(VLOOKUP(C2615,' Disaggregation - Section E '!A$618:J2731,6,0)="","",VLOOKUP(C2615,' Disaggregation - Section E '!A$618:J2731,6,0)),"")</f>
        <v/>
      </c>
      <c r="H2615" s="876" t="str">
        <f ca="1">IFERROR(IF(INDEX(' Disaggregation - Section E '!F$618:F2731,MATCH(C2615,' Disaggregation - Section E '!A$618:A2731,0)+1,1)&lt;&gt;0,INDEX(' Disaggregation - Section E '!F$618:F2731,MATCH(C2615,' Disaggregation - Section E '!A$618:A2731,0)+1,1),""),"")</f>
        <v/>
      </c>
      <c r="I2615" s="877" t="str">
        <f ca="1">IFERROR(IF(VLOOKUP(C2615,' Disaggregation - Section E '!A$618:J2731,8,0)=0,"",VLOOKUP(C2615,' Disaggregation - Section E '!A$618:J2731,8,0)),"")</f>
        <v/>
      </c>
      <c r="J2615" s="877" t="str">
        <f ca="1">IFERROR(IF(VLOOKUP(C2615,' Disaggregation - Section E '!A$618:J2731,9,0)="","",VLOOKUP(C2615,' Disaggregation - Section E '!A$618:J2731,9,0)),"")</f>
        <v/>
      </c>
      <c r="K2615" s="873" t="str">
        <f ca="1">IFERROR(VLOOKUP(C2615,' Disaggregation - Section E '!A$618:J2731,3,0),"")</f>
        <v/>
      </c>
      <c r="L2615" s="873"/>
      <c r="M2615" s="873" t="str">
        <f ca="1">IFERROR(IF(VLOOKUP(C2615,' Disaggregation - Section E '!A$618:O1534,15,0)=0,"",VLOOKUP(C2615,' Disaggregation - Section E '!A$618:O1534,15,0)),"")</f>
        <v/>
      </c>
      <c r="N2615" s="877" t="str">
        <f ca="1">IFERROR(IF(VLOOKUP(C2615,' Disaggregation - Section E '!A$618:J2731,10,0)=0,"",VLOOKUP(C2615,' Disaggregation - Section E '!A$618:J2731,10,0)),"")</f>
        <v/>
      </c>
      <c r="O2615" s="873"/>
    </row>
    <row r="2616" spans="1:15" x14ac:dyDescent="0.35">
      <c r="A2616" s="873" t="b">
        <f t="shared" ca="1" si="159"/>
        <v>0</v>
      </c>
      <c r="B2616" s="873"/>
      <c r="C2616" s="884" t="str">
        <f ca="1">IF(COUNTA(O$1703:O2616)=1,"",OFFSET(B2614,-COUNTA(O$1703:O2616)+3,1))</f>
        <v>a1655000001juKHAAY</v>
      </c>
      <c r="D2616" s="878"/>
      <c r="E2616" s="875" t="str">
        <f ca="1">IFERROR(IF(VLOOKUP(C2616,' Disaggregation - Section E '!A$618:J2732,7,0)="","",VLOOKUP(C2616,' Disaggregation - Section E '!A$618:J2732,7,0)*100),"")</f>
        <v/>
      </c>
      <c r="F2616" s="877" t="str">
        <f ca="1">IFERROR(VLOOKUP(C2616,' Disaggregation - Section E '!A$618:J2732,5,0),"")</f>
        <v/>
      </c>
      <c r="G2616" s="876" t="str">
        <f ca="1">IFERROR(IF(VLOOKUP(C2616,' Disaggregation - Section E '!A$618:J2732,6,0)="","",VLOOKUP(C2616,' Disaggregation - Section E '!A$618:J2732,6,0)),"")</f>
        <v/>
      </c>
      <c r="H2616" s="876" t="str">
        <f ca="1">IFERROR(IF(INDEX(' Disaggregation - Section E '!F$618:F2732,MATCH(C2616,' Disaggregation - Section E '!A$618:A2732,0)+1,1)&lt;&gt;0,INDEX(' Disaggregation - Section E '!F$618:F2732,MATCH(C2616,' Disaggregation - Section E '!A$618:A2732,0)+1,1),""),"")</f>
        <v/>
      </c>
      <c r="I2616" s="877" t="str">
        <f ca="1">IFERROR(IF(VLOOKUP(C2616,' Disaggregation - Section E '!A$618:J2732,8,0)=0,"",VLOOKUP(C2616,' Disaggregation - Section E '!A$618:J2732,8,0)),"")</f>
        <v/>
      </c>
      <c r="J2616" s="877" t="str">
        <f ca="1">IFERROR(IF(VLOOKUP(C2616,' Disaggregation - Section E '!A$618:J2732,9,0)="","",VLOOKUP(C2616,' Disaggregation - Section E '!A$618:J2732,9,0)),"")</f>
        <v/>
      </c>
      <c r="K2616" s="873" t="str">
        <f ca="1">IFERROR(VLOOKUP(C2616,' Disaggregation - Section E '!A$618:J2732,3,0),"")</f>
        <v/>
      </c>
      <c r="L2616" s="873"/>
      <c r="M2616" s="873" t="str">
        <f ca="1">IFERROR(IF(VLOOKUP(C2616,' Disaggregation - Section E '!A$618:O1535,15,0)=0,"",VLOOKUP(C2616,' Disaggregation - Section E '!A$618:O1535,15,0)),"")</f>
        <v/>
      </c>
      <c r="N2616" s="877" t="str">
        <f ca="1">IFERROR(IF(VLOOKUP(C2616,' Disaggregation - Section E '!A$618:J2732,10,0)=0,"",VLOOKUP(C2616,' Disaggregation - Section E '!A$618:J2732,10,0)),"")</f>
        <v/>
      </c>
      <c r="O2616" s="873"/>
    </row>
    <row r="2617" spans="1:15" x14ac:dyDescent="0.35">
      <c r="A2617" s="873" t="b">
        <f t="shared" ca="1" si="159"/>
        <v>0</v>
      </c>
      <c r="B2617" s="873"/>
      <c r="C2617" s="884" t="str">
        <f ca="1">IF(COUNTA(O$1703:O2617)=1,"",OFFSET(B2615,-COUNTA(O$1703:O2617)+3,1))</f>
        <v>a1655000001juKIAAY</v>
      </c>
      <c r="D2617" s="878"/>
      <c r="E2617" s="875" t="str">
        <f ca="1">IFERROR(IF(VLOOKUP(C2617,' Disaggregation - Section E '!A$618:J2733,7,0)="","",VLOOKUP(C2617,' Disaggregation - Section E '!A$618:J2733,7,0)*100),"")</f>
        <v/>
      </c>
      <c r="F2617" s="877" t="str">
        <f ca="1">IFERROR(VLOOKUP(C2617,' Disaggregation - Section E '!A$618:J2733,5,0),"")</f>
        <v/>
      </c>
      <c r="G2617" s="876" t="str">
        <f ca="1">IFERROR(IF(VLOOKUP(C2617,' Disaggregation - Section E '!A$618:J2733,6,0)="","",VLOOKUP(C2617,' Disaggregation - Section E '!A$618:J2733,6,0)),"")</f>
        <v/>
      </c>
      <c r="H2617" s="876" t="str">
        <f ca="1">IFERROR(IF(INDEX(' Disaggregation - Section E '!F$618:F2733,MATCH(C2617,' Disaggregation - Section E '!A$618:A2733,0)+1,1)&lt;&gt;0,INDEX(' Disaggregation - Section E '!F$618:F2733,MATCH(C2617,' Disaggregation - Section E '!A$618:A2733,0)+1,1),""),"")</f>
        <v/>
      </c>
      <c r="I2617" s="877" t="str">
        <f ca="1">IFERROR(IF(VLOOKUP(C2617,' Disaggregation - Section E '!A$618:J2733,8,0)=0,"",VLOOKUP(C2617,' Disaggregation - Section E '!A$618:J2733,8,0)),"")</f>
        <v/>
      </c>
      <c r="J2617" s="877" t="str">
        <f ca="1">IFERROR(IF(VLOOKUP(C2617,' Disaggregation - Section E '!A$618:J2733,9,0)="","",VLOOKUP(C2617,' Disaggregation - Section E '!A$618:J2733,9,0)),"")</f>
        <v/>
      </c>
      <c r="K2617" s="873" t="str">
        <f ca="1">IFERROR(VLOOKUP(C2617,' Disaggregation - Section E '!A$618:J2733,3,0),"")</f>
        <v/>
      </c>
      <c r="L2617" s="873"/>
      <c r="M2617" s="873" t="str">
        <f ca="1">IFERROR(IF(VLOOKUP(C2617,' Disaggregation - Section E '!A$618:O1536,15,0)=0,"",VLOOKUP(C2617,' Disaggregation - Section E '!A$618:O1536,15,0)),"")</f>
        <v/>
      </c>
      <c r="N2617" s="877" t="str">
        <f ca="1">IFERROR(IF(VLOOKUP(C2617,' Disaggregation - Section E '!A$618:J2733,10,0)=0,"",VLOOKUP(C2617,' Disaggregation - Section E '!A$618:J2733,10,0)),"")</f>
        <v/>
      </c>
      <c r="O2617" s="873"/>
    </row>
    <row r="2618" spans="1:15" x14ac:dyDescent="0.35">
      <c r="A2618" s="873" t="b">
        <f t="shared" ca="1" si="159"/>
        <v>0</v>
      </c>
      <c r="B2618" s="873"/>
      <c r="C2618" s="884" t="str">
        <f ca="1">IF(COUNTA(O$1703:O2618)=1,"",OFFSET(B2616,-COUNTA(O$1703:O2618)+3,1))</f>
        <v>a1655000001juKJAAY</v>
      </c>
      <c r="D2618" s="878"/>
      <c r="E2618" s="875" t="str">
        <f ca="1">IFERROR(IF(VLOOKUP(C2618,' Disaggregation - Section E '!A$618:J2734,7,0)="","",VLOOKUP(C2618,' Disaggregation - Section E '!A$618:J2734,7,0)*100),"")</f>
        <v/>
      </c>
      <c r="F2618" s="877" t="str">
        <f ca="1">IFERROR(VLOOKUP(C2618,' Disaggregation - Section E '!A$618:J2734,5,0),"")</f>
        <v/>
      </c>
      <c r="G2618" s="876" t="str">
        <f ca="1">IFERROR(IF(VLOOKUP(C2618,' Disaggregation - Section E '!A$618:J2734,6,0)="","",VLOOKUP(C2618,' Disaggregation - Section E '!A$618:J2734,6,0)),"")</f>
        <v/>
      </c>
      <c r="H2618" s="876" t="str">
        <f ca="1">IFERROR(IF(INDEX(' Disaggregation - Section E '!F$618:F2734,MATCH(C2618,' Disaggregation - Section E '!A$618:A2734,0)+1,1)&lt;&gt;0,INDEX(' Disaggregation - Section E '!F$618:F2734,MATCH(C2618,' Disaggregation - Section E '!A$618:A2734,0)+1,1),""),"")</f>
        <v/>
      </c>
      <c r="I2618" s="877" t="str">
        <f ca="1">IFERROR(IF(VLOOKUP(C2618,' Disaggregation - Section E '!A$618:J2734,8,0)=0,"",VLOOKUP(C2618,' Disaggregation - Section E '!A$618:J2734,8,0)),"")</f>
        <v/>
      </c>
      <c r="J2618" s="877" t="str">
        <f ca="1">IFERROR(IF(VLOOKUP(C2618,' Disaggregation - Section E '!A$618:J2734,9,0)="","",VLOOKUP(C2618,' Disaggregation - Section E '!A$618:J2734,9,0)),"")</f>
        <v/>
      </c>
      <c r="K2618" s="873" t="str">
        <f ca="1">IFERROR(VLOOKUP(C2618,' Disaggregation - Section E '!A$618:J2734,3,0),"")</f>
        <v/>
      </c>
      <c r="L2618" s="873"/>
      <c r="M2618" s="873" t="str">
        <f ca="1">IFERROR(IF(VLOOKUP(C2618,' Disaggregation - Section E '!A$618:O1537,15,0)=0,"",VLOOKUP(C2618,' Disaggregation - Section E '!A$618:O1537,15,0)),"")</f>
        <v/>
      </c>
      <c r="N2618" s="877" t="str">
        <f ca="1">IFERROR(IF(VLOOKUP(C2618,' Disaggregation - Section E '!A$618:J2734,10,0)=0,"",VLOOKUP(C2618,' Disaggregation - Section E '!A$618:J2734,10,0)),"")</f>
        <v/>
      </c>
      <c r="O2618" s="873"/>
    </row>
    <row r="2619" spans="1:15" x14ac:dyDescent="0.35">
      <c r="A2619" s="873" t="b">
        <f t="shared" ca="1" si="159"/>
        <v>0</v>
      </c>
      <c r="B2619" s="873"/>
      <c r="C2619" s="884" t="str">
        <f ca="1">IF(COUNTA(O$1703:O2619)=1,"",OFFSET(B2617,-COUNTA(O$1703:O2619)+3,1))</f>
        <v>a1655000001juKKAAY</v>
      </c>
      <c r="D2619" s="878"/>
      <c r="E2619" s="875" t="str">
        <f ca="1">IFERROR(IF(VLOOKUP(C2619,' Disaggregation - Section E '!A$618:J2735,7,0)="","",VLOOKUP(C2619,' Disaggregation - Section E '!A$618:J2735,7,0)*100),"")</f>
        <v/>
      </c>
      <c r="F2619" s="877" t="str">
        <f ca="1">IFERROR(VLOOKUP(C2619,' Disaggregation - Section E '!A$618:J2735,5,0),"")</f>
        <v/>
      </c>
      <c r="G2619" s="876" t="str">
        <f ca="1">IFERROR(IF(VLOOKUP(C2619,' Disaggregation - Section E '!A$618:J2735,6,0)="","",VLOOKUP(C2619,' Disaggregation - Section E '!A$618:J2735,6,0)),"")</f>
        <v/>
      </c>
      <c r="H2619" s="876" t="str">
        <f ca="1">IFERROR(IF(INDEX(' Disaggregation - Section E '!F$618:F2735,MATCH(C2619,' Disaggregation - Section E '!A$618:A2735,0)+1,1)&lt;&gt;0,INDEX(' Disaggregation - Section E '!F$618:F2735,MATCH(C2619,' Disaggregation - Section E '!A$618:A2735,0)+1,1),""),"")</f>
        <v/>
      </c>
      <c r="I2619" s="877" t="str">
        <f ca="1">IFERROR(IF(VLOOKUP(C2619,' Disaggregation - Section E '!A$618:J2735,8,0)=0,"",VLOOKUP(C2619,' Disaggregation - Section E '!A$618:J2735,8,0)),"")</f>
        <v/>
      </c>
      <c r="J2619" s="877" t="str">
        <f ca="1">IFERROR(IF(VLOOKUP(C2619,' Disaggregation - Section E '!A$618:J2735,9,0)="","",VLOOKUP(C2619,' Disaggregation - Section E '!A$618:J2735,9,0)),"")</f>
        <v/>
      </c>
      <c r="K2619" s="873" t="str">
        <f ca="1">IFERROR(VLOOKUP(C2619,' Disaggregation - Section E '!A$618:J2735,3,0),"")</f>
        <v/>
      </c>
      <c r="L2619" s="873"/>
      <c r="M2619" s="873" t="str">
        <f ca="1">IFERROR(IF(VLOOKUP(C2619,' Disaggregation - Section E '!A$618:O1538,15,0)=0,"",VLOOKUP(C2619,' Disaggregation - Section E '!A$618:O1538,15,0)),"")</f>
        <v/>
      </c>
      <c r="N2619" s="877" t="str">
        <f ca="1">IFERROR(IF(VLOOKUP(C2619,' Disaggregation - Section E '!A$618:J2735,10,0)=0,"",VLOOKUP(C2619,' Disaggregation - Section E '!A$618:J2735,10,0)),"")</f>
        <v/>
      </c>
      <c r="O2619" s="873"/>
    </row>
    <row r="2620" spans="1:15" x14ac:dyDescent="0.35">
      <c r="A2620" s="873" t="b">
        <f t="shared" ca="1" si="159"/>
        <v>0</v>
      </c>
      <c r="B2620" s="873"/>
      <c r="C2620" s="884" t="str">
        <f ca="1">IF(COUNTA(O$1703:O2620)=1,"",OFFSET(B2618,-COUNTA(O$1703:O2620)+3,1))</f>
        <v>a1655000001juKLAAY</v>
      </c>
      <c r="D2620" s="878"/>
      <c r="E2620" s="875" t="str">
        <f ca="1">IFERROR(IF(VLOOKUP(C2620,' Disaggregation - Section E '!A$618:J2736,7,0)="","",VLOOKUP(C2620,' Disaggregation - Section E '!A$618:J2736,7,0)*100),"")</f>
        <v/>
      </c>
      <c r="F2620" s="877" t="str">
        <f ca="1">IFERROR(VLOOKUP(C2620,' Disaggregation - Section E '!A$618:J2736,5,0),"")</f>
        <v/>
      </c>
      <c r="G2620" s="876" t="str">
        <f ca="1">IFERROR(IF(VLOOKUP(C2620,' Disaggregation - Section E '!A$618:J2736,6,0)="","",VLOOKUP(C2620,' Disaggregation - Section E '!A$618:J2736,6,0)),"")</f>
        <v/>
      </c>
      <c r="H2620" s="876" t="str">
        <f ca="1">IFERROR(IF(INDEX(' Disaggregation - Section E '!F$618:F2736,MATCH(C2620,' Disaggregation - Section E '!A$618:A2736,0)+1,1)&lt;&gt;0,INDEX(' Disaggregation - Section E '!F$618:F2736,MATCH(C2620,' Disaggregation - Section E '!A$618:A2736,0)+1,1),""),"")</f>
        <v/>
      </c>
      <c r="I2620" s="877" t="str">
        <f ca="1">IFERROR(IF(VLOOKUP(C2620,' Disaggregation - Section E '!A$618:J2736,8,0)=0,"",VLOOKUP(C2620,' Disaggregation - Section E '!A$618:J2736,8,0)),"")</f>
        <v/>
      </c>
      <c r="J2620" s="877" t="str">
        <f ca="1">IFERROR(IF(VLOOKUP(C2620,' Disaggregation - Section E '!A$618:J2736,9,0)="","",VLOOKUP(C2620,' Disaggregation - Section E '!A$618:J2736,9,0)),"")</f>
        <v/>
      </c>
      <c r="K2620" s="873" t="str">
        <f ca="1">IFERROR(VLOOKUP(C2620,' Disaggregation - Section E '!A$618:J2736,3,0),"")</f>
        <v/>
      </c>
      <c r="L2620" s="873"/>
      <c r="M2620" s="873" t="str">
        <f ca="1">IFERROR(IF(VLOOKUP(C2620,' Disaggregation - Section E '!A$618:O1539,15,0)=0,"",VLOOKUP(C2620,' Disaggregation - Section E '!A$618:O1539,15,0)),"")</f>
        <v/>
      </c>
      <c r="N2620" s="877" t="str">
        <f ca="1">IFERROR(IF(VLOOKUP(C2620,' Disaggregation - Section E '!A$618:J2736,10,0)=0,"",VLOOKUP(C2620,' Disaggregation - Section E '!A$618:J2736,10,0)),"")</f>
        <v/>
      </c>
      <c r="O2620" s="873"/>
    </row>
    <row r="2621" spans="1:15" x14ac:dyDescent="0.35">
      <c r="A2621" s="873" t="b">
        <f t="shared" ca="1" si="159"/>
        <v>0</v>
      </c>
      <c r="B2621" s="873"/>
      <c r="C2621" s="884" t="str">
        <f ca="1">IF(COUNTA(O$1703:O2621)=1,"",OFFSET(B2619,-COUNTA(O$1703:O2621)+3,1))</f>
        <v>a1655000001juKMAAY</v>
      </c>
      <c r="D2621" s="878"/>
      <c r="E2621" s="875" t="str">
        <f ca="1">IFERROR(IF(VLOOKUP(C2621,' Disaggregation - Section E '!A$618:J2737,7,0)="","",VLOOKUP(C2621,' Disaggregation - Section E '!A$618:J2737,7,0)*100),"")</f>
        <v/>
      </c>
      <c r="F2621" s="877" t="str">
        <f ca="1">IFERROR(VLOOKUP(C2621,' Disaggregation - Section E '!A$618:J2737,5,0),"")</f>
        <v/>
      </c>
      <c r="G2621" s="876" t="str">
        <f ca="1">IFERROR(IF(VLOOKUP(C2621,' Disaggregation - Section E '!A$618:J2737,6,0)="","",VLOOKUP(C2621,' Disaggregation - Section E '!A$618:J2737,6,0)),"")</f>
        <v/>
      </c>
      <c r="H2621" s="876" t="str">
        <f ca="1">IFERROR(IF(INDEX(' Disaggregation - Section E '!F$618:F2737,MATCH(C2621,' Disaggregation - Section E '!A$618:A2737,0)+1,1)&lt;&gt;0,INDEX(' Disaggregation - Section E '!F$618:F2737,MATCH(C2621,' Disaggregation - Section E '!A$618:A2737,0)+1,1),""),"")</f>
        <v/>
      </c>
      <c r="I2621" s="877" t="str">
        <f ca="1">IFERROR(IF(VLOOKUP(C2621,' Disaggregation - Section E '!A$618:J2737,8,0)=0,"",VLOOKUP(C2621,' Disaggregation - Section E '!A$618:J2737,8,0)),"")</f>
        <v/>
      </c>
      <c r="J2621" s="877" t="str">
        <f ca="1">IFERROR(IF(VLOOKUP(C2621,' Disaggregation - Section E '!A$618:J2737,9,0)="","",VLOOKUP(C2621,' Disaggregation - Section E '!A$618:J2737,9,0)),"")</f>
        <v/>
      </c>
      <c r="K2621" s="873" t="str">
        <f ca="1">IFERROR(VLOOKUP(C2621,' Disaggregation - Section E '!A$618:J2737,3,0),"")</f>
        <v/>
      </c>
      <c r="L2621" s="873"/>
      <c r="M2621" s="873" t="str">
        <f ca="1">IFERROR(IF(VLOOKUP(C2621,' Disaggregation - Section E '!A$618:O1540,15,0)=0,"",VLOOKUP(C2621,' Disaggregation - Section E '!A$618:O1540,15,0)),"")</f>
        <v/>
      </c>
      <c r="N2621" s="877" t="str">
        <f ca="1">IFERROR(IF(VLOOKUP(C2621,' Disaggregation - Section E '!A$618:J2737,10,0)=0,"",VLOOKUP(C2621,' Disaggregation - Section E '!A$618:J2737,10,0)),"")</f>
        <v/>
      </c>
      <c r="O2621" s="873"/>
    </row>
    <row r="2622" spans="1:15" x14ac:dyDescent="0.35">
      <c r="A2622" s="873" t="b">
        <f t="shared" ca="1" si="159"/>
        <v>0</v>
      </c>
      <c r="B2622" s="873"/>
      <c r="C2622" s="884" t="str">
        <f ca="1">IF(COUNTA(O$1703:O2622)=1,"",OFFSET(B2620,-COUNTA(O$1703:O2622)+3,1))</f>
        <v>a1655000001juKNAAY</v>
      </c>
      <c r="D2622" s="878"/>
      <c r="E2622" s="875" t="str">
        <f ca="1">IFERROR(IF(VLOOKUP(C2622,' Disaggregation - Section E '!A$618:J2738,7,0)="","",VLOOKUP(C2622,' Disaggregation - Section E '!A$618:J2738,7,0)*100),"")</f>
        <v/>
      </c>
      <c r="F2622" s="877" t="str">
        <f ca="1">IFERROR(VLOOKUP(C2622,' Disaggregation - Section E '!A$618:J2738,5,0),"")</f>
        <v/>
      </c>
      <c r="G2622" s="876" t="str">
        <f ca="1">IFERROR(IF(VLOOKUP(C2622,' Disaggregation - Section E '!A$618:J2738,6,0)="","",VLOOKUP(C2622,' Disaggregation - Section E '!A$618:J2738,6,0)),"")</f>
        <v/>
      </c>
      <c r="H2622" s="876" t="str">
        <f ca="1">IFERROR(IF(INDEX(' Disaggregation - Section E '!F$618:F2738,MATCH(C2622,' Disaggregation - Section E '!A$618:A2738,0)+1,1)&lt;&gt;0,INDEX(' Disaggregation - Section E '!F$618:F2738,MATCH(C2622,' Disaggregation - Section E '!A$618:A2738,0)+1,1),""),"")</f>
        <v/>
      </c>
      <c r="I2622" s="877" t="str">
        <f ca="1">IFERROR(IF(VLOOKUP(C2622,' Disaggregation - Section E '!A$618:J2738,8,0)=0,"",VLOOKUP(C2622,' Disaggregation - Section E '!A$618:J2738,8,0)),"")</f>
        <v/>
      </c>
      <c r="J2622" s="877" t="str">
        <f ca="1">IFERROR(IF(VLOOKUP(C2622,' Disaggregation - Section E '!A$618:J2738,9,0)="","",VLOOKUP(C2622,' Disaggregation - Section E '!A$618:J2738,9,0)),"")</f>
        <v/>
      </c>
      <c r="K2622" s="873" t="str">
        <f ca="1">IFERROR(VLOOKUP(C2622,' Disaggregation - Section E '!A$618:J2738,3,0),"")</f>
        <v/>
      </c>
      <c r="L2622" s="873"/>
      <c r="M2622" s="873" t="str">
        <f ca="1">IFERROR(IF(VLOOKUP(C2622,' Disaggregation - Section E '!A$618:O1541,15,0)=0,"",VLOOKUP(C2622,' Disaggregation - Section E '!A$618:O1541,15,0)),"")</f>
        <v/>
      </c>
      <c r="N2622" s="877" t="str">
        <f ca="1">IFERROR(IF(VLOOKUP(C2622,' Disaggregation - Section E '!A$618:J2738,10,0)=0,"",VLOOKUP(C2622,' Disaggregation - Section E '!A$618:J2738,10,0)),"")</f>
        <v/>
      </c>
      <c r="O2622" s="873"/>
    </row>
    <row r="2623" spans="1:15" x14ac:dyDescent="0.35">
      <c r="A2623" s="873" t="b">
        <f t="shared" ca="1" si="159"/>
        <v>0</v>
      </c>
      <c r="B2623" s="873"/>
      <c r="C2623" s="884" t="str">
        <f ca="1">IF(COUNTA(O$1703:O2623)=1,"",OFFSET(B2621,-COUNTA(O$1703:O2623)+3,1))</f>
        <v>a1655000001juKOAAY</v>
      </c>
      <c r="D2623" s="878"/>
      <c r="E2623" s="875" t="str">
        <f ca="1">IFERROR(IF(VLOOKUP(C2623,' Disaggregation - Section E '!A$618:J2739,7,0)="","",VLOOKUP(C2623,' Disaggregation - Section E '!A$618:J2739,7,0)*100),"")</f>
        <v/>
      </c>
      <c r="F2623" s="877" t="str">
        <f ca="1">IFERROR(VLOOKUP(C2623,' Disaggregation - Section E '!A$618:J2739,5,0),"")</f>
        <v/>
      </c>
      <c r="G2623" s="876" t="str">
        <f ca="1">IFERROR(IF(VLOOKUP(C2623,' Disaggregation - Section E '!A$618:J2739,6,0)="","",VLOOKUP(C2623,' Disaggregation - Section E '!A$618:J2739,6,0)),"")</f>
        <v/>
      </c>
      <c r="H2623" s="876" t="str">
        <f ca="1">IFERROR(IF(INDEX(' Disaggregation - Section E '!F$618:F2739,MATCH(C2623,' Disaggregation - Section E '!A$618:A2739,0)+1,1)&lt;&gt;0,INDEX(' Disaggregation - Section E '!F$618:F2739,MATCH(C2623,' Disaggregation - Section E '!A$618:A2739,0)+1,1),""),"")</f>
        <v/>
      </c>
      <c r="I2623" s="877" t="str">
        <f ca="1">IFERROR(IF(VLOOKUP(C2623,' Disaggregation - Section E '!A$618:J2739,8,0)=0,"",VLOOKUP(C2623,' Disaggregation - Section E '!A$618:J2739,8,0)),"")</f>
        <v/>
      </c>
      <c r="J2623" s="877" t="str">
        <f ca="1">IFERROR(IF(VLOOKUP(C2623,' Disaggregation - Section E '!A$618:J2739,9,0)="","",VLOOKUP(C2623,' Disaggregation - Section E '!A$618:J2739,9,0)),"")</f>
        <v/>
      </c>
      <c r="K2623" s="873" t="str">
        <f ca="1">IFERROR(VLOOKUP(C2623,' Disaggregation - Section E '!A$618:J2739,3,0),"")</f>
        <v/>
      </c>
      <c r="L2623" s="873"/>
      <c r="M2623" s="873" t="str">
        <f ca="1">IFERROR(IF(VLOOKUP(C2623,' Disaggregation - Section E '!A$618:O1542,15,0)=0,"",VLOOKUP(C2623,' Disaggregation - Section E '!A$618:O1542,15,0)),"")</f>
        <v/>
      </c>
      <c r="N2623" s="877" t="str">
        <f ca="1">IFERROR(IF(VLOOKUP(C2623,' Disaggregation - Section E '!A$618:J2739,10,0)=0,"",VLOOKUP(C2623,' Disaggregation - Section E '!A$618:J2739,10,0)),"")</f>
        <v/>
      </c>
      <c r="O2623" s="873"/>
    </row>
    <row r="2624" spans="1:15" x14ac:dyDescent="0.35">
      <c r="A2624" s="873" t="b">
        <f t="shared" ca="1" si="159"/>
        <v>0</v>
      </c>
      <c r="B2624" s="873"/>
      <c r="C2624" s="884" t="str">
        <f ca="1">IF(COUNTA(O$1703:O2624)=1,"",OFFSET(B2622,-COUNTA(O$1703:O2624)+3,1))</f>
        <v>a1655000001juKPAAY</v>
      </c>
      <c r="D2624" s="878"/>
      <c r="E2624" s="875" t="str">
        <f ca="1">IFERROR(IF(VLOOKUP(C2624,' Disaggregation - Section E '!A$618:J2740,7,0)="","",VLOOKUP(C2624,' Disaggregation - Section E '!A$618:J2740,7,0)*100),"")</f>
        <v/>
      </c>
      <c r="F2624" s="877" t="str">
        <f ca="1">IFERROR(VLOOKUP(C2624,' Disaggregation - Section E '!A$618:J2740,5,0),"")</f>
        <v/>
      </c>
      <c r="G2624" s="876" t="str">
        <f ca="1">IFERROR(IF(VLOOKUP(C2624,' Disaggregation - Section E '!A$618:J2740,6,0)="","",VLOOKUP(C2624,' Disaggregation - Section E '!A$618:J2740,6,0)),"")</f>
        <v/>
      </c>
      <c r="H2624" s="876" t="str">
        <f ca="1">IFERROR(IF(INDEX(' Disaggregation - Section E '!F$618:F2740,MATCH(C2624,' Disaggregation - Section E '!A$618:A2740,0)+1,1)&lt;&gt;0,INDEX(' Disaggregation - Section E '!F$618:F2740,MATCH(C2624,' Disaggregation - Section E '!A$618:A2740,0)+1,1),""),"")</f>
        <v/>
      </c>
      <c r="I2624" s="877" t="str">
        <f ca="1">IFERROR(IF(VLOOKUP(C2624,' Disaggregation - Section E '!A$618:J2740,8,0)=0,"",VLOOKUP(C2624,' Disaggregation - Section E '!A$618:J2740,8,0)),"")</f>
        <v/>
      </c>
      <c r="J2624" s="877" t="str">
        <f ca="1">IFERROR(IF(VLOOKUP(C2624,' Disaggregation - Section E '!A$618:J2740,9,0)="","",VLOOKUP(C2624,' Disaggregation - Section E '!A$618:J2740,9,0)),"")</f>
        <v/>
      </c>
      <c r="K2624" s="873" t="str">
        <f ca="1">IFERROR(VLOOKUP(C2624,' Disaggregation - Section E '!A$618:J2740,3,0),"")</f>
        <v/>
      </c>
      <c r="L2624" s="873"/>
      <c r="M2624" s="873" t="str">
        <f ca="1">IFERROR(IF(VLOOKUP(C2624,' Disaggregation - Section E '!A$618:O1543,15,0)=0,"",VLOOKUP(C2624,' Disaggregation - Section E '!A$618:O1543,15,0)),"")</f>
        <v/>
      </c>
      <c r="N2624" s="877" t="str">
        <f ca="1">IFERROR(IF(VLOOKUP(C2624,' Disaggregation - Section E '!A$618:J2740,10,0)=0,"",VLOOKUP(C2624,' Disaggregation - Section E '!A$618:J2740,10,0)),"")</f>
        <v/>
      </c>
      <c r="O2624" s="873"/>
    </row>
    <row r="2625" spans="1:15" x14ac:dyDescent="0.35">
      <c r="A2625" s="873" t="b">
        <f t="shared" ref="A2625:A2688" ca="1" si="160">IF(M2625&lt;&gt;"",TRUE,FALSE)</f>
        <v>0</v>
      </c>
      <c r="B2625" s="873"/>
      <c r="C2625" s="884" t="str">
        <f ca="1">IF(COUNTA(O$1703:O2625)=1,"",OFFSET(B2623,-COUNTA(O$1703:O2625)+3,1))</f>
        <v>a1655000001juKQAAY</v>
      </c>
      <c r="D2625" s="878"/>
      <c r="E2625" s="875" t="str">
        <f ca="1">IFERROR(IF(VLOOKUP(C2625,' Disaggregation - Section E '!A$618:J2741,7,0)="","",VLOOKUP(C2625,' Disaggregation - Section E '!A$618:J2741,7,0)*100),"")</f>
        <v/>
      </c>
      <c r="F2625" s="877" t="str">
        <f ca="1">IFERROR(VLOOKUP(C2625,' Disaggregation - Section E '!A$618:J2741,5,0),"")</f>
        <v/>
      </c>
      <c r="G2625" s="876" t="str">
        <f ca="1">IFERROR(IF(VLOOKUP(C2625,' Disaggregation - Section E '!A$618:J2741,6,0)="","",VLOOKUP(C2625,' Disaggregation - Section E '!A$618:J2741,6,0)),"")</f>
        <v/>
      </c>
      <c r="H2625" s="876" t="str">
        <f ca="1">IFERROR(IF(INDEX(' Disaggregation - Section E '!F$618:F2741,MATCH(C2625,' Disaggregation - Section E '!A$618:A2741,0)+1,1)&lt;&gt;0,INDEX(' Disaggregation - Section E '!F$618:F2741,MATCH(C2625,' Disaggregation - Section E '!A$618:A2741,0)+1,1),""),"")</f>
        <v/>
      </c>
      <c r="I2625" s="877" t="str">
        <f ca="1">IFERROR(IF(VLOOKUP(C2625,' Disaggregation - Section E '!A$618:J2741,8,0)=0,"",VLOOKUP(C2625,' Disaggregation - Section E '!A$618:J2741,8,0)),"")</f>
        <v/>
      </c>
      <c r="J2625" s="877" t="str">
        <f ca="1">IFERROR(IF(VLOOKUP(C2625,' Disaggregation - Section E '!A$618:J2741,9,0)="","",VLOOKUP(C2625,' Disaggregation - Section E '!A$618:J2741,9,0)),"")</f>
        <v/>
      </c>
      <c r="K2625" s="873" t="str">
        <f ca="1">IFERROR(VLOOKUP(C2625,' Disaggregation - Section E '!A$618:J2741,3,0),"")</f>
        <v/>
      </c>
      <c r="L2625" s="873"/>
      <c r="M2625" s="873" t="str">
        <f ca="1">IFERROR(IF(VLOOKUP(C2625,' Disaggregation - Section E '!A$618:O1544,15,0)=0,"",VLOOKUP(C2625,' Disaggregation - Section E '!A$618:O1544,15,0)),"")</f>
        <v/>
      </c>
      <c r="N2625" s="877" t="str">
        <f ca="1">IFERROR(IF(VLOOKUP(C2625,' Disaggregation - Section E '!A$618:J2741,10,0)=0,"",VLOOKUP(C2625,' Disaggregation - Section E '!A$618:J2741,10,0)),"")</f>
        <v/>
      </c>
      <c r="O2625" s="873"/>
    </row>
    <row r="2626" spans="1:15" x14ac:dyDescent="0.35">
      <c r="A2626" s="873" t="b">
        <f t="shared" ca="1" si="160"/>
        <v>0</v>
      </c>
      <c r="B2626" s="873"/>
      <c r="C2626" s="884" t="str">
        <f ca="1">IF(COUNTA(O$1703:O2626)=1,"",OFFSET(B2624,-COUNTA(O$1703:O2626)+3,1))</f>
        <v>a1655000001juKRAAY</v>
      </c>
      <c r="D2626" s="878"/>
      <c r="E2626" s="875" t="str">
        <f ca="1">IFERROR(IF(VLOOKUP(C2626,' Disaggregation - Section E '!A$618:J2742,7,0)="","",VLOOKUP(C2626,' Disaggregation - Section E '!A$618:J2742,7,0)*100),"")</f>
        <v/>
      </c>
      <c r="F2626" s="877" t="str">
        <f ca="1">IFERROR(VLOOKUP(C2626,' Disaggregation - Section E '!A$618:J2742,5,0),"")</f>
        <v/>
      </c>
      <c r="G2626" s="876" t="str">
        <f ca="1">IFERROR(IF(VLOOKUP(C2626,' Disaggregation - Section E '!A$618:J2742,6,0)="","",VLOOKUP(C2626,' Disaggregation - Section E '!A$618:J2742,6,0)),"")</f>
        <v/>
      </c>
      <c r="H2626" s="876" t="str">
        <f ca="1">IFERROR(IF(INDEX(' Disaggregation - Section E '!F$618:F2742,MATCH(C2626,' Disaggregation - Section E '!A$618:A2742,0)+1,1)&lt;&gt;0,INDEX(' Disaggregation - Section E '!F$618:F2742,MATCH(C2626,' Disaggregation - Section E '!A$618:A2742,0)+1,1),""),"")</f>
        <v/>
      </c>
      <c r="I2626" s="877" t="str">
        <f ca="1">IFERROR(IF(VLOOKUP(C2626,' Disaggregation - Section E '!A$618:J2742,8,0)=0,"",VLOOKUP(C2626,' Disaggregation - Section E '!A$618:J2742,8,0)),"")</f>
        <v/>
      </c>
      <c r="J2626" s="877" t="str">
        <f ca="1">IFERROR(IF(VLOOKUP(C2626,' Disaggregation - Section E '!A$618:J2742,9,0)="","",VLOOKUP(C2626,' Disaggregation - Section E '!A$618:J2742,9,0)),"")</f>
        <v/>
      </c>
      <c r="K2626" s="873" t="str">
        <f ca="1">IFERROR(VLOOKUP(C2626,' Disaggregation - Section E '!A$618:J2742,3,0),"")</f>
        <v/>
      </c>
      <c r="L2626" s="873"/>
      <c r="M2626" s="873" t="str">
        <f ca="1">IFERROR(IF(VLOOKUP(C2626,' Disaggregation - Section E '!A$618:O1545,15,0)=0,"",VLOOKUP(C2626,' Disaggregation - Section E '!A$618:O1545,15,0)),"")</f>
        <v/>
      </c>
      <c r="N2626" s="877" t="str">
        <f ca="1">IFERROR(IF(VLOOKUP(C2626,' Disaggregation - Section E '!A$618:J2742,10,0)=0,"",VLOOKUP(C2626,' Disaggregation - Section E '!A$618:J2742,10,0)),"")</f>
        <v/>
      </c>
      <c r="O2626" s="873"/>
    </row>
    <row r="2627" spans="1:15" x14ac:dyDescent="0.35">
      <c r="A2627" s="873" t="b">
        <f t="shared" ca="1" si="160"/>
        <v>0</v>
      </c>
      <c r="B2627" s="873"/>
      <c r="C2627" s="884" t="str">
        <f ca="1">IF(COUNTA(O$1703:O2627)=1,"",OFFSET(B2625,-COUNTA(O$1703:O2627)+3,1))</f>
        <v>a1655000001juKSAAY</v>
      </c>
      <c r="D2627" s="878"/>
      <c r="E2627" s="875" t="str">
        <f ca="1">IFERROR(IF(VLOOKUP(C2627,' Disaggregation - Section E '!A$618:J2743,7,0)="","",VLOOKUP(C2627,' Disaggregation - Section E '!A$618:J2743,7,0)*100),"")</f>
        <v/>
      </c>
      <c r="F2627" s="877" t="str">
        <f ca="1">IFERROR(VLOOKUP(C2627,' Disaggregation - Section E '!A$618:J2743,5,0),"")</f>
        <v/>
      </c>
      <c r="G2627" s="876" t="str">
        <f ca="1">IFERROR(IF(VLOOKUP(C2627,' Disaggregation - Section E '!A$618:J2743,6,0)="","",VLOOKUP(C2627,' Disaggregation - Section E '!A$618:J2743,6,0)),"")</f>
        <v/>
      </c>
      <c r="H2627" s="876" t="str">
        <f ca="1">IFERROR(IF(INDEX(' Disaggregation - Section E '!F$618:F2743,MATCH(C2627,' Disaggregation - Section E '!A$618:A2743,0)+1,1)&lt;&gt;0,INDEX(' Disaggregation - Section E '!F$618:F2743,MATCH(C2627,' Disaggregation - Section E '!A$618:A2743,0)+1,1),""),"")</f>
        <v/>
      </c>
      <c r="I2627" s="877" t="str">
        <f ca="1">IFERROR(IF(VLOOKUP(C2627,' Disaggregation - Section E '!A$618:J2743,8,0)=0,"",VLOOKUP(C2627,' Disaggregation - Section E '!A$618:J2743,8,0)),"")</f>
        <v/>
      </c>
      <c r="J2627" s="877" t="str">
        <f ca="1">IFERROR(IF(VLOOKUP(C2627,' Disaggregation - Section E '!A$618:J2743,9,0)="","",VLOOKUP(C2627,' Disaggregation - Section E '!A$618:J2743,9,0)),"")</f>
        <v/>
      </c>
      <c r="K2627" s="873" t="str">
        <f ca="1">IFERROR(VLOOKUP(C2627,' Disaggregation - Section E '!A$618:J2743,3,0),"")</f>
        <v/>
      </c>
      <c r="L2627" s="873"/>
      <c r="M2627" s="873" t="str">
        <f ca="1">IFERROR(IF(VLOOKUP(C2627,' Disaggregation - Section E '!A$618:O1546,15,0)=0,"",VLOOKUP(C2627,' Disaggregation - Section E '!A$618:O1546,15,0)),"")</f>
        <v/>
      </c>
      <c r="N2627" s="877" t="str">
        <f ca="1">IFERROR(IF(VLOOKUP(C2627,' Disaggregation - Section E '!A$618:J2743,10,0)=0,"",VLOOKUP(C2627,' Disaggregation - Section E '!A$618:J2743,10,0)),"")</f>
        <v/>
      </c>
      <c r="O2627" s="873"/>
    </row>
    <row r="2628" spans="1:15" x14ac:dyDescent="0.35">
      <c r="A2628" s="873" t="b">
        <f t="shared" ca="1" si="160"/>
        <v>0</v>
      </c>
      <c r="B2628" s="873"/>
      <c r="C2628" s="884" t="str">
        <f ca="1">IF(COUNTA(O$1703:O2628)=1,"",OFFSET(B2626,-COUNTA(O$1703:O2628)+3,1))</f>
        <v>a1655000001juKTAAY</v>
      </c>
      <c r="D2628" s="878"/>
      <c r="E2628" s="875" t="str">
        <f ca="1">IFERROR(IF(VLOOKUP(C2628,' Disaggregation - Section E '!A$618:J2744,7,0)="","",VLOOKUP(C2628,' Disaggregation - Section E '!A$618:J2744,7,0)*100),"")</f>
        <v/>
      </c>
      <c r="F2628" s="877" t="str">
        <f ca="1">IFERROR(VLOOKUP(C2628,' Disaggregation - Section E '!A$618:J2744,5,0),"")</f>
        <v/>
      </c>
      <c r="G2628" s="876" t="str">
        <f ca="1">IFERROR(IF(VLOOKUP(C2628,' Disaggregation - Section E '!A$618:J2744,6,0)="","",VLOOKUP(C2628,' Disaggregation - Section E '!A$618:J2744,6,0)),"")</f>
        <v/>
      </c>
      <c r="H2628" s="876" t="str">
        <f ca="1">IFERROR(IF(INDEX(' Disaggregation - Section E '!F$618:F2744,MATCH(C2628,' Disaggregation - Section E '!A$618:A2744,0)+1,1)&lt;&gt;0,INDEX(' Disaggregation - Section E '!F$618:F2744,MATCH(C2628,' Disaggregation - Section E '!A$618:A2744,0)+1,1),""),"")</f>
        <v/>
      </c>
      <c r="I2628" s="877" t="str">
        <f ca="1">IFERROR(IF(VLOOKUP(C2628,' Disaggregation - Section E '!A$618:J2744,8,0)=0,"",VLOOKUP(C2628,' Disaggregation - Section E '!A$618:J2744,8,0)),"")</f>
        <v/>
      </c>
      <c r="J2628" s="877" t="str">
        <f ca="1">IFERROR(IF(VLOOKUP(C2628,' Disaggregation - Section E '!A$618:J2744,9,0)="","",VLOOKUP(C2628,' Disaggregation - Section E '!A$618:J2744,9,0)),"")</f>
        <v/>
      </c>
      <c r="K2628" s="873" t="str">
        <f ca="1">IFERROR(VLOOKUP(C2628,' Disaggregation - Section E '!A$618:J2744,3,0),"")</f>
        <v/>
      </c>
      <c r="L2628" s="873"/>
      <c r="M2628" s="873" t="str">
        <f ca="1">IFERROR(IF(VLOOKUP(C2628,' Disaggregation - Section E '!A$618:O1547,15,0)=0,"",VLOOKUP(C2628,' Disaggregation - Section E '!A$618:O1547,15,0)),"")</f>
        <v/>
      </c>
      <c r="N2628" s="877" t="str">
        <f ca="1">IFERROR(IF(VLOOKUP(C2628,' Disaggregation - Section E '!A$618:J2744,10,0)=0,"",VLOOKUP(C2628,' Disaggregation - Section E '!A$618:J2744,10,0)),"")</f>
        <v/>
      </c>
      <c r="O2628" s="873"/>
    </row>
    <row r="2629" spans="1:15" x14ac:dyDescent="0.35">
      <c r="A2629" s="873" t="b">
        <f t="shared" ca="1" si="160"/>
        <v>0</v>
      </c>
      <c r="B2629" s="873"/>
      <c r="C2629" s="884" t="str">
        <f ca="1">IF(COUNTA(O$1703:O2629)=1,"",OFFSET(B2627,-COUNTA(O$1703:O2629)+3,1))</f>
        <v>a1655000001juKUAAY</v>
      </c>
      <c r="D2629" s="878"/>
      <c r="E2629" s="875" t="str">
        <f ca="1">IFERROR(IF(VLOOKUP(C2629,' Disaggregation - Section E '!A$618:J2745,7,0)="","",VLOOKUP(C2629,' Disaggregation - Section E '!A$618:J2745,7,0)*100),"")</f>
        <v/>
      </c>
      <c r="F2629" s="877" t="str">
        <f ca="1">IFERROR(VLOOKUP(C2629,' Disaggregation - Section E '!A$618:J2745,5,0),"")</f>
        <v/>
      </c>
      <c r="G2629" s="876" t="str">
        <f ca="1">IFERROR(IF(VLOOKUP(C2629,' Disaggregation - Section E '!A$618:J2745,6,0)="","",VLOOKUP(C2629,' Disaggregation - Section E '!A$618:J2745,6,0)),"")</f>
        <v/>
      </c>
      <c r="H2629" s="876" t="str">
        <f ca="1">IFERROR(IF(INDEX(' Disaggregation - Section E '!F$618:F2745,MATCH(C2629,' Disaggregation - Section E '!A$618:A2745,0)+1,1)&lt;&gt;0,INDEX(' Disaggregation - Section E '!F$618:F2745,MATCH(C2629,' Disaggregation - Section E '!A$618:A2745,0)+1,1),""),"")</f>
        <v/>
      </c>
      <c r="I2629" s="877" t="str">
        <f ca="1">IFERROR(IF(VLOOKUP(C2629,' Disaggregation - Section E '!A$618:J2745,8,0)=0,"",VLOOKUP(C2629,' Disaggregation - Section E '!A$618:J2745,8,0)),"")</f>
        <v/>
      </c>
      <c r="J2629" s="877" t="str">
        <f ca="1">IFERROR(IF(VLOOKUP(C2629,' Disaggregation - Section E '!A$618:J2745,9,0)="","",VLOOKUP(C2629,' Disaggregation - Section E '!A$618:J2745,9,0)),"")</f>
        <v/>
      </c>
      <c r="K2629" s="873" t="str">
        <f ca="1">IFERROR(VLOOKUP(C2629,' Disaggregation - Section E '!A$618:J2745,3,0),"")</f>
        <v/>
      </c>
      <c r="L2629" s="873"/>
      <c r="M2629" s="873" t="str">
        <f ca="1">IFERROR(IF(VLOOKUP(C2629,' Disaggregation - Section E '!A$618:O1548,15,0)=0,"",VLOOKUP(C2629,' Disaggregation - Section E '!A$618:O1548,15,0)),"")</f>
        <v/>
      </c>
      <c r="N2629" s="877" t="str">
        <f ca="1">IFERROR(IF(VLOOKUP(C2629,' Disaggregation - Section E '!A$618:J2745,10,0)=0,"",VLOOKUP(C2629,' Disaggregation - Section E '!A$618:J2745,10,0)),"")</f>
        <v/>
      </c>
      <c r="O2629" s="873"/>
    </row>
    <row r="2630" spans="1:15" x14ac:dyDescent="0.35">
      <c r="A2630" s="873" t="b">
        <f t="shared" ca="1" si="160"/>
        <v>0</v>
      </c>
      <c r="B2630" s="873"/>
      <c r="C2630" s="884" t="str">
        <f ca="1">IF(COUNTA(O$1703:O2630)=1,"",OFFSET(B2628,-COUNTA(O$1703:O2630)+3,1))</f>
        <v>a1655000001juKVAAY</v>
      </c>
      <c r="D2630" s="878"/>
      <c r="E2630" s="875" t="str">
        <f ca="1">IFERROR(IF(VLOOKUP(C2630,' Disaggregation - Section E '!A$618:J2746,7,0)="","",VLOOKUP(C2630,' Disaggregation - Section E '!A$618:J2746,7,0)*100),"")</f>
        <v/>
      </c>
      <c r="F2630" s="877" t="str">
        <f ca="1">IFERROR(VLOOKUP(C2630,' Disaggregation - Section E '!A$618:J2746,5,0),"")</f>
        <v/>
      </c>
      <c r="G2630" s="876" t="str">
        <f ca="1">IFERROR(IF(VLOOKUP(C2630,' Disaggregation - Section E '!A$618:J2746,6,0)="","",VLOOKUP(C2630,' Disaggregation - Section E '!A$618:J2746,6,0)),"")</f>
        <v/>
      </c>
      <c r="H2630" s="876" t="str">
        <f ca="1">IFERROR(IF(INDEX(' Disaggregation - Section E '!F$618:F2746,MATCH(C2630,' Disaggregation - Section E '!A$618:A2746,0)+1,1)&lt;&gt;0,INDEX(' Disaggregation - Section E '!F$618:F2746,MATCH(C2630,' Disaggregation - Section E '!A$618:A2746,0)+1,1),""),"")</f>
        <v/>
      </c>
      <c r="I2630" s="877" t="str">
        <f ca="1">IFERROR(IF(VLOOKUP(C2630,' Disaggregation - Section E '!A$618:J2746,8,0)=0,"",VLOOKUP(C2630,' Disaggregation - Section E '!A$618:J2746,8,0)),"")</f>
        <v/>
      </c>
      <c r="J2630" s="877" t="str">
        <f ca="1">IFERROR(IF(VLOOKUP(C2630,' Disaggregation - Section E '!A$618:J2746,9,0)="","",VLOOKUP(C2630,' Disaggregation - Section E '!A$618:J2746,9,0)),"")</f>
        <v/>
      </c>
      <c r="K2630" s="873" t="str">
        <f ca="1">IFERROR(VLOOKUP(C2630,' Disaggregation - Section E '!A$618:J2746,3,0),"")</f>
        <v/>
      </c>
      <c r="L2630" s="873"/>
      <c r="M2630" s="873" t="str">
        <f ca="1">IFERROR(IF(VLOOKUP(C2630,' Disaggregation - Section E '!A$618:O1549,15,0)=0,"",VLOOKUP(C2630,' Disaggregation - Section E '!A$618:O1549,15,0)),"")</f>
        <v/>
      </c>
      <c r="N2630" s="877" t="str">
        <f ca="1">IFERROR(IF(VLOOKUP(C2630,' Disaggregation - Section E '!A$618:J2746,10,0)=0,"",VLOOKUP(C2630,' Disaggregation - Section E '!A$618:J2746,10,0)),"")</f>
        <v/>
      </c>
      <c r="O2630" s="873"/>
    </row>
    <row r="2631" spans="1:15" x14ac:dyDescent="0.35">
      <c r="A2631" s="873" t="b">
        <f t="shared" ca="1" si="160"/>
        <v>0</v>
      </c>
      <c r="B2631" s="873"/>
      <c r="C2631" s="884" t="str">
        <f ca="1">IF(COUNTA(O$1703:O2631)=1,"",OFFSET(B2629,-COUNTA(O$1703:O2631)+3,1))</f>
        <v>a1655000001juKWAAY</v>
      </c>
      <c r="D2631" s="878"/>
      <c r="E2631" s="875" t="str">
        <f ca="1">IFERROR(IF(VLOOKUP(C2631,' Disaggregation - Section E '!A$618:J2747,7,0)="","",VLOOKUP(C2631,' Disaggregation - Section E '!A$618:J2747,7,0)*100),"")</f>
        <v/>
      </c>
      <c r="F2631" s="877" t="str">
        <f ca="1">IFERROR(VLOOKUP(C2631,' Disaggregation - Section E '!A$618:J2747,5,0),"")</f>
        <v/>
      </c>
      <c r="G2631" s="876" t="str">
        <f ca="1">IFERROR(IF(VLOOKUP(C2631,' Disaggregation - Section E '!A$618:J2747,6,0)="","",VLOOKUP(C2631,' Disaggregation - Section E '!A$618:J2747,6,0)),"")</f>
        <v/>
      </c>
      <c r="H2631" s="876" t="str">
        <f ca="1">IFERROR(IF(INDEX(' Disaggregation - Section E '!F$618:F2747,MATCH(C2631,' Disaggregation - Section E '!A$618:A2747,0)+1,1)&lt;&gt;0,INDEX(' Disaggregation - Section E '!F$618:F2747,MATCH(C2631,' Disaggregation - Section E '!A$618:A2747,0)+1,1),""),"")</f>
        <v/>
      </c>
      <c r="I2631" s="877" t="str">
        <f ca="1">IFERROR(IF(VLOOKUP(C2631,' Disaggregation - Section E '!A$618:J2747,8,0)=0,"",VLOOKUP(C2631,' Disaggregation - Section E '!A$618:J2747,8,0)),"")</f>
        <v/>
      </c>
      <c r="J2631" s="877" t="str">
        <f ca="1">IFERROR(IF(VLOOKUP(C2631,' Disaggregation - Section E '!A$618:J2747,9,0)="","",VLOOKUP(C2631,' Disaggregation - Section E '!A$618:J2747,9,0)),"")</f>
        <v/>
      </c>
      <c r="K2631" s="873" t="str">
        <f ca="1">IFERROR(VLOOKUP(C2631,' Disaggregation - Section E '!A$618:J2747,3,0),"")</f>
        <v/>
      </c>
      <c r="L2631" s="873"/>
      <c r="M2631" s="873" t="str">
        <f ca="1">IFERROR(IF(VLOOKUP(C2631,' Disaggregation - Section E '!A$618:O1550,15,0)=0,"",VLOOKUP(C2631,' Disaggregation - Section E '!A$618:O1550,15,0)),"")</f>
        <v/>
      </c>
      <c r="N2631" s="877" t="str">
        <f ca="1">IFERROR(IF(VLOOKUP(C2631,' Disaggregation - Section E '!A$618:J2747,10,0)=0,"",VLOOKUP(C2631,' Disaggregation - Section E '!A$618:J2747,10,0)),"")</f>
        <v/>
      </c>
      <c r="O2631" s="873"/>
    </row>
    <row r="2632" spans="1:15" x14ac:dyDescent="0.35">
      <c r="A2632" s="873" t="b">
        <f t="shared" ca="1" si="160"/>
        <v>0</v>
      </c>
      <c r="B2632" s="873"/>
      <c r="C2632" s="884" t="str">
        <f ca="1">IF(COUNTA(O$1703:O2632)=1,"",OFFSET(B2630,-COUNTA(O$1703:O2632)+3,1))</f>
        <v>a1655000001juKXAAY</v>
      </c>
      <c r="D2632" s="878"/>
      <c r="E2632" s="875" t="str">
        <f ca="1">IFERROR(IF(VLOOKUP(C2632,' Disaggregation - Section E '!A$618:J2748,7,0)="","",VLOOKUP(C2632,' Disaggregation - Section E '!A$618:J2748,7,0)*100),"")</f>
        <v/>
      </c>
      <c r="F2632" s="877" t="str">
        <f ca="1">IFERROR(VLOOKUP(C2632,' Disaggregation - Section E '!A$618:J2748,5,0),"")</f>
        <v/>
      </c>
      <c r="G2632" s="876" t="str">
        <f ca="1">IFERROR(IF(VLOOKUP(C2632,' Disaggregation - Section E '!A$618:J2748,6,0)="","",VLOOKUP(C2632,' Disaggregation - Section E '!A$618:J2748,6,0)),"")</f>
        <v/>
      </c>
      <c r="H2632" s="876" t="str">
        <f ca="1">IFERROR(IF(INDEX(' Disaggregation - Section E '!F$618:F2748,MATCH(C2632,' Disaggregation - Section E '!A$618:A2748,0)+1,1)&lt;&gt;0,INDEX(' Disaggregation - Section E '!F$618:F2748,MATCH(C2632,' Disaggregation - Section E '!A$618:A2748,0)+1,1),""),"")</f>
        <v/>
      </c>
      <c r="I2632" s="877" t="str">
        <f ca="1">IFERROR(IF(VLOOKUP(C2632,' Disaggregation - Section E '!A$618:J2748,8,0)=0,"",VLOOKUP(C2632,' Disaggregation - Section E '!A$618:J2748,8,0)),"")</f>
        <v/>
      </c>
      <c r="J2632" s="877" t="str">
        <f ca="1">IFERROR(IF(VLOOKUP(C2632,' Disaggregation - Section E '!A$618:J2748,9,0)="","",VLOOKUP(C2632,' Disaggregation - Section E '!A$618:J2748,9,0)),"")</f>
        <v/>
      </c>
      <c r="K2632" s="873" t="str">
        <f ca="1">IFERROR(VLOOKUP(C2632,' Disaggregation - Section E '!A$618:J2748,3,0),"")</f>
        <v/>
      </c>
      <c r="L2632" s="873"/>
      <c r="M2632" s="873" t="str">
        <f ca="1">IFERROR(IF(VLOOKUP(C2632,' Disaggregation - Section E '!A$618:O1551,15,0)=0,"",VLOOKUP(C2632,' Disaggregation - Section E '!A$618:O1551,15,0)),"")</f>
        <v/>
      </c>
      <c r="N2632" s="877" t="str">
        <f ca="1">IFERROR(IF(VLOOKUP(C2632,' Disaggregation - Section E '!A$618:J2748,10,0)=0,"",VLOOKUP(C2632,' Disaggregation - Section E '!A$618:J2748,10,0)),"")</f>
        <v/>
      </c>
      <c r="O2632" s="873"/>
    </row>
    <row r="2633" spans="1:15" x14ac:dyDescent="0.35">
      <c r="A2633" s="873" t="b">
        <f t="shared" ca="1" si="160"/>
        <v>0</v>
      </c>
      <c r="B2633" s="873"/>
      <c r="C2633" s="884" t="str">
        <f ca="1">IF(COUNTA(O$1703:O2633)=1,"",OFFSET(B2631,-COUNTA(O$1703:O2633)+3,1))</f>
        <v>a1655000001juKYAAY</v>
      </c>
      <c r="D2633" s="878"/>
      <c r="E2633" s="875" t="str">
        <f ca="1">IFERROR(IF(VLOOKUP(C2633,' Disaggregation - Section E '!A$618:J2749,7,0)="","",VLOOKUP(C2633,' Disaggregation - Section E '!A$618:J2749,7,0)*100),"")</f>
        <v/>
      </c>
      <c r="F2633" s="877" t="str">
        <f ca="1">IFERROR(VLOOKUP(C2633,' Disaggregation - Section E '!A$618:J2749,5,0),"")</f>
        <v/>
      </c>
      <c r="G2633" s="876" t="str">
        <f ca="1">IFERROR(IF(VLOOKUP(C2633,' Disaggregation - Section E '!A$618:J2749,6,0)="","",VLOOKUP(C2633,' Disaggregation - Section E '!A$618:J2749,6,0)),"")</f>
        <v/>
      </c>
      <c r="H2633" s="876" t="str">
        <f ca="1">IFERROR(IF(INDEX(' Disaggregation - Section E '!F$618:F2749,MATCH(C2633,' Disaggregation - Section E '!A$618:A2749,0)+1,1)&lt;&gt;0,INDEX(' Disaggregation - Section E '!F$618:F2749,MATCH(C2633,' Disaggregation - Section E '!A$618:A2749,0)+1,1),""),"")</f>
        <v/>
      </c>
      <c r="I2633" s="877" t="str">
        <f ca="1">IFERROR(IF(VLOOKUP(C2633,' Disaggregation - Section E '!A$618:J2749,8,0)=0,"",VLOOKUP(C2633,' Disaggregation - Section E '!A$618:J2749,8,0)),"")</f>
        <v/>
      </c>
      <c r="J2633" s="877" t="str">
        <f ca="1">IFERROR(IF(VLOOKUP(C2633,' Disaggregation - Section E '!A$618:J2749,9,0)="","",VLOOKUP(C2633,' Disaggregation - Section E '!A$618:J2749,9,0)),"")</f>
        <v/>
      </c>
      <c r="K2633" s="873" t="str">
        <f ca="1">IFERROR(VLOOKUP(C2633,' Disaggregation - Section E '!A$618:J2749,3,0),"")</f>
        <v/>
      </c>
      <c r="L2633" s="873"/>
      <c r="M2633" s="873" t="str">
        <f ca="1">IFERROR(IF(VLOOKUP(C2633,' Disaggregation - Section E '!A$618:O1552,15,0)=0,"",VLOOKUP(C2633,' Disaggregation - Section E '!A$618:O1552,15,0)),"")</f>
        <v/>
      </c>
      <c r="N2633" s="877" t="str">
        <f ca="1">IFERROR(IF(VLOOKUP(C2633,' Disaggregation - Section E '!A$618:J2749,10,0)=0,"",VLOOKUP(C2633,' Disaggregation - Section E '!A$618:J2749,10,0)),"")</f>
        <v/>
      </c>
      <c r="O2633" s="873"/>
    </row>
    <row r="2634" spans="1:15" x14ac:dyDescent="0.35">
      <c r="A2634" s="873" t="b">
        <f t="shared" ca="1" si="160"/>
        <v>0</v>
      </c>
      <c r="B2634" s="873"/>
      <c r="C2634" s="884" t="str">
        <f ca="1">IF(COUNTA(O$1703:O2634)=1,"",OFFSET(B2632,-COUNTA(O$1703:O2634)+3,1))</f>
        <v>a1655000001juKZAAY</v>
      </c>
      <c r="D2634" s="878"/>
      <c r="E2634" s="875" t="str">
        <f ca="1">IFERROR(IF(VLOOKUP(C2634,' Disaggregation - Section E '!A$618:J2750,7,0)="","",VLOOKUP(C2634,' Disaggregation - Section E '!A$618:J2750,7,0)*100),"")</f>
        <v/>
      </c>
      <c r="F2634" s="877" t="str">
        <f ca="1">IFERROR(VLOOKUP(C2634,' Disaggregation - Section E '!A$618:J2750,5,0),"")</f>
        <v/>
      </c>
      <c r="G2634" s="876" t="str">
        <f ca="1">IFERROR(IF(VLOOKUP(C2634,' Disaggregation - Section E '!A$618:J2750,6,0)="","",VLOOKUP(C2634,' Disaggregation - Section E '!A$618:J2750,6,0)),"")</f>
        <v/>
      </c>
      <c r="H2634" s="876" t="str">
        <f ca="1">IFERROR(IF(INDEX(' Disaggregation - Section E '!F$618:F2750,MATCH(C2634,' Disaggregation - Section E '!A$618:A2750,0)+1,1)&lt;&gt;0,INDEX(' Disaggregation - Section E '!F$618:F2750,MATCH(C2634,' Disaggregation - Section E '!A$618:A2750,0)+1,1),""),"")</f>
        <v/>
      </c>
      <c r="I2634" s="877" t="str">
        <f ca="1">IFERROR(IF(VLOOKUP(C2634,' Disaggregation - Section E '!A$618:J2750,8,0)=0,"",VLOOKUP(C2634,' Disaggregation - Section E '!A$618:J2750,8,0)),"")</f>
        <v/>
      </c>
      <c r="J2634" s="877" t="str">
        <f ca="1">IFERROR(IF(VLOOKUP(C2634,' Disaggregation - Section E '!A$618:J2750,9,0)="","",VLOOKUP(C2634,' Disaggregation - Section E '!A$618:J2750,9,0)),"")</f>
        <v/>
      </c>
      <c r="K2634" s="873" t="str">
        <f ca="1">IFERROR(VLOOKUP(C2634,' Disaggregation - Section E '!A$618:J2750,3,0),"")</f>
        <v/>
      </c>
      <c r="L2634" s="873"/>
      <c r="M2634" s="873" t="str">
        <f ca="1">IFERROR(IF(VLOOKUP(C2634,' Disaggregation - Section E '!A$618:O1553,15,0)=0,"",VLOOKUP(C2634,' Disaggregation - Section E '!A$618:O1553,15,0)),"")</f>
        <v/>
      </c>
      <c r="N2634" s="877" t="str">
        <f ca="1">IFERROR(IF(VLOOKUP(C2634,' Disaggregation - Section E '!A$618:J2750,10,0)=0,"",VLOOKUP(C2634,' Disaggregation - Section E '!A$618:J2750,10,0)),"")</f>
        <v/>
      </c>
      <c r="O2634" s="873"/>
    </row>
    <row r="2635" spans="1:15" x14ac:dyDescent="0.35">
      <c r="A2635" s="873" t="b">
        <f t="shared" ca="1" si="160"/>
        <v>0</v>
      </c>
      <c r="B2635" s="873"/>
      <c r="C2635" s="884" t="str">
        <f ca="1">IF(COUNTA(O$1703:O2635)=1,"",OFFSET(B2633,-COUNTA(O$1703:O2635)+3,1))</f>
        <v>a1655000001juKaAAI</v>
      </c>
      <c r="D2635" s="878"/>
      <c r="E2635" s="875" t="str">
        <f ca="1">IFERROR(IF(VLOOKUP(C2635,' Disaggregation - Section E '!A$618:J2751,7,0)="","",VLOOKUP(C2635,' Disaggregation - Section E '!A$618:J2751,7,0)*100),"")</f>
        <v/>
      </c>
      <c r="F2635" s="877" t="str">
        <f ca="1">IFERROR(VLOOKUP(C2635,' Disaggregation - Section E '!A$618:J2751,5,0),"")</f>
        <v/>
      </c>
      <c r="G2635" s="876" t="str">
        <f ca="1">IFERROR(IF(VLOOKUP(C2635,' Disaggregation - Section E '!A$618:J2751,6,0)="","",VLOOKUP(C2635,' Disaggregation - Section E '!A$618:J2751,6,0)),"")</f>
        <v/>
      </c>
      <c r="H2635" s="876" t="str">
        <f ca="1">IFERROR(IF(INDEX(' Disaggregation - Section E '!F$618:F2751,MATCH(C2635,' Disaggregation - Section E '!A$618:A2751,0)+1,1)&lt;&gt;0,INDEX(' Disaggregation - Section E '!F$618:F2751,MATCH(C2635,' Disaggregation - Section E '!A$618:A2751,0)+1,1),""),"")</f>
        <v/>
      </c>
      <c r="I2635" s="877" t="str">
        <f ca="1">IFERROR(IF(VLOOKUP(C2635,' Disaggregation - Section E '!A$618:J2751,8,0)=0,"",VLOOKUP(C2635,' Disaggregation - Section E '!A$618:J2751,8,0)),"")</f>
        <v/>
      </c>
      <c r="J2635" s="877" t="str">
        <f ca="1">IFERROR(IF(VLOOKUP(C2635,' Disaggregation - Section E '!A$618:J2751,9,0)="","",VLOOKUP(C2635,' Disaggregation - Section E '!A$618:J2751,9,0)),"")</f>
        <v/>
      </c>
      <c r="K2635" s="873" t="str">
        <f ca="1">IFERROR(VLOOKUP(C2635,' Disaggregation - Section E '!A$618:J2751,3,0),"")</f>
        <v/>
      </c>
      <c r="L2635" s="873"/>
      <c r="M2635" s="873" t="str">
        <f ca="1">IFERROR(IF(VLOOKUP(C2635,' Disaggregation - Section E '!A$618:O1554,15,0)=0,"",VLOOKUP(C2635,' Disaggregation - Section E '!A$618:O1554,15,0)),"")</f>
        <v/>
      </c>
      <c r="N2635" s="877" t="str">
        <f ca="1">IFERROR(IF(VLOOKUP(C2635,' Disaggregation - Section E '!A$618:J2751,10,0)=0,"",VLOOKUP(C2635,' Disaggregation - Section E '!A$618:J2751,10,0)),"")</f>
        <v/>
      </c>
      <c r="O2635" s="873"/>
    </row>
    <row r="2636" spans="1:15" x14ac:dyDescent="0.35">
      <c r="A2636" s="873" t="b">
        <f t="shared" ca="1" si="160"/>
        <v>0</v>
      </c>
      <c r="B2636" s="873"/>
      <c r="C2636" s="884" t="str">
        <f ca="1">IF(COUNTA(O$1703:O2636)=1,"",OFFSET(B2634,-COUNTA(O$1703:O2636)+3,1))</f>
        <v>a1655000001juKbAAI</v>
      </c>
      <c r="D2636" s="878"/>
      <c r="E2636" s="875" t="str">
        <f ca="1">IFERROR(IF(VLOOKUP(C2636,' Disaggregation - Section E '!A$618:J2752,7,0)="","",VLOOKUP(C2636,' Disaggregation - Section E '!A$618:J2752,7,0)*100),"")</f>
        <v/>
      </c>
      <c r="F2636" s="877" t="str">
        <f ca="1">IFERROR(VLOOKUP(C2636,' Disaggregation - Section E '!A$618:J2752,5,0),"")</f>
        <v/>
      </c>
      <c r="G2636" s="876" t="str">
        <f ca="1">IFERROR(IF(VLOOKUP(C2636,' Disaggregation - Section E '!A$618:J2752,6,0)="","",VLOOKUP(C2636,' Disaggregation - Section E '!A$618:J2752,6,0)),"")</f>
        <v/>
      </c>
      <c r="H2636" s="876" t="str">
        <f ca="1">IFERROR(IF(INDEX(' Disaggregation - Section E '!F$618:F2752,MATCH(C2636,' Disaggregation - Section E '!A$618:A2752,0)+1,1)&lt;&gt;0,INDEX(' Disaggregation - Section E '!F$618:F2752,MATCH(C2636,' Disaggregation - Section E '!A$618:A2752,0)+1,1),""),"")</f>
        <v/>
      </c>
      <c r="I2636" s="877" t="str">
        <f ca="1">IFERROR(IF(VLOOKUP(C2636,' Disaggregation - Section E '!A$618:J2752,8,0)=0,"",VLOOKUP(C2636,' Disaggregation - Section E '!A$618:J2752,8,0)),"")</f>
        <v/>
      </c>
      <c r="J2636" s="877" t="str">
        <f ca="1">IFERROR(IF(VLOOKUP(C2636,' Disaggregation - Section E '!A$618:J2752,9,0)="","",VLOOKUP(C2636,' Disaggregation - Section E '!A$618:J2752,9,0)),"")</f>
        <v/>
      </c>
      <c r="K2636" s="873" t="str">
        <f ca="1">IFERROR(VLOOKUP(C2636,' Disaggregation - Section E '!A$618:J2752,3,0),"")</f>
        <v/>
      </c>
      <c r="L2636" s="873"/>
      <c r="M2636" s="873" t="str">
        <f ca="1">IFERROR(IF(VLOOKUP(C2636,' Disaggregation - Section E '!A$618:O1555,15,0)=0,"",VLOOKUP(C2636,' Disaggregation - Section E '!A$618:O1555,15,0)),"")</f>
        <v/>
      </c>
      <c r="N2636" s="877" t="str">
        <f ca="1">IFERROR(IF(VLOOKUP(C2636,' Disaggregation - Section E '!A$618:J2752,10,0)=0,"",VLOOKUP(C2636,' Disaggregation - Section E '!A$618:J2752,10,0)),"")</f>
        <v/>
      </c>
      <c r="O2636" s="873"/>
    </row>
    <row r="2637" spans="1:15" x14ac:dyDescent="0.35">
      <c r="A2637" s="873" t="b">
        <f t="shared" ca="1" si="160"/>
        <v>0</v>
      </c>
      <c r="B2637" s="873"/>
      <c r="C2637" s="884" t="str">
        <f ca="1">IF(COUNTA(O$1703:O2637)=1,"",OFFSET(B2635,-COUNTA(O$1703:O2637)+3,1))</f>
        <v>a1655000001juKcAAI</v>
      </c>
      <c r="D2637" s="878"/>
      <c r="E2637" s="875" t="str">
        <f ca="1">IFERROR(IF(VLOOKUP(C2637,' Disaggregation - Section E '!A$618:J2753,7,0)="","",VLOOKUP(C2637,' Disaggregation - Section E '!A$618:J2753,7,0)*100),"")</f>
        <v/>
      </c>
      <c r="F2637" s="877" t="str">
        <f ca="1">IFERROR(VLOOKUP(C2637,' Disaggregation - Section E '!A$618:J2753,5,0),"")</f>
        <v/>
      </c>
      <c r="G2637" s="876" t="str">
        <f ca="1">IFERROR(IF(VLOOKUP(C2637,' Disaggregation - Section E '!A$618:J2753,6,0)="","",VLOOKUP(C2637,' Disaggregation - Section E '!A$618:J2753,6,0)),"")</f>
        <v/>
      </c>
      <c r="H2637" s="876" t="str">
        <f ca="1">IFERROR(IF(INDEX(' Disaggregation - Section E '!F$618:F2753,MATCH(C2637,' Disaggregation - Section E '!A$618:A2753,0)+1,1)&lt;&gt;0,INDEX(' Disaggregation - Section E '!F$618:F2753,MATCH(C2637,' Disaggregation - Section E '!A$618:A2753,0)+1,1),""),"")</f>
        <v/>
      </c>
      <c r="I2637" s="877" t="str">
        <f ca="1">IFERROR(IF(VLOOKUP(C2637,' Disaggregation - Section E '!A$618:J2753,8,0)=0,"",VLOOKUP(C2637,' Disaggregation - Section E '!A$618:J2753,8,0)),"")</f>
        <v/>
      </c>
      <c r="J2637" s="877" t="str">
        <f ca="1">IFERROR(IF(VLOOKUP(C2637,' Disaggregation - Section E '!A$618:J2753,9,0)="","",VLOOKUP(C2637,' Disaggregation - Section E '!A$618:J2753,9,0)),"")</f>
        <v/>
      </c>
      <c r="K2637" s="873" t="str">
        <f ca="1">IFERROR(VLOOKUP(C2637,' Disaggregation - Section E '!A$618:J2753,3,0),"")</f>
        <v/>
      </c>
      <c r="L2637" s="873"/>
      <c r="M2637" s="873" t="str">
        <f ca="1">IFERROR(IF(VLOOKUP(C2637,' Disaggregation - Section E '!A$618:O1556,15,0)=0,"",VLOOKUP(C2637,' Disaggregation - Section E '!A$618:O1556,15,0)),"")</f>
        <v/>
      </c>
      <c r="N2637" s="877" t="str">
        <f ca="1">IFERROR(IF(VLOOKUP(C2637,' Disaggregation - Section E '!A$618:J2753,10,0)=0,"",VLOOKUP(C2637,' Disaggregation - Section E '!A$618:J2753,10,0)),"")</f>
        <v/>
      </c>
      <c r="O2637" s="873"/>
    </row>
    <row r="2638" spans="1:15" x14ac:dyDescent="0.35">
      <c r="A2638" s="873" t="b">
        <f t="shared" ca="1" si="160"/>
        <v>0</v>
      </c>
      <c r="B2638" s="873"/>
      <c r="C2638" s="884" t="str">
        <f ca="1">IF(COUNTA(O$1703:O2638)=1,"",OFFSET(B2636,-COUNTA(O$1703:O2638)+3,1))</f>
        <v>a1655000001juKdAAI</v>
      </c>
      <c r="D2638" s="878"/>
      <c r="E2638" s="875" t="str">
        <f ca="1">IFERROR(IF(VLOOKUP(C2638,' Disaggregation - Section E '!A$618:J2754,7,0)="","",VLOOKUP(C2638,' Disaggregation - Section E '!A$618:J2754,7,0)*100),"")</f>
        <v/>
      </c>
      <c r="F2638" s="877" t="str">
        <f ca="1">IFERROR(VLOOKUP(C2638,' Disaggregation - Section E '!A$618:J2754,5,0),"")</f>
        <v/>
      </c>
      <c r="G2638" s="876" t="str">
        <f ca="1">IFERROR(IF(VLOOKUP(C2638,' Disaggregation - Section E '!A$618:J2754,6,0)="","",VLOOKUP(C2638,' Disaggregation - Section E '!A$618:J2754,6,0)),"")</f>
        <v/>
      </c>
      <c r="H2638" s="876" t="str">
        <f ca="1">IFERROR(IF(INDEX(' Disaggregation - Section E '!F$618:F2754,MATCH(C2638,' Disaggregation - Section E '!A$618:A2754,0)+1,1)&lt;&gt;0,INDEX(' Disaggregation - Section E '!F$618:F2754,MATCH(C2638,' Disaggregation - Section E '!A$618:A2754,0)+1,1),""),"")</f>
        <v/>
      </c>
      <c r="I2638" s="877" t="str">
        <f ca="1">IFERROR(IF(VLOOKUP(C2638,' Disaggregation - Section E '!A$618:J2754,8,0)=0,"",VLOOKUP(C2638,' Disaggregation - Section E '!A$618:J2754,8,0)),"")</f>
        <v/>
      </c>
      <c r="J2638" s="877" t="str">
        <f ca="1">IFERROR(IF(VLOOKUP(C2638,' Disaggregation - Section E '!A$618:J2754,9,0)="","",VLOOKUP(C2638,' Disaggregation - Section E '!A$618:J2754,9,0)),"")</f>
        <v/>
      </c>
      <c r="K2638" s="873" t="str">
        <f ca="1">IFERROR(VLOOKUP(C2638,' Disaggregation - Section E '!A$618:J2754,3,0),"")</f>
        <v/>
      </c>
      <c r="L2638" s="873"/>
      <c r="M2638" s="873" t="str">
        <f ca="1">IFERROR(IF(VLOOKUP(C2638,' Disaggregation - Section E '!A$618:O1557,15,0)=0,"",VLOOKUP(C2638,' Disaggregation - Section E '!A$618:O1557,15,0)),"")</f>
        <v/>
      </c>
      <c r="N2638" s="877" t="str">
        <f ca="1">IFERROR(IF(VLOOKUP(C2638,' Disaggregation - Section E '!A$618:J2754,10,0)=0,"",VLOOKUP(C2638,' Disaggregation - Section E '!A$618:J2754,10,0)),"")</f>
        <v/>
      </c>
      <c r="O2638" s="873"/>
    </row>
    <row r="2639" spans="1:15" x14ac:dyDescent="0.35">
      <c r="A2639" s="873" t="b">
        <f t="shared" ca="1" si="160"/>
        <v>0</v>
      </c>
      <c r="B2639" s="873"/>
      <c r="C2639" s="884" t="str">
        <f ca="1">IF(COUNTA(O$1703:O2639)=1,"",OFFSET(B2637,-COUNTA(O$1703:O2639)+3,1))</f>
        <v>a1655000001juKeAAI</v>
      </c>
      <c r="D2639" s="878"/>
      <c r="E2639" s="875" t="str">
        <f ca="1">IFERROR(IF(VLOOKUP(C2639,' Disaggregation - Section E '!A$618:J2755,7,0)="","",VLOOKUP(C2639,' Disaggregation - Section E '!A$618:J2755,7,0)*100),"")</f>
        <v/>
      </c>
      <c r="F2639" s="877" t="str">
        <f ca="1">IFERROR(VLOOKUP(C2639,' Disaggregation - Section E '!A$618:J2755,5,0),"")</f>
        <v/>
      </c>
      <c r="G2639" s="876" t="str">
        <f ca="1">IFERROR(IF(VLOOKUP(C2639,' Disaggregation - Section E '!A$618:J2755,6,0)="","",VLOOKUP(C2639,' Disaggregation - Section E '!A$618:J2755,6,0)),"")</f>
        <v/>
      </c>
      <c r="H2639" s="876" t="str">
        <f ca="1">IFERROR(IF(INDEX(' Disaggregation - Section E '!F$618:F2755,MATCH(C2639,' Disaggregation - Section E '!A$618:A2755,0)+1,1)&lt;&gt;0,INDEX(' Disaggregation - Section E '!F$618:F2755,MATCH(C2639,' Disaggregation - Section E '!A$618:A2755,0)+1,1),""),"")</f>
        <v/>
      </c>
      <c r="I2639" s="877" t="str">
        <f ca="1">IFERROR(IF(VLOOKUP(C2639,' Disaggregation - Section E '!A$618:J2755,8,0)=0,"",VLOOKUP(C2639,' Disaggregation - Section E '!A$618:J2755,8,0)),"")</f>
        <v/>
      </c>
      <c r="J2639" s="877" t="str">
        <f ca="1">IFERROR(IF(VLOOKUP(C2639,' Disaggregation - Section E '!A$618:J2755,9,0)="","",VLOOKUP(C2639,' Disaggregation - Section E '!A$618:J2755,9,0)),"")</f>
        <v/>
      </c>
      <c r="K2639" s="873" t="str">
        <f ca="1">IFERROR(VLOOKUP(C2639,' Disaggregation - Section E '!A$618:J2755,3,0),"")</f>
        <v/>
      </c>
      <c r="L2639" s="873"/>
      <c r="M2639" s="873" t="str">
        <f ca="1">IFERROR(IF(VLOOKUP(C2639,' Disaggregation - Section E '!A$618:O1558,15,0)=0,"",VLOOKUP(C2639,' Disaggregation - Section E '!A$618:O1558,15,0)),"")</f>
        <v/>
      </c>
      <c r="N2639" s="877" t="str">
        <f ca="1">IFERROR(IF(VLOOKUP(C2639,' Disaggregation - Section E '!A$618:J2755,10,0)=0,"",VLOOKUP(C2639,' Disaggregation - Section E '!A$618:J2755,10,0)),"")</f>
        <v/>
      </c>
      <c r="O2639" s="873"/>
    </row>
    <row r="2640" spans="1:15" x14ac:dyDescent="0.35">
      <c r="A2640" s="873" t="b">
        <f t="shared" ca="1" si="160"/>
        <v>0</v>
      </c>
      <c r="B2640" s="873"/>
      <c r="C2640" s="884" t="str">
        <f ca="1">IF(COUNTA(O$1703:O2640)=1,"",OFFSET(B2638,-COUNTA(O$1703:O2640)+3,1))</f>
        <v>a1655000001juKfAAI</v>
      </c>
      <c r="D2640" s="878"/>
      <c r="E2640" s="875" t="str">
        <f ca="1">IFERROR(IF(VLOOKUP(C2640,' Disaggregation - Section E '!A$618:J2756,7,0)="","",VLOOKUP(C2640,' Disaggregation - Section E '!A$618:J2756,7,0)*100),"")</f>
        <v/>
      </c>
      <c r="F2640" s="877" t="str">
        <f ca="1">IFERROR(VLOOKUP(C2640,' Disaggregation - Section E '!A$618:J2756,5,0),"")</f>
        <v/>
      </c>
      <c r="G2640" s="876" t="str">
        <f ca="1">IFERROR(IF(VLOOKUP(C2640,' Disaggregation - Section E '!A$618:J2756,6,0)="","",VLOOKUP(C2640,' Disaggregation - Section E '!A$618:J2756,6,0)),"")</f>
        <v/>
      </c>
      <c r="H2640" s="876" t="str">
        <f ca="1">IFERROR(IF(INDEX(' Disaggregation - Section E '!F$618:F2756,MATCH(C2640,' Disaggregation - Section E '!A$618:A2756,0)+1,1)&lt;&gt;0,INDEX(' Disaggregation - Section E '!F$618:F2756,MATCH(C2640,' Disaggregation - Section E '!A$618:A2756,0)+1,1),""),"")</f>
        <v/>
      </c>
      <c r="I2640" s="877" t="str">
        <f ca="1">IFERROR(IF(VLOOKUP(C2640,' Disaggregation - Section E '!A$618:J2756,8,0)=0,"",VLOOKUP(C2640,' Disaggregation - Section E '!A$618:J2756,8,0)),"")</f>
        <v/>
      </c>
      <c r="J2640" s="877" t="str">
        <f ca="1">IFERROR(IF(VLOOKUP(C2640,' Disaggregation - Section E '!A$618:J2756,9,0)="","",VLOOKUP(C2640,' Disaggregation - Section E '!A$618:J2756,9,0)),"")</f>
        <v/>
      </c>
      <c r="K2640" s="873" t="str">
        <f ca="1">IFERROR(VLOOKUP(C2640,' Disaggregation - Section E '!A$618:J2756,3,0),"")</f>
        <v/>
      </c>
      <c r="L2640" s="873"/>
      <c r="M2640" s="873" t="str">
        <f ca="1">IFERROR(IF(VLOOKUP(C2640,' Disaggregation - Section E '!A$618:O1559,15,0)=0,"",VLOOKUP(C2640,' Disaggregation - Section E '!A$618:O1559,15,0)),"")</f>
        <v/>
      </c>
      <c r="N2640" s="877" t="str">
        <f ca="1">IFERROR(IF(VLOOKUP(C2640,' Disaggregation - Section E '!A$618:J2756,10,0)=0,"",VLOOKUP(C2640,' Disaggregation - Section E '!A$618:J2756,10,0)),"")</f>
        <v/>
      </c>
      <c r="O2640" s="873"/>
    </row>
    <row r="2641" spans="1:15" x14ac:dyDescent="0.35">
      <c r="A2641" s="873" t="b">
        <f t="shared" ca="1" si="160"/>
        <v>0</v>
      </c>
      <c r="B2641" s="873"/>
      <c r="C2641" s="884" t="str">
        <f ca="1">IF(COUNTA(O$1703:O2641)=1,"",OFFSET(B2639,-COUNTA(O$1703:O2641)+3,1))</f>
        <v>a1655000001juKgAAI</v>
      </c>
      <c r="D2641" s="878"/>
      <c r="E2641" s="875" t="str">
        <f ca="1">IFERROR(IF(VLOOKUP(C2641,' Disaggregation - Section E '!A$618:J2757,7,0)="","",VLOOKUP(C2641,' Disaggregation - Section E '!A$618:J2757,7,0)*100),"")</f>
        <v/>
      </c>
      <c r="F2641" s="877" t="str">
        <f ca="1">IFERROR(VLOOKUP(C2641,' Disaggregation - Section E '!A$618:J2757,5,0),"")</f>
        <v/>
      </c>
      <c r="G2641" s="876" t="str">
        <f ca="1">IFERROR(IF(VLOOKUP(C2641,' Disaggregation - Section E '!A$618:J2757,6,0)="","",VLOOKUP(C2641,' Disaggregation - Section E '!A$618:J2757,6,0)),"")</f>
        <v/>
      </c>
      <c r="H2641" s="876" t="str">
        <f ca="1">IFERROR(IF(INDEX(' Disaggregation - Section E '!F$618:F2757,MATCH(C2641,' Disaggregation - Section E '!A$618:A2757,0)+1,1)&lt;&gt;0,INDEX(' Disaggregation - Section E '!F$618:F2757,MATCH(C2641,' Disaggregation - Section E '!A$618:A2757,0)+1,1),""),"")</f>
        <v/>
      </c>
      <c r="I2641" s="877" t="str">
        <f ca="1">IFERROR(IF(VLOOKUP(C2641,' Disaggregation - Section E '!A$618:J2757,8,0)=0,"",VLOOKUP(C2641,' Disaggregation - Section E '!A$618:J2757,8,0)),"")</f>
        <v/>
      </c>
      <c r="J2641" s="877" t="str">
        <f ca="1">IFERROR(IF(VLOOKUP(C2641,' Disaggregation - Section E '!A$618:J2757,9,0)="","",VLOOKUP(C2641,' Disaggregation - Section E '!A$618:J2757,9,0)),"")</f>
        <v/>
      </c>
      <c r="K2641" s="873" t="str">
        <f ca="1">IFERROR(VLOOKUP(C2641,' Disaggregation - Section E '!A$618:J2757,3,0),"")</f>
        <v/>
      </c>
      <c r="L2641" s="873"/>
      <c r="M2641" s="873" t="str">
        <f ca="1">IFERROR(IF(VLOOKUP(C2641,' Disaggregation - Section E '!A$618:O1560,15,0)=0,"",VLOOKUP(C2641,' Disaggregation - Section E '!A$618:O1560,15,0)),"")</f>
        <v/>
      </c>
      <c r="N2641" s="877" t="str">
        <f ca="1">IFERROR(IF(VLOOKUP(C2641,' Disaggregation - Section E '!A$618:J2757,10,0)=0,"",VLOOKUP(C2641,' Disaggregation - Section E '!A$618:J2757,10,0)),"")</f>
        <v/>
      </c>
      <c r="O2641" s="873"/>
    </row>
    <row r="2642" spans="1:15" x14ac:dyDescent="0.35">
      <c r="A2642" s="873" t="b">
        <f t="shared" ca="1" si="160"/>
        <v>0</v>
      </c>
      <c r="B2642" s="873"/>
      <c r="C2642" s="884" t="str">
        <f ca="1">IF(COUNTA(O$1703:O2642)=1,"",OFFSET(B2640,-COUNTA(O$1703:O2642)+3,1))</f>
        <v>a1655000001juKhAAI</v>
      </c>
      <c r="D2642" s="878"/>
      <c r="E2642" s="875" t="str">
        <f ca="1">IFERROR(IF(VLOOKUP(C2642,' Disaggregation - Section E '!A$618:J2758,7,0)="","",VLOOKUP(C2642,' Disaggregation - Section E '!A$618:J2758,7,0)*100),"")</f>
        <v/>
      </c>
      <c r="F2642" s="877" t="str">
        <f ca="1">IFERROR(VLOOKUP(C2642,' Disaggregation - Section E '!A$618:J2758,5,0),"")</f>
        <v/>
      </c>
      <c r="G2642" s="876" t="str">
        <f ca="1">IFERROR(IF(VLOOKUP(C2642,' Disaggregation - Section E '!A$618:J2758,6,0)="","",VLOOKUP(C2642,' Disaggregation - Section E '!A$618:J2758,6,0)),"")</f>
        <v/>
      </c>
      <c r="H2642" s="876" t="str">
        <f ca="1">IFERROR(IF(INDEX(' Disaggregation - Section E '!F$618:F2758,MATCH(C2642,' Disaggregation - Section E '!A$618:A2758,0)+1,1)&lt;&gt;0,INDEX(' Disaggregation - Section E '!F$618:F2758,MATCH(C2642,' Disaggregation - Section E '!A$618:A2758,0)+1,1),""),"")</f>
        <v/>
      </c>
      <c r="I2642" s="877" t="str">
        <f ca="1">IFERROR(IF(VLOOKUP(C2642,' Disaggregation - Section E '!A$618:J2758,8,0)=0,"",VLOOKUP(C2642,' Disaggregation - Section E '!A$618:J2758,8,0)),"")</f>
        <v/>
      </c>
      <c r="J2642" s="877" t="str">
        <f ca="1">IFERROR(IF(VLOOKUP(C2642,' Disaggregation - Section E '!A$618:J2758,9,0)="","",VLOOKUP(C2642,' Disaggregation - Section E '!A$618:J2758,9,0)),"")</f>
        <v/>
      </c>
      <c r="K2642" s="873" t="str">
        <f ca="1">IFERROR(VLOOKUP(C2642,' Disaggregation - Section E '!A$618:J2758,3,0),"")</f>
        <v/>
      </c>
      <c r="L2642" s="873"/>
      <c r="M2642" s="873" t="str">
        <f ca="1">IFERROR(IF(VLOOKUP(C2642,' Disaggregation - Section E '!A$618:O1561,15,0)=0,"",VLOOKUP(C2642,' Disaggregation - Section E '!A$618:O1561,15,0)),"")</f>
        <v/>
      </c>
      <c r="N2642" s="877" t="str">
        <f ca="1">IFERROR(IF(VLOOKUP(C2642,' Disaggregation - Section E '!A$618:J2758,10,0)=0,"",VLOOKUP(C2642,' Disaggregation - Section E '!A$618:J2758,10,0)),"")</f>
        <v/>
      </c>
      <c r="O2642" s="873"/>
    </row>
    <row r="2643" spans="1:15" x14ac:dyDescent="0.35">
      <c r="A2643" s="873" t="b">
        <f t="shared" ca="1" si="160"/>
        <v>0</v>
      </c>
      <c r="B2643" s="873"/>
      <c r="C2643" s="884" t="str">
        <f ca="1">IF(COUNTA(O$1703:O2643)=1,"",OFFSET(B2641,-COUNTA(O$1703:O2643)+3,1))</f>
        <v>a1655000001juKiAAI</v>
      </c>
      <c r="D2643" s="878"/>
      <c r="E2643" s="875" t="str">
        <f ca="1">IFERROR(IF(VLOOKUP(C2643,' Disaggregation - Section E '!A$618:J2759,7,0)="","",VLOOKUP(C2643,' Disaggregation - Section E '!A$618:J2759,7,0)*100),"")</f>
        <v/>
      </c>
      <c r="F2643" s="877" t="str">
        <f ca="1">IFERROR(VLOOKUP(C2643,' Disaggregation - Section E '!A$618:J2759,5,0),"")</f>
        <v/>
      </c>
      <c r="G2643" s="876" t="str">
        <f ca="1">IFERROR(IF(VLOOKUP(C2643,' Disaggregation - Section E '!A$618:J2759,6,0)="","",VLOOKUP(C2643,' Disaggregation - Section E '!A$618:J2759,6,0)),"")</f>
        <v/>
      </c>
      <c r="H2643" s="876" t="str">
        <f ca="1">IFERROR(IF(INDEX(' Disaggregation - Section E '!F$618:F2759,MATCH(C2643,' Disaggregation - Section E '!A$618:A2759,0)+1,1)&lt;&gt;0,INDEX(' Disaggregation - Section E '!F$618:F2759,MATCH(C2643,' Disaggregation - Section E '!A$618:A2759,0)+1,1),""),"")</f>
        <v/>
      </c>
      <c r="I2643" s="877" t="str">
        <f ca="1">IFERROR(IF(VLOOKUP(C2643,' Disaggregation - Section E '!A$618:J2759,8,0)=0,"",VLOOKUP(C2643,' Disaggregation - Section E '!A$618:J2759,8,0)),"")</f>
        <v/>
      </c>
      <c r="J2643" s="877" t="str">
        <f ca="1">IFERROR(IF(VLOOKUP(C2643,' Disaggregation - Section E '!A$618:J2759,9,0)="","",VLOOKUP(C2643,' Disaggregation - Section E '!A$618:J2759,9,0)),"")</f>
        <v/>
      </c>
      <c r="K2643" s="873" t="str">
        <f ca="1">IFERROR(VLOOKUP(C2643,' Disaggregation - Section E '!A$618:J2759,3,0),"")</f>
        <v/>
      </c>
      <c r="L2643" s="873"/>
      <c r="M2643" s="873" t="str">
        <f ca="1">IFERROR(IF(VLOOKUP(C2643,' Disaggregation - Section E '!A$618:O1562,15,0)=0,"",VLOOKUP(C2643,' Disaggregation - Section E '!A$618:O1562,15,0)),"")</f>
        <v/>
      </c>
      <c r="N2643" s="877" t="str">
        <f ca="1">IFERROR(IF(VLOOKUP(C2643,' Disaggregation - Section E '!A$618:J2759,10,0)=0,"",VLOOKUP(C2643,' Disaggregation - Section E '!A$618:J2759,10,0)),"")</f>
        <v/>
      </c>
      <c r="O2643" s="873"/>
    </row>
    <row r="2644" spans="1:15" x14ac:dyDescent="0.35">
      <c r="A2644" s="873" t="b">
        <f t="shared" ca="1" si="160"/>
        <v>0</v>
      </c>
      <c r="B2644" s="873"/>
      <c r="C2644" s="884" t="str">
        <f ca="1">IF(COUNTA(O$1703:O2644)=1,"",OFFSET(B2642,-COUNTA(O$1703:O2644)+3,1))</f>
        <v>a1655000001juKjAAI</v>
      </c>
      <c r="D2644" s="878"/>
      <c r="E2644" s="875" t="str">
        <f ca="1">IFERROR(IF(VLOOKUP(C2644,' Disaggregation - Section E '!A$618:J2760,7,0)="","",VLOOKUP(C2644,' Disaggregation - Section E '!A$618:J2760,7,0)*100),"")</f>
        <v/>
      </c>
      <c r="F2644" s="877" t="str">
        <f ca="1">IFERROR(VLOOKUP(C2644,' Disaggregation - Section E '!A$618:J2760,5,0),"")</f>
        <v/>
      </c>
      <c r="G2644" s="876" t="str">
        <f ca="1">IFERROR(IF(VLOOKUP(C2644,' Disaggregation - Section E '!A$618:J2760,6,0)="","",VLOOKUP(C2644,' Disaggregation - Section E '!A$618:J2760,6,0)),"")</f>
        <v/>
      </c>
      <c r="H2644" s="876" t="str">
        <f ca="1">IFERROR(IF(INDEX(' Disaggregation - Section E '!F$618:F2760,MATCH(C2644,' Disaggregation - Section E '!A$618:A2760,0)+1,1)&lt;&gt;0,INDEX(' Disaggregation - Section E '!F$618:F2760,MATCH(C2644,' Disaggregation - Section E '!A$618:A2760,0)+1,1),""),"")</f>
        <v/>
      </c>
      <c r="I2644" s="877" t="str">
        <f ca="1">IFERROR(IF(VLOOKUP(C2644,' Disaggregation - Section E '!A$618:J2760,8,0)=0,"",VLOOKUP(C2644,' Disaggregation - Section E '!A$618:J2760,8,0)),"")</f>
        <v/>
      </c>
      <c r="J2644" s="877" t="str">
        <f ca="1">IFERROR(IF(VLOOKUP(C2644,' Disaggregation - Section E '!A$618:J2760,9,0)="","",VLOOKUP(C2644,' Disaggregation - Section E '!A$618:J2760,9,0)),"")</f>
        <v/>
      </c>
      <c r="K2644" s="873" t="str">
        <f ca="1">IFERROR(VLOOKUP(C2644,' Disaggregation - Section E '!A$618:J2760,3,0),"")</f>
        <v/>
      </c>
      <c r="L2644" s="873"/>
      <c r="M2644" s="873" t="str">
        <f ca="1">IFERROR(IF(VLOOKUP(C2644,' Disaggregation - Section E '!A$618:O1563,15,0)=0,"",VLOOKUP(C2644,' Disaggregation - Section E '!A$618:O1563,15,0)),"")</f>
        <v/>
      </c>
      <c r="N2644" s="877" t="str">
        <f ca="1">IFERROR(IF(VLOOKUP(C2644,' Disaggregation - Section E '!A$618:J2760,10,0)=0,"",VLOOKUP(C2644,' Disaggregation - Section E '!A$618:J2760,10,0)),"")</f>
        <v/>
      </c>
      <c r="O2644" s="873"/>
    </row>
    <row r="2645" spans="1:15" x14ac:dyDescent="0.35">
      <c r="A2645" s="873" t="b">
        <f t="shared" ca="1" si="160"/>
        <v>0</v>
      </c>
      <c r="B2645" s="873"/>
      <c r="C2645" s="884" t="str">
        <f ca="1">IF(COUNTA(O$1703:O2645)=1,"",OFFSET(B2643,-COUNTA(O$1703:O2645)+3,1))</f>
        <v>a1655000001juKkAAI</v>
      </c>
      <c r="D2645" s="878"/>
      <c r="E2645" s="875" t="str">
        <f ca="1">IFERROR(IF(VLOOKUP(C2645,' Disaggregation - Section E '!A$618:J2761,7,0)="","",VLOOKUP(C2645,' Disaggregation - Section E '!A$618:J2761,7,0)*100),"")</f>
        <v/>
      </c>
      <c r="F2645" s="877" t="str">
        <f ca="1">IFERROR(VLOOKUP(C2645,' Disaggregation - Section E '!A$618:J2761,5,0),"")</f>
        <v/>
      </c>
      <c r="G2645" s="876" t="str">
        <f ca="1">IFERROR(IF(VLOOKUP(C2645,' Disaggregation - Section E '!A$618:J2761,6,0)="","",VLOOKUP(C2645,' Disaggregation - Section E '!A$618:J2761,6,0)),"")</f>
        <v/>
      </c>
      <c r="H2645" s="876" t="str">
        <f ca="1">IFERROR(IF(INDEX(' Disaggregation - Section E '!F$618:F2761,MATCH(C2645,' Disaggregation - Section E '!A$618:A2761,0)+1,1)&lt;&gt;0,INDEX(' Disaggregation - Section E '!F$618:F2761,MATCH(C2645,' Disaggregation - Section E '!A$618:A2761,0)+1,1),""),"")</f>
        <v/>
      </c>
      <c r="I2645" s="877" t="str">
        <f ca="1">IFERROR(IF(VLOOKUP(C2645,' Disaggregation - Section E '!A$618:J2761,8,0)=0,"",VLOOKUP(C2645,' Disaggregation - Section E '!A$618:J2761,8,0)),"")</f>
        <v/>
      </c>
      <c r="J2645" s="877" t="str">
        <f ca="1">IFERROR(IF(VLOOKUP(C2645,' Disaggregation - Section E '!A$618:J2761,9,0)="","",VLOOKUP(C2645,' Disaggregation - Section E '!A$618:J2761,9,0)),"")</f>
        <v/>
      </c>
      <c r="K2645" s="873" t="str">
        <f ca="1">IFERROR(VLOOKUP(C2645,' Disaggregation - Section E '!A$618:J2761,3,0),"")</f>
        <v/>
      </c>
      <c r="L2645" s="873"/>
      <c r="M2645" s="873" t="str">
        <f ca="1">IFERROR(IF(VLOOKUP(C2645,' Disaggregation - Section E '!A$618:O1564,15,0)=0,"",VLOOKUP(C2645,' Disaggregation - Section E '!A$618:O1564,15,0)),"")</f>
        <v/>
      </c>
      <c r="N2645" s="877" t="str">
        <f ca="1">IFERROR(IF(VLOOKUP(C2645,' Disaggregation - Section E '!A$618:J2761,10,0)=0,"",VLOOKUP(C2645,' Disaggregation - Section E '!A$618:J2761,10,0)),"")</f>
        <v/>
      </c>
      <c r="O2645" s="873"/>
    </row>
    <row r="2646" spans="1:15" x14ac:dyDescent="0.35">
      <c r="A2646" s="873" t="b">
        <f t="shared" ca="1" si="160"/>
        <v>0</v>
      </c>
      <c r="B2646" s="873"/>
      <c r="C2646" s="884" t="str">
        <f ca="1">IF(COUNTA(O$1703:O2646)=1,"",OFFSET(B2644,-COUNTA(O$1703:O2646)+3,1))</f>
        <v>a1655000001juKlAAI</v>
      </c>
      <c r="D2646" s="878"/>
      <c r="E2646" s="875" t="str">
        <f ca="1">IFERROR(IF(VLOOKUP(C2646,' Disaggregation - Section E '!A$618:J2762,7,0)="","",VLOOKUP(C2646,' Disaggregation - Section E '!A$618:J2762,7,0)*100),"")</f>
        <v/>
      </c>
      <c r="F2646" s="877" t="str">
        <f ca="1">IFERROR(VLOOKUP(C2646,' Disaggregation - Section E '!A$618:J2762,5,0),"")</f>
        <v/>
      </c>
      <c r="G2646" s="876" t="str">
        <f ca="1">IFERROR(IF(VLOOKUP(C2646,' Disaggregation - Section E '!A$618:J2762,6,0)="","",VLOOKUP(C2646,' Disaggregation - Section E '!A$618:J2762,6,0)),"")</f>
        <v/>
      </c>
      <c r="H2646" s="876" t="str">
        <f ca="1">IFERROR(IF(INDEX(' Disaggregation - Section E '!F$618:F2762,MATCH(C2646,' Disaggregation - Section E '!A$618:A2762,0)+1,1)&lt;&gt;0,INDEX(' Disaggregation - Section E '!F$618:F2762,MATCH(C2646,' Disaggregation - Section E '!A$618:A2762,0)+1,1),""),"")</f>
        <v/>
      </c>
      <c r="I2646" s="877" t="str">
        <f ca="1">IFERROR(IF(VLOOKUP(C2646,' Disaggregation - Section E '!A$618:J2762,8,0)=0,"",VLOOKUP(C2646,' Disaggregation - Section E '!A$618:J2762,8,0)),"")</f>
        <v/>
      </c>
      <c r="J2646" s="877" t="str">
        <f ca="1">IFERROR(IF(VLOOKUP(C2646,' Disaggregation - Section E '!A$618:J2762,9,0)="","",VLOOKUP(C2646,' Disaggregation - Section E '!A$618:J2762,9,0)),"")</f>
        <v/>
      </c>
      <c r="K2646" s="873" t="str">
        <f ca="1">IFERROR(VLOOKUP(C2646,' Disaggregation - Section E '!A$618:J2762,3,0),"")</f>
        <v/>
      </c>
      <c r="L2646" s="873"/>
      <c r="M2646" s="873" t="str">
        <f ca="1">IFERROR(IF(VLOOKUP(C2646,' Disaggregation - Section E '!A$618:O1565,15,0)=0,"",VLOOKUP(C2646,' Disaggregation - Section E '!A$618:O1565,15,0)),"")</f>
        <v/>
      </c>
      <c r="N2646" s="877" t="str">
        <f ca="1">IFERROR(IF(VLOOKUP(C2646,' Disaggregation - Section E '!A$618:J2762,10,0)=0,"",VLOOKUP(C2646,' Disaggregation - Section E '!A$618:J2762,10,0)),"")</f>
        <v/>
      </c>
      <c r="O2646" s="873"/>
    </row>
    <row r="2647" spans="1:15" x14ac:dyDescent="0.35">
      <c r="A2647" s="873" t="b">
        <f t="shared" ca="1" si="160"/>
        <v>0</v>
      </c>
      <c r="B2647" s="873"/>
      <c r="C2647" s="884" t="str">
        <f ca="1">IF(COUNTA(O$1703:O2647)=1,"",OFFSET(B2645,-COUNTA(O$1703:O2647)+3,1))</f>
        <v>a1655000001juKmAAI</v>
      </c>
      <c r="D2647" s="878"/>
      <c r="E2647" s="875" t="str">
        <f ca="1">IFERROR(IF(VLOOKUP(C2647,' Disaggregation - Section E '!A$618:J2763,7,0)="","",VLOOKUP(C2647,' Disaggregation - Section E '!A$618:J2763,7,0)*100),"")</f>
        <v/>
      </c>
      <c r="F2647" s="877" t="str">
        <f ca="1">IFERROR(VLOOKUP(C2647,' Disaggregation - Section E '!A$618:J2763,5,0),"")</f>
        <v/>
      </c>
      <c r="G2647" s="876" t="str">
        <f ca="1">IFERROR(IF(VLOOKUP(C2647,' Disaggregation - Section E '!A$618:J2763,6,0)="","",VLOOKUP(C2647,' Disaggregation - Section E '!A$618:J2763,6,0)),"")</f>
        <v/>
      </c>
      <c r="H2647" s="876" t="str">
        <f ca="1">IFERROR(IF(INDEX(' Disaggregation - Section E '!F$618:F2763,MATCH(C2647,' Disaggregation - Section E '!A$618:A2763,0)+1,1)&lt;&gt;0,INDEX(' Disaggregation - Section E '!F$618:F2763,MATCH(C2647,' Disaggregation - Section E '!A$618:A2763,0)+1,1),""),"")</f>
        <v/>
      </c>
      <c r="I2647" s="877" t="str">
        <f ca="1">IFERROR(IF(VLOOKUP(C2647,' Disaggregation - Section E '!A$618:J2763,8,0)=0,"",VLOOKUP(C2647,' Disaggregation - Section E '!A$618:J2763,8,0)),"")</f>
        <v/>
      </c>
      <c r="J2647" s="877" t="str">
        <f ca="1">IFERROR(IF(VLOOKUP(C2647,' Disaggregation - Section E '!A$618:J2763,9,0)="","",VLOOKUP(C2647,' Disaggregation - Section E '!A$618:J2763,9,0)),"")</f>
        <v/>
      </c>
      <c r="K2647" s="873" t="str">
        <f ca="1">IFERROR(VLOOKUP(C2647,' Disaggregation - Section E '!A$618:J2763,3,0),"")</f>
        <v/>
      </c>
      <c r="L2647" s="873"/>
      <c r="M2647" s="873" t="str">
        <f ca="1">IFERROR(IF(VLOOKUP(C2647,' Disaggregation - Section E '!A$618:O1566,15,0)=0,"",VLOOKUP(C2647,' Disaggregation - Section E '!A$618:O1566,15,0)),"")</f>
        <v/>
      </c>
      <c r="N2647" s="877" t="str">
        <f ca="1">IFERROR(IF(VLOOKUP(C2647,' Disaggregation - Section E '!A$618:J2763,10,0)=0,"",VLOOKUP(C2647,' Disaggregation - Section E '!A$618:J2763,10,0)),"")</f>
        <v/>
      </c>
      <c r="O2647" s="873"/>
    </row>
    <row r="2648" spans="1:15" x14ac:dyDescent="0.35">
      <c r="A2648" s="873" t="b">
        <f t="shared" ca="1" si="160"/>
        <v>0</v>
      </c>
      <c r="B2648" s="873"/>
      <c r="C2648" s="884" t="str">
        <f ca="1">IF(COUNTA(O$1703:O2648)=1,"",OFFSET(B2646,-COUNTA(O$1703:O2648)+3,1))</f>
        <v>a1655000001juKnAAI</v>
      </c>
      <c r="D2648" s="878"/>
      <c r="E2648" s="875" t="str">
        <f ca="1">IFERROR(IF(VLOOKUP(C2648,' Disaggregation - Section E '!A$618:J2764,7,0)="","",VLOOKUP(C2648,' Disaggregation - Section E '!A$618:J2764,7,0)*100),"")</f>
        <v/>
      </c>
      <c r="F2648" s="877" t="str">
        <f ca="1">IFERROR(VLOOKUP(C2648,' Disaggregation - Section E '!A$618:J2764,5,0),"")</f>
        <v/>
      </c>
      <c r="G2648" s="876" t="str">
        <f ca="1">IFERROR(IF(VLOOKUP(C2648,' Disaggregation - Section E '!A$618:J2764,6,0)="","",VLOOKUP(C2648,' Disaggregation - Section E '!A$618:J2764,6,0)),"")</f>
        <v/>
      </c>
      <c r="H2648" s="876" t="str">
        <f ca="1">IFERROR(IF(INDEX(' Disaggregation - Section E '!F$618:F2764,MATCH(C2648,' Disaggregation - Section E '!A$618:A2764,0)+1,1)&lt;&gt;0,INDEX(' Disaggregation - Section E '!F$618:F2764,MATCH(C2648,' Disaggregation - Section E '!A$618:A2764,0)+1,1),""),"")</f>
        <v/>
      </c>
      <c r="I2648" s="877" t="str">
        <f ca="1">IFERROR(IF(VLOOKUP(C2648,' Disaggregation - Section E '!A$618:J2764,8,0)=0,"",VLOOKUP(C2648,' Disaggregation - Section E '!A$618:J2764,8,0)),"")</f>
        <v/>
      </c>
      <c r="J2648" s="877" t="str">
        <f ca="1">IFERROR(IF(VLOOKUP(C2648,' Disaggregation - Section E '!A$618:J2764,9,0)="","",VLOOKUP(C2648,' Disaggregation - Section E '!A$618:J2764,9,0)),"")</f>
        <v/>
      </c>
      <c r="K2648" s="873" t="str">
        <f ca="1">IFERROR(VLOOKUP(C2648,' Disaggregation - Section E '!A$618:J2764,3,0),"")</f>
        <v/>
      </c>
      <c r="L2648" s="873"/>
      <c r="M2648" s="873" t="str">
        <f ca="1">IFERROR(IF(VLOOKUP(C2648,' Disaggregation - Section E '!A$618:O1567,15,0)=0,"",VLOOKUP(C2648,' Disaggregation - Section E '!A$618:O1567,15,0)),"")</f>
        <v/>
      </c>
      <c r="N2648" s="877" t="str">
        <f ca="1">IFERROR(IF(VLOOKUP(C2648,' Disaggregation - Section E '!A$618:J2764,10,0)=0,"",VLOOKUP(C2648,' Disaggregation - Section E '!A$618:J2764,10,0)),"")</f>
        <v/>
      </c>
      <c r="O2648" s="873"/>
    </row>
    <row r="2649" spans="1:15" x14ac:dyDescent="0.35">
      <c r="A2649" s="873" t="b">
        <f t="shared" ca="1" si="160"/>
        <v>0</v>
      </c>
      <c r="B2649" s="873"/>
      <c r="C2649" s="884" t="str">
        <f ca="1">IF(COUNTA(O$1703:O2649)=1,"",OFFSET(B2647,-COUNTA(O$1703:O2649)+3,1))</f>
        <v>a1655000001juKoAAI</v>
      </c>
      <c r="D2649" s="878"/>
      <c r="E2649" s="875" t="str">
        <f ca="1">IFERROR(IF(VLOOKUP(C2649,' Disaggregation - Section E '!A$618:J2765,7,0)="","",VLOOKUP(C2649,' Disaggregation - Section E '!A$618:J2765,7,0)*100),"")</f>
        <v/>
      </c>
      <c r="F2649" s="877" t="str">
        <f ca="1">IFERROR(VLOOKUP(C2649,' Disaggregation - Section E '!A$618:J2765,5,0),"")</f>
        <v/>
      </c>
      <c r="G2649" s="876" t="str">
        <f ca="1">IFERROR(IF(VLOOKUP(C2649,' Disaggregation - Section E '!A$618:J2765,6,0)="","",VLOOKUP(C2649,' Disaggregation - Section E '!A$618:J2765,6,0)),"")</f>
        <v/>
      </c>
      <c r="H2649" s="876" t="str">
        <f ca="1">IFERROR(IF(INDEX(' Disaggregation - Section E '!F$618:F2765,MATCH(C2649,' Disaggregation - Section E '!A$618:A2765,0)+1,1)&lt;&gt;0,INDEX(' Disaggregation - Section E '!F$618:F2765,MATCH(C2649,' Disaggregation - Section E '!A$618:A2765,0)+1,1),""),"")</f>
        <v/>
      </c>
      <c r="I2649" s="877" t="str">
        <f ca="1">IFERROR(IF(VLOOKUP(C2649,' Disaggregation - Section E '!A$618:J2765,8,0)=0,"",VLOOKUP(C2649,' Disaggregation - Section E '!A$618:J2765,8,0)),"")</f>
        <v/>
      </c>
      <c r="J2649" s="877" t="str">
        <f ca="1">IFERROR(IF(VLOOKUP(C2649,' Disaggregation - Section E '!A$618:J2765,9,0)="","",VLOOKUP(C2649,' Disaggregation - Section E '!A$618:J2765,9,0)),"")</f>
        <v/>
      </c>
      <c r="K2649" s="873" t="str">
        <f ca="1">IFERROR(VLOOKUP(C2649,' Disaggregation - Section E '!A$618:J2765,3,0),"")</f>
        <v/>
      </c>
      <c r="L2649" s="873"/>
      <c r="M2649" s="873" t="str">
        <f ca="1">IFERROR(IF(VLOOKUP(C2649,' Disaggregation - Section E '!A$618:O1568,15,0)=0,"",VLOOKUP(C2649,' Disaggregation - Section E '!A$618:O1568,15,0)),"")</f>
        <v/>
      </c>
      <c r="N2649" s="877" t="str">
        <f ca="1">IFERROR(IF(VLOOKUP(C2649,' Disaggregation - Section E '!A$618:J2765,10,0)=0,"",VLOOKUP(C2649,' Disaggregation - Section E '!A$618:J2765,10,0)),"")</f>
        <v/>
      </c>
      <c r="O2649" s="873"/>
    </row>
    <row r="2650" spans="1:15" x14ac:dyDescent="0.35">
      <c r="A2650" s="873" t="b">
        <f t="shared" ca="1" si="160"/>
        <v>0</v>
      </c>
      <c r="B2650" s="873"/>
      <c r="C2650" s="884" t="str">
        <f ca="1">IF(COUNTA(O$1703:O2650)=1,"",OFFSET(B2648,-COUNTA(O$1703:O2650)+3,1))</f>
        <v>a1655000001juKpAAI</v>
      </c>
      <c r="D2650" s="878"/>
      <c r="E2650" s="875" t="str">
        <f ca="1">IFERROR(IF(VLOOKUP(C2650,' Disaggregation - Section E '!A$618:J2766,7,0)="","",VLOOKUP(C2650,' Disaggregation - Section E '!A$618:J2766,7,0)*100),"")</f>
        <v/>
      </c>
      <c r="F2650" s="877" t="str">
        <f ca="1">IFERROR(VLOOKUP(C2650,' Disaggregation - Section E '!A$618:J2766,5,0),"")</f>
        <v/>
      </c>
      <c r="G2650" s="876" t="str">
        <f ca="1">IFERROR(IF(VLOOKUP(C2650,' Disaggregation - Section E '!A$618:J2766,6,0)="","",VLOOKUP(C2650,' Disaggregation - Section E '!A$618:J2766,6,0)),"")</f>
        <v/>
      </c>
      <c r="H2650" s="876" t="str">
        <f ca="1">IFERROR(IF(INDEX(' Disaggregation - Section E '!F$618:F2766,MATCH(C2650,' Disaggregation - Section E '!A$618:A2766,0)+1,1)&lt;&gt;0,INDEX(' Disaggregation - Section E '!F$618:F2766,MATCH(C2650,' Disaggregation - Section E '!A$618:A2766,0)+1,1),""),"")</f>
        <v/>
      </c>
      <c r="I2650" s="877" t="str">
        <f ca="1">IFERROR(IF(VLOOKUP(C2650,' Disaggregation - Section E '!A$618:J2766,8,0)=0,"",VLOOKUP(C2650,' Disaggregation - Section E '!A$618:J2766,8,0)),"")</f>
        <v/>
      </c>
      <c r="J2650" s="877" t="str">
        <f ca="1">IFERROR(IF(VLOOKUP(C2650,' Disaggregation - Section E '!A$618:J2766,9,0)="","",VLOOKUP(C2650,' Disaggregation - Section E '!A$618:J2766,9,0)),"")</f>
        <v/>
      </c>
      <c r="K2650" s="873" t="str">
        <f ca="1">IFERROR(VLOOKUP(C2650,' Disaggregation - Section E '!A$618:J2766,3,0),"")</f>
        <v/>
      </c>
      <c r="L2650" s="873"/>
      <c r="M2650" s="873" t="str">
        <f ca="1">IFERROR(IF(VLOOKUP(C2650,' Disaggregation - Section E '!A$618:O1569,15,0)=0,"",VLOOKUP(C2650,' Disaggregation - Section E '!A$618:O1569,15,0)),"")</f>
        <v/>
      </c>
      <c r="N2650" s="877" t="str">
        <f ca="1">IFERROR(IF(VLOOKUP(C2650,' Disaggregation - Section E '!A$618:J2766,10,0)=0,"",VLOOKUP(C2650,' Disaggregation - Section E '!A$618:J2766,10,0)),"")</f>
        <v/>
      </c>
      <c r="O2650" s="873"/>
    </row>
    <row r="2651" spans="1:15" x14ac:dyDescent="0.35">
      <c r="A2651" s="873" t="b">
        <f t="shared" ca="1" si="160"/>
        <v>0</v>
      </c>
      <c r="B2651" s="873"/>
      <c r="C2651" s="884" t="str">
        <f ca="1">IF(COUNTA(O$1703:O2651)=1,"",OFFSET(B2649,-COUNTA(O$1703:O2651)+3,1))</f>
        <v>a1655000001juKqAAI</v>
      </c>
      <c r="D2651" s="878"/>
      <c r="E2651" s="875" t="str">
        <f ca="1">IFERROR(IF(VLOOKUP(C2651,' Disaggregation - Section E '!A$618:J2767,7,0)="","",VLOOKUP(C2651,' Disaggregation - Section E '!A$618:J2767,7,0)*100),"")</f>
        <v/>
      </c>
      <c r="F2651" s="877" t="str">
        <f ca="1">IFERROR(VLOOKUP(C2651,' Disaggregation - Section E '!A$618:J2767,5,0),"")</f>
        <v/>
      </c>
      <c r="G2651" s="876" t="str">
        <f ca="1">IFERROR(IF(VLOOKUP(C2651,' Disaggregation - Section E '!A$618:J2767,6,0)="","",VLOOKUP(C2651,' Disaggregation - Section E '!A$618:J2767,6,0)),"")</f>
        <v/>
      </c>
      <c r="H2651" s="876" t="str">
        <f ca="1">IFERROR(IF(INDEX(' Disaggregation - Section E '!F$618:F2767,MATCH(C2651,' Disaggregation - Section E '!A$618:A2767,0)+1,1)&lt;&gt;0,INDEX(' Disaggregation - Section E '!F$618:F2767,MATCH(C2651,' Disaggregation - Section E '!A$618:A2767,0)+1,1),""),"")</f>
        <v/>
      </c>
      <c r="I2651" s="877" t="str">
        <f ca="1">IFERROR(IF(VLOOKUP(C2651,' Disaggregation - Section E '!A$618:J2767,8,0)=0,"",VLOOKUP(C2651,' Disaggregation - Section E '!A$618:J2767,8,0)),"")</f>
        <v/>
      </c>
      <c r="J2651" s="877" t="str">
        <f ca="1">IFERROR(IF(VLOOKUP(C2651,' Disaggregation - Section E '!A$618:J2767,9,0)="","",VLOOKUP(C2651,' Disaggregation - Section E '!A$618:J2767,9,0)),"")</f>
        <v/>
      </c>
      <c r="K2651" s="873" t="str">
        <f ca="1">IFERROR(VLOOKUP(C2651,' Disaggregation - Section E '!A$618:J2767,3,0),"")</f>
        <v/>
      </c>
      <c r="L2651" s="873"/>
      <c r="M2651" s="873" t="str">
        <f ca="1">IFERROR(IF(VLOOKUP(C2651,' Disaggregation - Section E '!A$618:O1570,15,0)=0,"",VLOOKUP(C2651,' Disaggregation - Section E '!A$618:O1570,15,0)),"")</f>
        <v/>
      </c>
      <c r="N2651" s="877" t="str">
        <f ca="1">IFERROR(IF(VLOOKUP(C2651,' Disaggregation - Section E '!A$618:J2767,10,0)=0,"",VLOOKUP(C2651,' Disaggregation - Section E '!A$618:J2767,10,0)),"")</f>
        <v/>
      </c>
      <c r="O2651" s="873"/>
    </row>
    <row r="2652" spans="1:15" x14ac:dyDescent="0.35">
      <c r="A2652" s="873" t="b">
        <f t="shared" ca="1" si="160"/>
        <v>0</v>
      </c>
      <c r="B2652" s="873"/>
      <c r="C2652" s="884" t="str">
        <f ca="1">IF(COUNTA(O$1703:O2652)=1,"",OFFSET(B2650,-COUNTA(O$1703:O2652)+3,1))</f>
        <v>a1655000001juKrAAI</v>
      </c>
      <c r="D2652" s="878"/>
      <c r="E2652" s="875" t="str">
        <f ca="1">IFERROR(IF(VLOOKUP(C2652,' Disaggregation - Section E '!A$618:J2768,7,0)="","",VLOOKUP(C2652,' Disaggregation - Section E '!A$618:J2768,7,0)*100),"")</f>
        <v/>
      </c>
      <c r="F2652" s="877" t="str">
        <f ca="1">IFERROR(VLOOKUP(C2652,' Disaggregation - Section E '!A$618:J2768,5,0),"")</f>
        <v/>
      </c>
      <c r="G2652" s="876" t="str">
        <f ca="1">IFERROR(IF(VLOOKUP(C2652,' Disaggregation - Section E '!A$618:J2768,6,0)="","",VLOOKUP(C2652,' Disaggregation - Section E '!A$618:J2768,6,0)),"")</f>
        <v/>
      </c>
      <c r="H2652" s="876" t="str">
        <f ca="1">IFERROR(IF(INDEX(' Disaggregation - Section E '!F$618:F2768,MATCH(C2652,' Disaggregation - Section E '!A$618:A2768,0)+1,1)&lt;&gt;0,INDEX(' Disaggregation - Section E '!F$618:F2768,MATCH(C2652,' Disaggregation - Section E '!A$618:A2768,0)+1,1),""),"")</f>
        <v/>
      </c>
      <c r="I2652" s="877" t="str">
        <f ca="1">IFERROR(IF(VLOOKUP(C2652,' Disaggregation - Section E '!A$618:J2768,8,0)=0,"",VLOOKUP(C2652,' Disaggregation - Section E '!A$618:J2768,8,0)),"")</f>
        <v/>
      </c>
      <c r="J2652" s="877" t="str">
        <f ca="1">IFERROR(IF(VLOOKUP(C2652,' Disaggregation - Section E '!A$618:J2768,9,0)="","",VLOOKUP(C2652,' Disaggregation - Section E '!A$618:J2768,9,0)),"")</f>
        <v/>
      </c>
      <c r="K2652" s="873" t="str">
        <f ca="1">IFERROR(VLOOKUP(C2652,' Disaggregation - Section E '!A$618:J2768,3,0),"")</f>
        <v/>
      </c>
      <c r="L2652" s="873"/>
      <c r="M2652" s="873" t="str">
        <f ca="1">IFERROR(IF(VLOOKUP(C2652,' Disaggregation - Section E '!A$618:O1571,15,0)=0,"",VLOOKUP(C2652,' Disaggregation - Section E '!A$618:O1571,15,0)),"")</f>
        <v/>
      </c>
      <c r="N2652" s="877" t="str">
        <f ca="1">IFERROR(IF(VLOOKUP(C2652,' Disaggregation - Section E '!A$618:J2768,10,0)=0,"",VLOOKUP(C2652,' Disaggregation - Section E '!A$618:J2768,10,0)),"")</f>
        <v/>
      </c>
      <c r="O2652" s="873"/>
    </row>
    <row r="2653" spans="1:15" x14ac:dyDescent="0.35">
      <c r="A2653" s="873" t="b">
        <f t="shared" ca="1" si="160"/>
        <v>0</v>
      </c>
      <c r="B2653" s="873"/>
      <c r="C2653" s="884" t="str">
        <f ca="1">IF(COUNTA(O$1703:O2653)=1,"",OFFSET(B2651,-COUNTA(O$1703:O2653)+3,1))</f>
        <v>a1655000001juKsAAI</v>
      </c>
      <c r="D2653" s="878"/>
      <c r="E2653" s="875" t="str">
        <f ca="1">IFERROR(IF(VLOOKUP(C2653,' Disaggregation - Section E '!A$618:J2769,7,0)="","",VLOOKUP(C2653,' Disaggregation - Section E '!A$618:J2769,7,0)*100),"")</f>
        <v/>
      </c>
      <c r="F2653" s="877" t="str">
        <f ca="1">IFERROR(VLOOKUP(C2653,' Disaggregation - Section E '!A$618:J2769,5,0),"")</f>
        <v/>
      </c>
      <c r="G2653" s="876" t="str">
        <f ca="1">IFERROR(IF(VLOOKUP(C2653,' Disaggregation - Section E '!A$618:J2769,6,0)="","",VLOOKUP(C2653,' Disaggregation - Section E '!A$618:J2769,6,0)),"")</f>
        <v/>
      </c>
      <c r="H2653" s="876" t="str">
        <f ca="1">IFERROR(IF(INDEX(' Disaggregation - Section E '!F$618:F2769,MATCH(C2653,' Disaggregation - Section E '!A$618:A2769,0)+1,1)&lt;&gt;0,INDEX(' Disaggregation - Section E '!F$618:F2769,MATCH(C2653,' Disaggregation - Section E '!A$618:A2769,0)+1,1),""),"")</f>
        <v/>
      </c>
      <c r="I2653" s="877" t="str">
        <f ca="1">IFERROR(IF(VLOOKUP(C2653,' Disaggregation - Section E '!A$618:J2769,8,0)=0,"",VLOOKUP(C2653,' Disaggregation - Section E '!A$618:J2769,8,0)),"")</f>
        <v/>
      </c>
      <c r="J2653" s="877" t="str">
        <f ca="1">IFERROR(IF(VLOOKUP(C2653,' Disaggregation - Section E '!A$618:J2769,9,0)="","",VLOOKUP(C2653,' Disaggregation - Section E '!A$618:J2769,9,0)),"")</f>
        <v/>
      </c>
      <c r="K2653" s="873" t="str">
        <f ca="1">IFERROR(VLOOKUP(C2653,' Disaggregation - Section E '!A$618:J2769,3,0),"")</f>
        <v/>
      </c>
      <c r="L2653" s="873"/>
      <c r="M2653" s="873" t="str">
        <f ca="1">IFERROR(IF(VLOOKUP(C2653,' Disaggregation - Section E '!A$618:O1572,15,0)=0,"",VLOOKUP(C2653,' Disaggregation - Section E '!A$618:O1572,15,0)),"")</f>
        <v/>
      </c>
      <c r="N2653" s="877" t="str">
        <f ca="1">IFERROR(IF(VLOOKUP(C2653,' Disaggregation - Section E '!A$618:J2769,10,0)=0,"",VLOOKUP(C2653,' Disaggregation - Section E '!A$618:J2769,10,0)),"")</f>
        <v/>
      </c>
      <c r="O2653" s="873"/>
    </row>
    <row r="2654" spans="1:15" x14ac:dyDescent="0.35">
      <c r="A2654" s="873" t="b">
        <f t="shared" ca="1" si="160"/>
        <v>0</v>
      </c>
      <c r="B2654" s="873"/>
      <c r="C2654" s="884" t="str">
        <f ca="1">IF(COUNTA(O$1703:O2654)=1,"",OFFSET(B2652,-COUNTA(O$1703:O2654)+3,1))</f>
        <v>a1655000001juKtAAI</v>
      </c>
      <c r="D2654" s="878"/>
      <c r="E2654" s="875" t="str">
        <f ca="1">IFERROR(IF(VLOOKUP(C2654,' Disaggregation - Section E '!A$618:J2770,7,0)="","",VLOOKUP(C2654,' Disaggregation - Section E '!A$618:J2770,7,0)*100),"")</f>
        <v/>
      </c>
      <c r="F2654" s="877" t="str">
        <f ca="1">IFERROR(VLOOKUP(C2654,' Disaggregation - Section E '!A$618:J2770,5,0),"")</f>
        <v/>
      </c>
      <c r="G2654" s="876" t="str">
        <f ca="1">IFERROR(IF(VLOOKUP(C2654,' Disaggregation - Section E '!A$618:J2770,6,0)="","",VLOOKUP(C2654,' Disaggregation - Section E '!A$618:J2770,6,0)),"")</f>
        <v/>
      </c>
      <c r="H2654" s="876" t="str">
        <f ca="1">IFERROR(IF(INDEX(' Disaggregation - Section E '!F$618:F2770,MATCH(C2654,' Disaggregation - Section E '!A$618:A2770,0)+1,1)&lt;&gt;0,INDEX(' Disaggregation - Section E '!F$618:F2770,MATCH(C2654,' Disaggregation - Section E '!A$618:A2770,0)+1,1),""),"")</f>
        <v/>
      </c>
      <c r="I2654" s="877" t="str">
        <f ca="1">IFERROR(IF(VLOOKUP(C2654,' Disaggregation - Section E '!A$618:J2770,8,0)=0,"",VLOOKUP(C2654,' Disaggregation - Section E '!A$618:J2770,8,0)),"")</f>
        <v/>
      </c>
      <c r="J2654" s="877" t="str">
        <f ca="1">IFERROR(IF(VLOOKUP(C2654,' Disaggregation - Section E '!A$618:J2770,9,0)="","",VLOOKUP(C2654,' Disaggregation - Section E '!A$618:J2770,9,0)),"")</f>
        <v/>
      </c>
      <c r="K2654" s="873" t="str">
        <f ca="1">IFERROR(VLOOKUP(C2654,' Disaggregation - Section E '!A$618:J2770,3,0),"")</f>
        <v/>
      </c>
      <c r="L2654" s="873"/>
      <c r="M2654" s="873" t="str">
        <f ca="1">IFERROR(IF(VLOOKUP(C2654,' Disaggregation - Section E '!A$618:O1573,15,0)=0,"",VLOOKUP(C2654,' Disaggregation - Section E '!A$618:O1573,15,0)),"")</f>
        <v/>
      </c>
      <c r="N2654" s="877" t="str">
        <f ca="1">IFERROR(IF(VLOOKUP(C2654,' Disaggregation - Section E '!A$618:J2770,10,0)=0,"",VLOOKUP(C2654,' Disaggregation - Section E '!A$618:J2770,10,0)),"")</f>
        <v/>
      </c>
      <c r="O2654" s="873"/>
    </row>
    <row r="2655" spans="1:15" x14ac:dyDescent="0.35">
      <c r="A2655" s="873" t="b">
        <f t="shared" ca="1" si="160"/>
        <v>0</v>
      </c>
      <c r="B2655" s="873"/>
      <c r="C2655" s="884" t="str">
        <f ca="1">IF(COUNTA(O$1703:O2655)=1,"",OFFSET(B2653,-COUNTA(O$1703:O2655)+3,1))</f>
        <v>a1655000001juKuAAI</v>
      </c>
      <c r="D2655" s="878"/>
      <c r="E2655" s="875" t="str">
        <f ca="1">IFERROR(IF(VLOOKUP(C2655,' Disaggregation - Section E '!A$618:J2771,7,0)="","",VLOOKUP(C2655,' Disaggregation - Section E '!A$618:J2771,7,0)*100),"")</f>
        <v/>
      </c>
      <c r="F2655" s="877" t="str">
        <f ca="1">IFERROR(VLOOKUP(C2655,' Disaggregation - Section E '!A$618:J2771,5,0),"")</f>
        <v/>
      </c>
      <c r="G2655" s="876" t="str">
        <f ca="1">IFERROR(IF(VLOOKUP(C2655,' Disaggregation - Section E '!A$618:J2771,6,0)="","",VLOOKUP(C2655,' Disaggregation - Section E '!A$618:J2771,6,0)),"")</f>
        <v/>
      </c>
      <c r="H2655" s="876" t="str">
        <f ca="1">IFERROR(IF(INDEX(' Disaggregation - Section E '!F$618:F2771,MATCH(C2655,' Disaggregation - Section E '!A$618:A2771,0)+1,1)&lt;&gt;0,INDEX(' Disaggregation - Section E '!F$618:F2771,MATCH(C2655,' Disaggregation - Section E '!A$618:A2771,0)+1,1),""),"")</f>
        <v/>
      </c>
      <c r="I2655" s="877" t="str">
        <f ca="1">IFERROR(IF(VLOOKUP(C2655,' Disaggregation - Section E '!A$618:J2771,8,0)=0,"",VLOOKUP(C2655,' Disaggregation - Section E '!A$618:J2771,8,0)),"")</f>
        <v/>
      </c>
      <c r="J2655" s="877" t="str">
        <f ca="1">IFERROR(IF(VLOOKUP(C2655,' Disaggregation - Section E '!A$618:J2771,9,0)="","",VLOOKUP(C2655,' Disaggregation - Section E '!A$618:J2771,9,0)),"")</f>
        <v/>
      </c>
      <c r="K2655" s="873" t="str">
        <f ca="1">IFERROR(VLOOKUP(C2655,' Disaggregation - Section E '!A$618:J2771,3,0),"")</f>
        <v/>
      </c>
      <c r="L2655" s="873"/>
      <c r="M2655" s="873" t="str">
        <f ca="1">IFERROR(IF(VLOOKUP(C2655,' Disaggregation - Section E '!A$618:O1574,15,0)=0,"",VLOOKUP(C2655,' Disaggregation - Section E '!A$618:O1574,15,0)),"")</f>
        <v/>
      </c>
      <c r="N2655" s="877" t="str">
        <f ca="1">IFERROR(IF(VLOOKUP(C2655,' Disaggregation - Section E '!A$618:J2771,10,0)=0,"",VLOOKUP(C2655,' Disaggregation - Section E '!A$618:J2771,10,0)),"")</f>
        <v/>
      </c>
      <c r="O2655" s="873"/>
    </row>
    <row r="2656" spans="1:15" x14ac:dyDescent="0.35">
      <c r="A2656" s="873" t="b">
        <f t="shared" ca="1" si="160"/>
        <v>0</v>
      </c>
      <c r="B2656" s="873"/>
      <c r="C2656" s="884" t="str">
        <f ca="1">IF(COUNTA(O$1703:O2656)=1,"",OFFSET(B2654,-COUNTA(O$1703:O2656)+3,1))</f>
        <v>a1655000001juKvAAI</v>
      </c>
      <c r="D2656" s="878"/>
      <c r="E2656" s="875" t="str">
        <f ca="1">IFERROR(IF(VLOOKUP(C2656,' Disaggregation - Section E '!A$618:J2772,7,0)="","",VLOOKUP(C2656,' Disaggregation - Section E '!A$618:J2772,7,0)*100),"")</f>
        <v/>
      </c>
      <c r="F2656" s="877" t="str">
        <f ca="1">IFERROR(VLOOKUP(C2656,' Disaggregation - Section E '!A$618:J2772,5,0),"")</f>
        <v/>
      </c>
      <c r="G2656" s="876" t="str">
        <f ca="1">IFERROR(IF(VLOOKUP(C2656,' Disaggregation - Section E '!A$618:J2772,6,0)="","",VLOOKUP(C2656,' Disaggregation - Section E '!A$618:J2772,6,0)),"")</f>
        <v/>
      </c>
      <c r="H2656" s="876" t="str">
        <f ca="1">IFERROR(IF(INDEX(' Disaggregation - Section E '!F$618:F2772,MATCH(C2656,' Disaggregation - Section E '!A$618:A2772,0)+1,1)&lt;&gt;0,INDEX(' Disaggregation - Section E '!F$618:F2772,MATCH(C2656,' Disaggregation - Section E '!A$618:A2772,0)+1,1),""),"")</f>
        <v/>
      </c>
      <c r="I2656" s="877" t="str">
        <f ca="1">IFERROR(IF(VLOOKUP(C2656,' Disaggregation - Section E '!A$618:J2772,8,0)=0,"",VLOOKUP(C2656,' Disaggregation - Section E '!A$618:J2772,8,0)),"")</f>
        <v/>
      </c>
      <c r="J2656" s="877" t="str">
        <f ca="1">IFERROR(IF(VLOOKUP(C2656,' Disaggregation - Section E '!A$618:J2772,9,0)="","",VLOOKUP(C2656,' Disaggregation - Section E '!A$618:J2772,9,0)),"")</f>
        <v/>
      </c>
      <c r="K2656" s="873" t="str">
        <f ca="1">IFERROR(VLOOKUP(C2656,' Disaggregation - Section E '!A$618:J2772,3,0),"")</f>
        <v/>
      </c>
      <c r="L2656" s="873"/>
      <c r="M2656" s="873" t="str">
        <f ca="1">IFERROR(IF(VLOOKUP(C2656,' Disaggregation - Section E '!A$618:O1575,15,0)=0,"",VLOOKUP(C2656,' Disaggregation - Section E '!A$618:O1575,15,0)),"")</f>
        <v/>
      </c>
      <c r="N2656" s="877" t="str">
        <f ca="1">IFERROR(IF(VLOOKUP(C2656,' Disaggregation - Section E '!A$618:J2772,10,0)=0,"",VLOOKUP(C2656,' Disaggregation - Section E '!A$618:J2772,10,0)),"")</f>
        <v/>
      </c>
      <c r="O2656" s="873"/>
    </row>
    <row r="2657" spans="1:15" x14ac:dyDescent="0.35">
      <c r="A2657" s="873" t="b">
        <f t="shared" ca="1" si="160"/>
        <v>0</v>
      </c>
      <c r="B2657" s="873"/>
      <c r="C2657" s="884" t="str">
        <f ca="1">IF(COUNTA(O$1703:O2657)=1,"",OFFSET(B2655,-COUNTA(O$1703:O2657)+3,1))</f>
        <v>a1655000001juKwAAI</v>
      </c>
      <c r="D2657" s="878"/>
      <c r="E2657" s="875" t="str">
        <f ca="1">IFERROR(IF(VLOOKUP(C2657,' Disaggregation - Section E '!A$618:J2773,7,0)="","",VLOOKUP(C2657,' Disaggregation - Section E '!A$618:J2773,7,0)*100),"")</f>
        <v/>
      </c>
      <c r="F2657" s="877" t="str">
        <f ca="1">IFERROR(VLOOKUP(C2657,' Disaggregation - Section E '!A$618:J2773,5,0),"")</f>
        <v/>
      </c>
      <c r="G2657" s="876" t="str">
        <f ca="1">IFERROR(IF(VLOOKUP(C2657,' Disaggregation - Section E '!A$618:J2773,6,0)="","",VLOOKUP(C2657,' Disaggregation - Section E '!A$618:J2773,6,0)),"")</f>
        <v/>
      </c>
      <c r="H2657" s="876" t="str">
        <f ca="1">IFERROR(IF(INDEX(' Disaggregation - Section E '!F$618:F2773,MATCH(C2657,' Disaggregation - Section E '!A$618:A2773,0)+1,1)&lt;&gt;0,INDEX(' Disaggregation - Section E '!F$618:F2773,MATCH(C2657,' Disaggregation - Section E '!A$618:A2773,0)+1,1),""),"")</f>
        <v/>
      </c>
      <c r="I2657" s="877" t="str">
        <f ca="1">IFERROR(IF(VLOOKUP(C2657,' Disaggregation - Section E '!A$618:J2773,8,0)=0,"",VLOOKUP(C2657,' Disaggregation - Section E '!A$618:J2773,8,0)),"")</f>
        <v/>
      </c>
      <c r="J2657" s="877" t="str">
        <f ca="1">IFERROR(IF(VLOOKUP(C2657,' Disaggregation - Section E '!A$618:J2773,9,0)="","",VLOOKUP(C2657,' Disaggregation - Section E '!A$618:J2773,9,0)),"")</f>
        <v/>
      </c>
      <c r="K2657" s="873" t="str">
        <f ca="1">IFERROR(VLOOKUP(C2657,' Disaggregation - Section E '!A$618:J2773,3,0),"")</f>
        <v/>
      </c>
      <c r="L2657" s="873"/>
      <c r="M2657" s="873" t="str">
        <f ca="1">IFERROR(IF(VLOOKUP(C2657,' Disaggregation - Section E '!A$618:O1576,15,0)=0,"",VLOOKUP(C2657,' Disaggregation - Section E '!A$618:O1576,15,0)),"")</f>
        <v/>
      </c>
      <c r="N2657" s="877" t="str">
        <f ca="1">IFERROR(IF(VLOOKUP(C2657,' Disaggregation - Section E '!A$618:J2773,10,0)=0,"",VLOOKUP(C2657,' Disaggregation - Section E '!A$618:J2773,10,0)),"")</f>
        <v/>
      </c>
      <c r="O2657" s="873"/>
    </row>
    <row r="2658" spans="1:15" x14ac:dyDescent="0.35">
      <c r="A2658" s="873" t="b">
        <f t="shared" ca="1" si="160"/>
        <v>0</v>
      </c>
      <c r="B2658" s="873"/>
      <c r="C2658" s="884" t="str">
        <f ca="1">IF(COUNTA(O$1703:O2658)=1,"",OFFSET(B2656,-COUNTA(O$1703:O2658)+3,1))</f>
        <v>a1655000001juKxAAI</v>
      </c>
      <c r="D2658" s="878"/>
      <c r="E2658" s="875" t="str">
        <f ca="1">IFERROR(IF(VLOOKUP(C2658,' Disaggregation - Section E '!A$618:J2774,7,0)="","",VLOOKUP(C2658,' Disaggregation - Section E '!A$618:J2774,7,0)*100),"")</f>
        <v/>
      </c>
      <c r="F2658" s="877" t="str">
        <f ca="1">IFERROR(VLOOKUP(C2658,' Disaggregation - Section E '!A$618:J2774,5,0),"")</f>
        <v/>
      </c>
      <c r="G2658" s="876" t="str">
        <f ca="1">IFERROR(IF(VLOOKUP(C2658,' Disaggregation - Section E '!A$618:J2774,6,0)="","",VLOOKUP(C2658,' Disaggregation - Section E '!A$618:J2774,6,0)),"")</f>
        <v/>
      </c>
      <c r="H2658" s="876" t="str">
        <f ca="1">IFERROR(IF(INDEX(' Disaggregation - Section E '!F$618:F2774,MATCH(C2658,' Disaggregation - Section E '!A$618:A2774,0)+1,1)&lt;&gt;0,INDEX(' Disaggregation - Section E '!F$618:F2774,MATCH(C2658,' Disaggregation - Section E '!A$618:A2774,0)+1,1),""),"")</f>
        <v/>
      </c>
      <c r="I2658" s="877" t="str">
        <f ca="1">IFERROR(IF(VLOOKUP(C2658,' Disaggregation - Section E '!A$618:J2774,8,0)=0,"",VLOOKUP(C2658,' Disaggregation - Section E '!A$618:J2774,8,0)),"")</f>
        <v/>
      </c>
      <c r="J2658" s="877" t="str">
        <f ca="1">IFERROR(IF(VLOOKUP(C2658,' Disaggregation - Section E '!A$618:J2774,9,0)="","",VLOOKUP(C2658,' Disaggregation - Section E '!A$618:J2774,9,0)),"")</f>
        <v/>
      </c>
      <c r="K2658" s="873" t="str">
        <f ca="1">IFERROR(VLOOKUP(C2658,' Disaggregation - Section E '!A$618:J2774,3,0),"")</f>
        <v/>
      </c>
      <c r="L2658" s="873"/>
      <c r="M2658" s="873" t="str">
        <f ca="1">IFERROR(IF(VLOOKUP(C2658,' Disaggregation - Section E '!A$618:O1577,15,0)=0,"",VLOOKUP(C2658,' Disaggregation - Section E '!A$618:O1577,15,0)),"")</f>
        <v/>
      </c>
      <c r="N2658" s="877" t="str">
        <f ca="1">IFERROR(IF(VLOOKUP(C2658,' Disaggregation - Section E '!A$618:J2774,10,0)=0,"",VLOOKUP(C2658,' Disaggregation - Section E '!A$618:J2774,10,0)),"")</f>
        <v/>
      </c>
      <c r="O2658" s="873"/>
    </row>
    <row r="2659" spans="1:15" x14ac:dyDescent="0.35">
      <c r="A2659" s="873" t="b">
        <f t="shared" ca="1" si="160"/>
        <v>0</v>
      </c>
      <c r="B2659" s="873"/>
      <c r="C2659" s="884" t="str">
        <f ca="1">IF(COUNTA(O$1703:O2659)=1,"",OFFSET(B2657,-COUNTA(O$1703:O2659)+3,1))</f>
        <v>a1655000001juKyAAI</v>
      </c>
      <c r="D2659" s="878"/>
      <c r="E2659" s="875" t="str">
        <f ca="1">IFERROR(IF(VLOOKUP(C2659,' Disaggregation - Section E '!A$618:J2775,7,0)="","",VLOOKUP(C2659,' Disaggregation - Section E '!A$618:J2775,7,0)*100),"")</f>
        <v/>
      </c>
      <c r="F2659" s="877" t="str">
        <f ca="1">IFERROR(VLOOKUP(C2659,' Disaggregation - Section E '!A$618:J2775,5,0),"")</f>
        <v/>
      </c>
      <c r="G2659" s="876" t="str">
        <f ca="1">IFERROR(IF(VLOOKUP(C2659,' Disaggregation - Section E '!A$618:J2775,6,0)="","",VLOOKUP(C2659,' Disaggregation - Section E '!A$618:J2775,6,0)),"")</f>
        <v/>
      </c>
      <c r="H2659" s="876" t="str">
        <f ca="1">IFERROR(IF(INDEX(' Disaggregation - Section E '!F$618:F2775,MATCH(C2659,' Disaggregation - Section E '!A$618:A2775,0)+1,1)&lt;&gt;0,INDEX(' Disaggregation - Section E '!F$618:F2775,MATCH(C2659,' Disaggregation - Section E '!A$618:A2775,0)+1,1),""),"")</f>
        <v/>
      </c>
      <c r="I2659" s="877" t="str">
        <f ca="1">IFERROR(IF(VLOOKUP(C2659,' Disaggregation - Section E '!A$618:J2775,8,0)=0,"",VLOOKUP(C2659,' Disaggregation - Section E '!A$618:J2775,8,0)),"")</f>
        <v/>
      </c>
      <c r="J2659" s="877" t="str">
        <f ca="1">IFERROR(IF(VLOOKUP(C2659,' Disaggregation - Section E '!A$618:J2775,9,0)="","",VLOOKUP(C2659,' Disaggregation - Section E '!A$618:J2775,9,0)),"")</f>
        <v/>
      </c>
      <c r="K2659" s="873" t="str">
        <f ca="1">IFERROR(VLOOKUP(C2659,' Disaggregation - Section E '!A$618:J2775,3,0),"")</f>
        <v/>
      </c>
      <c r="L2659" s="873"/>
      <c r="M2659" s="873" t="str">
        <f ca="1">IFERROR(IF(VLOOKUP(C2659,' Disaggregation - Section E '!A$618:O1578,15,0)=0,"",VLOOKUP(C2659,' Disaggregation - Section E '!A$618:O1578,15,0)),"")</f>
        <v/>
      </c>
      <c r="N2659" s="877" t="str">
        <f ca="1">IFERROR(IF(VLOOKUP(C2659,' Disaggregation - Section E '!A$618:J2775,10,0)=0,"",VLOOKUP(C2659,' Disaggregation - Section E '!A$618:J2775,10,0)),"")</f>
        <v/>
      </c>
      <c r="O2659" s="873"/>
    </row>
    <row r="2660" spans="1:15" x14ac:dyDescent="0.35">
      <c r="A2660" s="873" t="b">
        <f t="shared" ca="1" si="160"/>
        <v>0</v>
      </c>
      <c r="B2660" s="873"/>
      <c r="C2660" s="884" t="str">
        <f ca="1">IF(COUNTA(O$1703:O2660)=1,"",OFFSET(B2658,-COUNTA(O$1703:O2660)+3,1))</f>
        <v>a1655000001juKzAAI</v>
      </c>
      <c r="D2660" s="878"/>
      <c r="E2660" s="875" t="str">
        <f ca="1">IFERROR(IF(VLOOKUP(C2660,' Disaggregation - Section E '!A$618:J2776,7,0)="","",VLOOKUP(C2660,' Disaggregation - Section E '!A$618:J2776,7,0)*100),"")</f>
        <v/>
      </c>
      <c r="F2660" s="877" t="str">
        <f ca="1">IFERROR(VLOOKUP(C2660,' Disaggregation - Section E '!A$618:J2776,5,0),"")</f>
        <v/>
      </c>
      <c r="G2660" s="876" t="str">
        <f ca="1">IFERROR(IF(VLOOKUP(C2660,' Disaggregation - Section E '!A$618:J2776,6,0)="","",VLOOKUP(C2660,' Disaggregation - Section E '!A$618:J2776,6,0)),"")</f>
        <v/>
      </c>
      <c r="H2660" s="876" t="str">
        <f ca="1">IFERROR(IF(INDEX(' Disaggregation - Section E '!F$618:F2776,MATCH(C2660,' Disaggregation - Section E '!A$618:A2776,0)+1,1)&lt;&gt;0,INDEX(' Disaggregation - Section E '!F$618:F2776,MATCH(C2660,' Disaggregation - Section E '!A$618:A2776,0)+1,1),""),"")</f>
        <v/>
      </c>
      <c r="I2660" s="877" t="str">
        <f ca="1">IFERROR(IF(VLOOKUP(C2660,' Disaggregation - Section E '!A$618:J2776,8,0)=0,"",VLOOKUP(C2660,' Disaggregation - Section E '!A$618:J2776,8,0)),"")</f>
        <v/>
      </c>
      <c r="J2660" s="877" t="str">
        <f ca="1">IFERROR(IF(VLOOKUP(C2660,' Disaggregation - Section E '!A$618:J2776,9,0)="","",VLOOKUP(C2660,' Disaggregation - Section E '!A$618:J2776,9,0)),"")</f>
        <v/>
      </c>
      <c r="K2660" s="873" t="str">
        <f ca="1">IFERROR(VLOOKUP(C2660,' Disaggregation - Section E '!A$618:J2776,3,0),"")</f>
        <v/>
      </c>
      <c r="L2660" s="873"/>
      <c r="M2660" s="873" t="str">
        <f ca="1">IFERROR(IF(VLOOKUP(C2660,' Disaggregation - Section E '!A$618:O1579,15,0)=0,"",VLOOKUP(C2660,' Disaggregation - Section E '!A$618:O1579,15,0)),"")</f>
        <v/>
      </c>
      <c r="N2660" s="877" t="str">
        <f ca="1">IFERROR(IF(VLOOKUP(C2660,' Disaggregation - Section E '!A$618:J2776,10,0)=0,"",VLOOKUP(C2660,' Disaggregation - Section E '!A$618:J2776,10,0)),"")</f>
        <v/>
      </c>
      <c r="O2660" s="873"/>
    </row>
    <row r="2661" spans="1:15" x14ac:dyDescent="0.35">
      <c r="A2661" s="873" t="b">
        <f t="shared" ca="1" si="160"/>
        <v>0</v>
      </c>
      <c r="B2661" s="873"/>
      <c r="C2661" s="884" t="str">
        <f ca="1">IF(COUNTA(O$1703:O2661)=1,"",OFFSET(B2659,-COUNTA(O$1703:O2661)+3,1))</f>
        <v>a1655000001juL0AAI</v>
      </c>
      <c r="D2661" s="878"/>
      <c r="E2661" s="875" t="str">
        <f ca="1">IFERROR(IF(VLOOKUP(C2661,' Disaggregation - Section E '!A$618:J2777,7,0)="","",VLOOKUP(C2661,' Disaggregation - Section E '!A$618:J2777,7,0)*100),"")</f>
        <v/>
      </c>
      <c r="F2661" s="877" t="str">
        <f ca="1">IFERROR(VLOOKUP(C2661,' Disaggregation - Section E '!A$618:J2777,5,0),"")</f>
        <v/>
      </c>
      <c r="G2661" s="876" t="str">
        <f ca="1">IFERROR(IF(VLOOKUP(C2661,' Disaggregation - Section E '!A$618:J2777,6,0)="","",VLOOKUP(C2661,' Disaggregation - Section E '!A$618:J2777,6,0)),"")</f>
        <v/>
      </c>
      <c r="H2661" s="876" t="str">
        <f ca="1">IFERROR(IF(INDEX(' Disaggregation - Section E '!F$618:F2777,MATCH(C2661,' Disaggregation - Section E '!A$618:A2777,0)+1,1)&lt;&gt;0,INDEX(' Disaggregation - Section E '!F$618:F2777,MATCH(C2661,' Disaggregation - Section E '!A$618:A2777,0)+1,1),""),"")</f>
        <v/>
      </c>
      <c r="I2661" s="877" t="str">
        <f ca="1">IFERROR(IF(VLOOKUP(C2661,' Disaggregation - Section E '!A$618:J2777,8,0)=0,"",VLOOKUP(C2661,' Disaggregation - Section E '!A$618:J2777,8,0)),"")</f>
        <v/>
      </c>
      <c r="J2661" s="877" t="str">
        <f ca="1">IFERROR(IF(VLOOKUP(C2661,' Disaggregation - Section E '!A$618:J2777,9,0)="","",VLOOKUP(C2661,' Disaggregation - Section E '!A$618:J2777,9,0)),"")</f>
        <v/>
      </c>
      <c r="K2661" s="873" t="str">
        <f ca="1">IFERROR(VLOOKUP(C2661,' Disaggregation - Section E '!A$618:J2777,3,0),"")</f>
        <v/>
      </c>
      <c r="L2661" s="873"/>
      <c r="M2661" s="873" t="str">
        <f ca="1">IFERROR(IF(VLOOKUP(C2661,' Disaggregation - Section E '!A$618:O1580,15,0)=0,"",VLOOKUP(C2661,' Disaggregation - Section E '!A$618:O1580,15,0)),"")</f>
        <v/>
      </c>
      <c r="N2661" s="877" t="str">
        <f ca="1">IFERROR(IF(VLOOKUP(C2661,' Disaggregation - Section E '!A$618:J2777,10,0)=0,"",VLOOKUP(C2661,' Disaggregation - Section E '!A$618:J2777,10,0)),"")</f>
        <v/>
      </c>
      <c r="O2661" s="873"/>
    </row>
    <row r="2662" spans="1:15" x14ac:dyDescent="0.35">
      <c r="A2662" s="873" t="b">
        <f t="shared" ca="1" si="160"/>
        <v>0</v>
      </c>
      <c r="B2662" s="873"/>
      <c r="C2662" s="884" t="str">
        <f ca="1">IF(COUNTA(O$1703:O2662)=1,"",OFFSET(B2660,-COUNTA(O$1703:O2662)+3,1))</f>
        <v>a1655000001juL1AAI</v>
      </c>
      <c r="D2662" s="878"/>
      <c r="E2662" s="875" t="str">
        <f ca="1">IFERROR(IF(VLOOKUP(C2662,' Disaggregation - Section E '!A$618:J2778,7,0)="","",VLOOKUP(C2662,' Disaggregation - Section E '!A$618:J2778,7,0)*100),"")</f>
        <v/>
      </c>
      <c r="F2662" s="877" t="str">
        <f ca="1">IFERROR(VLOOKUP(C2662,' Disaggregation - Section E '!A$618:J2778,5,0),"")</f>
        <v/>
      </c>
      <c r="G2662" s="876" t="str">
        <f ca="1">IFERROR(IF(VLOOKUP(C2662,' Disaggregation - Section E '!A$618:J2778,6,0)="","",VLOOKUP(C2662,' Disaggregation - Section E '!A$618:J2778,6,0)),"")</f>
        <v/>
      </c>
      <c r="H2662" s="876" t="str">
        <f ca="1">IFERROR(IF(INDEX(' Disaggregation - Section E '!F$618:F2778,MATCH(C2662,' Disaggregation - Section E '!A$618:A2778,0)+1,1)&lt;&gt;0,INDEX(' Disaggregation - Section E '!F$618:F2778,MATCH(C2662,' Disaggregation - Section E '!A$618:A2778,0)+1,1),""),"")</f>
        <v/>
      </c>
      <c r="I2662" s="877" t="str">
        <f ca="1">IFERROR(IF(VLOOKUP(C2662,' Disaggregation - Section E '!A$618:J2778,8,0)=0,"",VLOOKUP(C2662,' Disaggregation - Section E '!A$618:J2778,8,0)),"")</f>
        <v/>
      </c>
      <c r="J2662" s="877" t="str">
        <f ca="1">IFERROR(IF(VLOOKUP(C2662,' Disaggregation - Section E '!A$618:J2778,9,0)="","",VLOOKUP(C2662,' Disaggregation - Section E '!A$618:J2778,9,0)),"")</f>
        <v/>
      </c>
      <c r="K2662" s="873" t="str">
        <f ca="1">IFERROR(VLOOKUP(C2662,' Disaggregation - Section E '!A$618:J2778,3,0),"")</f>
        <v/>
      </c>
      <c r="L2662" s="873"/>
      <c r="M2662" s="873" t="str">
        <f ca="1">IFERROR(IF(VLOOKUP(C2662,' Disaggregation - Section E '!A$618:O1581,15,0)=0,"",VLOOKUP(C2662,' Disaggregation - Section E '!A$618:O1581,15,0)),"")</f>
        <v/>
      </c>
      <c r="N2662" s="877" t="str">
        <f ca="1">IFERROR(IF(VLOOKUP(C2662,' Disaggregation - Section E '!A$618:J2778,10,0)=0,"",VLOOKUP(C2662,' Disaggregation - Section E '!A$618:J2778,10,0)),"")</f>
        <v/>
      </c>
      <c r="O2662" s="873"/>
    </row>
    <row r="2663" spans="1:15" x14ac:dyDescent="0.35">
      <c r="A2663" s="873" t="b">
        <f t="shared" ca="1" si="160"/>
        <v>0</v>
      </c>
      <c r="B2663" s="873"/>
      <c r="C2663" s="884" t="str">
        <f ca="1">IF(COUNTA(O$1703:O2663)=1,"",OFFSET(B2661,-COUNTA(O$1703:O2663)+3,1))</f>
        <v>a1655000001juL2AAI</v>
      </c>
      <c r="D2663" s="878"/>
      <c r="E2663" s="875" t="str">
        <f ca="1">IFERROR(IF(VLOOKUP(C2663,' Disaggregation - Section E '!A$618:J2779,7,0)="","",VLOOKUP(C2663,' Disaggregation - Section E '!A$618:J2779,7,0)*100),"")</f>
        <v/>
      </c>
      <c r="F2663" s="877" t="str">
        <f ca="1">IFERROR(VLOOKUP(C2663,' Disaggregation - Section E '!A$618:J2779,5,0),"")</f>
        <v/>
      </c>
      <c r="G2663" s="876" t="str">
        <f ca="1">IFERROR(IF(VLOOKUP(C2663,' Disaggregation - Section E '!A$618:J2779,6,0)="","",VLOOKUP(C2663,' Disaggregation - Section E '!A$618:J2779,6,0)),"")</f>
        <v/>
      </c>
      <c r="H2663" s="876" t="str">
        <f ca="1">IFERROR(IF(INDEX(' Disaggregation - Section E '!F$618:F2779,MATCH(C2663,' Disaggregation - Section E '!A$618:A2779,0)+1,1)&lt;&gt;0,INDEX(' Disaggregation - Section E '!F$618:F2779,MATCH(C2663,' Disaggregation - Section E '!A$618:A2779,0)+1,1),""),"")</f>
        <v/>
      </c>
      <c r="I2663" s="877" t="str">
        <f ca="1">IFERROR(IF(VLOOKUP(C2663,' Disaggregation - Section E '!A$618:J2779,8,0)=0,"",VLOOKUP(C2663,' Disaggregation - Section E '!A$618:J2779,8,0)),"")</f>
        <v/>
      </c>
      <c r="J2663" s="877" t="str">
        <f ca="1">IFERROR(IF(VLOOKUP(C2663,' Disaggregation - Section E '!A$618:J2779,9,0)="","",VLOOKUP(C2663,' Disaggregation - Section E '!A$618:J2779,9,0)),"")</f>
        <v/>
      </c>
      <c r="K2663" s="873" t="str">
        <f ca="1">IFERROR(VLOOKUP(C2663,' Disaggregation - Section E '!A$618:J2779,3,0),"")</f>
        <v/>
      </c>
      <c r="L2663" s="873"/>
      <c r="M2663" s="873" t="str">
        <f ca="1">IFERROR(IF(VLOOKUP(C2663,' Disaggregation - Section E '!A$618:O1582,15,0)=0,"",VLOOKUP(C2663,' Disaggregation - Section E '!A$618:O1582,15,0)),"")</f>
        <v/>
      </c>
      <c r="N2663" s="877" t="str">
        <f ca="1">IFERROR(IF(VLOOKUP(C2663,' Disaggregation - Section E '!A$618:J2779,10,0)=0,"",VLOOKUP(C2663,' Disaggregation - Section E '!A$618:J2779,10,0)),"")</f>
        <v/>
      </c>
      <c r="O2663" s="873"/>
    </row>
    <row r="2664" spans="1:15" x14ac:dyDescent="0.35">
      <c r="A2664" s="873" t="b">
        <f t="shared" ca="1" si="160"/>
        <v>0</v>
      </c>
      <c r="B2664" s="873"/>
      <c r="C2664" s="884" t="str">
        <f ca="1">IF(COUNTA(O$1703:O2664)=1,"",OFFSET(B2662,-COUNTA(O$1703:O2664)+3,1))</f>
        <v>a1655000001juL3AAI</v>
      </c>
      <c r="D2664" s="878"/>
      <c r="E2664" s="875" t="str">
        <f ca="1">IFERROR(IF(VLOOKUP(C2664,' Disaggregation - Section E '!A$618:J2780,7,0)="","",VLOOKUP(C2664,' Disaggregation - Section E '!A$618:J2780,7,0)*100),"")</f>
        <v/>
      </c>
      <c r="F2664" s="877" t="str">
        <f ca="1">IFERROR(VLOOKUP(C2664,' Disaggregation - Section E '!A$618:J2780,5,0),"")</f>
        <v/>
      </c>
      <c r="G2664" s="876" t="str">
        <f ca="1">IFERROR(IF(VLOOKUP(C2664,' Disaggregation - Section E '!A$618:J2780,6,0)="","",VLOOKUP(C2664,' Disaggregation - Section E '!A$618:J2780,6,0)),"")</f>
        <v/>
      </c>
      <c r="H2664" s="876" t="str">
        <f ca="1">IFERROR(IF(INDEX(' Disaggregation - Section E '!F$618:F2780,MATCH(C2664,' Disaggregation - Section E '!A$618:A2780,0)+1,1)&lt;&gt;0,INDEX(' Disaggregation - Section E '!F$618:F2780,MATCH(C2664,' Disaggregation - Section E '!A$618:A2780,0)+1,1),""),"")</f>
        <v/>
      </c>
      <c r="I2664" s="877" t="str">
        <f ca="1">IFERROR(IF(VLOOKUP(C2664,' Disaggregation - Section E '!A$618:J2780,8,0)=0,"",VLOOKUP(C2664,' Disaggregation - Section E '!A$618:J2780,8,0)),"")</f>
        <v/>
      </c>
      <c r="J2664" s="877" t="str">
        <f ca="1">IFERROR(IF(VLOOKUP(C2664,' Disaggregation - Section E '!A$618:J2780,9,0)="","",VLOOKUP(C2664,' Disaggregation - Section E '!A$618:J2780,9,0)),"")</f>
        <v/>
      </c>
      <c r="K2664" s="873" t="str">
        <f ca="1">IFERROR(VLOOKUP(C2664,' Disaggregation - Section E '!A$618:J2780,3,0),"")</f>
        <v/>
      </c>
      <c r="L2664" s="873"/>
      <c r="M2664" s="873" t="str">
        <f ca="1">IFERROR(IF(VLOOKUP(C2664,' Disaggregation - Section E '!A$618:O1583,15,0)=0,"",VLOOKUP(C2664,' Disaggregation - Section E '!A$618:O1583,15,0)),"")</f>
        <v/>
      </c>
      <c r="N2664" s="877" t="str">
        <f ca="1">IFERROR(IF(VLOOKUP(C2664,' Disaggregation - Section E '!A$618:J2780,10,0)=0,"",VLOOKUP(C2664,' Disaggregation - Section E '!A$618:J2780,10,0)),"")</f>
        <v/>
      </c>
      <c r="O2664" s="873"/>
    </row>
    <row r="2665" spans="1:15" x14ac:dyDescent="0.35">
      <c r="A2665" s="873" t="b">
        <f t="shared" ca="1" si="160"/>
        <v>0</v>
      </c>
      <c r="B2665" s="873"/>
      <c r="C2665" s="884" t="str">
        <f ca="1">IF(COUNTA(O$1703:O2665)=1,"",OFFSET(B2663,-COUNTA(O$1703:O2665)+3,1))</f>
        <v>a1655000001juL4AAI</v>
      </c>
      <c r="D2665" s="878"/>
      <c r="E2665" s="875" t="str">
        <f ca="1">IFERROR(IF(VLOOKUP(C2665,' Disaggregation - Section E '!A$618:J2781,7,0)="","",VLOOKUP(C2665,' Disaggregation - Section E '!A$618:J2781,7,0)*100),"")</f>
        <v/>
      </c>
      <c r="F2665" s="877" t="str">
        <f ca="1">IFERROR(VLOOKUP(C2665,' Disaggregation - Section E '!A$618:J2781,5,0),"")</f>
        <v/>
      </c>
      <c r="G2665" s="876" t="str">
        <f ca="1">IFERROR(IF(VLOOKUP(C2665,' Disaggregation - Section E '!A$618:J2781,6,0)="","",VLOOKUP(C2665,' Disaggregation - Section E '!A$618:J2781,6,0)),"")</f>
        <v/>
      </c>
      <c r="H2665" s="876" t="str">
        <f ca="1">IFERROR(IF(INDEX(' Disaggregation - Section E '!F$618:F2781,MATCH(C2665,' Disaggregation - Section E '!A$618:A2781,0)+1,1)&lt;&gt;0,INDEX(' Disaggregation - Section E '!F$618:F2781,MATCH(C2665,' Disaggregation - Section E '!A$618:A2781,0)+1,1),""),"")</f>
        <v/>
      </c>
      <c r="I2665" s="877" t="str">
        <f ca="1">IFERROR(IF(VLOOKUP(C2665,' Disaggregation - Section E '!A$618:J2781,8,0)=0,"",VLOOKUP(C2665,' Disaggregation - Section E '!A$618:J2781,8,0)),"")</f>
        <v/>
      </c>
      <c r="J2665" s="877" t="str">
        <f ca="1">IFERROR(IF(VLOOKUP(C2665,' Disaggregation - Section E '!A$618:J2781,9,0)="","",VLOOKUP(C2665,' Disaggregation - Section E '!A$618:J2781,9,0)),"")</f>
        <v/>
      </c>
      <c r="K2665" s="873" t="str">
        <f ca="1">IFERROR(VLOOKUP(C2665,' Disaggregation - Section E '!A$618:J2781,3,0),"")</f>
        <v/>
      </c>
      <c r="L2665" s="873"/>
      <c r="M2665" s="873" t="str">
        <f ca="1">IFERROR(IF(VLOOKUP(C2665,' Disaggregation - Section E '!A$618:O1584,15,0)=0,"",VLOOKUP(C2665,' Disaggregation - Section E '!A$618:O1584,15,0)),"")</f>
        <v/>
      </c>
      <c r="N2665" s="877" t="str">
        <f ca="1">IFERROR(IF(VLOOKUP(C2665,' Disaggregation - Section E '!A$618:J2781,10,0)=0,"",VLOOKUP(C2665,' Disaggregation - Section E '!A$618:J2781,10,0)),"")</f>
        <v/>
      </c>
      <c r="O2665" s="873"/>
    </row>
    <row r="2666" spans="1:15" x14ac:dyDescent="0.35">
      <c r="A2666" s="873" t="b">
        <f t="shared" ca="1" si="160"/>
        <v>0</v>
      </c>
      <c r="B2666" s="873"/>
      <c r="C2666" s="884" t="str">
        <f ca="1">IF(COUNTA(O$1703:O2666)=1,"",OFFSET(B2664,-COUNTA(O$1703:O2666)+3,1))</f>
        <v>a1655000001juL5AAI</v>
      </c>
      <c r="D2666" s="878"/>
      <c r="E2666" s="875" t="str">
        <f ca="1">IFERROR(IF(VLOOKUP(C2666,' Disaggregation - Section E '!A$618:J2782,7,0)="","",VLOOKUP(C2666,' Disaggregation - Section E '!A$618:J2782,7,0)*100),"")</f>
        <v/>
      </c>
      <c r="F2666" s="877" t="str">
        <f ca="1">IFERROR(VLOOKUP(C2666,' Disaggregation - Section E '!A$618:J2782,5,0),"")</f>
        <v/>
      </c>
      <c r="G2666" s="876" t="str">
        <f ca="1">IFERROR(IF(VLOOKUP(C2666,' Disaggregation - Section E '!A$618:J2782,6,0)="","",VLOOKUP(C2666,' Disaggregation - Section E '!A$618:J2782,6,0)),"")</f>
        <v/>
      </c>
      <c r="H2666" s="876" t="str">
        <f ca="1">IFERROR(IF(INDEX(' Disaggregation - Section E '!F$618:F2782,MATCH(C2666,' Disaggregation - Section E '!A$618:A2782,0)+1,1)&lt;&gt;0,INDEX(' Disaggregation - Section E '!F$618:F2782,MATCH(C2666,' Disaggregation - Section E '!A$618:A2782,0)+1,1),""),"")</f>
        <v/>
      </c>
      <c r="I2666" s="877" t="str">
        <f ca="1">IFERROR(IF(VLOOKUP(C2666,' Disaggregation - Section E '!A$618:J2782,8,0)=0,"",VLOOKUP(C2666,' Disaggregation - Section E '!A$618:J2782,8,0)),"")</f>
        <v/>
      </c>
      <c r="J2666" s="877" t="str">
        <f ca="1">IFERROR(IF(VLOOKUP(C2666,' Disaggregation - Section E '!A$618:J2782,9,0)="","",VLOOKUP(C2666,' Disaggregation - Section E '!A$618:J2782,9,0)),"")</f>
        <v/>
      </c>
      <c r="K2666" s="873" t="str">
        <f ca="1">IFERROR(VLOOKUP(C2666,' Disaggregation - Section E '!A$618:J2782,3,0),"")</f>
        <v/>
      </c>
      <c r="L2666" s="873"/>
      <c r="M2666" s="873" t="str">
        <f ca="1">IFERROR(IF(VLOOKUP(C2666,' Disaggregation - Section E '!A$618:O1585,15,0)=0,"",VLOOKUP(C2666,' Disaggregation - Section E '!A$618:O1585,15,0)),"")</f>
        <v/>
      </c>
      <c r="N2666" s="877" t="str">
        <f ca="1">IFERROR(IF(VLOOKUP(C2666,' Disaggregation - Section E '!A$618:J2782,10,0)=0,"",VLOOKUP(C2666,' Disaggregation - Section E '!A$618:J2782,10,0)),"")</f>
        <v/>
      </c>
      <c r="O2666" s="873"/>
    </row>
    <row r="2667" spans="1:15" x14ac:dyDescent="0.35">
      <c r="A2667" s="873" t="b">
        <f t="shared" ca="1" si="160"/>
        <v>0</v>
      </c>
      <c r="B2667" s="873"/>
      <c r="C2667" s="884" t="str">
        <f ca="1">IF(COUNTA(O$1703:O2667)=1,"",OFFSET(B2665,-COUNTA(O$1703:O2667)+3,1))</f>
        <v>a1655000001juL6AAI</v>
      </c>
      <c r="D2667" s="878"/>
      <c r="E2667" s="875" t="str">
        <f ca="1">IFERROR(IF(VLOOKUP(C2667,' Disaggregation - Section E '!A$618:J2783,7,0)="","",VLOOKUP(C2667,' Disaggregation - Section E '!A$618:J2783,7,0)*100),"")</f>
        <v/>
      </c>
      <c r="F2667" s="877" t="str">
        <f ca="1">IFERROR(VLOOKUP(C2667,' Disaggregation - Section E '!A$618:J2783,5,0),"")</f>
        <v/>
      </c>
      <c r="G2667" s="876" t="str">
        <f ca="1">IFERROR(IF(VLOOKUP(C2667,' Disaggregation - Section E '!A$618:J2783,6,0)="","",VLOOKUP(C2667,' Disaggregation - Section E '!A$618:J2783,6,0)),"")</f>
        <v/>
      </c>
      <c r="H2667" s="876" t="str">
        <f ca="1">IFERROR(IF(INDEX(' Disaggregation - Section E '!F$618:F2783,MATCH(C2667,' Disaggregation - Section E '!A$618:A2783,0)+1,1)&lt;&gt;0,INDEX(' Disaggregation - Section E '!F$618:F2783,MATCH(C2667,' Disaggregation - Section E '!A$618:A2783,0)+1,1),""),"")</f>
        <v/>
      </c>
      <c r="I2667" s="877" t="str">
        <f ca="1">IFERROR(IF(VLOOKUP(C2667,' Disaggregation - Section E '!A$618:J2783,8,0)=0,"",VLOOKUP(C2667,' Disaggregation - Section E '!A$618:J2783,8,0)),"")</f>
        <v/>
      </c>
      <c r="J2667" s="877" t="str">
        <f ca="1">IFERROR(IF(VLOOKUP(C2667,' Disaggregation - Section E '!A$618:J2783,9,0)="","",VLOOKUP(C2667,' Disaggregation - Section E '!A$618:J2783,9,0)),"")</f>
        <v/>
      </c>
      <c r="K2667" s="873" t="str">
        <f ca="1">IFERROR(VLOOKUP(C2667,' Disaggregation - Section E '!A$618:J2783,3,0),"")</f>
        <v/>
      </c>
      <c r="L2667" s="873"/>
      <c r="M2667" s="873" t="str">
        <f ca="1">IFERROR(IF(VLOOKUP(C2667,' Disaggregation - Section E '!A$618:O1586,15,0)=0,"",VLOOKUP(C2667,' Disaggregation - Section E '!A$618:O1586,15,0)),"")</f>
        <v/>
      </c>
      <c r="N2667" s="877" t="str">
        <f ca="1">IFERROR(IF(VLOOKUP(C2667,' Disaggregation - Section E '!A$618:J2783,10,0)=0,"",VLOOKUP(C2667,' Disaggregation - Section E '!A$618:J2783,10,0)),"")</f>
        <v/>
      </c>
      <c r="O2667" s="873"/>
    </row>
    <row r="2668" spans="1:15" x14ac:dyDescent="0.35">
      <c r="A2668" s="873" t="b">
        <f t="shared" ca="1" si="160"/>
        <v>0</v>
      </c>
      <c r="B2668" s="873"/>
      <c r="C2668" s="884" t="str">
        <f ca="1">IF(COUNTA(O$1703:O2668)=1,"",OFFSET(B2666,-COUNTA(O$1703:O2668)+3,1))</f>
        <v>a1655000001juL7AAI</v>
      </c>
      <c r="D2668" s="878"/>
      <c r="E2668" s="875" t="str">
        <f ca="1">IFERROR(IF(VLOOKUP(C2668,' Disaggregation - Section E '!A$618:J2784,7,0)="","",VLOOKUP(C2668,' Disaggregation - Section E '!A$618:J2784,7,0)*100),"")</f>
        <v/>
      </c>
      <c r="F2668" s="877" t="str">
        <f ca="1">IFERROR(VLOOKUP(C2668,' Disaggregation - Section E '!A$618:J2784,5,0),"")</f>
        <v/>
      </c>
      <c r="G2668" s="876" t="str">
        <f ca="1">IFERROR(IF(VLOOKUP(C2668,' Disaggregation - Section E '!A$618:J2784,6,0)="","",VLOOKUP(C2668,' Disaggregation - Section E '!A$618:J2784,6,0)),"")</f>
        <v/>
      </c>
      <c r="H2668" s="876" t="str">
        <f ca="1">IFERROR(IF(INDEX(' Disaggregation - Section E '!F$618:F2784,MATCH(C2668,' Disaggregation - Section E '!A$618:A2784,0)+1,1)&lt;&gt;0,INDEX(' Disaggregation - Section E '!F$618:F2784,MATCH(C2668,' Disaggregation - Section E '!A$618:A2784,0)+1,1),""),"")</f>
        <v/>
      </c>
      <c r="I2668" s="877" t="str">
        <f ca="1">IFERROR(IF(VLOOKUP(C2668,' Disaggregation - Section E '!A$618:J2784,8,0)=0,"",VLOOKUP(C2668,' Disaggregation - Section E '!A$618:J2784,8,0)),"")</f>
        <v/>
      </c>
      <c r="J2668" s="877" t="str">
        <f ca="1">IFERROR(IF(VLOOKUP(C2668,' Disaggregation - Section E '!A$618:J2784,9,0)="","",VLOOKUP(C2668,' Disaggregation - Section E '!A$618:J2784,9,0)),"")</f>
        <v/>
      </c>
      <c r="K2668" s="873" t="str">
        <f ca="1">IFERROR(VLOOKUP(C2668,' Disaggregation - Section E '!A$618:J2784,3,0),"")</f>
        <v/>
      </c>
      <c r="L2668" s="873"/>
      <c r="M2668" s="873" t="str">
        <f ca="1">IFERROR(IF(VLOOKUP(C2668,' Disaggregation - Section E '!A$618:O1587,15,0)=0,"",VLOOKUP(C2668,' Disaggregation - Section E '!A$618:O1587,15,0)),"")</f>
        <v/>
      </c>
      <c r="N2668" s="877" t="str">
        <f ca="1">IFERROR(IF(VLOOKUP(C2668,' Disaggregation - Section E '!A$618:J2784,10,0)=0,"",VLOOKUP(C2668,' Disaggregation - Section E '!A$618:J2784,10,0)),"")</f>
        <v/>
      </c>
      <c r="O2668" s="873"/>
    </row>
    <row r="2669" spans="1:15" x14ac:dyDescent="0.35">
      <c r="A2669" s="873" t="b">
        <f t="shared" ca="1" si="160"/>
        <v>0</v>
      </c>
      <c r="B2669" s="873"/>
      <c r="C2669" s="884" t="str">
        <f ca="1">IF(COUNTA(O$1703:O2669)=1,"",OFFSET(B2667,-COUNTA(O$1703:O2669)+3,1))</f>
        <v>a1655000001juL8AAI</v>
      </c>
      <c r="D2669" s="878"/>
      <c r="E2669" s="875" t="str">
        <f ca="1">IFERROR(IF(VLOOKUP(C2669,' Disaggregation - Section E '!A$618:J2785,7,0)="","",VLOOKUP(C2669,' Disaggregation - Section E '!A$618:J2785,7,0)*100),"")</f>
        <v/>
      </c>
      <c r="F2669" s="877" t="str">
        <f ca="1">IFERROR(VLOOKUP(C2669,' Disaggregation - Section E '!A$618:J2785,5,0),"")</f>
        <v/>
      </c>
      <c r="G2669" s="876" t="str">
        <f ca="1">IFERROR(IF(VLOOKUP(C2669,' Disaggregation - Section E '!A$618:J2785,6,0)="","",VLOOKUP(C2669,' Disaggregation - Section E '!A$618:J2785,6,0)),"")</f>
        <v/>
      </c>
      <c r="H2669" s="876" t="str">
        <f ca="1">IFERROR(IF(INDEX(' Disaggregation - Section E '!F$618:F2785,MATCH(C2669,' Disaggregation - Section E '!A$618:A2785,0)+1,1)&lt;&gt;0,INDEX(' Disaggregation - Section E '!F$618:F2785,MATCH(C2669,' Disaggregation - Section E '!A$618:A2785,0)+1,1),""),"")</f>
        <v/>
      </c>
      <c r="I2669" s="877" t="str">
        <f ca="1">IFERROR(IF(VLOOKUP(C2669,' Disaggregation - Section E '!A$618:J2785,8,0)=0,"",VLOOKUP(C2669,' Disaggregation - Section E '!A$618:J2785,8,0)),"")</f>
        <v/>
      </c>
      <c r="J2669" s="877" t="str">
        <f ca="1">IFERROR(IF(VLOOKUP(C2669,' Disaggregation - Section E '!A$618:J2785,9,0)="","",VLOOKUP(C2669,' Disaggregation - Section E '!A$618:J2785,9,0)),"")</f>
        <v/>
      </c>
      <c r="K2669" s="873" t="str">
        <f ca="1">IFERROR(VLOOKUP(C2669,' Disaggregation - Section E '!A$618:J2785,3,0),"")</f>
        <v/>
      </c>
      <c r="L2669" s="873"/>
      <c r="M2669" s="873" t="str">
        <f ca="1">IFERROR(IF(VLOOKUP(C2669,' Disaggregation - Section E '!A$618:O1588,15,0)=0,"",VLOOKUP(C2669,' Disaggregation - Section E '!A$618:O1588,15,0)),"")</f>
        <v/>
      </c>
      <c r="N2669" s="877" t="str">
        <f ca="1">IFERROR(IF(VLOOKUP(C2669,' Disaggregation - Section E '!A$618:J2785,10,0)=0,"",VLOOKUP(C2669,' Disaggregation - Section E '!A$618:J2785,10,0)),"")</f>
        <v/>
      </c>
      <c r="O2669" s="873"/>
    </row>
    <row r="2670" spans="1:15" x14ac:dyDescent="0.35">
      <c r="A2670" s="873" t="b">
        <f t="shared" ca="1" si="160"/>
        <v>0</v>
      </c>
      <c r="B2670" s="873"/>
      <c r="C2670" s="884" t="str">
        <f ca="1">IF(COUNTA(O$1703:O2670)=1,"",OFFSET(B2668,-COUNTA(O$1703:O2670)+3,1))</f>
        <v>a1655000001juL9AAI</v>
      </c>
      <c r="D2670" s="878"/>
      <c r="E2670" s="875" t="str">
        <f ca="1">IFERROR(IF(VLOOKUP(C2670,' Disaggregation - Section E '!A$618:J2786,7,0)="","",VLOOKUP(C2670,' Disaggregation - Section E '!A$618:J2786,7,0)*100),"")</f>
        <v/>
      </c>
      <c r="F2670" s="877" t="str">
        <f ca="1">IFERROR(VLOOKUP(C2670,' Disaggregation - Section E '!A$618:J2786,5,0),"")</f>
        <v/>
      </c>
      <c r="G2670" s="876" t="str">
        <f ca="1">IFERROR(IF(VLOOKUP(C2670,' Disaggregation - Section E '!A$618:J2786,6,0)="","",VLOOKUP(C2670,' Disaggregation - Section E '!A$618:J2786,6,0)),"")</f>
        <v/>
      </c>
      <c r="H2670" s="876" t="str">
        <f ca="1">IFERROR(IF(INDEX(' Disaggregation - Section E '!F$618:F2786,MATCH(C2670,' Disaggregation - Section E '!A$618:A2786,0)+1,1)&lt;&gt;0,INDEX(' Disaggregation - Section E '!F$618:F2786,MATCH(C2670,' Disaggregation - Section E '!A$618:A2786,0)+1,1),""),"")</f>
        <v/>
      </c>
      <c r="I2670" s="877" t="str">
        <f ca="1">IFERROR(IF(VLOOKUP(C2670,' Disaggregation - Section E '!A$618:J2786,8,0)=0,"",VLOOKUP(C2670,' Disaggregation - Section E '!A$618:J2786,8,0)),"")</f>
        <v/>
      </c>
      <c r="J2670" s="877" t="str">
        <f ca="1">IFERROR(IF(VLOOKUP(C2670,' Disaggregation - Section E '!A$618:J2786,9,0)="","",VLOOKUP(C2670,' Disaggregation - Section E '!A$618:J2786,9,0)),"")</f>
        <v/>
      </c>
      <c r="K2670" s="873" t="str">
        <f ca="1">IFERROR(VLOOKUP(C2670,' Disaggregation - Section E '!A$618:J2786,3,0),"")</f>
        <v/>
      </c>
      <c r="L2670" s="873"/>
      <c r="M2670" s="873" t="str">
        <f ca="1">IFERROR(IF(VLOOKUP(C2670,' Disaggregation - Section E '!A$618:O1589,15,0)=0,"",VLOOKUP(C2670,' Disaggregation - Section E '!A$618:O1589,15,0)),"")</f>
        <v/>
      </c>
      <c r="N2670" s="877" t="str">
        <f ca="1">IFERROR(IF(VLOOKUP(C2670,' Disaggregation - Section E '!A$618:J2786,10,0)=0,"",VLOOKUP(C2670,' Disaggregation - Section E '!A$618:J2786,10,0)),"")</f>
        <v/>
      </c>
      <c r="O2670" s="873"/>
    </row>
    <row r="2671" spans="1:15" x14ac:dyDescent="0.35">
      <c r="A2671" s="873" t="b">
        <f t="shared" ca="1" si="160"/>
        <v>0</v>
      </c>
      <c r="B2671" s="873"/>
      <c r="C2671" s="884" t="str">
        <f ca="1">IF(COUNTA(O$1703:O2671)=1,"",OFFSET(B2669,-COUNTA(O$1703:O2671)+3,1))</f>
        <v>a1655000001juLAAAY</v>
      </c>
      <c r="D2671" s="878"/>
      <c r="E2671" s="875" t="str">
        <f ca="1">IFERROR(IF(VLOOKUP(C2671,' Disaggregation - Section E '!A$618:J2787,7,0)="","",VLOOKUP(C2671,' Disaggregation - Section E '!A$618:J2787,7,0)*100),"")</f>
        <v/>
      </c>
      <c r="F2671" s="877" t="str">
        <f ca="1">IFERROR(VLOOKUP(C2671,' Disaggregation - Section E '!A$618:J2787,5,0),"")</f>
        <v/>
      </c>
      <c r="G2671" s="876" t="str">
        <f ca="1">IFERROR(IF(VLOOKUP(C2671,' Disaggregation - Section E '!A$618:J2787,6,0)="","",VLOOKUP(C2671,' Disaggregation - Section E '!A$618:J2787,6,0)),"")</f>
        <v/>
      </c>
      <c r="H2671" s="876" t="str">
        <f ca="1">IFERROR(IF(INDEX(' Disaggregation - Section E '!F$618:F2787,MATCH(C2671,' Disaggregation - Section E '!A$618:A2787,0)+1,1)&lt;&gt;0,INDEX(' Disaggregation - Section E '!F$618:F2787,MATCH(C2671,' Disaggregation - Section E '!A$618:A2787,0)+1,1),""),"")</f>
        <v/>
      </c>
      <c r="I2671" s="877" t="str">
        <f ca="1">IFERROR(IF(VLOOKUP(C2671,' Disaggregation - Section E '!A$618:J2787,8,0)=0,"",VLOOKUP(C2671,' Disaggregation - Section E '!A$618:J2787,8,0)),"")</f>
        <v/>
      </c>
      <c r="J2671" s="877" t="str">
        <f ca="1">IFERROR(IF(VLOOKUP(C2671,' Disaggregation - Section E '!A$618:J2787,9,0)="","",VLOOKUP(C2671,' Disaggregation - Section E '!A$618:J2787,9,0)),"")</f>
        <v/>
      </c>
      <c r="K2671" s="873" t="str">
        <f ca="1">IFERROR(VLOOKUP(C2671,' Disaggregation - Section E '!A$618:J2787,3,0),"")</f>
        <v/>
      </c>
      <c r="L2671" s="873"/>
      <c r="M2671" s="873" t="str">
        <f ca="1">IFERROR(IF(VLOOKUP(C2671,' Disaggregation - Section E '!A$618:O1590,15,0)=0,"",VLOOKUP(C2671,' Disaggregation - Section E '!A$618:O1590,15,0)),"")</f>
        <v/>
      </c>
      <c r="N2671" s="877" t="str">
        <f ca="1">IFERROR(IF(VLOOKUP(C2671,' Disaggregation - Section E '!A$618:J2787,10,0)=0,"",VLOOKUP(C2671,' Disaggregation - Section E '!A$618:J2787,10,0)),"")</f>
        <v/>
      </c>
      <c r="O2671" s="873"/>
    </row>
    <row r="2672" spans="1:15" x14ac:dyDescent="0.35">
      <c r="A2672" s="873" t="b">
        <f t="shared" ca="1" si="160"/>
        <v>0</v>
      </c>
      <c r="B2672" s="873"/>
      <c r="C2672" s="884" t="str">
        <f ca="1">IF(COUNTA(O$1703:O2672)=1,"",OFFSET(B2670,-COUNTA(O$1703:O2672)+3,1))</f>
        <v>a1655000001juLBAAY</v>
      </c>
      <c r="D2672" s="878"/>
      <c r="E2672" s="875" t="str">
        <f ca="1">IFERROR(IF(VLOOKUP(C2672,' Disaggregation - Section E '!A$618:J2788,7,0)="","",VLOOKUP(C2672,' Disaggregation - Section E '!A$618:J2788,7,0)*100),"")</f>
        <v/>
      </c>
      <c r="F2672" s="877" t="str">
        <f ca="1">IFERROR(VLOOKUP(C2672,' Disaggregation - Section E '!A$618:J2788,5,0),"")</f>
        <v/>
      </c>
      <c r="G2672" s="876" t="str">
        <f ca="1">IFERROR(IF(VLOOKUP(C2672,' Disaggregation - Section E '!A$618:J2788,6,0)="","",VLOOKUP(C2672,' Disaggregation - Section E '!A$618:J2788,6,0)),"")</f>
        <v/>
      </c>
      <c r="H2672" s="876" t="str">
        <f ca="1">IFERROR(IF(INDEX(' Disaggregation - Section E '!F$618:F2788,MATCH(C2672,' Disaggregation - Section E '!A$618:A2788,0)+1,1)&lt;&gt;0,INDEX(' Disaggregation - Section E '!F$618:F2788,MATCH(C2672,' Disaggregation - Section E '!A$618:A2788,0)+1,1),""),"")</f>
        <v/>
      </c>
      <c r="I2672" s="877" t="str">
        <f ca="1">IFERROR(IF(VLOOKUP(C2672,' Disaggregation - Section E '!A$618:J2788,8,0)=0,"",VLOOKUP(C2672,' Disaggregation - Section E '!A$618:J2788,8,0)),"")</f>
        <v/>
      </c>
      <c r="J2672" s="877" t="str">
        <f ca="1">IFERROR(IF(VLOOKUP(C2672,' Disaggregation - Section E '!A$618:J2788,9,0)="","",VLOOKUP(C2672,' Disaggregation - Section E '!A$618:J2788,9,0)),"")</f>
        <v/>
      </c>
      <c r="K2672" s="873" t="str">
        <f ca="1">IFERROR(VLOOKUP(C2672,' Disaggregation - Section E '!A$618:J2788,3,0),"")</f>
        <v/>
      </c>
      <c r="L2672" s="873"/>
      <c r="M2672" s="873" t="str">
        <f ca="1">IFERROR(IF(VLOOKUP(C2672,' Disaggregation - Section E '!A$618:O1591,15,0)=0,"",VLOOKUP(C2672,' Disaggregation - Section E '!A$618:O1591,15,0)),"")</f>
        <v/>
      </c>
      <c r="N2672" s="877" t="str">
        <f ca="1">IFERROR(IF(VLOOKUP(C2672,' Disaggregation - Section E '!A$618:J2788,10,0)=0,"",VLOOKUP(C2672,' Disaggregation - Section E '!A$618:J2788,10,0)),"")</f>
        <v/>
      </c>
      <c r="O2672" s="873"/>
    </row>
    <row r="2673" spans="1:15" x14ac:dyDescent="0.35">
      <c r="A2673" s="873" t="b">
        <f t="shared" ca="1" si="160"/>
        <v>0</v>
      </c>
      <c r="B2673" s="873"/>
      <c r="C2673" s="884" t="str">
        <f ca="1">IF(COUNTA(O$1703:O2673)=1,"",OFFSET(B2671,-COUNTA(O$1703:O2673)+3,1))</f>
        <v>a1655000001juLCAAY</v>
      </c>
      <c r="D2673" s="878"/>
      <c r="E2673" s="875" t="str">
        <f ca="1">IFERROR(IF(VLOOKUP(C2673,' Disaggregation - Section E '!A$618:J2789,7,0)="","",VLOOKUP(C2673,' Disaggregation - Section E '!A$618:J2789,7,0)*100),"")</f>
        <v/>
      </c>
      <c r="F2673" s="877" t="str">
        <f ca="1">IFERROR(VLOOKUP(C2673,' Disaggregation - Section E '!A$618:J2789,5,0),"")</f>
        <v/>
      </c>
      <c r="G2673" s="876" t="str">
        <f ca="1">IFERROR(IF(VLOOKUP(C2673,' Disaggregation - Section E '!A$618:J2789,6,0)="","",VLOOKUP(C2673,' Disaggregation - Section E '!A$618:J2789,6,0)),"")</f>
        <v/>
      </c>
      <c r="H2673" s="876" t="str">
        <f ca="1">IFERROR(IF(INDEX(' Disaggregation - Section E '!F$618:F2789,MATCH(C2673,' Disaggregation - Section E '!A$618:A2789,0)+1,1)&lt;&gt;0,INDEX(' Disaggregation - Section E '!F$618:F2789,MATCH(C2673,' Disaggregation - Section E '!A$618:A2789,0)+1,1),""),"")</f>
        <v/>
      </c>
      <c r="I2673" s="877" t="str">
        <f ca="1">IFERROR(IF(VLOOKUP(C2673,' Disaggregation - Section E '!A$618:J2789,8,0)=0,"",VLOOKUP(C2673,' Disaggregation - Section E '!A$618:J2789,8,0)),"")</f>
        <v/>
      </c>
      <c r="J2673" s="877" t="str">
        <f ca="1">IFERROR(IF(VLOOKUP(C2673,' Disaggregation - Section E '!A$618:J2789,9,0)="","",VLOOKUP(C2673,' Disaggregation - Section E '!A$618:J2789,9,0)),"")</f>
        <v/>
      </c>
      <c r="K2673" s="873" t="str">
        <f ca="1">IFERROR(VLOOKUP(C2673,' Disaggregation - Section E '!A$618:J2789,3,0),"")</f>
        <v/>
      </c>
      <c r="L2673" s="873"/>
      <c r="M2673" s="873" t="str">
        <f ca="1">IFERROR(IF(VLOOKUP(C2673,' Disaggregation - Section E '!A$618:O1592,15,0)=0,"",VLOOKUP(C2673,' Disaggregation - Section E '!A$618:O1592,15,0)),"")</f>
        <v/>
      </c>
      <c r="N2673" s="877" t="str">
        <f ca="1">IFERROR(IF(VLOOKUP(C2673,' Disaggregation - Section E '!A$618:J2789,10,0)=0,"",VLOOKUP(C2673,' Disaggregation - Section E '!A$618:J2789,10,0)),"")</f>
        <v/>
      </c>
      <c r="O2673" s="873"/>
    </row>
    <row r="2674" spans="1:15" x14ac:dyDescent="0.35">
      <c r="A2674" s="873" t="b">
        <f t="shared" ca="1" si="160"/>
        <v>0</v>
      </c>
      <c r="B2674" s="873"/>
      <c r="C2674" s="884" t="str">
        <f ca="1">IF(COUNTA(O$1703:O2674)=1,"",OFFSET(B2672,-COUNTA(O$1703:O2674)+3,1))</f>
        <v>a1655000001juLDAAY</v>
      </c>
      <c r="D2674" s="878"/>
      <c r="E2674" s="875" t="str">
        <f ca="1">IFERROR(IF(VLOOKUP(C2674,' Disaggregation - Section E '!A$618:J2790,7,0)="","",VLOOKUP(C2674,' Disaggregation - Section E '!A$618:J2790,7,0)*100),"")</f>
        <v/>
      </c>
      <c r="F2674" s="877" t="str">
        <f ca="1">IFERROR(VLOOKUP(C2674,' Disaggregation - Section E '!A$618:J2790,5,0),"")</f>
        <v/>
      </c>
      <c r="G2674" s="876" t="str">
        <f ca="1">IFERROR(IF(VLOOKUP(C2674,' Disaggregation - Section E '!A$618:J2790,6,0)="","",VLOOKUP(C2674,' Disaggregation - Section E '!A$618:J2790,6,0)),"")</f>
        <v/>
      </c>
      <c r="H2674" s="876" t="str">
        <f ca="1">IFERROR(IF(INDEX(' Disaggregation - Section E '!F$618:F2790,MATCH(C2674,' Disaggregation - Section E '!A$618:A2790,0)+1,1)&lt;&gt;0,INDEX(' Disaggregation - Section E '!F$618:F2790,MATCH(C2674,' Disaggregation - Section E '!A$618:A2790,0)+1,1),""),"")</f>
        <v/>
      </c>
      <c r="I2674" s="877" t="str">
        <f ca="1">IFERROR(IF(VLOOKUP(C2674,' Disaggregation - Section E '!A$618:J2790,8,0)=0,"",VLOOKUP(C2674,' Disaggregation - Section E '!A$618:J2790,8,0)),"")</f>
        <v/>
      </c>
      <c r="J2674" s="877" t="str">
        <f ca="1">IFERROR(IF(VLOOKUP(C2674,' Disaggregation - Section E '!A$618:J2790,9,0)="","",VLOOKUP(C2674,' Disaggregation - Section E '!A$618:J2790,9,0)),"")</f>
        <v/>
      </c>
      <c r="K2674" s="873" t="str">
        <f ca="1">IFERROR(VLOOKUP(C2674,' Disaggregation - Section E '!A$618:J2790,3,0),"")</f>
        <v/>
      </c>
      <c r="L2674" s="873"/>
      <c r="M2674" s="873" t="str">
        <f ca="1">IFERROR(IF(VLOOKUP(C2674,' Disaggregation - Section E '!A$618:O1593,15,0)=0,"",VLOOKUP(C2674,' Disaggregation - Section E '!A$618:O1593,15,0)),"")</f>
        <v/>
      </c>
      <c r="N2674" s="877" t="str">
        <f ca="1">IFERROR(IF(VLOOKUP(C2674,' Disaggregation - Section E '!A$618:J2790,10,0)=0,"",VLOOKUP(C2674,' Disaggregation - Section E '!A$618:J2790,10,0)),"")</f>
        <v/>
      </c>
      <c r="O2674" s="873"/>
    </row>
    <row r="2675" spans="1:15" x14ac:dyDescent="0.35">
      <c r="A2675" s="873" t="b">
        <f t="shared" ca="1" si="160"/>
        <v>0</v>
      </c>
      <c r="B2675" s="873"/>
      <c r="C2675" s="884" t="str">
        <f ca="1">IF(COUNTA(O$1703:O2675)=1,"",OFFSET(B2673,-COUNTA(O$1703:O2675)+3,1))</f>
        <v>a1655000001juLEAAY</v>
      </c>
      <c r="D2675" s="878"/>
      <c r="E2675" s="875" t="str">
        <f ca="1">IFERROR(IF(VLOOKUP(C2675,' Disaggregation - Section E '!A$618:J2791,7,0)="","",VLOOKUP(C2675,' Disaggregation - Section E '!A$618:J2791,7,0)*100),"")</f>
        <v/>
      </c>
      <c r="F2675" s="877" t="str">
        <f ca="1">IFERROR(VLOOKUP(C2675,' Disaggregation - Section E '!A$618:J2791,5,0),"")</f>
        <v/>
      </c>
      <c r="G2675" s="876" t="str">
        <f ca="1">IFERROR(IF(VLOOKUP(C2675,' Disaggregation - Section E '!A$618:J2791,6,0)="","",VLOOKUP(C2675,' Disaggregation - Section E '!A$618:J2791,6,0)),"")</f>
        <v/>
      </c>
      <c r="H2675" s="876" t="str">
        <f ca="1">IFERROR(IF(INDEX(' Disaggregation - Section E '!F$618:F2791,MATCH(C2675,' Disaggregation - Section E '!A$618:A2791,0)+1,1)&lt;&gt;0,INDEX(' Disaggregation - Section E '!F$618:F2791,MATCH(C2675,' Disaggregation - Section E '!A$618:A2791,0)+1,1),""),"")</f>
        <v/>
      </c>
      <c r="I2675" s="877" t="str">
        <f ca="1">IFERROR(IF(VLOOKUP(C2675,' Disaggregation - Section E '!A$618:J2791,8,0)=0,"",VLOOKUP(C2675,' Disaggregation - Section E '!A$618:J2791,8,0)),"")</f>
        <v/>
      </c>
      <c r="J2675" s="877" t="str">
        <f ca="1">IFERROR(IF(VLOOKUP(C2675,' Disaggregation - Section E '!A$618:J2791,9,0)="","",VLOOKUP(C2675,' Disaggregation - Section E '!A$618:J2791,9,0)),"")</f>
        <v/>
      </c>
      <c r="K2675" s="873" t="str">
        <f ca="1">IFERROR(VLOOKUP(C2675,' Disaggregation - Section E '!A$618:J2791,3,0),"")</f>
        <v/>
      </c>
      <c r="L2675" s="873"/>
      <c r="M2675" s="873" t="str">
        <f ca="1">IFERROR(IF(VLOOKUP(C2675,' Disaggregation - Section E '!A$618:O1594,15,0)=0,"",VLOOKUP(C2675,' Disaggregation - Section E '!A$618:O1594,15,0)),"")</f>
        <v/>
      </c>
      <c r="N2675" s="877" t="str">
        <f ca="1">IFERROR(IF(VLOOKUP(C2675,' Disaggregation - Section E '!A$618:J2791,10,0)=0,"",VLOOKUP(C2675,' Disaggregation - Section E '!A$618:J2791,10,0)),"")</f>
        <v/>
      </c>
      <c r="O2675" s="873"/>
    </row>
    <row r="2676" spans="1:15" x14ac:dyDescent="0.35">
      <c r="A2676" s="873" t="b">
        <f t="shared" ca="1" si="160"/>
        <v>0</v>
      </c>
      <c r="B2676" s="873"/>
      <c r="C2676" s="884" t="str">
        <f ca="1">IF(COUNTA(O$1703:O2676)=1,"",OFFSET(B2674,-COUNTA(O$1703:O2676)+3,1))</f>
        <v>a1655000001juLFAAY</v>
      </c>
      <c r="D2676" s="878"/>
      <c r="E2676" s="875" t="str">
        <f ca="1">IFERROR(IF(VLOOKUP(C2676,' Disaggregation - Section E '!A$618:J2792,7,0)="","",VLOOKUP(C2676,' Disaggregation - Section E '!A$618:J2792,7,0)*100),"")</f>
        <v/>
      </c>
      <c r="F2676" s="877" t="str">
        <f ca="1">IFERROR(VLOOKUP(C2676,' Disaggregation - Section E '!A$618:J2792,5,0),"")</f>
        <v/>
      </c>
      <c r="G2676" s="876" t="str">
        <f ca="1">IFERROR(IF(VLOOKUP(C2676,' Disaggregation - Section E '!A$618:J2792,6,0)="","",VLOOKUP(C2676,' Disaggregation - Section E '!A$618:J2792,6,0)),"")</f>
        <v/>
      </c>
      <c r="H2676" s="876" t="str">
        <f ca="1">IFERROR(IF(INDEX(' Disaggregation - Section E '!F$618:F2792,MATCH(C2676,' Disaggregation - Section E '!A$618:A2792,0)+1,1)&lt;&gt;0,INDEX(' Disaggregation - Section E '!F$618:F2792,MATCH(C2676,' Disaggregation - Section E '!A$618:A2792,0)+1,1),""),"")</f>
        <v/>
      </c>
      <c r="I2676" s="877" t="str">
        <f ca="1">IFERROR(IF(VLOOKUP(C2676,' Disaggregation - Section E '!A$618:J2792,8,0)=0,"",VLOOKUP(C2676,' Disaggregation - Section E '!A$618:J2792,8,0)),"")</f>
        <v/>
      </c>
      <c r="J2676" s="877" t="str">
        <f ca="1">IFERROR(IF(VLOOKUP(C2676,' Disaggregation - Section E '!A$618:J2792,9,0)="","",VLOOKUP(C2676,' Disaggregation - Section E '!A$618:J2792,9,0)),"")</f>
        <v/>
      </c>
      <c r="K2676" s="873" t="str">
        <f ca="1">IFERROR(VLOOKUP(C2676,' Disaggregation - Section E '!A$618:J2792,3,0),"")</f>
        <v/>
      </c>
      <c r="L2676" s="873"/>
      <c r="M2676" s="873" t="str">
        <f ca="1">IFERROR(IF(VLOOKUP(C2676,' Disaggregation - Section E '!A$618:O1595,15,0)=0,"",VLOOKUP(C2676,' Disaggregation - Section E '!A$618:O1595,15,0)),"")</f>
        <v/>
      </c>
      <c r="N2676" s="877" t="str">
        <f ca="1">IFERROR(IF(VLOOKUP(C2676,' Disaggregation - Section E '!A$618:J2792,10,0)=0,"",VLOOKUP(C2676,' Disaggregation - Section E '!A$618:J2792,10,0)),"")</f>
        <v/>
      </c>
      <c r="O2676" s="873"/>
    </row>
    <row r="2677" spans="1:15" x14ac:dyDescent="0.35">
      <c r="A2677" s="873" t="b">
        <f t="shared" ca="1" si="160"/>
        <v>0</v>
      </c>
      <c r="B2677" s="873"/>
      <c r="C2677" s="884" t="str">
        <f ca="1">IF(COUNTA(O$1703:O2677)=1,"",OFFSET(B2675,-COUNTA(O$1703:O2677)+3,1))</f>
        <v>a1655000001juLGAAY</v>
      </c>
      <c r="D2677" s="878"/>
      <c r="E2677" s="875" t="str">
        <f ca="1">IFERROR(IF(VLOOKUP(C2677,' Disaggregation - Section E '!A$618:J2793,7,0)="","",VLOOKUP(C2677,' Disaggregation - Section E '!A$618:J2793,7,0)*100),"")</f>
        <v/>
      </c>
      <c r="F2677" s="877" t="str">
        <f ca="1">IFERROR(VLOOKUP(C2677,' Disaggregation - Section E '!A$618:J2793,5,0),"")</f>
        <v/>
      </c>
      <c r="G2677" s="876" t="str">
        <f ca="1">IFERROR(IF(VLOOKUP(C2677,' Disaggregation - Section E '!A$618:J2793,6,0)="","",VLOOKUP(C2677,' Disaggregation - Section E '!A$618:J2793,6,0)),"")</f>
        <v/>
      </c>
      <c r="H2677" s="876" t="str">
        <f ca="1">IFERROR(IF(INDEX(' Disaggregation - Section E '!F$618:F2793,MATCH(C2677,' Disaggregation - Section E '!A$618:A2793,0)+1,1)&lt;&gt;0,INDEX(' Disaggregation - Section E '!F$618:F2793,MATCH(C2677,' Disaggregation - Section E '!A$618:A2793,0)+1,1),""),"")</f>
        <v/>
      </c>
      <c r="I2677" s="877" t="str">
        <f ca="1">IFERROR(IF(VLOOKUP(C2677,' Disaggregation - Section E '!A$618:J2793,8,0)=0,"",VLOOKUP(C2677,' Disaggregation - Section E '!A$618:J2793,8,0)),"")</f>
        <v/>
      </c>
      <c r="J2677" s="877" t="str">
        <f ca="1">IFERROR(IF(VLOOKUP(C2677,' Disaggregation - Section E '!A$618:J2793,9,0)="","",VLOOKUP(C2677,' Disaggregation - Section E '!A$618:J2793,9,0)),"")</f>
        <v/>
      </c>
      <c r="K2677" s="873" t="str">
        <f ca="1">IFERROR(VLOOKUP(C2677,' Disaggregation - Section E '!A$618:J2793,3,0),"")</f>
        <v/>
      </c>
      <c r="L2677" s="873"/>
      <c r="M2677" s="873" t="str">
        <f ca="1">IFERROR(IF(VLOOKUP(C2677,' Disaggregation - Section E '!A$618:O1596,15,0)=0,"",VLOOKUP(C2677,' Disaggregation - Section E '!A$618:O1596,15,0)),"")</f>
        <v/>
      </c>
      <c r="N2677" s="877" t="str">
        <f ca="1">IFERROR(IF(VLOOKUP(C2677,' Disaggregation - Section E '!A$618:J2793,10,0)=0,"",VLOOKUP(C2677,' Disaggregation - Section E '!A$618:J2793,10,0)),"")</f>
        <v/>
      </c>
      <c r="O2677" s="873"/>
    </row>
    <row r="2678" spans="1:15" x14ac:dyDescent="0.35">
      <c r="A2678" s="873" t="b">
        <f t="shared" ca="1" si="160"/>
        <v>0</v>
      </c>
      <c r="B2678" s="873"/>
      <c r="C2678" s="884" t="str">
        <f ca="1">IF(COUNTA(O$1703:O2678)=1,"",OFFSET(B2676,-COUNTA(O$1703:O2678)+3,1))</f>
        <v>a1655000001juLHAAY</v>
      </c>
      <c r="D2678" s="878"/>
      <c r="E2678" s="875" t="str">
        <f ca="1">IFERROR(IF(VLOOKUP(C2678,' Disaggregation - Section E '!A$618:J2794,7,0)="","",VLOOKUP(C2678,' Disaggregation - Section E '!A$618:J2794,7,0)*100),"")</f>
        <v/>
      </c>
      <c r="F2678" s="877" t="str">
        <f ca="1">IFERROR(VLOOKUP(C2678,' Disaggregation - Section E '!A$618:J2794,5,0),"")</f>
        <v/>
      </c>
      <c r="G2678" s="876" t="str">
        <f ca="1">IFERROR(IF(VLOOKUP(C2678,' Disaggregation - Section E '!A$618:J2794,6,0)="","",VLOOKUP(C2678,' Disaggregation - Section E '!A$618:J2794,6,0)),"")</f>
        <v/>
      </c>
      <c r="H2678" s="876" t="str">
        <f ca="1">IFERROR(IF(INDEX(' Disaggregation - Section E '!F$618:F2794,MATCH(C2678,' Disaggregation - Section E '!A$618:A2794,0)+1,1)&lt;&gt;0,INDEX(' Disaggregation - Section E '!F$618:F2794,MATCH(C2678,' Disaggregation - Section E '!A$618:A2794,0)+1,1),""),"")</f>
        <v/>
      </c>
      <c r="I2678" s="877" t="str">
        <f ca="1">IFERROR(IF(VLOOKUP(C2678,' Disaggregation - Section E '!A$618:J2794,8,0)=0,"",VLOOKUP(C2678,' Disaggregation - Section E '!A$618:J2794,8,0)),"")</f>
        <v/>
      </c>
      <c r="J2678" s="877" t="str">
        <f ca="1">IFERROR(IF(VLOOKUP(C2678,' Disaggregation - Section E '!A$618:J2794,9,0)="","",VLOOKUP(C2678,' Disaggregation - Section E '!A$618:J2794,9,0)),"")</f>
        <v/>
      </c>
      <c r="K2678" s="873" t="str">
        <f ca="1">IFERROR(VLOOKUP(C2678,' Disaggregation - Section E '!A$618:J2794,3,0),"")</f>
        <v/>
      </c>
      <c r="L2678" s="873"/>
      <c r="M2678" s="873" t="str">
        <f ca="1">IFERROR(IF(VLOOKUP(C2678,' Disaggregation - Section E '!A$618:O1597,15,0)=0,"",VLOOKUP(C2678,' Disaggregation - Section E '!A$618:O1597,15,0)),"")</f>
        <v/>
      </c>
      <c r="N2678" s="877" t="str">
        <f ca="1">IFERROR(IF(VLOOKUP(C2678,' Disaggregation - Section E '!A$618:J2794,10,0)=0,"",VLOOKUP(C2678,' Disaggregation - Section E '!A$618:J2794,10,0)),"")</f>
        <v/>
      </c>
      <c r="O2678" s="873"/>
    </row>
    <row r="2679" spans="1:15" x14ac:dyDescent="0.35">
      <c r="A2679" s="873" t="b">
        <f t="shared" ca="1" si="160"/>
        <v>0</v>
      </c>
      <c r="B2679" s="873"/>
      <c r="C2679" s="884" t="str">
        <f ca="1">IF(COUNTA(O$1703:O2679)=1,"",OFFSET(B2677,-COUNTA(O$1703:O2679)+3,1))</f>
        <v>a1655000001juLIAAY</v>
      </c>
      <c r="D2679" s="878"/>
      <c r="E2679" s="875" t="str">
        <f ca="1">IFERROR(IF(VLOOKUP(C2679,' Disaggregation - Section E '!A$618:J2795,7,0)="","",VLOOKUP(C2679,' Disaggregation - Section E '!A$618:J2795,7,0)*100),"")</f>
        <v/>
      </c>
      <c r="F2679" s="877" t="str">
        <f ca="1">IFERROR(VLOOKUP(C2679,' Disaggregation - Section E '!A$618:J2795,5,0),"")</f>
        <v/>
      </c>
      <c r="G2679" s="876" t="str">
        <f ca="1">IFERROR(IF(VLOOKUP(C2679,' Disaggregation - Section E '!A$618:J2795,6,0)="","",VLOOKUP(C2679,' Disaggregation - Section E '!A$618:J2795,6,0)),"")</f>
        <v/>
      </c>
      <c r="H2679" s="876" t="str">
        <f ca="1">IFERROR(IF(INDEX(' Disaggregation - Section E '!F$618:F2795,MATCH(C2679,' Disaggregation - Section E '!A$618:A2795,0)+1,1)&lt;&gt;0,INDEX(' Disaggregation - Section E '!F$618:F2795,MATCH(C2679,' Disaggregation - Section E '!A$618:A2795,0)+1,1),""),"")</f>
        <v/>
      </c>
      <c r="I2679" s="877" t="str">
        <f ca="1">IFERROR(IF(VLOOKUP(C2679,' Disaggregation - Section E '!A$618:J2795,8,0)=0,"",VLOOKUP(C2679,' Disaggregation - Section E '!A$618:J2795,8,0)),"")</f>
        <v/>
      </c>
      <c r="J2679" s="877" t="str">
        <f ca="1">IFERROR(IF(VLOOKUP(C2679,' Disaggregation - Section E '!A$618:J2795,9,0)="","",VLOOKUP(C2679,' Disaggregation - Section E '!A$618:J2795,9,0)),"")</f>
        <v/>
      </c>
      <c r="K2679" s="873" t="str">
        <f ca="1">IFERROR(VLOOKUP(C2679,' Disaggregation - Section E '!A$618:J2795,3,0),"")</f>
        <v/>
      </c>
      <c r="L2679" s="873"/>
      <c r="M2679" s="873" t="str">
        <f ca="1">IFERROR(IF(VLOOKUP(C2679,' Disaggregation - Section E '!A$618:O1598,15,0)=0,"",VLOOKUP(C2679,' Disaggregation - Section E '!A$618:O1598,15,0)),"")</f>
        <v/>
      </c>
      <c r="N2679" s="877" t="str">
        <f ca="1">IFERROR(IF(VLOOKUP(C2679,' Disaggregation - Section E '!A$618:J2795,10,0)=0,"",VLOOKUP(C2679,' Disaggregation - Section E '!A$618:J2795,10,0)),"")</f>
        <v/>
      </c>
      <c r="O2679" s="873"/>
    </row>
    <row r="2680" spans="1:15" x14ac:dyDescent="0.35">
      <c r="A2680" s="873" t="b">
        <f t="shared" ca="1" si="160"/>
        <v>0</v>
      </c>
      <c r="B2680" s="873"/>
      <c r="C2680" s="884" t="str">
        <f ca="1">IF(COUNTA(O$1703:O2680)=1,"",OFFSET(B2678,-COUNTA(O$1703:O2680)+3,1))</f>
        <v>a1655000001juLJAAY</v>
      </c>
      <c r="D2680" s="878"/>
      <c r="E2680" s="875" t="str">
        <f ca="1">IFERROR(IF(VLOOKUP(C2680,' Disaggregation - Section E '!A$618:J2796,7,0)="","",VLOOKUP(C2680,' Disaggregation - Section E '!A$618:J2796,7,0)*100),"")</f>
        <v/>
      </c>
      <c r="F2680" s="877" t="str">
        <f ca="1">IFERROR(VLOOKUP(C2680,' Disaggregation - Section E '!A$618:J2796,5,0),"")</f>
        <v/>
      </c>
      <c r="G2680" s="876" t="str">
        <f ca="1">IFERROR(IF(VLOOKUP(C2680,' Disaggregation - Section E '!A$618:J2796,6,0)="","",VLOOKUP(C2680,' Disaggregation - Section E '!A$618:J2796,6,0)),"")</f>
        <v/>
      </c>
      <c r="H2680" s="876" t="str">
        <f ca="1">IFERROR(IF(INDEX(' Disaggregation - Section E '!F$618:F2796,MATCH(C2680,' Disaggregation - Section E '!A$618:A2796,0)+1,1)&lt;&gt;0,INDEX(' Disaggregation - Section E '!F$618:F2796,MATCH(C2680,' Disaggregation - Section E '!A$618:A2796,0)+1,1),""),"")</f>
        <v/>
      </c>
      <c r="I2680" s="877" t="str">
        <f ca="1">IFERROR(IF(VLOOKUP(C2680,' Disaggregation - Section E '!A$618:J2796,8,0)=0,"",VLOOKUP(C2680,' Disaggregation - Section E '!A$618:J2796,8,0)),"")</f>
        <v/>
      </c>
      <c r="J2680" s="877" t="str">
        <f ca="1">IFERROR(IF(VLOOKUP(C2680,' Disaggregation - Section E '!A$618:J2796,9,0)="","",VLOOKUP(C2680,' Disaggregation - Section E '!A$618:J2796,9,0)),"")</f>
        <v/>
      </c>
      <c r="K2680" s="873" t="str">
        <f ca="1">IFERROR(VLOOKUP(C2680,' Disaggregation - Section E '!A$618:J2796,3,0),"")</f>
        <v/>
      </c>
      <c r="L2680" s="873"/>
      <c r="M2680" s="873" t="str">
        <f ca="1">IFERROR(IF(VLOOKUP(C2680,' Disaggregation - Section E '!A$618:O1599,15,0)=0,"",VLOOKUP(C2680,' Disaggregation - Section E '!A$618:O1599,15,0)),"")</f>
        <v/>
      </c>
      <c r="N2680" s="877" t="str">
        <f ca="1">IFERROR(IF(VLOOKUP(C2680,' Disaggregation - Section E '!A$618:J2796,10,0)=0,"",VLOOKUP(C2680,' Disaggregation - Section E '!A$618:J2796,10,0)),"")</f>
        <v/>
      </c>
      <c r="O2680" s="873"/>
    </row>
    <row r="2681" spans="1:15" x14ac:dyDescent="0.35">
      <c r="A2681" s="873" t="b">
        <f t="shared" ca="1" si="160"/>
        <v>0</v>
      </c>
      <c r="B2681" s="873"/>
      <c r="C2681" s="884" t="str">
        <f ca="1">IF(COUNTA(O$1703:O2681)=1,"",OFFSET(B2679,-COUNTA(O$1703:O2681)+3,1))</f>
        <v>a1655000001juLKAAY</v>
      </c>
      <c r="D2681" s="878"/>
      <c r="E2681" s="875" t="str">
        <f ca="1">IFERROR(IF(VLOOKUP(C2681,' Disaggregation - Section E '!A$618:J2797,7,0)="","",VLOOKUP(C2681,' Disaggregation - Section E '!A$618:J2797,7,0)*100),"")</f>
        <v/>
      </c>
      <c r="F2681" s="877" t="str">
        <f ca="1">IFERROR(VLOOKUP(C2681,' Disaggregation - Section E '!A$618:J2797,5,0),"")</f>
        <v/>
      </c>
      <c r="G2681" s="876" t="str">
        <f ca="1">IFERROR(IF(VLOOKUP(C2681,' Disaggregation - Section E '!A$618:J2797,6,0)="","",VLOOKUP(C2681,' Disaggregation - Section E '!A$618:J2797,6,0)),"")</f>
        <v/>
      </c>
      <c r="H2681" s="876" t="str">
        <f ca="1">IFERROR(IF(INDEX(' Disaggregation - Section E '!F$618:F2797,MATCH(C2681,' Disaggregation - Section E '!A$618:A2797,0)+1,1)&lt;&gt;0,INDEX(' Disaggregation - Section E '!F$618:F2797,MATCH(C2681,' Disaggregation - Section E '!A$618:A2797,0)+1,1),""),"")</f>
        <v/>
      </c>
      <c r="I2681" s="877" t="str">
        <f ca="1">IFERROR(IF(VLOOKUP(C2681,' Disaggregation - Section E '!A$618:J2797,8,0)=0,"",VLOOKUP(C2681,' Disaggregation - Section E '!A$618:J2797,8,0)),"")</f>
        <v/>
      </c>
      <c r="J2681" s="877" t="str">
        <f ca="1">IFERROR(IF(VLOOKUP(C2681,' Disaggregation - Section E '!A$618:J2797,9,0)="","",VLOOKUP(C2681,' Disaggregation - Section E '!A$618:J2797,9,0)),"")</f>
        <v/>
      </c>
      <c r="K2681" s="873" t="str">
        <f ca="1">IFERROR(VLOOKUP(C2681,' Disaggregation - Section E '!A$618:J2797,3,0),"")</f>
        <v/>
      </c>
      <c r="L2681" s="873"/>
      <c r="M2681" s="873" t="str">
        <f ca="1">IFERROR(IF(VLOOKUP(C2681,' Disaggregation - Section E '!A$618:O1600,15,0)=0,"",VLOOKUP(C2681,' Disaggregation - Section E '!A$618:O1600,15,0)),"")</f>
        <v/>
      </c>
      <c r="N2681" s="877" t="str">
        <f ca="1">IFERROR(IF(VLOOKUP(C2681,' Disaggregation - Section E '!A$618:J2797,10,0)=0,"",VLOOKUP(C2681,' Disaggregation - Section E '!A$618:J2797,10,0)),"")</f>
        <v/>
      </c>
      <c r="O2681" s="873"/>
    </row>
    <row r="2682" spans="1:15" x14ac:dyDescent="0.35">
      <c r="A2682" s="873" t="b">
        <f t="shared" ca="1" si="160"/>
        <v>0</v>
      </c>
      <c r="B2682" s="873"/>
      <c r="C2682" s="884" t="str">
        <f ca="1">IF(COUNTA(O$1703:O2682)=1,"",OFFSET(B2680,-COUNTA(O$1703:O2682)+3,1))</f>
        <v>a1655000001juLLAAY</v>
      </c>
      <c r="D2682" s="878"/>
      <c r="E2682" s="875" t="str">
        <f ca="1">IFERROR(IF(VLOOKUP(C2682,' Disaggregation - Section E '!A$618:J2798,7,0)="","",VLOOKUP(C2682,' Disaggregation - Section E '!A$618:J2798,7,0)*100),"")</f>
        <v/>
      </c>
      <c r="F2682" s="877" t="str">
        <f ca="1">IFERROR(VLOOKUP(C2682,' Disaggregation - Section E '!A$618:J2798,5,0),"")</f>
        <v/>
      </c>
      <c r="G2682" s="876" t="str">
        <f ca="1">IFERROR(IF(VLOOKUP(C2682,' Disaggregation - Section E '!A$618:J2798,6,0)="","",VLOOKUP(C2682,' Disaggregation - Section E '!A$618:J2798,6,0)),"")</f>
        <v/>
      </c>
      <c r="H2682" s="876" t="str">
        <f ca="1">IFERROR(IF(INDEX(' Disaggregation - Section E '!F$618:F2798,MATCH(C2682,' Disaggregation - Section E '!A$618:A2798,0)+1,1)&lt;&gt;0,INDEX(' Disaggregation - Section E '!F$618:F2798,MATCH(C2682,' Disaggregation - Section E '!A$618:A2798,0)+1,1),""),"")</f>
        <v/>
      </c>
      <c r="I2682" s="877" t="str">
        <f ca="1">IFERROR(IF(VLOOKUP(C2682,' Disaggregation - Section E '!A$618:J2798,8,0)=0,"",VLOOKUP(C2682,' Disaggregation - Section E '!A$618:J2798,8,0)),"")</f>
        <v/>
      </c>
      <c r="J2682" s="877" t="str">
        <f ca="1">IFERROR(IF(VLOOKUP(C2682,' Disaggregation - Section E '!A$618:J2798,9,0)="","",VLOOKUP(C2682,' Disaggregation - Section E '!A$618:J2798,9,0)),"")</f>
        <v/>
      </c>
      <c r="K2682" s="873" t="str">
        <f ca="1">IFERROR(VLOOKUP(C2682,' Disaggregation - Section E '!A$618:J2798,3,0),"")</f>
        <v/>
      </c>
      <c r="L2682" s="873"/>
      <c r="M2682" s="873" t="str">
        <f ca="1">IFERROR(IF(VLOOKUP(C2682,' Disaggregation - Section E '!A$618:O1601,15,0)=0,"",VLOOKUP(C2682,' Disaggregation - Section E '!A$618:O1601,15,0)),"")</f>
        <v/>
      </c>
      <c r="N2682" s="877" t="str">
        <f ca="1">IFERROR(IF(VLOOKUP(C2682,' Disaggregation - Section E '!A$618:J2798,10,0)=0,"",VLOOKUP(C2682,' Disaggregation - Section E '!A$618:J2798,10,0)),"")</f>
        <v/>
      </c>
      <c r="O2682" s="873"/>
    </row>
    <row r="2683" spans="1:15" x14ac:dyDescent="0.35">
      <c r="A2683" s="873" t="b">
        <f t="shared" ca="1" si="160"/>
        <v>0</v>
      </c>
      <c r="B2683" s="873"/>
      <c r="C2683" s="884" t="str">
        <f ca="1">IF(COUNTA(O$1703:O2683)=1,"",OFFSET(B2681,-COUNTA(O$1703:O2683)+3,1))</f>
        <v>a1655000001juLMAAY</v>
      </c>
      <c r="D2683" s="878"/>
      <c r="E2683" s="875" t="str">
        <f ca="1">IFERROR(IF(VLOOKUP(C2683,' Disaggregation - Section E '!A$618:J2799,7,0)="","",VLOOKUP(C2683,' Disaggregation - Section E '!A$618:J2799,7,0)*100),"")</f>
        <v/>
      </c>
      <c r="F2683" s="877" t="str">
        <f ca="1">IFERROR(VLOOKUP(C2683,' Disaggregation - Section E '!A$618:J2799,5,0),"")</f>
        <v/>
      </c>
      <c r="G2683" s="876" t="str">
        <f ca="1">IFERROR(IF(VLOOKUP(C2683,' Disaggregation - Section E '!A$618:J2799,6,0)="","",VLOOKUP(C2683,' Disaggregation - Section E '!A$618:J2799,6,0)),"")</f>
        <v/>
      </c>
      <c r="H2683" s="876" t="str">
        <f ca="1">IFERROR(IF(INDEX(' Disaggregation - Section E '!F$618:F2799,MATCH(C2683,' Disaggregation - Section E '!A$618:A2799,0)+1,1)&lt;&gt;0,INDEX(' Disaggregation - Section E '!F$618:F2799,MATCH(C2683,' Disaggregation - Section E '!A$618:A2799,0)+1,1),""),"")</f>
        <v/>
      </c>
      <c r="I2683" s="877" t="str">
        <f ca="1">IFERROR(IF(VLOOKUP(C2683,' Disaggregation - Section E '!A$618:J2799,8,0)=0,"",VLOOKUP(C2683,' Disaggregation - Section E '!A$618:J2799,8,0)),"")</f>
        <v/>
      </c>
      <c r="J2683" s="877" t="str">
        <f ca="1">IFERROR(IF(VLOOKUP(C2683,' Disaggregation - Section E '!A$618:J2799,9,0)="","",VLOOKUP(C2683,' Disaggregation - Section E '!A$618:J2799,9,0)),"")</f>
        <v/>
      </c>
      <c r="K2683" s="873" t="str">
        <f ca="1">IFERROR(VLOOKUP(C2683,' Disaggregation - Section E '!A$618:J2799,3,0),"")</f>
        <v/>
      </c>
      <c r="L2683" s="873"/>
      <c r="M2683" s="873" t="str">
        <f ca="1">IFERROR(IF(VLOOKUP(C2683,' Disaggregation - Section E '!A$618:O1602,15,0)=0,"",VLOOKUP(C2683,' Disaggregation - Section E '!A$618:O1602,15,0)),"")</f>
        <v/>
      </c>
      <c r="N2683" s="877" t="str">
        <f ca="1">IFERROR(IF(VLOOKUP(C2683,' Disaggregation - Section E '!A$618:J2799,10,0)=0,"",VLOOKUP(C2683,' Disaggregation - Section E '!A$618:J2799,10,0)),"")</f>
        <v/>
      </c>
      <c r="O2683" s="873"/>
    </row>
    <row r="2684" spans="1:15" x14ac:dyDescent="0.35">
      <c r="A2684" s="873" t="b">
        <f t="shared" ca="1" si="160"/>
        <v>0</v>
      </c>
      <c r="B2684" s="873"/>
      <c r="C2684" s="884" t="str">
        <f ca="1">IF(COUNTA(O$1703:O2684)=1,"",OFFSET(B2682,-COUNTA(O$1703:O2684)+3,1))</f>
        <v>a1655000001juLNAAY</v>
      </c>
      <c r="D2684" s="878"/>
      <c r="E2684" s="875" t="str">
        <f ca="1">IFERROR(IF(VLOOKUP(C2684,' Disaggregation - Section E '!A$618:J2800,7,0)="","",VLOOKUP(C2684,' Disaggregation - Section E '!A$618:J2800,7,0)*100),"")</f>
        <v/>
      </c>
      <c r="F2684" s="877" t="str">
        <f ca="1">IFERROR(VLOOKUP(C2684,' Disaggregation - Section E '!A$618:J2800,5,0),"")</f>
        <v/>
      </c>
      <c r="G2684" s="876" t="str">
        <f ca="1">IFERROR(IF(VLOOKUP(C2684,' Disaggregation - Section E '!A$618:J2800,6,0)="","",VLOOKUP(C2684,' Disaggregation - Section E '!A$618:J2800,6,0)),"")</f>
        <v/>
      </c>
      <c r="H2684" s="876" t="str">
        <f ca="1">IFERROR(IF(INDEX(' Disaggregation - Section E '!F$618:F2800,MATCH(C2684,' Disaggregation - Section E '!A$618:A2800,0)+1,1)&lt;&gt;0,INDEX(' Disaggregation - Section E '!F$618:F2800,MATCH(C2684,' Disaggregation - Section E '!A$618:A2800,0)+1,1),""),"")</f>
        <v/>
      </c>
      <c r="I2684" s="877" t="str">
        <f ca="1">IFERROR(IF(VLOOKUP(C2684,' Disaggregation - Section E '!A$618:J2800,8,0)=0,"",VLOOKUP(C2684,' Disaggregation - Section E '!A$618:J2800,8,0)),"")</f>
        <v/>
      </c>
      <c r="J2684" s="877" t="str">
        <f ca="1">IFERROR(IF(VLOOKUP(C2684,' Disaggregation - Section E '!A$618:J2800,9,0)="","",VLOOKUP(C2684,' Disaggregation - Section E '!A$618:J2800,9,0)),"")</f>
        <v/>
      </c>
      <c r="K2684" s="873" t="str">
        <f ca="1">IFERROR(VLOOKUP(C2684,' Disaggregation - Section E '!A$618:J2800,3,0),"")</f>
        <v/>
      </c>
      <c r="L2684" s="873"/>
      <c r="M2684" s="873" t="str">
        <f ca="1">IFERROR(IF(VLOOKUP(C2684,' Disaggregation - Section E '!A$618:O1603,15,0)=0,"",VLOOKUP(C2684,' Disaggregation - Section E '!A$618:O1603,15,0)),"")</f>
        <v/>
      </c>
      <c r="N2684" s="877" t="str">
        <f ca="1">IFERROR(IF(VLOOKUP(C2684,' Disaggregation - Section E '!A$618:J2800,10,0)=0,"",VLOOKUP(C2684,' Disaggregation - Section E '!A$618:J2800,10,0)),"")</f>
        <v/>
      </c>
      <c r="O2684" s="873"/>
    </row>
    <row r="2685" spans="1:15" x14ac:dyDescent="0.35">
      <c r="A2685" s="873" t="b">
        <f t="shared" ca="1" si="160"/>
        <v>0</v>
      </c>
      <c r="B2685" s="873"/>
      <c r="C2685" s="884" t="str">
        <f ca="1">IF(COUNTA(O$1703:O2685)=1,"",OFFSET(B2683,-COUNTA(O$1703:O2685)+3,1))</f>
        <v>a1655000001juLOAAY</v>
      </c>
      <c r="D2685" s="878"/>
      <c r="E2685" s="875" t="str">
        <f ca="1">IFERROR(IF(VLOOKUP(C2685,' Disaggregation - Section E '!A$618:J2801,7,0)="","",VLOOKUP(C2685,' Disaggregation - Section E '!A$618:J2801,7,0)*100),"")</f>
        <v/>
      </c>
      <c r="F2685" s="877" t="str">
        <f ca="1">IFERROR(VLOOKUP(C2685,' Disaggregation - Section E '!A$618:J2801,5,0),"")</f>
        <v/>
      </c>
      <c r="G2685" s="876" t="str">
        <f ca="1">IFERROR(IF(VLOOKUP(C2685,' Disaggregation - Section E '!A$618:J2801,6,0)="","",VLOOKUP(C2685,' Disaggregation - Section E '!A$618:J2801,6,0)),"")</f>
        <v/>
      </c>
      <c r="H2685" s="876" t="str">
        <f ca="1">IFERROR(IF(INDEX(' Disaggregation - Section E '!F$618:F2801,MATCH(C2685,' Disaggregation - Section E '!A$618:A2801,0)+1,1)&lt;&gt;0,INDEX(' Disaggregation - Section E '!F$618:F2801,MATCH(C2685,' Disaggregation - Section E '!A$618:A2801,0)+1,1),""),"")</f>
        <v/>
      </c>
      <c r="I2685" s="877" t="str">
        <f ca="1">IFERROR(IF(VLOOKUP(C2685,' Disaggregation - Section E '!A$618:J2801,8,0)=0,"",VLOOKUP(C2685,' Disaggregation - Section E '!A$618:J2801,8,0)),"")</f>
        <v/>
      </c>
      <c r="J2685" s="877" t="str">
        <f ca="1">IFERROR(IF(VLOOKUP(C2685,' Disaggregation - Section E '!A$618:J2801,9,0)="","",VLOOKUP(C2685,' Disaggregation - Section E '!A$618:J2801,9,0)),"")</f>
        <v/>
      </c>
      <c r="K2685" s="873" t="str">
        <f ca="1">IFERROR(VLOOKUP(C2685,' Disaggregation - Section E '!A$618:J2801,3,0),"")</f>
        <v/>
      </c>
      <c r="L2685" s="873"/>
      <c r="M2685" s="873" t="str">
        <f ca="1">IFERROR(IF(VLOOKUP(C2685,' Disaggregation - Section E '!A$618:O1604,15,0)=0,"",VLOOKUP(C2685,' Disaggregation - Section E '!A$618:O1604,15,0)),"")</f>
        <v/>
      </c>
      <c r="N2685" s="877" t="str">
        <f ca="1">IFERROR(IF(VLOOKUP(C2685,' Disaggregation - Section E '!A$618:J2801,10,0)=0,"",VLOOKUP(C2685,' Disaggregation - Section E '!A$618:J2801,10,0)),"")</f>
        <v/>
      </c>
      <c r="O2685" s="873"/>
    </row>
    <row r="2686" spans="1:15" x14ac:dyDescent="0.35">
      <c r="A2686" s="873" t="b">
        <f t="shared" ca="1" si="160"/>
        <v>0</v>
      </c>
      <c r="B2686" s="873"/>
      <c r="C2686" s="884" t="str">
        <f ca="1">IF(COUNTA(O$1703:O2686)=1,"",OFFSET(B2684,-COUNTA(O$1703:O2686)+3,1))</f>
        <v>a1655000001juLPAAY</v>
      </c>
      <c r="D2686" s="878"/>
      <c r="E2686" s="875" t="str">
        <f ca="1">IFERROR(IF(VLOOKUP(C2686,' Disaggregation - Section E '!A$618:J2802,7,0)="","",VLOOKUP(C2686,' Disaggregation - Section E '!A$618:J2802,7,0)*100),"")</f>
        <v/>
      </c>
      <c r="F2686" s="877" t="str">
        <f ca="1">IFERROR(VLOOKUP(C2686,' Disaggregation - Section E '!A$618:J2802,5,0),"")</f>
        <v/>
      </c>
      <c r="G2686" s="876" t="str">
        <f ca="1">IFERROR(IF(VLOOKUP(C2686,' Disaggregation - Section E '!A$618:J2802,6,0)="","",VLOOKUP(C2686,' Disaggregation - Section E '!A$618:J2802,6,0)),"")</f>
        <v/>
      </c>
      <c r="H2686" s="876" t="str">
        <f ca="1">IFERROR(IF(INDEX(' Disaggregation - Section E '!F$618:F2802,MATCH(C2686,' Disaggregation - Section E '!A$618:A2802,0)+1,1)&lt;&gt;0,INDEX(' Disaggregation - Section E '!F$618:F2802,MATCH(C2686,' Disaggregation - Section E '!A$618:A2802,0)+1,1),""),"")</f>
        <v/>
      </c>
      <c r="I2686" s="877" t="str">
        <f ca="1">IFERROR(IF(VLOOKUP(C2686,' Disaggregation - Section E '!A$618:J2802,8,0)=0,"",VLOOKUP(C2686,' Disaggregation - Section E '!A$618:J2802,8,0)),"")</f>
        <v/>
      </c>
      <c r="J2686" s="877" t="str">
        <f ca="1">IFERROR(IF(VLOOKUP(C2686,' Disaggregation - Section E '!A$618:J2802,9,0)="","",VLOOKUP(C2686,' Disaggregation - Section E '!A$618:J2802,9,0)),"")</f>
        <v/>
      </c>
      <c r="K2686" s="873" t="str">
        <f ca="1">IFERROR(VLOOKUP(C2686,' Disaggregation - Section E '!A$618:J2802,3,0),"")</f>
        <v/>
      </c>
      <c r="L2686" s="873"/>
      <c r="M2686" s="873" t="str">
        <f ca="1">IFERROR(IF(VLOOKUP(C2686,' Disaggregation - Section E '!A$618:O1605,15,0)=0,"",VLOOKUP(C2686,' Disaggregation - Section E '!A$618:O1605,15,0)),"")</f>
        <v/>
      </c>
      <c r="N2686" s="877" t="str">
        <f ca="1">IFERROR(IF(VLOOKUP(C2686,' Disaggregation - Section E '!A$618:J2802,10,0)=0,"",VLOOKUP(C2686,' Disaggregation - Section E '!A$618:J2802,10,0)),"")</f>
        <v/>
      </c>
      <c r="O2686" s="873"/>
    </row>
    <row r="2687" spans="1:15" x14ac:dyDescent="0.35">
      <c r="A2687" s="873" t="b">
        <f t="shared" ca="1" si="160"/>
        <v>0</v>
      </c>
      <c r="B2687" s="873"/>
      <c r="C2687" s="884" t="str">
        <f ca="1">IF(COUNTA(O$1703:O2687)=1,"",OFFSET(B2685,-COUNTA(O$1703:O2687)+3,1))</f>
        <v>a1655000001juLQAAY</v>
      </c>
      <c r="D2687" s="878"/>
      <c r="E2687" s="875" t="str">
        <f ca="1">IFERROR(IF(VLOOKUP(C2687,' Disaggregation - Section E '!A$618:J2803,7,0)="","",VLOOKUP(C2687,' Disaggregation - Section E '!A$618:J2803,7,0)*100),"")</f>
        <v/>
      </c>
      <c r="F2687" s="877" t="str">
        <f ca="1">IFERROR(VLOOKUP(C2687,' Disaggregation - Section E '!A$618:J2803,5,0),"")</f>
        <v/>
      </c>
      <c r="G2687" s="876" t="str">
        <f ca="1">IFERROR(IF(VLOOKUP(C2687,' Disaggregation - Section E '!A$618:J2803,6,0)="","",VLOOKUP(C2687,' Disaggregation - Section E '!A$618:J2803,6,0)),"")</f>
        <v/>
      </c>
      <c r="H2687" s="876" t="str">
        <f ca="1">IFERROR(IF(INDEX(' Disaggregation - Section E '!F$618:F2803,MATCH(C2687,' Disaggregation - Section E '!A$618:A2803,0)+1,1)&lt;&gt;0,INDEX(' Disaggregation - Section E '!F$618:F2803,MATCH(C2687,' Disaggregation - Section E '!A$618:A2803,0)+1,1),""),"")</f>
        <v/>
      </c>
      <c r="I2687" s="877" t="str">
        <f ca="1">IFERROR(IF(VLOOKUP(C2687,' Disaggregation - Section E '!A$618:J2803,8,0)=0,"",VLOOKUP(C2687,' Disaggregation - Section E '!A$618:J2803,8,0)),"")</f>
        <v/>
      </c>
      <c r="J2687" s="877" t="str">
        <f ca="1">IFERROR(IF(VLOOKUP(C2687,' Disaggregation - Section E '!A$618:J2803,9,0)="","",VLOOKUP(C2687,' Disaggregation - Section E '!A$618:J2803,9,0)),"")</f>
        <v/>
      </c>
      <c r="K2687" s="873" t="str">
        <f ca="1">IFERROR(VLOOKUP(C2687,' Disaggregation - Section E '!A$618:J2803,3,0),"")</f>
        <v/>
      </c>
      <c r="L2687" s="873"/>
      <c r="M2687" s="873" t="str">
        <f ca="1">IFERROR(IF(VLOOKUP(C2687,' Disaggregation - Section E '!A$618:O1606,15,0)=0,"",VLOOKUP(C2687,' Disaggregation - Section E '!A$618:O1606,15,0)),"")</f>
        <v/>
      </c>
      <c r="N2687" s="877" t="str">
        <f ca="1">IFERROR(IF(VLOOKUP(C2687,' Disaggregation - Section E '!A$618:J2803,10,0)=0,"",VLOOKUP(C2687,' Disaggregation - Section E '!A$618:J2803,10,0)),"")</f>
        <v/>
      </c>
      <c r="O2687" s="873"/>
    </row>
    <row r="2688" spans="1:15" x14ac:dyDescent="0.35">
      <c r="A2688" s="873" t="b">
        <f t="shared" ca="1" si="160"/>
        <v>0</v>
      </c>
      <c r="B2688" s="873"/>
      <c r="C2688" s="884" t="str">
        <f ca="1">IF(COUNTA(O$1703:O2688)=1,"",OFFSET(B2686,-COUNTA(O$1703:O2688)+3,1))</f>
        <v>a1655000001juLRAAY</v>
      </c>
      <c r="D2688" s="878"/>
      <c r="E2688" s="875" t="str">
        <f ca="1">IFERROR(IF(VLOOKUP(C2688,' Disaggregation - Section E '!A$618:J2804,7,0)="","",VLOOKUP(C2688,' Disaggregation - Section E '!A$618:J2804,7,0)*100),"")</f>
        <v/>
      </c>
      <c r="F2688" s="877" t="str">
        <f ca="1">IFERROR(VLOOKUP(C2688,' Disaggregation - Section E '!A$618:J2804,5,0),"")</f>
        <v/>
      </c>
      <c r="G2688" s="876" t="str">
        <f ca="1">IFERROR(IF(VLOOKUP(C2688,' Disaggregation - Section E '!A$618:J2804,6,0)="","",VLOOKUP(C2688,' Disaggregation - Section E '!A$618:J2804,6,0)),"")</f>
        <v/>
      </c>
      <c r="H2688" s="876" t="str">
        <f ca="1">IFERROR(IF(INDEX(' Disaggregation - Section E '!F$618:F2804,MATCH(C2688,' Disaggregation - Section E '!A$618:A2804,0)+1,1)&lt;&gt;0,INDEX(' Disaggregation - Section E '!F$618:F2804,MATCH(C2688,' Disaggregation - Section E '!A$618:A2804,0)+1,1),""),"")</f>
        <v/>
      </c>
      <c r="I2688" s="877" t="str">
        <f ca="1">IFERROR(IF(VLOOKUP(C2688,' Disaggregation - Section E '!A$618:J2804,8,0)=0,"",VLOOKUP(C2688,' Disaggregation - Section E '!A$618:J2804,8,0)),"")</f>
        <v/>
      </c>
      <c r="J2688" s="877" t="str">
        <f ca="1">IFERROR(IF(VLOOKUP(C2688,' Disaggregation - Section E '!A$618:J2804,9,0)="","",VLOOKUP(C2688,' Disaggregation - Section E '!A$618:J2804,9,0)),"")</f>
        <v/>
      </c>
      <c r="K2688" s="873" t="str">
        <f ca="1">IFERROR(VLOOKUP(C2688,' Disaggregation - Section E '!A$618:J2804,3,0),"")</f>
        <v/>
      </c>
      <c r="L2688" s="873"/>
      <c r="M2688" s="873" t="str">
        <f ca="1">IFERROR(IF(VLOOKUP(C2688,' Disaggregation - Section E '!A$618:O1607,15,0)=0,"",VLOOKUP(C2688,' Disaggregation - Section E '!A$618:O1607,15,0)),"")</f>
        <v/>
      </c>
      <c r="N2688" s="877" t="str">
        <f ca="1">IFERROR(IF(VLOOKUP(C2688,' Disaggregation - Section E '!A$618:J2804,10,0)=0,"",VLOOKUP(C2688,' Disaggregation - Section E '!A$618:J2804,10,0)),"")</f>
        <v/>
      </c>
      <c r="O2688" s="873"/>
    </row>
    <row r="2689" spans="1:15" x14ac:dyDescent="0.35">
      <c r="A2689" s="873" t="b">
        <f t="shared" ref="A2689:A2752" ca="1" si="161">IF(M2689&lt;&gt;"",TRUE,FALSE)</f>
        <v>0</v>
      </c>
      <c r="B2689" s="873"/>
      <c r="C2689" s="884" t="str">
        <f ca="1">IF(COUNTA(O$1703:O2689)=1,"",OFFSET(B2687,-COUNTA(O$1703:O2689)+3,1))</f>
        <v>a1655000001juLSAAY</v>
      </c>
      <c r="D2689" s="878"/>
      <c r="E2689" s="875" t="str">
        <f ca="1">IFERROR(IF(VLOOKUP(C2689,' Disaggregation - Section E '!A$618:J2805,7,0)="","",VLOOKUP(C2689,' Disaggregation - Section E '!A$618:J2805,7,0)*100),"")</f>
        <v/>
      </c>
      <c r="F2689" s="877" t="str">
        <f ca="1">IFERROR(VLOOKUP(C2689,' Disaggregation - Section E '!A$618:J2805,5,0),"")</f>
        <v/>
      </c>
      <c r="G2689" s="876" t="str">
        <f ca="1">IFERROR(IF(VLOOKUP(C2689,' Disaggregation - Section E '!A$618:J2805,6,0)="","",VLOOKUP(C2689,' Disaggregation - Section E '!A$618:J2805,6,0)),"")</f>
        <v/>
      </c>
      <c r="H2689" s="876" t="str">
        <f ca="1">IFERROR(IF(INDEX(' Disaggregation - Section E '!F$618:F2805,MATCH(C2689,' Disaggregation - Section E '!A$618:A2805,0)+1,1)&lt;&gt;0,INDEX(' Disaggregation - Section E '!F$618:F2805,MATCH(C2689,' Disaggregation - Section E '!A$618:A2805,0)+1,1),""),"")</f>
        <v/>
      </c>
      <c r="I2689" s="877" t="str">
        <f ca="1">IFERROR(IF(VLOOKUP(C2689,' Disaggregation - Section E '!A$618:J2805,8,0)=0,"",VLOOKUP(C2689,' Disaggregation - Section E '!A$618:J2805,8,0)),"")</f>
        <v/>
      </c>
      <c r="J2689" s="877" t="str">
        <f ca="1">IFERROR(IF(VLOOKUP(C2689,' Disaggregation - Section E '!A$618:J2805,9,0)="","",VLOOKUP(C2689,' Disaggregation - Section E '!A$618:J2805,9,0)),"")</f>
        <v/>
      </c>
      <c r="K2689" s="873" t="str">
        <f ca="1">IFERROR(VLOOKUP(C2689,' Disaggregation - Section E '!A$618:J2805,3,0),"")</f>
        <v/>
      </c>
      <c r="L2689" s="873"/>
      <c r="M2689" s="873" t="str">
        <f ca="1">IFERROR(IF(VLOOKUP(C2689,' Disaggregation - Section E '!A$618:O1608,15,0)=0,"",VLOOKUP(C2689,' Disaggregation - Section E '!A$618:O1608,15,0)),"")</f>
        <v/>
      </c>
      <c r="N2689" s="877" t="str">
        <f ca="1">IFERROR(IF(VLOOKUP(C2689,' Disaggregation - Section E '!A$618:J2805,10,0)=0,"",VLOOKUP(C2689,' Disaggregation - Section E '!A$618:J2805,10,0)),"")</f>
        <v/>
      </c>
      <c r="O2689" s="873"/>
    </row>
    <row r="2690" spans="1:15" x14ac:dyDescent="0.35">
      <c r="A2690" s="873" t="b">
        <f t="shared" ca="1" si="161"/>
        <v>0</v>
      </c>
      <c r="B2690" s="873"/>
      <c r="C2690" s="884" t="str">
        <f ca="1">IF(COUNTA(O$1703:O2690)=1,"",OFFSET(B2688,-COUNTA(O$1703:O2690)+3,1))</f>
        <v>a1655000001juLTAAY</v>
      </c>
      <c r="D2690" s="878"/>
      <c r="E2690" s="875" t="str">
        <f ca="1">IFERROR(IF(VLOOKUP(C2690,' Disaggregation - Section E '!A$618:J2806,7,0)="","",VLOOKUP(C2690,' Disaggregation - Section E '!A$618:J2806,7,0)*100),"")</f>
        <v/>
      </c>
      <c r="F2690" s="877" t="str">
        <f ca="1">IFERROR(VLOOKUP(C2690,' Disaggregation - Section E '!A$618:J2806,5,0),"")</f>
        <v/>
      </c>
      <c r="G2690" s="876" t="str">
        <f ca="1">IFERROR(IF(VLOOKUP(C2690,' Disaggregation - Section E '!A$618:J2806,6,0)="","",VLOOKUP(C2690,' Disaggregation - Section E '!A$618:J2806,6,0)),"")</f>
        <v/>
      </c>
      <c r="H2690" s="876" t="str">
        <f ca="1">IFERROR(IF(INDEX(' Disaggregation - Section E '!F$618:F2806,MATCH(C2690,' Disaggregation - Section E '!A$618:A2806,0)+1,1)&lt;&gt;0,INDEX(' Disaggregation - Section E '!F$618:F2806,MATCH(C2690,' Disaggregation - Section E '!A$618:A2806,0)+1,1),""),"")</f>
        <v/>
      </c>
      <c r="I2690" s="877" t="str">
        <f ca="1">IFERROR(IF(VLOOKUP(C2690,' Disaggregation - Section E '!A$618:J2806,8,0)=0,"",VLOOKUP(C2690,' Disaggregation - Section E '!A$618:J2806,8,0)),"")</f>
        <v/>
      </c>
      <c r="J2690" s="877" t="str">
        <f ca="1">IFERROR(IF(VLOOKUP(C2690,' Disaggregation - Section E '!A$618:J2806,9,0)="","",VLOOKUP(C2690,' Disaggregation - Section E '!A$618:J2806,9,0)),"")</f>
        <v/>
      </c>
      <c r="K2690" s="873" t="str">
        <f ca="1">IFERROR(VLOOKUP(C2690,' Disaggregation - Section E '!A$618:J2806,3,0),"")</f>
        <v/>
      </c>
      <c r="L2690" s="873"/>
      <c r="M2690" s="873" t="str">
        <f ca="1">IFERROR(IF(VLOOKUP(C2690,' Disaggregation - Section E '!A$618:O1609,15,0)=0,"",VLOOKUP(C2690,' Disaggregation - Section E '!A$618:O1609,15,0)),"")</f>
        <v/>
      </c>
      <c r="N2690" s="877" t="str">
        <f ca="1">IFERROR(IF(VLOOKUP(C2690,' Disaggregation - Section E '!A$618:J2806,10,0)=0,"",VLOOKUP(C2690,' Disaggregation - Section E '!A$618:J2806,10,0)),"")</f>
        <v/>
      </c>
      <c r="O2690" s="873"/>
    </row>
    <row r="2691" spans="1:15" x14ac:dyDescent="0.35">
      <c r="A2691" s="873" t="b">
        <f t="shared" ca="1" si="161"/>
        <v>0</v>
      </c>
      <c r="B2691" s="873"/>
      <c r="C2691" s="884" t="str">
        <f ca="1">IF(COUNTA(O$1703:O2691)=1,"",OFFSET(B2689,-COUNTA(O$1703:O2691)+3,1))</f>
        <v>a1655000001juLUAAY</v>
      </c>
      <c r="D2691" s="878"/>
      <c r="E2691" s="875" t="str">
        <f ca="1">IFERROR(IF(VLOOKUP(C2691,' Disaggregation - Section E '!A$618:J2807,7,0)="","",VLOOKUP(C2691,' Disaggregation - Section E '!A$618:J2807,7,0)*100),"")</f>
        <v/>
      </c>
      <c r="F2691" s="877" t="str">
        <f ca="1">IFERROR(VLOOKUP(C2691,' Disaggregation - Section E '!A$618:J2807,5,0),"")</f>
        <v/>
      </c>
      <c r="G2691" s="876" t="str">
        <f ca="1">IFERROR(IF(VLOOKUP(C2691,' Disaggregation - Section E '!A$618:J2807,6,0)="","",VLOOKUP(C2691,' Disaggregation - Section E '!A$618:J2807,6,0)),"")</f>
        <v/>
      </c>
      <c r="H2691" s="876" t="str">
        <f ca="1">IFERROR(IF(INDEX(' Disaggregation - Section E '!F$618:F2807,MATCH(C2691,' Disaggregation - Section E '!A$618:A2807,0)+1,1)&lt;&gt;0,INDEX(' Disaggregation - Section E '!F$618:F2807,MATCH(C2691,' Disaggregation - Section E '!A$618:A2807,0)+1,1),""),"")</f>
        <v/>
      </c>
      <c r="I2691" s="877" t="str">
        <f ca="1">IFERROR(IF(VLOOKUP(C2691,' Disaggregation - Section E '!A$618:J2807,8,0)=0,"",VLOOKUP(C2691,' Disaggregation - Section E '!A$618:J2807,8,0)),"")</f>
        <v/>
      </c>
      <c r="J2691" s="877" t="str">
        <f ca="1">IFERROR(IF(VLOOKUP(C2691,' Disaggregation - Section E '!A$618:J2807,9,0)="","",VLOOKUP(C2691,' Disaggregation - Section E '!A$618:J2807,9,0)),"")</f>
        <v/>
      </c>
      <c r="K2691" s="873" t="str">
        <f ca="1">IFERROR(VLOOKUP(C2691,' Disaggregation - Section E '!A$618:J2807,3,0),"")</f>
        <v/>
      </c>
      <c r="L2691" s="873"/>
      <c r="M2691" s="873" t="str">
        <f ca="1">IFERROR(IF(VLOOKUP(C2691,' Disaggregation - Section E '!A$618:O1610,15,0)=0,"",VLOOKUP(C2691,' Disaggregation - Section E '!A$618:O1610,15,0)),"")</f>
        <v/>
      </c>
      <c r="N2691" s="877" t="str">
        <f ca="1">IFERROR(IF(VLOOKUP(C2691,' Disaggregation - Section E '!A$618:J2807,10,0)=0,"",VLOOKUP(C2691,' Disaggregation - Section E '!A$618:J2807,10,0)),"")</f>
        <v/>
      </c>
      <c r="O2691" s="873"/>
    </row>
    <row r="2692" spans="1:15" x14ac:dyDescent="0.35">
      <c r="A2692" s="873" t="b">
        <f t="shared" ca="1" si="161"/>
        <v>0</v>
      </c>
      <c r="B2692" s="873"/>
      <c r="C2692" s="884" t="str">
        <f ca="1">IF(COUNTA(O$1703:O2692)=1,"",OFFSET(B2690,-COUNTA(O$1703:O2692)+3,1))</f>
        <v>a1655000001juLVAAY</v>
      </c>
      <c r="D2692" s="878"/>
      <c r="E2692" s="875" t="str">
        <f ca="1">IFERROR(IF(VLOOKUP(C2692,' Disaggregation - Section E '!A$618:J2808,7,0)="","",VLOOKUP(C2692,' Disaggregation - Section E '!A$618:J2808,7,0)*100),"")</f>
        <v/>
      </c>
      <c r="F2692" s="877" t="str">
        <f ca="1">IFERROR(VLOOKUP(C2692,' Disaggregation - Section E '!A$618:J2808,5,0),"")</f>
        <v/>
      </c>
      <c r="G2692" s="876" t="str">
        <f ca="1">IFERROR(IF(VLOOKUP(C2692,' Disaggregation - Section E '!A$618:J2808,6,0)="","",VLOOKUP(C2692,' Disaggregation - Section E '!A$618:J2808,6,0)),"")</f>
        <v/>
      </c>
      <c r="H2692" s="876" t="str">
        <f ca="1">IFERROR(IF(INDEX(' Disaggregation - Section E '!F$618:F2808,MATCH(C2692,' Disaggregation - Section E '!A$618:A2808,0)+1,1)&lt;&gt;0,INDEX(' Disaggregation - Section E '!F$618:F2808,MATCH(C2692,' Disaggregation - Section E '!A$618:A2808,0)+1,1),""),"")</f>
        <v/>
      </c>
      <c r="I2692" s="877" t="str">
        <f ca="1">IFERROR(IF(VLOOKUP(C2692,' Disaggregation - Section E '!A$618:J2808,8,0)=0,"",VLOOKUP(C2692,' Disaggregation - Section E '!A$618:J2808,8,0)),"")</f>
        <v/>
      </c>
      <c r="J2692" s="877" t="str">
        <f ca="1">IFERROR(IF(VLOOKUP(C2692,' Disaggregation - Section E '!A$618:J2808,9,0)="","",VLOOKUP(C2692,' Disaggregation - Section E '!A$618:J2808,9,0)),"")</f>
        <v/>
      </c>
      <c r="K2692" s="873" t="str">
        <f ca="1">IFERROR(VLOOKUP(C2692,' Disaggregation - Section E '!A$618:J2808,3,0),"")</f>
        <v/>
      </c>
      <c r="L2692" s="873"/>
      <c r="M2692" s="873" t="str">
        <f ca="1">IFERROR(IF(VLOOKUP(C2692,' Disaggregation - Section E '!A$618:O1611,15,0)=0,"",VLOOKUP(C2692,' Disaggregation - Section E '!A$618:O1611,15,0)),"")</f>
        <v/>
      </c>
      <c r="N2692" s="877" t="str">
        <f ca="1">IFERROR(IF(VLOOKUP(C2692,' Disaggregation - Section E '!A$618:J2808,10,0)=0,"",VLOOKUP(C2692,' Disaggregation - Section E '!A$618:J2808,10,0)),"")</f>
        <v/>
      </c>
      <c r="O2692" s="873"/>
    </row>
    <row r="2693" spans="1:15" x14ac:dyDescent="0.35">
      <c r="A2693" s="873" t="b">
        <f t="shared" ca="1" si="161"/>
        <v>0</v>
      </c>
      <c r="B2693" s="873"/>
      <c r="C2693" s="884" t="str">
        <f ca="1">IF(COUNTA(O$1703:O2693)=1,"",OFFSET(B2691,-COUNTA(O$1703:O2693)+3,1))</f>
        <v>a1655000001juLWAAY</v>
      </c>
      <c r="D2693" s="878"/>
      <c r="E2693" s="875" t="str">
        <f ca="1">IFERROR(IF(VLOOKUP(C2693,' Disaggregation - Section E '!A$618:J2809,7,0)="","",VLOOKUP(C2693,' Disaggregation - Section E '!A$618:J2809,7,0)*100),"")</f>
        <v/>
      </c>
      <c r="F2693" s="877" t="str">
        <f ca="1">IFERROR(VLOOKUP(C2693,' Disaggregation - Section E '!A$618:J2809,5,0),"")</f>
        <v/>
      </c>
      <c r="G2693" s="876" t="str">
        <f ca="1">IFERROR(IF(VLOOKUP(C2693,' Disaggregation - Section E '!A$618:J2809,6,0)="","",VLOOKUP(C2693,' Disaggregation - Section E '!A$618:J2809,6,0)),"")</f>
        <v/>
      </c>
      <c r="H2693" s="876" t="str">
        <f ca="1">IFERROR(IF(INDEX(' Disaggregation - Section E '!F$618:F2809,MATCH(C2693,' Disaggregation - Section E '!A$618:A2809,0)+1,1)&lt;&gt;0,INDEX(' Disaggregation - Section E '!F$618:F2809,MATCH(C2693,' Disaggregation - Section E '!A$618:A2809,0)+1,1),""),"")</f>
        <v/>
      </c>
      <c r="I2693" s="877" t="str">
        <f ca="1">IFERROR(IF(VLOOKUP(C2693,' Disaggregation - Section E '!A$618:J2809,8,0)=0,"",VLOOKUP(C2693,' Disaggregation - Section E '!A$618:J2809,8,0)),"")</f>
        <v/>
      </c>
      <c r="J2693" s="877" t="str">
        <f ca="1">IFERROR(IF(VLOOKUP(C2693,' Disaggregation - Section E '!A$618:J2809,9,0)="","",VLOOKUP(C2693,' Disaggregation - Section E '!A$618:J2809,9,0)),"")</f>
        <v/>
      </c>
      <c r="K2693" s="873" t="str">
        <f ca="1">IFERROR(VLOOKUP(C2693,' Disaggregation - Section E '!A$618:J2809,3,0),"")</f>
        <v/>
      </c>
      <c r="L2693" s="873"/>
      <c r="M2693" s="873" t="str">
        <f ca="1">IFERROR(IF(VLOOKUP(C2693,' Disaggregation - Section E '!A$618:O1612,15,0)=0,"",VLOOKUP(C2693,' Disaggregation - Section E '!A$618:O1612,15,0)),"")</f>
        <v/>
      </c>
      <c r="N2693" s="877" t="str">
        <f ca="1">IFERROR(IF(VLOOKUP(C2693,' Disaggregation - Section E '!A$618:J2809,10,0)=0,"",VLOOKUP(C2693,' Disaggregation - Section E '!A$618:J2809,10,0)),"")</f>
        <v/>
      </c>
      <c r="O2693" s="873"/>
    </row>
    <row r="2694" spans="1:15" x14ac:dyDescent="0.35">
      <c r="A2694" s="873" t="b">
        <f t="shared" ca="1" si="161"/>
        <v>0</v>
      </c>
      <c r="B2694" s="873"/>
      <c r="C2694" s="884" t="str">
        <f ca="1">IF(COUNTA(O$1703:O2694)=1,"",OFFSET(B2692,-COUNTA(O$1703:O2694)+3,1))</f>
        <v>a1655000001juLXAAY</v>
      </c>
      <c r="D2694" s="878"/>
      <c r="E2694" s="875" t="str">
        <f ca="1">IFERROR(IF(VLOOKUP(C2694,' Disaggregation - Section E '!A$618:J2810,7,0)="","",VLOOKUP(C2694,' Disaggregation - Section E '!A$618:J2810,7,0)*100),"")</f>
        <v/>
      </c>
      <c r="F2694" s="877" t="str">
        <f ca="1">IFERROR(VLOOKUP(C2694,' Disaggregation - Section E '!A$618:J2810,5,0),"")</f>
        <v/>
      </c>
      <c r="G2694" s="876" t="str">
        <f ca="1">IFERROR(IF(VLOOKUP(C2694,' Disaggregation - Section E '!A$618:J2810,6,0)="","",VLOOKUP(C2694,' Disaggregation - Section E '!A$618:J2810,6,0)),"")</f>
        <v/>
      </c>
      <c r="H2694" s="876" t="str">
        <f ca="1">IFERROR(IF(INDEX(' Disaggregation - Section E '!F$618:F2810,MATCH(C2694,' Disaggregation - Section E '!A$618:A2810,0)+1,1)&lt;&gt;0,INDEX(' Disaggregation - Section E '!F$618:F2810,MATCH(C2694,' Disaggregation - Section E '!A$618:A2810,0)+1,1),""),"")</f>
        <v/>
      </c>
      <c r="I2694" s="877" t="str">
        <f ca="1">IFERROR(IF(VLOOKUP(C2694,' Disaggregation - Section E '!A$618:J2810,8,0)=0,"",VLOOKUP(C2694,' Disaggregation - Section E '!A$618:J2810,8,0)),"")</f>
        <v/>
      </c>
      <c r="J2694" s="877" t="str">
        <f ca="1">IFERROR(IF(VLOOKUP(C2694,' Disaggregation - Section E '!A$618:J2810,9,0)="","",VLOOKUP(C2694,' Disaggregation - Section E '!A$618:J2810,9,0)),"")</f>
        <v/>
      </c>
      <c r="K2694" s="873" t="str">
        <f ca="1">IFERROR(VLOOKUP(C2694,' Disaggregation - Section E '!A$618:J2810,3,0),"")</f>
        <v/>
      </c>
      <c r="L2694" s="873"/>
      <c r="M2694" s="873" t="str">
        <f ca="1">IFERROR(IF(VLOOKUP(C2694,' Disaggregation - Section E '!A$618:O1613,15,0)=0,"",VLOOKUP(C2694,' Disaggregation - Section E '!A$618:O1613,15,0)),"")</f>
        <v/>
      </c>
      <c r="N2694" s="877" t="str">
        <f ca="1">IFERROR(IF(VLOOKUP(C2694,' Disaggregation - Section E '!A$618:J2810,10,0)=0,"",VLOOKUP(C2694,' Disaggregation - Section E '!A$618:J2810,10,0)),"")</f>
        <v/>
      </c>
      <c r="O2694" s="873"/>
    </row>
    <row r="2695" spans="1:15" x14ac:dyDescent="0.35">
      <c r="A2695" s="873" t="b">
        <f t="shared" ca="1" si="161"/>
        <v>0</v>
      </c>
      <c r="B2695" s="873"/>
      <c r="C2695" s="884" t="str">
        <f ca="1">IF(COUNTA(O$1703:O2695)=1,"",OFFSET(B2693,-COUNTA(O$1703:O2695)+3,1))</f>
        <v>a1655000001juLYAAY</v>
      </c>
      <c r="D2695" s="878"/>
      <c r="E2695" s="875" t="str">
        <f ca="1">IFERROR(IF(VLOOKUP(C2695,' Disaggregation - Section E '!A$618:J2811,7,0)="","",VLOOKUP(C2695,' Disaggregation - Section E '!A$618:J2811,7,0)*100),"")</f>
        <v/>
      </c>
      <c r="F2695" s="877" t="str">
        <f ca="1">IFERROR(VLOOKUP(C2695,' Disaggregation - Section E '!A$618:J2811,5,0),"")</f>
        <v/>
      </c>
      <c r="G2695" s="876" t="str">
        <f ca="1">IFERROR(IF(VLOOKUP(C2695,' Disaggregation - Section E '!A$618:J2811,6,0)="","",VLOOKUP(C2695,' Disaggregation - Section E '!A$618:J2811,6,0)),"")</f>
        <v/>
      </c>
      <c r="H2695" s="876" t="str">
        <f ca="1">IFERROR(IF(INDEX(' Disaggregation - Section E '!F$618:F2811,MATCH(C2695,' Disaggregation - Section E '!A$618:A2811,0)+1,1)&lt;&gt;0,INDEX(' Disaggregation - Section E '!F$618:F2811,MATCH(C2695,' Disaggregation - Section E '!A$618:A2811,0)+1,1),""),"")</f>
        <v/>
      </c>
      <c r="I2695" s="877" t="str">
        <f ca="1">IFERROR(IF(VLOOKUP(C2695,' Disaggregation - Section E '!A$618:J2811,8,0)=0,"",VLOOKUP(C2695,' Disaggregation - Section E '!A$618:J2811,8,0)),"")</f>
        <v/>
      </c>
      <c r="J2695" s="877" t="str">
        <f ca="1">IFERROR(IF(VLOOKUP(C2695,' Disaggregation - Section E '!A$618:J2811,9,0)="","",VLOOKUP(C2695,' Disaggregation - Section E '!A$618:J2811,9,0)),"")</f>
        <v/>
      </c>
      <c r="K2695" s="873" t="str">
        <f ca="1">IFERROR(VLOOKUP(C2695,' Disaggregation - Section E '!A$618:J2811,3,0),"")</f>
        <v/>
      </c>
      <c r="L2695" s="873"/>
      <c r="M2695" s="873" t="str">
        <f ca="1">IFERROR(IF(VLOOKUP(C2695,' Disaggregation - Section E '!A$618:O1614,15,0)=0,"",VLOOKUP(C2695,' Disaggregation - Section E '!A$618:O1614,15,0)),"")</f>
        <v/>
      </c>
      <c r="N2695" s="877" t="str">
        <f ca="1">IFERROR(IF(VLOOKUP(C2695,' Disaggregation - Section E '!A$618:J2811,10,0)=0,"",VLOOKUP(C2695,' Disaggregation - Section E '!A$618:J2811,10,0)),"")</f>
        <v/>
      </c>
      <c r="O2695" s="873"/>
    </row>
    <row r="2696" spans="1:15" x14ac:dyDescent="0.35">
      <c r="A2696" s="873" t="b">
        <f t="shared" ca="1" si="161"/>
        <v>0</v>
      </c>
      <c r="B2696" s="873"/>
      <c r="C2696" s="884" t="str">
        <f ca="1">IF(COUNTA(O$1703:O2696)=1,"",OFFSET(B2694,-COUNTA(O$1703:O2696)+3,1))</f>
        <v>a1655000001juLZAAY</v>
      </c>
      <c r="D2696" s="878"/>
      <c r="E2696" s="875" t="str">
        <f ca="1">IFERROR(IF(VLOOKUP(C2696,' Disaggregation - Section E '!A$618:J2812,7,0)="","",VLOOKUP(C2696,' Disaggregation - Section E '!A$618:J2812,7,0)*100),"")</f>
        <v/>
      </c>
      <c r="F2696" s="877" t="str">
        <f ca="1">IFERROR(VLOOKUP(C2696,' Disaggregation - Section E '!A$618:J2812,5,0),"")</f>
        <v/>
      </c>
      <c r="G2696" s="876" t="str">
        <f ca="1">IFERROR(IF(VLOOKUP(C2696,' Disaggregation - Section E '!A$618:J2812,6,0)="","",VLOOKUP(C2696,' Disaggregation - Section E '!A$618:J2812,6,0)),"")</f>
        <v/>
      </c>
      <c r="H2696" s="876" t="str">
        <f ca="1">IFERROR(IF(INDEX(' Disaggregation - Section E '!F$618:F2812,MATCH(C2696,' Disaggregation - Section E '!A$618:A2812,0)+1,1)&lt;&gt;0,INDEX(' Disaggregation - Section E '!F$618:F2812,MATCH(C2696,' Disaggregation - Section E '!A$618:A2812,0)+1,1),""),"")</f>
        <v/>
      </c>
      <c r="I2696" s="877" t="str">
        <f ca="1">IFERROR(IF(VLOOKUP(C2696,' Disaggregation - Section E '!A$618:J2812,8,0)=0,"",VLOOKUP(C2696,' Disaggregation - Section E '!A$618:J2812,8,0)),"")</f>
        <v/>
      </c>
      <c r="J2696" s="877" t="str">
        <f ca="1">IFERROR(IF(VLOOKUP(C2696,' Disaggregation - Section E '!A$618:J2812,9,0)="","",VLOOKUP(C2696,' Disaggregation - Section E '!A$618:J2812,9,0)),"")</f>
        <v/>
      </c>
      <c r="K2696" s="873" t="str">
        <f ca="1">IFERROR(VLOOKUP(C2696,' Disaggregation - Section E '!A$618:J2812,3,0),"")</f>
        <v/>
      </c>
      <c r="L2696" s="873"/>
      <c r="M2696" s="873" t="str">
        <f ca="1">IFERROR(IF(VLOOKUP(C2696,' Disaggregation - Section E '!A$618:O1615,15,0)=0,"",VLOOKUP(C2696,' Disaggregation - Section E '!A$618:O1615,15,0)),"")</f>
        <v/>
      </c>
      <c r="N2696" s="877" t="str">
        <f ca="1">IFERROR(IF(VLOOKUP(C2696,' Disaggregation - Section E '!A$618:J2812,10,0)=0,"",VLOOKUP(C2696,' Disaggregation - Section E '!A$618:J2812,10,0)),"")</f>
        <v/>
      </c>
      <c r="O2696" s="873"/>
    </row>
    <row r="2697" spans="1:15" x14ac:dyDescent="0.35">
      <c r="A2697" s="873" t="b">
        <f t="shared" ca="1" si="161"/>
        <v>0</v>
      </c>
      <c r="B2697" s="873"/>
      <c r="C2697" s="884" t="str">
        <f ca="1">IF(COUNTA(O$1703:O2697)=1,"",OFFSET(B2695,-COUNTA(O$1703:O2697)+3,1))</f>
        <v>a1655000001juLaAAI</v>
      </c>
      <c r="D2697" s="878"/>
      <c r="E2697" s="875" t="str">
        <f ca="1">IFERROR(IF(VLOOKUP(C2697,' Disaggregation - Section E '!A$618:J2813,7,0)="","",VLOOKUP(C2697,' Disaggregation - Section E '!A$618:J2813,7,0)*100),"")</f>
        <v/>
      </c>
      <c r="F2697" s="877" t="str">
        <f ca="1">IFERROR(VLOOKUP(C2697,' Disaggregation - Section E '!A$618:J2813,5,0),"")</f>
        <v/>
      </c>
      <c r="G2697" s="876" t="str">
        <f ca="1">IFERROR(IF(VLOOKUP(C2697,' Disaggregation - Section E '!A$618:J2813,6,0)="","",VLOOKUP(C2697,' Disaggregation - Section E '!A$618:J2813,6,0)),"")</f>
        <v/>
      </c>
      <c r="H2697" s="876" t="str">
        <f ca="1">IFERROR(IF(INDEX(' Disaggregation - Section E '!F$618:F2813,MATCH(C2697,' Disaggregation - Section E '!A$618:A2813,0)+1,1)&lt;&gt;0,INDEX(' Disaggregation - Section E '!F$618:F2813,MATCH(C2697,' Disaggregation - Section E '!A$618:A2813,0)+1,1),""),"")</f>
        <v/>
      </c>
      <c r="I2697" s="877" t="str">
        <f ca="1">IFERROR(IF(VLOOKUP(C2697,' Disaggregation - Section E '!A$618:J2813,8,0)=0,"",VLOOKUP(C2697,' Disaggregation - Section E '!A$618:J2813,8,0)),"")</f>
        <v/>
      </c>
      <c r="J2697" s="877" t="str">
        <f ca="1">IFERROR(IF(VLOOKUP(C2697,' Disaggregation - Section E '!A$618:J2813,9,0)="","",VLOOKUP(C2697,' Disaggregation - Section E '!A$618:J2813,9,0)),"")</f>
        <v/>
      </c>
      <c r="K2697" s="873" t="str">
        <f ca="1">IFERROR(VLOOKUP(C2697,' Disaggregation - Section E '!A$618:J2813,3,0),"")</f>
        <v/>
      </c>
      <c r="L2697" s="873"/>
      <c r="M2697" s="873" t="str">
        <f ca="1">IFERROR(IF(VLOOKUP(C2697,' Disaggregation - Section E '!A$618:O1616,15,0)=0,"",VLOOKUP(C2697,' Disaggregation - Section E '!A$618:O1616,15,0)),"")</f>
        <v/>
      </c>
      <c r="N2697" s="877" t="str">
        <f ca="1">IFERROR(IF(VLOOKUP(C2697,' Disaggregation - Section E '!A$618:J2813,10,0)=0,"",VLOOKUP(C2697,' Disaggregation - Section E '!A$618:J2813,10,0)),"")</f>
        <v/>
      </c>
      <c r="O2697" s="873"/>
    </row>
    <row r="2698" spans="1:15" x14ac:dyDescent="0.35">
      <c r="A2698" s="873" t="b">
        <f t="shared" ca="1" si="161"/>
        <v>0</v>
      </c>
      <c r="B2698" s="873"/>
      <c r="C2698" s="884" t="str">
        <f ca="1">IF(COUNTA(O$1703:O2698)=1,"",OFFSET(B2696,-COUNTA(O$1703:O2698)+3,1))</f>
        <v>a1655000001juLbAAI</v>
      </c>
      <c r="D2698" s="878"/>
      <c r="E2698" s="875" t="str">
        <f ca="1">IFERROR(IF(VLOOKUP(C2698,' Disaggregation - Section E '!A$618:J2814,7,0)="","",VLOOKUP(C2698,' Disaggregation - Section E '!A$618:J2814,7,0)*100),"")</f>
        <v/>
      </c>
      <c r="F2698" s="877" t="str">
        <f ca="1">IFERROR(VLOOKUP(C2698,' Disaggregation - Section E '!A$618:J2814,5,0),"")</f>
        <v/>
      </c>
      <c r="G2698" s="876" t="str">
        <f ca="1">IFERROR(IF(VLOOKUP(C2698,' Disaggregation - Section E '!A$618:J2814,6,0)="","",VLOOKUP(C2698,' Disaggregation - Section E '!A$618:J2814,6,0)),"")</f>
        <v/>
      </c>
      <c r="H2698" s="876" t="str">
        <f ca="1">IFERROR(IF(INDEX(' Disaggregation - Section E '!F$618:F2814,MATCH(C2698,' Disaggregation - Section E '!A$618:A2814,0)+1,1)&lt;&gt;0,INDEX(' Disaggregation - Section E '!F$618:F2814,MATCH(C2698,' Disaggregation - Section E '!A$618:A2814,0)+1,1),""),"")</f>
        <v/>
      </c>
      <c r="I2698" s="877" t="str">
        <f ca="1">IFERROR(IF(VLOOKUP(C2698,' Disaggregation - Section E '!A$618:J2814,8,0)=0,"",VLOOKUP(C2698,' Disaggregation - Section E '!A$618:J2814,8,0)),"")</f>
        <v/>
      </c>
      <c r="J2698" s="877" t="str">
        <f ca="1">IFERROR(IF(VLOOKUP(C2698,' Disaggregation - Section E '!A$618:J2814,9,0)="","",VLOOKUP(C2698,' Disaggregation - Section E '!A$618:J2814,9,0)),"")</f>
        <v/>
      </c>
      <c r="K2698" s="873" t="str">
        <f ca="1">IFERROR(VLOOKUP(C2698,' Disaggregation - Section E '!A$618:J2814,3,0),"")</f>
        <v/>
      </c>
      <c r="L2698" s="873"/>
      <c r="M2698" s="873" t="str">
        <f ca="1">IFERROR(IF(VLOOKUP(C2698,' Disaggregation - Section E '!A$618:O1617,15,0)=0,"",VLOOKUP(C2698,' Disaggregation - Section E '!A$618:O1617,15,0)),"")</f>
        <v/>
      </c>
      <c r="N2698" s="877" t="str">
        <f ca="1">IFERROR(IF(VLOOKUP(C2698,' Disaggregation - Section E '!A$618:J2814,10,0)=0,"",VLOOKUP(C2698,' Disaggregation - Section E '!A$618:J2814,10,0)),"")</f>
        <v/>
      </c>
      <c r="O2698" s="873"/>
    </row>
    <row r="2699" spans="1:15" x14ac:dyDescent="0.35">
      <c r="A2699" s="873" t="b">
        <f t="shared" ca="1" si="161"/>
        <v>0</v>
      </c>
      <c r="B2699" s="873"/>
      <c r="C2699" s="884" t="str">
        <f ca="1">IF(COUNTA(O$1703:O2699)=1,"",OFFSET(B2697,-COUNTA(O$1703:O2699)+3,1))</f>
        <v>a1655000001juLcAAI</v>
      </c>
      <c r="D2699" s="878"/>
      <c r="E2699" s="875" t="str">
        <f ca="1">IFERROR(IF(VLOOKUP(C2699,' Disaggregation - Section E '!A$618:J2815,7,0)="","",VLOOKUP(C2699,' Disaggregation - Section E '!A$618:J2815,7,0)*100),"")</f>
        <v/>
      </c>
      <c r="F2699" s="877" t="str">
        <f ca="1">IFERROR(VLOOKUP(C2699,' Disaggregation - Section E '!A$618:J2815,5,0),"")</f>
        <v/>
      </c>
      <c r="G2699" s="876" t="str">
        <f ca="1">IFERROR(IF(VLOOKUP(C2699,' Disaggregation - Section E '!A$618:J2815,6,0)="","",VLOOKUP(C2699,' Disaggregation - Section E '!A$618:J2815,6,0)),"")</f>
        <v/>
      </c>
      <c r="H2699" s="876" t="str">
        <f ca="1">IFERROR(IF(INDEX(' Disaggregation - Section E '!F$618:F2815,MATCH(C2699,' Disaggregation - Section E '!A$618:A2815,0)+1,1)&lt;&gt;0,INDEX(' Disaggregation - Section E '!F$618:F2815,MATCH(C2699,' Disaggregation - Section E '!A$618:A2815,0)+1,1),""),"")</f>
        <v/>
      </c>
      <c r="I2699" s="877" t="str">
        <f ca="1">IFERROR(IF(VLOOKUP(C2699,' Disaggregation - Section E '!A$618:J2815,8,0)=0,"",VLOOKUP(C2699,' Disaggregation - Section E '!A$618:J2815,8,0)),"")</f>
        <v/>
      </c>
      <c r="J2699" s="877" t="str">
        <f ca="1">IFERROR(IF(VLOOKUP(C2699,' Disaggregation - Section E '!A$618:J2815,9,0)="","",VLOOKUP(C2699,' Disaggregation - Section E '!A$618:J2815,9,0)),"")</f>
        <v/>
      </c>
      <c r="K2699" s="873" t="str">
        <f ca="1">IFERROR(VLOOKUP(C2699,' Disaggregation - Section E '!A$618:J2815,3,0),"")</f>
        <v/>
      </c>
      <c r="L2699" s="873"/>
      <c r="M2699" s="873" t="str">
        <f ca="1">IFERROR(IF(VLOOKUP(C2699,' Disaggregation - Section E '!A$618:O1618,15,0)=0,"",VLOOKUP(C2699,' Disaggregation - Section E '!A$618:O1618,15,0)),"")</f>
        <v/>
      </c>
      <c r="N2699" s="877" t="str">
        <f ca="1">IFERROR(IF(VLOOKUP(C2699,' Disaggregation - Section E '!A$618:J2815,10,0)=0,"",VLOOKUP(C2699,' Disaggregation - Section E '!A$618:J2815,10,0)),"")</f>
        <v/>
      </c>
      <c r="O2699" s="873"/>
    </row>
    <row r="2700" spans="1:15" x14ac:dyDescent="0.35">
      <c r="A2700" s="873" t="b">
        <f t="shared" ca="1" si="161"/>
        <v>0</v>
      </c>
      <c r="B2700" s="873"/>
      <c r="C2700" s="884" t="str">
        <f ca="1">IF(COUNTA(O$1703:O2700)=1,"",OFFSET(B2698,-COUNTA(O$1703:O2700)+3,1))</f>
        <v>a1655000001juLdAAI</v>
      </c>
      <c r="D2700" s="878"/>
      <c r="E2700" s="875" t="str">
        <f ca="1">IFERROR(IF(VLOOKUP(C2700,' Disaggregation - Section E '!A$618:J2816,7,0)="","",VLOOKUP(C2700,' Disaggregation - Section E '!A$618:J2816,7,0)*100),"")</f>
        <v/>
      </c>
      <c r="F2700" s="877" t="str">
        <f ca="1">IFERROR(VLOOKUP(C2700,' Disaggregation - Section E '!A$618:J2816,5,0),"")</f>
        <v/>
      </c>
      <c r="G2700" s="876" t="str">
        <f ca="1">IFERROR(IF(VLOOKUP(C2700,' Disaggregation - Section E '!A$618:J2816,6,0)="","",VLOOKUP(C2700,' Disaggregation - Section E '!A$618:J2816,6,0)),"")</f>
        <v/>
      </c>
      <c r="H2700" s="876" t="str">
        <f ca="1">IFERROR(IF(INDEX(' Disaggregation - Section E '!F$618:F2816,MATCH(C2700,' Disaggregation - Section E '!A$618:A2816,0)+1,1)&lt;&gt;0,INDEX(' Disaggregation - Section E '!F$618:F2816,MATCH(C2700,' Disaggregation - Section E '!A$618:A2816,0)+1,1),""),"")</f>
        <v/>
      </c>
      <c r="I2700" s="877" t="str">
        <f ca="1">IFERROR(IF(VLOOKUP(C2700,' Disaggregation - Section E '!A$618:J2816,8,0)=0,"",VLOOKUP(C2700,' Disaggregation - Section E '!A$618:J2816,8,0)),"")</f>
        <v/>
      </c>
      <c r="J2700" s="877" t="str">
        <f ca="1">IFERROR(IF(VLOOKUP(C2700,' Disaggregation - Section E '!A$618:J2816,9,0)="","",VLOOKUP(C2700,' Disaggregation - Section E '!A$618:J2816,9,0)),"")</f>
        <v/>
      </c>
      <c r="K2700" s="873" t="str">
        <f ca="1">IFERROR(VLOOKUP(C2700,' Disaggregation - Section E '!A$618:J2816,3,0),"")</f>
        <v/>
      </c>
      <c r="L2700" s="873"/>
      <c r="M2700" s="873" t="str">
        <f ca="1">IFERROR(IF(VLOOKUP(C2700,' Disaggregation - Section E '!A$618:O1619,15,0)=0,"",VLOOKUP(C2700,' Disaggregation - Section E '!A$618:O1619,15,0)),"")</f>
        <v/>
      </c>
      <c r="N2700" s="877" t="str">
        <f ca="1">IFERROR(IF(VLOOKUP(C2700,' Disaggregation - Section E '!A$618:J2816,10,0)=0,"",VLOOKUP(C2700,' Disaggregation - Section E '!A$618:J2816,10,0)),"")</f>
        <v/>
      </c>
      <c r="O2700" s="873"/>
    </row>
    <row r="2701" spans="1:15" x14ac:dyDescent="0.35">
      <c r="A2701" s="873" t="b">
        <f t="shared" ca="1" si="161"/>
        <v>0</v>
      </c>
      <c r="B2701" s="873"/>
      <c r="C2701" s="884" t="str">
        <f ca="1">IF(COUNTA(O$1703:O2701)=1,"",OFFSET(B2699,-COUNTA(O$1703:O2701)+3,1))</f>
        <v>a1655000001juLeAAI</v>
      </c>
      <c r="D2701" s="878"/>
      <c r="E2701" s="875" t="str">
        <f ca="1">IFERROR(IF(VLOOKUP(C2701,' Disaggregation - Section E '!A$618:J2817,7,0)="","",VLOOKUP(C2701,' Disaggregation - Section E '!A$618:J2817,7,0)*100),"")</f>
        <v/>
      </c>
      <c r="F2701" s="877" t="str">
        <f ca="1">IFERROR(VLOOKUP(C2701,' Disaggregation - Section E '!A$618:J2817,5,0),"")</f>
        <v/>
      </c>
      <c r="G2701" s="876" t="str">
        <f ca="1">IFERROR(IF(VLOOKUP(C2701,' Disaggregation - Section E '!A$618:J2817,6,0)="","",VLOOKUP(C2701,' Disaggregation - Section E '!A$618:J2817,6,0)),"")</f>
        <v/>
      </c>
      <c r="H2701" s="876" t="str">
        <f ca="1">IFERROR(IF(INDEX(' Disaggregation - Section E '!F$618:F2817,MATCH(C2701,' Disaggregation - Section E '!A$618:A2817,0)+1,1)&lt;&gt;0,INDEX(' Disaggregation - Section E '!F$618:F2817,MATCH(C2701,' Disaggregation - Section E '!A$618:A2817,0)+1,1),""),"")</f>
        <v/>
      </c>
      <c r="I2701" s="877" t="str">
        <f ca="1">IFERROR(IF(VLOOKUP(C2701,' Disaggregation - Section E '!A$618:J2817,8,0)=0,"",VLOOKUP(C2701,' Disaggregation - Section E '!A$618:J2817,8,0)),"")</f>
        <v/>
      </c>
      <c r="J2701" s="877" t="str">
        <f ca="1">IFERROR(IF(VLOOKUP(C2701,' Disaggregation - Section E '!A$618:J2817,9,0)="","",VLOOKUP(C2701,' Disaggregation - Section E '!A$618:J2817,9,0)),"")</f>
        <v/>
      </c>
      <c r="K2701" s="873" t="str">
        <f ca="1">IFERROR(VLOOKUP(C2701,' Disaggregation - Section E '!A$618:J2817,3,0),"")</f>
        <v/>
      </c>
      <c r="L2701" s="873"/>
      <c r="M2701" s="873" t="str">
        <f ca="1">IFERROR(IF(VLOOKUP(C2701,' Disaggregation - Section E '!A$618:O1620,15,0)=0,"",VLOOKUP(C2701,' Disaggregation - Section E '!A$618:O1620,15,0)),"")</f>
        <v/>
      </c>
      <c r="N2701" s="877" t="str">
        <f ca="1">IFERROR(IF(VLOOKUP(C2701,' Disaggregation - Section E '!A$618:J2817,10,0)=0,"",VLOOKUP(C2701,' Disaggregation - Section E '!A$618:J2817,10,0)),"")</f>
        <v/>
      </c>
      <c r="O2701" s="873"/>
    </row>
    <row r="2702" spans="1:15" x14ac:dyDescent="0.35">
      <c r="A2702" s="873" t="b">
        <f t="shared" ca="1" si="161"/>
        <v>0</v>
      </c>
      <c r="B2702" s="873"/>
      <c r="C2702" s="884" t="str">
        <f ca="1">IF(COUNTA(O$1703:O2702)=1,"",OFFSET(B2700,-COUNTA(O$1703:O2702)+3,1))</f>
        <v>a1655000001juLfAAI</v>
      </c>
      <c r="D2702" s="878"/>
      <c r="E2702" s="875" t="str">
        <f ca="1">IFERROR(IF(VLOOKUP(C2702,' Disaggregation - Section E '!A$618:J2818,7,0)="","",VLOOKUP(C2702,' Disaggregation - Section E '!A$618:J2818,7,0)*100),"")</f>
        <v/>
      </c>
      <c r="F2702" s="877" t="str">
        <f ca="1">IFERROR(VLOOKUP(C2702,' Disaggregation - Section E '!A$618:J2818,5,0),"")</f>
        <v/>
      </c>
      <c r="G2702" s="876" t="str">
        <f ca="1">IFERROR(IF(VLOOKUP(C2702,' Disaggregation - Section E '!A$618:J2818,6,0)="","",VLOOKUP(C2702,' Disaggregation - Section E '!A$618:J2818,6,0)),"")</f>
        <v/>
      </c>
      <c r="H2702" s="876" t="str">
        <f ca="1">IFERROR(IF(INDEX(' Disaggregation - Section E '!F$618:F2818,MATCH(C2702,' Disaggregation - Section E '!A$618:A2818,0)+1,1)&lt;&gt;0,INDEX(' Disaggregation - Section E '!F$618:F2818,MATCH(C2702,' Disaggregation - Section E '!A$618:A2818,0)+1,1),""),"")</f>
        <v/>
      </c>
      <c r="I2702" s="877" t="str">
        <f ca="1">IFERROR(IF(VLOOKUP(C2702,' Disaggregation - Section E '!A$618:J2818,8,0)=0,"",VLOOKUP(C2702,' Disaggregation - Section E '!A$618:J2818,8,0)),"")</f>
        <v/>
      </c>
      <c r="J2702" s="877" t="str">
        <f ca="1">IFERROR(IF(VLOOKUP(C2702,' Disaggregation - Section E '!A$618:J2818,9,0)="","",VLOOKUP(C2702,' Disaggregation - Section E '!A$618:J2818,9,0)),"")</f>
        <v/>
      </c>
      <c r="K2702" s="873" t="str">
        <f ca="1">IFERROR(VLOOKUP(C2702,' Disaggregation - Section E '!A$618:J2818,3,0),"")</f>
        <v/>
      </c>
      <c r="L2702" s="873"/>
      <c r="M2702" s="873" t="str">
        <f ca="1">IFERROR(IF(VLOOKUP(C2702,' Disaggregation - Section E '!A$618:O1621,15,0)=0,"",VLOOKUP(C2702,' Disaggregation - Section E '!A$618:O1621,15,0)),"")</f>
        <v/>
      </c>
      <c r="N2702" s="877" t="str">
        <f ca="1">IFERROR(IF(VLOOKUP(C2702,' Disaggregation - Section E '!A$618:J2818,10,0)=0,"",VLOOKUP(C2702,' Disaggregation - Section E '!A$618:J2818,10,0)),"")</f>
        <v/>
      </c>
      <c r="O2702" s="873"/>
    </row>
    <row r="2703" spans="1:15" x14ac:dyDescent="0.35">
      <c r="A2703" s="873" t="b">
        <f t="shared" ca="1" si="161"/>
        <v>0</v>
      </c>
      <c r="B2703" s="873"/>
      <c r="C2703" s="884" t="str">
        <f ca="1">IF(COUNTA(O$1703:O2703)=1,"",OFFSET(B2701,-COUNTA(O$1703:O2703)+3,1))</f>
        <v>a1655000001juLgAAI</v>
      </c>
      <c r="D2703" s="878"/>
      <c r="E2703" s="875" t="str">
        <f ca="1">IFERROR(IF(VLOOKUP(C2703,' Disaggregation - Section E '!A$618:J2819,7,0)="","",VLOOKUP(C2703,' Disaggregation - Section E '!A$618:J2819,7,0)*100),"")</f>
        <v/>
      </c>
      <c r="F2703" s="877" t="str">
        <f ca="1">IFERROR(VLOOKUP(C2703,' Disaggregation - Section E '!A$618:J2819,5,0),"")</f>
        <v/>
      </c>
      <c r="G2703" s="876" t="str">
        <f ca="1">IFERROR(IF(VLOOKUP(C2703,' Disaggregation - Section E '!A$618:J2819,6,0)="","",VLOOKUP(C2703,' Disaggregation - Section E '!A$618:J2819,6,0)),"")</f>
        <v/>
      </c>
      <c r="H2703" s="876" t="str">
        <f ca="1">IFERROR(IF(INDEX(' Disaggregation - Section E '!F$618:F2819,MATCH(C2703,' Disaggregation - Section E '!A$618:A2819,0)+1,1)&lt;&gt;0,INDEX(' Disaggregation - Section E '!F$618:F2819,MATCH(C2703,' Disaggregation - Section E '!A$618:A2819,0)+1,1),""),"")</f>
        <v/>
      </c>
      <c r="I2703" s="877" t="str">
        <f ca="1">IFERROR(IF(VLOOKUP(C2703,' Disaggregation - Section E '!A$618:J2819,8,0)=0,"",VLOOKUP(C2703,' Disaggregation - Section E '!A$618:J2819,8,0)),"")</f>
        <v/>
      </c>
      <c r="J2703" s="877" t="str">
        <f ca="1">IFERROR(IF(VLOOKUP(C2703,' Disaggregation - Section E '!A$618:J2819,9,0)="","",VLOOKUP(C2703,' Disaggregation - Section E '!A$618:J2819,9,0)),"")</f>
        <v/>
      </c>
      <c r="K2703" s="873" t="str">
        <f ca="1">IFERROR(VLOOKUP(C2703,' Disaggregation - Section E '!A$618:J2819,3,0),"")</f>
        <v/>
      </c>
      <c r="L2703" s="873"/>
      <c r="M2703" s="873" t="str">
        <f ca="1">IFERROR(IF(VLOOKUP(C2703,' Disaggregation - Section E '!A$618:O1622,15,0)=0,"",VLOOKUP(C2703,' Disaggregation - Section E '!A$618:O1622,15,0)),"")</f>
        <v/>
      </c>
      <c r="N2703" s="877" t="str">
        <f ca="1">IFERROR(IF(VLOOKUP(C2703,' Disaggregation - Section E '!A$618:J2819,10,0)=0,"",VLOOKUP(C2703,' Disaggregation - Section E '!A$618:J2819,10,0)),"")</f>
        <v/>
      </c>
      <c r="O2703" s="873"/>
    </row>
    <row r="2704" spans="1:15" x14ac:dyDescent="0.35">
      <c r="A2704" s="873" t="b">
        <f t="shared" ca="1" si="161"/>
        <v>0</v>
      </c>
      <c r="B2704" s="873"/>
      <c r="C2704" s="884" t="str">
        <f ca="1">IF(COUNTA(O$1703:O2704)=1,"",OFFSET(B2702,-COUNTA(O$1703:O2704)+3,1))</f>
        <v>a1655000001juLhAAI</v>
      </c>
      <c r="D2704" s="878"/>
      <c r="E2704" s="875" t="str">
        <f ca="1">IFERROR(IF(VLOOKUP(C2704,' Disaggregation - Section E '!A$618:J2820,7,0)="","",VLOOKUP(C2704,' Disaggregation - Section E '!A$618:J2820,7,0)*100),"")</f>
        <v/>
      </c>
      <c r="F2704" s="877" t="str">
        <f ca="1">IFERROR(VLOOKUP(C2704,' Disaggregation - Section E '!A$618:J2820,5,0),"")</f>
        <v/>
      </c>
      <c r="G2704" s="876" t="str">
        <f ca="1">IFERROR(IF(VLOOKUP(C2704,' Disaggregation - Section E '!A$618:J2820,6,0)="","",VLOOKUP(C2704,' Disaggregation - Section E '!A$618:J2820,6,0)),"")</f>
        <v/>
      </c>
      <c r="H2704" s="876" t="str">
        <f ca="1">IFERROR(IF(INDEX(' Disaggregation - Section E '!F$618:F2820,MATCH(C2704,' Disaggregation - Section E '!A$618:A2820,0)+1,1)&lt;&gt;0,INDEX(' Disaggregation - Section E '!F$618:F2820,MATCH(C2704,' Disaggregation - Section E '!A$618:A2820,0)+1,1),""),"")</f>
        <v/>
      </c>
      <c r="I2704" s="877" t="str">
        <f ca="1">IFERROR(IF(VLOOKUP(C2704,' Disaggregation - Section E '!A$618:J2820,8,0)=0,"",VLOOKUP(C2704,' Disaggregation - Section E '!A$618:J2820,8,0)),"")</f>
        <v/>
      </c>
      <c r="J2704" s="877" t="str">
        <f ca="1">IFERROR(IF(VLOOKUP(C2704,' Disaggregation - Section E '!A$618:J2820,9,0)="","",VLOOKUP(C2704,' Disaggregation - Section E '!A$618:J2820,9,0)),"")</f>
        <v/>
      </c>
      <c r="K2704" s="873" t="str">
        <f ca="1">IFERROR(VLOOKUP(C2704,' Disaggregation - Section E '!A$618:J2820,3,0),"")</f>
        <v/>
      </c>
      <c r="L2704" s="873"/>
      <c r="M2704" s="873" t="str">
        <f ca="1">IFERROR(IF(VLOOKUP(C2704,' Disaggregation - Section E '!A$618:O1623,15,0)=0,"",VLOOKUP(C2704,' Disaggregation - Section E '!A$618:O1623,15,0)),"")</f>
        <v/>
      </c>
      <c r="N2704" s="877" t="str">
        <f ca="1">IFERROR(IF(VLOOKUP(C2704,' Disaggregation - Section E '!A$618:J2820,10,0)=0,"",VLOOKUP(C2704,' Disaggregation - Section E '!A$618:J2820,10,0)),"")</f>
        <v/>
      </c>
      <c r="O2704" s="873"/>
    </row>
    <row r="2705" spans="1:15" x14ac:dyDescent="0.35">
      <c r="A2705" s="873" t="b">
        <f t="shared" ca="1" si="161"/>
        <v>0</v>
      </c>
      <c r="B2705" s="873"/>
      <c r="C2705" s="884" t="str">
        <f ca="1">IF(COUNTA(O$1703:O2705)=1,"",OFFSET(B2703,-COUNTA(O$1703:O2705)+3,1))</f>
        <v>a1655000001juLiAAI</v>
      </c>
      <c r="D2705" s="878"/>
      <c r="E2705" s="875" t="str">
        <f ca="1">IFERROR(IF(VLOOKUP(C2705,' Disaggregation - Section E '!A$618:J2821,7,0)="","",VLOOKUP(C2705,' Disaggregation - Section E '!A$618:J2821,7,0)*100),"")</f>
        <v/>
      </c>
      <c r="F2705" s="877" t="str">
        <f ca="1">IFERROR(VLOOKUP(C2705,' Disaggregation - Section E '!A$618:J2821,5,0),"")</f>
        <v/>
      </c>
      <c r="G2705" s="876" t="str">
        <f ca="1">IFERROR(IF(VLOOKUP(C2705,' Disaggregation - Section E '!A$618:J2821,6,0)="","",VLOOKUP(C2705,' Disaggregation - Section E '!A$618:J2821,6,0)),"")</f>
        <v/>
      </c>
      <c r="H2705" s="876" t="str">
        <f ca="1">IFERROR(IF(INDEX(' Disaggregation - Section E '!F$618:F2821,MATCH(C2705,' Disaggregation - Section E '!A$618:A2821,0)+1,1)&lt;&gt;0,INDEX(' Disaggregation - Section E '!F$618:F2821,MATCH(C2705,' Disaggregation - Section E '!A$618:A2821,0)+1,1),""),"")</f>
        <v/>
      </c>
      <c r="I2705" s="877" t="str">
        <f ca="1">IFERROR(IF(VLOOKUP(C2705,' Disaggregation - Section E '!A$618:J2821,8,0)=0,"",VLOOKUP(C2705,' Disaggregation - Section E '!A$618:J2821,8,0)),"")</f>
        <v/>
      </c>
      <c r="J2705" s="877" t="str">
        <f ca="1">IFERROR(IF(VLOOKUP(C2705,' Disaggregation - Section E '!A$618:J2821,9,0)="","",VLOOKUP(C2705,' Disaggregation - Section E '!A$618:J2821,9,0)),"")</f>
        <v/>
      </c>
      <c r="K2705" s="873" t="str">
        <f ca="1">IFERROR(VLOOKUP(C2705,' Disaggregation - Section E '!A$618:J2821,3,0),"")</f>
        <v/>
      </c>
      <c r="L2705" s="873"/>
      <c r="M2705" s="873" t="str">
        <f ca="1">IFERROR(IF(VLOOKUP(C2705,' Disaggregation - Section E '!A$618:O1624,15,0)=0,"",VLOOKUP(C2705,' Disaggregation - Section E '!A$618:O1624,15,0)),"")</f>
        <v/>
      </c>
      <c r="N2705" s="877" t="str">
        <f ca="1">IFERROR(IF(VLOOKUP(C2705,' Disaggregation - Section E '!A$618:J2821,10,0)=0,"",VLOOKUP(C2705,' Disaggregation - Section E '!A$618:J2821,10,0)),"")</f>
        <v/>
      </c>
      <c r="O2705" s="873"/>
    </row>
    <row r="2706" spans="1:15" x14ac:dyDescent="0.35">
      <c r="A2706" s="873" t="b">
        <f t="shared" ca="1" si="161"/>
        <v>0</v>
      </c>
      <c r="B2706" s="873"/>
      <c r="C2706" s="884" t="str">
        <f ca="1">IF(COUNTA(O$1703:O2706)=1,"",OFFSET(B2704,-COUNTA(O$1703:O2706)+3,1))</f>
        <v>a1655000001juLjAAI</v>
      </c>
      <c r="D2706" s="878"/>
      <c r="E2706" s="875" t="str">
        <f ca="1">IFERROR(IF(VLOOKUP(C2706,' Disaggregation - Section E '!A$618:J2822,7,0)="","",VLOOKUP(C2706,' Disaggregation - Section E '!A$618:J2822,7,0)*100),"")</f>
        <v/>
      </c>
      <c r="F2706" s="877" t="str">
        <f ca="1">IFERROR(VLOOKUP(C2706,' Disaggregation - Section E '!A$618:J2822,5,0),"")</f>
        <v/>
      </c>
      <c r="G2706" s="876" t="str">
        <f ca="1">IFERROR(IF(VLOOKUP(C2706,' Disaggregation - Section E '!A$618:J2822,6,0)="","",VLOOKUP(C2706,' Disaggregation - Section E '!A$618:J2822,6,0)),"")</f>
        <v/>
      </c>
      <c r="H2706" s="876" t="str">
        <f ca="1">IFERROR(IF(INDEX(' Disaggregation - Section E '!F$618:F2822,MATCH(C2706,' Disaggregation - Section E '!A$618:A2822,0)+1,1)&lt;&gt;0,INDEX(' Disaggregation - Section E '!F$618:F2822,MATCH(C2706,' Disaggregation - Section E '!A$618:A2822,0)+1,1),""),"")</f>
        <v/>
      </c>
      <c r="I2706" s="877" t="str">
        <f ca="1">IFERROR(IF(VLOOKUP(C2706,' Disaggregation - Section E '!A$618:J2822,8,0)=0,"",VLOOKUP(C2706,' Disaggregation - Section E '!A$618:J2822,8,0)),"")</f>
        <v/>
      </c>
      <c r="J2706" s="877" t="str">
        <f ca="1">IFERROR(IF(VLOOKUP(C2706,' Disaggregation - Section E '!A$618:J2822,9,0)="","",VLOOKUP(C2706,' Disaggregation - Section E '!A$618:J2822,9,0)),"")</f>
        <v/>
      </c>
      <c r="K2706" s="873" t="str">
        <f ca="1">IFERROR(VLOOKUP(C2706,' Disaggregation - Section E '!A$618:J2822,3,0),"")</f>
        <v/>
      </c>
      <c r="L2706" s="873"/>
      <c r="M2706" s="873" t="str">
        <f ca="1">IFERROR(IF(VLOOKUP(C2706,' Disaggregation - Section E '!A$618:O1625,15,0)=0,"",VLOOKUP(C2706,' Disaggregation - Section E '!A$618:O1625,15,0)),"")</f>
        <v/>
      </c>
      <c r="N2706" s="877" t="str">
        <f ca="1">IFERROR(IF(VLOOKUP(C2706,' Disaggregation - Section E '!A$618:J2822,10,0)=0,"",VLOOKUP(C2706,' Disaggregation - Section E '!A$618:J2822,10,0)),"")</f>
        <v/>
      </c>
      <c r="O2706" s="873"/>
    </row>
    <row r="2707" spans="1:15" x14ac:dyDescent="0.35">
      <c r="A2707" s="873" t="b">
        <f t="shared" ca="1" si="161"/>
        <v>0</v>
      </c>
      <c r="B2707" s="873"/>
      <c r="C2707" s="884" t="str">
        <f ca="1">IF(COUNTA(O$1703:O2707)=1,"",OFFSET(B2705,-COUNTA(O$1703:O2707)+3,1))</f>
        <v>a1655000001juLkAAI</v>
      </c>
      <c r="D2707" s="878"/>
      <c r="E2707" s="875" t="str">
        <f ca="1">IFERROR(IF(VLOOKUP(C2707,' Disaggregation - Section E '!A$618:J2823,7,0)="","",VLOOKUP(C2707,' Disaggregation - Section E '!A$618:J2823,7,0)*100),"")</f>
        <v/>
      </c>
      <c r="F2707" s="877" t="str">
        <f ca="1">IFERROR(VLOOKUP(C2707,' Disaggregation - Section E '!A$618:J2823,5,0),"")</f>
        <v/>
      </c>
      <c r="G2707" s="876" t="str">
        <f ca="1">IFERROR(IF(VLOOKUP(C2707,' Disaggregation - Section E '!A$618:J2823,6,0)="","",VLOOKUP(C2707,' Disaggregation - Section E '!A$618:J2823,6,0)),"")</f>
        <v/>
      </c>
      <c r="H2707" s="876" t="str">
        <f ca="1">IFERROR(IF(INDEX(' Disaggregation - Section E '!F$618:F2823,MATCH(C2707,' Disaggregation - Section E '!A$618:A2823,0)+1,1)&lt;&gt;0,INDEX(' Disaggregation - Section E '!F$618:F2823,MATCH(C2707,' Disaggregation - Section E '!A$618:A2823,0)+1,1),""),"")</f>
        <v/>
      </c>
      <c r="I2707" s="877" t="str">
        <f ca="1">IFERROR(IF(VLOOKUP(C2707,' Disaggregation - Section E '!A$618:J2823,8,0)=0,"",VLOOKUP(C2707,' Disaggregation - Section E '!A$618:J2823,8,0)),"")</f>
        <v/>
      </c>
      <c r="J2707" s="877" t="str">
        <f ca="1">IFERROR(IF(VLOOKUP(C2707,' Disaggregation - Section E '!A$618:J2823,9,0)="","",VLOOKUP(C2707,' Disaggregation - Section E '!A$618:J2823,9,0)),"")</f>
        <v/>
      </c>
      <c r="K2707" s="873" t="str">
        <f ca="1">IFERROR(VLOOKUP(C2707,' Disaggregation - Section E '!A$618:J2823,3,0),"")</f>
        <v/>
      </c>
      <c r="L2707" s="873"/>
      <c r="M2707" s="873" t="str">
        <f ca="1">IFERROR(IF(VLOOKUP(C2707,' Disaggregation - Section E '!A$618:O1626,15,0)=0,"",VLOOKUP(C2707,' Disaggregation - Section E '!A$618:O1626,15,0)),"")</f>
        <v/>
      </c>
      <c r="N2707" s="877" t="str">
        <f ca="1">IFERROR(IF(VLOOKUP(C2707,' Disaggregation - Section E '!A$618:J2823,10,0)=0,"",VLOOKUP(C2707,' Disaggregation - Section E '!A$618:J2823,10,0)),"")</f>
        <v/>
      </c>
      <c r="O2707" s="873"/>
    </row>
    <row r="2708" spans="1:15" x14ac:dyDescent="0.35">
      <c r="A2708" s="873" t="b">
        <f t="shared" ca="1" si="161"/>
        <v>0</v>
      </c>
      <c r="B2708" s="873"/>
      <c r="C2708" s="884" t="str">
        <f ca="1">IF(COUNTA(O$1703:O2708)=1,"",OFFSET(B2706,-COUNTA(O$1703:O2708)+3,1))</f>
        <v>a1655000001juLlAAI</v>
      </c>
      <c r="D2708" s="878"/>
      <c r="E2708" s="875" t="str">
        <f ca="1">IFERROR(IF(VLOOKUP(C2708,' Disaggregation - Section E '!A$618:J2824,7,0)="","",VLOOKUP(C2708,' Disaggregation - Section E '!A$618:J2824,7,0)*100),"")</f>
        <v/>
      </c>
      <c r="F2708" s="877" t="str">
        <f ca="1">IFERROR(VLOOKUP(C2708,' Disaggregation - Section E '!A$618:J2824,5,0),"")</f>
        <v/>
      </c>
      <c r="G2708" s="876" t="str">
        <f ca="1">IFERROR(IF(VLOOKUP(C2708,' Disaggregation - Section E '!A$618:J2824,6,0)="","",VLOOKUP(C2708,' Disaggregation - Section E '!A$618:J2824,6,0)),"")</f>
        <v/>
      </c>
      <c r="H2708" s="876" t="str">
        <f ca="1">IFERROR(IF(INDEX(' Disaggregation - Section E '!F$618:F2824,MATCH(C2708,' Disaggregation - Section E '!A$618:A2824,0)+1,1)&lt;&gt;0,INDEX(' Disaggregation - Section E '!F$618:F2824,MATCH(C2708,' Disaggregation - Section E '!A$618:A2824,0)+1,1),""),"")</f>
        <v/>
      </c>
      <c r="I2708" s="877" t="str">
        <f ca="1">IFERROR(IF(VLOOKUP(C2708,' Disaggregation - Section E '!A$618:J2824,8,0)=0,"",VLOOKUP(C2708,' Disaggregation - Section E '!A$618:J2824,8,0)),"")</f>
        <v/>
      </c>
      <c r="J2708" s="877" t="str">
        <f ca="1">IFERROR(IF(VLOOKUP(C2708,' Disaggregation - Section E '!A$618:J2824,9,0)="","",VLOOKUP(C2708,' Disaggregation - Section E '!A$618:J2824,9,0)),"")</f>
        <v/>
      </c>
      <c r="K2708" s="873" t="str">
        <f ca="1">IFERROR(VLOOKUP(C2708,' Disaggregation - Section E '!A$618:J2824,3,0),"")</f>
        <v/>
      </c>
      <c r="L2708" s="873"/>
      <c r="M2708" s="873" t="str">
        <f ca="1">IFERROR(IF(VLOOKUP(C2708,' Disaggregation - Section E '!A$618:O1627,15,0)=0,"",VLOOKUP(C2708,' Disaggregation - Section E '!A$618:O1627,15,0)),"")</f>
        <v/>
      </c>
      <c r="N2708" s="877" t="str">
        <f ca="1">IFERROR(IF(VLOOKUP(C2708,' Disaggregation - Section E '!A$618:J2824,10,0)=0,"",VLOOKUP(C2708,' Disaggregation - Section E '!A$618:J2824,10,0)),"")</f>
        <v/>
      </c>
      <c r="O2708" s="873"/>
    </row>
    <row r="2709" spans="1:15" x14ac:dyDescent="0.35">
      <c r="A2709" s="873" t="b">
        <f t="shared" ca="1" si="161"/>
        <v>0</v>
      </c>
      <c r="B2709" s="873"/>
      <c r="C2709" s="884" t="str">
        <f ca="1">IF(COUNTA(O$1703:O2709)=1,"",OFFSET(B2707,-COUNTA(O$1703:O2709)+3,1))</f>
        <v>a1655000001juLmAAI</v>
      </c>
      <c r="D2709" s="878"/>
      <c r="E2709" s="875" t="str">
        <f ca="1">IFERROR(IF(VLOOKUP(C2709,' Disaggregation - Section E '!A$618:J2825,7,0)="","",VLOOKUP(C2709,' Disaggregation - Section E '!A$618:J2825,7,0)*100),"")</f>
        <v/>
      </c>
      <c r="F2709" s="877" t="str">
        <f ca="1">IFERROR(VLOOKUP(C2709,' Disaggregation - Section E '!A$618:J2825,5,0),"")</f>
        <v/>
      </c>
      <c r="G2709" s="876" t="str">
        <f ca="1">IFERROR(IF(VLOOKUP(C2709,' Disaggregation - Section E '!A$618:J2825,6,0)="","",VLOOKUP(C2709,' Disaggregation - Section E '!A$618:J2825,6,0)),"")</f>
        <v/>
      </c>
      <c r="H2709" s="876" t="str">
        <f ca="1">IFERROR(IF(INDEX(' Disaggregation - Section E '!F$618:F2825,MATCH(C2709,' Disaggregation - Section E '!A$618:A2825,0)+1,1)&lt;&gt;0,INDEX(' Disaggregation - Section E '!F$618:F2825,MATCH(C2709,' Disaggregation - Section E '!A$618:A2825,0)+1,1),""),"")</f>
        <v/>
      </c>
      <c r="I2709" s="877" t="str">
        <f ca="1">IFERROR(IF(VLOOKUP(C2709,' Disaggregation - Section E '!A$618:J2825,8,0)=0,"",VLOOKUP(C2709,' Disaggregation - Section E '!A$618:J2825,8,0)),"")</f>
        <v/>
      </c>
      <c r="J2709" s="877" t="str">
        <f ca="1">IFERROR(IF(VLOOKUP(C2709,' Disaggregation - Section E '!A$618:J2825,9,0)="","",VLOOKUP(C2709,' Disaggregation - Section E '!A$618:J2825,9,0)),"")</f>
        <v/>
      </c>
      <c r="K2709" s="873" t="str">
        <f ca="1">IFERROR(VLOOKUP(C2709,' Disaggregation - Section E '!A$618:J2825,3,0),"")</f>
        <v/>
      </c>
      <c r="L2709" s="873"/>
      <c r="M2709" s="873" t="str">
        <f ca="1">IFERROR(IF(VLOOKUP(C2709,' Disaggregation - Section E '!A$618:O1628,15,0)=0,"",VLOOKUP(C2709,' Disaggregation - Section E '!A$618:O1628,15,0)),"")</f>
        <v/>
      </c>
      <c r="N2709" s="877" t="str">
        <f ca="1">IFERROR(IF(VLOOKUP(C2709,' Disaggregation - Section E '!A$618:J2825,10,0)=0,"",VLOOKUP(C2709,' Disaggregation - Section E '!A$618:J2825,10,0)),"")</f>
        <v/>
      </c>
      <c r="O2709" s="873"/>
    </row>
    <row r="2710" spans="1:15" x14ac:dyDescent="0.35">
      <c r="A2710" s="873" t="b">
        <f t="shared" ca="1" si="161"/>
        <v>0</v>
      </c>
      <c r="B2710" s="873"/>
      <c r="C2710" s="884" t="str">
        <f ca="1">IF(COUNTA(O$1703:O2710)=1,"",OFFSET(B2708,-COUNTA(O$1703:O2710)+3,1))</f>
        <v>a1655000001juLnAAI</v>
      </c>
      <c r="D2710" s="878"/>
      <c r="E2710" s="875" t="str">
        <f ca="1">IFERROR(IF(VLOOKUP(C2710,' Disaggregation - Section E '!A$618:J2826,7,0)="","",VLOOKUP(C2710,' Disaggregation - Section E '!A$618:J2826,7,0)*100),"")</f>
        <v/>
      </c>
      <c r="F2710" s="877" t="str">
        <f ca="1">IFERROR(VLOOKUP(C2710,' Disaggregation - Section E '!A$618:J2826,5,0),"")</f>
        <v/>
      </c>
      <c r="G2710" s="876" t="str">
        <f ca="1">IFERROR(IF(VLOOKUP(C2710,' Disaggregation - Section E '!A$618:J2826,6,0)="","",VLOOKUP(C2710,' Disaggregation - Section E '!A$618:J2826,6,0)),"")</f>
        <v/>
      </c>
      <c r="H2710" s="876" t="str">
        <f ca="1">IFERROR(IF(INDEX(' Disaggregation - Section E '!F$618:F2826,MATCH(C2710,' Disaggregation - Section E '!A$618:A2826,0)+1,1)&lt;&gt;0,INDEX(' Disaggregation - Section E '!F$618:F2826,MATCH(C2710,' Disaggregation - Section E '!A$618:A2826,0)+1,1),""),"")</f>
        <v/>
      </c>
      <c r="I2710" s="877" t="str">
        <f ca="1">IFERROR(IF(VLOOKUP(C2710,' Disaggregation - Section E '!A$618:J2826,8,0)=0,"",VLOOKUP(C2710,' Disaggregation - Section E '!A$618:J2826,8,0)),"")</f>
        <v/>
      </c>
      <c r="J2710" s="877" t="str">
        <f ca="1">IFERROR(IF(VLOOKUP(C2710,' Disaggregation - Section E '!A$618:J2826,9,0)="","",VLOOKUP(C2710,' Disaggregation - Section E '!A$618:J2826,9,0)),"")</f>
        <v/>
      </c>
      <c r="K2710" s="873" t="str">
        <f ca="1">IFERROR(VLOOKUP(C2710,' Disaggregation - Section E '!A$618:J2826,3,0),"")</f>
        <v/>
      </c>
      <c r="L2710" s="873"/>
      <c r="M2710" s="873" t="str">
        <f ca="1">IFERROR(IF(VLOOKUP(C2710,' Disaggregation - Section E '!A$618:O1629,15,0)=0,"",VLOOKUP(C2710,' Disaggregation - Section E '!A$618:O1629,15,0)),"")</f>
        <v/>
      </c>
      <c r="N2710" s="877" t="str">
        <f ca="1">IFERROR(IF(VLOOKUP(C2710,' Disaggregation - Section E '!A$618:J2826,10,0)=0,"",VLOOKUP(C2710,' Disaggregation - Section E '!A$618:J2826,10,0)),"")</f>
        <v/>
      </c>
      <c r="O2710" s="873"/>
    </row>
    <row r="2711" spans="1:15" x14ac:dyDescent="0.35">
      <c r="A2711" s="873" t="b">
        <f t="shared" ca="1" si="161"/>
        <v>0</v>
      </c>
      <c r="B2711" s="873"/>
      <c r="C2711" s="884" t="str">
        <f ca="1">IF(COUNTA(O$1703:O2711)=1,"",OFFSET(B2709,-COUNTA(O$1703:O2711)+3,1))</f>
        <v>a1655000001juLoAAI</v>
      </c>
      <c r="D2711" s="878"/>
      <c r="E2711" s="875" t="str">
        <f ca="1">IFERROR(IF(VLOOKUP(C2711,' Disaggregation - Section E '!A$618:J2827,7,0)="","",VLOOKUP(C2711,' Disaggregation - Section E '!A$618:J2827,7,0)*100),"")</f>
        <v/>
      </c>
      <c r="F2711" s="877" t="str">
        <f ca="1">IFERROR(VLOOKUP(C2711,' Disaggregation - Section E '!A$618:J2827,5,0),"")</f>
        <v/>
      </c>
      <c r="G2711" s="876" t="str">
        <f ca="1">IFERROR(IF(VLOOKUP(C2711,' Disaggregation - Section E '!A$618:J2827,6,0)="","",VLOOKUP(C2711,' Disaggregation - Section E '!A$618:J2827,6,0)),"")</f>
        <v/>
      </c>
      <c r="H2711" s="876" t="str">
        <f ca="1">IFERROR(IF(INDEX(' Disaggregation - Section E '!F$618:F2827,MATCH(C2711,' Disaggregation - Section E '!A$618:A2827,0)+1,1)&lt;&gt;0,INDEX(' Disaggregation - Section E '!F$618:F2827,MATCH(C2711,' Disaggregation - Section E '!A$618:A2827,0)+1,1),""),"")</f>
        <v/>
      </c>
      <c r="I2711" s="877" t="str">
        <f ca="1">IFERROR(IF(VLOOKUP(C2711,' Disaggregation - Section E '!A$618:J2827,8,0)=0,"",VLOOKUP(C2711,' Disaggregation - Section E '!A$618:J2827,8,0)),"")</f>
        <v/>
      </c>
      <c r="J2711" s="877" t="str">
        <f ca="1">IFERROR(IF(VLOOKUP(C2711,' Disaggregation - Section E '!A$618:J2827,9,0)="","",VLOOKUP(C2711,' Disaggregation - Section E '!A$618:J2827,9,0)),"")</f>
        <v/>
      </c>
      <c r="K2711" s="873" t="str">
        <f ca="1">IFERROR(VLOOKUP(C2711,' Disaggregation - Section E '!A$618:J2827,3,0),"")</f>
        <v/>
      </c>
      <c r="L2711" s="873"/>
      <c r="M2711" s="873" t="str">
        <f ca="1">IFERROR(IF(VLOOKUP(C2711,' Disaggregation - Section E '!A$618:O1630,15,0)=0,"",VLOOKUP(C2711,' Disaggregation - Section E '!A$618:O1630,15,0)),"")</f>
        <v/>
      </c>
      <c r="N2711" s="877" t="str">
        <f ca="1">IFERROR(IF(VLOOKUP(C2711,' Disaggregation - Section E '!A$618:J2827,10,0)=0,"",VLOOKUP(C2711,' Disaggregation - Section E '!A$618:J2827,10,0)),"")</f>
        <v/>
      </c>
      <c r="O2711" s="873"/>
    </row>
    <row r="2712" spans="1:15" x14ac:dyDescent="0.35">
      <c r="A2712" s="873" t="b">
        <f t="shared" ca="1" si="161"/>
        <v>0</v>
      </c>
      <c r="B2712" s="873"/>
      <c r="C2712" s="884" t="str">
        <f ca="1">IF(COUNTA(O$1703:O2712)=1,"",OFFSET(B2710,-COUNTA(O$1703:O2712)+3,1))</f>
        <v>a1655000001juLpAAI</v>
      </c>
      <c r="D2712" s="878"/>
      <c r="E2712" s="875" t="str">
        <f ca="1">IFERROR(IF(VLOOKUP(C2712,' Disaggregation - Section E '!A$618:J2828,7,0)="","",VLOOKUP(C2712,' Disaggregation - Section E '!A$618:J2828,7,0)*100),"")</f>
        <v/>
      </c>
      <c r="F2712" s="877" t="str">
        <f ca="1">IFERROR(VLOOKUP(C2712,' Disaggregation - Section E '!A$618:J2828,5,0),"")</f>
        <v/>
      </c>
      <c r="G2712" s="876" t="str">
        <f ca="1">IFERROR(IF(VLOOKUP(C2712,' Disaggregation - Section E '!A$618:J2828,6,0)="","",VLOOKUP(C2712,' Disaggregation - Section E '!A$618:J2828,6,0)),"")</f>
        <v/>
      </c>
      <c r="H2712" s="876" t="str">
        <f ca="1">IFERROR(IF(INDEX(' Disaggregation - Section E '!F$618:F2828,MATCH(C2712,' Disaggregation - Section E '!A$618:A2828,0)+1,1)&lt;&gt;0,INDEX(' Disaggregation - Section E '!F$618:F2828,MATCH(C2712,' Disaggregation - Section E '!A$618:A2828,0)+1,1),""),"")</f>
        <v/>
      </c>
      <c r="I2712" s="877" t="str">
        <f ca="1">IFERROR(IF(VLOOKUP(C2712,' Disaggregation - Section E '!A$618:J2828,8,0)=0,"",VLOOKUP(C2712,' Disaggregation - Section E '!A$618:J2828,8,0)),"")</f>
        <v/>
      </c>
      <c r="J2712" s="877" t="str">
        <f ca="1">IFERROR(IF(VLOOKUP(C2712,' Disaggregation - Section E '!A$618:J2828,9,0)="","",VLOOKUP(C2712,' Disaggregation - Section E '!A$618:J2828,9,0)),"")</f>
        <v/>
      </c>
      <c r="K2712" s="873" t="str">
        <f ca="1">IFERROR(VLOOKUP(C2712,' Disaggregation - Section E '!A$618:J2828,3,0),"")</f>
        <v/>
      </c>
      <c r="L2712" s="873"/>
      <c r="M2712" s="873" t="str">
        <f ca="1">IFERROR(IF(VLOOKUP(C2712,' Disaggregation - Section E '!A$618:O1631,15,0)=0,"",VLOOKUP(C2712,' Disaggregation - Section E '!A$618:O1631,15,0)),"")</f>
        <v/>
      </c>
      <c r="N2712" s="877" t="str">
        <f ca="1">IFERROR(IF(VLOOKUP(C2712,' Disaggregation - Section E '!A$618:J2828,10,0)=0,"",VLOOKUP(C2712,' Disaggregation - Section E '!A$618:J2828,10,0)),"")</f>
        <v/>
      </c>
      <c r="O2712" s="873"/>
    </row>
    <row r="2713" spans="1:15" x14ac:dyDescent="0.35">
      <c r="A2713" s="873" t="b">
        <f t="shared" ca="1" si="161"/>
        <v>0</v>
      </c>
      <c r="B2713" s="873"/>
      <c r="C2713" s="884" t="str">
        <f ca="1">IF(COUNTA(O$1703:O2713)=1,"",OFFSET(B2711,-COUNTA(O$1703:O2713)+3,1))</f>
        <v>a1655000001juLqAAI</v>
      </c>
      <c r="D2713" s="878"/>
      <c r="E2713" s="875" t="str">
        <f ca="1">IFERROR(IF(VLOOKUP(C2713,' Disaggregation - Section E '!A$618:J2829,7,0)="","",VLOOKUP(C2713,' Disaggregation - Section E '!A$618:J2829,7,0)*100),"")</f>
        <v/>
      </c>
      <c r="F2713" s="877" t="str">
        <f ca="1">IFERROR(VLOOKUP(C2713,' Disaggregation - Section E '!A$618:J2829,5,0),"")</f>
        <v/>
      </c>
      <c r="G2713" s="876" t="str">
        <f ca="1">IFERROR(IF(VLOOKUP(C2713,' Disaggregation - Section E '!A$618:J2829,6,0)="","",VLOOKUP(C2713,' Disaggregation - Section E '!A$618:J2829,6,0)),"")</f>
        <v/>
      </c>
      <c r="H2713" s="876" t="str">
        <f ca="1">IFERROR(IF(INDEX(' Disaggregation - Section E '!F$618:F2829,MATCH(C2713,' Disaggregation - Section E '!A$618:A2829,0)+1,1)&lt;&gt;0,INDEX(' Disaggregation - Section E '!F$618:F2829,MATCH(C2713,' Disaggregation - Section E '!A$618:A2829,0)+1,1),""),"")</f>
        <v/>
      </c>
      <c r="I2713" s="877" t="str">
        <f ca="1">IFERROR(IF(VLOOKUP(C2713,' Disaggregation - Section E '!A$618:J2829,8,0)=0,"",VLOOKUP(C2713,' Disaggregation - Section E '!A$618:J2829,8,0)),"")</f>
        <v/>
      </c>
      <c r="J2713" s="877" t="str">
        <f ca="1">IFERROR(IF(VLOOKUP(C2713,' Disaggregation - Section E '!A$618:J2829,9,0)="","",VLOOKUP(C2713,' Disaggregation - Section E '!A$618:J2829,9,0)),"")</f>
        <v/>
      </c>
      <c r="K2713" s="873" t="str">
        <f ca="1">IFERROR(VLOOKUP(C2713,' Disaggregation - Section E '!A$618:J2829,3,0),"")</f>
        <v/>
      </c>
      <c r="L2713" s="873"/>
      <c r="M2713" s="873" t="str">
        <f ca="1">IFERROR(IF(VLOOKUP(C2713,' Disaggregation - Section E '!A$618:O1632,15,0)=0,"",VLOOKUP(C2713,' Disaggregation - Section E '!A$618:O1632,15,0)),"")</f>
        <v/>
      </c>
      <c r="N2713" s="877" t="str">
        <f ca="1">IFERROR(IF(VLOOKUP(C2713,' Disaggregation - Section E '!A$618:J2829,10,0)=0,"",VLOOKUP(C2713,' Disaggregation - Section E '!A$618:J2829,10,0)),"")</f>
        <v/>
      </c>
      <c r="O2713" s="873"/>
    </row>
    <row r="2714" spans="1:15" x14ac:dyDescent="0.35">
      <c r="A2714" s="873" t="b">
        <f t="shared" ca="1" si="161"/>
        <v>0</v>
      </c>
      <c r="B2714" s="873"/>
      <c r="C2714" s="884" t="str">
        <f ca="1">IF(COUNTA(O$1703:O2714)=1,"",OFFSET(B2712,-COUNTA(O$1703:O2714)+3,1))</f>
        <v>a1655000001juLrAAI</v>
      </c>
      <c r="D2714" s="878"/>
      <c r="E2714" s="875" t="str">
        <f ca="1">IFERROR(IF(VLOOKUP(C2714,' Disaggregation - Section E '!A$618:J2830,7,0)="","",VLOOKUP(C2714,' Disaggregation - Section E '!A$618:J2830,7,0)*100),"")</f>
        <v/>
      </c>
      <c r="F2714" s="877" t="str">
        <f ca="1">IFERROR(VLOOKUP(C2714,' Disaggregation - Section E '!A$618:J2830,5,0),"")</f>
        <v/>
      </c>
      <c r="G2714" s="876" t="str">
        <f ca="1">IFERROR(IF(VLOOKUP(C2714,' Disaggregation - Section E '!A$618:J2830,6,0)="","",VLOOKUP(C2714,' Disaggregation - Section E '!A$618:J2830,6,0)),"")</f>
        <v/>
      </c>
      <c r="H2714" s="876" t="str">
        <f ca="1">IFERROR(IF(INDEX(' Disaggregation - Section E '!F$618:F2830,MATCH(C2714,' Disaggregation - Section E '!A$618:A2830,0)+1,1)&lt;&gt;0,INDEX(' Disaggregation - Section E '!F$618:F2830,MATCH(C2714,' Disaggregation - Section E '!A$618:A2830,0)+1,1),""),"")</f>
        <v/>
      </c>
      <c r="I2714" s="877" t="str">
        <f ca="1">IFERROR(IF(VLOOKUP(C2714,' Disaggregation - Section E '!A$618:J2830,8,0)=0,"",VLOOKUP(C2714,' Disaggregation - Section E '!A$618:J2830,8,0)),"")</f>
        <v/>
      </c>
      <c r="J2714" s="877" t="str">
        <f ca="1">IFERROR(IF(VLOOKUP(C2714,' Disaggregation - Section E '!A$618:J2830,9,0)="","",VLOOKUP(C2714,' Disaggregation - Section E '!A$618:J2830,9,0)),"")</f>
        <v/>
      </c>
      <c r="K2714" s="873" t="str">
        <f ca="1">IFERROR(VLOOKUP(C2714,' Disaggregation - Section E '!A$618:J2830,3,0),"")</f>
        <v/>
      </c>
      <c r="L2714" s="873"/>
      <c r="M2714" s="873" t="str">
        <f ca="1">IFERROR(IF(VLOOKUP(C2714,' Disaggregation - Section E '!A$618:O1633,15,0)=0,"",VLOOKUP(C2714,' Disaggregation - Section E '!A$618:O1633,15,0)),"")</f>
        <v/>
      </c>
      <c r="N2714" s="877" t="str">
        <f ca="1">IFERROR(IF(VLOOKUP(C2714,' Disaggregation - Section E '!A$618:J2830,10,0)=0,"",VLOOKUP(C2714,' Disaggregation - Section E '!A$618:J2830,10,0)),"")</f>
        <v/>
      </c>
      <c r="O2714" s="873"/>
    </row>
    <row r="2715" spans="1:15" x14ac:dyDescent="0.35">
      <c r="A2715" s="873" t="b">
        <f t="shared" ca="1" si="161"/>
        <v>0</v>
      </c>
      <c r="B2715" s="873"/>
      <c r="C2715" s="884" t="str">
        <f ca="1">IF(COUNTA(O$1703:O2715)=1,"",OFFSET(B2713,-COUNTA(O$1703:O2715)+3,1))</f>
        <v>a1655000001juLsAAI</v>
      </c>
      <c r="D2715" s="878"/>
      <c r="E2715" s="875" t="str">
        <f ca="1">IFERROR(IF(VLOOKUP(C2715,' Disaggregation - Section E '!A$618:J2831,7,0)="","",VLOOKUP(C2715,' Disaggregation - Section E '!A$618:J2831,7,0)*100),"")</f>
        <v/>
      </c>
      <c r="F2715" s="877" t="str">
        <f ca="1">IFERROR(VLOOKUP(C2715,' Disaggregation - Section E '!A$618:J2831,5,0),"")</f>
        <v/>
      </c>
      <c r="G2715" s="876" t="str">
        <f ca="1">IFERROR(IF(VLOOKUP(C2715,' Disaggregation - Section E '!A$618:J2831,6,0)="","",VLOOKUP(C2715,' Disaggregation - Section E '!A$618:J2831,6,0)),"")</f>
        <v/>
      </c>
      <c r="H2715" s="876" t="str">
        <f ca="1">IFERROR(IF(INDEX(' Disaggregation - Section E '!F$618:F2831,MATCH(C2715,' Disaggregation - Section E '!A$618:A2831,0)+1,1)&lt;&gt;0,INDEX(' Disaggregation - Section E '!F$618:F2831,MATCH(C2715,' Disaggregation - Section E '!A$618:A2831,0)+1,1),""),"")</f>
        <v/>
      </c>
      <c r="I2715" s="877" t="str">
        <f ca="1">IFERROR(IF(VLOOKUP(C2715,' Disaggregation - Section E '!A$618:J2831,8,0)=0,"",VLOOKUP(C2715,' Disaggregation - Section E '!A$618:J2831,8,0)),"")</f>
        <v/>
      </c>
      <c r="J2715" s="877" t="str">
        <f ca="1">IFERROR(IF(VLOOKUP(C2715,' Disaggregation - Section E '!A$618:J2831,9,0)="","",VLOOKUP(C2715,' Disaggregation - Section E '!A$618:J2831,9,0)),"")</f>
        <v/>
      </c>
      <c r="K2715" s="873" t="str">
        <f ca="1">IFERROR(VLOOKUP(C2715,' Disaggregation - Section E '!A$618:J2831,3,0),"")</f>
        <v/>
      </c>
      <c r="L2715" s="873"/>
      <c r="M2715" s="873" t="str">
        <f ca="1">IFERROR(IF(VLOOKUP(C2715,' Disaggregation - Section E '!A$618:O1634,15,0)=0,"",VLOOKUP(C2715,' Disaggregation - Section E '!A$618:O1634,15,0)),"")</f>
        <v/>
      </c>
      <c r="N2715" s="877" t="str">
        <f ca="1">IFERROR(IF(VLOOKUP(C2715,' Disaggregation - Section E '!A$618:J2831,10,0)=0,"",VLOOKUP(C2715,' Disaggregation - Section E '!A$618:J2831,10,0)),"")</f>
        <v/>
      </c>
      <c r="O2715" s="873"/>
    </row>
    <row r="2716" spans="1:15" x14ac:dyDescent="0.35">
      <c r="A2716" s="873" t="b">
        <f t="shared" ca="1" si="161"/>
        <v>0</v>
      </c>
      <c r="B2716" s="873"/>
      <c r="C2716" s="884" t="str">
        <f ca="1">IF(COUNTA(O$1703:O2716)=1,"",OFFSET(B2714,-COUNTA(O$1703:O2716)+3,1))</f>
        <v>a1655000001juLtAAI</v>
      </c>
      <c r="D2716" s="878"/>
      <c r="E2716" s="875" t="str">
        <f ca="1">IFERROR(IF(VLOOKUP(C2716,' Disaggregation - Section E '!A$618:J2832,7,0)="","",VLOOKUP(C2716,' Disaggregation - Section E '!A$618:J2832,7,0)*100),"")</f>
        <v/>
      </c>
      <c r="F2716" s="877" t="str">
        <f ca="1">IFERROR(VLOOKUP(C2716,' Disaggregation - Section E '!A$618:J2832,5,0),"")</f>
        <v/>
      </c>
      <c r="G2716" s="876" t="str">
        <f ca="1">IFERROR(IF(VLOOKUP(C2716,' Disaggregation - Section E '!A$618:J2832,6,0)="","",VLOOKUP(C2716,' Disaggregation - Section E '!A$618:J2832,6,0)),"")</f>
        <v/>
      </c>
      <c r="H2716" s="876" t="str">
        <f ca="1">IFERROR(IF(INDEX(' Disaggregation - Section E '!F$618:F2832,MATCH(C2716,' Disaggregation - Section E '!A$618:A2832,0)+1,1)&lt;&gt;0,INDEX(' Disaggregation - Section E '!F$618:F2832,MATCH(C2716,' Disaggregation - Section E '!A$618:A2832,0)+1,1),""),"")</f>
        <v/>
      </c>
      <c r="I2716" s="877" t="str">
        <f ca="1">IFERROR(IF(VLOOKUP(C2716,' Disaggregation - Section E '!A$618:J2832,8,0)=0,"",VLOOKUP(C2716,' Disaggregation - Section E '!A$618:J2832,8,0)),"")</f>
        <v/>
      </c>
      <c r="J2716" s="877" t="str">
        <f ca="1">IFERROR(IF(VLOOKUP(C2716,' Disaggregation - Section E '!A$618:J2832,9,0)="","",VLOOKUP(C2716,' Disaggregation - Section E '!A$618:J2832,9,0)),"")</f>
        <v/>
      </c>
      <c r="K2716" s="873" t="str">
        <f ca="1">IFERROR(VLOOKUP(C2716,' Disaggregation - Section E '!A$618:J2832,3,0),"")</f>
        <v/>
      </c>
      <c r="L2716" s="873"/>
      <c r="M2716" s="873" t="str">
        <f ca="1">IFERROR(IF(VLOOKUP(C2716,' Disaggregation - Section E '!A$618:O1635,15,0)=0,"",VLOOKUP(C2716,' Disaggregation - Section E '!A$618:O1635,15,0)),"")</f>
        <v/>
      </c>
      <c r="N2716" s="877" t="str">
        <f ca="1">IFERROR(IF(VLOOKUP(C2716,' Disaggregation - Section E '!A$618:J2832,10,0)=0,"",VLOOKUP(C2716,' Disaggregation - Section E '!A$618:J2832,10,0)),"")</f>
        <v/>
      </c>
      <c r="O2716" s="873"/>
    </row>
    <row r="2717" spans="1:15" x14ac:dyDescent="0.35">
      <c r="A2717" s="873" t="b">
        <f t="shared" ca="1" si="161"/>
        <v>0</v>
      </c>
      <c r="B2717" s="873"/>
      <c r="C2717" s="884" t="str">
        <f ca="1">IF(COUNTA(O$1703:O2717)=1,"",OFFSET(B2715,-COUNTA(O$1703:O2717)+3,1))</f>
        <v>a1655000001juLuAAI</v>
      </c>
      <c r="D2717" s="878"/>
      <c r="E2717" s="875" t="str">
        <f ca="1">IFERROR(IF(VLOOKUP(C2717,' Disaggregation - Section E '!A$618:J2833,7,0)="","",VLOOKUP(C2717,' Disaggregation - Section E '!A$618:J2833,7,0)*100),"")</f>
        <v/>
      </c>
      <c r="F2717" s="877" t="str">
        <f ca="1">IFERROR(VLOOKUP(C2717,' Disaggregation - Section E '!A$618:J2833,5,0),"")</f>
        <v/>
      </c>
      <c r="G2717" s="876" t="str">
        <f ca="1">IFERROR(IF(VLOOKUP(C2717,' Disaggregation - Section E '!A$618:J2833,6,0)="","",VLOOKUP(C2717,' Disaggregation - Section E '!A$618:J2833,6,0)),"")</f>
        <v/>
      </c>
      <c r="H2717" s="876" t="str">
        <f ca="1">IFERROR(IF(INDEX(' Disaggregation - Section E '!F$618:F2833,MATCH(C2717,' Disaggregation - Section E '!A$618:A2833,0)+1,1)&lt;&gt;0,INDEX(' Disaggregation - Section E '!F$618:F2833,MATCH(C2717,' Disaggregation - Section E '!A$618:A2833,0)+1,1),""),"")</f>
        <v/>
      </c>
      <c r="I2717" s="877" t="str">
        <f ca="1">IFERROR(IF(VLOOKUP(C2717,' Disaggregation - Section E '!A$618:J2833,8,0)=0,"",VLOOKUP(C2717,' Disaggregation - Section E '!A$618:J2833,8,0)),"")</f>
        <v/>
      </c>
      <c r="J2717" s="877" t="str">
        <f ca="1">IFERROR(IF(VLOOKUP(C2717,' Disaggregation - Section E '!A$618:J2833,9,0)="","",VLOOKUP(C2717,' Disaggregation - Section E '!A$618:J2833,9,0)),"")</f>
        <v/>
      </c>
      <c r="K2717" s="873" t="str">
        <f ca="1">IFERROR(VLOOKUP(C2717,' Disaggregation - Section E '!A$618:J2833,3,0),"")</f>
        <v/>
      </c>
      <c r="L2717" s="873"/>
      <c r="M2717" s="873" t="str">
        <f ca="1">IFERROR(IF(VLOOKUP(C2717,' Disaggregation - Section E '!A$618:O1636,15,0)=0,"",VLOOKUP(C2717,' Disaggregation - Section E '!A$618:O1636,15,0)),"")</f>
        <v/>
      </c>
      <c r="N2717" s="877" t="str">
        <f ca="1">IFERROR(IF(VLOOKUP(C2717,' Disaggregation - Section E '!A$618:J2833,10,0)=0,"",VLOOKUP(C2717,' Disaggregation - Section E '!A$618:J2833,10,0)),"")</f>
        <v/>
      </c>
      <c r="O2717" s="873"/>
    </row>
    <row r="2718" spans="1:15" x14ac:dyDescent="0.35">
      <c r="A2718" s="873" t="b">
        <f t="shared" ca="1" si="161"/>
        <v>0</v>
      </c>
      <c r="B2718" s="873"/>
      <c r="C2718" s="884" t="str">
        <f ca="1">IF(COUNTA(O$1703:O2718)=1,"",OFFSET(B2716,-COUNTA(O$1703:O2718)+3,1))</f>
        <v>a1655000001juLvAAI</v>
      </c>
      <c r="D2718" s="878"/>
      <c r="E2718" s="875" t="str">
        <f ca="1">IFERROR(IF(VLOOKUP(C2718,' Disaggregation - Section E '!A$618:J2834,7,0)="","",VLOOKUP(C2718,' Disaggregation - Section E '!A$618:J2834,7,0)*100),"")</f>
        <v/>
      </c>
      <c r="F2718" s="877" t="str">
        <f ca="1">IFERROR(VLOOKUP(C2718,' Disaggregation - Section E '!A$618:J2834,5,0),"")</f>
        <v/>
      </c>
      <c r="G2718" s="876" t="str">
        <f ca="1">IFERROR(IF(VLOOKUP(C2718,' Disaggregation - Section E '!A$618:J2834,6,0)="","",VLOOKUP(C2718,' Disaggregation - Section E '!A$618:J2834,6,0)),"")</f>
        <v/>
      </c>
      <c r="H2718" s="876" t="str">
        <f ca="1">IFERROR(IF(INDEX(' Disaggregation - Section E '!F$618:F2834,MATCH(C2718,' Disaggregation - Section E '!A$618:A2834,0)+1,1)&lt;&gt;0,INDEX(' Disaggregation - Section E '!F$618:F2834,MATCH(C2718,' Disaggregation - Section E '!A$618:A2834,0)+1,1),""),"")</f>
        <v/>
      </c>
      <c r="I2718" s="877" t="str">
        <f ca="1">IFERROR(IF(VLOOKUP(C2718,' Disaggregation - Section E '!A$618:J2834,8,0)=0,"",VLOOKUP(C2718,' Disaggregation - Section E '!A$618:J2834,8,0)),"")</f>
        <v/>
      </c>
      <c r="J2718" s="877" t="str">
        <f ca="1">IFERROR(IF(VLOOKUP(C2718,' Disaggregation - Section E '!A$618:J2834,9,0)="","",VLOOKUP(C2718,' Disaggregation - Section E '!A$618:J2834,9,0)),"")</f>
        <v/>
      </c>
      <c r="K2718" s="873" t="str">
        <f ca="1">IFERROR(VLOOKUP(C2718,' Disaggregation - Section E '!A$618:J2834,3,0),"")</f>
        <v/>
      </c>
      <c r="L2718" s="873"/>
      <c r="M2718" s="873" t="str">
        <f ca="1">IFERROR(IF(VLOOKUP(C2718,' Disaggregation - Section E '!A$618:O1637,15,0)=0,"",VLOOKUP(C2718,' Disaggregation - Section E '!A$618:O1637,15,0)),"")</f>
        <v/>
      </c>
      <c r="N2718" s="877" t="str">
        <f ca="1">IFERROR(IF(VLOOKUP(C2718,' Disaggregation - Section E '!A$618:J2834,10,0)=0,"",VLOOKUP(C2718,' Disaggregation - Section E '!A$618:J2834,10,0)),"")</f>
        <v/>
      </c>
      <c r="O2718" s="873"/>
    </row>
    <row r="2719" spans="1:15" x14ac:dyDescent="0.35">
      <c r="A2719" s="873" t="b">
        <f t="shared" ca="1" si="161"/>
        <v>0</v>
      </c>
      <c r="B2719" s="873"/>
      <c r="C2719" s="884" t="str">
        <f ca="1">IF(COUNTA(O$1703:O2719)=1,"",OFFSET(B2717,-COUNTA(O$1703:O2719)+3,1))</f>
        <v>a1655000001juLwAAI</v>
      </c>
      <c r="D2719" s="878"/>
      <c r="E2719" s="875" t="str">
        <f ca="1">IFERROR(IF(VLOOKUP(C2719,' Disaggregation - Section E '!A$618:J2835,7,0)="","",VLOOKUP(C2719,' Disaggregation - Section E '!A$618:J2835,7,0)*100),"")</f>
        <v/>
      </c>
      <c r="F2719" s="877" t="str">
        <f ca="1">IFERROR(VLOOKUP(C2719,' Disaggregation - Section E '!A$618:J2835,5,0),"")</f>
        <v/>
      </c>
      <c r="G2719" s="876" t="str">
        <f ca="1">IFERROR(IF(VLOOKUP(C2719,' Disaggregation - Section E '!A$618:J2835,6,0)="","",VLOOKUP(C2719,' Disaggregation - Section E '!A$618:J2835,6,0)),"")</f>
        <v/>
      </c>
      <c r="H2719" s="876" t="str">
        <f ca="1">IFERROR(IF(INDEX(' Disaggregation - Section E '!F$618:F2835,MATCH(C2719,' Disaggregation - Section E '!A$618:A2835,0)+1,1)&lt;&gt;0,INDEX(' Disaggregation - Section E '!F$618:F2835,MATCH(C2719,' Disaggregation - Section E '!A$618:A2835,0)+1,1),""),"")</f>
        <v/>
      </c>
      <c r="I2719" s="877" t="str">
        <f ca="1">IFERROR(IF(VLOOKUP(C2719,' Disaggregation - Section E '!A$618:J2835,8,0)=0,"",VLOOKUP(C2719,' Disaggregation - Section E '!A$618:J2835,8,0)),"")</f>
        <v/>
      </c>
      <c r="J2719" s="877" t="str">
        <f ca="1">IFERROR(IF(VLOOKUP(C2719,' Disaggregation - Section E '!A$618:J2835,9,0)="","",VLOOKUP(C2719,' Disaggregation - Section E '!A$618:J2835,9,0)),"")</f>
        <v/>
      </c>
      <c r="K2719" s="873" t="str">
        <f ca="1">IFERROR(VLOOKUP(C2719,' Disaggregation - Section E '!A$618:J2835,3,0),"")</f>
        <v/>
      </c>
      <c r="L2719" s="873"/>
      <c r="M2719" s="873" t="str">
        <f ca="1">IFERROR(IF(VLOOKUP(C2719,' Disaggregation - Section E '!A$618:O1638,15,0)=0,"",VLOOKUP(C2719,' Disaggregation - Section E '!A$618:O1638,15,0)),"")</f>
        <v/>
      </c>
      <c r="N2719" s="877" t="str">
        <f ca="1">IFERROR(IF(VLOOKUP(C2719,' Disaggregation - Section E '!A$618:J2835,10,0)=0,"",VLOOKUP(C2719,' Disaggregation - Section E '!A$618:J2835,10,0)),"")</f>
        <v/>
      </c>
      <c r="O2719" s="873"/>
    </row>
    <row r="2720" spans="1:15" x14ac:dyDescent="0.35">
      <c r="A2720" s="873" t="b">
        <f t="shared" ca="1" si="161"/>
        <v>0</v>
      </c>
      <c r="B2720" s="873"/>
      <c r="C2720" s="884" t="str">
        <f ca="1">IF(COUNTA(O$1703:O2720)=1,"",OFFSET(B2718,-COUNTA(O$1703:O2720)+3,1))</f>
        <v>a1655000001juLxAAI</v>
      </c>
      <c r="D2720" s="878"/>
      <c r="E2720" s="875" t="str">
        <f ca="1">IFERROR(IF(VLOOKUP(C2720,' Disaggregation - Section E '!A$618:J2836,7,0)="","",VLOOKUP(C2720,' Disaggregation - Section E '!A$618:J2836,7,0)*100),"")</f>
        <v/>
      </c>
      <c r="F2720" s="877" t="str">
        <f ca="1">IFERROR(VLOOKUP(C2720,' Disaggregation - Section E '!A$618:J2836,5,0),"")</f>
        <v/>
      </c>
      <c r="G2720" s="876" t="str">
        <f ca="1">IFERROR(IF(VLOOKUP(C2720,' Disaggregation - Section E '!A$618:J2836,6,0)="","",VLOOKUP(C2720,' Disaggregation - Section E '!A$618:J2836,6,0)),"")</f>
        <v/>
      </c>
      <c r="H2720" s="876" t="str">
        <f ca="1">IFERROR(IF(INDEX(' Disaggregation - Section E '!F$618:F2836,MATCH(C2720,' Disaggregation - Section E '!A$618:A2836,0)+1,1)&lt;&gt;0,INDEX(' Disaggregation - Section E '!F$618:F2836,MATCH(C2720,' Disaggregation - Section E '!A$618:A2836,0)+1,1),""),"")</f>
        <v/>
      </c>
      <c r="I2720" s="877" t="str">
        <f ca="1">IFERROR(IF(VLOOKUP(C2720,' Disaggregation - Section E '!A$618:J2836,8,0)=0,"",VLOOKUP(C2720,' Disaggregation - Section E '!A$618:J2836,8,0)),"")</f>
        <v/>
      </c>
      <c r="J2720" s="877" t="str">
        <f ca="1">IFERROR(IF(VLOOKUP(C2720,' Disaggregation - Section E '!A$618:J2836,9,0)="","",VLOOKUP(C2720,' Disaggregation - Section E '!A$618:J2836,9,0)),"")</f>
        <v/>
      </c>
      <c r="K2720" s="873" t="str">
        <f ca="1">IFERROR(VLOOKUP(C2720,' Disaggregation - Section E '!A$618:J2836,3,0),"")</f>
        <v/>
      </c>
      <c r="L2720" s="873"/>
      <c r="M2720" s="873" t="str">
        <f ca="1">IFERROR(IF(VLOOKUP(C2720,' Disaggregation - Section E '!A$618:O1639,15,0)=0,"",VLOOKUP(C2720,' Disaggregation - Section E '!A$618:O1639,15,0)),"")</f>
        <v/>
      </c>
      <c r="N2720" s="877" t="str">
        <f ca="1">IFERROR(IF(VLOOKUP(C2720,' Disaggregation - Section E '!A$618:J2836,10,0)=0,"",VLOOKUP(C2720,' Disaggregation - Section E '!A$618:J2836,10,0)),"")</f>
        <v/>
      </c>
      <c r="O2720" s="873"/>
    </row>
    <row r="2721" spans="1:15" x14ac:dyDescent="0.35">
      <c r="A2721" s="873" t="b">
        <f t="shared" ca="1" si="161"/>
        <v>0</v>
      </c>
      <c r="B2721" s="873"/>
      <c r="C2721" s="884" t="str">
        <f ca="1">IF(COUNTA(O$1703:O2721)=1,"",OFFSET(B2719,-COUNTA(O$1703:O2721)+3,1))</f>
        <v>a1655000001juLyAAI</v>
      </c>
      <c r="D2721" s="878"/>
      <c r="E2721" s="875" t="str">
        <f ca="1">IFERROR(IF(VLOOKUP(C2721,' Disaggregation - Section E '!A$618:J2837,7,0)="","",VLOOKUP(C2721,' Disaggregation - Section E '!A$618:J2837,7,0)*100),"")</f>
        <v/>
      </c>
      <c r="F2721" s="877" t="str">
        <f ca="1">IFERROR(VLOOKUP(C2721,' Disaggregation - Section E '!A$618:J2837,5,0),"")</f>
        <v/>
      </c>
      <c r="G2721" s="876" t="str">
        <f ca="1">IFERROR(IF(VLOOKUP(C2721,' Disaggregation - Section E '!A$618:J2837,6,0)="","",VLOOKUP(C2721,' Disaggregation - Section E '!A$618:J2837,6,0)),"")</f>
        <v/>
      </c>
      <c r="H2721" s="876" t="str">
        <f ca="1">IFERROR(IF(INDEX(' Disaggregation - Section E '!F$618:F2837,MATCH(C2721,' Disaggregation - Section E '!A$618:A2837,0)+1,1)&lt;&gt;0,INDEX(' Disaggregation - Section E '!F$618:F2837,MATCH(C2721,' Disaggregation - Section E '!A$618:A2837,0)+1,1),""),"")</f>
        <v/>
      </c>
      <c r="I2721" s="877" t="str">
        <f ca="1">IFERROR(IF(VLOOKUP(C2721,' Disaggregation - Section E '!A$618:J2837,8,0)=0,"",VLOOKUP(C2721,' Disaggregation - Section E '!A$618:J2837,8,0)),"")</f>
        <v/>
      </c>
      <c r="J2721" s="877" t="str">
        <f ca="1">IFERROR(IF(VLOOKUP(C2721,' Disaggregation - Section E '!A$618:J2837,9,0)="","",VLOOKUP(C2721,' Disaggregation - Section E '!A$618:J2837,9,0)),"")</f>
        <v/>
      </c>
      <c r="K2721" s="873" t="str">
        <f ca="1">IFERROR(VLOOKUP(C2721,' Disaggregation - Section E '!A$618:J2837,3,0),"")</f>
        <v/>
      </c>
      <c r="L2721" s="873"/>
      <c r="M2721" s="873" t="str">
        <f ca="1">IFERROR(IF(VLOOKUP(C2721,' Disaggregation - Section E '!A$618:O1640,15,0)=0,"",VLOOKUP(C2721,' Disaggregation - Section E '!A$618:O1640,15,0)),"")</f>
        <v/>
      </c>
      <c r="N2721" s="877" t="str">
        <f ca="1">IFERROR(IF(VLOOKUP(C2721,' Disaggregation - Section E '!A$618:J2837,10,0)=0,"",VLOOKUP(C2721,' Disaggregation - Section E '!A$618:J2837,10,0)),"")</f>
        <v/>
      </c>
      <c r="O2721" s="873"/>
    </row>
    <row r="2722" spans="1:15" x14ac:dyDescent="0.35">
      <c r="A2722" s="873" t="b">
        <f t="shared" ca="1" si="161"/>
        <v>0</v>
      </c>
      <c r="B2722" s="873"/>
      <c r="C2722" s="884" t="str">
        <f ca="1">IF(COUNTA(O$1703:O2722)=1,"",OFFSET(B2720,-COUNTA(O$1703:O2722)+3,1))</f>
        <v>a1655000001juLzAAI</v>
      </c>
      <c r="D2722" s="878"/>
      <c r="E2722" s="875" t="str">
        <f ca="1">IFERROR(IF(VLOOKUP(C2722,' Disaggregation - Section E '!A$618:J2838,7,0)="","",VLOOKUP(C2722,' Disaggregation - Section E '!A$618:J2838,7,0)*100),"")</f>
        <v/>
      </c>
      <c r="F2722" s="877" t="str">
        <f ca="1">IFERROR(VLOOKUP(C2722,' Disaggregation - Section E '!A$618:J2838,5,0),"")</f>
        <v/>
      </c>
      <c r="G2722" s="876" t="str">
        <f ca="1">IFERROR(IF(VLOOKUP(C2722,' Disaggregation - Section E '!A$618:J2838,6,0)="","",VLOOKUP(C2722,' Disaggregation - Section E '!A$618:J2838,6,0)),"")</f>
        <v/>
      </c>
      <c r="H2722" s="876" t="str">
        <f ca="1">IFERROR(IF(INDEX(' Disaggregation - Section E '!F$618:F2838,MATCH(C2722,' Disaggregation - Section E '!A$618:A2838,0)+1,1)&lt;&gt;0,INDEX(' Disaggregation - Section E '!F$618:F2838,MATCH(C2722,' Disaggregation - Section E '!A$618:A2838,0)+1,1),""),"")</f>
        <v/>
      </c>
      <c r="I2722" s="877" t="str">
        <f ca="1">IFERROR(IF(VLOOKUP(C2722,' Disaggregation - Section E '!A$618:J2838,8,0)=0,"",VLOOKUP(C2722,' Disaggregation - Section E '!A$618:J2838,8,0)),"")</f>
        <v/>
      </c>
      <c r="J2722" s="877" t="str">
        <f ca="1">IFERROR(IF(VLOOKUP(C2722,' Disaggregation - Section E '!A$618:J2838,9,0)="","",VLOOKUP(C2722,' Disaggregation - Section E '!A$618:J2838,9,0)),"")</f>
        <v/>
      </c>
      <c r="K2722" s="873" t="str">
        <f ca="1">IFERROR(VLOOKUP(C2722,' Disaggregation - Section E '!A$618:J2838,3,0),"")</f>
        <v/>
      </c>
      <c r="L2722" s="873"/>
      <c r="M2722" s="873" t="str">
        <f ca="1">IFERROR(IF(VLOOKUP(C2722,' Disaggregation - Section E '!A$618:O1641,15,0)=0,"",VLOOKUP(C2722,' Disaggregation - Section E '!A$618:O1641,15,0)),"")</f>
        <v/>
      </c>
      <c r="N2722" s="877" t="str">
        <f ca="1">IFERROR(IF(VLOOKUP(C2722,' Disaggregation - Section E '!A$618:J2838,10,0)=0,"",VLOOKUP(C2722,' Disaggregation - Section E '!A$618:J2838,10,0)),"")</f>
        <v/>
      </c>
      <c r="O2722" s="873"/>
    </row>
    <row r="2723" spans="1:15" x14ac:dyDescent="0.35">
      <c r="A2723" s="873" t="b">
        <f t="shared" ca="1" si="161"/>
        <v>0</v>
      </c>
      <c r="B2723" s="873"/>
      <c r="C2723" s="884" t="str">
        <f ca="1">IF(COUNTA(O$1703:O2723)=1,"",OFFSET(B2721,-COUNTA(O$1703:O2723)+3,1))</f>
        <v>a1655000001juM0AAI</v>
      </c>
      <c r="D2723" s="878"/>
      <c r="E2723" s="875" t="str">
        <f ca="1">IFERROR(IF(VLOOKUP(C2723,' Disaggregation - Section E '!A$618:J2839,7,0)="","",VLOOKUP(C2723,' Disaggregation - Section E '!A$618:J2839,7,0)*100),"")</f>
        <v/>
      </c>
      <c r="F2723" s="877" t="str">
        <f ca="1">IFERROR(VLOOKUP(C2723,' Disaggregation - Section E '!A$618:J2839,5,0),"")</f>
        <v/>
      </c>
      <c r="G2723" s="876" t="str">
        <f ca="1">IFERROR(IF(VLOOKUP(C2723,' Disaggregation - Section E '!A$618:J2839,6,0)="","",VLOOKUP(C2723,' Disaggregation - Section E '!A$618:J2839,6,0)),"")</f>
        <v/>
      </c>
      <c r="H2723" s="876" t="str">
        <f ca="1">IFERROR(IF(INDEX(' Disaggregation - Section E '!F$618:F2839,MATCH(C2723,' Disaggregation - Section E '!A$618:A2839,0)+1,1)&lt;&gt;0,INDEX(' Disaggregation - Section E '!F$618:F2839,MATCH(C2723,' Disaggregation - Section E '!A$618:A2839,0)+1,1),""),"")</f>
        <v/>
      </c>
      <c r="I2723" s="877" t="str">
        <f ca="1">IFERROR(IF(VLOOKUP(C2723,' Disaggregation - Section E '!A$618:J2839,8,0)=0,"",VLOOKUP(C2723,' Disaggregation - Section E '!A$618:J2839,8,0)),"")</f>
        <v/>
      </c>
      <c r="J2723" s="877" t="str">
        <f ca="1">IFERROR(IF(VLOOKUP(C2723,' Disaggregation - Section E '!A$618:J2839,9,0)="","",VLOOKUP(C2723,' Disaggregation - Section E '!A$618:J2839,9,0)),"")</f>
        <v/>
      </c>
      <c r="K2723" s="873" t="str">
        <f ca="1">IFERROR(VLOOKUP(C2723,' Disaggregation - Section E '!A$618:J2839,3,0),"")</f>
        <v/>
      </c>
      <c r="L2723" s="873"/>
      <c r="M2723" s="873" t="str">
        <f ca="1">IFERROR(IF(VLOOKUP(C2723,' Disaggregation - Section E '!A$618:O1642,15,0)=0,"",VLOOKUP(C2723,' Disaggregation - Section E '!A$618:O1642,15,0)),"")</f>
        <v/>
      </c>
      <c r="N2723" s="877" t="str">
        <f ca="1">IFERROR(IF(VLOOKUP(C2723,' Disaggregation - Section E '!A$618:J2839,10,0)=0,"",VLOOKUP(C2723,' Disaggregation - Section E '!A$618:J2839,10,0)),"")</f>
        <v/>
      </c>
      <c r="O2723" s="873"/>
    </row>
    <row r="2724" spans="1:15" x14ac:dyDescent="0.35">
      <c r="A2724" s="873" t="b">
        <f t="shared" ca="1" si="161"/>
        <v>0</v>
      </c>
      <c r="B2724" s="873"/>
      <c r="C2724" s="884" t="str">
        <f ca="1">IF(COUNTA(O$1703:O2724)=1,"",OFFSET(B2722,-COUNTA(O$1703:O2724)+3,1))</f>
        <v>a1655000001juM1AAI</v>
      </c>
      <c r="D2724" s="878"/>
      <c r="E2724" s="875" t="str">
        <f ca="1">IFERROR(IF(VLOOKUP(C2724,' Disaggregation - Section E '!A$618:J2840,7,0)="","",VLOOKUP(C2724,' Disaggregation - Section E '!A$618:J2840,7,0)*100),"")</f>
        <v/>
      </c>
      <c r="F2724" s="877" t="str">
        <f ca="1">IFERROR(VLOOKUP(C2724,' Disaggregation - Section E '!A$618:J2840,5,0),"")</f>
        <v/>
      </c>
      <c r="G2724" s="876" t="str">
        <f ca="1">IFERROR(IF(VLOOKUP(C2724,' Disaggregation - Section E '!A$618:J2840,6,0)="","",VLOOKUP(C2724,' Disaggregation - Section E '!A$618:J2840,6,0)),"")</f>
        <v/>
      </c>
      <c r="H2724" s="876" t="str">
        <f ca="1">IFERROR(IF(INDEX(' Disaggregation - Section E '!F$618:F2840,MATCH(C2724,' Disaggregation - Section E '!A$618:A2840,0)+1,1)&lt;&gt;0,INDEX(' Disaggregation - Section E '!F$618:F2840,MATCH(C2724,' Disaggregation - Section E '!A$618:A2840,0)+1,1),""),"")</f>
        <v/>
      </c>
      <c r="I2724" s="877" t="str">
        <f ca="1">IFERROR(IF(VLOOKUP(C2724,' Disaggregation - Section E '!A$618:J2840,8,0)=0,"",VLOOKUP(C2724,' Disaggregation - Section E '!A$618:J2840,8,0)),"")</f>
        <v/>
      </c>
      <c r="J2724" s="877" t="str">
        <f ca="1">IFERROR(IF(VLOOKUP(C2724,' Disaggregation - Section E '!A$618:J2840,9,0)="","",VLOOKUP(C2724,' Disaggregation - Section E '!A$618:J2840,9,0)),"")</f>
        <v/>
      </c>
      <c r="K2724" s="873" t="str">
        <f ca="1">IFERROR(VLOOKUP(C2724,' Disaggregation - Section E '!A$618:J2840,3,0),"")</f>
        <v/>
      </c>
      <c r="L2724" s="873"/>
      <c r="M2724" s="873" t="str">
        <f ca="1">IFERROR(IF(VLOOKUP(C2724,' Disaggregation - Section E '!A$618:O1643,15,0)=0,"",VLOOKUP(C2724,' Disaggregation - Section E '!A$618:O1643,15,0)),"")</f>
        <v/>
      </c>
      <c r="N2724" s="877" t="str">
        <f ca="1">IFERROR(IF(VLOOKUP(C2724,' Disaggregation - Section E '!A$618:J2840,10,0)=0,"",VLOOKUP(C2724,' Disaggregation - Section E '!A$618:J2840,10,0)),"")</f>
        <v/>
      </c>
      <c r="O2724" s="873"/>
    </row>
    <row r="2725" spans="1:15" x14ac:dyDescent="0.35">
      <c r="A2725" s="873" t="b">
        <f t="shared" ca="1" si="161"/>
        <v>0</v>
      </c>
      <c r="B2725" s="873"/>
      <c r="C2725" s="884" t="str">
        <f ca="1">IF(COUNTA(O$1703:O2725)=1,"",OFFSET(B2723,-COUNTA(O$1703:O2725)+3,1))</f>
        <v>a1655000001juM2AAI</v>
      </c>
      <c r="D2725" s="878"/>
      <c r="E2725" s="875" t="str">
        <f ca="1">IFERROR(IF(VLOOKUP(C2725,' Disaggregation - Section E '!A$618:J2841,7,0)="","",VLOOKUP(C2725,' Disaggregation - Section E '!A$618:J2841,7,0)*100),"")</f>
        <v/>
      </c>
      <c r="F2725" s="877" t="str">
        <f ca="1">IFERROR(VLOOKUP(C2725,' Disaggregation - Section E '!A$618:J2841,5,0),"")</f>
        <v/>
      </c>
      <c r="G2725" s="876" t="str">
        <f ca="1">IFERROR(IF(VLOOKUP(C2725,' Disaggregation - Section E '!A$618:J2841,6,0)="","",VLOOKUP(C2725,' Disaggregation - Section E '!A$618:J2841,6,0)),"")</f>
        <v/>
      </c>
      <c r="H2725" s="876" t="str">
        <f ca="1">IFERROR(IF(INDEX(' Disaggregation - Section E '!F$618:F2841,MATCH(C2725,' Disaggregation - Section E '!A$618:A2841,0)+1,1)&lt;&gt;0,INDEX(' Disaggregation - Section E '!F$618:F2841,MATCH(C2725,' Disaggregation - Section E '!A$618:A2841,0)+1,1),""),"")</f>
        <v/>
      </c>
      <c r="I2725" s="877" t="str">
        <f ca="1">IFERROR(IF(VLOOKUP(C2725,' Disaggregation - Section E '!A$618:J2841,8,0)=0,"",VLOOKUP(C2725,' Disaggregation - Section E '!A$618:J2841,8,0)),"")</f>
        <v/>
      </c>
      <c r="J2725" s="877" t="str">
        <f ca="1">IFERROR(IF(VLOOKUP(C2725,' Disaggregation - Section E '!A$618:J2841,9,0)="","",VLOOKUP(C2725,' Disaggregation - Section E '!A$618:J2841,9,0)),"")</f>
        <v/>
      </c>
      <c r="K2725" s="873" t="str">
        <f ca="1">IFERROR(VLOOKUP(C2725,' Disaggregation - Section E '!A$618:J2841,3,0),"")</f>
        <v/>
      </c>
      <c r="L2725" s="873"/>
      <c r="M2725" s="873" t="str">
        <f ca="1">IFERROR(IF(VLOOKUP(C2725,' Disaggregation - Section E '!A$618:O1644,15,0)=0,"",VLOOKUP(C2725,' Disaggregation - Section E '!A$618:O1644,15,0)),"")</f>
        <v/>
      </c>
      <c r="N2725" s="877" t="str">
        <f ca="1">IFERROR(IF(VLOOKUP(C2725,' Disaggregation - Section E '!A$618:J2841,10,0)=0,"",VLOOKUP(C2725,' Disaggregation - Section E '!A$618:J2841,10,0)),"")</f>
        <v/>
      </c>
      <c r="O2725" s="873"/>
    </row>
    <row r="2726" spans="1:15" x14ac:dyDescent="0.35">
      <c r="A2726" s="873" t="b">
        <f t="shared" ca="1" si="161"/>
        <v>0</v>
      </c>
      <c r="B2726" s="873"/>
      <c r="C2726" s="884" t="str">
        <f ca="1">IF(COUNTA(O$1703:O2726)=1,"",OFFSET(B2724,-COUNTA(O$1703:O2726)+3,1))</f>
        <v>a1655000001juM3AAI</v>
      </c>
      <c r="D2726" s="878"/>
      <c r="E2726" s="875" t="str">
        <f ca="1">IFERROR(IF(VLOOKUP(C2726,' Disaggregation - Section E '!A$618:J2842,7,0)="","",VLOOKUP(C2726,' Disaggregation - Section E '!A$618:J2842,7,0)*100),"")</f>
        <v/>
      </c>
      <c r="F2726" s="877" t="str">
        <f ca="1">IFERROR(VLOOKUP(C2726,' Disaggregation - Section E '!A$618:J2842,5,0),"")</f>
        <v/>
      </c>
      <c r="G2726" s="876" t="str">
        <f ca="1">IFERROR(IF(VLOOKUP(C2726,' Disaggregation - Section E '!A$618:J2842,6,0)="","",VLOOKUP(C2726,' Disaggregation - Section E '!A$618:J2842,6,0)),"")</f>
        <v/>
      </c>
      <c r="H2726" s="876" t="str">
        <f ca="1">IFERROR(IF(INDEX(' Disaggregation - Section E '!F$618:F2842,MATCH(C2726,' Disaggregation - Section E '!A$618:A2842,0)+1,1)&lt;&gt;0,INDEX(' Disaggregation - Section E '!F$618:F2842,MATCH(C2726,' Disaggregation - Section E '!A$618:A2842,0)+1,1),""),"")</f>
        <v/>
      </c>
      <c r="I2726" s="877" t="str">
        <f ca="1">IFERROR(IF(VLOOKUP(C2726,' Disaggregation - Section E '!A$618:J2842,8,0)=0,"",VLOOKUP(C2726,' Disaggregation - Section E '!A$618:J2842,8,0)),"")</f>
        <v/>
      </c>
      <c r="J2726" s="877" t="str">
        <f ca="1">IFERROR(IF(VLOOKUP(C2726,' Disaggregation - Section E '!A$618:J2842,9,0)="","",VLOOKUP(C2726,' Disaggregation - Section E '!A$618:J2842,9,0)),"")</f>
        <v/>
      </c>
      <c r="K2726" s="873" t="str">
        <f ca="1">IFERROR(VLOOKUP(C2726,' Disaggregation - Section E '!A$618:J2842,3,0),"")</f>
        <v/>
      </c>
      <c r="L2726" s="873"/>
      <c r="M2726" s="873" t="str">
        <f ca="1">IFERROR(IF(VLOOKUP(C2726,' Disaggregation - Section E '!A$618:O1645,15,0)=0,"",VLOOKUP(C2726,' Disaggregation - Section E '!A$618:O1645,15,0)),"")</f>
        <v/>
      </c>
      <c r="N2726" s="877" t="str">
        <f ca="1">IFERROR(IF(VLOOKUP(C2726,' Disaggregation - Section E '!A$618:J2842,10,0)=0,"",VLOOKUP(C2726,' Disaggregation - Section E '!A$618:J2842,10,0)),"")</f>
        <v/>
      </c>
      <c r="O2726" s="873"/>
    </row>
    <row r="2727" spans="1:15" x14ac:dyDescent="0.35">
      <c r="A2727" s="873" t="b">
        <f t="shared" ca="1" si="161"/>
        <v>0</v>
      </c>
      <c r="B2727" s="873"/>
      <c r="C2727" s="884" t="str">
        <f ca="1">IF(COUNTA(O$1703:O2727)=1,"",OFFSET(B2725,-COUNTA(O$1703:O2727)+3,1))</f>
        <v>a1655000001juM4AAI</v>
      </c>
      <c r="D2727" s="878"/>
      <c r="E2727" s="875" t="str">
        <f ca="1">IFERROR(IF(VLOOKUP(C2727,' Disaggregation - Section E '!A$618:J2843,7,0)="","",VLOOKUP(C2727,' Disaggregation - Section E '!A$618:J2843,7,0)*100),"")</f>
        <v/>
      </c>
      <c r="F2727" s="877" t="str">
        <f ca="1">IFERROR(VLOOKUP(C2727,' Disaggregation - Section E '!A$618:J2843,5,0),"")</f>
        <v/>
      </c>
      <c r="G2727" s="876" t="str">
        <f ca="1">IFERROR(IF(VLOOKUP(C2727,' Disaggregation - Section E '!A$618:J2843,6,0)="","",VLOOKUP(C2727,' Disaggregation - Section E '!A$618:J2843,6,0)),"")</f>
        <v/>
      </c>
      <c r="H2727" s="876" t="str">
        <f ca="1">IFERROR(IF(INDEX(' Disaggregation - Section E '!F$618:F2843,MATCH(C2727,' Disaggregation - Section E '!A$618:A2843,0)+1,1)&lt;&gt;0,INDEX(' Disaggregation - Section E '!F$618:F2843,MATCH(C2727,' Disaggregation - Section E '!A$618:A2843,0)+1,1),""),"")</f>
        <v/>
      </c>
      <c r="I2727" s="877" t="str">
        <f ca="1">IFERROR(IF(VLOOKUP(C2727,' Disaggregation - Section E '!A$618:J2843,8,0)=0,"",VLOOKUP(C2727,' Disaggregation - Section E '!A$618:J2843,8,0)),"")</f>
        <v/>
      </c>
      <c r="J2727" s="877" t="str">
        <f ca="1">IFERROR(IF(VLOOKUP(C2727,' Disaggregation - Section E '!A$618:J2843,9,0)="","",VLOOKUP(C2727,' Disaggregation - Section E '!A$618:J2843,9,0)),"")</f>
        <v/>
      </c>
      <c r="K2727" s="873" t="str">
        <f ca="1">IFERROR(VLOOKUP(C2727,' Disaggregation - Section E '!A$618:J2843,3,0),"")</f>
        <v/>
      </c>
      <c r="L2727" s="873"/>
      <c r="M2727" s="873" t="str">
        <f ca="1">IFERROR(IF(VLOOKUP(C2727,' Disaggregation - Section E '!A$618:O1646,15,0)=0,"",VLOOKUP(C2727,' Disaggregation - Section E '!A$618:O1646,15,0)),"")</f>
        <v/>
      </c>
      <c r="N2727" s="877" t="str">
        <f ca="1">IFERROR(IF(VLOOKUP(C2727,' Disaggregation - Section E '!A$618:J2843,10,0)=0,"",VLOOKUP(C2727,' Disaggregation - Section E '!A$618:J2843,10,0)),"")</f>
        <v/>
      </c>
      <c r="O2727" s="873"/>
    </row>
    <row r="2728" spans="1:15" x14ac:dyDescent="0.35">
      <c r="A2728" s="873" t="b">
        <f t="shared" ca="1" si="161"/>
        <v>0</v>
      </c>
      <c r="B2728" s="873"/>
      <c r="C2728" s="884" t="str">
        <f ca="1">IF(COUNTA(O$1703:O2728)=1,"",OFFSET(B2726,-COUNTA(O$1703:O2728)+3,1))</f>
        <v>a1655000001juM5AAI</v>
      </c>
      <c r="D2728" s="878"/>
      <c r="E2728" s="875" t="str">
        <f ca="1">IFERROR(IF(VLOOKUP(C2728,' Disaggregation - Section E '!A$618:J2844,7,0)="","",VLOOKUP(C2728,' Disaggregation - Section E '!A$618:J2844,7,0)*100),"")</f>
        <v/>
      </c>
      <c r="F2728" s="877" t="str">
        <f ca="1">IFERROR(VLOOKUP(C2728,' Disaggregation - Section E '!A$618:J2844,5,0),"")</f>
        <v/>
      </c>
      <c r="G2728" s="876" t="str">
        <f ca="1">IFERROR(IF(VLOOKUP(C2728,' Disaggregation - Section E '!A$618:J2844,6,0)="","",VLOOKUP(C2728,' Disaggregation - Section E '!A$618:J2844,6,0)),"")</f>
        <v/>
      </c>
      <c r="H2728" s="876" t="str">
        <f ca="1">IFERROR(IF(INDEX(' Disaggregation - Section E '!F$618:F2844,MATCH(C2728,' Disaggregation - Section E '!A$618:A2844,0)+1,1)&lt;&gt;0,INDEX(' Disaggregation - Section E '!F$618:F2844,MATCH(C2728,' Disaggregation - Section E '!A$618:A2844,0)+1,1),""),"")</f>
        <v/>
      </c>
      <c r="I2728" s="877" t="str">
        <f ca="1">IFERROR(IF(VLOOKUP(C2728,' Disaggregation - Section E '!A$618:J2844,8,0)=0,"",VLOOKUP(C2728,' Disaggregation - Section E '!A$618:J2844,8,0)),"")</f>
        <v/>
      </c>
      <c r="J2728" s="877" t="str">
        <f ca="1">IFERROR(IF(VLOOKUP(C2728,' Disaggregation - Section E '!A$618:J2844,9,0)="","",VLOOKUP(C2728,' Disaggregation - Section E '!A$618:J2844,9,0)),"")</f>
        <v/>
      </c>
      <c r="K2728" s="873" t="str">
        <f ca="1">IFERROR(VLOOKUP(C2728,' Disaggregation - Section E '!A$618:J2844,3,0),"")</f>
        <v/>
      </c>
      <c r="L2728" s="873"/>
      <c r="M2728" s="873" t="str">
        <f ca="1">IFERROR(IF(VLOOKUP(C2728,' Disaggregation - Section E '!A$618:O1647,15,0)=0,"",VLOOKUP(C2728,' Disaggregation - Section E '!A$618:O1647,15,0)),"")</f>
        <v/>
      </c>
      <c r="N2728" s="877" t="str">
        <f ca="1">IFERROR(IF(VLOOKUP(C2728,' Disaggregation - Section E '!A$618:J2844,10,0)=0,"",VLOOKUP(C2728,' Disaggregation - Section E '!A$618:J2844,10,0)),"")</f>
        <v/>
      </c>
      <c r="O2728" s="873"/>
    </row>
    <row r="2729" spans="1:15" x14ac:dyDescent="0.35">
      <c r="A2729" s="873" t="b">
        <f t="shared" ca="1" si="161"/>
        <v>0</v>
      </c>
      <c r="B2729" s="873"/>
      <c r="C2729" s="884" t="str">
        <f ca="1">IF(COUNTA(O$1703:O2729)=1,"",OFFSET(B2727,-COUNTA(O$1703:O2729)+3,1))</f>
        <v>a1655000001juM6AAI</v>
      </c>
      <c r="D2729" s="878"/>
      <c r="E2729" s="875" t="str">
        <f ca="1">IFERROR(IF(VLOOKUP(C2729,' Disaggregation - Section E '!A$618:J2845,7,0)="","",VLOOKUP(C2729,' Disaggregation - Section E '!A$618:J2845,7,0)*100),"")</f>
        <v/>
      </c>
      <c r="F2729" s="877" t="str">
        <f ca="1">IFERROR(VLOOKUP(C2729,' Disaggregation - Section E '!A$618:J2845,5,0),"")</f>
        <v/>
      </c>
      <c r="G2729" s="876" t="str">
        <f ca="1">IFERROR(IF(VLOOKUP(C2729,' Disaggregation - Section E '!A$618:J2845,6,0)="","",VLOOKUP(C2729,' Disaggregation - Section E '!A$618:J2845,6,0)),"")</f>
        <v/>
      </c>
      <c r="H2729" s="876" t="str">
        <f ca="1">IFERROR(IF(INDEX(' Disaggregation - Section E '!F$618:F2845,MATCH(C2729,' Disaggregation - Section E '!A$618:A2845,0)+1,1)&lt;&gt;0,INDEX(' Disaggregation - Section E '!F$618:F2845,MATCH(C2729,' Disaggregation - Section E '!A$618:A2845,0)+1,1),""),"")</f>
        <v/>
      </c>
      <c r="I2729" s="877" t="str">
        <f ca="1">IFERROR(IF(VLOOKUP(C2729,' Disaggregation - Section E '!A$618:J2845,8,0)=0,"",VLOOKUP(C2729,' Disaggregation - Section E '!A$618:J2845,8,0)),"")</f>
        <v/>
      </c>
      <c r="J2729" s="877" t="str">
        <f ca="1">IFERROR(IF(VLOOKUP(C2729,' Disaggregation - Section E '!A$618:J2845,9,0)="","",VLOOKUP(C2729,' Disaggregation - Section E '!A$618:J2845,9,0)),"")</f>
        <v/>
      </c>
      <c r="K2729" s="873" t="str">
        <f ca="1">IFERROR(VLOOKUP(C2729,' Disaggregation - Section E '!A$618:J2845,3,0),"")</f>
        <v/>
      </c>
      <c r="L2729" s="873"/>
      <c r="M2729" s="873" t="str">
        <f ca="1">IFERROR(IF(VLOOKUP(C2729,' Disaggregation - Section E '!A$618:O1648,15,0)=0,"",VLOOKUP(C2729,' Disaggregation - Section E '!A$618:O1648,15,0)),"")</f>
        <v/>
      </c>
      <c r="N2729" s="877" t="str">
        <f ca="1">IFERROR(IF(VLOOKUP(C2729,' Disaggregation - Section E '!A$618:J2845,10,0)=0,"",VLOOKUP(C2729,' Disaggregation - Section E '!A$618:J2845,10,0)),"")</f>
        <v/>
      </c>
      <c r="O2729" s="873"/>
    </row>
    <row r="2730" spans="1:15" x14ac:dyDescent="0.35">
      <c r="A2730" s="873" t="b">
        <f t="shared" ca="1" si="161"/>
        <v>0</v>
      </c>
      <c r="B2730" s="873"/>
      <c r="C2730" s="884" t="str">
        <f ca="1">IF(COUNTA(O$1703:O2730)=1,"",OFFSET(B2728,-COUNTA(O$1703:O2730)+3,1))</f>
        <v>a1655000001juM7AAI</v>
      </c>
      <c r="D2730" s="878"/>
      <c r="E2730" s="875" t="str">
        <f ca="1">IFERROR(IF(VLOOKUP(C2730,' Disaggregation - Section E '!A$618:J2846,7,0)="","",VLOOKUP(C2730,' Disaggregation - Section E '!A$618:J2846,7,0)*100),"")</f>
        <v/>
      </c>
      <c r="F2730" s="877" t="str">
        <f ca="1">IFERROR(VLOOKUP(C2730,' Disaggregation - Section E '!A$618:J2846,5,0),"")</f>
        <v/>
      </c>
      <c r="G2730" s="876" t="str">
        <f ca="1">IFERROR(IF(VLOOKUP(C2730,' Disaggregation - Section E '!A$618:J2846,6,0)="","",VLOOKUP(C2730,' Disaggregation - Section E '!A$618:J2846,6,0)),"")</f>
        <v/>
      </c>
      <c r="H2730" s="876" t="str">
        <f ca="1">IFERROR(IF(INDEX(' Disaggregation - Section E '!F$618:F2846,MATCH(C2730,' Disaggregation - Section E '!A$618:A2846,0)+1,1)&lt;&gt;0,INDEX(' Disaggregation - Section E '!F$618:F2846,MATCH(C2730,' Disaggregation - Section E '!A$618:A2846,0)+1,1),""),"")</f>
        <v/>
      </c>
      <c r="I2730" s="877" t="str">
        <f ca="1">IFERROR(IF(VLOOKUP(C2730,' Disaggregation - Section E '!A$618:J2846,8,0)=0,"",VLOOKUP(C2730,' Disaggregation - Section E '!A$618:J2846,8,0)),"")</f>
        <v/>
      </c>
      <c r="J2730" s="877" t="str">
        <f ca="1">IFERROR(IF(VLOOKUP(C2730,' Disaggregation - Section E '!A$618:J2846,9,0)="","",VLOOKUP(C2730,' Disaggregation - Section E '!A$618:J2846,9,0)),"")</f>
        <v/>
      </c>
      <c r="K2730" s="873" t="str">
        <f ca="1">IFERROR(VLOOKUP(C2730,' Disaggregation - Section E '!A$618:J2846,3,0),"")</f>
        <v/>
      </c>
      <c r="L2730" s="873"/>
      <c r="M2730" s="873" t="str">
        <f ca="1">IFERROR(IF(VLOOKUP(C2730,' Disaggregation - Section E '!A$618:O1649,15,0)=0,"",VLOOKUP(C2730,' Disaggregation - Section E '!A$618:O1649,15,0)),"")</f>
        <v/>
      </c>
      <c r="N2730" s="877" t="str">
        <f ca="1">IFERROR(IF(VLOOKUP(C2730,' Disaggregation - Section E '!A$618:J2846,10,0)=0,"",VLOOKUP(C2730,' Disaggregation - Section E '!A$618:J2846,10,0)),"")</f>
        <v/>
      </c>
      <c r="O2730" s="873"/>
    </row>
    <row r="2731" spans="1:15" x14ac:dyDescent="0.35">
      <c r="A2731" s="873" t="b">
        <f t="shared" ca="1" si="161"/>
        <v>0</v>
      </c>
      <c r="B2731" s="873"/>
      <c r="C2731" s="884" t="str">
        <f ca="1">IF(COUNTA(O$1703:O2731)=1,"",OFFSET(B2729,-COUNTA(O$1703:O2731)+3,1))</f>
        <v>a1655000001juM8AAI</v>
      </c>
      <c r="D2731" s="878"/>
      <c r="E2731" s="875" t="str">
        <f ca="1">IFERROR(IF(VLOOKUP(C2731,' Disaggregation - Section E '!A$618:J2847,7,0)="","",VLOOKUP(C2731,' Disaggregation - Section E '!A$618:J2847,7,0)*100),"")</f>
        <v/>
      </c>
      <c r="F2731" s="877" t="str">
        <f ca="1">IFERROR(VLOOKUP(C2731,' Disaggregation - Section E '!A$618:J2847,5,0),"")</f>
        <v/>
      </c>
      <c r="G2731" s="876" t="str">
        <f ca="1">IFERROR(IF(VLOOKUP(C2731,' Disaggregation - Section E '!A$618:J2847,6,0)="","",VLOOKUP(C2731,' Disaggregation - Section E '!A$618:J2847,6,0)),"")</f>
        <v/>
      </c>
      <c r="H2731" s="876" t="str">
        <f ca="1">IFERROR(IF(INDEX(' Disaggregation - Section E '!F$618:F2847,MATCH(C2731,' Disaggregation - Section E '!A$618:A2847,0)+1,1)&lt;&gt;0,INDEX(' Disaggregation - Section E '!F$618:F2847,MATCH(C2731,' Disaggregation - Section E '!A$618:A2847,0)+1,1),""),"")</f>
        <v/>
      </c>
      <c r="I2731" s="877" t="str">
        <f ca="1">IFERROR(IF(VLOOKUP(C2731,' Disaggregation - Section E '!A$618:J2847,8,0)=0,"",VLOOKUP(C2731,' Disaggregation - Section E '!A$618:J2847,8,0)),"")</f>
        <v/>
      </c>
      <c r="J2731" s="877" t="str">
        <f ca="1">IFERROR(IF(VLOOKUP(C2731,' Disaggregation - Section E '!A$618:J2847,9,0)="","",VLOOKUP(C2731,' Disaggregation - Section E '!A$618:J2847,9,0)),"")</f>
        <v/>
      </c>
      <c r="K2731" s="873" t="str">
        <f ca="1">IFERROR(VLOOKUP(C2731,' Disaggregation - Section E '!A$618:J2847,3,0),"")</f>
        <v/>
      </c>
      <c r="L2731" s="873"/>
      <c r="M2731" s="873" t="str">
        <f ca="1">IFERROR(IF(VLOOKUP(C2731,' Disaggregation - Section E '!A$618:O1650,15,0)=0,"",VLOOKUP(C2731,' Disaggregation - Section E '!A$618:O1650,15,0)),"")</f>
        <v/>
      </c>
      <c r="N2731" s="877" t="str">
        <f ca="1">IFERROR(IF(VLOOKUP(C2731,' Disaggregation - Section E '!A$618:J2847,10,0)=0,"",VLOOKUP(C2731,' Disaggregation - Section E '!A$618:J2847,10,0)),"")</f>
        <v/>
      </c>
      <c r="O2731" s="873"/>
    </row>
    <row r="2732" spans="1:15" x14ac:dyDescent="0.35">
      <c r="A2732" s="873" t="b">
        <f t="shared" ca="1" si="161"/>
        <v>0</v>
      </c>
      <c r="B2732" s="873"/>
      <c r="C2732" s="884" t="str">
        <f ca="1">IF(COUNTA(O$1703:O2732)=1,"",OFFSET(B2730,-COUNTA(O$1703:O2732)+3,1))</f>
        <v>a1655000001juM9AAI</v>
      </c>
      <c r="D2732" s="878"/>
      <c r="E2732" s="875" t="str">
        <f ca="1">IFERROR(IF(VLOOKUP(C2732,' Disaggregation - Section E '!A$618:J2848,7,0)="","",VLOOKUP(C2732,' Disaggregation - Section E '!A$618:J2848,7,0)*100),"")</f>
        <v/>
      </c>
      <c r="F2732" s="877" t="str">
        <f ca="1">IFERROR(VLOOKUP(C2732,' Disaggregation - Section E '!A$618:J2848,5,0),"")</f>
        <v/>
      </c>
      <c r="G2732" s="876" t="str">
        <f ca="1">IFERROR(IF(VLOOKUP(C2732,' Disaggregation - Section E '!A$618:J2848,6,0)="","",VLOOKUP(C2732,' Disaggregation - Section E '!A$618:J2848,6,0)),"")</f>
        <v/>
      </c>
      <c r="H2732" s="876" t="str">
        <f ca="1">IFERROR(IF(INDEX(' Disaggregation - Section E '!F$618:F2848,MATCH(C2732,' Disaggregation - Section E '!A$618:A2848,0)+1,1)&lt;&gt;0,INDEX(' Disaggregation - Section E '!F$618:F2848,MATCH(C2732,' Disaggregation - Section E '!A$618:A2848,0)+1,1),""),"")</f>
        <v/>
      </c>
      <c r="I2732" s="877" t="str">
        <f ca="1">IFERROR(IF(VLOOKUP(C2732,' Disaggregation - Section E '!A$618:J2848,8,0)=0,"",VLOOKUP(C2732,' Disaggregation - Section E '!A$618:J2848,8,0)),"")</f>
        <v/>
      </c>
      <c r="J2732" s="877" t="str">
        <f ca="1">IFERROR(IF(VLOOKUP(C2732,' Disaggregation - Section E '!A$618:J2848,9,0)="","",VLOOKUP(C2732,' Disaggregation - Section E '!A$618:J2848,9,0)),"")</f>
        <v/>
      </c>
      <c r="K2732" s="873" t="str">
        <f ca="1">IFERROR(VLOOKUP(C2732,' Disaggregation - Section E '!A$618:J2848,3,0),"")</f>
        <v/>
      </c>
      <c r="L2732" s="873"/>
      <c r="M2732" s="873" t="str">
        <f ca="1">IFERROR(IF(VLOOKUP(C2732,' Disaggregation - Section E '!A$618:O1651,15,0)=0,"",VLOOKUP(C2732,' Disaggregation - Section E '!A$618:O1651,15,0)),"")</f>
        <v/>
      </c>
      <c r="N2732" s="877" t="str">
        <f ca="1">IFERROR(IF(VLOOKUP(C2732,' Disaggregation - Section E '!A$618:J2848,10,0)=0,"",VLOOKUP(C2732,' Disaggregation - Section E '!A$618:J2848,10,0)),"")</f>
        <v/>
      </c>
      <c r="O2732" s="873"/>
    </row>
    <row r="2733" spans="1:15" x14ac:dyDescent="0.35">
      <c r="A2733" s="873" t="b">
        <f t="shared" ca="1" si="161"/>
        <v>0</v>
      </c>
      <c r="B2733" s="873"/>
      <c r="C2733" s="884" t="str">
        <f ca="1">IF(COUNTA(O$1703:O2733)=1,"",OFFSET(B2731,-COUNTA(O$1703:O2733)+3,1))</f>
        <v>a1655000001juMAAAY</v>
      </c>
      <c r="D2733" s="878"/>
      <c r="E2733" s="875" t="str">
        <f ca="1">IFERROR(IF(VLOOKUP(C2733,' Disaggregation - Section E '!A$618:J2849,7,0)="","",VLOOKUP(C2733,' Disaggregation - Section E '!A$618:J2849,7,0)*100),"")</f>
        <v/>
      </c>
      <c r="F2733" s="877" t="str">
        <f ca="1">IFERROR(VLOOKUP(C2733,' Disaggregation - Section E '!A$618:J2849,5,0),"")</f>
        <v/>
      </c>
      <c r="G2733" s="876" t="str">
        <f ca="1">IFERROR(IF(VLOOKUP(C2733,' Disaggregation - Section E '!A$618:J2849,6,0)="","",VLOOKUP(C2733,' Disaggregation - Section E '!A$618:J2849,6,0)),"")</f>
        <v/>
      </c>
      <c r="H2733" s="876" t="str">
        <f ca="1">IFERROR(IF(INDEX(' Disaggregation - Section E '!F$618:F2849,MATCH(C2733,' Disaggregation - Section E '!A$618:A2849,0)+1,1)&lt;&gt;0,INDEX(' Disaggregation - Section E '!F$618:F2849,MATCH(C2733,' Disaggregation - Section E '!A$618:A2849,0)+1,1),""),"")</f>
        <v/>
      </c>
      <c r="I2733" s="877" t="str">
        <f ca="1">IFERROR(IF(VLOOKUP(C2733,' Disaggregation - Section E '!A$618:J2849,8,0)=0,"",VLOOKUP(C2733,' Disaggregation - Section E '!A$618:J2849,8,0)),"")</f>
        <v/>
      </c>
      <c r="J2733" s="877" t="str">
        <f ca="1">IFERROR(IF(VLOOKUP(C2733,' Disaggregation - Section E '!A$618:J2849,9,0)="","",VLOOKUP(C2733,' Disaggregation - Section E '!A$618:J2849,9,0)),"")</f>
        <v/>
      </c>
      <c r="K2733" s="873" t="str">
        <f ca="1">IFERROR(VLOOKUP(C2733,' Disaggregation - Section E '!A$618:J2849,3,0),"")</f>
        <v/>
      </c>
      <c r="L2733" s="873"/>
      <c r="M2733" s="873" t="str">
        <f ca="1">IFERROR(IF(VLOOKUP(C2733,' Disaggregation - Section E '!A$618:O1652,15,0)=0,"",VLOOKUP(C2733,' Disaggregation - Section E '!A$618:O1652,15,0)),"")</f>
        <v/>
      </c>
      <c r="N2733" s="877" t="str">
        <f ca="1">IFERROR(IF(VLOOKUP(C2733,' Disaggregation - Section E '!A$618:J2849,10,0)=0,"",VLOOKUP(C2733,' Disaggregation - Section E '!A$618:J2849,10,0)),"")</f>
        <v/>
      </c>
      <c r="O2733" s="873"/>
    </row>
    <row r="2734" spans="1:15" x14ac:dyDescent="0.35">
      <c r="A2734" s="873" t="b">
        <f t="shared" ca="1" si="161"/>
        <v>0</v>
      </c>
      <c r="B2734" s="873"/>
      <c r="C2734" s="884" t="str">
        <f ca="1">IF(COUNTA(O$1703:O2734)=1,"",OFFSET(B2732,-COUNTA(O$1703:O2734)+3,1))</f>
        <v>a1655000001juMBAAY</v>
      </c>
      <c r="D2734" s="878"/>
      <c r="E2734" s="875" t="str">
        <f ca="1">IFERROR(IF(VLOOKUP(C2734,' Disaggregation - Section E '!A$618:J2850,7,0)="","",VLOOKUP(C2734,' Disaggregation - Section E '!A$618:J2850,7,0)*100),"")</f>
        <v/>
      </c>
      <c r="F2734" s="877" t="str">
        <f ca="1">IFERROR(VLOOKUP(C2734,' Disaggregation - Section E '!A$618:J2850,5,0),"")</f>
        <v/>
      </c>
      <c r="G2734" s="876" t="str">
        <f ca="1">IFERROR(IF(VLOOKUP(C2734,' Disaggregation - Section E '!A$618:J2850,6,0)="","",VLOOKUP(C2734,' Disaggregation - Section E '!A$618:J2850,6,0)),"")</f>
        <v/>
      </c>
      <c r="H2734" s="876" t="str">
        <f ca="1">IFERROR(IF(INDEX(' Disaggregation - Section E '!F$618:F2850,MATCH(C2734,' Disaggregation - Section E '!A$618:A2850,0)+1,1)&lt;&gt;0,INDEX(' Disaggregation - Section E '!F$618:F2850,MATCH(C2734,' Disaggregation - Section E '!A$618:A2850,0)+1,1),""),"")</f>
        <v/>
      </c>
      <c r="I2734" s="877" t="str">
        <f ca="1">IFERROR(IF(VLOOKUP(C2734,' Disaggregation - Section E '!A$618:J2850,8,0)=0,"",VLOOKUP(C2734,' Disaggregation - Section E '!A$618:J2850,8,0)),"")</f>
        <v/>
      </c>
      <c r="J2734" s="877" t="str">
        <f ca="1">IFERROR(IF(VLOOKUP(C2734,' Disaggregation - Section E '!A$618:J2850,9,0)="","",VLOOKUP(C2734,' Disaggregation - Section E '!A$618:J2850,9,0)),"")</f>
        <v/>
      </c>
      <c r="K2734" s="873" t="str">
        <f ca="1">IFERROR(VLOOKUP(C2734,' Disaggregation - Section E '!A$618:J2850,3,0),"")</f>
        <v/>
      </c>
      <c r="L2734" s="873"/>
      <c r="M2734" s="873" t="str">
        <f ca="1">IFERROR(IF(VLOOKUP(C2734,' Disaggregation - Section E '!A$618:O1653,15,0)=0,"",VLOOKUP(C2734,' Disaggregation - Section E '!A$618:O1653,15,0)),"")</f>
        <v/>
      </c>
      <c r="N2734" s="877" t="str">
        <f ca="1">IFERROR(IF(VLOOKUP(C2734,' Disaggregation - Section E '!A$618:J2850,10,0)=0,"",VLOOKUP(C2734,' Disaggregation - Section E '!A$618:J2850,10,0)),"")</f>
        <v/>
      </c>
      <c r="O2734" s="873"/>
    </row>
    <row r="2735" spans="1:15" x14ac:dyDescent="0.35">
      <c r="A2735" s="873" t="b">
        <f t="shared" ca="1" si="161"/>
        <v>0</v>
      </c>
      <c r="B2735" s="873"/>
      <c r="C2735" s="884" t="str">
        <f ca="1">IF(COUNTA(O$1703:O2735)=1,"",OFFSET(B2733,-COUNTA(O$1703:O2735)+3,1))</f>
        <v>a1655000001juMCAAY</v>
      </c>
      <c r="D2735" s="878"/>
      <c r="E2735" s="875" t="str">
        <f ca="1">IFERROR(IF(VLOOKUP(C2735,' Disaggregation - Section E '!A$618:J2851,7,0)="","",VLOOKUP(C2735,' Disaggregation - Section E '!A$618:J2851,7,0)*100),"")</f>
        <v/>
      </c>
      <c r="F2735" s="877" t="str">
        <f ca="1">IFERROR(VLOOKUP(C2735,' Disaggregation - Section E '!A$618:J2851,5,0),"")</f>
        <v/>
      </c>
      <c r="G2735" s="876" t="str">
        <f ca="1">IFERROR(IF(VLOOKUP(C2735,' Disaggregation - Section E '!A$618:J2851,6,0)="","",VLOOKUP(C2735,' Disaggregation - Section E '!A$618:J2851,6,0)),"")</f>
        <v/>
      </c>
      <c r="H2735" s="876" t="str">
        <f ca="1">IFERROR(IF(INDEX(' Disaggregation - Section E '!F$618:F2851,MATCH(C2735,' Disaggregation - Section E '!A$618:A2851,0)+1,1)&lt;&gt;0,INDEX(' Disaggregation - Section E '!F$618:F2851,MATCH(C2735,' Disaggregation - Section E '!A$618:A2851,0)+1,1),""),"")</f>
        <v/>
      </c>
      <c r="I2735" s="877" t="str">
        <f ca="1">IFERROR(IF(VLOOKUP(C2735,' Disaggregation - Section E '!A$618:J2851,8,0)=0,"",VLOOKUP(C2735,' Disaggregation - Section E '!A$618:J2851,8,0)),"")</f>
        <v/>
      </c>
      <c r="J2735" s="877" t="str">
        <f ca="1">IFERROR(IF(VLOOKUP(C2735,' Disaggregation - Section E '!A$618:J2851,9,0)="","",VLOOKUP(C2735,' Disaggregation - Section E '!A$618:J2851,9,0)),"")</f>
        <v/>
      </c>
      <c r="K2735" s="873" t="str">
        <f ca="1">IFERROR(VLOOKUP(C2735,' Disaggregation - Section E '!A$618:J2851,3,0),"")</f>
        <v/>
      </c>
      <c r="L2735" s="873"/>
      <c r="M2735" s="873" t="str">
        <f ca="1">IFERROR(IF(VLOOKUP(C2735,' Disaggregation - Section E '!A$618:O1654,15,0)=0,"",VLOOKUP(C2735,' Disaggregation - Section E '!A$618:O1654,15,0)),"")</f>
        <v/>
      </c>
      <c r="N2735" s="877" t="str">
        <f ca="1">IFERROR(IF(VLOOKUP(C2735,' Disaggregation - Section E '!A$618:J2851,10,0)=0,"",VLOOKUP(C2735,' Disaggregation - Section E '!A$618:J2851,10,0)),"")</f>
        <v/>
      </c>
      <c r="O2735" s="873"/>
    </row>
    <row r="2736" spans="1:15" x14ac:dyDescent="0.35">
      <c r="A2736" s="873" t="b">
        <f t="shared" ca="1" si="161"/>
        <v>0</v>
      </c>
      <c r="B2736" s="873"/>
      <c r="C2736" s="884" t="str">
        <f ca="1">IF(COUNTA(O$1703:O2736)=1,"",OFFSET(B2734,-COUNTA(O$1703:O2736)+3,1))</f>
        <v>a1655000001juMDAAY</v>
      </c>
      <c r="D2736" s="878"/>
      <c r="E2736" s="875" t="str">
        <f ca="1">IFERROR(IF(VLOOKUP(C2736,' Disaggregation - Section E '!A$618:J2852,7,0)="","",VLOOKUP(C2736,' Disaggregation - Section E '!A$618:J2852,7,0)*100),"")</f>
        <v/>
      </c>
      <c r="F2736" s="877" t="str">
        <f ca="1">IFERROR(VLOOKUP(C2736,' Disaggregation - Section E '!A$618:J2852,5,0),"")</f>
        <v/>
      </c>
      <c r="G2736" s="876" t="str">
        <f ca="1">IFERROR(IF(VLOOKUP(C2736,' Disaggregation - Section E '!A$618:J2852,6,0)="","",VLOOKUP(C2736,' Disaggregation - Section E '!A$618:J2852,6,0)),"")</f>
        <v/>
      </c>
      <c r="H2736" s="876" t="str">
        <f ca="1">IFERROR(IF(INDEX(' Disaggregation - Section E '!F$618:F2852,MATCH(C2736,' Disaggregation - Section E '!A$618:A2852,0)+1,1)&lt;&gt;0,INDEX(' Disaggregation - Section E '!F$618:F2852,MATCH(C2736,' Disaggregation - Section E '!A$618:A2852,0)+1,1),""),"")</f>
        <v/>
      </c>
      <c r="I2736" s="877" t="str">
        <f ca="1">IFERROR(IF(VLOOKUP(C2736,' Disaggregation - Section E '!A$618:J2852,8,0)=0,"",VLOOKUP(C2736,' Disaggregation - Section E '!A$618:J2852,8,0)),"")</f>
        <v/>
      </c>
      <c r="J2736" s="877" t="str">
        <f ca="1">IFERROR(IF(VLOOKUP(C2736,' Disaggregation - Section E '!A$618:J2852,9,0)="","",VLOOKUP(C2736,' Disaggregation - Section E '!A$618:J2852,9,0)),"")</f>
        <v/>
      </c>
      <c r="K2736" s="873" t="str">
        <f ca="1">IFERROR(VLOOKUP(C2736,' Disaggregation - Section E '!A$618:J2852,3,0),"")</f>
        <v/>
      </c>
      <c r="L2736" s="873"/>
      <c r="M2736" s="873" t="str">
        <f ca="1">IFERROR(IF(VLOOKUP(C2736,' Disaggregation - Section E '!A$618:O1655,15,0)=0,"",VLOOKUP(C2736,' Disaggregation - Section E '!A$618:O1655,15,0)),"")</f>
        <v/>
      </c>
      <c r="N2736" s="877" t="str">
        <f ca="1">IFERROR(IF(VLOOKUP(C2736,' Disaggregation - Section E '!A$618:J2852,10,0)=0,"",VLOOKUP(C2736,' Disaggregation - Section E '!A$618:J2852,10,0)),"")</f>
        <v/>
      </c>
      <c r="O2736" s="873"/>
    </row>
    <row r="2737" spans="1:15" x14ac:dyDescent="0.35">
      <c r="A2737" s="873" t="b">
        <f t="shared" ca="1" si="161"/>
        <v>0</v>
      </c>
      <c r="B2737" s="873"/>
      <c r="C2737" s="884" t="str">
        <f ca="1">IF(COUNTA(O$1703:O2737)=1,"",OFFSET(B2735,-COUNTA(O$1703:O2737)+3,1))</f>
        <v>a1655000001juMEAAY</v>
      </c>
      <c r="D2737" s="878"/>
      <c r="E2737" s="875" t="str">
        <f ca="1">IFERROR(IF(VLOOKUP(C2737,' Disaggregation - Section E '!A$618:J2853,7,0)="","",VLOOKUP(C2737,' Disaggregation - Section E '!A$618:J2853,7,0)*100),"")</f>
        <v/>
      </c>
      <c r="F2737" s="877" t="str">
        <f ca="1">IFERROR(VLOOKUP(C2737,' Disaggregation - Section E '!A$618:J2853,5,0),"")</f>
        <v/>
      </c>
      <c r="G2737" s="876" t="str">
        <f ca="1">IFERROR(IF(VLOOKUP(C2737,' Disaggregation - Section E '!A$618:J2853,6,0)="","",VLOOKUP(C2737,' Disaggregation - Section E '!A$618:J2853,6,0)),"")</f>
        <v/>
      </c>
      <c r="H2737" s="876" t="str">
        <f ca="1">IFERROR(IF(INDEX(' Disaggregation - Section E '!F$618:F2853,MATCH(C2737,' Disaggregation - Section E '!A$618:A2853,0)+1,1)&lt;&gt;0,INDEX(' Disaggregation - Section E '!F$618:F2853,MATCH(C2737,' Disaggregation - Section E '!A$618:A2853,0)+1,1),""),"")</f>
        <v/>
      </c>
      <c r="I2737" s="877" t="str">
        <f ca="1">IFERROR(IF(VLOOKUP(C2737,' Disaggregation - Section E '!A$618:J2853,8,0)=0,"",VLOOKUP(C2737,' Disaggregation - Section E '!A$618:J2853,8,0)),"")</f>
        <v/>
      </c>
      <c r="J2737" s="877" t="str">
        <f ca="1">IFERROR(IF(VLOOKUP(C2737,' Disaggregation - Section E '!A$618:J2853,9,0)="","",VLOOKUP(C2737,' Disaggregation - Section E '!A$618:J2853,9,0)),"")</f>
        <v/>
      </c>
      <c r="K2737" s="873" t="str">
        <f ca="1">IFERROR(VLOOKUP(C2737,' Disaggregation - Section E '!A$618:J2853,3,0),"")</f>
        <v/>
      </c>
      <c r="L2737" s="873"/>
      <c r="M2737" s="873" t="str">
        <f ca="1">IFERROR(IF(VLOOKUP(C2737,' Disaggregation - Section E '!A$618:O1656,15,0)=0,"",VLOOKUP(C2737,' Disaggregation - Section E '!A$618:O1656,15,0)),"")</f>
        <v/>
      </c>
      <c r="N2737" s="877" t="str">
        <f ca="1">IFERROR(IF(VLOOKUP(C2737,' Disaggregation - Section E '!A$618:J2853,10,0)=0,"",VLOOKUP(C2737,' Disaggregation - Section E '!A$618:J2853,10,0)),"")</f>
        <v/>
      </c>
      <c r="O2737" s="873"/>
    </row>
    <row r="2738" spans="1:15" x14ac:dyDescent="0.35">
      <c r="A2738" s="873" t="b">
        <f t="shared" ca="1" si="161"/>
        <v>0</v>
      </c>
      <c r="B2738" s="873"/>
      <c r="C2738" s="884" t="str">
        <f ca="1">IF(COUNTA(O$1703:O2738)=1,"",OFFSET(B2736,-COUNTA(O$1703:O2738)+3,1))</f>
        <v>a1655000001juMFAAY</v>
      </c>
      <c r="D2738" s="878"/>
      <c r="E2738" s="875" t="str">
        <f ca="1">IFERROR(IF(VLOOKUP(C2738,' Disaggregation - Section E '!A$618:J2854,7,0)="","",VLOOKUP(C2738,' Disaggregation - Section E '!A$618:J2854,7,0)*100),"")</f>
        <v/>
      </c>
      <c r="F2738" s="877" t="str">
        <f ca="1">IFERROR(VLOOKUP(C2738,' Disaggregation - Section E '!A$618:J2854,5,0),"")</f>
        <v/>
      </c>
      <c r="G2738" s="876" t="str">
        <f ca="1">IFERROR(IF(VLOOKUP(C2738,' Disaggregation - Section E '!A$618:J2854,6,0)="","",VLOOKUP(C2738,' Disaggregation - Section E '!A$618:J2854,6,0)),"")</f>
        <v/>
      </c>
      <c r="H2738" s="876" t="str">
        <f ca="1">IFERROR(IF(INDEX(' Disaggregation - Section E '!F$618:F2854,MATCH(C2738,' Disaggregation - Section E '!A$618:A2854,0)+1,1)&lt;&gt;0,INDEX(' Disaggregation - Section E '!F$618:F2854,MATCH(C2738,' Disaggregation - Section E '!A$618:A2854,0)+1,1),""),"")</f>
        <v/>
      </c>
      <c r="I2738" s="877" t="str">
        <f ca="1">IFERROR(IF(VLOOKUP(C2738,' Disaggregation - Section E '!A$618:J2854,8,0)=0,"",VLOOKUP(C2738,' Disaggregation - Section E '!A$618:J2854,8,0)),"")</f>
        <v/>
      </c>
      <c r="J2738" s="877" t="str">
        <f ca="1">IFERROR(IF(VLOOKUP(C2738,' Disaggregation - Section E '!A$618:J2854,9,0)="","",VLOOKUP(C2738,' Disaggregation - Section E '!A$618:J2854,9,0)),"")</f>
        <v/>
      </c>
      <c r="K2738" s="873" t="str">
        <f ca="1">IFERROR(VLOOKUP(C2738,' Disaggregation - Section E '!A$618:J2854,3,0),"")</f>
        <v/>
      </c>
      <c r="L2738" s="873"/>
      <c r="M2738" s="873" t="str">
        <f ca="1">IFERROR(IF(VLOOKUP(C2738,' Disaggregation - Section E '!A$618:O1657,15,0)=0,"",VLOOKUP(C2738,' Disaggregation - Section E '!A$618:O1657,15,0)),"")</f>
        <v/>
      </c>
      <c r="N2738" s="877" t="str">
        <f ca="1">IFERROR(IF(VLOOKUP(C2738,' Disaggregation - Section E '!A$618:J2854,10,0)=0,"",VLOOKUP(C2738,' Disaggregation - Section E '!A$618:J2854,10,0)),"")</f>
        <v/>
      </c>
      <c r="O2738" s="873"/>
    </row>
    <row r="2739" spans="1:15" x14ac:dyDescent="0.35">
      <c r="A2739" s="873" t="b">
        <f t="shared" ca="1" si="161"/>
        <v>0</v>
      </c>
      <c r="B2739" s="873"/>
      <c r="C2739" s="884" t="str">
        <f ca="1">IF(COUNTA(O$1703:O2739)=1,"",OFFSET(B2737,-COUNTA(O$1703:O2739)+3,1))</f>
        <v>a1655000001juMGAAY</v>
      </c>
      <c r="D2739" s="878"/>
      <c r="E2739" s="875" t="str">
        <f ca="1">IFERROR(IF(VLOOKUP(C2739,' Disaggregation - Section E '!A$618:J2855,7,0)="","",VLOOKUP(C2739,' Disaggregation - Section E '!A$618:J2855,7,0)*100),"")</f>
        <v/>
      </c>
      <c r="F2739" s="877" t="str">
        <f ca="1">IFERROR(VLOOKUP(C2739,' Disaggregation - Section E '!A$618:J2855,5,0),"")</f>
        <v/>
      </c>
      <c r="G2739" s="876" t="str">
        <f ca="1">IFERROR(IF(VLOOKUP(C2739,' Disaggregation - Section E '!A$618:J2855,6,0)="","",VLOOKUP(C2739,' Disaggregation - Section E '!A$618:J2855,6,0)),"")</f>
        <v/>
      </c>
      <c r="H2739" s="876" t="str">
        <f ca="1">IFERROR(IF(INDEX(' Disaggregation - Section E '!F$618:F2855,MATCH(C2739,' Disaggregation - Section E '!A$618:A2855,0)+1,1)&lt;&gt;0,INDEX(' Disaggregation - Section E '!F$618:F2855,MATCH(C2739,' Disaggregation - Section E '!A$618:A2855,0)+1,1),""),"")</f>
        <v/>
      </c>
      <c r="I2739" s="877" t="str">
        <f ca="1">IFERROR(IF(VLOOKUP(C2739,' Disaggregation - Section E '!A$618:J2855,8,0)=0,"",VLOOKUP(C2739,' Disaggregation - Section E '!A$618:J2855,8,0)),"")</f>
        <v/>
      </c>
      <c r="J2739" s="877" t="str">
        <f ca="1">IFERROR(IF(VLOOKUP(C2739,' Disaggregation - Section E '!A$618:J2855,9,0)="","",VLOOKUP(C2739,' Disaggregation - Section E '!A$618:J2855,9,0)),"")</f>
        <v/>
      </c>
      <c r="K2739" s="873" t="str">
        <f ca="1">IFERROR(VLOOKUP(C2739,' Disaggregation - Section E '!A$618:J2855,3,0),"")</f>
        <v/>
      </c>
      <c r="L2739" s="873"/>
      <c r="M2739" s="873" t="str">
        <f ca="1">IFERROR(IF(VLOOKUP(C2739,' Disaggregation - Section E '!A$618:O1658,15,0)=0,"",VLOOKUP(C2739,' Disaggregation - Section E '!A$618:O1658,15,0)),"")</f>
        <v/>
      </c>
      <c r="N2739" s="877" t="str">
        <f ca="1">IFERROR(IF(VLOOKUP(C2739,' Disaggregation - Section E '!A$618:J2855,10,0)=0,"",VLOOKUP(C2739,' Disaggregation - Section E '!A$618:J2855,10,0)),"")</f>
        <v/>
      </c>
      <c r="O2739" s="873"/>
    </row>
    <row r="2740" spans="1:15" x14ac:dyDescent="0.35">
      <c r="A2740" s="873" t="b">
        <f t="shared" ca="1" si="161"/>
        <v>0</v>
      </c>
      <c r="B2740" s="873"/>
      <c r="C2740" s="884" t="str">
        <f ca="1">IF(COUNTA(O$1703:O2740)=1,"",OFFSET(B2738,-COUNTA(O$1703:O2740)+3,1))</f>
        <v>a1655000001juMHAAY</v>
      </c>
      <c r="D2740" s="878"/>
      <c r="E2740" s="875" t="str">
        <f ca="1">IFERROR(IF(VLOOKUP(C2740,' Disaggregation - Section E '!A$618:J2856,7,0)="","",VLOOKUP(C2740,' Disaggregation - Section E '!A$618:J2856,7,0)*100),"")</f>
        <v/>
      </c>
      <c r="F2740" s="877" t="str">
        <f ca="1">IFERROR(VLOOKUP(C2740,' Disaggregation - Section E '!A$618:J2856,5,0),"")</f>
        <v/>
      </c>
      <c r="G2740" s="876" t="str">
        <f ca="1">IFERROR(IF(VLOOKUP(C2740,' Disaggregation - Section E '!A$618:J2856,6,0)="","",VLOOKUP(C2740,' Disaggregation - Section E '!A$618:J2856,6,0)),"")</f>
        <v/>
      </c>
      <c r="H2740" s="876" t="str">
        <f ca="1">IFERROR(IF(INDEX(' Disaggregation - Section E '!F$618:F2856,MATCH(C2740,' Disaggregation - Section E '!A$618:A2856,0)+1,1)&lt;&gt;0,INDEX(' Disaggregation - Section E '!F$618:F2856,MATCH(C2740,' Disaggregation - Section E '!A$618:A2856,0)+1,1),""),"")</f>
        <v/>
      </c>
      <c r="I2740" s="877" t="str">
        <f ca="1">IFERROR(IF(VLOOKUP(C2740,' Disaggregation - Section E '!A$618:J2856,8,0)=0,"",VLOOKUP(C2740,' Disaggregation - Section E '!A$618:J2856,8,0)),"")</f>
        <v/>
      </c>
      <c r="J2740" s="877" t="str">
        <f ca="1">IFERROR(IF(VLOOKUP(C2740,' Disaggregation - Section E '!A$618:J2856,9,0)="","",VLOOKUP(C2740,' Disaggregation - Section E '!A$618:J2856,9,0)),"")</f>
        <v/>
      </c>
      <c r="K2740" s="873" t="str">
        <f ca="1">IFERROR(VLOOKUP(C2740,' Disaggregation - Section E '!A$618:J2856,3,0),"")</f>
        <v/>
      </c>
      <c r="L2740" s="873"/>
      <c r="M2740" s="873" t="str">
        <f ca="1">IFERROR(IF(VLOOKUP(C2740,' Disaggregation - Section E '!A$618:O1659,15,0)=0,"",VLOOKUP(C2740,' Disaggregation - Section E '!A$618:O1659,15,0)),"")</f>
        <v/>
      </c>
      <c r="N2740" s="877" t="str">
        <f ca="1">IFERROR(IF(VLOOKUP(C2740,' Disaggregation - Section E '!A$618:J2856,10,0)=0,"",VLOOKUP(C2740,' Disaggregation - Section E '!A$618:J2856,10,0)),"")</f>
        <v/>
      </c>
      <c r="O2740" s="873"/>
    </row>
    <row r="2741" spans="1:15" x14ac:dyDescent="0.35">
      <c r="A2741" s="873" t="b">
        <f t="shared" ca="1" si="161"/>
        <v>0</v>
      </c>
      <c r="B2741" s="873"/>
      <c r="C2741" s="884" t="str">
        <f ca="1">IF(COUNTA(O$1703:O2741)=1,"",OFFSET(B2739,-COUNTA(O$1703:O2741)+3,1))</f>
        <v>a1655000001juMIAAY</v>
      </c>
      <c r="D2741" s="878"/>
      <c r="E2741" s="875" t="str">
        <f ca="1">IFERROR(IF(VLOOKUP(C2741,' Disaggregation - Section E '!A$618:J2857,7,0)="","",VLOOKUP(C2741,' Disaggregation - Section E '!A$618:J2857,7,0)*100),"")</f>
        <v/>
      </c>
      <c r="F2741" s="877" t="str">
        <f ca="1">IFERROR(VLOOKUP(C2741,' Disaggregation - Section E '!A$618:J2857,5,0),"")</f>
        <v/>
      </c>
      <c r="G2741" s="876" t="str">
        <f ca="1">IFERROR(IF(VLOOKUP(C2741,' Disaggregation - Section E '!A$618:J2857,6,0)="","",VLOOKUP(C2741,' Disaggregation - Section E '!A$618:J2857,6,0)),"")</f>
        <v/>
      </c>
      <c r="H2741" s="876" t="str">
        <f ca="1">IFERROR(IF(INDEX(' Disaggregation - Section E '!F$618:F2857,MATCH(C2741,' Disaggregation - Section E '!A$618:A2857,0)+1,1)&lt;&gt;0,INDEX(' Disaggregation - Section E '!F$618:F2857,MATCH(C2741,' Disaggregation - Section E '!A$618:A2857,0)+1,1),""),"")</f>
        <v/>
      </c>
      <c r="I2741" s="877" t="str">
        <f ca="1">IFERROR(IF(VLOOKUP(C2741,' Disaggregation - Section E '!A$618:J2857,8,0)=0,"",VLOOKUP(C2741,' Disaggregation - Section E '!A$618:J2857,8,0)),"")</f>
        <v/>
      </c>
      <c r="J2741" s="877" t="str">
        <f ca="1">IFERROR(IF(VLOOKUP(C2741,' Disaggregation - Section E '!A$618:J2857,9,0)="","",VLOOKUP(C2741,' Disaggregation - Section E '!A$618:J2857,9,0)),"")</f>
        <v/>
      </c>
      <c r="K2741" s="873" t="str">
        <f ca="1">IFERROR(VLOOKUP(C2741,' Disaggregation - Section E '!A$618:J2857,3,0),"")</f>
        <v/>
      </c>
      <c r="L2741" s="873"/>
      <c r="M2741" s="873" t="str">
        <f ca="1">IFERROR(IF(VLOOKUP(C2741,' Disaggregation - Section E '!A$618:O1660,15,0)=0,"",VLOOKUP(C2741,' Disaggregation - Section E '!A$618:O1660,15,0)),"")</f>
        <v/>
      </c>
      <c r="N2741" s="877" t="str">
        <f ca="1">IFERROR(IF(VLOOKUP(C2741,' Disaggregation - Section E '!A$618:J2857,10,0)=0,"",VLOOKUP(C2741,' Disaggregation - Section E '!A$618:J2857,10,0)),"")</f>
        <v/>
      </c>
      <c r="O2741" s="873"/>
    </row>
    <row r="2742" spans="1:15" x14ac:dyDescent="0.35">
      <c r="A2742" s="873" t="b">
        <f t="shared" ca="1" si="161"/>
        <v>0</v>
      </c>
      <c r="B2742" s="873"/>
      <c r="C2742" s="884" t="str">
        <f ca="1">IF(COUNTA(O$1703:O2742)=1,"",OFFSET(B2740,-COUNTA(O$1703:O2742)+3,1))</f>
        <v>a1655000001juMJAAY</v>
      </c>
      <c r="D2742" s="878"/>
      <c r="E2742" s="875" t="str">
        <f ca="1">IFERROR(IF(VLOOKUP(C2742,' Disaggregation - Section E '!A$618:J2858,7,0)="","",VLOOKUP(C2742,' Disaggregation - Section E '!A$618:J2858,7,0)*100),"")</f>
        <v/>
      </c>
      <c r="F2742" s="877" t="str">
        <f ca="1">IFERROR(VLOOKUP(C2742,' Disaggregation - Section E '!A$618:J2858,5,0),"")</f>
        <v/>
      </c>
      <c r="G2742" s="876" t="str">
        <f ca="1">IFERROR(IF(VLOOKUP(C2742,' Disaggregation - Section E '!A$618:J2858,6,0)="","",VLOOKUP(C2742,' Disaggregation - Section E '!A$618:J2858,6,0)),"")</f>
        <v/>
      </c>
      <c r="H2742" s="876" t="str">
        <f ca="1">IFERROR(IF(INDEX(' Disaggregation - Section E '!F$618:F2858,MATCH(C2742,' Disaggregation - Section E '!A$618:A2858,0)+1,1)&lt;&gt;0,INDEX(' Disaggregation - Section E '!F$618:F2858,MATCH(C2742,' Disaggregation - Section E '!A$618:A2858,0)+1,1),""),"")</f>
        <v/>
      </c>
      <c r="I2742" s="877" t="str">
        <f ca="1">IFERROR(IF(VLOOKUP(C2742,' Disaggregation - Section E '!A$618:J2858,8,0)=0,"",VLOOKUP(C2742,' Disaggregation - Section E '!A$618:J2858,8,0)),"")</f>
        <v/>
      </c>
      <c r="J2742" s="877" t="str">
        <f ca="1">IFERROR(IF(VLOOKUP(C2742,' Disaggregation - Section E '!A$618:J2858,9,0)="","",VLOOKUP(C2742,' Disaggregation - Section E '!A$618:J2858,9,0)),"")</f>
        <v/>
      </c>
      <c r="K2742" s="873" t="str">
        <f ca="1">IFERROR(VLOOKUP(C2742,' Disaggregation - Section E '!A$618:J2858,3,0),"")</f>
        <v/>
      </c>
      <c r="L2742" s="873"/>
      <c r="M2742" s="873" t="str">
        <f ca="1">IFERROR(IF(VLOOKUP(C2742,' Disaggregation - Section E '!A$618:O1661,15,0)=0,"",VLOOKUP(C2742,' Disaggregation - Section E '!A$618:O1661,15,0)),"")</f>
        <v/>
      </c>
      <c r="N2742" s="877" t="str">
        <f ca="1">IFERROR(IF(VLOOKUP(C2742,' Disaggregation - Section E '!A$618:J2858,10,0)=0,"",VLOOKUP(C2742,' Disaggregation - Section E '!A$618:J2858,10,0)),"")</f>
        <v/>
      </c>
      <c r="O2742" s="873"/>
    </row>
    <row r="2743" spans="1:15" x14ac:dyDescent="0.35">
      <c r="A2743" s="873" t="b">
        <f t="shared" ca="1" si="161"/>
        <v>0</v>
      </c>
      <c r="B2743" s="873"/>
      <c r="C2743" s="884" t="str">
        <f ca="1">IF(COUNTA(O$1703:O2743)=1,"",OFFSET(B2741,-COUNTA(O$1703:O2743)+3,1))</f>
        <v>a1655000001juMKAAY</v>
      </c>
      <c r="D2743" s="878"/>
      <c r="E2743" s="875" t="str">
        <f ca="1">IFERROR(IF(VLOOKUP(C2743,' Disaggregation - Section E '!A$618:J2859,7,0)="","",VLOOKUP(C2743,' Disaggregation - Section E '!A$618:J2859,7,0)*100),"")</f>
        <v/>
      </c>
      <c r="F2743" s="877" t="str">
        <f ca="1">IFERROR(VLOOKUP(C2743,' Disaggregation - Section E '!A$618:J2859,5,0),"")</f>
        <v/>
      </c>
      <c r="G2743" s="876" t="str">
        <f ca="1">IFERROR(IF(VLOOKUP(C2743,' Disaggregation - Section E '!A$618:J2859,6,0)="","",VLOOKUP(C2743,' Disaggregation - Section E '!A$618:J2859,6,0)),"")</f>
        <v/>
      </c>
      <c r="H2743" s="876" t="str">
        <f ca="1">IFERROR(IF(INDEX(' Disaggregation - Section E '!F$618:F2859,MATCH(C2743,' Disaggregation - Section E '!A$618:A2859,0)+1,1)&lt;&gt;0,INDEX(' Disaggregation - Section E '!F$618:F2859,MATCH(C2743,' Disaggregation - Section E '!A$618:A2859,0)+1,1),""),"")</f>
        <v/>
      </c>
      <c r="I2743" s="877" t="str">
        <f ca="1">IFERROR(IF(VLOOKUP(C2743,' Disaggregation - Section E '!A$618:J2859,8,0)=0,"",VLOOKUP(C2743,' Disaggregation - Section E '!A$618:J2859,8,0)),"")</f>
        <v/>
      </c>
      <c r="J2743" s="877" t="str">
        <f ca="1">IFERROR(IF(VLOOKUP(C2743,' Disaggregation - Section E '!A$618:J2859,9,0)="","",VLOOKUP(C2743,' Disaggregation - Section E '!A$618:J2859,9,0)),"")</f>
        <v/>
      </c>
      <c r="K2743" s="873" t="str">
        <f ca="1">IFERROR(VLOOKUP(C2743,' Disaggregation - Section E '!A$618:J2859,3,0),"")</f>
        <v/>
      </c>
      <c r="L2743" s="873"/>
      <c r="M2743" s="873" t="str">
        <f ca="1">IFERROR(IF(VLOOKUP(C2743,' Disaggregation - Section E '!A$618:O1662,15,0)=0,"",VLOOKUP(C2743,' Disaggregation - Section E '!A$618:O1662,15,0)),"")</f>
        <v/>
      </c>
      <c r="N2743" s="877" t="str">
        <f ca="1">IFERROR(IF(VLOOKUP(C2743,' Disaggregation - Section E '!A$618:J2859,10,0)=0,"",VLOOKUP(C2743,' Disaggregation - Section E '!A$618:J2859,10,0)),"")</f>
        <v/>
      </c>
      <c r="O2743" s="873"/>
    </row>
    <row r="2744" spans="1:15" x14ac:dyDescent="0.35">
      <c r="A2744" s="873" t="b">
        <f t="shared" ca="1" si="161"/>
        <v>0</v>
      </c>
      <c r="B2744" s="873"/>
      <c r="C2744" s="884" t="str">
        <f ca="1">IF(COUNTA(O$1703:O2744)=1,"",OFFSET(B2742,-COUNTA(O$1703:O2744)+3,1))</f>
        <v>a1655000001juMLAAY</v>
      </c>
      <c r="D2744" s="878"/>
      <c r="E2744" s="875" t="str">
        <f ca="1">IFERROR(IF(VLOOKUP(C2744,' Disaggregation - Section E '!A$618:J2860,7,0)="","",VLOOKUP(C2744,' Disaggregation - Section E '!A$618:J2860,7,0)*100),"")</f>
        <v/>
      </c>
      <c r="F2744" s="877" t="str">
        <f ca="1">IFERROR(VLOOKUP(C2744,' Disaggregation - Section E '!A$618:J2860,5,0),"")</f>
        <v/>
      </c>
      <c r="G2744" s="876" t="str">
        <f ca="1">IFERROR(IF(VLOOKUP(C2744,' Disaggregation - Section E '!A$618:J2860,6,0)="","",VLOOKUP(C2744,' Disaggregation - Section E '!A$618:J2860,6,0)),"")</f>
        <v/>
      </c>
      <c r="H2744" s="876" t="str">
        <f ca="1">IFERROR(IF(INDEX(' Disaggregation - Section E '!F$618:F2860,MATCH(C2744,' Disaggregation - Section E '!A$618:A2860,0)+1,1)&lt;&gt;0,INDEX(' Disaggregation - Section E '!F$618:F2860,MATCH(C2744,' Disaggregation - Section E '!A$618:A2860,0)+1,1),""),"")</f>
        <v/>
      </c>
      <c r="I2744" s="877" t="str">
        <f ca="1">IFERROR(IF(VLOOKUP(C2744,' Disaggregation - Section E '!A$618:J2860,8,0)=0,"",VLOOKUP(C2744,' Disaggregation - Section E '!A$618:J2860,8,0)),"")</f>
        <v/>
      </c>
      <c r="J2744" s="877" t="str">
        <f ca="1">IFERROR(IF(VLOOKUP(C2744,' Disaggregation - Section E '!A$618:J2860,9,0)="","",VLOOKUP(C2744,' Disaggregation - Section E '!A$618:J2860,9,0)),"")</f>
        <v/>
      </c>
      <c r="K2744" s="873" t="str">
        <f ca="1">IFERROR(VLOOKUP(C2744,' Disaggregation - Section E '!A$618:J2860,3,0),"")</f>
        <v/>
      </c>
      <c r="L2744" s="873"/>
      <c r="M2744" s="873" t="str">
        <f ca="1">IFERROR(IF(VLOOKUP(C2744,' Disaggregation - Section E '!A$618:O1663,15,0)=0,"",VLOOKUP(C2744,' Disaggregation - Section E '!A$618:O1663,15,0)),"")</f>
        <v/>
      </c>
      <c r="N2744" s="877" t="str">
        <f ca="1">IFERROR(IF(VLOOKUP(C2744,' Disaggregation - Section E '!A$618:J2860,10,0)=0,"",VLOOKUP(C2744,' Disaggregation - Section E '!A$618:J2860,10,0)),"")</f>
        <v/>
      </c>
      <c r="O2744" s="873"/>
    </row>
    <row r="2745" spans="1:15" x14ac:dyDescent="0.35">
      <c r="A2745" s="873" t="b">
        <f t="shared" ca="1" si="161"/>
        <v>0</v>
      </c>
      <c r="B2745" s="873"/>
      <c r="C2745" s="884" t="str">
        <f ca="1">IF(COUNTA(O$1703:O2745)=1,"",OFFSET(B2743,-COUNTA(O$1703:O2745)+3,1))</f>
        <v>a1655000001juMMAAY</v>
      </c>
      <c r="D2745" s="878"/>
      <c r="E2745" s="875" t="str">
        <f ca="1">IFERROR(IF(VLOOKUP(C2745,' Disaggregation - Section E '!A$618:J2861,7,0)="","",VLOOKUP(C2745,' Disaggregation - Section E '!A$618:J2861,7,0)*100),"")</f>
        <v/>
      </c>
      <c r="F2745" s="877" t="str">
        <f ca="1">IFERROR(VLOOKUP(C2745,' Disaggregation - Section E '!A$618:J2861,5,0),"")</f>
        <v/>
      </c>
      <c r="G2745" s="876" t="str">
        <f ca="1">IFERROR(IF(VLOOKUP(C2745,' Disaggregation - Section E '!A$618:J2861,6,0)="","",VLOOKUP(C2745,' Disaggregation - Section E '!A$618:J2861,6,0)),"")</f>
        <v/>
      </c>
      <c r="H2745" s="876" t="str">
        <f ca="1">IFERROR(IF(INDEX(' Disaggregation - Section E '!F$618:F2861,MATCH(C2745,' Disaggregation - Section E '!A$618:A2861,0)+1,1)&lt;&gt;0,INDEX(' Disaggregation - Section E '!F$618:F2861,MATCH(C2745,' Disaggregation - Section E '!A$618:A2861,0)+1,1),""),"")</f>
        <v/>
      </c>
      <c r="I2745" s="877" t="str">
        <f ca="1">IFERROR(IF(VLOOKUP(C2745,' Disaggregation - Section E '!A$618:J2861,8,0)=0,"",VLOOKUP(C2745,' Disaggregation - Section E '!A$618:J2861,8,0)),"")</f>
        <v/>
      </c>
      <c r="J2745" s="877" t="str">
        <f ca="1">IFERROR(IF(VLOOKUP(C2745,' Disaggregation - Section E '!A$618:J2861,9,0)="","",VLOOKUP(C2745,' Disaggregation - Section E '!A$618:J2861,9,0)),"")</f>
        <v/>
      </c>
      <c r="K2745" s="873" t="str">
        <f ca="1">IFERROR(VLOOKUP(C2745,' Disaggregation - Section E '!A$618:J2861,3,0),"")</f>
        <v/>
      </c>
      <c r="L2745" s="873"/>
      <c r="M2745" s="873" t="str">
        <f ca="1">IFERROR(IF(VLOOKUP(C2745,' Disaggregation - Section E '!A$618:O1664,15,0)=0,"",VLOOKUP(C2745,' Disaggregation - Section E '!A$618:O1664,15,0)),"")</f>
        <v/>
      </c>
      <c r="N2745" s="877" t="str">
        <f ca="1">IFERROR(IF(VLOOKUP(C2745,' Disaggregation - Section E '!A$618:J2861,10,0)=0,"",VLOOKUP(C2745,' Disaggregation - Section E '!A$618:J2861,10,0)),"")</f>
        <v/>
      </c>
      <c r="O2745" s="873"/>
    </row>
    <row r="2746" spans="1:15" x14ac:dyDescent="0.35">
      <c r="A2746" s="873" t="b">
        <f t="shared" ca="1" si="161"/>
        <v>0</v>
      </c>
      <c r="B2746" s="873"/>
      <c r="C2746" s="884" t="str">
        <f ca="1">IF(COUNTA(O$1703:O2746)=1,"",OFFSET(B2744,-COUNTA(O$1703:O2746)+3,1))</f>
        <v>a1655000001juMNAAY</v>
      </c>
      <c r="D2746" s="878"/>
      <c r="E2746" s="875" t="str">
        <f ca="1">IFERROR(IF(VLOOKUP(C2746,' Disaggregation - Section E '!A$618:J2862,7,0)="","",VLOOKUP(C2746,' Disaggregation - Section E '!A$618:J2862,7,0)*100),"")</f>
        <v/>
      </c>
      <c r="F2746" s="877" t="str">
        <f ca="1">IFERROR(VLOOKUP(C2746,' Disaggregation - Section E '!A$618:J2862,5,0),"")</f>
        <v/>
      </c>
      <c r="G2746" s="876" t="str">
        <f ca="1">IFERROR(IF(VLOOKUP(C2746,' Disaggregation - Section E '!A$618:J2862,6,0)="","",VLOOKUP(C2746,' Disaggregation - Section E '!A$618:J2862,6,0)),"")</f>
        <v/>
      </c>
      <c r="H2746" s="876" t="str">
        <f ca="1">IFERROR(IF(INDEX(' Disaggregation - Section E '!F$618:F2862,MATCH(C2746,' Disaggregation - Section E '!A$618:A2862,0)+1,1)&lt;&gt;0,INDEX(' Disaggregation - Section E '!F$618:F2862,MATCH(C2746,' Disaggregation - Section E '!A$618:A2862,0)+1,1),""),"")</f>
        <v/>
      </c>
      <c r="I2746" s="877" t="str">
        <f ca="1">IFERROR(IF(VLOOKUP(C2746,' Disaggregation - Section E '!A$618:J2862,8,0)=0,"",VLOOKUP(C2746,' Disaggregation - Section E '!A$618:J2862,8,0)),"")</f>
        <v/>
      </c>
      <c r="J2746" s="877" t="str">
        <f ca="1">IFERROR(IF(VLOOKUP(C2746,' Disaggregation - Section E '!A$618:J2862,9,0)="","",VLOOKUP(C2746,' Disaggregation - Section E '!A$618:J2862,9,0)),"")</f>
        <v/>
      </c>
      <c r="K2746" s="873" t="str">
        <f ca="1">IFERROR(VLOOKUP(C2746,' Disaggregation - Section E '!A$618:J2862,3,0),"")</f>
        <v/>
      </c>
      <c r="L2746" s="873"/>
      <c r="M2746" s="873" t="str">
        <f ca="1">IFERROR(IF(VLOOKUP(C2746,' Disaggregation - Section E '!A$618:O1665,15,0)=0,"",VLOOKUP(C2746,' Disaggregation - Section E '!A$618:O1665,15,0)),"")</f>
        <v/>
      </c>
      <c r="N2746" s="877" t="str">
        <f ca="1">IFERROR(IF(VLOOKUP(C2746,' Disaggregation - Section E '!A$618:J2862,10,0)=0,"",VLOOKUP(C2746,' Disaggregation - Section E '!A$618:J2862,10,0)),"")</f>
        <v/>
      </c>
      <c r="O2746" s="873"/>
    </row>
    <row r="2747" spans="1:15" x14ac:dyDescent="0.35">
      <c r="A2747" s="873" t="b">
        <f t="shared" ca="1" si="161"/>
        <v>0</v>
      </c>
      <c r="B2747" s="873"/>
      <c r="C2747" s="884" t="str">
        <f ca="1">IF(COUNTA(O$1703:O2747)=1,"",OFFSET(B2745,-COUNTA(O$1703:O2747)+3,1))</f>
        <v>a1655000001juMOAAY</v>
      </c>
      <c r="D2747" s="878"/>
      <c r="E2747" s="875" t="str">
        <f ca="1">IFERROR(IF(VLOOKUP(C2747,' Disaggregation - Section E '!A$618:J2863,7,0)="","",VLOOKUP(C2747,' Disaggregation - Section E '!A$618:J2863,7,0)*100),"")</f>
        <v/>
      </c>
      <c r="F2747" s="877" t="str">
        <f ca="1">IFERROR(VLOOKUP(C2747,' Disaggregation - Section E '!A$618:J2863,5,0),"")</f>
        <v/>
      </c>
      <c r="G2747" s="876" t="str">
        <f ca="1">IFERROR(IF(VLOOKUP(C2747,' Disaggregation - Section E '!A$618:J2863,6,0)="","",VLOOKUP(C2747,' Disaggregation - Section E '!A$618:J2863,6,0)),"")</f>
        <v/>
      </c>
      <c r="H2747" s="876" t="str">
        <f ca="1">IFERROR(IF(INDEX(' Disaggregation - Section E '!F$618:F2863,MATCH(C2747,' Disaggregation - Section E '!A$618:A2863,0)+1,1)&lt;&gt;0,INDEX(' Disaggregation - Section E '!F$618:F2863,MATCH(C2747,' Disaggregation - Section E '!A$618:A2863,0)+1,1),""),"")</f>
        <v/>
      </c>
      <c r="I2747" s="877" t="str">
        <f ca="1">IFERROR(IF(VLOOKUP(C2747,' Disaggregation - Section E '!A$618:J2863,8,0)=0,"",VLOOKUP(C2747,' Disaggregation - Section E '!A$618:J2863,8,0)),"")</f>
        <v/>
      </c>
      <c r="J2747" s="877" t="str">
        <f ca="1">IFERROR(IF(VLOOKUP(C2747,' Disaggregation - Section E '!A$618:J2863,9,0)="","",VLOOKUP(C2747,' Disaggregation - Section E '!A$618:J2863,9,0)),"")</f>
        <v/>
      </c>
      <c r="K2747" s="873" t="str">
        <f ca="1">IFERROR(VLOOKUP(C2747,' Disaggregation - Section E '!A$618:J2863,3,0),"")</f>
        <v/>
      </c>
      <c r="L2747" s="873"/>
      <c r="M2747" s="873" t="str">
        <f ca="1">IFERROR(IF(VLOOKUP(C2747,' Disaggregation - Section E '!A$618:O1666,15,0)=0,"",VLOOKUP(C2747,' Disaggregation - Section E '!A$618:O1666,15,0)),"")</f>
        <v/>
      </c>
      <c r="N2747" s="877" t="str">
        <f ca="1">IFERROR(IF(VLOOKUP(C2747,' Disaggregation - Section E '!A$618:J2863,10,0)=0,"",VLOOKUP(C2747,' Disaggregation - Section E '!A$618:J2863,10,0)),"")</f>
        <v/>
      </c>
      <c r="O2747" s="873"/>
    </row>
    <row r="2748" spans="1:15" x14ac:dyDescent="0.35">
      <c r="A2748" s="873" t="b">
        <f t="shared" ca="1" si="161"/>
        <v>0</v>
      </c>
      <c r="B2748" s="873"/>
      <c r="C2748" s="884" t="str">
        <f ca="1">IF(COUNTA(O$1703:O2748)=1,"",OFFSET(B2746,-COUNTA(O$1703:O2748)+3,1))</f>
        <v>a1655000001juMPAAY</v>
      </c>
      <c r="D2748" s="878"/>
      <c r="E2748" s="875" t="str">
        <f ca="1">IFERROR(IF(VLOOKUP(C2748,' Disaggregation - Section E '!A$618:J2864,7,0)="","",VLOOKUP(C2748,' Disaggregation - Section E '!A$618:J2864,7,0)*100),"")</f>
        <v/>
      </c>
      <c r="F2748" s="877" t="str">
        <f ca="1">IFERROR(VLOOKUP(C2748,' Disaggregation - Section E '!A$618:J2864,5,0),"")</f>
        <v/>
      </c>
      <c r="G2748" s="876" t="str">
        <f ca="1">IFERROR(IF(VLOOKUP(C2748,' Disaggregation - Section E '!A$618:J2864,6,0)="","",VLOOKUP(C2748,' Disaggregation - Section E '!A$618:J2864,6,0)),"")</f>
        <v/>
      </c>
      <c r="H2748" s="876" t="str">
        <f ca="1">IFERROR(IF(INDEX(' Disaggregation - Section E '!F$618:F2864,MATCH(C2748,' Disaggregation - Section E '!A$618:A2864,0)+1,1)&lt;&gt;0,INDEX(' Disaggregation - Section E '!F$618:F2864,MATCH(C2748,' Disaggregation - Section E '!A$618:A2864,0)+1,1),""),"")</f>
        <v/>
      </c>
      <c r="I2748" s="877" t="str">
        <f ca="1">IFERROR(IF(VLOOKUP(C2748,' Disaggregation - Section E '!A$618:J2864,8,0)=0,"",VLOOKUP(C2748,' Disaggregation - Section E '!A$618:J2864,8,0)),"")</f>
        <v/>
      </c>
      <c r="J2748" s="877" t="str">
        <f ca="1">IFERROR(IF(VLOOKUP(C2748,' Disaggregation - Section E '!A$618:J2864,9,0)="","",VLOOKUP(C2748,' Disaggregation - Section E '!A$618:J2864,9,0)),"")</f>
        <v/>
      </c>
      <c r="K2748" s="873" t="str">
        <f ca="1">IFERROR(VLOOKUP(C2748,' Disaggregation - Section E '!A$618:J2864,3,0),"")</f>
        <v/>
      </c>
      <c r="L2748" s="873"/>
      <c r="M2748" s="873" t="str">
        <f ca="1">IFERROR(IF(VLOOKUP(C2748,' Disaggregation - Section E '!A$618:O1667,15,0)=0,"",VLOOKUP(C2748,' Disaggregation - Section E '!A$618:O1667,15,0)),"")</f>
        <v/>
      </c>
      <c r="N2748" s="877" t="str">
        <f ca="1">IFERROR(IF(VLOOKUP(C2748,' Disaggregation - Section E '!A$618:J2864,10,0)=0,"",VLOOKUP(C2748,' Disaggregation - Section E '!A$618:J2864,10,0)),"")</f>
        <v/>
      </c>
      <c r="O2748" s="873"/>
    </row>
    <row r="2749" spans="1:15" x14ac:dyDescent="0.35">
      <c r="A2749" s="873" t="b">
        <f t="shared" ca="1" si="161"/>
        <v>0</v>
      </c>
      <c r="B2749" s="873"/>
      <c r="C2749" s="884" t="str">
        <f ca="1">IF(COUNTA(O$1703:O2749)=1,"",OFFSET(B2747,-COUNTA(O$1703:O2749)+3,1))</f>
        <v>a1655000001juMQAAY</v>
      </c>
      <c r="D2749" s="878"/>
      <c r="E2749" s="875" t="str">
        <f ca="1">IFERROR(IF(VLOOKUP(C2749,' Disaggregation - Section E '!A$618:J2865,7,0)="","",VLOOKUP(C2749,' Disaggregation - Section E '!A$618:J2865,7,0)*100),"")</f>
        <v/>
      </c>
      <c r="F2749" s="877" t="str">
        <f ca="1">IFERROR(VLOOKUP(C2749,' Disaggregation - Section E '!A$618:J2865,5,0),"")</f>
        <v/>
      </c>
      <c r="G2749" s="876" t="str">
        <f ca="1">IFERROR(IF(VLOOKUP(C2749,' Disaggregation - Section E '!A$618:J2865,6,0)="","",VLOOKUP(C2749,' Disaggregation - Section E '!A$618:J2865,6,0)),"")</f>
        <v/>
      </c>
      <c r="H2749" s="876" t="str">
        <f ca="1">IFERROR(IF(INDEX(' Disaggregation - Section E '!F$618:F2865,MATCH(C2749,' Disaggregation - Section E '!A$618:A2865,0)+1,1)&lt;&gt;0,INDEX(' Disaggregation - Section E '!F$618:F2865,MATCH(C2749,' Disaggregation - Section E '!A$618:A2865,0)+1,1),""),"")</f>
        <v/>
      </c>
      <c r="I2749" s="877" t="str">
        <f ca="1">IFERROR(IF(VLOOKUP(C2749,' Disaggregation - Section E '!A$618:J2865,8,0)=0,"",VLOOKUP(C2749,' Disaggregation - Section E '!A$618:J2865,8,0)),"")</f>
        <v/>
      </c>
      <c r="J2749" s="877" t="str">
        <f ca="1">IFERROR(IF(VLOOKUP(C2749,' Disaggregation - Section E '!A$618:J2865,9,0)="","",VLOOKUP(C2749,' Disaggregation - Section E '!A$618:J2865,9,0)),"")</f>
        <v/>
      </c>
      <c r="K2749" s="873" t="str">
        <f ca="1">IFERROR(VLOOKUP(C2749,' Disaggregation - Section E '!A$618:J2865,3,0),"")</f>
        <v/>
      </c>
      <c r="L2749" s="873"/>
      <c r="M2749" s="873" t="str">
        <f ca="1">IFERROR(IF(VLOOKUP(C2749,' Disaggregation - Section E '!A$618:O1668,15,0)=0,"",VLOOKUP(C2749,' Disaggregation - Section E '!A$618:O1668,15,0)),"")</f>
        <v/>
      </c>
      <c r="N2749" s="877" t="str">
        <f ca="1">IFERROR(IF(VLOOKUP(C2749,' Disaggregation - Section E '!A$618:J2865,10,0)=0,"",VLOOKUP(C2749,' Disaggregation - Section E '!A$618:J2865,10,0)),"")</f>
        <v/>
      </c>
      <c r="O2749" s="873"/>
    </row>
    <row r="2750" spans="1:15" x14ac:dyDescent="0.35">
      <c r="A2750" s="873" t="b">
        <f t="shared" ca="1" si="161"/>
        <v>0</v>
      </c>
      <c r="B2750" s="873"/>
      <c r="C2750" s="884" t="str">
        <f ca="1">IF(COUNTA(O$1703:O2750)=1,"",OFFSET(B2748,-COUNTA(O$1703:O2750)+3,1))</f>
        <v>a1655000001juMRAAY</v>
      </c>
      <c r="D2750" s="878"/>
      <c r="E2750" s="875" t="str">
        <f ca="1">IFERROR(IF(VLOOKUP(C2750,' Disaggregation - Section E '!A$618:J2866,7,0)="","",VLOOKUP(C2750,' Disaggregation - Section E '!A$618:J2866,7,0)*100),"")</f>
        <v/>
      </c>
      <c r="F2750" s="877" t="str">
        <f ca="1">IFERROR(VLOOKUP(C2750,' Disaggregation - Section E '!A$618:J2866,5,0),"")</f>
        <v/>
      </c>
      <c r="G2750" s="876" t="str">
        <f ca="1">IFERROR(IF(VLOOKUP(C2750,' Disaggregation - Section E '!A$618:J2866,6,0)="","",VLOOKUP(C2750,' Disaggregation - Section E '!A$618:J2866,6,0)),"")</f>
        <v/>
      </c>
      <c r="H2750" s="876" t="str">
        <f ca="1">IFERROR(IF(INDEX(' Disaggregation - Section E '!F$618:F2866,MATCH(C2750,' Disaggregation - Section E '!A$618:A2866,0)+1,1)&lt;&gt;0,INDEX(' Disaggregation - Section E '!F$618:F2866,MATCH(C2750,' Disaggregation - Section E '!A$618:A2866,0)+1,1),""),"")</f>
        <v/>
      </c>
      <c r="I2750" s="877" t="str">
        <f ca="1">IFERROR(IF(VLOOKUP(C2750,' Disaggregation - Section E '!A$618:J2866,8,0)=0,"",VLOOKUP(C2750,' Disaggregation - Section E '!A$618:J2866,8,0)),"")</f>
        <v/>
      </c>
      <c r="J2750" s="877" t="str">
        <f ca="1">IFERROR(IF(VLOOKUP(C2750,' Disaggregation - Section E '!A$618:J2866,9,0)="","",VLOOKUP(C2750,' Disaggregation - Section E '!A$618:J2866,9,0)),"")</f>
        <v/>
      </c>
      <c r="K2750" s="873" t="str">
        <f ca="1">IFERROR(VLOOKUP(C2750,' Disaggregation - Section E '!A$618:J2866,3,0),"")</f>
        <v/>
      </c>
      <c r="L2750" s="873"/>
      <c r="M2750" s="873" t="str">
        <f ca="1">IFERROR(IF(VLOOKUP(C2750,' Disaggregation - Section E '!A$618:O1669,15,0)=0,"",VLOOKUP(C2750,' Disaggregation - Section E '!A$618:O1669,15,0)),"")</f>
        <v/>
      </c>
      <c r="N2750" s="877" t="str">
        <f ca="1">IFERROR(IF(VLOOKUP(C2750,' Disaggregation - Section E '!A$618:J2866,10,0)=0,"",VLOOKUP(C2750,' Disaggregation - Section E '!A$618:J2866,10,0)),"")</f>
        <v/>
      </c>
      <c r="O2750" s="873"/>
    </row>
    <row r="2751" spans="1:15" x14ac:dyDescent="0.35">
      <c r="A2751" s="873" t="b">
        <f t="shared" ca="1" si="161"/>
        <v>0</v>
      </c>
      <c r="B2751" s="873"/>
      <c r="C2751" s="884" t="str">
        <f ca="1">IF(COUNTA(O$1703:O2751)=1,"",OFFSET(B2749,-COUNTA(O$1703:O2751)+3,1))</f>
        <v>a1655000001juMSAAY</v>
      </c>
      <c r="D2751" s="878"/>
      <c r="E2751" s="875" t="str">
        <f ca="1">IFERROR(IF(VLOOKUP(C2751,' Disaggregation - Section E '!A$618:J2867,7,0)="","",VLOOKUP(C2751,' Disaggregation - Section E '!A$618:J2867,7,0)*100),"")</f>
        <v/>
      </c>
      <c r="F2751" s="877" t="str">
        <f ca="1">IFERROR(VLOOKUP(C2751,' Disaggregation - Section E '!A$618:J2867,5,0),"")</f>
        <v/>
      </c>
      <c r="G2751" s="876" t="str">
        <f ca="1">IFERROR(IF(VLOOKUP(C2751,' Disaggregation - Section E '!A$618:J2867,6,0)="","",VLOOKUP(C2751,' Disaggregation - Section E '!A$618:J2867,6,0)),"")</f>
        <v/>
      </c>
      <c r="H2751" s="876" t="str">
        <f ca="1">IFERROR(IF(INDEX(' Disaggregation - Section E '!F$618:F2867,MATCH(C2751,' Disaggregation - Section E '!A$618:A2867,0)+1,1)&lt;&gt;0,INDEX(' Disaggregation - Section E '!F$618:F2867,MATCH(C2751,' Disaggregation - Section E '!A$618:A2867,0)+1,1),""),"")</f>
        <v/>
      </c>
      <c r="I2751" s="877" t="str">
        <f ca="1">IFERROR(IF(VLOOKUP(C2751,' Disaggregation - Section E '!A$618:J2867,8,0)=0,"",VLOOKUP(C2751,' Disaggregation - Section E '!A$618:J2867,8,0)),"")</f>
        <v/>
      </c>
      <c r="J2751" s="877" t="str">
        <f ca="1">IFERROR(IF(VLOOKUP(C2751,' Disaggregation - Section E '!A$618:J2867,9,0)="","",VLOOKUP(C2751,' Disaggregation - Section E '!A$618:J2867,9,0)),"")</f>
        <v/>
      </c>
      <c r="K2751" s="873" t="str">
        <f ca="1">IFERROR(VLOOKUP(C2751,' Disaggregation - Section E '!A$618:J2867,3,0),"")</f>
        <v/>
      </c>
      <c r="L2751" s="873"/>
      <c r="M2751" s="873" t="str">
        <f ca="1">IFERROR(IF(VLOOKUP(C2751,' Disaggregation - Section E '!A$618:O1670,15,0)=0,"",VLOOKUP(C2751,' Disaggregation - Section E '!A$618:O1670,15,0)),"")</f>
        <v/>
      </c>
      <c r="N2751" s="877" t="str">
        <f ca="1">IFERROR(IF(VLOOKUP(C2751,' Disaggregation - Section E '!A$618:J2867,10,0)=0,"",VLOOKUP(C2751,' Disaggregation - Section E '!A$618:J2867,10,0)),"")</f>
        <v/>
      </c>
      <c r="O2751" s="873"/>
    </row>
    <row r="2752" spans="1:15" x14ac:dyDescent="0.35">
      <c r="A2752" s="873" t="b">
        <f t="shared" ca="1" si="161"/>
        <v>0</v>
      </c>
      <c r="B2752" s="873"/>
      <c r="C2752" s="884" t="str">
        <f ca="1">IF(COUNTA(O$1703:O2752)=1,"",OFFSET(B2750,-COUNTA(O$1703:O2752)+3,1))</f>
        <v>a1655000001juMTAAY</v>
      </c>
      <c r="D2752" s="878"/>
      <c r="E2752" s="875" t="str">
        <f ca="1">IFERROR(IF(VLOOKUP(C2752,' Disaggregation - Section E '!A$618:J2868,7,0)="","",VLOOKUP(C2752,' Disaggregation - Section E '!A$618:J2868,7,0)*100),"")</f>
        <v/>
      </c>
      <c r="F2752" s="877" t="str">
        <f ca="1">IFERROR(VLOOKUP(C2752,' Disaggregation - Section E '!A$618:J2868,5,0),"")</f>
        <v/>
      </c>
      <c r="G2752" s="876" t="str">
        <f ca="1">IFERROR(IF(VLOOKUP(C2752,' Disaggregation - Section E '!A$618:J2868,6,0)="","",VLOOKUP(C2752,' Disaggregation - Section E '!A$618:J2868,6,0)),"")</f>
        <v/>
      </c>
      <c r="H2752" s="876" t="str">
        <f ca="1">IFERROR(IF(INDEX(' Disaggregation - Section E '!F$618:F2868,MATCH(C2752,' Disaggregation - Section E '!A$618:A2868,0)+1,1)&lt;&gt;0,INDEX(' Disaggregation - Section E '!F$618:F2868,MATCH(C2752,' Disaggregation - Section E '!A$618:A2868,0)+1,1),""),"")</f>
        <v/>
      </c>
      <c r="I2752" s="877" t="str">
        <f ca="1">IFERROR(IF(VLOOKUP(C2752,' Disaggregation - Section E '!A$618:J2868,8,0)=0,"",VLOOKUP(C2752,' Disaggregation - Section E '!A$618:J2868,8,0)),"")</f>
        <v/>
      </c>
      <c r="J2752" s="877" t="str">
        <f ca="1">IFERROR(IF(VLOOKUP(C2752,' Disaggregation - Section E '!A$618:J2868,9,0)="","",VLOOKUP(C2752,' Disaggregation - Section E '!A$618:J2868,9,0)),"")</f>
        <v/>
      </c>
      <c r="K2752" s="873" t="str">
        <f ca="1">IFERROR(VLOOKUP(C2752,' Disaggregation - Section E '!A$618:J2868,3,0),"")</f>
        <v/>
      </c>
      <c r="L2752" s="873"/>
      <c r="M2752" s="873" t="str">
        <f ca="1">IFERROR(IF(VLOOKUP(C2752,' Disaggregation - Section E '!A$618:O1671,15,0)=0,"",VLOOKUP(C2752,' Disaggregation - Section E '!A$618:O1671,15,0)),"")</f>
        <v/>
      </c>
      <c r="N2752" s="877" t="str">
        <f ca="1">IFERROR(IF(VLOOKUP(C2752,' Disaggregation - Section E '!A$618:J2868,10,0)=0,"",VLOOKUP(C2752,' Disaggregation - Section E '!A$618:J2868,10,0)),"")</f>
        <v/>
      </c>
      <c r="O2752" s="873"/>
    </row>
    <row r="2753" spans="1:15" x14ac:dyDescent="0.35">
      <c r="A2753" s="873" t="b">
        <f t="shared" ref="A2753:A2816" ca="1" si="162">IF(M2753&lt;&gt;"",TRUE,FALSE)</f>
        <v>0</v>
      </c>
      <c r="B2753" s="873"/>
      <c r="C2753" s="884" t="str">
        <f ca="1">IF(COUNTA(O$1703:O2753)=1,"",OFFSET(B2751,-COUNTA(O$1703:O2753)+3,1))</f>
        <v>a1655000001juMUAAY</v>
      </c>
      <c r="D2753" s="878"/>
      <c r="E2753" s="875" t="str">
        <f ca="1">IFERROR(IF(VLOOKUP(C2753,' Disaggregation - Section E '!A$618:J2869,7,0)="","",VLOOKUP(C2753,' Disaggregation - Section E '!A$618:J2869,7,0)*100),"")</f>
        <v/>
      </c>
      <c r="F2753" s="877" t="str">
        <f ca="1">IFERROR(VLOOKUP(C2753,' Disaggregation - Section E '!A$618:J2869,5,0),"")</f>
        <v/>
      </c>
      <c r="G2753" s="876" t="str">
        <f ca="1">IFERROR(IF(VLOOKUP(C2753,' Disaggregation - Section E '!A$618:J2869,6,0)="","",VLOOKUP(C2753,' Disaggregation - Section E '!A$618:J2869,6,0)),"")</f>
        <v/>
      </c>
      <c r="H2753" s="876" t="str">
        <f ca="1">IFERROR(IF(INDEX(' Disaggregation - Section E '!F$618:F2869,MATCH(C2753,' Disaggregation - Section E '!A$618:A2869,0)+1,1)&lt;&gt;0,INDEX(' Disaggregation - Section E '!F$618:F2869,MATCH(C2753,' Disaggregation - Section E '!A$618:A2869,0)+1,1),""),"")</f>
        <v/>
      </c>
      <c r="I2753" s="877" t="str">
        <f ca="1">IFERROR(IF(VLOOKUP(C2753,' Disaggregation - Section E '!A$618:J2869,8,0)=0,"",VLOOKUP(C2753,' Disaggregation - Section E '!A$618:J2869,8,0)),"")</f>
        <v/>
      </c>
      <c r="J2753" s="877" t="str">
        <f ca="1">IFERROR(IF(VLOOKUP(C2753,' Disaggregation - Section E '!A$618:J2869,9,0)="","",VLOOKUP(C2753,' Disaggregation - Section E '!A$618:J2869,9,0)),"")</f>
        <v/>
      </c>
      <c r="K2753" s="873" t="str">
        <f ca="1">IFERROR(VLOOKUP(C2753,' Disaggregation - Section E '!A$618:J2869,3,0),"")</f>
        <v/>
      </c>
      <c r="L2753" s="873"/>
      <c r="M2753" s="873" t="str">
        <f ca="1">IFERROR(IF(VLOOKUP(C2753,' Disaggregation - Section E '!A$618:O1672,15,0)=0,"",VLOOKUP(C2753,' Disaggregation - Section E '!A$618:O1672,15,0)),"")</f>
        <v/>
      </c>
      <c r="N2753" s="877" t="str">
        <f ca="1">IFERROR(IF(VLOOKUP(C2753,' Disaggregation - Section E '!A$618:J2869,10,0)=0,"",VLOOKUP(C2753,' Disaggregation - Section E '!A$618:J2869,10,0)),"")</f>
        <v/>
      </c>
      <c r="O2753" s="873"/>
    </row>
    <row r="2754" spans="1:15" x14ac:dyDescent="0.35">
      <c r="A2754" s="873" t="b">
        <f t="shared" ca="1" si="162"/>
        <v>0</v>
      </c>
      <c r="B2754" s="873"/>
      <c r="C2754" s="884" t="str">
        <f ca="1">IF(COUNTA(O$1703:O2754)=1,"",OFFSET(B2752,-COUNTA(O$1703:O2754)+3,1))</f>
        <v>a1655000001juMVAAY</v>
      </c>
      <c r="D2754" s="878"/>
      <c r="E2754" s="875" t="str">
        <f ca="1">IFERROR(IF(VLOOKUP(C2754,' Disaggregation - Section E '!A$618:J2870,7,0)="","",VLOOKUP(C2754,' Disaggregation - Section E '!A$618:J2870,7,0)*100),"")</f>
        <v/>
      </c>
      <c r="F2754" s="877" t="str">
        <f ca="1">IFERROR(VLOOKUP(C2754,' Disaggregation - Section E '!A$618:J2870,5,0),"")</f>
        <v/>
      </c>
      <c r="G2754" s="876" t="str">
        <f ca="1">IFERROR(IF(VLOOKUP(C2754,' Disaggregation - Section E '!A$618:J2870,6,0)="","",VLOOKUP(C2754,' Disaggregation - Section E '!A$618:J2870,6,0)),"")</f>
        <v/>
      </c>
      <c r="H2754" s="876" t="str">
        <f ca="1">IFERROR(IF(INDEX(' Disaggregation - Section E '!F$618:F2870,MATCH(C2754,' Disaggregation - Section E '!A$618:A2870,0)+1,1)&lt;&gt;0,INDEX(' Disaggregation - Section E '!F$618:F2870,MATCH(C2754,' Disaggregation - Section E '!A$618:A2870,0)+1,1),""),"")</f>
        <v/>
      </c>
      <c r="I2754" s="877" t="str">
        <f ca="1">IFERROR(IF(VLOOKUP(C2754,' Disaggregation - Section E '!A$618:J2870,8,0)=0,"",VLOOKUP(C2754,' Disaggregation - Section E '!A$618:J2870,8,0)),"")</f>
        <v/>
      </c>
      <c r="J2754" s="877" t="str">
        <f ca="1">IFERROR(IF(VLOOKUP(C2754,' Disaggregation - Section E '!A$618:J2870,9,0)="","",VLOOKUP(C2754,' Disaggregation - Section E '!A$618:J2870,9,0)),"")</f>
        <v/>
      </c>
      <c r="K2754" s="873" t="str">
        <f ca="1">IFERROR(VLOOKUP(C2754,' Disaggregation - Section E '!A$618:J2870,3,0),"")</f>
        <v/>
      </c>
      <c r="L2754" s="873"/>
      <c r="M2754" s="873" t="str">
        <f ca="1">IFERROR(IF(VLOOKUP(C2754,' Disaggregation - Section E '!A$618:O1673,15,0)=0,"",VLOOKUP(C2754,' Disaggregation - Section E '!A$618:O1673,15,0)),"")</f>
        <v/>
      </c>
      <c r="N2754" s="877" t="str">
        <f ca="1">IFERROR(IF(VLOOKUP(C2754,' Disaggregation - Section E '!A$618:J2870,10,0)=0,"",VLOOKUP(C2754,' Disaggregation - Section E '!A$618:J2870,10,0)),"")</f>
        <v/>
      </c>
      <c r="O2754" s="873"/>
    </row>
    <row r="2755" spans="1:15" x14ac:dyDescent="0.35">
      <c r="A2755" s="873" t="b">
        <f t="shared" ca="1" si="162"/>
        <v>0</v>
      </c>
      <c r="B2755" s="873"/>
      <c r="C2755" s="884" t="str">
        <f ca="1">IF(COUNTA(O$1703:O2755)=1,"",OFFSET(B2753,-COUNTA(O$1703:O2755)+3,1))</f>
        <v>a1655000001juMWAAY</v>
      </c>
      <c r="D2755" s="878"/>
      <c r="E2755" s="875" t="str">
        <f ca="1">IFERROR(IF(VLOOKUP(C2755,' Disaggregation - Section E '!A$618:J2871,7,0)="","",VLOOKUP(C2755,' Disaggregation - Section E '!A$618:J2871,7,0)*100),"")</f>
        <v/>
      </c>
      <c r="F2755" s="877" t="str">
        <f ca="1">IFERROR(VLOOKUP(C2755,' Disaggregation - Section E '!A$618:J2871,5,0),"")</f>
        <v/>
      </c>
      <c r="G2755" s="876" t="str">
        <f ca="1">IFERROR(IF(VLOOKUP(C2755,' Disaggregation - Section E '!A$618:J2871,6,0)="","",VLOOKUP(C2755,' Disaggregation - Section E '!A$618:J2871,6,0)),"")</f>
        <v/>
      </c>
      <c r="H2755" s="876" t="str">
        <f ca="1">IFERROR(IF(INDEX(' Disaggregation - Section E '!F$618:F2871,MATCH(C2755,' Disaggregation - Section E '!A$618:A2871,0)+1,1)&lt;&gt;0,INDEX(' Disaggregation - Section E '!F$618:F2871,MATCH(C2755,' Disaggregation - Section E '!A$618:A2871,0)+1,1),""),"")</f>
        <v/>
      </c>
      <c r="I2755" s="877" t="str">
        <f ca="1">IFERROR(IF(VLOOKUP(C2755,' Disaggregation - Section E '!A$618:J2871,8,0)=0,"",VLOOKUP(C2755,' Disaggregation - Section E '!A$618:J2871,8,0)),"")</f>
        <v/>
      </c>
      <c r="J2755" s="877" t="str">
        <f ca="1">IFERROR(IF(VLOOKUP(C2755,' Disaggregation - Section E '!A$618:J2871,9,0)="","",VLOOKUP(C2755,' Disaggregation - Section E '!A$618:J2871,9,0)),"")</f>
        <v/>
      </c>
      <c r="K2755" s="873" t="str">
        <f ca="1">IFERROR(VLOOKUP(C2755,' Disaggregation - Section E '!A$618:J2871,3,0),"")</f>
        <v/>
      </c>
      <c r="L2755" s="873"/>
      <c r="M2755" s="873" t="str">
        <f ca="1">IFERROR(IF(VLOOKUP(C2755,' Disaggregation - Section E '!A$618:O1674,15,0)=0,"",VLOOKUP(C2755,' Disaggregation - Section E '!A$618:O1674,15,0)),"")</f>
        <v/>
      </c>
      <c r="N2755" s="877" t="str">
        <f ca="1">IFERROR(IF(VLOOKUP(C2755,' Disaggregation - Section E '!A$618:J2871,10,0)=0,"",VLOOKUP(C2755,' Disaggregation - Section E '!A$618:J2871,10,0)),"")</f>
        <v/>
      </c>
      <c r="O2755" s="873"/>
    </row>
    <row r="2756" spans="1:15" x14ac:dyDescent="0.35">
      <c r="A2756" s="873" t="b">
        <f t="shared" ca="1" si="162"/>
        <v>0</v>
      </c>
      <c r="B2756" s="873"/>
      <c r="C2756" s="884" t="str">
        <f ca="1">IF(COUNTA(O$1703:O2756)=1,"",OFFSET(B2754,-COUNTA(O$1703:O2756)+3,1))</f>
        <v>a1655000001juMXAAY</v>
      </c>
      <c r="D2756" s="878"/>
      <c r="E2756" s="875" t="str">
        <f ca="1">IFERROR(IF(VLOOKUP(C2756,' Disaggregation - Section E '!A$618:J2872,7,0)="","",VLOOKUP(C2756,' Disaggregation - Section E '!A$618:J2872,7,0)*100),"")</f>
        <v/>
      </c>
      <c r="F2756" s="877" t="str">
        <f ca="1">IFERROR(VLOOKUP(C2756,' Disaggregation - Section E '!A$618:J2872,5,0),"")</f>
        <v/>
      </c>
      <c r="G2756" s="876" t="str">
        <f ca="1">IFERROR(IF(VLOOKUP(C2756,' Disaggregation - Section E '!A$618:J2872,6,0)="","",VLOOKUP(C2756,' Disaggregation - Section E '!A$618:J2872,6,0)),"")</f>
        <v/>
      </c>
      <c r="H2756" s="876" t="str">
        <f ca="1">IFERROR(IF(INDEX(' Disaggregation - Section E '!F$618:F2872,MATCH(C2756,' Disaggregation - Section E '!A$618:A2872,0)+1,1)&lt;&gt;0,INDEX(' Disaggregation - Section E '!F$618:F2872,MATCH(C2756,' Disaggregation - Section E '!A$618:A2872,0)+1,1),""),"")</f>
        <v/>
      </c>
      <c r="I2756" s="877" t="str">
        <f ca="1">IFERROR(IF(VLOOKUP(C2756,' Disaggregation - Section E '!A$618:J2872,8,0)=0,"",VLOOKUP(C2756,' Disaggregation - Section E '!A$618:J2872,8,0)),"")</f>
        <v/>
      </c>
      <c r="J2756" s="877" t="str">
        <f ca="1">IFERROR(IF(VLOOKUP(C2756,' Disaggregation - Section E '!A$618:J2872,9,0)="","",VLOOKUP(C2756,' Disaggregation - Section E '!A$618:J2872,9,0)),"")</f>
        <v/>
      </c>
      <c r="K2756" s="873" t="str">
        <f ca="1">IFERROR(VLOOKUP(C2756,' Disaggregation - Section E '!A$618:J2872,3,0),"")</f>
        <v/>
      </c>
      <c r="L2756" s="873"/>
      <c r="M2756" s="873" t="str">
        <f ca="1">IFERROR(IF(VLOOKUP(C2756,' Disaggregation - Section E '!A$618:O1675,15,0)=0,"",VLOOKUP(C2756,' Disaggregation - Section E '!A$618:O1675,15,0)),"")</f>
        <v/>
      </c>
      <c r="N2756" s="877" t="str">
        <f ca="1">IFERROR(IF(VLOOKUP(C2756,' Disaggregation - Section E '!A$618:J2872,10,0)=0,"",VLOOKUP(C2756,' Disaggregation - Section E '!A$618:J2872,10,0)),"")</f>
        <v/>
      </c>
      <c r="O2756" s="873"/>
    </row>
    <row r="2757" spans="1:15" x14ac:dyDescent="0.35">
      <c r="A2757" s="873" t="b">
        <f t="shared" ca="1" si="162"/>
        <v>0</v>
      </c>
      <c r="B2757" s="873"/>
      <c r="C2757" s="884" t="str">
        <f ca="1">IF(COUNTA(O$1703:O2757)=1,"",OFFSET(B2755,-COUNTA(O$1703:O2757)+3,1))</f>
        <v>a1655000001juMYAAY</v>
      </c>
      <c r="D2757" s="878"/>
      <c r="E2757" s="875" t="str">
        <f ca="1">IFERROR(IF(VLOOKUP(C2757,' Disaggregation - Section E '!A$618:J2873,7,0)="","",VLOOKUP(C2757,' Disaggregation - Section E '!A$618:J2873,7,0)*100),"")</f>
        <v/>
      </c>
      <c r="F2757" s="877" t="str">
        <f ca="1">IFERROR(VLOOKUP(C2757,' Disaggregation - Section E '!A$618:J2873,5,0),"")</f>
        <v/>
      </c>
      <c r="G2757" s="876" t="str">
        <f ca="1">IFERROR(IF(VLOOKUP(C2757,' Disaggregation - Section E '!A$618:J2873,6,0)="","",VLOOKUP(C2757,' Disaggregation - Section E '!A$618:J2873,6,0)),"")</f>
        <v/>
      </c>
      <c r="H2757" s="876" t="str">
        <f ca="1">IFERROR(IF(INDEX(' Disaggregation - Section E '!F$618:F2873,MATCH(C2757,' Disaggregation - Section E '!A$618:A2873,0)+1,1)&lt;&gt;0,INDEX(' Disaggregation - Section E '!F$618:F2873,MATCH(C2757,' Disaggregation - Section E '!A$618:A2873,0)+1,1),""),"")</f>
        <v/>
      </c>
      <c r="I2757" s="877" t="str">
        <f ca="1">IFERROR(IF(VLOOKUP(C2757,' Disaggregation - Section E '!A$618:J2873,8,0)=0,"",VLOOKUP(C2757,' Disaggregation - Section E '!A$618:J2873,8,0)),"")</f>
        <v/>
      </c>
      <c r="J2757" s="877" t="str">
        <f ca="1">IFERROR(IF(VLOOKUP(C2757,' Disaggregation - Section E '!A$618:J2873,9,0)="","",VLOOKUP(C2757,' Disaggregation - Section E '!A$618:J2873,9,0)),"")</f>
        <v/>
      </c>
      <c r="K2757" s="873" t="str">
        <f ca="1">IFERROR(VLOOKUP(C2757,' Disaggregation - Section E '!A$618:J2873,3,0),"")</f>
        <v/>
      </c>
      <c r="L2757" s="873"/>
      <c r="M2757" s="873" t="str">
        <f ca="1">IFERROR(IF(VLOOKUP(C2757,' Disaggregation - Section E '!A$618:O1676,15,0)=0,"",VLOOKUP(C2757,' Disaggregation - Section E '!A$618:O1676,15,0)),"")</f>
        <v/>
      </c>
      <c r="N2757" s="877" t="str">
        <f ca="1">IFERROR(IF(VLOOKUP(C2757,' Disaggregation - Section E '!A$618:J2873,10,0)=0,"",VLOOKUP(C2757,' Disaggregation - Section E '!A$618:J2873,10,0)),"")</f>
        <v/>
      </c>
      <c r="O2757" s="873"/>
    </row>
    <row r="2758" spans="1:15" x14ac:dyDescent="0.35">
      <c r="A2758" s="873" t="b">
        <f t="shared" ca="1" si="162"/>
        <v>0</v>
      </c>
      <c r="B2758" s="873"/>
      <c r="C2758" s="884" t="str">
        <f ca="1">IF(COUNTA(O$1703:O2758)=1,"",OFFSET(B2756,-COUNTA(O$1703:O2758)+3,1))</f>
        <v>a1655000001juMZAAY</v>
      </c>
      <c r="D2758" s="878"/>
      <c r="E2758" s="875" t="str">
        <f ca="1">IFERROR(IF(VLOOKUP(C2758,' Disaggregation - Section E '!A$618:J2874,7,0)="","",VLOOKUP(C2758,' Disaggregation - Section E '!A$618:J2874,7,0)*100),"")</f>
        <v/>
      </c>
      <c r="F2758" s="877" t="str">
        <f ca="1">IFERROR(VLOOKUP(C2758,' Disaggregation - Section E '!A$618:J2874,5,0),"")</f>
        <v/>
      </c>
      <c r="G2758" s="876" t="str">
        <f ca="1">IFERROR(IF(VLOOKUP(C2758,' Disaggregation - Section E '!A$618:J2874,6,0)="","",VLOOKUP(C2758,' Disaggregation - Section E '!A$618:J2874,6,0)),"")</f>
        <v/>
      </c>
      <c r="H2758" s="876" t="str">
        <f ca="1">IFERROR(IF(INDEX(' Disaggregation - Section E '!F$618:F2874,MATCH(C2758,' Disaggregation - Section E '!A$618:A2874,0)+1,1)&lt;&gt;0,INDEX(' Disaggregation - Section E '!F$618:F2874,MATCH(C2758,' Disaggregation - Section E '!A$618:A2874,0)+1,1),""),"")</f>
        <v/>
      </c>
      <c r="I2758" s="877" t="str">
        <f ca="1">IFERROR(IF(VLOOKUP(C2758,' Disaggregation - Section E '!A$618:J2874,8,0)=0,"",VLOOKUP(C2758,' Disaggregation - Section E '!A$618:J2874,8,0)),"")</f>
        <v/>
      </c>
      <c r="J2758" s="877" t="str">
        <f ca="1">IFERROR(IF(VLOOKUP(C2758,' Disaggregation - Section E '!A$618:J2874,9,0)="","",VLOOKUP(C2758,' Disaggregation - Section E '!A$618:J2874,9,0)),"")</f>
        <v/>
      </c>
      <c r="K2758" s="873" t="str">
        <f ca="1">IFERROR(VLOOKUP(C2758,' Disaggregation - Section E '!A$618:J2874,3,0),"")</f>
        <v/>
      </c>
      <c r="L2758" s="873"/>
      <c r="M2758" s="873" t="str">
        <f ca="1">IFERROR(IF(VLOOKUP(C2758,' Disaggregation - Section E '!A$618:O1677,15,0)=0,"",VLOOKUP(C2758,' Disaggregation - Section E '!A$618:O1677,15,0)),"")</f>
        <v/>
      </c>
      <c r="N2758" s="877" t="str">
        <f ca="1">IFERROR(IF(VLOOKUP(C2758,' Disaggregation - Section E '!A$618:J2874,10,0)=0,"",VLOOKUP(C2758,' Disaggregation - Section E '!A$618:J2874,10,0)),"")</f>
        <v/>
      </c>
      <c r="O2758" s="873"/>
    </row>
    <row r="2759" spans="1:15" x14ac:dyDescent="0.35">
      <c r="A2759" s="873" t="b">
        <f t="shared" ca="1" si="162"/>
        <v>0</v>
      </c>
      <c r="B2759" s="873"/>
      <c r="C2759" s="884" t="str">
        <f ca="1">IF(COUNTA(O$1703:O2759)=1,"",OFFSET(B2757,-COUNTA(O$1703:O2759)+3,1))</f>
        <v>a1655000001juMaAAI</v>
      </c>
      <c r="D2759" s="878"/>
      <c r="E2759" s="875" t="str">
        <f ca="1">IFERROR(IF(VLOOKUP(C2759,' Disaggregation - Section E '!A$618:J2875,7,0)="","",VLOOKUP(C2759,' Disaggregation - Section E '!A$618:J2875,7,0)*100),"")</f>
        <v/>
      </c>
      <c r="F2759" s="877" t="str">
        <f ca="1">IFERROR(VLOOKUP(C2759,' Disaggregation - Section E '!A$618:J2875,5,0),"")</f>
        <v/>
      </c>
      <c r="G2759" s="876" t="str">
        <f ca="1">IFERROR(IF(VLOOKUP(C2759,' Disaggregation - Section E '!A$618:J2875,6,0)="","",VLOOKUP(C2759,' Disaggregation - Section E '!A$618:J2875,6,0)),"")</f>
        <v/>
      </c>
      <c r="H2759" s="876" t="str">
        <f ca="1">IFERROR(IF(INDEX(' Disaggregation - Section E '!F$618:F2875,MATCH(C2759,' Disaggregation - Section E '!A$618:A2875,0)+1,1)&lt;&gt;0,INDEX(' Disaggregation - Section E '!F$618:F2875,MATCH(C2759,' Disaggregation - Section E '!A$618:A2875,0)+1,1),""),"")</f>
        <v/>
      </c>
      <c r="I2759" s="877" t="str">
        <f ca="1">IFERROR(IF(VLOOKUP(C2759,' Disaggregation - Section E '!A$618:J2875,8,0)=0,"",VLOOKUP(C2759,' Disaggregation - Section E '!A$618:J2875,8,0)),"")</f>
        <v/>
      </c>
      <c r="J2759" s="877" t="str">
        <f ca="1">IFERROR(IF(VLOOKUP(C2759,' Disaggregation - Section E '!A$618:J2875,9,0)="","",VLOOKUP(C2759,' Disaggregation - Section E '!A$618:J2875,9,0)),"")</f>
        <v/>
      </c>
      <c r="K2759" s="873" t="str">
        <f ca="1">IFERROR(VLOOKUP(C2759,' Disaggregation - Section E '!A$618:J2875,3,0),"")</f>
        <v/>
      </c>
      <c r="L2759" s="873"/>
      <c r="M2759" s="873" t="str">
        <f ca="1">IFERROR(IF(VLOOKUP(C2759,' Disaggregation - Section E '!A$618:O1678,15,0)=0,"",VLOOKUP(C2759,' Disaggregation - Section E '!A$618:O1678,15,0)),"")</f>
        <v/>
      </c>
      <c r="N2759" s="877" t="str">
        <f ca="1">IFERROR(IF(VLOOKUP(C2759,' Disaggregation - Section E '!A$618:J2875,10,0)=0,"",VLOOKUP(C2759,' Disaggregation - Section E '!A$618:J2875,10,0)),"")</f>
        <v/>
      </c>
      <c r="O2759" s="873"/>
    </row>
    <row r="2760" spans="1:15" x14ac:dyDescent="0.35">
      <c r="A2760" s="873" t="b">
        <f t="shared" ca="1" si="162"/>
        <v>0</v>
      </c>
      <c r="B2760" s="873"/>
      <c r="C2760" s="884" t="str">
        <f ca="1">IF(COUNTA(O$1703:O2760)=1,"",OFFSET(B2758,-COUNTA(O$1703:O2760)+3,1))</f>
        <v>a1655000001juMbAAI</v>
      </c>
      <c r="D2760" s="878"/>
      <c r="E2760" s="875" t="str">
        <f ca="1">IFERROR(IF(VLOOKUP(C2760,' Disaggregation - Section E '!A$618:J2876,7,0)="","",VLOOKUP(C2760,' Disaggregation - Section E '!A$618:J2876,7,0)*100),"")</f>
        <v/>
      </c>
      <c r="F2760" s="877" t="str">
        <f ca="1">IFERROR(VLOOKUP(C2760,' Disaggregation - Section E '!A$618:J2876,5,0),"")</f>
        <v/>
      </c>
      <c r="G2760" s="876" t="str">
        <f ca="1">IFERROR(IF(VLOOKUP(C2760,' Disaggregation - Section E '!A$618:J2876,6,0)="","",VLOOKUP(C2760,' Disaggregation - Section E '!A$618:J2876,6,0)),"")</f>
        <v/>
      </c>
      <c r="H2760" s="876" t="str">
        <f ca="1">IFERROR(IF(INDEX(' Disaggregation - Section E '!F$618:F2876,MATCH(C2760,' Disaggregation - Section E '!A$618:A2876,0)+1,1)&lt;&gt;0,INDEX(' Disaggregation - Section E '!F$618:F2876,MATCH(C2760,' Disaggregation - Section E '!A$618:A2876,0)+1,1),""),"")</f>
        <v/>
      </c>
      <c r="I2760" s="877" t="str">
        <f ca="1">IFERROR(IF(VLOOKUP(C2760,' Disaggregation - Section E '!A$618:J2876,8,0)=0,"",VLOOKUP(C2760,' Disaggregation - Section E '!A$618:J2876,8,0)),"")</f>
        <v/>
      </c>
      <c r="J2760" s="877" t="str">
        <f ca="1">IFERROR(IF(VLOOKUP(C2760,' Disaggregation - Section E '!A$618:J2876,9,0)="","",VLOOKUP(C2760,' Disaggregation - Section E '!A$618:J2876,9,0)),"")</f>
        <v/>
      </c>
      <c r="K2760" s="873" t="str">
        <f ca="1">IFERROR(VLOOKUP(C2760,' Disaggregation - Section E '!A$618:J2876,3,0),"")</f>
        <v/>
      </c>
      <c r="L2760" s="873"/>
      <c r="M2760" s="873" t="str">
        <f ca="1">IFERROR(IF(VLOOKUP(C2760,' Disaggregation - Section E '!A$618:O1679,15,0)=0,"",VLOOKUP(C2760,' Disaggregation - Section E '!A$618:O1679,15,0)),"")</f>
        <v/>
      </c>
      <c r="N2760" s="877" t="str">
        <f ca="1">IFERROR(IF(VLOOKUP(C2760,' Disaggregation - Section E '!A$618:J2876,10,0)=0,"",VLOOKUP(C2760,' Disaggregation - Section E '!A$618:J2876,10,0)),"")</f>
        <v/>
      </c>
      <c r="O2760" s="873"/>
    </row>
    <row r="2761" spans="1:15" x14ac:dyDescent="0.35">
      <c r="A2761" s="873" t="b">
        <f t="shared" ca="1" si="162"/>
        <v>0</v>
      </c>
      <c r="B2761" s="873"/>
      <c r="C2761" s="884" t="str">
        <f ca="1">IF(COUNTA(O$1703:O2761)=1,"",OFFSET(B2759,-COUNTA(O$1703:O2761)+3,1))</f>
        <v>a1655000001juMcAAI</v>
      </c>
      <c r="D2761" s="878"/>
      <c r="E2761" s="875" t="str">
        <f ca="1">IFERROR(IF(VLOOKUP(C2761,' Disaggregation - Section E '!A$618:J2877,7,0)="","",VLOOKUP(C2761,' Disaggregation - Section E '!A$618:J2877,7,0)*100),"")</f>
        <v/>
      </c>
      <c r="F2761" s="877" t="str">
        <f ca="1">IFERROR(VLOOKUP(C2761,' Disaggregation - Section E '!A$618:J2877,5,0),"")</f>
        <v/>
      </c>
      <c r="G2761" s="876" t="str">
        <f ca="1">IFERROR(IF(VLOOKUP(C2761,' Disaggregation - Section E '!A$618:J2877,6,0)="","",VLOOKUP(C2761,' Disaggregation - Section E '!A$618:J2877,6,0)),"")</f>
        <v/>
      </c>
      <c r="H2761" s="876" t="str">
        <f ca="1">IFERROR(IF(INDEX(' Disaggregation - Section E '!F$618:F2877,MATCH(C2761,' Disaggregation - Section E '!A$618:A2877,0)+1,1)&lt;&gt;0,INDEX(' Disaggregation - Section E '!F$618:F2877,MATCH(C2761,' Disaggregation - Section E '!A$618:A2877,0)+1,1),""),"")</f>
        <v/>
      </c>
      <c r="I2761" s="877" t="str">
        <f ca="1">IFERROR(IF(VLOOKUP(C2761,' Disaggregation - Section E '!A$618:J2877,8,0)=0,"",VLOOKUP(C2761,' Disaggregation - Section E '!A$618:J2877,8,0)),"")</f>
        <v/>
      </c>
      <c r="J2761" s="877" t="str">
        <f ca="1">IFERROR(IF(VLOOKUP(C2761,' Disaggregation - Section E '!A$618:J2877,9,0)="","",VLOOKUP(C2761,' Disaggregation - Section E '!A$618:J2877,9,0)),"")</f>
        <v/>
      </c>
      <c r="K2761" s="873" t="str">
        <f ca="1">IFERROR(VLOOKUP(C2761,' Disaggregation - Section E '!A$618:J2877,3,0),"")</f>
        <v/>
      </c>
      <c r="L2761" s="873"/>
      <c r="M2761" s="873" t="str">
        <f ca="1">IFERROR(IF(VLOOKUP(C2761,' Disaggregation - Section E '!A$618:O1680,15,0)=0,"",VLOOKUP(C2761,' Disaggregation - Section E '!A$618:O1680,15,0)),"")</f>
        <v/>
      </c>
      <c r="N2761" s="877" t="str">
        <f ca="1">IFERROR(IF(VLOOKUP(C2761,' Disaggregation - Section E '!A$618:J2877,10,0)=0,"",VLOOKUP(C2761,' Disaggregation - Section E '!A$618:J2877,10,0)),"")</f>
        <v/>
      </c>
      <c r="O2761" s="873"/>
    </row>
    <row r="2762" spans="1:15" x14ac:dyDescent="0.35">
      <c r="A2762" s="873" t="b">
        <f t="shared" ca="1" si="162"/>
        <v>0</v>
      </c>
      <c r="B2762" s="873"/>
      <c r="C2762" s="884" t="str">
        <f ca="1">IF(COUNTA(O$1703:O2762)=1,"",OFFSET(B2760,-COUNTA(O$1703:O2762)+3,1))</f>
        <v>a1655000001juMdAAI</v>
      </c>
      <c r="D2762" s="878"/>
      <c r="E2762" s="875" t="str">
        <f ca="1">IFERROR(IF(VLOOKUP(C2762,' Disaggregation - Section E '!A$618:J2878,7,0)="","",VLOOKUP(C2762,' Disaggregation - Section E '!A$618:J2878,7,0)*100),"")</f>
        <v/>
      </c>
      <c r="F2762" s="877" t="str">
        <f ca="1">IFERROR(VLOOKUP(C2762,' Disaggregation - Section E '!A$618:J2878,5,0),"")</f>
        <v/>
      </c>
      <c r="G2762" s="876" t="str">
        <f ca="1">IFERROR(IF(VLOOKUP(C2762,' Disaggregation - Section E '!A$618:J2878,6,0)="","",VLOOKUP(C2762,' Disaggregation - Section E '!A$618:J2878,6,0)),"")</f>
        <v/>
      </c>
      <c r="H2762" s="876" t="str">
        <f ca="1">IFERROR(IF(INDEX(' Disaggregation - Section E '!F$618:F2878,MATCH(C2762,' Disaggregation - Section E '!A$618:A2878,0)+1,1)&lt;&gt;0,INDEX(' Disaggregation - Section E '!F$618:F2878,MATCH(C2762,' Disaggregation - Section E '!A$618:A2878,0)+1,1),""),"")</f>
        <v/>
      </c>
      <c r="I2762" s="877" t="str">
        <f ca="1">IFERROR(IF(VLOOKUP(C2762,' Disaggregation - Section E '!A$618:J2878,8,0)=0,"",VLOOKUP(C2762,' Disaggregation - Section E '!A$618:J2878,8,0)),"")</f>
        <v/>
      </c>
      <c r="J2762" s="877" t="str">
        <f ca="1">IFERROR(IF(VLOOKUP(C2762,' Disaggregation - Section E '!A$618:J2878,9,0)="","",VLOOKUP(C2762,' Disaggregation - Section E '!A$618:J2878,9,0)),"")</f>
        <v/>
      </c>
      <c r="K2762" s="873" t="str">
        <f ca="1">IFERROR(VLOOKUP(C2762,' Disaggregation - Section E '!A$618:J2878,3,0),"")</f>
        <v/>
      </c>
      <c r="L2762" s="873"/>
      <c r="M2762" s="873" t="str">
        <f ca="1">IFERROR(IF(VLOOKUP(C2762,' Disaggregation - Section E '!A$618:O1681,15,0)=0,"",VLOOKUP(C2762,' Disaggregation - Section E '!A$618:O1681,15,0)),"")</f>
        <v/>
      </c>
      <c r="N2762" s="877" t="str">
        <f ca="1">IFERROR(IF(VLOOKUP(C2762,' Disaggregation - Section E '!A$618:J2878,10,0)=0,"",VLOOKUP(C2762,' Disaggregation - Section E '!A$618:J2878,10,0)),"")</f>
        <v/>
      </c>
      <c r="O2762" s="873"/>
    </row>
    <row r="2763" spans="1:15" x14ac:dyDescent="0.35">
      <c r="A2763" s="873" t="b">
        <f t="shared" ca="1" si="162"/>
        <v>0</v>
      </c>
      <c r="B2763" s="873"/>
      <c r="C2763" s="884" t="str">
        <f ca="1">IF(COUNTA(O$1703:O2763)=1,"",OFFSET(B2761,-COUNTA(O$1703:O2763)+3,1))</f>
        <v>a1655000001juMeAAI</v>
      </c>
      <c r="D2763" s="878"/>
      <c r="E2763" s="875" t="str">
        <f ca="1">IFERROR(IF(VLOOKUP(C2763,' Disaggregation - Section E '!A$618:J2879,7,0)="","",VLOOKUP(C2763,' Disaggregation - Section E '!A$618:J2879,7,0)*100),"")</f>
        <v/>
      </c>
      <c r="F2763" s="877" t="str">
        <f ca="1">IFERROR(VLOOKUP(C2763,' Disaggregation - Section E '!A$618:J2879,5,0),"")</f>
        <v/>
      </c>
      <c r="G2763" s="876" t="str">
        <f ca="1">IFERROR(IF(VLOOKUP(C2763,' Disaggregation - Section E '!A$618:J2879,6,0)="","",VLOOKUP(C2763,' Disaggregation - Section E '!A$618:J2879,6,0)),"")</f>
        <v/>
      </c>
      <c r="H2763" s="876" t="str">
        <f ca="1">IFERROR(IF(INDEX(' Disaggregation - Section E '!F$618:F2879,MATCH(C2763,' Disaggregation - Section E '!A$618:A2879,0)+1,1)&lt;&gt;0,INDEX(' Disaggregation - Section E '!F$618:F2879,MATCH(C2763,' Disaggregation - Section E '!A$618:A2879,0)+1,1),""),"")</f>
        <v/>
      </c>
      <c r="I2763" s="877" t="str">
        <f ca="1">IFERROR(IF(VLOOKUP(C2763,' Disaggregation - Section E '!A$618:J2879,8,0)=0,"",VLOOKUP(C2763,' Disaggregation - Section E '!A$618:J2879,8,0)),"")</f>
        <v/>
      </c>
      <c r="J2763" s="877" t="str">
        <f ca="1">IFERROR(IF(VLOOKUP(C2763,' Disaggregation - Section E '!A$618:J2879,9,0)="","",VLOOKUP(C2763,' Disaggregation - Section E '!A$618:J2879,9,0)),"")</f>
        <v/>
      </c>
      <c r="K2763" s="873" t="str">
        <f ca="1">IFERROR(VLOOKUP(C2763,' Disaggregation - Section E '!A$618:J2879,3,0),"")</f>
        <v/>
      </c>
      <c r="L2763" s="873"/>
      <c r="M2763" s="873" t="str">
        <f ca="1">IFERROR(IF(VLOOKUP(C2763,' Disaggregation - Section E '!A$618:O1682,15,0)=0,"",VLOOKUP(C2763,' Disaggregation - Section E '!A$618:O1682,15,0)),"")</f>
        <v/>
      </c>
      <c r="N2763" s="877" t="str">
        <f ca="1">IFERROR(IF(VLOOKUP(C2763,' Disaggregation - Section E '!A$618:J2879,10,0)=0,"",VLOOKUP(C2763,' Disaggregation - Section E '!A$618:J2879,10,0)),"")</f>
        <v/>
      </c>
      <c r="O2763" s="873"/>
    </row>
    <row r="2764" spans="1:15" x14ac:dyDescent="0.35">
      <c r="A2764" s="873" t="b">
        <f t="shared" ca="1" si="162"/>
        <v>0</v>
      </c>
      <c r="B2764" s="873"/>
      <c r="C2764" s="884" t="str">
        <f ca="1">IF(COUNTA(O$1703:O2764)=1,"",OFFSET(B2762,-COUNTA(O$1703:O2764)+3,1))</f>
        <v>a1655000001juMfAAI</v>
      </c>
      <c r="D2764" s="878"/>
      <c r="E2764" s="875" t="str">
        <f ca="1">IFERROR(IF(VLOOKUP(C2764,' Disaggregation - Section E '!A$618:J2880,7,0)="","",VLOOKUP(C2764,' Disaggregation - Section E '!A$618:J2880,7,0)*100),"")</f>
        <v/>
      </c>
      <c r="F2764" s="877" t="str">
        <f ca="1">IFERROR(VLOOKUP(C2764,' Disaggregation - Section E '!A$618:J2880,5,0),"")</f>
        <v/>
      </c>
      <c r="G2764" s="876" t="str">
        <f ca="1">IFERROR(IF(VLOOKUP(C2764,' Disaggregation - Section E '!A$618:J2880,6,0)="","",VLOOKUP(C2764,' Disaggregation - Section E '!A$618:J2880,6,0)),"")</f>
        <v/>
      </c>
      <c r="H2764" s="876" t="str">
        <f ca="1">IFERROR(IF(INDEX(' Disaggregation - Section E '!F$618:F2880,MATCH(C2764,' Disaggregation - Section E '!A$618:A2880,0)+1,1)&lt;&gt;0,INDEX(' Disaggregation - Section E '!F$618:F2880,MATCH(C2764,' Disaggregation - Section E '!A$618:A2880,0)+1,1),""),"")</f>
        <v/>
      </c>
      <c r="I2764" s="877" t="str">
        <f ca="1">IFERROR(IF(VLOOKUP(C2764,' Disaggregation - Section E '!A$618:J2880,8,0)=0,"",VLOOKUP(C2764,' Disaggregation - Section E '!A$618:J2880,8,0)),"")</f>
        <v/>
      </c>
      <c r="J2764" s="877" t="str">
        <f ca="1">IFERROR(IF(VLOOKUP(C2764,' Disaggregation - Section E '!A$618:J2880,9,0)="","",VLOOKUP(C2764,' Disaggregation - Section E '!A$618:J2880,9,0)),"")</f>
        <v/>
      </c>
      <c r="K2764" s="873" t="str">
        <f ca="1">IFERROR(VLOOKUP(C2764,' Disaggregation - Section E '!A$618:J2880,3,0),"")</f>
        <v/>
      </c>
      <c r="L2764" s="873"/>
      <c r="M2764" s="873" t="str">
        <f ca="1">IFERROR(IF(VLOOKUP(C2764,' Disaggregation - Section E '!A$618:O1683,15,0)=0,"",VLOOKUP(C2764,' Disaggregation - Section E '!A$618:O1683,15,0)),"")</f>
        <v/>
      </c>
      <c r="N2764" s="877" t="str">
        <f ca="1">IFERROR(IF(VLOOKUP(C2764,' Disaggregation - Section E '!A$618:J2880,10,0)=0,"",VLOOKUP(C2764,' Disaggregation - Section E '!A$618:J2880,10,0)),"")</f>
        <v/>
      </c>
      <c r="O2764" s="873"/>
    </row>
    <row r="2765" spans="1:15" x14ac:dyDescent="0.35">
      <c r="A2765" s="873" t="b">
        <f t="shared" ca="1" si="162"/>
        <v>0</v>
      </c>
      <c r="B2765" s="873"/>
      <c r="C2765" s="884" t="str">
        <f ca="1">IF(COUNTA(O$1703:O2765)=1,"",OFFSET(B2763,-COUNTA(O$1703:O2765)+3,1))</f>
        <v>a1655000001juMgAAI</v>
      </c>
      <c r="D2765" s="878"/>
      <c r="E2765" s="875" t="str">
        <f ca="1">IFERROR(IF(VLOOKUP(C2765,' Disaggregation - Section E '!A$618:J2881,7,0)="","",VLOOKUP(C2765,' Disaggregation - Section E '!A$618:J2881,7,0)*100),"")</f>
        <v/>
      </c>
      <c r="F2765" s="877" t="str">
        <f ca="1">IFERROR(VLOOKUP(C2765,' Disaggregation - Section E '!A$618:J2881,5,0),"")</f>
        <v/>
      </c>
      <c r="G2765" s="876" t="str">
        <f ca="1">IFERROR(IF(VLOOKUP(C2765,' Disaggregation - Section E '!A$618:J2881,6,0)="","",VLOOKUP(C2765,' Disaggregation - Section E '!A$618:J2881,6,0)),"")</f>
        <v/>
      </c>
      <c r="H2765" s="876" t="str">
        <f ca="1">IFERROR(IF(INDEX(' Disaggregation - Section E '!F$618:F2881,MATCH(C2765,' Disaggregation - Section E '!A$618:A2881,0)+1,1)&lt;&gt;0,INDEX(' Disaggregation - Section E '!F$618:F2881,MATCH(C2765,' Disaggregation - Section E '!A$618:A2881,0)+1,1),""),"")</f>
        <v/>
      </c>
      <c r="I2765" s="877" t="str">
        <f ca="1">IFERROR(IF(VLOOKUP(C2765,' Disaggregation - Section E '!A$618:J2881,8,0)=0,"",VLOOKUP(C2765,' Disaggregation - Section E '!A$618:J2881,8,0)),"")</f>
        <v/>
      </c>
      <c r="J2765" s="877" t="str">
        <f ca="1">IFERROR(IF(VLOOKUP(C2765,' Disaggregation - Section E '!A$618:J2881,9,0)="","",VLOOKUP(C2765,' Disaggregation - Section E '!A$618:J2881,9,0)),"")</f>
        <v/>
      </c>
      <c r="K2765" s="873" t="str">
        <f ca="1">IFERROR(VLOOKUP(C2765,' Disaggregation - Section E '!A$618:J2881,3,0),"")</f>
        <v/>
      </c>
      <c r="L2765" s="873"/>
      <c r="M2765" s="873" t="str">
        <f ca="1">IFERROR(IF(VLOOKUP(C2765,' Disaggregation - Section E '!A$618:O1684,15,0)=0,"",VLOOKUP(C2765,' Disaggregation - Section E '!A$618:O1684,15,0)),"")</f>
        <v/>
      </c>
      <c r="N2765" s="877" t="str">
        <f ca="1">IFERROR(IF(VLOOKUP(C2765,' Disaggregation - Section E '!A$618:J2881,10,0)=0,"",VLOOKUP(C2765,' Disaggregation - Section E '!A$618:J2881,10,0)),"")</f>
        <v/>
      </c>
      <c r="O2765" s="873"/>
    </row>
    <row r="2766" spans="1:15" x14ac:dyDescent="0.35">
      <c r="A2766" s="873" t="b">
        <f t="shared" ca="1" si="162"/>
        <v>0</v>
      </c>
      <c r="B2766" s="873"/>
      <c r="C2766" s="884" t="str">
        <f ca="1">IF(COUNTA(O$1703:O2766)=1,"",OFFSET(B2764,-COUNTA(O$1703:O2766)+3,1))</f>
        <v>a1655000001juMhAAI</v>
      </c>
      <c r="D2766" s="878"/>
      <c r="E2766" s="875" t="str">
        <f ca="1">IFERROR(IF(VLOOKUP(C2766,' Disaggregation - Section E '!A$618:J2882,7,0)="","",VLOOKUP(C2766,' Disaggregation - Section E '!A$618:J2882,7,0)*100),"")</f>
        <v/>
      </c>
      <c r="F2766" s="877" t="str">
        <f ca="1">IFERROR(VLOOKUP(C2766,' Disaggregation - Section E '!A$618:J2882,5,0),"")</f>
        <v/>
      </c>
      <c r="G2766" s="876" t="str">
        <f ca="1">IFERROR(IF(VLOOKUP(C2766,' Disaggregation - Section E '!A$618:J2882,6,0)="","",VLOOKUP(C2766,' Disaggregation - Section E '!A$618:J2882,6,0)),"")</f>
        <v/>
      </c>
      <c r="H2766" s="876" t="str">
        <f ca="1">IFERROR(IF(INDEX(' Disaggregation - Section E '!F$618:F2882,MATCH(C2766,' Disaggregation - Section E '!A$618:A2882,0)+1,1)&lt;&gt;0,INDEX(' Disaggregation - Section E '!F$618:F2882,MATCH(C2766,' Disaggregation - Section E '!A$618:A2882,0)+1,1),""),"")</f>
        <v/>
      </c>
      <c r="I2766" s="877" t="str">
        <f ca="1">IFERROR(IF(VLOOKUP(C2766,' Disaggregation - Section E '!A$618:J2882,8,0)=0,"",VLOOKUP(C2766,' Disaggregation - Section E '!A$618:J2882,8,0)),"")</f>
        <v/>
      </c>
      <c r="J2766" s="877" t="str">
        <f ca="1">IFERROR(IF(VLOOKUP(C2766,' Disaggregation - Section E '!A$618:J2882,9,0)="","",VLOOKUP(C2766,' Disaggregation - Section E '!A$618:J2882,9,0)),"")</f>
        <v/>
      </c>
      <c r="K2766" s="873" t="str">
        <f ca="1">IFERROR(VLOOKUP(C2766,' Disaggregation - Section E '!A$618:J2882,3,0),"")</f>
        <v/>
      </c>
      <c r="L2766" s="873"/>
      <c r="M2766" s="873" t="str">
        <f ca="1">IFERROR(IF(VLOOKUP(C2766,' Disaggregation - Section E '!A$618:O1685,15,0)=0,"",VLOOKUP(C2766,' Disaggregation - Section E '!A$618:O1685,15,0)),"")</f>
        <v/>
      </c>
      <c r="N2766" s="877" t="str">
        <f ca="1">IFERROR(IF(VLOOKUP(C2766,' Disaggregation - Section E '!A$618:J2882,10,0)=0,"",VLOOKUP(C2766,' Disaggregation - Section E '!A$618:J2882,10,0)),"")</f>
        <v/>
      </c>
      <c r="O2766" s="873"/>
    </row>
    <row r="2767" spans="1:15" x14ac:dyDescent="0.35">
      <c r="A2767" s="873" t="b">
        <f t="shared" ca="1" si="162"/>
        <v>0</v>
      </c>
      <c r="B2767" s="873"/>
      <c r="C2767" s="884" t="str">
        <f ca="1">IF(COUNTA(O$1703:O2767)=1,"",OFFSET(B2765,-COUNTA(O$1703:O2767)+3,1))</f>
        <v>a1655000001juMiAAI</v>
      </c>
      <c r="D2767" s="878"/>
      <c r="E2767" s="875" t="str">
        <f ca="1">IFERROR(IF(VLOOKUP(C2767,' Disaggregation - Section E '!A$618:J2883,7,0)="","",VLOOKUP(C2767,' Disaggregation - Section E '!A$618:J2883,7,0)*100),"")</f>
        <v/>
      </c>
      <c r="F2767" s="877" t="str">
        <f ca="1">IFERROR(VLOOKUP(C2767,' Disaggregation - Section E '!A$618:J2883,5,0),"")</f>
        <v/>
      </c>
      <c r="G2767" s="876" t="str">
        <f ca="1">IFERROR(IF(VLOOKUP(C2767,' Disaggregation - Section E '!A$618:J2883,6,0)="","",VLOOKUP(C2767,' Disaggregation - Section E '!A$618:J2883,6,0)),"")</f>
        <v/>
      </c>
      <c r="H2767" s="876" t="str">
        <f ca="1">IFERROR(IF(INDEX(' Disaggregation - Section E '!F$618:F2883,MATCH(C2767,' Disaggregation - Section E '!A$618:A2883,0)+1,1)&lt;&gt;0,INDEX(' Disaggregation - Section E '!F$618:F2883,MATCH(C2767,' Disaggregation - Section E '!A$618:A2883,0)+1,1),""),"")</f>
        <v/>
      </c>
      <c r="I2767" s="877" t="str">
        <f ca="1">IFERROR(IF(VLOOKUP(C2767,' Disaggregation - Section E '!A$618:J2883,8,0)=0,"",VLOOKUP(C2767,' Disaggregation - Section E '!A$618:J2883,8,0)),"")</f>
        <v/>
      </c>
      <c r="J2767" s="877" t="str">
        <f ca="1">IFERROR(IF(VLOOKUP(C2767,' Disaggregation - Section E '!A$618:J2883,9,0)="","",VLOOKUP(C2767,' Disaggregation - Section E '!A$618:J2883,9,0)),"")</f>
        <v/>
      </c>
      <c r="K2767" s="873" t="str">
        <f ca="1">IFERROR(VLOOKUP(C2767,' Disaggregation - Section E '!A$618:J2883,3,0),"")</f>
        <v/>
      </c>
      <c r="L2767" s="873"/>
      <c r="M2767" s="873" t="str">
        <f ca="1">IFERROR(IF(VLOOKUP(C2767,' Disaggregation - Section E '!A$618:O1686,15,0)=0,"",VLOOKUP(C2767,' Disaggregation - Section E '!A$618:O1686,15,0)),"")</f>
        <v/>
      </c>
      <c r="N2767" s="877" t="str">
        <f ca="1">IFERROR(IF(VLOOKUP(C2767,' Disaggregation - Section E '!A$618:J2883,10,0)=0,"",VLOOKUP(C2767,' Disaggregation - Section E '!A$618:J2883,10,0)),"")</f>
        <v/>
      </c>
      <c r="O2767" s="873"/>
    </row>
    <row r="2768" spans="1:15" x14ac:dyDescent="0.35">
      <c r="A2768" s="873" t="b">
        <f t="shared" ca="1" si="162"/>
        <v>0</v>
      </c>
      <c r="B2768" s="873"/>
      <c r="C2768" s="884" t="str">
        <f ca="1">IF(COUNTA(O$1703:O2768)=1,"",OFFSET(B2766,-COUNTA(O$1703:O2768)+3,1))</f>
        <v>a1655000001juMjAAI</v>
      </c>
      <c r="D2768" s="878"/>
      <c r="E2768" s="875" t="str">
        <f ca="1">IFERROR(IF(VLOOKUP(C2768,' Disaggregation - Section E '!A$618:J2884,7,0)="","",VLOOKUP(C2768,' Disaggregation - Section E '!A$618:J2884,7,0)*100),"")</f>
        <v/>
      </c>
      <c r="F2768" s="877" t="str">
        <f ca="1">IFERROR(VLOOKUP(C2768,' Disaggregation - Section E '!A$618:J2884,5,0),"")</f>
        <v/>
      </c>
      <c r="G2768" s="876" t="str">
        <f ca="1">IFERROR(IF(VLOOKUP(C2768,' Disaggregation - Section E '!A$618:J2884,6,0)="","",VLOOKUP(C2768,' Disaggregation - Section E '!A$618:J2884,6,0)),"")</f>
        <v/>
      </c>
      <c r="H2768" s="876" t="str">
        <f ca="1">IFERROR(IF(INDEX(' Disaggregation - Section E '!F$618:F2884,MATCH(C2768,' Disaggregation - Section E '!A$618:A2884,0)+1,1)&lt;&gt;0,INDEX(' Disaggregation - Section E '!F$618:F2884,MATCH(C2768,' Disaggregation - Section E '!A$618:A2884,0)+1,1),""),"")</f>
        <v/>
      </c>
      <c r="I2768" s="877" t="str">
        <f ca="1">IFERROR(IF(VLOOKUP(C2768,' Disaggregation - Section E '!A$618:J2884,8,0)=0,"",VLOOKUP(C2768,' Disaggregation - Section E '!A$618:J2884,8,0)),"")</f>
        <v/>
      </c>
      <c r="J2768" s="877" t="str">
        <f ca="1">IFERROR(IF(VLOOKUP(C2768,' Disaggregation - Section E '!A$618:J2884,9,0)="","",VLOOKUP(C2768,' Disaggregation - Section E '!A$618:J2884,9,0)),"")</f>
        <v/>
      </c>
      <c r="K2768" s="873" t="str">
        <f ca="1">IFERROR(VLOOKUP(C2768,' Disaggregation - Section E '!A$618:J2884,3,0),"")</f>
        <v/>
      </c>
      <c r="L2768" s="873"/>
      <c r="M2768" s="873" t="str">
        <f ca="1">IFERROR(IF(VLOOKUP(C2768,' Disaggregation - Section E '!A$618:O1687,15,0)=0,"",VLOOKUP(C2768,' Disaggregation - Section E '!A$618:O1687,15,0)),"")</f>
        <v/>
      </c>
      <c r="N2768" s="877" t="str">
        <f ca="1">IFERROR(IF(VLOOKUP(C2768,' Disaggregation - Section E '!A$618:J2884,10,0)=0,"",VLOOKUP(C2768,' Disaggregation - Section E '!A$618:J2884,10,0)),"")</f>
        <v/>
      </c>
      <c r="O2768" s="873"/>
    </row>
    <row r="2769" spans="1:15" x14ac:dyDescent="0.35">
      <c r="A2769" s="873" t="b">
        <f t="shared" ca="1" si="162"/>
        <v>0</v>
      </c>
      <c r="B2769" s="873"/>
      <c r="C2769" s="884" t="str">
        <f ca="1">IF(COUNTA(O$1703:O2769)=1,"",OFFSET(B2767,-COUNTA(O$1703:O2769)+3,1))</f>
        <v>a1655000001juMkAAI</v>
      </c>
      <c r="D2769" s="878"/>
      <c r="E2769" s="875" t="str">
        <f ca="1">IFERROR(IF(VLOOKUP(C2769,' Disaggregation - Section E '!A$618:J2885,7,0)="","",VLOOKUP(C2769,' Disaggregation - Section E '!A$618:J2885,7,0)*100),"")</f>
        <v/>
      </c>
      <c r="F2769" s="877" t="str">
        <f ca="1">IFERROR(VLOOKUP(C2769,' Disaggregation - Section E '!A$618:J2885,5,0),"")</f>
        <v/>
      </c>
      <c r="G2769" s="876" t="str">
        <f ca="1">IFERROR(IF(VLOOKUP(C2769,' Disaggregation - Section E '!A$618:J2885,6,0)="","",VLOOKUP(C2769,' Disaggregation - Section E '!A$618:J2885,6,0)),"")</f>
        <v/>
      </c>
      <c r="H2769" s="876" t="str">
        <f ca="1">IFERROR(IF(INDEX(' Disaggregation - Section E '!F$618:F2885,MATCH(C2769,' Disaggregation - Section E '!A$618:A2885,0)+1,1)&lt;&gt;0,INDEX(' Disaggregation - Section E '!F$618:F2885,MATCH(C2769,' Disaggregation - Section E '!A$618:A2885,0)+1,1),""),"")</f>
        <v/>
      </c>
      <c r="I2769" s="877" t="str">
        <f ca="1">IFERROR(IF(VLOOKUP(C2769,' Disaggregation - Section E '!A$618:J2885,8,0)=0,"",VLOOKUP(C2769,' Disaggregation - Section E '!A$618:J2885,8,0)),"")</f>
        <v/>
      </c>
      <c r="J2769" s="877" t="str">
        <f ca="1">IFERROR(IF(VLOOKUP(C2769,' Disaggregation - Section E '!A$618:J2885,9,0)="","",VLOOKUP(C2769,' Disaggregation - Section E '!A$618:J2885,9,0)),"")</f>
        <v/>
      </c>
      <c r="K2769" s="873" t="str">
        <f ca="1">IFERROR(VLOOKUP(C2769,' Disaggregation - Section E '!A$618:J2885,3,0),"")</f>
        <v/>
      </c>
      <c r="L2769" s="873"/>
      <c r="M2769" s="873" t="str">
        <f ca="1">IFERROR(IF(VLOOKUP(C2769,' Disaggregation - Section E '!A$618:O1688,15,0)=0,"",VLOOKUP(C2769,' Disaggregation - Section E '!A$618:O1688,15,0)),"")</f>
        <v/>
      </c>
      <c r="N2769" s="877" t="str">
        <f ca="1">IFERROR(IF(VLOOKUP(C2769,' Disaggregation - Section E '!A$618:J2885,10,0)=0,"",VLOOKUP(C2769,' Disaggregation - Section E '!A$618:J2885,10,0)),"")</f>
        <v/>
      </c>
      <c r="O2769" s="873"/>
    </row>
    <row r="2770" spans="1:15" x14ac:dyDescent="0.35">
      <c r="A2770" s="873" t="b">
        <f t="shared" ca="1" si="162"/>
        <v>0</v>
      </c>
      <c r="B2770" s="873"/>
      <c r="C2770" s="884" t="str">
        <f ca="1">IF(COUNTA(O$1703:O2770)=1,"",OFFSET(B2768,-COUNTA(O$1703:O2770)+3,1))</f>
        <v>a1655000001juMlAAI</v>
      </c>
      <c r="D2770" s="878"/>
      <c r="E2770" s="875" t="str">
        <f ca="1">IFERROR(IF(VLOOKUP(C2770,' Disaggregation - Section E '!A$618:J2886,7,0)="","",VLOOKUP(C2770,' Disaggregation - Section E '!A$618:J2886,7,0)*100),"")</f>
        <v/>
      </c>
      <c r="F2770" s="877" t="str">
        <f ca="1">IFERROR(VLOOKUP(C2770,' Disaggregation - Section E '!A$618:J2886,5,0),"")</f>
        <v/>
      </c>
      <c r="G2770" s="876" t="str">
        <f ca="1">IFERROR(IF(VLOOKUP(C2770,' Disaggregation - Section E '!A$618:J2886,6,0)="","",VLOOKUP(C2770,' Disaggregation - Section E '!A$618:J2886,6,0)),"")</f>
        <v/>
      </c>
      <c r="H2770" s="876" t="str">
        <f ca="1">IFERROR(IF(INDEX(' Disaggregation - Section E '!F$618:F2886,MATCH(C2770,' Disaggregation - Section E '!A$618:A2886,0)+1,1)&lt;&gt;0,INDEX(' Disaggregation - Section E '!F$618:F2886,MATCH(C2770,' Disaggregation - Section E '!A$618:A2886,0)+1,1),""),"")</f>
        <v/>
      </c>
      <c r="I2770" s="877" t="str">
        <f ca="1">IFERROR(IF(VLOOKUP(C2770,' Disaggregation - Section E '!A$618:J2886,8,0)=0,"",VLOOKUP(C2770,' Disaggregation - Section E '!A$618:J2886,8,0)),"")</f>
        <v/>
      </c>
      <c r="J2770" s="877" t="str">
        <f ca="1">IFERROR(IF(VLOOKUP(C2770,' Disaggregation - Section E '!A$618:J2886,9,0)="","",VLOOKUP(C2770,' Disaggregation - Section E '!A$618:J2886,9,0)),"")</f>
        <v/>
      </c>
      <c r="K2770" s="873" t="str">
        <f ca="1">IFERROR(VLOOKUP(C2770,' Disaggregation - Section E '!A$618:J2886,3,0),"")</f>
        <v/>
      </c>
      <c r="L2770" s="873"/>
      <c r="M2770" s="873" t="str">
        <f ca="1">IFERROR(IF(VLOOKUP(C2770,' Disaggregation - Section E '!A$618:O1689,15,0)=0,"",VLOOKUP(C2770,' Disaggregation - Section E '!A$618:O1689,15,0)),"")</f>
        <v/>
      </c>
      <c r="N2770" s="877" t="str">
        <f ca="1">IFERROR(IF(VLOOKUP(C2770,' Disaggregation - Section E '!A$618:J2886,10,0)=0,"",VLOOKUP(C2770,' Disaggregation - Section E '!A$618:J2886,10,0)),"")</f>
        <v/>
      </c>
      <c r="O2770" s="873"/>
    </row>
    <row r="2771" spans="1:15" x14ac:dyDescent="0.35">
      <c r="A2771" s="873" t="b">
        <f t="shared" ca="1" si="162"/>
        <v>0</v>
      </c>
      <c r="B2771" s="873"/>
      <c r="C2771" s="884" t="str">
        <f ca="1">IF(COUNTA(O$1703:O2771)=1,"",OFFSET(B2769,-COUNTA(O$1703:O2771)+3,1))</f>
        <v>a1655000001juMmAAI</v>
      </c>
      <c r="D2771" s="878"/>
      <c r="E2771" s="875" t="str">
        <f ca="1">IFERROR(IF(VLOOKUP(C2771,' Disaggregation - Section E '!A$618:J2887,7,0)="","",VLOOKUP(C2771,' Disaggregation - Section E '!A$618:J2887,7,0)*100),"")</f>
        <v/>
      </c>
      <c r="F2771" s="877" t="str">
        <f ca="1">IFERROR(VLOOKUP(C2771,' Disaggregation - Section E '!A$618:J2887,5,0),"")</f>
        <v/>
      </c>
      <c r="G2771" s="876" t="str">
        <f ca="1">IFERROR(IF(VLOOKUP(C2771,' Disaggregation - Section E '!A$618:J2887,6,0)="","",VLOOKUP(C2771,' Disaggregation - Section E '!A$618:J2887,6,0)),"")</f>
        <v/>
      </c>
      <c r="H2771" s="876" t="str">
        <f ca="1">IFERROR(IF(INDEX(' Disaggregation - Section E '!F$618:F2887,MATCH(C2771,' Disaggregation - Section E '!A$618:A2887,0)+1,1)&lt;&gt;0,INDEX(' Disaggregation - Section E '!F$618:F2887,MATCH(C2771,' Disaggregation - Section E '!A$618:A2887,0)+1,1),""),"")</f>
        <v/>
      </c>
      <c r="I2771" s="877" t="str">
        <f ca="1">IFERROR(IF(VLOOKUP(C2771,' Disaggregation - Section E '!A$618:J2887,8,0)=0,"",VLOOKUP(C2771,' Disaggregation - Section E '!A$618:J2887,8,0)),"")</f>
        <v/>
      </c>
      <c r="J2771" s="877" t="str">
        <f ca="1">IFERROR(IF(VLOOKUP(C2771,' Disaggregation - Section E '!A$618:J2887,9,0)="","",VLOOKUP(C2771,' Disaggregation - Section E '!A$618:J2887,9,0)),"")</f>
        <v/>
      </c>
      <c r="K2771" s="873" t="str">
        <f ca="1">IFERROR(VLOOKUP(C2771,' Disaggregation - Section E '!A$618:J2887,3,0),"")</f>
        <v/>
      </c>
      <c r="L2771" s="873"/>
      <c r="M2771" s="873" t="str">
        <f ca="1">IFERROR(IF(VLOOKUP(C2771,' Disaggregation - Section E '!A$618:O1690,15,0)=0,"",VLOOKUP(C2771,' Disaggregation - Section E '!A$618:O1690,15,0)),"")</f>
        <v/>
      </c>
      <c r="N2771" s="877" t="str">
        <f ca="1">IFERROR(IF(VLOOKUP(C2771,' Disaggregation - Section E '!A$618:J2887,10,0)=0,"",VLOOKUP(C2771,' Disaggregation - Section E '!A$618:J2887,10,0)),"")</f>
        <v/>
      </c>
      <c r="O2771" s="873"/>
    </row>
    <row r="2772" spans="1:15" x14ac:dyDescent="0.35">
      <c r="A2772" s="873" t="b">
        <f t="shared" ca="1" si="162"/>
        <v>0</v>
      </c>
      <c r="B2772" s="873"/>
      <c r="C2772" s="884" t="str">
        <f ca="1">IF(COUNTA(O$1703:O2772)=1,"",OFFSET(B2770,-COUNTA(O$1703:O2772)+3,1))</f>
        <v>a1655000001juMnAAI</v>
      </c>
      <c r="D2772" s="878"/>
      <c r="E2772" s="875" t="str">
        <f ca="1">IFERROR(IF(VLOOKUP(C2772,' Disaggregation - Section E '!A$618:J2888,7,0)="","",VLOOKUP(C2772,' Disaggregation - Section E '!A$618:J2888,7,0)*100),"")</f>
        <v/>
      </c>
      <c r="F2772" s="877" t="str">
        <f ca="1">IFERROR(VLOOKUP(C2772,' Disaggregation - Section E '!A$618:J2888,5,0),"")</f>
        <v/>
      </c>
      <c r="G2772" s="876" t="str">
        <f ca="1">IFERROR(IF(VLOOKUP(C2772,' Disaggregation - Section E '!A$618:J2888,6,0)="","",VLOOKUP(C2772,' Disaggregation - Section E '!A$618:J2888,6,0)),"")</f>
        <v/>
      </c>
      <c r="H2772" s="876" t="str">
        <f ca="1">IFERROR(IF(INDEX(' Disaggregation - Section E '!F$618:F2888,MATCH(C2772,' Disaggregation - Section E '!A$618:A2888,0)+1,1)&lt;&gt;0,INDEX(' Disaggregation - Section E '!F$618:F2888,MATCH(C2772,' Disaggregation - Section E '!A$618:A2888,0)+1,1),""),"")</f>
        <v/>
      </c>
      <c r="I2772" s="877" t="str">
        <f ca="1">IFERROR(IF(VLOOKUP(C2772,' Disaggregation - Section E '!A$618:J2888,8,0)=0,"",VLOOKUP(C2772,' Disaggregation - Section E '!A$618:J2888,8,0)),"")</f>
        <v/>
      </c>
      <c r="J2772" s="877" t="str">
        <f ca="1">IFERROR(IF(VLOOKUP(C2772,' Disaggregation - Section E '!A$618:J2888,9,0)="","",VLOOKUP(C2772,' Disaggregation - Section E '!A$618:J2888,9,0)),"")</f>
        <v/>
      </c>
      <c r="K2772" s="873" t="str">
        <f ca="1">IFERROR(VLOOKUP(C2772,' Disaggregation - Section E '!A$618:J2888,3,0),"")</f>
        <v/>
      </c>
      <c r="L2772" s="873"/>
      <c r="M2772" s="873" t="str">
        <f ca="1">IFERROR(IF(VLOOKUP(C2772,' Disaggregation - Section E '!A$618:O1691,15,0)=0,"",VLOOKUP(C2772,' Disaggregation - Section E '!A$618:O1691,15,0)),"")</f>
        <v/>
      </c>
      <c r="N2772" s="877" t="str">
        <f ca="1">IFERROR(IF(VLOOKUP(C2772,' Disaggregation - Section E '!A$618:J2888,10,0)=0,"",VLOOKUP(C2772,' Disaggregation - Section E '!A$618:J2888,10,0)),"")</f>
        <v/>
      </c>
      <c r="O2772" s="873"/>
    </row>
    <row r="2773" spans="1:15" x14ac:dyDescent="0.35">
      <c r="A2773" s="873" t="b">
        <f t="shared" ca="1" si="162"/>
        <v>0</v>
      </c>
      <c r="B2773" s="873"/>
      <c r="C2773" s="884" t="str">
        <f ca="1">IF(COUNTA(O$1703:O2773)=1,"",OFFSET(B2771,-COUNTA(O$1703:O2773)+3,1))</f>
        <v>a1655000001juMoAAI</v>
      </c>
      <c r="D2773" s="878"/>
      <c r="E2773" s="875" t="str">
        <f ca="1">IFERROR(IF(VLOOKUP(C2773,' Disaggregation - Section E '!A$618:J2889,7,0)="","",VLOOKUP(C2773,' Disaggregation - Section E '!A$618:J2889,7,0)*100),"")</f>
        <v/>
      </c>
      <c r="F2773" s="877" t="str">
        <f ca="1">IFERROR(VLOOKUP(C2773,' Disaggregation - Section E '!A$618:J2889,5,0),"")</f>
        <v/>
      </c>
      <c r="G2773" s="876" t="str">
        <f ca="1">IFERROR(IF(VLOOKUP(C2773,' Disaggregation - Section E '!A$618:J2889,6,0)="","",VLOOKUP(C2773,' Disaggregation - Section E '!A$618:J2889,6,0)),"")</f>
        <v/>
      </c>
      <c r="H2773" s="876" t="str">
        <f ca="1">IFERROR(IF(INDEX(' Disaggregation - Section E '!F$618:F2889,MATCH(C2773,' Disaggregation - Section E '!A$618:A2889,0)+1,1)&lt;&gt;0,INDEX(' Disaggregation - Section E '!F$618:F2889,MATCH(C2773,' Disaggregation - Section E '!A$618:A2889,0)+1,1),""),"")</f>
        <v/>
      </c>
      <c r="I2773" s="877" t="str">
        <f ca="1">IFERROR(IF(VLOOKUP(C2773,' Disaggregation - Section E '!A$618:J2889,8,0)=0,"",VLOOKUP(C2773,' Disaggregation - Section E '!A$618:J2889,8,0)),"")</f>
        <v/>
      </c>
      <c r="J2773" s="877" t="str">
        <f ca="1">IFERROR(IF(VLOOKUP(C2773,' Disaggregation - Section E '!A$618:J2889,9,0)="","",VLOOKUP(C2773,' Disaggregation - Section E '!A$618:J2889,9,0)),"")</f>
        <v/>
      </c>
      <c r="K2773" s="873" t="str">
        <f ca="1">IFERROR(VLOOKUP(C2773,' Disaggregation - Section E '!A$618:J2889,3,0),"")</f>
        <v/>
      </c>
      <c r="L2773" s="873"/>
      <c r="M2773" s="873" t="str">
        <f ca="1">IFERROR(IF(VLOOKUP(C2773,' Disaggregation - Section E '!A$618:O1692,15,0)=0,"",VLOOKUP(C2773,' Disaggregation - Section E '!A$618:O1692,15,0)),"")</f>
        <v/>
      </c>
      <c r="N2773" s="877" t="str">
        <f ca="1">IFERROR(IF(VLOOKUP(C2773,' Disaggregation - Section E '!A$618:J2889,10,0)=0,"",VLOOKUP(C2773,' Disaggregation - Section E '!A$618:J2889,10,0)),"")</f>
        <v/>
      </c>
      <c r="O2773" s="873"/>
    </row>
    <row r="2774" spans="1:15" x14ac:dyDescent="0.35">
      <c r="A2774" s="873" t="b">
        <f t="shared" ca="1" si="162"/>
        <v>0</v>
      </c>
      <c r="B2774" s="873"/>
      <c r="C2774" s="884" t="str">
        <f ca="1">IF(COUNTA(O$1703:O2774)=1,"",OFFSET(B2772,-COUNTA(O$1703:O2774)+3,1))</f>
        <v>a1655000001juMpAAI</v>
      </c>
      <c r="D2774" s="878"/>
      <c r="E2774" s="875" t="str">
        <f ca="1">IFERROR(IF(VLOOKUP(C2774,' Disaggregation - Section E '!A$618:J2890,7,0)="","",VLOOKUP(C2774,' Disaggregation - Section E '!A$618:J2890,7,0)*100),"")</f>
        <v/>
      </c>
      <c r="F2774" s="877" t="str">
        <f ca="1">IFERROR(VLOOKUP(C2774,' Disaggregation - Section E '!A$618:J2890,5,0),"")</f>
        <v/>
      </c>
      <c r="G2774" s="876" t="str">
        <f ca="1">IFERROR(IF(VLOOKUP(C2774,' Disaggregation - Section E '!A$618:J2890,6,0)="","",VLOOKUP(C2774,' Disaggregation - Section E '!A$618:J2890,6,0)),"")</f>
        <v/>
      </c>
      <c r="H2774" s="876" t="str">
        <f ca="1">IFERROR(IF(INDEX(' Disaggregation - Section E '!F$618:F2890,MATCH(C2774,' Disaggregation - Section E '!A$618:A2890,0)+1,1)&lt;&gt;0,INDEX(' Disaggregation - Section E '!F$618:F2890,MATCH(C2774,' Disaggregation - Section E '!A$618:A2890,0)+1,1),""),"")</f>
        <v/>
      </c>
      <c r="I2774" s="877" t="str">
        <f ca="1">IFERROR(IF(VLOOKUP(C2774,' Disaggregation - Section E '!A$618:J2890,8,0)=0,"",VLOOKUP(C2774,' Disaggregation - Section E '!A$618:J2890,8,0)),"")</f>
        <v/>
      </c>
      <c r="J2774" s="877" t="str">
        <f ca="1">IFERROR(IF(VLOOKUP(C2774,' Disaggregation - Section E '!A$618:J2890,9,0)="","",VLOOKUP(C2774,' Disaggregation - Section E '!A$618:J2890,9,0)),"")</f>
        <v/>
      </c>
      <c r="K2774" s="873" t="str">
        <f ca="1">IFERROR(VLOOKUP(C2774,' Disaggregation - Section E '!A$618:J2890,3,0),"")</f>
        <v/>
      </c>
      <c r="L2774" s="873"/>
      <c r="M2774" s="873" t="str">
        <f ca="1">IFERROR(IF(VLOOKUP(C2774,' Disaggregation - Section E '!A$618:O1693,15,0)=0,"",VLOOKUP(C2774,' Disaggregation - Section E '!A$618:O1693,15,0)),"")</f>
        <v/>
      </c>
      <c r="N2774" s="877" t="str">
        <f ca="1">IFERROR(IF(VLOOKUP(C2774,' Disaggregation - Section E '!A$618:J2890,10,0)=0,"",VLOOKUP(C2774,' Disaggregation - Section E '!A$618:J2890,10,0)),"")</f>
        <v/>
      </c>
      <c r="O2774" s="873"/>
    </row>
    <row r="2775" spans="1:15" x14ac:dyDescent="0.35">
      <c r="A2775" s="873" t="b">
        <f t="shared" ca="1" si="162"/>
        <v>0</v>
      </c>
      <c r="B2775" s="873"/>
      <c r="C2775" s="884" t="str">
        <f ca="1">IF(COUNTA(O$1703:O2775)=1,"",OFFSET(B2773,-COUNTA(O$1703:O2775)+3,1))</f>
        <v>a1655000001juMqAAI</v>
      </c>
      <c r="D2775" s="878"/>
      <c r="E2775" s="875" t="str">
        <f ca="1">IFERROR(IF(VLOOKUP(C2775,' Disaggregation - Section E '!A$618:J2891,7,0)="","",VLOOKUP(C2775,' Disaggregation - Section E '!A$618:J2891,7,0)*100),"")</f>
        <v/>
      </c>
      <c r="F2775" s="877" t="str">
        <f ca="1">IFERROR(VLOOKUP(C2775,' Disaggregation - Section E '!A$618:J2891,5,0),"")</f>
        <v/>
      </c>
      <c r="G2775" s="876" t="str">
        <f ca="1">IFERROR(IF(VLOOKUP(C2775,' Disaggregation - Section E '!A$618:J2891,6,0)="","",VLOOKUP(C2775,' Disaggregation - Section E '!A$618:J2891,6,0)),"")</f>
        <v/>
      </c>
      <c r="H2775" s="876" t="str">
        <f ca="1">IFERROR(IF(INDEX(' Disaggregation - Section E '!F$618:F2891,MATCH(C2775,' Disaggregation - Section E '!A$618:A2891,0)+1,1)&lt;&gt;0,INDEX(' Disaggregation - Section E '!F$618:F2891,MATCH(C2775,' Disaggregation - Section E '!A$618:A2891,0)+1,1),""),"")</f>
        <v/>
      </c>
      <c r="I2775" s="877" t="str">
        <f ca="1">IFERROR(IF(VLOOKUP(C2775,' Disaggregation - Section E '!A$618:J2891,8,0)=0,"",VLOOKUP(C2775,' Disaggregation - Section E '!A$618:J2891,8,0)),"")</f>
        <v/>
      </c>
      <c r="J2775" s="877" t="str">
        <f ca="1">IFERROR(IF(VLOOKUP(C2775,' Disaggregation - Section E '!A$618:J2891,9,0)="","",VLOOKUP(C2775,' Disaggregation - Section E '!A$618:J2891,9,0)),"")</f>
        <v/>
      </c>
      <c r="K2775" s="873" t="str">
        <f ca="1">IFERROR(VLOOKUP(C2775,' Disaggregation - Section E '!A$618:J2891,3,0),"")</f>
        <v/>
      </c>
      <c r="L2775" s="873"/>
      <c r="M2775" s="873" t="str">
        <f ca="1">IFERROR(IF(VLOOKUP(C2775,' Disaggregation - Section E '!A$618:O1694,15,0)=0,"",VLOOKUP(C2775,' Disaggregation - Section E '!A$618:O1694,15,0)),"")</f>
        <v/>
      </c>
      <c r="N2775" s="877" t="str">
        <f ca="1">IFERROR(IF(VLOOKUP(C2775,' Disaggregation - Section E '!A$618:J2891,10,0)=0,"",VLOOKUP(C2775,' Disaggregation - Section E '!A$618:J2891,10,0)),"")</f>
        <v/>
      </c>
      <c r="O2775" s="873"/>
    </row>
    <row r="2776" spans="1:15" x14ac:dyDescent="0.35">
      <c r="A2776" s="873" t="b">
        <f t="shared" ca="1" si="162"/>
        <v>0</v>
      </c>
      <c r="B2776" s="873"/>
      <c r="C2776" s="884" t="str">
        <f ca="1">IF(COUNTA(O$1703:O2776)=1,"",OFFSET(B2774,-COUNTA(O$1703:O2776)+3,1))</f>
        <v>a1655000001juMrAAI</v>
      </c>
      <c r="D2776" s="878"/>
      <c r="E2776" s="875" t="str">
        <f ca="1">IFERROR(IF(VLOOKUP(C2776,' Disaggregation - Section E '!A$618:J2892,7,0)="","",VLOOKUP(C2776,' Disaggregation - Section E '!A$618:J2892,7,0)*100),"")</f>
        <v/>
      </c>
      <c r="F2776" s="877" t="str">
        <f ca="1">IFERROR(VLOOKUP(C2776,' Disaggregation - Section E '!A$618:J2892,5,0),"")</f>
        <v/>
      </c>
      <c r="G2776" s="876" t="str">
        <f ca="1">IFERROR(IF(VLOOKUP(C2776,' Disaggregation - Section E '!A$618:J2892,6,0)="","",VLOOKUP(C2776,' Disaggregation - Section E '!A$618:J2892,6,0)),"")</f>
        <v/>
      </c>
      <c r="H2776" s="876" t="str">
        <f ca="1">IFERROR(IF(INDEX(' Disaggregation - Section E '!F$618:F2892,MATCH(C2776,' Disaggregation - Section E '!A$618:A2892,0)+1,1)&lt;&gt;0,INDEX(' Disaggregation - Section E '!F$618:F2892,MATCH(C2776,' Disaggregation - Section E '!A$618:A2892,0)+1,1),""),"")</f>
        <v/>
      </c>
      <c r="I2776" s="877" t="str">
        <f ca="1">IFERROR(IF(VLOOKUP(C2776,' Disaggregation - Section E '!A$618:J2892,8,0)=0,"",VLOOKUP(C2776,' Disaggregation - Section E '!A$618:J2892,8,0)),"")</f>
        <v/>
      </c>
      <c r="J2776" s="877" t="str">
        <f ca="1">IFERROR(IF(VLOOKUP(C2776,' Disaggregation - Section E '!A$618:J2892,9,0)="","",VLOOKUP(C2776,' Disaggregation - Section E '!A$618:J2892,9,0)),"")</f>
        <v/>
      </c>
      <c r="K2776" s="873" t="str">
        <f ca="1">IFERROR(VLOOKUP(C2776,' Disaggregation - Section E '!A$618:J2892,3,0),"")</f>
        <v/>
      </c>
      <c r="L2776" s="873"/>
      <c r="M2776" s="873" t="str">
        <f ca="1">IFERROR(IF(VLOOKUP(C2776,' Disaggregation - Section E '!A$618:O1695,15,0)=0,"",VLOOKUP(C2776,' Disaggregation - Section E '!A$618:O1695,15,0)),"")</f>
        <v/>
      </c>
      <c r="N2776" s="877" t="str">
        <f ca="1">IFERROR(IF(VLOOKUP(C2776,' Disaggregation - Section E '!A$618:J2892,10,0)=0,"",VLOOKUP(C2776,' Disaggregation - Section E '!A$618:J2892,10,0)),"")</f>
        <v/>
      </c>
      <c r="O2776" s="873"/>
    </row>
    <row r="2777" spans="1:15" x14ac:dyDescent="0.35">
      <c r="A2777" s="873" t="b">
        <f t="shared" ca="1" si="162"/>
        <v>0</v>
      </c>
      <c r="B2777" s="873"/>
      <c r="C2777" s="884" t="str">
        <f ca="1">IF(COUNTA(O$1703:O2777)=1,"",OFFSET(B2775,-COUNTA(O$1703:O2777)+3,1))</f>
        <v>a1655000001juMsAAI</v>
      </c>
      <c r="D2777" s="878"/>
      <c r="E2777" s="875" t="str">
        <f ca="1">IFERROR(IF(VLOOKUP(C2777,' Disaggregation - Section E '!A$618:J2893,7,0)="","",VLOOKUP(C2777,' Disaggregation - Section E '!A$618:J2893,7,0)*100),"")</f>
        <v/>
      </c>
      <c r="F2777" s="877" t="str">
        <f ca="1">IFERROR(VLOOKUP(C2777,' Disaggregation - Section E '!A$618:J2893,5,0),"")</f>
        <v/>
      </c>
      <c r="G2777" s="876" t="str">
        <f ca="1">IFERROR(IF(VLOOKUP(C2777,' Disaggregation - Section E '!A$618:J2893,6,0)="","",VLOOKUP(C2777,' Disaggregation - Section E '!A$618:J2893,6,0)),"")</f>
        <v/>
      </c>
      <c r="H2777" s="876" t="str">
        <f ca="1">IFERROR(IF(INDEX(' Disaggregation - Section E '!F$618:F2893,MATCH(C2777,' Disaggregation - Section E '!A$618:A2893,0)+1,1)&lt;&gt;0,INDEX(' Disaggregation - Section E '!F$618:F2893,MATCH(C2777,' Disaggregation - Section E '!A$618:A2893,0)+1,1),""),"")</f>
        <v/>
      </c>
      <c r="I2777" s="877" t="str">
        <f ca="1">IFERROR(IF(VLOOKUP(C2777,' Disaggregation - Section E '!A$618:J2893,8,0)=0,"",VLOOKUP(C2777,' Disaggregation - Section E '!A$618:J2893,8,0)),"")</f>
        <v/>
      </c>
      <c r="J2777" s="877" t="str">
        <f ca="1">IFERROR(IF(VLOOKUP(C2777,' Disaggregation - Section E '!A$618:J2893,9,0)="","",VLOOKUP(C2777,' Disaggregation - Section E '!A$618:J2893,9,0)),"")</f>
        <v/>
      </c>
      <c r="K2777" s="873" t="str">
        <f ca="1">IFERROR(VLOOKUP(C2777,' Disaggregation - Section E '!A$618:J2893,3,0),"")</f>
        <v/>
      </c>
      <c r="L2777" s="873"/>
      <c r="M2777" s="873" t="str">
        <f ca="1">IFERROR(IF(VLOOKUP(C2777,' Disaggregation - Section E '!A$618:O1696,15,0)=0,"",VLOOKUP(C2777,' Disaggregation - Section E '!A$618:O1696,15,0)),"")</f>
        <v/>
      </c>
      <c r="N2777" s="877" t="str">
        <f ca="1">IFERROR(IF(VLOOKUP(C2777,' Disaggregation - Section E '!A$618:J2893,10,0)=0,"",VLOOKUP(C2777,' Disaggregation - Section E '!A$618:J2893,10,0)),"")</f>
        <v/>
      </c>
      <c r="O2777" s="873"/>
    </row>
    <row r="2778" spans="1:15" x14ac:dyDescent="0.35">
      <c r="A2778" s="873" t="b">
        <f t="shared" ca="1" si="162"/>
        <v>0</v>
      </c>
      <c r="B2778" s="873"/>
      <c r="C2778" s="884" t="str">
        <f ca="1">IF(COUNTA(O$1703:O2778)=1,"",OFFSET(B2776,-COUNTA(O$1703:O2778)+3,1))</f>
        <v>a1655000001juMtAAI</v>
      </c>
      <c r="D2778" s="878"/>
      <c r="E2778" s="875" t="str">
        <f ca="1">IFERROR(IF(VLOOKUP(C2778,' Disaggregation - Section E '!A$618:J2894,7,0)="","",VLOOKUP(C2778,' Disaggregation - Section E '!A$618:J2894,7,0)*100),"")</f>
        <v/>
      </c>
      <c r="F2778" s="877" t="str">
        <f ca="1">IFERROR(VLOOKUP(C2778,' Disaggregation - Section E '!A$618:J2894,5,0),"")</f>
        <v/>
      </c>
      <c r="G2778" s="876" t="str">
        <f ca="1">IFERROR(IF(VLOOKUP(C2778,' Disaggregation - Section E '!A$618:J2894,6,0)="","",VLOOKUP(C2778,' Disaggregation - Section E '!A$618:J2894,6,0)),"")</f>
        <v/>
      </c>
      <c r="H2778" s="876" t="str">
        <f ca="1">IFERROR(IF(INDEX(' Disaggregation - Section E '!F$618:F2894,MATCH(C2778,' Disaggregation - Section E '!A$618:A2894,0)+1,1)&lt;&gt;0,INDEX(' Disaggregation - Section E '!F$618:F2894,MATCH(C2778,' Disaggregation - Section E '!A$618:A2894,0)+1,1),""),"")</f>
        <v/>
      </c>
      <c r="I2778" s="877" t="str">
        <f ca="1">IFERROR(IF(VLOOKUP(C2778,' Disaggregation - Section E '!A$618:J2894,8,0)=0,"",VLOOKUP(C2778,' Disaggregation - Section E '!A$618:J2894,8,0)),"")</f>
        <v/>
      </c>
      <c r="J2778" s="877" t="str">
        <f ca="1">IFERROR(IF(VLOOKUP(C2778,' Disaggregation - Section E '!A$618:J2894,9,0)="","",VLOOKUP(C2778,' Disaggregation - Section E '!A$618:J2894,9,0)),"")</f>
        <v/>
      </c>
      <c r="K2778" s="873" t="str">
        <f ca="1">IFERROR(VLOOKUP(C2778,' Disaggregation - Section E '!A$618:J2894,3,0),"")</f>
        <v/>
      </c>
      <c r="L2778" s="873"/>
      <c r="M2778" s="873" t="str">
        <f ca="1">IFERROR(IF(VLOOKUP(C2778,' Disaggregation - Section E '!A$618:O1697,15,0)=0,"",VLOOKUP(C2778,' Disaggregation - Section E '!A$618:O1697,15,0)),"")</f>
        <v/>
      </c>
      <c r="N2778" s="877" t="str">
        <f ca="1">IFERROR(IF(VLOOKUP(C2778,' Disaggregation - Section E '!A$618:J2894,10,0)=0,"",VLOOKUP(C2778,' Disaggregation - Section E '!A$618:J2894,10,0)),"")</f>
        <v/>
      </c>
      <c r="O2778" s="873"/>
    </row>
    <row r="2779" spans="1:15" x14ac:dyDescent="0.35">
      <c r="A2779" s="873" t="b">
        <f t="shared" ca="1" si="162"/>
        <v>0</v>
      </c>
      <c r="B2779" s="873"/>
      <c r="C2779" s="884" t="str">
        <f ca="1">IF(COUNTA(O$1703:O2779)=1,"",OFFSET(B2777,-COUNTA(O$1703:O2779)+3,1))</f>
        <v>a1655000001juMuAAI</v>
      </c>
      <c r="D2779" s="878"/>
      <c r="E2779" s="875" t="str">
        <f ca="1">IFERROR(IF(VLOOKUP(C2779,' Disaggregation - Section E '!A$618:J2895,7,0)="","",VLOOKUP(C2779,' Disaggregation - Section E '!A$618:J2895,7,0)*100),"")</f>
        <v/>
      </c>
      <c r="F2779" s="877" t="str">
        <f ca="1">IFERROR(VLOOKUP(C2779,' Disaggregation - Section E '!A$618:J2895,5,0),"")</f>
        <v/>
      </c>
      <c r="G2779" s="876" t="str">
        <f ca="1">IFERROR(IF(VLOOKUP(C2779,' Disaggregation - Section E '!A$618:J2895,6,0)="","",VLOOKUP(C2779,' Disaggregation - Section E '!A$618:J2895,6,0)),"")</f>
        <v/>
      </c>
      <c r="H2779" s="876" t="str">
        <f ca="1">IFERROR(IF(INDEX(' Disaggregation - Section E '!F$618:F2895,MATCH(C2779,' Disaggregation - Section E '!A$618:A2895,0)+1,1)&lt;&gt;0,INDEX(' Disaggregation - Section E '!F$618:F2895,MATCH(C2779,' Disaggregation - Section E '!A$618:A2895,0)+1,1),""),"")</f>
        <v/>
      </c>
      <c r="I2779" s="877" t="str">
        <f ca="1">IFERROR(IF(VLOOKUP(C2779,' Disaggregation - Section E '!A$618:J2895,8,0)=0,"",VLOOKUP(C2779,' Disaggregation - Section E '!A$618:J2895,8,0)),"")</f>
        <v/>
      </c>
      <c r="J2779" s="877" t="str">
        <f ca="1">IFERROR(IF(VLOOKUP(C2779,' Disaggregation - Section E '!A$618:J2895,9,0)="","",VLOOKUP(C2779,' Disaggregation - Section E '!A$618:J2895,9,0)),"")</f>
        <v/>
      </c>
      <c r="K2779" s="873" t="str">
        <f ca="1">IFERROR(VLOOKUP(C2779,' Disaggregation - Section E '!A$618:J2895,3,0),"")</f>
        <v/>
      </c>
      <c r="L2779" s="873"/>
      <c r="M2779" s="873" t="str">
        <f ca="1">IFERROR(IF(VLOOKUP(C2779,' Disaggregation - Section E '!A$618:O1698,15,0)=0,"",VLOOKUP(C2779,' Disaggregation - Section E '!A$618:O1698,15,0)),"")</f>
        <v/>
      </c>
      <c r="N2779" s="877" t="str">
        <f ca="1">IFERROR(IF(VLOOKUP(C2779,' Disaggregation - Section E '!A$618:J2895,10,0)=0,"",VLOOKUP(C2779,' Disaggregation - Section E '!A$618:J2895,10,0)),"")</f>
        <v/>
      </c>
      <c r="O2779" s="873"/>
    </row>
    <row r="2780" spans="1:15" x14ac:dyDescent="0.35">
      <c r="A2780" s="873" t="b">
        <f t="shared" ca="1" si="162"/>
        <v>0</v>
      </c>
      <c r="B2780" s="873"/>
      <c r="C2780" s="884" t="str">
        <f ca="1">IF(COUNTA(O$1703:O2780)=1,"",OFFSET(B2778,-COUNTA(O$1703:O2780)+3,1))</f>
        <v>a1655000001juMvAAI</v>
      </c>
      <c r="D2780" s="878"/>
      <c r="E2780" s="875" t="str">
        <f ca="1">IFERROR(IF(VLOOKUP(C2780,' Disaggregation - Section E '!A$618:J2896,7,0)="","",VLOOKUP(C2780,' Disaggregation - Section E '!A$618:J2896,7,0)*100),"")</f>
        <v/>
      </c>
      <c r="F2780" s="877" t="str">
        <f ca="1">IFERROR(VLOOKUP(C2780,' Disaggregation - Section E '!A$618:J2896,5,0),"")</f>
        <v/>
      </c>
      <c r="G2780" s="876" t="str">
        <f ca="1">IFERROR(IF(VLOOKUP(C2780,' Disaggregation - Section E '!A$618:J2896,6,0)="","",VLOOKUP(C2780,' Disaggregation - Section E '!A$618:J2896,6,0)),"")</f>
        <v/>
      </c>
      <c r="H2780" s="876" t="str">
        <f ca="1">IFERROR(IF(INDEX(' Disaggregation - Section E '!F$618:F2896,MATCH(C2780,' Disaggregation - Section E '!A$618:A2896,0)+1,1)&lt;&gt;0,INDEX(' Disaggregation - Section E '!F$618:F2896,MATCH(C2780,' Disaggregation - Section E '!A$618:A2896,0)+1,1),""),"")</f>
        <v/>
      </c>
      <c r="I2780" s="877" t="str">
        <f ca="1">IFERROR(IF(VLOOKUP(C2780,' Disaggregation - Section E '!A$618:J2896,8,0)=0,"",VLOOKUP(C2780,' Disaggregation - Section E '!A$618:J2896,8,0)),"")</f>
        <v/>
      </c>
      <c r="J2780" s="877" t="str">
        <f ca="1">IFERROR(IF(VLOOKUP(C2780,' Disaggregation - Section E '!A$618:J2896,9,0)="","",VLOOKUP(C2780,' Disaggregation - Section E '!A$618:J2896,9,0)),"")</f>
        <v/>
      </c>
      <c r="K2780" s="873" t="str">
        <f ca="1">IFERROR(VLOOKUP(C2780,' Disaggregation - Section E '!A$618:J2896,3,0),"")</f>
        <v/>
      </c>
      <c r="L2780" s="873"/>
      <c r="M2780" s="873" t="str">
        <f ca="1">IFERROR(IF(VLOOKUP(C2780,' Disaggregation - Section E '!A$618:O1699,15,0)=0,"",VLOOKUP(C2780,' Disaggregation - Section E '!A$618:O1699,15,0)),"")</f>
        <v/>
      </c>
      <c r="N2780" s="877" t="str">
        <f ca="1">IFERROR(IF(VLOOKUP(C2780,' Disaggregation - Section E '!A$618:J2896,10,0)=0,"",VLOOKUP(C2780,' Disaggregation - Section E '!A$618:J2896,10,0)),"")</f>
        <v/>
      </c>
      <c r="O2780" s="873"/>
    </row>
    <row r="2781" spans="1:15" x14ac:dyDescent="0.35">
      <c r="A2781" s="873" t="b">
        <f t="shared" ca="1" si="162"/>
        <v>0</v>
      </c>
      <c r="B2781" s="873"/>
      <c r="C2781" s="884" t="str">
        <f ca="1">IF(COUNTA(O$1703:O2781)=1,"",OFFSET(B2779,-COUNTA(O$1703:O2781)+3,1))</f>
        <v>a1655000001juMwAAI</v>
      </c>
      <c r="D2781" s="878"/>
      <c r="E2781" s="875" t="str">
        <f ca="1">IFERROR(IF(VLOOKUP(C2781,' Disaggregation - Section E '!A$618:J2897,7,0)="","",VLOOKUP(C2781,' Disaggregation - Section E '!A$618:J2897,7,0)*100),"")</f>
        <v/>
      </c>
      <c r="F2781" s="877" t="str">
        <f ca="1">IFERROR(VLOOKUP(C2781,' Disaggregation - Section E '!A$618:J2897,5,0),"")</f>
        <v/>
      </c>
      <c r="G2781" s="876" t="str">
        <f ca="1">IFERROR(IF(VLOOKUP(C2781,' Disaggregation - Section E '!A$618:J2897,6,0)="","",VLOOKUP(C2781,' Disaggregation - Section E '!A$618:J2897,6,0)),"")</f>
        <v/>
      </c>
      <c r="H2781" s="876" t="str">
        <f ca="1">IFERROR(IF(INDEX(' Disaggregation - Section E '!F$618:F2897,MATCH(C2781,' Disaggregation - Section E '!A$618:A2897,0)+1,1)&lt;&gt;0,INDEX(' Disaggregation - Section E '!F$618:F2897,MATCH(C2781,' Disaggregation - Section E '!A$618:A2897,0)+1,1),""),"")</f>
        <v/>
      </c>
      <c r="I2781" s="877" t="str">
        <f ca="1">IFERROR(IF(VLOOKUP(C2781,' Disaggregation - Section E '!A$618:J2897,8,0)=0,"",VLOOKUP(C2781,' Disaggregation - Section E '!A$618:J2897,8,0)),"")</f>
        <v/>
      </c>
      <c r="J2781" s="877" t="str">
        <f ca="1">IFERROR(IF(VLOOKUP(C2781,' Disaggregation - Section E '!A$618:J2897,9,0)="","",VLOOKUP(C2781,' Disaggregation - Section E '!A$618:J2897,9,0)),"")</f>
        <v/>
      </c>
      <c r="K2781" s="873" t="str">
        <f ca="1">IFERROR(VLOOKUP(C2781,' Disaggregation - Section E '!A$618:J2897,3,0),"")</f>
        <v/>
      </c>
      <c r="L2781" s="873"/>
      <c r="M2781" s="873" t="str">
        <f ca="1">IFERROR(IF(VLOOKUP(C2781,' Disaggregation - Section E '!A$618:O1700,15,0)=0,"",VLOOKUP(C2781,' Disaggregation - Section E '!A$618:O1700,15,0)),"")</f>
        <v/>
      </c>
      <c r="N2781" s="877" t="str">
        <f ca="1">IFERROR(IF(VLOOKUP(C2781,' Disaggregation - Section E '!A$618:J2897,10,0)=0,"",VLOOKUP(C2781,' Disaggregation - Section E '!A$618:J2897,10,0)),"")</f>
        <v/>
      </c>
      <c r="O2781" s="873"/>
    </row>
    <row r="2782" spans="1:15" x14ac:dyDescent="0.35">
      <c r="A2782" s="873" t="b">
        <f t="shared" ca="1" si="162"/>
        <v>0</v>
      </c>
      <c r="B2782" s="873"/>
      <c r="C2782" s="884" t="str">
        <f ca="1">IF(COUNTA(O$1703:O2782)=1,"",OFFSET(B2780,-COUNTA(O$1703:O2782)+3,1))</f>
        <v>a1655000001juMxAAI</v>
      </c>
      <c r="D2782" s="878"/>
      <c r="E2782" s="875" t="str">
        <f ca="1">IFERROR(IF(VLOOKUP(C2782,' Disaggregation - Section E '!A$618:J2898,7,0)="","",VLOOKUP(C2782,' Disaggregation - Section E '!A$618:J2898,7,0)*100),"")</f>
        <v/>
      </c>
      <c r="F2782" s="877" t="str">
        <f ca="1">IFERROR(VLOOKUP(C2782,' Disaggregation - Section E '!A$618:J2898,5,0),"")</f>
        <v/>
      </c>
      <c r="G2782" s="876" t="str">
        <f ca="1">IFERROR(IF(VLOOKUP(C2782,' Disaggregation - Section E '!A$618:J2898,6,0)="","",VLOOKUP(C2782,' Disaggregation - Section E '!A$618:J2898,6,0)),"")</f>
        <v/>
      </c>
      <c r="H2782" s="876" t="str">
        <f ca="1">IFERROR(IF(INDEX(' Disaggregation - Section E '!F$618:F2898,MATCH(C2782,' Disaggregation - Section E '!A$618:A2898,0)+1,1)&lt;&gt;0,INDEX(' Disaggregation - Section E '!F$618:F2898,MATCH(C2782,' Disaggregation - Section E '!A$618:A2898,0)+1,1),""),"")</f>
        <v/>
      </c>
      <c r="I2782" s="877" t="str">
        <f ca="1">IFERROR(IF(VLOOKUP(C2782,' Disaggregation - Section E '!A$618:J2898,8,0)=0,"",VLOOKUP(C2782,' Disaggregation - Section E '!A$618:J2898,8,0)),"")</f>
        <v/>
      </c>
      <c r="J2782" s="877" t="str">
        <f ca="1">IFERROR(IF(VLOOKUP(C2782,' Disaggregation - Section E '!A$618:J2898,9,0)="","",VLOOKUP(C2782,' Disaggregation - Section E '!A$618:J2898,9,0)),"")</f>
        <v/>
      </c>
      <c r="K2782" s="873" t="str">
        <f ca="1">IFERROR(VLOOKUP(C2782,' Disaggregation - Section E '!A$618:J2898,3,0),"")</f>
        <v/>
      </c>
      <c r="L2782" s="873"/>
      <c r="M2782" s="873" t="str">
        <f ca="1">IFERROR(IF(VLOOKUP(C2782,' Disaggregation - Section E '!A$618:O1701,15,0)=0,"",VLOOKUP(C2782,' Disaggregation - Section E '!A$618:O1701,15,0)),"")</f>
        <v/>
      </c>
      <c r="N2782" s="877" t="str">
        <f ca="1">IFERROR(IF(VLOOKUP(C2782,' Disaggregation - Section E '!A$618:J2898,10,0)=0,"",VLOOKUP(C2782,' Disaggregation - Section E '!A$618:J2898,10,0)),"")</f>
        <v/>
      </c>
      <c r="O2782" s="873"/>
    </row>
    <row r="2783" spans="1:15" x14ac:dyDescent="0.35">
      <c r="A2783" s="873" t="b">
        <f t="shared" ca="1" si="162"/>
        <v>0</v>
      </c>
      <c r="B2783" s="873"/>
      <c r="C2783" s="884" t="str">
        <f ca="1">IF(COUNTA(O$1703:O2783)=1,"",OFFSET(B2781,-COUNTA(O$1703:O2783)+3,1))</f>
        <v>a1655000001juMyAAI</v>
      </c>
      <c r="D2783" s="878"/>
      <c r="E2783" s="875" t="str">
        <f ca="1">IFERROR(IF(VLOOKUP(C2783,' Disaggregation - Section E '!A$618:J2899,7,0)="","",VLOOKUP(C2783,' Disaggregation - Section E '!A$618:J2899,7,0)*100),"")</f>
        <v/>
      </c>
      <c r="F2783" s="877" t="str">
        <f ca="1">IFERROR(VLOOKUP(C2783,' Disaggregation - Section E '!A$618:J2899,5,0),"")</f>
        <v/>
      </c>
      <c r="G2783" s="876" t="str">
        <f ca="1">IFERROR(IF(VLOOKUP(C2783,' Disaggregation - Section E '!A$618:J2899,6,0)="","",VLOOKUP(C2783,' Disaggregation - Section E '!A$618:J2899,6,0)),"")</f>
        <v/>
      </c>
      <c r="H2783" s="876" t="str">
        <f ca="1">IFERROR(IF(INDEX(' Disaggregation - Section E '!F$618:F2899,MATCH(C2783,' Disaggregation - Section E '!A$618:A2899,0)+1,1)&lt;&gt;0,INDEX(' Disaggregation - Section E '!F$618:F2899,MATCH(C2783,' Disaggregation - Section E '!A$618:A2899,0)+1,1),""),"")</f>
        <v/>
      </c>
      <c r="I2783" s="877" t="str">
        <f ca="1">IFERROR(IF(VLOOKUP(C2783,' Disaggregation - Section E '!A$618:J2899,8,0)=0,"",VLOOKUP(C2783,' Disaggregation - Section E '!A$618:J2899,8,0)),"")</f>
        <v/>
      </c>
      <c r="J2783" s="877" t="str">
        <f ca="1">IFERROR(IF(VLOOKUP(C2783,' Disaggregation - Section E '!A$618:J2899,9,0)="","",VLOOKUP(C2783,' Disaggregation - Section E '!A$618:J2899,9,0)),"")</f>
        <v/>
      </c>
      <c r="K2783" s="873" t="str">
        <f ca="1">IFERROR(VLOOKUP(C2783,' Disaggregation - Section E '!A$618:J2899,3,0),"")</f>
        <v/>
      </c>
      <c r="L2783" s="873"/>
      <c r="M2783" s="873" t="str">
        <f ca="1">IFERROR(IF(VLOOKUP(C2783,' Disaggregation - Section E '!A$618:O1702,15,0)=0,"",VLOOKUP(C2783,' Disaggregation - Section E '!A$618:O1702,15,0)),"")</f>
        <v/>
      </c>
      <c r="N2783" s="877" t="str">
        <f ca="1">IFERROR(IF(VLOOKUP(C2783,' Disaggregation - Section E '!A$618:J2899,10,0)=0,"",VLOOKUP(C2783,' Disaggregation - Section E '!A$618:J2899,10,0)),"")</f>
        <v/>
      </c>
      <c r="O2783" s="873"/>
    </row>
    <row r="2784" spans="1:15" x14ac:dyDescent="0.35">
      <c r="A2784" s="873" t="b">
        <f t="shared" ca="1" si="162"/>
        <v>0</v>
      </c>
      <c r="B2784" s="873"/>
      <c r="C2784" s="884" t="str">
        <f ca="1">IF(COUNTA(O$1703:O2784)=1,"",OFFSET(B2782,-COUNTA(O$1703:O2784)+3,1))</f>
        <v>a1655000001juMzAAI</v>
      </c>
      <c r="D2784" s="878"/>
      <c r="E2784" s="875" t="str">
        <f ca="1">IFERROR(IF(VLOOKUP(C2784,' Disaggregation - Section E '!A$618:J2900,7,0)="","",VLOOKUP(C2784,' Disaggregation - Section E '!A$618:J2900,7,0)*100),"")</f>
        <v/>
      </c>
      <c r="F2784" s="877" t="str">
        <f ca="1">IFERROR(VLOOKUP(C2784,' Disaggregation - Section E '!A$618:J2900,5,0),"")</f>
        <v/>
      </c>
      <c r="G2784" s="876" t="str">
        <f ca="1">IFERROR(IF(VLOOKUP(C2784,' Disaggregation - Section E '!A$618:J2900,6,0)="","",VLOOKUP(C2784,' Disaggregation - Section E '!A$618:J2900,6,0)),"")</f>
        <v/>
      </c>
      <c r="H2784" s="876" t="str">
        <f ca="1">IFERROR(IF(INDEX(' Disaggregation - Section E '!F$618:F2900,MATCH(C2784,' Disaggregation - Section E '!A$618:A2900,0)+1,1)&lt;&gt;0,INDEX(' Disaggregation - Section E '!F$618:F2900,MATCH(C2784,' Disaggregation - Section E '!A$618:A2900,0)+1,1),""),"")</f>
        <v/>
      </c>
      <c r="I2784" s="877" t="str">
        <f ca="1">IFERROR(IF(VLOOKUP(C2784,' Disaggregation - Section E '!A$618:J2900,8,0)=0,"",VLOOKUP(C2784,' Disaggregation - Section E '!A$618:J2900,8,0)),"")</f>
        <v/>
      </c>
      <c r="J2784" s="877" t="str">
        <f ca="1">IFERROR(IF(VLOOKUP(C2784,' Disaggregation - Section E '!A$618:J2900,9,0)="","",VLOOKUP(C2784,' Disaggregation - Section E '!A$618:J2900,9,0)),"")</f>
        <v/>
      </c>
      <c r="K2784" s="873" t="str">
        <f ca="1">IFERROR(VLOOKUP(C2784,' Disaggregation - Section E '!A$618:J2900,3,0),"")</f>
        <v/>
      </c>
      <c r="L2784" s="873"/>
      <c r="M2784" s="873" t="str">
        <f ca="1">IFERROR(IF(VLOOKUP(C2784,' Disaggregation - Section E '!A$618:O1703,15,0)=0,"",VLOOKUP(C2784,' Disaggregation - Section E '!A$618:O1703,15,0)),"")</f>
        <v/>
      </c>
      <c r="N2784" s="877" t="str">
        <f ca="1">IFERROR(IF(VLOOKUP(C2784,' Disaggregation - Section E '!A$618:J2900,10,0)=0,"",VLOOKUP(C2784,' Disaggregation - Section E '!A$618:J2900,10,0)),"")</f>
        <v/>
      </c>
      <c r="O2784" s="873"/>
    </row>
    <row r="2785" spans="1:15" x14ac:dyDescent="0.35">
      <c r="A2785" s="873" t="b">
        <f t="shared" ca="1" si="162"/>
        <v>0</v>
      </c>
      <c r="B2785" s="873"/>
      <c r="C2785" s="884" t="str">
        <f ca="1">IF(COUNTA(O$1703:O2785)=1,"",OFFSET(B2783,-COUNTA(O$1703:O2785)+3,1))</f>
        <v>a1655000001juN0AAI</v>
      </c>
      <c r="D2785" s="878"/>
      <c r="E2785" s="875" t="str">
        <f ca="1">IFERROR(IF(VLOOKUP(C2785,' Disaggregation - Section E '!A$618:J2901,7,0)="","",VLOOKUP(C2785,' Disaggregation - Section E '!A$618:J2901,7,0)*100),"")</f>
        <v/>
      </c>
      <c r="F2785" s="877" t="str">
        <f ca="1">IFERROR(VLOOKUP(C2785,' Disaggregation - Section E '!A$618:J2901,5,0),"")</f>
        <v/>
      </c>
      <c r="G2785" s="876" t="str">
        <f ca="1">IFERROR(IF(VLOOKUP(C2785,' Disaggregation - Section E '!A$618:J2901,6,0)="","",VLOOKUP(C2785,' Disaggregation - Section E '!A$618:J2901,6,0)),"")</f>
        <v/>
      </c>
      <c r="H2785" s="876" t="str">
        <f ca="1">IFERROR(IF(INDEX(' Disaggregation - Section E '!F$618:F2901,MATCH(C2785,' Disaggregation - Section E '!A$618:A2901,0)+1,1)&lt;&gt;0,INDEX(' Disaggregation - Section E '!F$618:F2901,MATCH(C2785,' Disaggregation - Section E '!A$618:A2901,0)+1,1),""),"")</f>
        <v/>
      </c>
      <c r="I2785" s="877" t="str">
        <f ca="1">IFERROR(IF(VLOOKUP(C2785,' Disaggregation - Section E '!A$618:J2901,8,0)=0,"",VLOOKUP(C2785,' Disaggregation - Section E '!A$618:J2901,8,0)),"")</f>
        <v/>
      </c>
      <c r="J2785" s="877" t="str">
        <f ca="1">IFERROR(IF(VLOOKUP(C2785,' Disaggregation - Section E '!A$618:J2901,9,0)="","",VLOOKUP(C2785,' Disaggregation - Section E '!A$618:J2901,9,0)),"")</f>
        <v/>
      </c>
      <c r="K2785" s="873" t="str">
        <f ca="1">IFERROR(VLOOKUP(C2785,' Disaggregation - Section E '!A$618:J2901,3,0),"")</f>
        <v/>
      </c>
      <c r="L2785" s="873"/>
      <c r="M2785" s="873" t="str">
        <f ca="1">IFERROR(IF(VLOOKUP(C2785,' Disaggregation - Section E '!A$618:O1704,15,0)=0,"",VLOOKUP(C2785,' Disaggregation - Section E '!A$618:O1704,15,0)),"")</f>
        <v/>
      </c>
      <c r="N2785" s="877" t="str">
        <f ca="1">IFERROR(IF(VLOOKUP(C2785,' Disaggregation - Section E '!A$618:J2901,10,0)=0,"",VLOOKUP(C2785,' Disaggregation - Section E '!A$618:J2901,10,0)),"")</f>
        <v/>
      </c>
      <c r="O2785" s="873"/>
    </row>
    <row r="2786" spans="1:15" x14ac:dyDescent="0.35">
      <c r="A2786" s="873" t="b">
        <f t="shared" ca="1" si="162"/>
        <v>0</v>
      </c>
      <c r="B2786" s="873"/>
      <c r="C2786" s="884" t="str">
        <f ca="1">IF(COUNTA(O$1703:O2786)=1,"",OFFSET(B2784,-COUNTA(O$1703:O2786)+3,1))</f>
        <v>a1655000001juN1AAI</v>
      </c>
      <c r="D2786" s="878"/>
      <c r="E2786" s="875" t="str">
        <f ca="1">IFERROR(IF(VLOOKUP(C2786,' Disaggregation - Section E '!A$618:J2902,7,0)="","",VLOOKUP(C2786,' Disaggregation - Section E '!A$618:J2902,7,0)*100),"")</f>
        <v/>
      </c>
      <c r="F2786" s="877" t="str">
        <f ca="1">IFERROR(VLOOKUP(C2786,' Disaggregation - Section E '!A$618:J2902,5,0),"")</f>
        <v/>
      </c>
      <c r="G2786" s="876" t="str">
        <f ca="1">IFERROR(IF(VLOOKUP(C2786,' Disaggregation - Section E '!A$618:J2902,6,0)="","",VLOOKUP(C2786,' Disaggregation - Section E '!A$618:J2902,6,0)),"")</f>
        <v/>
      </c>
      <c r="H2786" s="876" t="str">
        <f ca="1">IFERROR(IF(INDEX(' Disaggregation - Section E '!F$618:F2902,MATCH(C2786,' Disaggregation - Section E '!A$618:A2902,0)+1,1)&lt;&gt;0,INDEX(' Disaggregation - Section E '!F$618:F2902,MATCH(C2786,' Disaggregation - Section E '!A$618:A2902,0)+1,1),""),"")</f>
        <v/>
      </c>
      <c r="I2786" s="877" t="str">
        <f ca="1">IFERROR(IF(VLOOKUP(C2786,' Disaggregation - Section E '!A$618:J2902,8,0)=0,"",VLOOKUP(C2786,' Disaggregation - Section E '!A$618:J2902,8,0)),"")</f>
        <v/>
      </c>
      <c r="J2786" s="877" t="str">
        <f ca="1">IFERROR(IF(VLOOKUP(C2786,' Disaggregation - Section E '!A$618:J2902,9,0)="","",VLOOKUP(C2786,' Disaggregation - Section E '!A$618:J2902,9,0)),"")</f>
        <v/>
      </c>
      <c r="K2786" s="873" t="str">
        <f ca="1">IFERROR(VLOOKUP(C2786,' Disaggregation - Section E '!A$618:J2902,3,0),"")</f>
        <v/>
      </c>
      <c r="L2786" s="873"/>
      <c r="M2786" s="873" t="str">
        <f ca="1">IFERROR(IF(VLOOKUP(C2786,' Disaggregation - Section E '!A$618:O1705,15,0)=0,"",VLOOKUP(C2786,' Disaggregation - Section E '!A$618:O1705,15,0)),"")</f>
        <v/>
      </c>
      <c r="N2786" s="877" t="str">
        <f ca="1">IFERROR(IF(VLOOKUP(C2786,' Disaggregation - Section E '!A$618:J2902,10,0)=0,"",VLOOKUP(C2786,' Disaggregation - Section E '!A$618:J2902,10,0)),"")</f>
        <v/>
      </c>
      <c r="O2786" s="873"/>
    </row>
    <row r="2787" spans="1:15" x14ac:dyDescent="0.35">
      <c r="A2787" s="873" t="b">
        <f t="shared" ca="1" si="162"/>
        <v>0</v>
      </c>
      <c r="B2787" s="873"/>
      <c r="C2787" s="884" t="str">
        <f ca="1">IF(COUNTA(O$1703:O2787)=1,"",OFFSET(B2785,-COUNTA(O$1703:O2787)+3,1))</f>
        <v>a1655000001juN2AAI</v>
      </c>
      <c r="D2787" s="878"/>
      <c r="E2787" s="875" t="str">
        <f ca="1">IFERROR(IF(VLOOKUP(C2787,' Disaggregation - Section E '!A$618:J2903,7,0)="","",VLOOKUP(C2787,' Disaggregation - Section E '!A$618:J2903,7,0)*100),"")</f>
        <v/>
      </c>
      <c r="F2787" s="877" t="str">
        <f ca="1">IFERROR(VLOOKUP(C2787,' Disaggregation - Section E '!A$618:J2903,5,0),"")</f>
        <v/>
      </c>
      <c r="G2787" s="876" t="str">
        <f ca="1">IFERROR(IF(VLOOKUP(C2787,' Disaggregation - Section E '!A$618:J2903,6,0)="","",VLOOKUP(C2787,' Disaggregation - Section E '!A$618:J2903,6,0)),"")</f>
        <v/>
      </c>
      <c r="H2787" s="876" t="str">
        <f ca="1">IFERROR(IF(INDEX(' Disaggregation - Section E '!F$618:F2903,MATCH(C2787,' Disaggregation - Section E '!A$618:A2903,0)+1,1)&lt;&gt;0,INDEX(' Disaggregation - Section E '!F$618:F2903,MATCH(C2787,' Disaggregation - Section E '!A$618:A2903,0)+1,1),""),"")</f>
        <v/>
      </c>
      <c r="I2787" s="877" t="str">
        <f ca="1">IFERROR(IF(VLOOKUP(C2787,' Disaggregation - Section E '!A$618:J2903,8,0)=0,"",VLOOKUP(C2787,' Disaggregation - Section E '!A$618:J2903,8,0)),"")</f>
        <v/>
      </c>
      <c r="J2787" s="877" t="str">
        <f ca="1">IFERROR(IF(VLOOKUP(C2787,' Disaggregation - Section E '!A$618:J2903,9,0)="","",VLOOKUP(C2787,' Disaggregation - Section E '!A$618:J2903,9,0)),"")</f>
        <v/>
      </c>
      <c r="K2787" s="873" t="str">
        <f ca="1">IFERROR(VLOOKUP(C2787,' Disaggregation - Section E '!A$618:J2903,3,0),"")</f>
        <v/>
      </c>
      <c r="L2787" s="873"/>
      <c r="M2787" s="873" t="str">
        <f ca="1">IFERROR(IF(VLOOKUP(C2787,' Disaggregation - Section E '!A$618:O1706,15,0)=0,"",VLOOKUP(C2787,' Disaggregation - Section E '!A$618:O1706,15,0)),"")</f>
        <v/>
      </c>
      <c r="N2787" s="877" t="str">
        <f ca="1">IFERROR(IF(VLOOKUP(C2787,' Disaggregation - Section E '!A$618:J2903,10,0)=0,"",VLOOKUP(C2787,' Disaggregation - Section E '!A$618:J2903,10,0)),"")</f>
        <v/>
      </c>
      <c r="O2787" s="873"/>
    </row>
    <row r="2788" spans="1:15" x14ac:dyDescent="0.35">
      <c r="A2788" s="873" t="b">
        <f t="shared" ca="1" si="162"/>
        <v>0</v>
      </c>
      <c r="B2788" s="873"/>
      <c r="C2788" s="884" t="str">
        <f ca="1">IF(COUNTA(O$1703:O2788)=1,"",OFFSET(B2786,-COUNTA(O$1703:O2788)+3,1))</f>
        <v>a1655000001juN3AAI</v>
      </c>
      <c r="D2788" s="878"/>
      <c r="E2788" s="875" t="str">
        <f ca="1">IFERROR(IF(VLOOKUP(C2788,' Disaggregation - Section E '!A$618:J2904,7,0)="","",VLOOKUP(C2788,' Disaggregation - Section E '!A$618:J2904,7,0)*100),"")</f>
        <v/>
      </c>
      <c r="F2788" s="877" t="str">
        <f ca="1">IFERROR(VLOOKUP(C2788,' Disaggregation - Section E '!A$618:J2904,5,0),"")</f>
        <v/>
      </c>
      <c r="G2788" s="876" t="str">
        <f ca="1">IFERROR(IF(VLOOKUP(C2788,' Disaggregation - Section E '!A$618:J2904,6,0)="","",VLOOKUP(C2788,' Disaggregation - Section E '!A$618:J2904,6,0)),"")</f>
        <v/>
      </c>
      <c r="H2788" s="876" t="str">
        <f ca="1">IFERROR(IF(INDEX(' Disaggregation - Section E '!F$618:F2904,MATCH(C2788,' Disaggregation - Section E '!A$618:A2904,0)+1,1)&lt;&gt;0,INDEX(' Disaggregation - Section E '!F$618:F2904,MATCH(C2788,' Disaggregation - Section E '!A$618:A2904,0)+1,1),""),"")</f>
        <v/>
      </c>
      <c r="I2788" s="877" t="str">
        <f ca="1">IFERROR(IF(VLOOKUP(C2788,' Disaggregation - Section E '!A$618:J2904,8,0)=0,"",VLOOKUP(C2788,' Disaggregation - Section E '!A$618:J2904,8,0)),"")</f>
        <v/>
      </c>
      <c r="J2788" s="877" t="str">
        <f ca="1">IFERROR(IF(VLOOKUP(C2788,' Disaggregation - Section E '!A$618:J2904,9,0)="","",VLOOKUP(C2788,' Disaggregation - Section E '!A$618:J2904,9,0)),"")</f>
        <v/>
      </c>
      <c r="K2788" s="873" t="str">
        <f ca="1">IFERROR(VLOOKUP(C2788,' Disaggregation - Section E '!A$618:J2904,3,0),"")</f>
        <v/>
      </c>
      <c r="L2788" s="873"/>
      <c r="M2788" s="873" t="str">
        <f ca="1">IFERROR(IF(VLOOKUP(C2788,' Disaggregation - Section E '!A$618:O1707,15,0)=0,"",VLOOKUP(C2788,' Disaggregation - Section E '!A$618:O1707,15,0)),"")</f>
        <v/>
      </c>
      <c r="N2788" s="877" t="str">
        <f ca="1">IFERROR(IF(VLOOKUP(C2788,' Disaggregation - Section E '!A$618:J2904,10,0)=0,"",VLOOKUP(C2788,' Disaggregation - Section E '!A$618:J2904,10,0)),"")</f>
        <v/>
      </c>
      <c r="O2788" s="873"/>
    </row>
    <row r="2789" spans="1:15" x14ac:dyDescent="0.35">
      <c r="A2789" s="873" t="b">
        <f t="shared" ca="1" si="162"/>
        <v>0</v>
      </c>
      <c r="B2789" s="873"/>
      <c r="C2789" s="884" t="str">
        <f ca="1">IF(COUNTA(O$1703:O2789)=1,"",OFFSET(B2787,-COUNTA(O$1703:O2789)+3,1))</f>
        <v>a1655000001juN4AAI</v>
      </c>
      <c r="D2789" s="878"/>
      <c r="E2789" s="875" t="str">
        <f ca="1">IFERROR(IF(VLOOKUP(C2789,' Disaggregation - Section E '!A$618:J2905,7,0)="","",VLOOKUP(C2789,' Disaggregation - Section E '!A$618:J2905,7,0)*100),"")</f>
        <v/>
      </c>
      <c r="F2789" s="877" t="str">
        <f ca="1">IFERROR(VLOOKUP(C2789,' Disaggregation - Section E '!A$618:J2905,5,0),"")</f>
        <v/>
      </c>
      <c r="G2789" s="876" t="str">
        <f ca="1">IFERROR(IF(VLOOKUP(C2789,' Disaggregation - Section E '!A$618:J2905,6,0)="","",VLOOKUP(C2789,' Disaggregation - Section E '!A$618:J2905,6,0)),"")</f>
        <v/>
      </c>
      <c r="H2789" s="876" t="str">
        <f ca="1">IFERROR(IF(INDEX(' Disaggregation - Section E '!F$618:F2905,MATCH(C2789,' Disaggregation - Section E '!A$618:A2905,0)+1,1)&lt;&gt;0,INDEX(' Disaggregation - Section E '!F$618:F2905,MATCH(C2789,' Disaggregation - Section E '!A$618:A2905,0)+1,1),""),"")</f>
        <v/>
      </c>
      <c r="I2789" s="877" t="str">
        <f ca="1">IFERROR(IF(VLOOKUP(C2789,' Disaggregation - Section E '!A$618:J2905,8,0)=0,"",VLOOKUP(C2789,' Disaggregation - Section E '!A$618:J2905,8,0)),"")</f>
        <v/>
      </c>
      <c r="J2789" s="877" t="str">
        <f ca="1">IFERROR(IF(VLOOKUP(C2789,' Disaggregation - Section E '!A$618:J2905,9,0)="","",VLOOKUP(C2789,' Disaggregation - Section E '!A$618:J2905,9,0)),"")</f>
        <v/>
      </c>
      <c r="K2789" s="873" t="str">
        <f ca="1">IFERROR(VLOOKUP(C2789,' Disaggregation - Section E '!A$618:J2905,3,0),"")</f>
        <v/>
      </c>
      <c r="L2789" s="873"/>
      <c r="M2789" s="873" t="str">
        <f ca="1">IFERROR(IF(VLOOKUP(C2789,' Disaggregation - Section E '!A$618:O1708,15,0)=0,"",VLOOKUP(C2789,' Disaggregation - Section E '!A$618:O1708,15,0)),"")</f>
        <v/>
      </c>
      <c r="N2789" s="877" t="str">
        <f ca="1">IFERROR(IF(VLOOKUP(C2789,' Disaggregation - Section E '!A$618:J2905,10,0)=0,"",VLOOKUP(C2789,' Disaggregation - Section E '!A$618:J2905,10,0)),"")</f>
        <v/>
      </c>
      <c r="O2789" s="873"/>
    </row>
    <row r="2790" spans="1:15" x14ac:dyDescent="0.35">
      <c r="A2790" s="873" t="b">
        <f t="shared" ca="1" si="162"/>
        <v>0</v>
      </c>
      <c r="B2790" s="873"/>
      <c r="C2790" s="884" t="str">
        <f ca="1">IF(COUNTA(O$1703:O2790)=1,"",OFFSET(B2788,-COUNTA(O$1703:O2790)+3,1))</f>
        <v>a1655000001juN5AAI</v>
      </c>
      <c r="D2790" s="878"/>
      <c r="E2790" s="875" t="str">
        <f ca="1">IFERROR(IF(VLOOKUP(C2790,' Disaggregation - Section E '!A$618:J2906,7,0)="","",VLOOKUP(C2790,' Disaggregation - Section E '!A$618:J2906,7,0)*100),"")</f>
        <v/>
      </c>
      <c r="F2790" s="877" t="str">
        <f ca="1">IFERROR(VLOOKUP(C2790,' Disaggregation - Section E '!A$618:J2906,5,0),"")</f>
        <v/>
      </c>
      <c r="G2790" s="876" t="str">
        <f ca="1">IFERROR(IF(VLOOKUP(C2790,' Disaggregation - Section E '!A$618:J2906,6,0)="","",VLOOKUP(C2790,' Disaggregation - Section E '!A$618:J2906,6,0)),"")</f>
        <v/>
      </c>
      <c r="H2790" s="876" t="str">
        <f ca="1">IFERROR(IF(INDEX(' Disaggregation - Section E '!F$618:F2906,MATCH(C2790,' Disaggregation - Section E '!A$618:A2906,0)+1,1)&lt;&gt;0,INDEX(' Disaggregation - Section E '!F$618:F2906,MATCH(C2790,' Disaggregation - Section E '!A$618:A2906,0)+1,1),""),"")</f>
        <v/>
      </c>
      <c r="I2790" s="877" t="str">
        <f ca="1">IFERROR(IF(VLOOKUP(C2790,' Disaggregation - Section E '!A$618:J2906,8,0)=0,"",VLOOKUP(C2790,' Disaggregation - Section E '!A$618:J2906,8,0)),"")</f>
        <v/>
      </c>
      <c r="J2790" s="877" t="str">
        <f ca="1">IFERROR(IF(VLOOKUP(C2790,' Disaggregation - Section E '!A$618:J2906,9,0)="","",VLOOKUP(C2790,' Disaggregation - Section E '!A$618:J2906,9,0)),"")</f>
        <v/>
      </c>
      <c r="K2790" s="873" t="str">
        <f ca="1">IFERROR(VLOOKUP(C2790,' Disaggregation - Section E '!A$618:J2906,3,0),"")</f>
        <v/>
      </c>
      <c r="L2790" s="873"/>
      <c r="M2790" s="873" t="str">
        <f ca="1">IFERROR(IF(VLOOKUP(C2790,' Disaggregation - Section E '!A$618:O1709,15,0)=0,"",VLOOKUP(C2790,' Disaggregation - Section E '!A$618:O1709,15,0)),"")</f>
        <v/>
      </c>
      <c r="N2790" s="877" t="str">
        <f ca="1">IFERROR(IF(VLOOKUP(C2790,' Disaggregation - Section E '!A$618:J2906,10,0)=0,"",VLOOKUP(C2790,' Disaggregation - Section E '!A$618:J2906,10,0)),"")</f>
        <v/>
      </c>
      <c r="O2790" s="873"/>
    </row>
    <row r="2791" spans="1:15" x14ac:dyDescent="0.35">
      <c r="A2791" s="873" t="b">
        <f t="shared" ca="1" si="162"/>
        <v>0</v>
      </c>
      <c r="B2791" s="873"/>
      <c r="C2791" s="884" t="str">
        <f ca="1">IF(COUNTA(O$1703:O2791)=1,"",OFFSET(B2789,-COUNTA(O$1703:O2791)+3,1))</f>
        <v>a1655000001juN6AAI</v>
      </c>
      <c r="D2791" s="878"/>
      <c r="E2791" s="875" t="str">
        <f ca="1">IFERROR(IF(VLOOKUP(C2791,' Disaggregation - Section E '!A$618:J2907,7,0)="","",VLOOKUP(C2791,' Disaggregation - Section E '!A$618:J2907,7,0)*100),"")</f>
        <v/>
      </c>
      <c r="F2791" s="877" t="str">
        <f ca="1">IFERROR(VLOOKUP(C2791,' Disaggregation - Section E '!A$618:J2907,5,0),"")</f>
        <v/>
      </c>
      <c r="G2791" s="876" t="str">
        <f ca="1">IFERROR(IF(VLOOKUP(C2791,' Disaggregation - Section E '!A$618:J2907,6,0)="","",VLOOKUP(C2791,' Disaggregation - Section E '!A$618:J2907,6,0)),"")</f>
        <v/>
      </c>
      <c r="H2791" s="876" t="str">
        <f ca="1">IFERROR(IF(INDEX(' Disaggregation - Section E '!F$618:F2907,MATCH(C2791,' Disaggregation - Section E '!A$618:A2907,0)+1,1)&lt;&gt;0,INDEX(' Disaggregation - Section E '!F$618:F2907,MATCH(C2791,' Disaggregation - Section E '!A$618:A2907,0)+1,1),""),"")</f>
        <v/>
      </c>
      <c r="I2791" s="877" t="str">
        <f ca="1">IFERROR(IF(VLOOKUP(C2791,' Disaggregation - Section E '!A$618:J2907,8,0)=0,"",VLOOKUP(C2791,' Disaggregation - Section E '!A$618:J2907,8,0)),"")</f>
        <v/>
      </c>
      <c r="J2791" s="877" t="str">
        <f ca="1">IFERROR(IF(VLOOKUP(C2791,' Disaggregation - Section E '!A$618:J2907,9,0)="","",VLOOKUP(C2791,' Disaggregation - Section E '!A$618:J2907,9,0)),"")</f>
        <v/>
      </c>
      <c r="K2791" s="873" t="str">
        <f ca="1">IFERROR(VLOOKUP(C2791,' Disaggregation - Section E '!A$618:J2907,3,0),"")</f>
        <v/>
      </c>
      <c r="L2791" s="873"/>
      <c r="M2791" s="873" t="str">
        <f ca="1">IFERROR(IF(VLOOKUP(C2791,' Disaggregation - Section E '!A$618:O1710,15,0)=0,"",VLOOKUP(C2791,' Disaggregation - Section E '!A$618:O1710,15,0)),"")</f>
        <v/>
      </c>
      <c r="N2791" s="877" t="str">
        <f ca="1">IFERROR(IF(VLOOKUP(C2791,' Disaggregation - Section E '!A$618:J2907,10,0)=0,"",VLOOKUP(C2791,' Disaggregation - Section E '!A$618:J2907,10,0)),"")</f>
        <v/>
      </c>
      <c r="O2791" s="873"/>
    </row>
    <row r="2792" spans="1:15" x14ac:dyDescent="0.35">
      <c r="A2792" s="873" t="b">
        <f t="shared" ca="1" si="162"/>
        <v>0</v>
      </c>
      <c r="B2792" s="873"/>
      <c r="C2792" s="884" t="str">
        <f ca="1">IF(COUNTA(O$1703:O2792)=1,"",OFFSET(B2790,-COUNTA(O$1703:O2792)+3,1))</f>
        <v>a1655000001juN7AAI</v>
      </c>
      <c r="D2792" s="878"/>
      <c r="E2792" s="875" t="str">
        <f ca="1">IFERROR(IF(VLOOKUP(C2792,' Disaggregation - Section E '!A$618:J2908,7,0)="","",VLOOKUP(C2792,' Disaggregation - Section E '!A$618:J2908,7,0)*100),"")</f>
        <v/>
      </c>
      <c r="F2792" s="877" t="str">
        <f ca="1">IFERROR(VLOOKUP(C2792,' Disaggregation - Section E '!A$618:J2908,5,0),"")</f>
        <v/>
      </c>
      <c r="G2792" s="876" t="str">
        <f ca="1">IFERROR(IF(VLOOKUP(C2792,' Disaggregation - Section E '!A$618:J2908,6,0)="","",VLOOKUP(C2792,' Disaggregation - Section E '!A$618:J2908,6,0)),"")</f>
        <v/>
      </c>
      <c r="H2792" s="876" t="str">
        <f ca="1">IFERROR(IF(INDEX(' Disaggregation - Section E '!F$618:F2908,MATCH(C2792,' Disaggregation - Section E '!A$618:A2908,0)+1,1)&lt;&gt;0,INDEX(' Disaggregation - Section E '!F$618:F2908,MATCH(C2792,' Disaggregation - Section E '!A$618:A2908,0)+1,1),""),"")</f>
        <v/>
      </c>
      <c r="I2792" s="877" t="str">
        <f ca="1">IFERROR(IF(VLOOKUP(C2792,' Disaggregation - Section E '!A$618:J2908,8,0)=0,"",VLOOKUP(C2792,' Disaggregation - Section E '!A$618:J2908,8,0)),"")</f>
        <v/>
      </c>
      <c r="J2792" s="877" t="str">
        <f ca="1">IFERROR(IF(VLOOKUP(C2792,' Disaggregation - Section E '!A$618:J2908,9,0)="","",VLOOKUP(C2792,' Disaggregation - Section E '!A$618:J2908,9,0)),"")</f>
        <v/>
      </c>
      <c r="K2792" s="873" t="str">
        <f ca="1">IFERROR(VLOOKUP(C2792,' Disaggregation - Section E '!A$618:J2908,3,0),"")</f>
        <v/>
      </c>
      <c r="L2792" s="873"/>
      <c r="M2792" s="873" t="str">
        <f ca="1">IFERROR(IF(VLOOKUP(C2792,' Disaggregation - Section E '!A$618:O1711,15,0)=0,"",VLOOKUP(C2792,' Disaggregation - Section E '!A$618:O1711,15,0)),"")</f>
        <v/>
      </c>
      <c r="N2792" s="877" t="str">
        <f ca="1">IFERROR(IF(VLOOKUP(C2792,' Disaggregation - Section E '!A$618:J2908,10,0)=0,"",VLOOKUP(C2792,' Disaggregation - Section E '!A$618:J2908,10,0)),"")</f>
        <v/>
      </c>
      <c r="O2792" s="873"/>
    </row>
    <row r="2793" spans="1:15" x14ac:dyDescent="0.35">
      <c r="A2793" s="873" t="b">
        <f t="shared" ca="1" si="162"/>
        <v>0</v>
      </c>
      <c r="B2793" s="873"/>
      <c r="C2793" s="884" t="str">
        <f ca="1">IF(COUNTA(O$1703:O2793)=1,"",OFFSET(B2791,-COUNTA(O$1703:O2793)+3,1))</f>
        <v>a1655000001juN8AAI</v>
      </c>
      <c r="D2793" s="878"/>
      <c r="E2793" s="875" t="str">
        <f ca="1">IFERROR(IF(VLOOKUP(C2793,' Disaggregation - Section E '!A$618:J2909,7,0)="","",VLOOKUP(C2793,' Disaggregation - Section E '!A$618:J2909,7,0)*100),"")</f>
        <v/>
      </c>
      <c r="F2793" s="877" t="str">
        <f ca="1">IFERROR(VLOOKUP(C2793,' Disaggregation - Section E '!A$618:J2909,5,0),"")</f>
        <v/>
      </c>
      <c r="G2793" s="876" t="str">
        <f ca="1">IFERROR(IF(VLOOKUP(C2793,' Disaggregation - Section E '!A$618:J2909,6,0)="","",VLOOKUP(C2793,' Disaggregation - Section E '!A$618:J2909,6,0)),"")</f>
        <v/>
      </c>
      <c r="H2793" s="876" t="str">
        <f ca="1">IFERROR(IF(INDEX(' Disaggregation - Section E '!F$618:F2909,MATCH(C2793,' Disaggregation - Section E '!A$618:A2909,0)+1,1)&lt;&gt;0,INDEX(' Disaggregation - Section E '!F$618:F2909,MATCH(C2793,' Disaggregation - Section E '!A$618:A2909,0)+1,1),""),"")</f>
        <v/>
      </c>
      <c r="I2793" s="877" t="str">
        <f ca="1">IFERROR(IF(VLOOKUP(C2793,' Disaggregation - Section E '!A$618:J2909,8,0)=0,"",VLOOKUP(C2793,' Disaggregation - Section E '!A$618:J2909,8,0)),"")</f>
        <v/>
      </c>
      <c r="J2793" s="877" t="str">
        <f ca="1">IFERROR(IF(VLOOKUP(C2793,' Disaggregation - Section E '!A$618:J2909,9,0)="","",VLOOKUP(C2793,' Disaggregation - Section E '!A$618:J2909,9,0)),"")</f>
        <v/>
      </c>
      <c r="K2793" s="873" t="str">
        <f ca="1">IFERROR(VLOOKUP(C2793,' Disaggregation - Section E '!A$618:J2909,3,0),"")</f>
        <v/>
      </c>
      <c r="L2793" s="873"/>
      <c r="M2793" s="873" t="str">
        <f ca="1">IFERROR(IF(VLOOKUP(C2793,' Disaggregation - Section E '!A$618:O1712,15,0)=0,"",VLOOKUP(C2793,' Disaggregation - Section E '!A$618:O1712,15,0)),"")</f>
        <v/>
      </c>
      <c r="N2793" s="877" t="str">
        <f ca="1">IFERROR(IF(VLOOKUP(C2793,' Disaggregation - Section E '!A$618:J2909,10,0)=0,"",VLOOKUP(C2793,' Disaggregation - Section E '!A$618:J2909,10,0)),"")</f>
        <v/>
      </c>
      <c r="O2793" s="873"/>
    </row>
    <row r="2794" spans="1:15" x14ac:dyDescent="0.35">
      <c r="A2794" s="873" t="b">
        <f t="shared" ca="1" si="162"/>
        <v>0</v>
      </c>
      <c r="B2794" s="873"/>
      <c r="C2794" s="884" t="str">
        <f ca="1">IF(COUNTA(O$1703:O2794)=1,"",OFFSET(B2792,-COUNTA(O$1703:O2794)+3,1))</f>
        <v>a1655000001juN9AAI</v>
      </c>
      <c r="D2794" s="878"/>
      <c r="E2794" s="875" t="str">
        <f ca="1">IFERROR(IF(VLOOKUP(C2794,' Disaggregation - Section E '!A$618:J2910,7,0)="","",VLOOKUP(C2794,' Disaggregation - Section E '!A$618:J2910,7,0)*100),"")</f>
        <v/>
      </c>
      <c r="F2794" s="877" t="str">
        <f ca="1">IFERROR(VLOOKUP(C2794,' Disaggregation - Section E '!A$618:J2910,5,0),"")</f>
        <v/>
      </c>
      <c r="G2794" s="876" t="str">
        <f ca="1">IFERROR(IF(VLOOKUP(C2794,' Disaggregation - Section E '!A$618:J2910,6,0)="","",VLOOKUP(C2794,' Disaggregation - Section E '!A$618:J2910,6,0)),"")</f>
        <v/>
      </c>
      <c r="H2794" s="876" t="str">
        <f ca="1">IFERROR(IF(INDEX(' Disaggregation - Section E '!F$618:F2910,MATCH(C2794,' Disaggregation - Section E '!A$618:A2910,0)+1,1)&lt;&gt;0,INDEX(' Disaggregation - Section E '!F$618:F2910,MATCH(C2794,' Disaggregation - Section E '!A$618:A2910,0)+1,1),""),"")</f>
        <v/>
      </c>
      <c r="I2794" s="877" t="str">
        <f ca="1">IFERROR(IF(VLOOKUP(C2794,' Disaggregation - Section E '!A$618:J2910,8,0)=0,"",VLOOKUP(C2794,' Disaggregation - Section E '!A$618:J2910,8,0)),"")</f>
        <v/>
      </c>
      <c r="J2794" s="877" t="str">
        <f ca="1">IFERROR(IF(VLOOKUP(C2794,' Disaggregation - Section E '!A$618:J2910,9,0)="","",VLOOKUP(C2794,' Disaggregation - Section E '!A$618:J2910,9,0)),"")</f>
        <v/>
      </c>
      <c r="K2794" s="873" t="str">
        <f ca="1">IFERROR(VLOOKUP(C2794,' Disaggregation - Section E '!A$618:J2910,3,0),"")</f>
        <v/>
      </c>
      <c r="L2794" s="873"/>
      <c r="M2794" s="873" t="str">
        <f ca="1">IFERROR(IF(VLOOKUP(C2794,' Disaggregation - Section E '!A$618:O1713,15,0)=0,"",VLOOKUP(C2794,' Disaggregation - Section E '!A$618:O1713,15,0)),"")</f>
        <v/>
      </c>
      <c r="N2794" s="877" t="str">
        <f ca="1">IFERROR(IF(VLOOKUP(C2794,' Disaggregation - Section E '!A$618:J2910,10,0)=0,"",VLOOKUP(C2794,' Disaggregation - Section E '!A$618:J2910,10,0)),"")</f>
        <v/>
      </c>
      <c r="O2794" s="873"/>
    </row>
    <row r="2795" spans="1:15" x14ac:dyDescent="0.35">
      <c r="A2795" s="873" t="b">
        <f t="shared" ca="1" si="162"/>
        <v>0</v>
      </c>
      <c r="B2795" s="873"/>
      <c r="C2795" s="884" t="str">
        <f ca="1">IF(COUNTA(O$1703:O2795)=1,"",OFFSET(B2793,-COUNTA(O$1703:O2795)+3,1))</f>
        <v>a1655000001juNAAAY</v>
      </c>
      <c r="D2795" s="878"/>
      <c r="E2795" s="875" t="str">
        <f ca="1">IFERROR(IF(VLOOKUP(C2795,' Disaggregation - Section E '!A$618:J2911,7,0)="","",VLOOKUP(C2795,' Disaggregation - Section E '!A$618:J2911,7,0)*100),"")</f>
        <v/>
      </c>
      <c r="F2795" s="877" t="str">
        <f ca="1">IFERROR(VLOOKUP(C2795,' Disaggregation - Section E '!A$618:J2911,5,0),"")</f>
        <v/>
      </c>
      <c r="G2795" s="876" t="str">
        <f ca="1">IFERROR(IF(VLOOKUP(C2795,' Disaggregation - Section E '!A$618:J2911,6,0)="","",VLOOKUP(C2795,' Disaggregation - Section E '!A$618:J2911,6,0)),"")</f>
        <v/>
      </c>
      <c r="H2795" s="876" t="str">
        <f ca="1">IFERROR(IF(INDEX(' Disaggregation - Section E '!F$618:F2911,MATCH(C2795,' Disaggregation - Section E '!A$618:A2911,0)+1,1)&lt;&gt;0,INDEX(' Disaggregation - Section E '!F$618:F2911,MATCH(C2795,' Disaggregation - Section E '!A$618:A2911,0)+1,1),""),"")</f>
        <v/>
      </c>
      <c r="I2795" s="877" t="str">
        <f ca="1">IFERROR(IF(VLOOKUP(C2795,' Disaggregation - Section E '!A$618:J2911,8,0)=0,"",VLOOKUP(C2795,' Disaggregation - Section E '!A$618:J2911,8,0)),"")</f>
        <v/>
      </c>
      <c r="J2795" s="877" t="str">
        <f ca="1">IFERROR(IF(VLOOKUP(C2795,' Disaggregation - Section E '!A$618:J2911,9,0)="","",VLOOKUP(C2795,' Disaggregation - Section E '!A$618:J2911,9,0)),"")</f>
        <v/>
      </c>
      <c r="K2795" s="873" t="str">
        <f ca="1">IFERROR(VLOOKUP(C2795,' Disaggregation - Section E '!A$618:J2911,3,0),"")</f>
        <v/>
      </c>
      <c r="L2795" s="873"/>
      <c r="M2795" s="873" t="str">
        <f ca="1">IFERROR(IF(VLOOKUP(C2795,' Disaggregation - Section E '!A$618:O1714,15,0)=0,"",VLOOKUP(C2795,' Disaggregation - Section E '!A$618:O1714,15,0)),"")</f>
        <v/>
      </c>
      <c r="N2795" s="877" t="str">
        <f ca="1">IFERROR(IF(VLOOKUP(C2795,' Disaggregation - Section E '!A$618:J2911,10,0)=0,"",VLOOKUP(C2795,' Disaggregation - Section E '!A$618:J2911,10,0)),"")</f>
        <v/>
      </c>
      <c r="O2795" s="873"/>
    </row>
    <row r="2796" spans="1:15" x14ac:dyDescent="0.35">
      <c r="A2796" s="873" t="b">
        <f t="shared" ca="1" si="162"/>
        <v>0</v>
      </c>
      <c r="B2796" s="873"/>
      <c r="C2796" s="884" t="str">
        <f ca="1">IF(COUNTA(O$1703:O2796)=1,"",OFFSET(B2794,-COUNTA(O$1703:O2796)+3,1))</f>
        <v>a1655000001juNBAAY</v>
      </c>
      <c r="D2796" s="878"/>
      <c r="E2796" s="875" t="str">
        <f ca="1">IFERROR(IF(VLOOKUP(C2796,' Disaggregation - Section E '!A$618:J2912,7,0)="","",VLOOKUP(C2796,' Disaggregation - Section E '!A$618:J2912,7,0)*100),"")</f>
        <v/>
      </c>
      <c r="F2796" s="877" t="str">
        <f ca="1">IFERROR(VLOOKUP(C2796,' Disaggregation - Section E '!A$618:J2912,5,0),"")</f>
        <v/>
      </c>
      <c r="G2796" s="876" t="str">
        <f ca="1">IFERROR(IF(VLOOKUP(C2796,' Disaggregation - Section E '!A$618:J2912,6,0)="","",VLOOKUP(C2796,' Disaggregation - Section E '!A$618:J2912,6,0)),"")</f>
        <v/>
      </c>
      <c r="H2796" s="876" t="str">
        <f ca="1">IFERROR(IF(INDEX(' Disaggregation - Section E '!F$618:F2912,MATCH(C2796,' Disaggregation - Section E '!A$618:A2912,0)+1,1)&lt;&gt;0,INDEX(' Disaggregation - Section E '!F$618:F2912,MATCH(C2796,' Disaggregation - Section E '!A$618:A2912,0)+1,1),""),"")</f>
        <v/>
      </c>
      <c r="I2796" s="877" t="str">
        <f ca="1">IFERROR(IF(VLOOKUP(C2796,' Disaggregation - Section E '!A$618:J2912,8,0)=0,"",VLOOKUP(C2796,' Disaggregation - Section E '!A$618:J2912,8,0)),"")</f>
        <v/>
      </c>
      <c r="J2796" s="877" t="str">
        <f ca="1">IFERROR(IF(VLOOKUP(C2796,' Disaggregation - Section E '!A$618:J2912,9,0)="","",VLOOKUP(C2796,' Disaggregation - Section E '!A$618:J2912,9,0)),"")</f>
        <v/>
      </c>
      <c r="K2796" s="873" t="str">
        <f ca="1">IFERROR(VLOOKUP(C2796,' Disaggregation - Section E '!A$618:J2912,3,0),"")</f>
        <v/>
      </c>
      <c r="L2796" s="873"/>
      <c r="M2796" s="873" t="str">
        <f ca="1">IFERROR(IF(VLOOKUP(C2796,' Disaggregation - Section E '!A$618:O1715,15,0)=0,"",VLOOKUP(C2796,' Disaggregation - Section E '!A$618:O1715,15,0)),"")</f>
        <v/>
      </c>
      <c r="N2796" s="877" t="str">
        <f ca="1">IFERROR(IF(VLOOKUP(C2796,' Disaggregation - Section E '!A$618:J2912,10,0)=0,"",VLOOKUP(C2796,' Disaggregation - Section E '!A$618:J2912,10,0)),"")</f>
        <v/>
      </c>
      <c r="O2796" s="873"/>
    </row>
    <row r="2797" spans="1:15" x14ac:dyDescent="0.35">
      <c r="A2797" s="873" t="b">
        <f t="shared" ca="1" si="162"/>
        <v>0</v>
      </c>
      <c r="B2797" s="873"/>
      <c r="C2797" s="884" t="str">
        <f ca="1">IF(COUNTA(O$1703:O2797)=1,"",OFFSET(B2795,-COUNTA(O$1703:O2797)+3,1))</f>
        <v>a1655000001juNCAAY</v>
      </c>
      <c r="D2797" s="878"/>
      <c r="E2797" s="875" t="str">
        <f ca="1">IFERROR(IF(VLOOKUP(C2797,' Disaggregation - Section E '!A$618:J2913,7,0)="","",VLOOKUP(C2797,' Disaggregation - Section E '!A$618:J2913,7,0)*100),"")</f>
        <v/>
      </c>
      <c r="F2797" s="877" t="str">
        <f ca="1">IFERROR(VLOOKUP(C2797,' Disaggregation - Section E '!A$618:J2913,5,0),"")</f>
        <v/>
      </c>
      <c r="G2797" s="876" t="str">
        <f ca="1">IFERROR(IF(VLOOKUP(C2797,' Disaggregation - Section E '!A$618:J2913,6,0)="","",VLOOKUP(C2797,' Disaggregation - Section E '!A$618:J2913,6,0)),"")</f>
        <v/>
      </c>
      <c r="H2797" s="876" t="str">
        <f ca="1">IFERROR(IF(INDEX(' Disaggregation - Section E '!F$618:F2913,MATCH(C2797,' Disaggregation - Section E '!A$618:A2913,0)+1,1)&lt;&gt;0,INDEX(' Disaggregation - Section E '!F$618:F2913,MATCH(C2797,' Disaggregation - Section E '!A$618:A2913,0)+1,1),""),"")</f>
        <v/>
      </c>
      <c r="I2797" s="877" t="str">
        <f ca="1">IFERROR(IF(VLOOKUP(C2797,' Disaggregation - Section E '!A$618:J2913,8,0)=0,"",VLOOKUP(C2797,' Disaggregation - Section E '!A$618:J2913,8,0)),"")</f>
        <v/>
      </c>
      <c r="J2797" s="877" t="str">
        <f ca="1">IFERROR(IF(VLOOKUP(C2797,' Disaggregation - Section E '!A$618:J2913,9,0)="","",VLOOKUP(C2797,' Disaggregation - Section E '!A$618:J2913,9,0)),"")</f>
        <v/>
      </c>
      <c r="K2797" s="873" t="str">
        <f ca="1">IFERROR(VLOOKUP(C2797,' Disaggregation - Section E '!A$618:J2913,3,0),"")</f>
        <v/>
      </c>
      <c r="L2797" s="873"/>
      <c r="M2797" s="873" t="str">
        <f ca="1">IFERROR(IF(VLOOKUP(C2797,' Disaggregation - Section E '!A$618:O1716,15,0)=0,"",VLOOKUP(C2797,' Disaggregation - Section E '!A$618:O1716,15,0)),"")</f>
        <v/>
      </c>
      <c r="N2797" s="877" t="str">
        <f ca="1">IFERROR(IF(VLOOKUP(C2797,' Disaggregation - Section E '!A$618:J2913,10,0)=0,"",VLOOKUP(C2797,' Disaggregation - Section E '!A$618:J2913,10,0)),"")</f>
        <v/>
      </c>
      <c r="O2797" s="873"/>
    </row>
    <row r="2798" spans="1:15" x14ac:dyDescent="0.35">
      <c r="A2798" s="873" t="b">
        <f t="shared" ca="1" si="162"/>
        <v>0</v>
      </c>
      <c r="B2798" s="873"/>
      <c r="C2798" s="884" t="str">
        <f ca="1">IF(COUNTA(O$1703:O2798)=1,"",OFFSET(B2796,-COUNTA(O$1703:O2798)+3,1))</f>
        <v>a1655000001juNDAAY</v>
      </c>
      <c r="D2798" s="878"/>
      <c r="E2798" s="875" t="str">
        <f ca="1">IFERROR(IF(VLOOKUP(C2798,' Disaggregation - Section E '!A$618:J2914,7,0)="","",VLOOKUP(C2798,' Disaggregation - Section E '!A$618:J2914,7,0)*100),"")</f>
        <v/>
      </c>
      <c r="F2798" s="877" t="str">
        <f ca="1">IFERROR(VLOOKUP(C2798,' Disaggregation - Section E '!A$618:J2914,5,0),"")</f>
        <v/>
      </c>
      <c r="G2798" s="876" t="str">
        <f ca="1">IFERROR(IF(VLOOKUP(C2798,' Disaggregation - Section E '!A$618:J2914,6,0)="","",VLOOKUP(C2798,' Disaggregation - Section E '!A$618:J2914,6,0)),"")</f>
        <v/>
      </c>
      <c r="H2798" s="876" t="str">
        <f ca="1">IFERROR(IF(INDEX(' Disaggregation - Section E '!F$618:F2914,MATCH(C2798,' Disaggregation - Section E '!A$618:A2914,0)+1,1)&lt;&gt;0,INDEX(' Disaggregation - Section E '!F$618:F2914,MATCH(C2798,' Disaggregation - Section E '!A$618:A2914,0)+1,1),""),"")</f>
        <v/>
      </c>
      <c r="I2798" s="877" t="str">
        <f ca="1">IFERROR(IF(VLOOKUP(C2798,' Disaggregation - Section E '!A$618:J2914,8,0)=0,"",VLOOKUP(C2798,' Disaggregation - Section E '!A$618:J2914,8,0)),"")</f>
        <v/>
      </c>
      <c r="J2798" s="877" t="str">
        <f ca="1">IFERROR(IF(VLOOKUP(C2798,' Disaggregation - Section E '!A$618:J2914,9,0)="","",VLOOKUP(C2798,' Disaggregation - Section E '!A$618:J2914,9,0)),"")</f>
        <v/>
      </c>
      <c r="K2798" s="873" t="str">
        <f ca="1">IFERROR(VLOOKUP(C2798,' Disaggregation - Section E '!A$618:J2914,3,0),"")</f>
        <v/>
      </c>
      <c r="L2798" s="873"/>
      <c r="M2798" s="873" t="str">
        <f ca="1">IFERROR(IF(VLOOKUP(C2798,' Disaggregation - Section E '!A$618:O1717,15,0)=0,"",VLOOKUP(C2798,' Disaggregation - Section E '!A$618:O1717,15,0)),"")</f>
        <v/>
      </c>
      <c r="N2798" s="877" t="str">
        <f ca="1">IFERROR(IF(VLOOKUP(C2798,' Disaggregation - Section E '!A$618:J2914,10,0)=0,"",VLOOKUP(C2798,' Disaggregation - Section E '!A$618:J2914,10,0)),"")</f>
        <v/>
      </c>
      <c r="O2798" s="873"/>
    </row>
    <row r="2799" spans="1:15" x14ac:dyDescent="0.35">
      <c r="A2799" s="873" t="b">
        <f t="shared" ca="1" si="162"/>
        <v>0</v>
      </c>
      <c r="B2799" s="873"/>
      <c r="C2799" s="884" t="str">
        <f ca="1">IF(COUNTA(O$1703:O2799)=1,"",OFFSET(B2797,-COUNTA(O$1703:O2799)+3,1))</f>
        <v>a1655000001juNEAAY</v>
      </c>
      <c r="D2799" s="878"/>
      <c r="E2799" s="875" t="str">
        <f ca="1">IFERROR(IF(VLOOKUP(C2799,' Disaggregation - Section E '!A$618:J2915,7,0)="","",VLOOKUP(C2799,' Disaggregation - Section E '!A$618:J2915,7,0)*100),"")</f>
        <v/>
      </c>
      <c r="F2799" s="877" t="str">
        <f ca="1">IFERROR(VLOOKUP(C2799,' Disaggregation - Section E '!A$618:J2915,5,0),"")</f>
        <v/>
      </c>
      <c r="G2799" s="876" t="str">
        <f ca="1">IFERROR(IF(VLOOKUP(C2799,' Disaggregation - Section E '!A$618:J2915,6,0)="","",VLOOKUP(C2799,' Disaggregation - Section E '!A$618:J2915,6,0)),"")</f>
        <v/>
      </c>
      <c r="H2799" s="876" t="str">
        <f ca="1">IFERROR(IF(INDEX(' Disaggregation - Section E '!F$618:F2915,MATCH(C2799,' Disaggregation - Section E '!A$618:A2915,0)+1,1)&lt;&gt;0,INDEX(' Disaggregation - Section E '!F$618:F2915,MATCH(C2799,' Disaggregation - Section E '!A$618:A2915,0)+1,1),""),"")</f>
        <v/>
      </c>
      <c r="I2799" s="877" t="str">
        <f ca="1">IFERROR(IF(VLOOKUP(C2799,' Disaggregation - Section E '!A$618:J2915,8,0)=0,"",VLOOKUP(C2799,' Disaggregation - Section E '!A$618:J2915,8,0)),"")</f>
        <v/>
      </c>
      <c r="J2799" s="877" t="str">
        <f ca="1">IFERROR(IF(VLOOKUP(C2799,' Disaggregation - Section E '!A$618:J2915,9,0)="","",VLOOKUP(C2799,' Disaggregation - Section E '!A$618:J2915,9,0)),"")</f>
        <v/>
      </c>
      <c r="K2799" s="873" t="str">
        <f ca="1">IFERROR(VLOOKUP(C2799,' Disaggregation - Section E '!A$618:J2915,3,0),"")</f>
        <v/>
      </c>
      <c r="L2799" s="873"/>
      <c r="M2799" s="873" t="str">
        <f ca="1">IFERROR(IF(VLOOKUP(C2799,' Disaggregation - Section E '!A$618:O1718,15,0)=0,"",VLOOKUP(C2799,' Disaggregation - Section E '!A$618:O1718,15,0)),"")</f>
        <v/>
      </c>
      <c r="N2799" s="877" t="str">
        <f ca="1">IFERROR(IF(VLOOKUP(C2799,' Disaggregation - Section E '!A$618:J2915,10,0)=0,"",VLOOKUP(C2799,' Disaggregation - Section E '!A$618:J2915,10,0)),"")</f>
        <v/>
      </c>
      <c r="O2799" s="873"/>
    </row>
    <row r="2800" spans="1:15" x14ac:dyDescent="0.35">
      <c r="A2800" s="873" t="b">
        <f t="shared" ca="1" si="162"/>
        <v>0</v>
      </c>
      <c r="B2800" s="873"/>
      <c r="C2800" s="884" t="str">
        <f ca="1">IF(COUNTA(O$1703:O2800)=1,"",OFFSET(B2798,-COUNTA(O$1703:O2800)+3,1))</f>
        <v>a1655000001juNFAAY</v>
      </c>
      <c r="D2800" s="878"/>
      <c r="E2800" s="875" t="str">
        <f ca="1">IFERROR(IF(VLOOKUP(C2800,' Disaggregation - Section E '!A$618:J2916,7,0)="","",VLOOKUP(C2800,' Disaggregation - Section E '!A$618:J2916,7,0)*100),"")</f>
        <v/>
      </c>
      <c r="F2800" s="877" t="str">
        <f ca="1">IFERROR(VLOOKUP(C2800,' Disaggregation - Section E '!A$618:J2916,5,0),"")</f>
        <v/>
      </c>
      <c r="G2800" s="876" t="str">
        <f ca="1">IFERROR(IF(VLOOKUP(C2800,' Disaggregation - Section E '!A$618:J2916,6,0)="","",VLOOKUP(C2800,' Disaggregation - Section E '!A$618:J2916,6,0)),"")</f>
        <v/>
      </c>
      <c r="H2800" s="876" t="str">
        <f ca="1">IFERROR(IF(INDEX(' Disaggregation - Section E '!F$618:F2916,MATCH(C2800,' Disaggregation - Section E '!A$618:A2916,0)+1,1)&lt;&gt;0,INDEX(' Disaggregation - Section E '!F$618:F2916,MATCH(C2800,' Disaggregation - Section E '!A$618:A2916,0)+1,1),""),"")</f>
        <v/>
      </c>
      <c r="I2800" s="877" t="str">
        <f ca="1">IFERROR(IF(VLOOKUP(C2800,' Disaggregation - Section E '!A$618:J2916,8,0)=0,"",VLOOKUP(C2800,' Disaggregation - Section E '!A$618:J2916,8,0)),"")</f>
        <v/>
      </c>
      <c r="J2800" s="877" t="str">
        <f ca="1">IFERROR(IF(VLOOKUP(C2800,' Disaggregation - Section E '!A$618:J2916,9,0)="","",VLOOKUP(C2800,' Disaggregation - Section E '!A$618:J2916,9,0)),"")</f>
        <v/>
      </c>
      <c r="K2800" s="873" t="str">
        <f ca="1">IFERROR(VLOOKUP(C2800,' Disaggregation - Section E '!A$618:J2916,3,0),"")</f>
        <v/>
      </c>
      <c r="L2800" s="873"/>
      <c r="M2800" s="873" t="str">
        <f ca="1">IFERROR(IF(VLOOKUP(C2800,' Disaggregation - Section E '!A$618:O1719,15,0)=0,"",VLOOKUP(C2800,' Disaggregation - Section E '!A$618:O1719,15,0)),"")</f>
        <v/>
      </c>
      <c r="N2800" s="877" t="str">
        <f ca="1">IFERROR(IF(VLOOKUP(C2800,' Disaggregation - Section E '!A$618:J2916,10,0)=0,"",VLOOKUP(C2800,' Disaggregation - Section E '!A$618:J2916,10,0)),"")</f>
        <v/>
      </c>
      <c r="O2800" s="873"/>
    </row>
    <row r="2801" spans="1:15" x14ac:dyDescent="0.35">
      <c r="A2801" s="873" t="b">
        <f t="shared" ca="1" si="162"/>
        <v>0</v>
      </c>
      <c r="B2801" s="873"/>
      <c r="C2801" s="884" t="str">
        <f ca="1">IF(COUNTA(O$1703:O2801)=1,"",OFFSET(B2799,-COUNTA(O$1703:O2801)+3,1))</f>
        <v>a1655000001juNGAAY</v>
      </c>
      <c r="D2801" s="878"/>
      <c r="E2801" s="875" t="str">
        <f ca="1">IFERROR(IF(VLOOKUP(C2801,' Disaggregation - Section E '!A$618:J2917,7,0)="","",VLOOKUP(C2801,' Disaggregation - Section E '!A$618:J2917,7,0)*100),"")</f>
        <v/>
      </c>
      <c r="F2801" s="877" t="str">
        <f ca="1">IFERROR(VLOOKUP(C2801,' Disaggregation - Section E '!A$618:J2917,5,0),"")</f>
        <v/>
      </c>
      <c r="G2801" s="876" t="str">
        <f ca="1">IFERROR(IF(VLOOKUP(C2801,' Disaggregation - Section E '!A$618:J2917,6,0)="","",VLOOKUP(C2801,' Disaggregation - Section E '!A$618:J2917,6,0)),"")</f>
        <v/>
      </c>
      <c r="H2801" s="876" t="str">
        <f ca="1">IFERROR(IF(INDEX(' Disaggregation - Section E '!F$618:F2917,MATCH(C2801,' Disaggregation - Section E '!A$618:A2917,0)+1,1)&lt;&gt;0,INDEX(' Disaggregation - Section E '!F$618:F2917,MATCH(C2801,' Disaggregation - Section E '!A$618:A2917,0)+1,1),""),"")</f>
        <v/>
      </c>
      <c r="I2801" s="877" t="str">
        <f ca="1">IFERROR(IF(VLOOKUP(C2801,' Disaggregation - Section E '!A$618:J2917,8,0)=0,"",VLOOKUP(C2801,' Disaggregation - Section E '!A$618:J2917,8,0)),"")</f>
        <v/>
      </c>
      <c r="J2801" s="877" t="str">
        <f ca="1">IFERROR(IF(VLOOKUP(C2801,' Disaggregation - Section E '!A$618:J2917,9,0)="","",VLOOKUP(C2801,' Disaggregation - Section E '!A$618:J2917,9,0)),"")</f>
        <v/>
      </c>
      <c r="K2801" s="873" t="str">
        <f ca="1">IFERROR(VLOOKUP(C2801,' Disaggregation - Section E '!A$618:J2917,3,0),"")</f>
        <v/>
      </c>
      <c r="L2801" s="873"/>
      <c r="M2801" s="873" t="str">
        <f ca="1">IFERROR(IF(VLOOKUP(C2801,' Disaggregation - Section E '!A$618:O1720,15,0)=0,"",VLOOKUP(C2801,' Disaggregation - Section E '!A$618:O1720,15,0)),"")</f>
        <v/>
      </c>
      <c r="N2801" s="877" t="str">
        <f ca="1">IFERROR(IF(VLOOKUP(C2801,' Disaggregation - Section E '!A$618:J2917,10,0)=0,"",VLOOKUP(C2801,' Disaggregation - Section E '!A$618:J2917,10,0)),"")</f>
        <v/>
      </c>
      <c r="O2801" s="873"/>
    </row>
    <row r="2802" spans="1:15" x14ac:dyDescent="0.35">
      <c r="A2802" s="873" t="b">
        <f t="shared" ca="1" si="162"/>
        <v>0</v>
      </c>
      <c r="B2802" s="873"/>
      <c r="C2802" s="884" t="str">
        <f ca="1">IF(COUNTA(O$1703:O2802)=1,"",OFFSET(B2800,-COUNTA(O$1703:O2802)+3,1))</f>
        <v>a1655000001juNHAAY</v>
      </c>
      <c r="D2802" s="878"/>
      <c r="E2802" s="875" t="str">
        <f ca="1">IFERROR(IF(VLOOKUP(C2802,' Disaggregation - Section E '!A$618:J2918,7,0)="","",VLOOKUP(C2802,' Disaggregation - Section E '!A$618:J2918,7,0)*100),"")</f>
        <v/>
      </c>
      <c r="F2802" s="877" t="str">
        <f ca="1">IFERROR(VLOOKUP(C2802,' Disaggregation - Section E '!A$618:J2918,5,0),"")</f>
        <v/>
      </c>
      <c r="G2802" s="876" t="str">
        <f ca="1">IFERROR(IF(VLOOKUP(C2802,' Disaggregation - Section E '!A$618:J2918,6,0)="","",VLOOKUP(C2802,' Disaggregation - Section E '!A$618:J2918,6,0)),"")</f>
        <v/>
      </c>
      <c r="H2802" s="876" t="str">
        <f ca="1">IFERROR(IF(INDEX(' Disaggregation - Section E '!F$618:F2918,MATCH(C2802,' Disaggregation - Section E '!A$618:A2918,0)+1,1)&lt;&gt;0,INDEX(' Disaggregation - Section E '!F$618:F2918,MATCH(C2802,' Disaggregation - Section E '!A$618:A2918,0)+1,1),""),"")</f>
        <v/>
      </c>
      <c r="I2802" s="877" t="str">
        <f ca="1">IFERROR(IF(VLOOKUP(C2802,' Disaggregation - Section E '!A$618:J2918,8,0)=0,"",VLOOKUP(C2802,' Disaggregation - Section E '!A$618:J2918,8,0)),"")</f>
        <v/>
      </c>
      <c r="J2802" s="877" t="str">
        <f ca="1">IFERROR(IF(VLOOKUP(C2802,' Disaggregation - Section E '!A$618:J2918,9,0)="","",VLOOKUP(C2802,' Disaggregation - Section E '!A$618:J2918,9,0)),"")</f>
        <v/>
      </c>
      <c r="K2802" s="873" t="str">
        <f ca="1">IFERROR(VLOOKUP(C2802,' Disaggregation - Section E '!A$618:J2918,3,0),"")</f>
        <v/>
      </c>
      <c r="L2802" s="873"/>
      <c r="M2802" s="873" t="str">
        <f ca="1">IFERROR(IF(VLOOKUP(C2802,' Disaggregation - Section E '!A$618:O1721,15,0)=0,"",VLOOKUP(C2802,' Disaggregation - Section E '!A$618:O1721,15,0)),"")</f>
        <v/>
      </c>
      <c r="N2802" s="877" t="str">
        <f ca="1">IFERROR(IF(VLOOKUP(C2802,' Disaggregation - Section E '!A$618:J2918,10,0)=0,"",VLOOKUP(C2802,' Disaggregation - Section E '!A$618:J2918,10,0)),"")</f>
        <v/>
      </c>
      <c r="O2802" s="873"/>
    </row>
    <row r="2803" spans="1:15" x14ac:dyDescent="0.35">
      <c r="A2803" s="873" t="b">
        <f t="shared" ca="1" si="162"/>
        <v>0</v>
      </c>
      <c r="B2803" s="873"/>
      <c r="C2803" s="884" t="str">
        <f ca="1">IF(COUNTA(O$1703:O2803)=1,"",OFFSET(B2801,-COUNTA(O$1703:O2803)+3,1))</f>
        <v>a1655000001juNIAAY</v>
      </c>
      <c r="D2803" s="878"/>
      <c r="E2803" s="875" t="str">
        <f ca="1">IFERROR(IF(VLOOKUP(C2803,' Disaggregation - Section E '!A$618:J2919,7,0)="","",VLOOKUP(C2803,' Disaggregation - Section E '!A$618:J2919,7,0)*100),"")</f>
        <v/>
      </c>
      <c r="F2803" s="877" t="str">
        <f ca="1">IFERROR(VLOOKUP(C2803,' Disaggregation - Section E '!A$618:J2919,5,0),"")</f>
        <v/>
      </c>
      <c r="G2803" s="876" t="str">
        <f ca="1">IFERROR(IF(VLOOKUP(C2803,' Disaggregation - Section E '!A$618:J2919,6,0)="","",VLOOKUP(C2803,' Disaggregation - Section E '!A$618:J2919,6,0)),"")</f>
        <v/>
      </c>
      <c r="H2803" s="876" t="str">
        <f ca="1">IFERROR(IF(INDEX(' Disaggregation - Section E '!F$618:F2919,MATCH(C2803,' Disaggregation - Section E '!A$618:A2919,0)+1,1)&lt;&gt;0,INDEX(' Disaggregation - Section E '!F$618:F2919,MATCH(C2803,' Disaggregation - Section E '!A$618:A2919,0)+1,1),""),"")</f>
        <v/>
      </c>
      <c r="I2803" s="877" t="str">
        <f ca="1">IFERROR(IF(VLOOKUP(C2803,' Disaggregation - Section E '!A$618:J2919,8,0)=0,"",VLOOKUP(C2803,' Disaggregation - Section E '!A$618:J2919,8,0)),"")</f>
        <v/>
      </c>
      <c r="J2803" s="877" t="str">
        <f ca="1">IFERROR(IF(VLOOKUP(C2803,' Disaggregation - Section E '!A$618:J2919,9,0)="","",VLOOKUP(C2803,' Disaggregation - Section E '!A$618:J2919,9,0)),"")</f>
        <v/>
      </c>
      <c r="K2803" s="873" t="str">
        <f ca="1">IFERROR(VLOOKUP(C2803,' Disaggregation - Section E '!A$618:J2919,3,0),"")</f>
        <v/>
      </c>
      <c r="L2803" s="873"/>
      <c r="M2803" s="873" t="str">
        <f ca="1">IFERROR(IF(VLOOKUP(C2803,' Disaggregation - Section E '!A$618:O1722,15,0)=0,"",VLOOKUP(C2803,' Disaggregation - Section E '!A$618:O1722,15,0)),"")</f>
        <v/>
      </c>
      <c r="N2803" s="877" t="str">
        <f ca="1">IFERROR(IF(VLOOKUP(C2803,' Disaggregation - Section E '!A$618:J2919,10,0)=0,"",VLOOKUP(C2803,' Disaggregation - Section E '!A$618:J2919,10,0)),"")</f>
        <v/>
      </c>
      <c r="O2803" s="873"/>
    </row>
    <row r="2804" spans="1:15" x14ac:dyDescent="0.35">
      <c r="A2804" s="873" t="b">
        <f t="shared" ca="1" si="162"/>
        <v>0</v>
      </c>
      <c r="B2804" s="873"/>
      <c r="C2804" s="884" t="str">
        <f ca="1">IF(COUNTA(O$1703:O2804)=1,"",OFFSET(B2802,-COUNTA(O$1703:O2804)+3,1))</f>
        <v>a1655000001juNJAAY</v>
      </c>
      <c r="D2804" s="878"/>
      <c r="E2804" s="875" t="str">
        <f ca="1">IFERROR(IF(VLOOKUP(C2804,' Disaggregation - Section E '!A$618:J2920,7,0)="","",VLOOKUP(C2804,' Disaggregation - Section E '!A$618:J2920,7,0)*100),"")</f>
        <v/>
      </c>
      <c r="F2804" s="877" t="str">
        <f ca="1">IFERROR(VLOOKUP(C2804,' Disaggregation - Section E '!A$618:J2920,5,0),"")</f>
        <v/>
      </c>
      <c r="G2804" s="876" t="str">
        <f ca="1">IFERROR(IF(VLOOKUP(C2804,' Disaggregation - Section E '!A$618:J2920,6,0)="","",VLOOKUP(C2804,' Disaggregation - Section E '!A$618:J2920,6,0)),"")</f>
        <v/>
      </c>
      <c r="H2804" s="876" t="str">
        <f ca="1">IFERROR(IF(INDEX(' Disaggregation - Section E '!F$618:F2920,MATCH(C2804,' Disaggregation - Section E '!A$618:A2920,0)+1,1)&lt;&gt;0,INDEX(' Disaggregation - Section E '!F$618:F2920,MATCH(C2804,' Disaggregation - Section E '!A$618:A2920,0)+1,1),""),"")</f>
        <v/>
      </c>
      <c r="I2804" s="877" t="str">
        <f ca="1">IFERROR(IF(VLOOKUP(C2804,' Disaggregation - Section E '!A$618:J2920,8,0)=0,"",VLOOKUP(C2804,' Disaggregation - Section E '!A$618:J2920,8,0)),"")</f>
        <v/>
      </c>
      <c r="J2804" s="877" t="str">
        <f ca="1">IFERROR(IF(VLOOKUP(C2804,' Disaggregation - Section E '!A$618:J2920,9,0)="","",VLOOKUP(C2804,' Disaggregation - Section E '!A$618:J2920,9,0)),"")</f>
        <v/>
      </c>
      <c r="K2804" s="873" t="str">
        <f ca="1">IFERROR(VLOOKUP(C2804,' Disaggregation - Section E '!A$618:J2920,3,0),"")</f>
        <v/>
      </c>
      <c r="L2804" s="873"/>
      <c r="M2804" s="873" t="str">
        <f ca="1">IFERROR(IF(VLOOKUP(C2804,' Disaggregation - Section E '!A$618:O1723,15,0)=0,"",VLOOKUP(C2804,' Disaggregation - Section E '!A$618:O1723,15,0)),"")</f>
        <v/>
      </c>
      <c r="N2804" s="877" t="str">
        <f ca="1">IFERROR(IF(VLOOKUP(C2804,' Disaggregation - Section E '!A$618:J2920,10,0)=0,"",VLOOKUP(C2804,' Disaggregation - Section E '!A$618:J2920,10,0)),"")</f>
        <v/>
      </c>
      <c r="O2804" s="873"/>
    </row>
    <row r="2805" spans="1:15" x14ac:dyDescent="0.35">
      <c r="A2805" s="873" t="b">
        <f t="shared" ca="1" si="162"/>
        <v>0</v>
      </c>
      <c r="B2805" s="873"/>
      <c r="C2805" s="884" t="str">
        <f ca="1">IF(COUNTA(O$1703:O2805)=1,"",OFFSET(B2803,-COUNTA(O$1703:O2805)+3,1))</f>
        <v>a1655000001juNKAAY</v>
      </c>
      <c r="D2805" s="878"/>
      <c r="E2805" s="875" t="str">
        <f ca="1">IFERROR(IF(VLOOKUP(C2805,' Disaggregation - Section E '!A$618:J2921,7,0)="","",VLOOKUP(C2805,' Disaggregation - Section E '!A$618:J2921,7,0)*100),"")</f>
        <v/>
      </c>
      <c r="F2805" s="877" t="str">
        <f ca="1">IFERROR(VLOOKUP(C2805,' Disaggregation - Section E '!A$618:J2921,5,0),"")</f>
        <v/>
      </c>
      <c r="G2805" s="876" t="str">
        <f ca="1">IFERROR(IF(VLOOKUP(C2805,' Disaggregation - Section E '!A$618:J2921,6,0)="","",VLOOKUP(C2805,' Disaggregation - Section E '!A$618:J2921,6,0)),"")</f>
        <v/>
      </c>
      <c r="H2805" s="876" t="str">
        <f ca="1">IFERROR(IF(INDEX(' Disaggregation - Section E '!F$618:F2921,MATCH(C2805,' Disaggregation - Section E '!A$618:A2921,0)+1,1)&lt;&gt;0,INDEX(' Disaggregation - Section E '!F$618:F2921,MATCH(C2805,' Disaggregation - Section E '!A$618:A2921,0)+1,1),""),"")</f>
        <v/>
      </c>
      <c r="I2805" s="877" t="str">
        <f ca="1">IFERROR(IF(VLOOKUP(C2805,' Disaggregation - Section E '!A$618:J2921,8,0)=0,"",VLOOKUP(C2805,' Disaggregation - Section E '!A$618:J2921,8,0)),"")</f>
        <v/>
      </c>
      <c r="J2805" s="877" t="str">
        <f ca="1">IFERROR(IF(VLOOKUP(C2805,' Disaggregation - Section E '!A$618:J2921,9,0)="","",VLOOKUP(C2805,' Disaggregation - Section E '!A$618:J2921,9,0)),"")</f>
        <v/>
      </c>
      <c r="K2805" s="873" t="str">
        <f ca="1">IFERROR(VLOOKUP(C2805,' Disaggregation - Section E '!A$618:J2921,3,0),"")</f>
        <v/>
      </c>
      <c r="L2805" s="873"/>
      <c r="M2805" s="873" t="str">
        <f ca="1">IFERROR(IF(VLOOKUP(C2805,' Disaggregation - Section E '!A$618:O1724,15,0)=0,"",VLOOKUP(C2805,' Disaggregation - Section E '!A$618:O1724,15,0)),"")</f>
        <v/>
      </c>
      <c r="N2805" s="877" t="str">
        <f ca="1">IFERROR(IF(VLOOKUP(C2805,' Disaggregation - Section E '!A$618:J2921,10,0)=0,"",VLOOKUP(C2805,' Disaggregation - Section E '!A$618:J2921,10,0)),"")</f>
        <v/>
      </c>
      <c r="O2805" s="873"/>
    </row>
    <row r="2806" spans="1:15" x14ac:dyDescent="0.35">
      <c r="A2806" s="873" t="b">
        <f t="shared" ca="1" si="162"/>
        <v>0</v>
      </c>
      <c r="B2806" s="873"/>
      <c r="C2806" s="884" t="str">
        <f ca="1">IF(COUNTA(O$1703:O2806)=1,"",OFFSET(B2804,-COUNTA(O$1703:O2806)+3,1))</f>
        <v>a1655000001juNLAAY</v>
      </c>
      <c r="D2806" s="878"/>
      <c r="E2806" s="875" t="str">
        <f ca="1">IFERROR(IF(VLOOKUP(C2806,' Disaggregation - Section E '!A$618:J2922,7,0)="","",VLOOKUP(C2806,' Disaggregation - Section E '!A$618:J2922,7,0)*100),"")</f>
        <v/>
      </c>
      <c r="F2806" s="877" t="str">
        <f ca="1">IFERROR(VLOOKUP(C2806,' Disaggregation - Section E '!A$618:J2922,5,0),"")</f>
        <v/>
      </c>
      <c r="G2806" s="876" t="str">
        <f ca="1">IFERROR(IF(VLOOKUP(C2806,' Disaggregation - Section E '!A$618:J2922,6,0)="","",VLOOKUP(C2806,' Disaggregation - Section E '!A$618:J2922,6,0)),"")</f>
        <v/>
      </c>
      <c r="H2806" s="876" t="str">
        <f ca="1">IFERROR(IF(INDEX(' Disaggregation - Section E '!F$618:F2922,MATCH(C2806,' Disaggregation - Section E '!A$618:A2922,0)+1,1)&lt;&gt;0,INDEX(' Disaggregation - Section E '!F$618:F2922,MATCH(C2806,' Disaggregation - Section E '!A$618:A2922,0)+1,1),""),"")</f>
        <v/>
      </c>
      <c r="I2806" s="877" t="str">
        <f ca="1">IFERROR(IF(VLOOKUP(C2806,' Disaggregation - Section E '!A$618:J2922,8,0)=0,"",VLOOKUP(C2806,' Disaggregation - Section E '!A$618:J2922,8,0)),"")</f>
        <v/>
      </c>
      <c r="J2806" s="877" t="str">
        <f ca="1">IFERROR(IF(VLOOKUP(C2806,' Disaggregation - Section E '!A$618:J2922,9,0)="","",VLOOKUP(C2806,' Disaggregation - Section E '!A$618:J2922,9,0)),"")</f>
        <v/>
      </c>
      <c r="K2806" s="873" t="str">
        <f ca="1">IFERROR(VLOOKUP(C2806,' Disaggregation - Section E '!A$618:J2922,3,0),"")</f>
        <v/>
      </c>
      <c r="L2806" s="873"/>
      <c r="M2806" s="873" t="str">
        <f ca="1">IFERROR(IF(VLOOKUP(C2806,' Disaggregation - Section E '!A$618:O1725,15,0)=0,"",VLOOKUP(C2806,' Disaggregation - Section E '!A$618:O1725,15,0)),"")</f>
        <v/>
      </c>
      <c r="N2806" s="877" t="str">
        <f ca="1">IFERROR(IF(VLOOKUP(C2806,' Disaggregation - Section E '!A$618:J2922,10,0)=0,"",VLOOKUP(C2806,' Disaggregation - Section E '!A$618:J2922,10,0)),"")</f>
        <v/>
      </c>
      <c r="O2806" s="873"/>
    </row>
    <row r="2807" spans="1:15" x14ac:dyDescent="0.35">
      <c r="A2807" s="873" t="b">
        <f t="shared" ca="1" si="162"/>
        <v>0</v>
      </c>
      <c r="B2807" s="873"/>
      <c r="C2807" s="884" t="str">
        <f ca="1">IF(COUNTA(O$1703:O2807)=1,"",OFFSET(B2805,-COUNTA(O$1703:O2807)+3,1))</f>
        <v>a1655000001juNMAAY</v>
      </c>
      <c r="D2807" s="878"/>
      <c r="E2807" s="875" t="str">
        <f ca="1">IFERROR(IF(VLOOKUP(C2807,' Disaggregation - Section E '!A$618:J2923,7,0)="","",VLOOKUP(C2807,' Disaggregation - Section E '!A$618:J2923,7,0)*100),"")</f>
        <v/>
      </c>
      <c r="F2807" s="877" t="str">
        <f ca="1">IFERROR(VLOOKUP(C2807,' Disaggregation - Section E '!A$618:J2923,5,0),"")</f>
        <v/>
      </c>
      <c r="G2807" s="876" t="str">
        <f ca="1">IFERROR(IF(VLOOKUP(C2807,' Disaggregation - Section E '!A$618:J2923,6,0)="","",VLOOKUP(C2807,' Disaggregation - Section E '!A$618:J2923,6,0)),"")</f>
        <v/>
      </c>
      <c r="H2807" s="876" t="str">
        <f ca="1">IFERROR(IF(INDEX(' Disaggregation - Section E '!F$618:F2923,MATCH(C2807,' Disaggregation - Section E '!A$618:A2923,0)+1,1)&lt;&gt;0,INDEX(' Disaggregation - Section E '!F$618:F2923,MATCH(C2807,' Disaggregation - Section E '!A$618:A2923,0)+1,1),""),"")</f>
        <v/>
      </c>
      <c r="I2807" s="877" t="str">
        <f ca="1">IFERROR(IF(VLOOKUP(C2807,' Disaggregation - Section E '!A$618:J2923,8,0)=0,"",VLOOKUP(C2807,' Disaggregation - Section E '!A$618:J2923,8,0)),"")</f>
        <v/>
      </c>
      <c r="J2807" s="877" t="str">
        <f ca="1">IFERROR(IF(VLOOKUP(C2807,' Disaggregation - Section E '!A$618:J2923,9,0)="","",VLOOKUP(C2807,' Disaggregation - Section E '!A$618:J2923,9,0)),"")</f>
        <v/>
      </c>
      <c r="K2807" s="873" t="str">
        <f ca="1">IFERROR(VLOOKUP(C2807,' Disaggregation - Section E '!A$618:J2923,3,0),"")</f>
        <v/>
      </c>
      <c r="L2807" s="873"/>
      <c r="M2807" s="873" t="str">
        <f ca="1">IFERROR(IF(VLOOKUP(C2807,' Disaggregation - Section E '!A$618:O1726,15,0)=0,"",VLOOKUP(C2807,' Disaggregation - Section E '!A$618:O1726,15,0)),"")</f>
        <v/>
      </c>
      <c r="N2807" s="877" t="str">
        <f ca="1">IFERROR(IF(VLOOKUP(C2807,' Disaggregation - Section E '!A$618:J2923,10,0)=0,"",VLOOKUP(C2807,' Disaggregation - Section E '!A$618:J2923,10,0)),"")</f>
        <v/>
      </c>
      <c r="O2807" s="873"/>
    </row>
    <row r="2808" spans="1:15" x14ac:dyDescent="0.35">
      <c r="A2808" s="873" t="b">
        <f t="shared" ca="1" si="162"/>
        <v>0</v>
      </c>
      <c r="B2808" s="873"/>
      <c r="C2808" s="884" t="str">
        <f ca="1">IF(COUNTA(O$1703:O2808)=1,"",OFFSET(B2806,-COUNTA(O$1703:O2808)+3,1))</f>
        <v>a1655000001juNNAAY</v>
      </c>
      <c r="D2808" s="878"/>
      <c r="E2808" s="875" t="str">
        <f ca="1">IFERROR(IF(VLOOKUP(C2808,' Disaggregation - Section E '!A$618:J2924,7,0)="","",VLOOKUP(C2808,' Disaggregation - Section E '!A$618:J2924,7,0)*100),"")</f>
        <v/>
      </c>
      <c r="F2808" s="877" t="str">
        <f ca="1">IFERROR(VLOOKUP(C2808,' Disaggregation - Section E '!A$618:J2924,5,0),"")</f>
        <v/>
      </c>
      <c r="G2808" s="876" t="str">
        <f ca="1">IFERROR(IF(VLOOKUP(C2808,' Disaggregation - Section E '!A$618:J2924,6,0)="","",VLOOKUP(C2808,' Disaggregation - Section E '!A$618:J2924,6,0)),"")</f>
        <v/>
      </c>
      <c r="H2808" s="876" t="str">
        <f ca="1">IFERROR(IF(INDEX(' Disaggregation - Section E '!F$618:F2924,MATCH(C2808,' Disaggregation - Section E '!A$618:A2924,0)+1,1)&lt;&gt;0,INDEX(' Disaggregation - Section E '!F$618:F2924,MATCH(C2808,' Disaggregation - Section E '!A$618:A2924,0)+1,1),""),"")</f>
        <v/>
      </c>
      <c r="I2808" s="877" t="str">
        <f ca="1">IFERROR(IF(VLOOKUP(C2808,' Disaggregation - Section E '!A$618:J2924,8,0)=0,"",VLOOKUP(C2808,' Disaggregation - Section E '!A$618:J2924,8,0)),"")</f>
        <v/>
      </c>
      <c r="J2808" s="877" t="str">
        <f ca="1">IFERROR(IF(VLOOKUP(C2808,' Disaggregation - Section E '!A$618:J2924,9,0)="","",VLOOKUP(C2808,' Disaggregation - Section E '!A$618:J2924,9,0)),"")</f>
        <v/>
      </c>
      <c r="K2808" s="873" t="str">
        <f ca="1">IFERROR(VLOOKUP(C2808,' Disaggregation - Section E '!A$618:J2924,3,0),"")</f>
        <v/>
      </c>
      <c r="L2808" s="873"/>
      <c r="M2808" s="873" t="str">
        <f ca="1">IFERROR(IF(VLOOKUP(C2808,' Disaggregation - Section E '!A$618:O1727,15,0)=0,"",VLOOKUP(C2808,' Disaggregation - Section E '!A$618:O1727,15,0)),"")</f>
        <v/>
      </c>
      <c r="N2808" s="877" t="str">
        <f ca="1">IFERROR(IF(VLOOKUP(C2808,' Disaggregation - Section E '!A$618:J2924,10,0)=0,"",VLOOKUP(C2808,' Disaggregation - Section E '!A$618:J2924,10,0)),"")</f>
        <v/>
      </c>
      <c r="O2808" s="873"/>
    </row>
    <row r="2809" spans="1:15" x14ac:dyDescent="0.35">
      <c r="A2809" s="873" t="b">
        <f t="shared" ca="1" si="162"/>
        <v>0</v>
      </c>
      <c r="B2809" s="873"/>
      <c r="C2809" s="884" t="str">
        <f ca="1">IF(COUNTA(O$1703:O2809)=1,"",OFFSET(B2807,-COUNTA(O$1703:O2809)+3,1))</f>
        <v>a1655000001juNOAAY</v>
      </c>
      <c r="D2809" s="878"/>
      <c r="E2809" s="875" t="str">
        <f ca="1">IFERROR(IF(VLOOKUP(C2809,' Disaggregation - Section E '!A$618:J2925,7,0)="","",VLOOKUP(C2809,' Disaggregation - Section E '!A$618:J2925,7,0)*100),"")</f>
        <v/>
      </c>
      <c r="F2809" s="877" t="str">
        <f ca="1">IFERROR(VLOOKUP(C2809,' Disaggregation - Section E '!A$618:J2925,5,0),"")</f>
        <v/>
      </c>
      <c r="G2809" s="876" t="str">
        <f ca="1">IFERROR(IF(VLOOKUP(C2809,' Disaggregation - Section E '!A$618:J2925,6,0)="","",VLOOKUP(C2809,' Disaggregation - Section E '!A$618:J2925,6,0)),"")</f>
        <v/>
      </c>
      <c r="H2809" s="876" t="str">
        <f ca="1">IFERROR(IF(INDEX(' Disaggregation - Section E '!F$618:F2925,MATCH(C2809,' Disaggregation - Section E '!A$618:A2925,0)+1,1)&lt;&gt;0,INDEX(' Disaggregation - Section E '!F$618:F2925,MATCH(C2809,' Disaggregation - Section E '!A$618:A2925,0)+1,1),""),"")</f>
        <v/>
      </c>
      <c r="I2809" s="877" t="str">
        <f ca="1">IFERROR(IF(VLOOKUP(C2809,' Disaggregation - Section E '!A$618:J2925,8,0)=0,"",VLOOKUP(C2809,' Disaggregation - Section E '!A$618:J2925,8,0)),"")</f>
        <v/>
      </c>
      <c r="J2809" s="877" t="str">
        <f ca="1">IFERROR(IF(VLOOKUP(C2809,' Disaggregation - Section E '!A$618:J2925,9,0)="","",VLOOKUP(C2809,' Disaggregation - Section E '!A$618:J2925,9,0)),"")</f>
        <v/>
      </c>
      <c r="K2809" s="873" t="str">
        <f ca="1">IFERROR(VLOOKUP(C2809,' Disaggregation - Section E '!A$618:J2925,3,0),"")</f>
        <v/>
      </c>
      <c r="L2809" s="873"/>
      <c r="M2809" s="873" t="str">
        <f ca="1">IFERROR(IF(VLOOKUP(C2809,' Disaggregation - Section E '!A$618:O1728,15,0)=0,"",VLOOKUP(C2809,' Disaggregation - Section E '!A$618:O1728,15,0)),"")</f>
        <v/>
      </c>
      <c r="N2809" s="877" t="str">
        <f ca="1">IFERROR(IF(VLOOKUP(C2809,' Disaggregation - Section E '!A$618:J2925,10,0)=0,"",VLOOKUP(C2809,' Disaggregation - Section E '!A$618:J2925,10,0)),"")</f>
        <v/>
      </c>
      <c r="O2809" s="873"/>
    </row>
    <row r="2810" spans="1:15" x14ac:dyDescent="0.35">
      <c r="A2810" s="873" t="b">
        <f t="shared" ca="1" si="162"/>
        <v>0</v>
      </c>
      <c r="B2810" s="873"/>
      <c r="C2810" s="884" t="str">
        <f ca="1">IF(COUNTA(O$1703:O2810)=1,"",OFFSET(B2808,-COUNTA(O$1703:O2810)+3,1))</f>
        <v>a1655000001juNPAAY</v>
      </c>
      <c r="D2810" s="878"/>
      <c r="E2810" s="875" t="str">
        <f ca="1">IFERROR(IF(VLOOKUP(C2810,' Disaggregation - Section E '!A$618:J2926,7,0)="","",VLOOKUP(C2810,' Disaggregation - Section E '!A$618:J2926,7,0)*100),"")</f>
        <v/>
      </c>
      <c r="F2810" s="877" t="str">
        <f ca="1">IFERROR(VLOOKUP(C2810,' Disaggregation - Section E '!A$618:J2926,5,0),"")</f>
        <v/>
      </c>
      <c r="G2810" s="876" t="str">
        <f ca="1">IFERROR(IF(VLOOKUP(C2810,' Disaggregation - Section E '!A$618:J2926,6,0)="","",VLOOKUP(C2810,' Disaggregation - Section E '!A$618:J2926,6,0)),"")</f>
        <v/>
      </c>
      <c r="H2810" s="876" t="str">
        <f ca="1">IFERROR(IF(INDEX(' Disaggregation - Section E '!F$618:F2926,MATCH(C2810,' Disaggregation - Section E '!A$618:A2926,0)+1,1)&lt;&gt;0,INDEX(' Disaggregation - Section E '!F$618:F2926,MATCH(C2810,' Disaggregation - Section E '!A$618:A2926,0)+1,1),""),"")</f>
        <v/>
      </c>
      <c r="I2810" s="877" t="str">
        <f ca="1">IFERROR(IF(VLOOKUP(C2810,' Disaggregation - Section E '!A$618:J2926,8,0)=0,"",VLOOKUP(C2810,' Disaggregation - Section E '!A$618:J2926,8,0)),"")</f>
        <v/>
      </c>
      <c r="J2810" s="877" t="str">
        <f ca="1">IFERROR(IF(VLOOKUP(C2810,' Disaggregation - Section E '!A$618:J2926,9,0)="","",VLOOKUP(C2810,' Disaggregation - Section E '!A$618:J2926,9,0)),"")</f>
        <v/>
      </c>
      <c r="K2810" s="873" t="str">
        <f ca="1">IFERROR(VLOOKUP(C2810,' Disaggregation - Section E '!A$618:J2926,3,0),"")</f>
        <v/>
      </c>
      <c r="L2810" s="873"/>
      <c r="M2810" s="873" t="str">
        <f ca="1">IFERROR(IF(VLOOKUP(C2810,' Disaggregation - Section E '!A$618:O1729,15,0)=0,"",VLOOKUP(C2810,' Disaggregation - Section E '!A$618:O1729,15,0)),"")</f>
        <v/>
      </c>
      <c r="N2810" s="877" t="str">
        <f ca="1">IFERROR(IF(VLOOKUP(C2810,' Disaggregation - Section E '!A$618:J2926,10,0)=0,"",VLOOKUP(C2810,' Disaggregation - Section E '!A$618:J2926,10,0)),"")</f>
        <v/>
      </c>
      <c r="O2810" s="873"/>
    </row>
    <row r="2811" spans="1:15" x14ac:dyDescent="0.35">
      <c r="A2811" s="873" t="b">
        <f t="shared" ca="1" si="162"/>
        <v>0</v>
      </c>
      <c r="B2811" s="873"/>
      <c r="C2811" s="884" t="str">
        <f ca="1">IF(COUNTA(O$1703:O2811)=1,"",OFFSET(B2809,-COUNTA(O$1703:O2811)+3,1))</f>
        <v>a1655000001juNQAAY</v>
      </c>
      <c r="D2811" s="878"/>
      <c r="E2811" s="875" t="str">
        <f ca="1">IFERROR(IF(VLOOKUP(C2811,' Disaggregation - Section E '!A$618:J2927,7,0)="","",VLOOKUP(C2811,' Disaggregation - Section E '!A$618:J2927,7,0)*100),"")</f>
        <v/>
      </c>
      <c r="F2811" s="877" t="str">
        <f ca="1">IFERROR(VLOOKUP(C2811,' Disaggregation - Section E '!A$618:J2927,5,0),"")</f>
        <v/>
      </c>
      <c r="G2811" s="876" t="str">
        <f ca="1">IFERROR(IF(VLOOKUP(C2811,' Disaggregation - Section E '!A$618:J2927,6,0)="","",VLOOKUP(C2811,' Disaggregation - Section E '!A$618:J2927,6,0)),"")</f>
        <v/>
      </c>
      <c r="H2811" s="876" t="str">
        <f ca="1">IFERROR(IF(INDEX(' Disaggregation - Section E '!F$618:F2927,MATCH(C2811,' Disaggregation - Section E '!A$618:A2927,0)+1,1)&lt;&gt;0,INDEX(' Disaggregation - Section E '!F$618:F2927,MATCH(C2811,' Disaggregation - Section E '!A$618:A2927,0)+1,1),""),"")</f>
        <v/>
      </c>
      <c r="I2811" s="877" t="str">
        <f ca="1">IFERROR(IF(VLOOKUP(C2811,' Disaggregation - Section E '!A$618:J2927,8,0)=0,"",VLOOKUP(C2811,' Disaggregation - Section E '!A$618:J2927,8,0)),"")</f>
        <v/>
      </c>
      <c r="J2811" s="877" t="str">
        <f ca="1">IFERROR(IF(VLOOKUP(C2811,' Disaggregation - Section E '!A$618:J2927,9,0)="","",VLOOKUP(C2811,' Disaggregation - Section E '!A$618:J2927,9,0)),"")</f>
        <v/>
      </c>
      <c r="K2811" s="873" t="str">
        <f ca="1">IFERROR(VLOOKUP(C2811,' Disaggregation - Section E '!A$618:J2927,3,0),"")</f>
        <v/>
      </c>
      <c r="L2811" s="873"/>
      <c r="M2811" s="873" t="str">
        <f ca="1">IFERROR(IF(VLOOKUP(C2811,' Disaggregation - Section E '!A$618:O1730,15,0)=0,"",VLOOKUP(C2811,' Disaggregation - Section E '!A$618:O1730,15,0)),"")</f>
        <v/>
      </c>
      <c r="N2811" s="877" t="str">
        <f ca="1">IFERROR(IF(VLOOKUP(C2811,' Disaggregation - Section E '!A$618:J2927,10,0)=0,"",VLOOKUP(C2811,' Disaggregation - Section E '!A$618:J2927,10,0)),"")</f>
        <v/>
      </c>
      <c r="O2811" s="873"/>
    </row>
    <row r="2812" spans="1:15" x14ac:dyDescent="0.35">
      <c r="A2812" s="873" t="b">
        <f t="shared" ca="1" si="162"/>
        <v>0</v>
      </c>
      <c r="B2812" s="873"/>
      <c r="C2812" s="884" t="str">
        <f ca="1">IF(COUNTA(O$1703:O2812)=1,"",OFFSET(B2810,-COUNTA(O$1703:O2812)+3,1))</f>
        <v>a1655000001juNRAAY</v>
      </c>
      <c r="D2812" s="878"/>
      <c r="E2812" s="875" t="str">
        <f ca="1">IFERROR(IF(VLOOKUP(C2812,' Disaggregation - Section E '!A$618:J2928,7,0)="","",VLOOKUP(C2812,' Disaggregation - Section E '!A$618:J2928,7,0)*100),"")</f>
        <v/>
      </c>
      <c r="F2812" s="877" t="str">
        <f ca="1">IFERROR(VLOOKUP(C2812,' Disaggregation - Section E '!A$618:J2928,5,0),"")</f>
        <v/>
      </c>
      <c r="G2812" s="876" t="str">
        <f ca="1">IFERROR(IF(VLOOKUP(C2812,' Disaggregation - Section E '!A$618:J2928,6,0)="","",VLOOKUP(C2812,' Disaggregation - Section E '!A$618:J2928,6,0)),"")</f>
        <v/>
      </c>
      <c r="H2812" s="876" t="str">
        <f ca="1">IFERROR(IF(INDEX(' Disaggregation - Section E '!F$618:F2928,MATCH(C2812,' Disaggregation - Section E '!A$618:A2928,0)+1,1)&lt;&gt;0,INDEX(' Disaggregation - Section E '!F$618:F2928,MATCH(C2812,' Disaggregation - Section E '!A$618:A2928,0)+1,1),""),"")</f>
        <v/>
      </c>
      <c r="I2812" s="877" t="str">
        <f ca="1">IFERROR(IF(VLOOKUP(C2812,' Disaggregation - Section E '!A$618:J2928,8,0)=0,"",VLOOKUP(C2812,' Disaggregation - Section E '!A$618:J2928,8,0)),"")</f>
        <v/>
      </c>
      <c r="J2812" s="877" t="str">
        <f ca="1">IFERROR(IF(VLOOKUP(C2812,' Disaggregation - Section E '!A$618:J2928,9,0)="","",VLOOKUP(C2812,' Disaggregation - Section E '!A$618:J2928,9,0)),"")</f>
        <v/>
      </c>
      <c r="K2812" s="873" t="str">
        <f ca="1">IFERROR(VLOOKUP(C2812,' Disaggregation - Section E '!A$618:J2928,3,0),"")</f>
        <v/>
      </c>
      <c r="L2812" s="873"/>
      <c r="M2812" s="873" t="str">
        <f ca="1">IFERROR(IF(VLOOKUP(C2812,' Disaggregation - Section E '!A$618:O1731,15,0)=0,"",VLOOKUP(C2812,' Disaggregation - Section E '!A$618:O1731,15,0)),"")</f>
        <v/>
      </c>
      <c r="N2812" s="877" t="str">
        <f ca="1">IFERROR(IF(VLOOKUP(C2812,' Disaggregation - Section E '!A$618:J2928,10,0)=0,"",VLOOKUP(C2812,' Disaggregation - Section E '!A$618:J2928,10,0)),"")</f>
        <v/>
      </c>
      <c r="O2812" s="873"/>
    </row>
    <row r="2813" spans="1:15" x14ac:dyDescent="0.35">
      <c r="A2813" s="873" t="b">
        <f t="shared" ca="1" si="162"/>
        <v>0</v>
      </c>
      <c r="B2813" s="873"/>
      <c r="C2813" s="884" t="str">
        <f ca="1">IF(COUNTA(O$1703:O2813)=1,"",OFFSET(B2811,-COUNTA(O$1703:O2813)+3,1))</f>
        <v>a1655000001juNSAAY</v>
      </c>
      <c r="D2813" s="878"/>
      <c r="E2813" s="875" t="str">
        <f ca="1">IFERROR(IF(VLOOKUP(C2813,' Disaggregation - Section E '!A$618:J2929,7,0)="","",VLOOKUP(C2813,' Disaggregation - Section E '!A$618:J2929,7,0)*100),"")</f>
        <v/>
      </c>
      <c r="F2813" s="877" t="str">
        <f ca="1">IFERROR(VLOOKUP(C2813,' Disaggregation - Section E '!A$618:J2929,5,0),"")</f>
        <v/>
      </c>
      <c r="G2813" s="876" t="str">
        <f ca="1">IFERROR(IF(VLOOKUP(C2813,' Disaggregation - Section E '!A$618:J2929,6,0)="","",VLOOKUP(C2813,' Disaggregation - Section E '!A$618:J2929,6,0)),"")</f>
        <v/>
      </c>
      <c r="H2813" s="876" t="str">
        <f ca="1">IFERROR(IF(INDEX(' Disaggregation - Section E '!F$618:F2929,MATCH(C2813,' Disaggregation - Section E '!A$618:A2929,0)+1,1)&lt;&gt;0,INDEX(' Disaggregation - Section E '!F$618:F2929,MATCH(C2813,' Disaggregation - Section E '!A$618:A2929,0)+1,1),""),"")</f>
        <v/>
      </c>
      <c r="I2813" s="877" t="str">
        <f ca="1">IFERROR(IF(VLOOKUP(C2813,' Disaggregation - Section E '!A$618:J2929,8,0)=0,"",VLOOKUP(C2813,' Disaggregation - Section E '!A$618:J2929,8,0)),"")</f>
        <v/>
      </c>
      <c r="J2813" s="877" t="str">
        <f ca="1">IFERROR(IF(VLOOKUP(C2813,' Disaggregation - Section E '!A$618:J2929,9,0)="","",VLOOKUP(C2813,' Disaggregation - Section E '!A$618:J2929,9,0)),"")</f>
        <v/>
      </c>
      <c r="K2813" s="873" t="str">
        <f ca="1">IFERROR(VLOOKUP(C2813,' Disaggregation - Section E '!A$618:J2929,3,0),"")</f>
        <v/>
      </c>
      <c r="L2813" s="873"/>
      <c r="M2813" s="873" t="str">
        <f ca="1">IFERROR(IF(VLOOKUP(C2813,' Disaggregation - Section E '!A$618:O1732,15,0)=0,"",VLOOKUP(C2813,' Disaggregation - Section E '!A$618:O1732,15,0)),"")</f>
        <v/>
      </c>
      <c r="N2813" s="877" t="str">
        <f ca="1">IFERROR(IF(VLOOKUP(C2813,' Disaggregation - Section E '!A$618:J2929,10,0)=0,"",VLOOKUP(C2813,' Disaggregation - Section E '!A$618:J2929,10,0)),"")</f>
        <v/>
      </c>
      <c r="O2813" s="873"/>
    </row>
    <row r="2814" spans="1:15" x14ac:dyDescent="0.35">
      <c r="A2814" s="873" t="b">
        <f t="shared" ca="1" si="162"/>
        <v>0</v>
      </c>
      <c r="B2814" s="873"/>
      <c r="C2814" s="884" t="str">
        <f ca="1">IF(COUNTA(O$1703:O2814)=1,"",OFFSET(B2812,-COUNTA(O$1703:O2814)+3,1))</f>
        <v>a1655000001juNTAAY</v>
      </c>
      <c r="D2814" s="878"/>
      <c r="E2814" s="875" t="str">
        <f ca="1">IFERROR(IF(VLOOKUP(C2814,' Disaggregation - Section E '!A$618:J2930,7,0)="","",VLOOKUP(C2814,' Disaggregation - Section E '!A$618:J2930,7,0)*100),"")</f>
        <v/>
      </c>
      <c r="F2814" s="877" t="str">
        <f ca="1">IFERROR(VLOOKUP(C2814,' Disaggregation - Section E '!A$618:J2930,5,0),"")</f>
        <v/>
      </c>
      <c r="G2814" s="876" t="str">
        <f ca="1">IFERROR(IF(VLOOKUP(C2814,' Disaggregation - Section E '!A$618:J2930,6,0)="","",VLOOKUP(C2814,' Disaggregation - Section E '!A$618:J2930,6,0)),"")</f>
        <v/>
      </c>
      <c r="H2814" s="876" t="str">
        <f ca="1">IFERROR(IF(INDEX(' Disaggregation - Section E '!F$618:F2930,MATCH(C2814,' Disaggregation - Section E '!A$618:A2930,0)+1,1)&lt;&gt;0,INDEX(' Disaggregation - Section E '!F$618:F2930,MATCH(C2814,' Disaggregation - Section E '!A$618:A2930,0)+1,1),""),"")</f>
        <v/>
      </c>
      <c r="I2814" s="877" t="str">
        <f ca="1">IFERROR(IF(VLOOKUP(C2814,' Disaggregation - Section E '!A$618:J2930,8,0)=0,"",VLOOKUP(C2814,' Disaggregation - Section E '!A$618:J2930,8,0)),"")</f>
        <v/>
      </c>
      <c r="J2814" s="877" t="str">
        <f ca="1">IFERROR(IF(VLOOKUP(C2814,' Disaggregation - Section E '!A$618:J2930,9,0)="","",VLOOKUP(C2814,' Disaggregation - Section E '!A$618:J2930,9,0)),"")</f>
        <v/>
      </c>
      <c r="K2814" s="873" t="str">
        <f ca="1">IFERROR(VLOOKUP(C2814,' Disaggregation - Section E '!A$618:J2930,3,0),"")</f>
        <v/>
      </c>
      <c r="L2814" s="873"/>
      <c r="M2814" s="873" t="str">
        <f ca="1">IFERROR(IF(VLOOKUP(C2814,' Disaggregation - Section E '!A$618:O1733,15,0)=0,"",VLOOKUP(C2814,' Disaggregation - Section E '!A$618:O1733,15,0)),"")</f>
        <v/>
      </c>
      <c r="N2814" s="877" t="str">
        <f ca="1">IFERROR(IF(VLOOKUP(C2814,' Disaggregation - Section E '!A$618:J2930,10,0)=0,"",VLOOKUP(C2814,' Disaggregation - Section E '!A$618:J2930,10,0)),"")</f>
        <v/>
      </c>
      <c r="O2814" s="873"/>
    </row>
    <row r="2815" spans="1:15" x14ac:dyDescent="0.35">
      <c r="A2815" s="873" t="b">
        <f t="shared" ca="1" si="162"/>
        <v>0</v>
      </c>
      <c r="B2815" s="873"/>
      <c r="C2815" s="884" t="str">
        <f ca="1">IF(COUNTA(O$1703:O2815)=1,"",OFFSET(B2813,-COUNTA(O$1703:O2815)+3,1))</f>
        <v>a1655000001juNUAAY</v>
      </c>
      <c r="D2815" s="878"/>
      <c r="E2815" s="875" t="str">
        <f ca="1">IFERROR(IF(VLOOKUP(C2815,' Disaggregation - Section E '!A$618:J2931,7,0)="","",VLOOKUP(C2815,' Disaggregation - Section E '!A$618:J2931,7,0)*100),"")</f>
        <v/>
      </c>
      <c r="F2815" s="877" t="str">
        <f ca="1">IFERROR(VLOOKUP(C2815,' Disaggregation - Section E '!A$618:J2931,5,0),"")</f>
        <v/>
      </c>
      <c r="G2815" s="876" t="str">
        <f ca="1">IFERROR(IF(VLOOKUP(C2815,' Disaggregation - Section E '!A$618:J2931,6,0)="","",VLOOKUP(C2815,' Disaggregation - Section E '!A$618:J2931,6,0)),"")</f>
        <v/>
      </c>
      <c r="H2815" s="876" t="str">
        <f ca="1">IFERROR(IF(INDEX(' Disaggregation - Section E '!F$618:F2931,MATCH(C2815,' Disaggregation - Section E '!A$618:A2931,0)+1,1)&lt;&gt;0,INDEX(' Disaggregation - Section E '!F$618:F2931,MATCH(C2815,' Disaggregation - Section E '!A$618:A2931,0)+1,1),""),"")</f>
        <v/>
      </c>
      <c r="I2815" s="877" t="str">
        <f ca="1">IFERROR(IF(VLOOKUP(C2815,' Disaggregation - Section E '!A$618:J2931,8,0)=0,"",VLOOKUP(C2815,' Disaggregation - Section E '!A$618:J2931,8,0)),"")</f>
        <v/>
      </c>
      <c r="J2815" s="877" t="str">
        <f ca="1">IFERROR(IF(VLOOKUP(C2815,' Disaggregation - Section E '!A$618:J2931,9,0)="","",VLOOKUP(C2815,' Disaggregation - Section E '!A$618:J2931,9,0)),"")</f>
        <v/>
      </c>
      <c r="K2815" s="873" t="str">
        <f ca="1">IFERROR(VLOOKUP(C2815,' Disaggregation - Section E '!A$618:J2931,3,0),"")</f>
        <v/>
      </c>
      <c r="L2815" s="873"/>
      <c r="M2815" s="873" t="str">
        <f ca="1">IFERROR(IF(VLOOKUP(C2815,' Disaggregation - Section E '!A$618:O1734,15,0)=0,"",VLOOKUP(C2815,' Disaggregation - Section E '!A$618:O1734,15,0)),"")</f>
        <v/>
      </c>
      <c r="N2815" s="877" t="str">
        <f ca="1">IFERROR(IF(VLOOKUP(C2815,' Disaggregation - Section E '!A$618:J2931,10,0)=0,"",VLOOKUP(C2815,' Disaggregation - Section E '!A$618:J2931,10,0)),"")</f>
        <v/>
      </c>
      <c r="O2815" s="873"/>
    </row>
    <row r="2816" spans="1:15" x14ac:dyDescent="0.35">
      <c r="A2816" s="873" t="b">
        <f t="shared" ca="1" si="162"/>
        <v>0</v>
      </c>
      <c r="B2816" s="873"/>
      <c r="C2816" s="884" t="str">
        <f ca="1">IF(COUNTA(O$1703:O2816)=1,"",OFFSET(B2814,-COUNTA(O$1703:O2816)+3,1))</f>
        <v>a1655000001juNVAAY</v>
      </c>
      <c r="D2816" s="878"/>
      <c r="E2816" s="875" t="str">
        <f ca="1">IFERROR(IF(VLOOKUP(C2816,' Disaggregation - Section E '!A$618:J2932,7,0)="","",VLOOKUP(C2816,' Disaggregation - Section E '!A$618:J2932,7,0)*100),"")</f>
        <v/>
      </c>
      <c r="F2816" s="877" t="str">
        <f ca="1">IFERROR(VLOOKUP(C2816,' Disaggregation - Section E '!A$618:J2932,5,0),"")</f>
        <v/>
      </c>
      <c r="G2816" s="876" t="str">
        <f ca="1">IFERROR(IF(VLOOKUP(C2816,' Disaggregation - Section E '!A$618:J2932,6,0)="","",VLOOKUP(C2816,' Disaggregation - Section E '!A$618:J2932,6,0)),"")</f>
        <v/>
      </c>
      <c r="H2816" s="876" t="str">
        <f ca="1">IFERROR(IF(INDEX(' Disaggregation - Section E '!F$618:F2932,MATCH(C2816,' Disaggregation - Section E '!A$618:A2932,0)+1,1)&lt;&gt;0,INDEX(' Disaggregation - Section E '!F$618:F2932,MATCH(C2816,' Disaggregation - Section E '!A$618:A2932,0)+1,1),""),"")</f>
        <v/>
      </c>
      <c r="I2816" s="877" t="str">
        <f ca="1">IFERROR(IF(VLOOKUP(C2816,' Disaggregation - Section E '!A$618:J2932,8,0)=0,"",VLOOKUP(C2816,' Disaggregation - Section E '!A$618:J2932,8,0)),"")</f>
        <v/>
      </c>
      <c r="J2816" s="877" t="str">
        <f ca="1">IFERROR(IF(VLOOKUP(C2816,' Disaggregation - Section E '!A$618:J2932,9,0)="","",VLOOKUP(C2816,' Disaggregation - Section E '!A$618:J2932,9,0)),"")</f>
        <v/>
      </c>
      <c r="K2816" s="873" t="str">
        <f ca="1">IFERROR(VLOOKUP(C2816,' Disaggregation - Section E '!A$618:J2932,3,0),"")</f>
        <v/>
      </c>
      <c r="L2816" s="873"/>
      <c r="M2816" s="873" t="str">
        <f ca="1">IFERROR(IF(VLOOKUP(C2816,' Disaggregation - Section E '!A$618:O1735,15,0)=0,"",VLOOKUP(C2816,' Disaggregation - Section E '!A$618:O1735,15,0)),"")</f>
        <v/>
      </c>
      <c r="N2816" s="877" t="str">
        <f ca="1">IFERROR(IF(VLOOKUP(C2816,' Disaggregation - Section E '!A$618:J2932,10,0)=0,"",VLOOKUP(C2816,' Disaggregation - Section E '!A$618:J2932,10,0)),"")</f>
        <v/>
      </c>
      <c r="O2816" s="873"/>
    </row>
    <row r="2817" spans="1:15" x14ac:dyDescent="0.35">
      <c r="A2817" s="873" t="b">
        <f t="shared" ref="A2817:A2880" ca="1" si="163">IF(M2817&lt;&gt;"",TRUE,FALSE)</f>
        <v>0</v>
      </c>
      <c r="B2817" s="873"/>
      <c r="C2817" s="884" t="str">
        <f ca="1">IF(COUNTA(O$1703:O2817)=1,"",OFFSET(B2815,-COUNTA(O$1703:O2817)+3,1))</f>
        <v>a1655000001juNWAAY</v>
      </c>
      <c r="D2817" s="878"/>
      <c r="E2817" s="875" t="str">
        <f ca="1">IFERROR(IF(VLOOKUP(C2817,' Disaggregation - Section E '!A$618:J2933,7,0)="","",VLOOKUP(C2817,' Disaggregation - Section E '!A$618:J2933,7,0)*100),"")</f>
        <v/>
      </c>
      <c r="F2817" s="877" t="str">
        <f ca="1">IFERROR(VLOOKUP(C2817,' Disaggregation - Section E '!A$618:J2933,5,0),"")</f>
        <v/>
      </c>
      <c r="G2817" s="876" t="str">
        <f ca="1">IFERROR(IF(VLOOKUP(C2817,' Disaggregation - Section E '!A$618:J2933,6,0)="","",VLOOKUP(C2817,' Disaggregation - Section E '!A$618:J2933,6,0)),"")</f>
        <v/>
      </c>
      <c r="H2817" s="876" t="str">
        <f ca="1">IFERROR(IF(INDEX(' Disaggregation - Section E '!F$618:F2933,MATCH(C2817,' Disaggregation - Section E '!A$618:A2933,0)+1,1)&lt;&gt;0,INDEX(' Disaggregation - Section E '!F$618:F2933,MATCH(C2817,' Disaggregation - Section E '!A$618:A2933,0)+1,1),""),"")</f>
        <v/>
      </c>
      <c r="I2817" s="877" t="str">
        <f ca="1">IFERROR(IF(VLOOKUP(C2817,' Disaggregation - Section E '!A$618:J2933,8,0)=0,"",VLOOKUP(C2817,' Disaggregation - Section E '!A$618:J2933,8,0)),"")</f>
        <v/>
      </c>
      <c r="J2817" s="877" t="str">
        <f ca="1">IFERROR(IF(VLOOKUP(C2817,' Disaggregation - Section E '!A$618:J2933,9,0)="","",VLOOKUP(C2817,' Disaggregation - Section E '!A$618:J2933,9,0)),"")</f>
        <v/>
      </c>
      <c r="K2817" s="873" t="str">
        <f ca="1">IFERROR(VLOOKUP(C2817,' Disaggregation - Section E '!A$618:J2933,3,0),"")</f>
        <v/>
      </c>
      <c r="L2817" s="873"/>
      <c r="M2817" s="873" t="str">
        <f ca="1">IFERROR(IF(VLOOKUP(C2817,' Disaggregation - Section E '!A$618:O1736,15,0)=0,"",VLOOKUP(C2817,' Disaggregation - Section E '!A$618:O1736,15,0)),"")</f>
        <v/>
      </c>
      <c r="N2817" s="877" t="str">
        <f ca="1">IFERROR(IF(VLOOKUP(C2817,' Disaggregation - Section E '!A$618:J2933,10,0)=0,"",VLOOKUP(C2817,' Disaggregation - Section E '!A$618:J2933,10,0)),"")</f>
        <v/>
      </c>
      <c r="O2817" s="873"/>
    </row>
    <row r="2818" spans="1:15" x14ac:dyDescent="0.35">
      <c r="A2818" s="873" t="b">
        <f t="shared" ca="1" si="163"/>
        <v>0</v>
      </c>
      <c r="B2818" s="873"/>
      <c r="C2818" s="884" t="str">
        <f ca="1">IF(COUNTA(O$1703:O2818)=1,"",OFFSET(B2816,-COUNTA(O$1703:O2818)+3,1))</f>
        <v>a1655000001juNXAAY</v>
      </c>
      <c r="D2818" s="878"/>
      <c r="E2818" s="875" t="str">
        <f ca="1">IFERROR(IF(VLOOKUP(C2818,' Disaggregation - Section E '!A$618:J2934,7,0)="","",VLOOKUP(C2818,' Disaggregation - Section E '!A$618:J2934,7,0)*100),"")</f>
        <v/>
      </c>
      <c r="F2818" s="877" t="str">
        <f ca="1">IFERROR(VLOOKUP(C2818,' Disaggregation - Section E '!A$618:J2934,5,0),"")</f>
        <v/>
      </c>
      <c r="G2818" s="876" t="str">
        <f ca="1">IFERROR(IF(VLOOKUP(C2818,' Disaggregation - Section E '!A$618:J2934,6,0)="","",VLOOKUP(C2818,' Disaggregation - Section E '!A$618:J2934,6,0)),"")</f>
        <v/>
      </c>
      <c r="H2818" s="876" t="str">
        <f ca="1">IFERROR(IF(INDEX(' Disaggregation - Section E '!F$618:F2934,MATCH(C2818,' Disaggregation - Section E '!A$618:A2934,0)+1,1)&lt;&gt;0,INDEX(' Disaggregation - Section E '!F$618:F2934,MATCH(C2818,' Disaggregation - Section E '!A$618:A2934,0)+1,1),""),"")</f>
        <v/>
      </c>
      <c r="I2818" s="877" t="str">
        <f ca="1">IFERROR(IF(VLOOKUP(C2818,' Disaggregation - Section E '!A$618:J2934,8,0)=0,"",VLOOKUP(C2818,' Disaggregation - Section E '!A$618:J2934,8,0)),"")</f>
        <v/>
      </c>
      <c r="J2818" s="877" t="str">
        <f ca="1">IFERROR(IF(VLOOKUP(C2818,' Disaggregation - Section E '!A$618:J2934,9,0)="","",VLOOKUP(C2818,' Disaggregation - Section E '!A$618:J2934,9,0)),"")</f>
        <v/>
      </c>
      <c r="K2818" s="873" t="str">
        <f ca="1">IFERROR(VLOOKUP(C2818,' Disaggregation - Section E '!A$618:J2934,3,0),"")</f>
        <v/>
      </c>
      <c r="L2818" s="873"/>
      <c r="M2818" s="873" t="str">
        <f ca="1">IFERROR(IF(VLOOKUP(C2818,' Disaggregation - Section E '!A$618:O1737,15,0)=0,"",VLOOKUP(C2818,' Disaggregation - Section E '!A$618:O1737,15,0)),"")</f>
        <v/>
      </c>
      <c r="N2818" s="877" t="str">
        <f ca="1">IFERROR(IF(VLOOKUP(C2818,' Disaggregation - Section E '!A$618:J2934,10,0)=0,"",VLOOKUP(C2818,' Disaggregation - Section E '!A$618:J2934,10,0)),"")</f>
        <v/>
      </c>
      <c r="O2818" s="873"/>
    </row>
    <row r="2819" spans="1:15" x14ac:dyDescent="0.35">
      <c r="A2819" s="873" t="b">
        <f t="shared" ca="1" si="163"/>
        <v>0</v>
      </c>
      <c r="B2819" s="873"/>
      <c r="C2819" s="884" t="str">
        <f ca="1">IF(COUNTA(O$1703:O2819)=1,"",OFFSET(B2817,-COUNTA(O$1703:O2819)+3,1))</f>
        <v>a1655000001juNYAAY</v>
      </c>
      <c r="D2819" s="878"/>
      <c r="E2819" s="875" t="str">
        <f ca="1">IFERROR(IF(VLOOKUP(C2819,' Disaggregation - Section E '!A$618:J2935,7,0)="","",VLOOKUP(C2819,' Disaggregation - Section E '!A$618:J2935,7,0)*100),"")</f>
        <v/>
      </c>
      <c r="F2819" s="877" t="str">
        <f ca="1">IFERROR(VLOOKUP(C2819,' Disaggregation - Section E '!A$618:J2935,5,0),"")</f>
        <v/>
      </c>
      <c r="G2819" s="876" t="str">
        <f ca="1">IFERROR(IF(VLOOKUP(C2819,' Disaggregation - Section E '!A$618:J2935,6,0)="","",VLOOKUP(C2819,' Disaggregation - Section E '!A$618:J2935,6,0)),"")</f>
        <v/>
      </c>
      <c r="H2819" s="876" t="str">
        <f ca="1">IFERROR(IF(INDEX(' Disaggregation - Section E '!F$618:F2935,MATCH(C2819,' Disaggregation - Section E '!A$618:A2935,0)+1,1)&lt;&gt;0,INDEX(' Disaggregation - Section E '!F$618:F2935,MATCH(C2819,' Disaggregation - Section E '!A$618:A2935,0)+1,1),""),"")</f>
        <v/>
      </c>
      <c r="I2819" s="877" t="str">
        <f ca="1">IFERROR(IF(VLOOKUP(C2819,' Disaggregation - Section E '!A$618:J2935,8,0)=0,"",VLOOKUP(C2819,' Disaggregation - Section E '!A$618:J2935,8,0)),"")</f>
        <v/>
      </c>
      <c r="J2819" s="877" t="str">
        <f ca="1">IFERROR(IF(VLOOKUP(C2819,' Disaggregation - Section E '!A$618:J2935,9,0)="","",VLOOKUP(C2819,' Disaggregation - Section E '!A$618:J2935,9,0)),"")</f>
        <v/>
      </c>
      <c r="K2819" s="873" t="str">
        <f ca="1">IFERROR(VLOOKUP(C2819,' Disaggregation - Section E '!A$618:J2935,3,0),"")</f>
        <v/>
      </c>
      <c r="L2819" s="873"/>
      <c r="M2819" s="873" t="str">
        <f ca="1">IFERROR(IF(VLOOKUP(C2819,' Disaggregation - Section E '!A$618:O1738,15,0)=0,"",VLOOKUP(C2819,' Disaggregation - Section E '!A$618:O1738,15,0)),"")</f>
        <v/>
      </c>
      <c r="N2819" s="877" t="str">
        <f ca="1">IFERROR(IF(VLOOKUP(C2819,' Disaggregation - Section E '!A$618:J2935,10,0)=0,"",VLOOKUP(C2819,' Disaggregation - Section E '!A$618:J2935,10,0)),"")</f>
        <v/>
      </c>
      <c r="O2819" s="873"/>
    </row>
    <row r="2820" spans="1:15" x14ac:dyDescent="0.35">
      <c r="A2820" s="873" t="b">
        <f t="shared" ca="1" si="163"/>
        <v>0</v>
      </c>
      <c r="B2820" s="873"/>
      <c r="C2820" s="884" t="str">
        <f ca="1">IF(COUNTA(O$1703:O2820)=1,"",OFFSET(B2818,-COUNTA(O$1703:O2820)+3,1))</f>
        <v>a1655000001juNZAAY</v>
      </c>
      <c r="D2820" s="878"/>
      <c r="E2820" s="875" t="str">
        <f ca="1">IFERROR(IF(VLOOKUP(C2820,' Disaggregation - Section E '!A$618:J2936,7,0)="","",VLOOKUP(C2820,' Disaggregation - Section E '!A$618:J2936,7,0)*100),"")</f>
        <v/>
      </c>
      <c r="F2820" s="877" t="str">
        <f ca="1">IFERROR(VLOOKUP(C2820,' Disaggregation - Section E '!A$618:J2936,5,0),"")</f>
        <v/>
      </c>
      <c r="G2820" s="876" t="str">
        <f ca="1">IFERROR(IF(VLOOKUP(C2820,' Disaggregation - Section E '!A$618:J2936,6,0)="","",VLOOKUP(C2820,' Disaggregation - Section E '!A$618:J2936,6,0)),"")</f>
        <v/>
      </c>
      <c r="H2820" s="876" t="str">
        <f ca="1">IFERROR(IF(INDEX(' Disaggregation - Section E '!F$618:F2936,MATCH(C2820,' Disaggregation - Section E '!A$618:A2936,0)+1,1)&lt;&gt;0,INDEX(' Disaggregation - Section E '!F$618:F2936,MATCH(C2820,' Disaggregation - Section E '!A$618:A2936,0)+1,1),""),"")</f>
        <v/>
      </c>
      <c r="I2820" s="877" t="str">
        <f ca="1">IFERROR(IF(VLOOKUP(C2820,' Disaggregation - Section E '!A$618:J2936,8,0)=0,"",VLOOKUP(C2820,' Disaggregation - Section E '!A$618:J2936,8,0)),"")</f>
        <v/>
      </c>
      <c r="J2820" s="877" t="str">
        <f ca="1">IFERROR(IF(VLOOKUP(C2820,' Disaggregation - Section E '!A$618:J2936,9,0)="","",VLOOKUP(C2820,' Disaggregation - Section E '!A$618:J2936,9,0)),"")</f>
        <v/>
      </c>
      <c r="K2820" s="873" t="str">
        <f ca="1">IFERROR(VLOOKUP(C2820,' Disaggregation - Section E '!A$618:J2936,3,0),"")</f>
        <v/>
      </c>
      <c r="L2820" s="873"/>
      <c r="M2820" s="873" t="str">
        <f ca="1">IFERROR(IF(VLOOKUP(C2820,' Disaggregation - Section E '!A$618:O1739,15,0)=0,"",VLOOKUP(C2820,' Disaggregation - Section E '!A$618:O1739,15,0)),"")</f>
        <v/>
      </c>
      <c r="N2820" s="877" t="str">
        <f ca="1">IFERROR(IF(VLOOKUP(C2820,' Disaggregation - Section E '!A$618:J2936,10,0)=0,"",VLOOKUP(C2820,' Disaggregation - Section E '!A$618:J2936,10,0)),"")</f>
        <v/>
      </c>
      <c r="O2820" s="873"/>
    </row>
    <row r="2821" spans="1:15" x14ac:dyDescent="0.35">
      <c r="A2821" s="873" t="b">
        <f t="shared" ca="1" si="163"/>
        <v>0</v>
      </c>
      <c r="B2821" s="873"/>
      <c r="C2821" s="884" t="str">
        <f ca="1">IF(COUNTA(O$1703:O2821)=1,"",OFFSET(B2819,-COUNTA(O$1703:O2821)+3,1))</f>
        <v>a1655000001juNaAAI</v>
      </c>
      <c r="D2821" s="878"/>
      <c r="E2821" s="875" t="str">
        <f ca="1">IFERROR(IF(VLOOKUP(C2821,' Disaggregation - Section E '!A$618:J2937,7,0)="","",VLOOKUP(C2821,' Disaggregation - Section E '!A$618:J2937,7,0)*100),"")</f>
        <v/>
      </c>
      <c r="F2821" s="877" t="str">
        <f ca="1">IFERROR(VLOOKUP(C2821,' Disaggregation - Section E '!A$618:J2937,5,0),"")</f>
        <v/>
      </c>
      <c r="G2821" s="876" t="str">
        <f ca="1">IFERROR(IF(VLOOKUP(C2821,' Disaggregation - Section E '!A$618:J2937,6,0)="","",VLOOKUP(C2821,' Disaggregation - Section E '!A$618:J2937,6,0)),"")</f>
        <v/>
      </c>
      <c r="H2821" s="876" t="str">
        <f ca="1">IFERROR(IF(INDEX(' Disaggregation - Section E '!F$618:F2937,MATCH(C2821,' Disaggregation - Section E '!A$618:A2937,0)+1,1)&lt;&gt;0,INDEX(' Disaggregation - Section E '!F$618:F2937,MATCH(C2821,' Disaggregation - Section E '!A$618:A2937,0)+1,1),""),"")</f>
        <v/>
      </c>
      <c r="I2821" s="877" t="str">
        <f ca="1">IFERROR(IF(VLOOKUP(C2821,' Disaggregation - Section E '!A$618:J2937,8,0)=0,"",VLOOKUP(C2821,' Disaggregation - Section E '!A$618:J2937,8,0)),"")</f>
        <v/>
      </c>
      <c r="J2821" s="877" t="str">
        <f ca="1">IFERROR(IF(VLOOKUP(C2821,' Disaggregation - Section E '!A$618:J2937,9,0)="","",VLOOKUP(C2821,' Disaggregation - Section E '!A$618:J2937,9,0)),"")</f>
        <v/>
      </c>
      <c r="K2821" s="873" t="str">
        <f ca="1">IFERROR(VLOOKUP(C2821,' Disaggregation - Section E '!A$618:J2937,3,0),"")</f>
        <v/>
      </c>
      <c r="L2821" s="873"/>
      <c r="M2821" s="873" t="str">
        <f ca="1">IFERROR(IF(VLOOKUP(C2821,' Disaggregation - Section E '!A$618:O1740,15,0)=0,"",VLOOKUP(C2821,' Disaggregation - Section E '!A$618:O1740,15,0)),"")</f>
        <v/>
      </c>
      <c r="N2821" s="877" t="str">
        <f ca="1">IFERROR(IF(VLOOKUP(C2821,' Disaggregation - Section E '!A$618:J2937,10,0)=0,"",VLOOKUP(C2821,' Disaggregation - Section E '!A$618:J2937,10,0)),"")</f>
        <v/>
      </c>
      <c r="O2821" s="873"/>
    </row>
    <row r="2822" spans="1:15" x14ac:dyDescent="0.35">
      <c r="A2822" s="873" t="b">
        <f t="shared" ca="1" si="163"/>
        <v>0</v>
      </c>
      <c r="B2822" s="873"/>
      <c r="C2822" s="884" t="str">
        <f ca="1">IF(COUNTA(O$1703:O2822)=1,"",OFFSET(B2820,-COUNTA(O$1703:O2822)+3,1))</f>
        <v>a1655000001juNbAAI</v>
      </c>
      <c r="D2822" s="878"/>
      <c r="E2822" s="875" t="str">
        <f ca="1">IFERROR(IF(VLOOKUP(C2822,' Disaggregation - Section E '!A$618:J2938,7,0)="","",VLOOKUP(C2822,' Disaggregation - Section E '!A$618:J2938,7,0)*100),"")</f>
        <v/>
      </c>
      <c r="F2822" s="877" t="str">
        <f ca="1">IFERROR(VLOOKUP(C2822,' Disaggregation - Section E '!A$618:J2938,5,0),"")</f>
        <v/>
      </c>
      <c r="G2822" s="876" t="str">
        <f ca="1">IFERROR(IF(VLOOKUP(C2822,' Disaggregation - Section E '!A$618:J2938,6,0)="","",VLOOKUP(C2822,' Disaggregation - Section E '!A$618:J2938,6,0)),"")</f>
        <v/>
      </c>
      <c r="H2822" s="876" t="str">
        <f ca="1">IFERROR(IF(INDEX(' Disaggregation - Section E '!F$618:F2938,MATCH(C2822,' Disaggregation - Section E '!A$618:A2938,0)+1,1)&lt;&gt;0,INDEX(' Disaggregation - Section E '!F$618:F2938,MATCH(C2822,' Disaggregation - Section E '!A$618:A2938,0)+1,1),""),"")</f>
        <v/>
      </c>
      <c r="I2822" s="877" t="str">
        <f ca="1">IFERROR(IF(VLOOKUP(C2822,' Disaggregation - Section E '!A$618:J2938,8,0)=0,"",VLOOKUP(C2822,' Disaggregation - Section E '!A$618:J2938,8,0)),"")</f>
        <v/>
      </c>
      <c r="J2822" s="877" t="str">
        <f ca="1">IFERROR(IF(VLOOKUP(C2822,' Disaggregation - Section E '!A$618:J2938,9,0)="","",VLOOKUP(C2822,' Disaggregation - Section E '!A$618:J2938,9,0)),"")</f>
        <v/>
      </c>
      <c r="K2822" s="873" t="str">
        <f ca="1">IFERROR(VLOOKUP(C2822,' Disaggregation - Section E '!A$618:J2938,3,0),"")</f>
        <v/>
      </c>
      <c r="L2822" s="873"/>
      <c r="M2822" s="873" t="str">
        <f ca="1">IFERROR(IF(VLOOKUP(C2822,' Disaggregation - Section E '!A$618:O1741,15,0)=0,"",VLOOKUP(C2822,' Disaggregation - Section E '!A$618:O1741,15,0)),"")</f>
        <v/>
      </c>
      <c r="N2822" s="877" t="str">
        <f ca="1">IFERROR(IF(VLOOKUP(C2822,' Disaggregation - Section E '!A$618:J2938,10,0)=0,"",VLOOKUP(C2822,' Disaggregation - Section E '!A$618:J2938,10,0)),"")</f>
        <v/>
      </c>
      <c r="O2822" s="873"/>
    </row>
    <row r="2823" spans="1:15" x14ac:dyDescent="0.35">
      <c r="A2823" s="873" t="b">
        <f t="shared" ca="1" si="163"/>
        <v>0</v>
      </c>
      <c r="B2823" s="873"/>
      <c r="C2823" s="884" t="str">
        <f ca="1">IF(COUNTA(O$1703:O2823)=1,"",OFFSET(B2821,-COUNTA(O$1703:O2823)+3,1))</f>
        <v>a1655000001juNcAAI</v>
      </c>
      <c r="D2823" s="878"/>
      <c r="E2823" s="875" t="str">
        <f ca="1">IFERROR(IF(VLOOKUP(C2823,' Disaggregation - Section E '!A$618:J2939,7,0)="","",VLOOKUP(C2823,' Disaggregation - Section E '!A$618:J2939,7,0)*100),"")</f>
        <v/>
      </c>
      <c r="F2823" s="877" t="str">
        <f ca="1">IFERROR(VLOOKUP(C2823,' Disaggregation - Section E '!A$618:J2939,5,0),"")</f>
        <v/>
      </c>
      <c r="G2823" s="876" t="str">
        <f ca="1">IFERROR(IF(VLOOKUP(C2823,' Disaggregation - Section E '!A$618:J2939,6,0)="","",VLOOKUP(C2823,' Disaggregation - Section E '!A$618:J2939,6,0)),"")</f>
        <v/>
      </c>
      <c r="H2823" s="876" t="str">
        <f ca="1">IFERROR(IF(INDEX(' Disaggregation - Section E '!F$618:F2939,MATCH(C2823,' Disaggregation - Section E '!A$618:A2939,0)+1,1)&lt;&gt;0,INDEX(' Disaggregation - Section E '!F$618:F2939,MATCH(C2823,' Disaggregation - Section E '!A$618:A2939,0)+1,1),""),"")</f>
        <v/>
      </c>
      <c r="I2823" s="877" t="str">
        <f ca="1">IFERROR(IF(VLOOKUP(C2823,' Disaggregation - Section E '!A$618:J2939,8,0)=0,"",VLOOKUP(C2823,' Disaggregation - Section E '!A$618:J2939,8,0)),"")</f>
        <v/>
      </c>
      <c r="J2823" s="877" t="str">
        <f ca="1">IFERROR(IF(VLOOKUP(C2823,' Disaggregation - Section E '!A$618:J2939,9,0)="","",VLOOKUP(C2823,' Disaggregation - Section E '!A$618:J2939,9,0)),"")</f>
        <v/>
      </c>
      <c r="K2823" s="873" t="str">
        <f ca="1">IFERROR(VLOOKUP(C2823,' Disaggregation - Section E '!A$618:J2939,3,0),"")</f>
        <v/>
      </c>
      <c r="L2823" s="873"/>
      <c r="M2823" s="873" t="str">
        <f ca="1">IFERROR(IF(VLOOKUP(C2823,' Disaggregation - Section E '!A$618:O1742,15,0)=0,"",VLOOKUP(C2823,' Disaggregation - Section E '!A$618:O1742,15,0)),"")</f>
        <v/>
      </c>
      <c r="N2823" s="877" t="str">
        <f ca="1">IFERROR(IF(VLOOKUP(C2823,' Disaggregation - Section E '!A$618:J2939,10,0)=0,"",VLOOKUP(C2823,' Disaggregation - Section E '!A$618:J2939,10,0)),"")</f>
        <v/>
      </c>
      <c r="O2823" s="873"/>
    </row>
    <row r="2824" spans="1:15" x14ac:dyDescent="0.35">
      <c r="A2824" s="873" t="b">
        <f t="shared" ca="1" si="163"/>
        <v>0</v>
      </c>
      <c r="B2824" s="873"/>
      <c r="C2824" s="884" t="str">
        <f ca="1">IF(COUNTA(O$1703:O2824)=1,"",OFFSET(B2822,-COUNTA(O$1703:O2824)+3,1))</f>
        <v>a1655000001juNdAAI</v>
      </c>
      <c r="D2824" s="878"/>
      <c r="E2824" s="875" t="str">
        <f ca="1">IFERROR(IF(VLOOKUP(C2824,' Disaggregation - Section E '!A$618:J2940,7,0)="","",VLOOKUP(C2824,' Disaggregation - Section E '!A$618:J2940,7,0)*100),"")</f>
        <v/>
      </c>
      <c r="F2824" s="877" t="str">
        <f ca="1">IFERROR(VLOOKUP(C2824,' Disaggregation - Section E '!A$618:J2940,5,0),"")</f>
        <v/>
      </c>
      <c r="G2824" s="876" t="str">
        <f ca="1">IFERROR(IF(VLOOKUP(C2824,' Disaggregation - Section E '!A$618:J2940,6,0)="","",VLOOKUP(C2824,' Disaggregation - Section E '!A$618:J2940,6,0)),"")</f>
        <v/>
      </c>
      <c r="H2824" s="876" t="str">
        <f ca="1">IFERROR(IF(INDEX(' Disaggregation - Section E '!F$618:F2940,MATCH(C2824,' Disaggregation - Section E '!A$618:A2940,0)+1,1)&lt;&gt;0,INDEX(' Disaggregation - Section E '!F$618:F2940,MATCH(C2824,' Disaggregation - Section E '!A$618:A2940,0)+1,1),""),"")</f>
        <v/>
      </c>
      <c r="I2824" s="877" t="str">
        <f ca="1">IFERROR(IF(VLOOKUP(C2824,' Disaggregation - Section E '!A$618:J2940,8,0)=0,"",VLOOKUP(C2824,' Disaggregation - Section E '!A$618:J2940,8,0)),"")</f>
        <v/>
      </c>
      <c r="J2824" s="877" t="str">
        <f ca="1">IFERROR(IF(VLOOKUP(C2824,' Disaggregation - Section E '!A$618:J2940,9,0)="","",VLOOKUP(C2824,' Disaggregation - Section E '!A$618:J2940,9,0)),"")</f>
        <v/>
      </c>
      <c r="K2824" s="873" t="str">
        <f ca="1">IFERROR(VLOOKUP(C2824,' Disaggregation - Section E '!A$618:J2940,3,0),"")</f>
        <v/>
      </c>
      <c r="L2824" s="873"/>
      <c r="M2824" s="873" t="str">
        <f ca="1">IFERROR(IF(VLOOKUP(C2824,' Disaggregation - Section E '!A$618:O1743,15,0)=0,"",VLOOKUP(C2824,' Disaggregation - Section E '!A$618:O1743,15,0)),"")</f>
        <v/>
      </c>
      <c r="N2824" s="877" t="str">
        <f ca="1">IFERROR(IF(VLOOKUP(C2824,' Disaggregation - Section E '!A$618:J2940,10,0)=0,"",VLOOKUP(C2824,' Disaggregation - Section E '!A$618:J2940,10,0)),"")</f>
        <v/>
      </c>
      <c r="O2824" s="873"/>
    </row>
    <row r="2825" spans="1:15" x14ac:dyDescent="0.35">
      <c r="A2825" s="873" t="b">
        <f t="shared" ca="1" si="163"/>
        <v>0</v>
      </c>
      <c r="B2825" s="873"/>
      <c r="C2825" s="884" t="str">
        <f ca="1">IF(COUNTA(O$1703:O2825)=1,"",OFFSET(B2823,-COUNTA(O$1703:O2825)+3,1))</f>
        <v>a1655000001juNeAAI</v>
      </c>
      <c r="D2825" s="878"/>
      <c r="E2825" s="875" t="str">
        <f ca="1">IFERROR(IF(VLOOKUP(C2825,' Disaggregation - Section E '!A$618:J2941,7,0)="","",VLOOKUP(C2825,' Disaggregation - Section E '!A$618:J2941,7,0)*100),"")</f>
        <v/>
      </c>
      <c r="F2825" s="877" t="str">
        <f ca="1">IFERROR(VLOOKUP(C2825,' Disaggregation - Section E '!A$618:J2941,5,0),"")</f>
        <v/>
      </c>
      <c r="G2825" s="876" t="str">
        <f ca="1">IFERROR(IF(VLOOKUP(C2825,' Disaggregation - Section E '!A$618:J2941,6,0)="","",VLOOKUP(C2825,' Disaggregation - Section E '!A$618:J2941,6,0)),"")</f>
        <v/>
      </c>
      <c r="H2825" s="876" t="str">
        <f ca="1">IFERROR(IF(INDEX(' Disaggregation - Section E '!F$618:F2941,MATCH(C2825,' Disaggregation - Section E '!A$618:A2941,0)+1,1)&lt;&gt;0,INDEX(' Disaggregation - Section E '!F$618:F2941,MATCH(C2825,' Disaggregation - Section E '!A$618:A2941,0)+1,1),""),"")</f>
        <v/>
      </c>
      <c r="I2825" s="877" t="str">
        <f ca="1">IFERROR(IF(VLOOKUP(C2825,' Disaggregation - Section E '!A$618:J2941,8,0)=0,"",VLOOKUP(C2825,' Disaggregation - Section E '!A$618:J2941,8,0)),"")</f>
        <v/>
      </c>
      <c r="J2825" s="877" t="str">
        <f ca="1">IFERROR(IF(VLOOKUP(C2825,' Disaggregation - Section E '!A$618:J2941,9,0)="","",VLOOKUP(C2825,' Disaggregation - Section E '!A$618:J2941,9,0)),"")</f>
        <v/>
      </c>
      <c r="K2825" s="873" t="str">
        <f ca="1">IFERROR(VLOOKUP(C2825,' Disaggregation - Section E '!A$618:J2941,3,0),"")</f>
        <v/>
      </c>
      <c r="L2825" s="873"/>
      <c r="M2825" s="873" t="str">
        <f ca="1">IFERROR(IF(VLOOKUP(C2825,' Disaggregation - Section E '!A$618:O1744,15,0)=0,"",VLOOKUP(C2825,' Disaggregation - Section E '!A$618:O1744,15,0)),"")</f>
        <v/>
      </c>
      <c r="N2825" s="877" t="str">
        <f ca="1">IFERROR(IF(VLOOKUP(C2825,' Disaggregation - Section E '!A$618:J2941,10,0)=0,"",VLOOKUP(C2825,' Disaggregation - Section E '!A$618:J2941,10,0)),"")</f>
        <v/>
      </c>
      <c r="O2825" s="873"/>
    </row>
    <row r="2826" spans="1:15" x14ac:dyDescent="0.35">
      <c r="A2826" s="873" t="b">
        <f t="shared" ca="1" si="163"/>
        <v>0</v>
      </c>
      <c r="B2826" s="873"/>
      <c r="C2826" s="884" t="str">
        <f ca="1">IF(COUNTA(O$1703:O2826)=1,"",OFFSET(B2824,-COUNTA(O$1703:O2826)+3,1))</f>
        <v>a1655000001juNfAAI</v>
      </c>
      <c r="D2826" s="878"/>
      <c r="E2826" s="875" t="str">
        <f ca="1">IFERROR(IF(VLOOKUP(C2826,' Disaggregation - Section E '!A$618:J2942,7,0)="","",VLOOKUP(C2826,' Disaggregation - Section E '!A$618:J2942,7,0)*100),"")</f>
        <v/>
      </c>
      <c r="F2826" s="877" t="str">
        <f ca="1">IFERROR(VLOOKUP(C2826,' Disaggregation - Section E '!A$618:J2942,5,0),"")</f>
        <v/>
      </c>
      <c r="G2826" s="876" t="str">
        <f ca="1">IFERROR(IF(VLOOKUP(C2826,' Disaggregation - Section E '!A$618:J2942,6,0)="","",VLOOKUP(C2826,' Disaggregation - Section E '!A$618:J2942,6,0)),"")</f>
        <v/>
      </c>
      <c r="H2826" s="876" t="str">
        <f ca="1">IFERROR(IF(INDEX(' Disaggregation - Section E '!F$618:F2942,MATCH(C2826,' Disaggregation - Section E '!A$618:A2942,0)+1,1)&lt;&gt;0,INDEX(' Disaggregation - Section E '!F$618:F2942,MATCH(C2826,' Disaggregation - Section E '!A$618:A2942,0)+1,1),""),"")</f>
        <v/>
      </c>
      <c r="I2826" s="877" t="str">
        <f ca="1">IFERROR(IF(VLOOKUP(C2826,' Disaggregation - Section E '!A$618:J2942,8,0)=0,"",VLOOKUP(C2826,' Disaggregation - Section E '!A$618:J2942,8,0)),"")</f>
        <v/>
      </c>
      <c r="J2826" s="877" t="str">
        <f ca="1">IFERROR(IF(VLOOKUP(C2826,' Disaggregation - Section E '!A$618:J2942,9,0)="","",VLOOKUP(C2826,' Disaggregation - Section E '!A$618:J2942,9,0)),"")</f>
        <v/>
      </c>
      <c r="K2826" s="873" t="str">
        <f ca="1">IFERROR(VLOOKUP(C2826,' Disaggregation - Section E '!A$618:J2942,3,0),"")</f>
        <v/>
      </c>
      <c r="L2826" s="873"/>
      <c r="M2826" s="873" t="str">
        <f ca="1">IFERROR(IF(VLOOKUP(C2826,' Disaggregation - Section E '!A$618:O1745,15,0)=0,"",VLOOKUP(C2826,' Disaggregation - Section E '!A$618:O1745,15,0)),"")</f>
        <v/>
      </c>
      <c r="N2826" s="877" t="str">
        <f ca="1">IFERROR(IF(VLOOKUP(C2826,' Disaggregation - Section E '!A$618:J2942,10,0)=0,"",VLOOKUP(C2826,' Disaggregation - Section E '!A$618:J2942,10,0)),"")</f>
        <v/>
      </c>
      <c r="O2826" s="873"/>
    </row>
    <row r="2827" spans="1:15" x14ac:dyDescent="0.35">
      <c r="A2827" s="873" t="b">
        <f t="shared" ca="1" si="163"/>
        <v>0</v>
      </c>
      <c r="B2827" s="873"/>
      <c r="C2827" s="884" t="str">
        <f ca="1">IF(COUNTA(O$1703:O2827)=1,"",OFFSET(B2825,-COUNTA(O$1703:O2827)+3,1))</f>
        <v>a1655000001juNgAAI</v>
      </c>
      <c r="D2827" s="878"/>
      <c r="E2827" s="875" t="str">
        <f ca="1">IFERROR(IF(VLOOKUP(C2827,' Disaggregation - Section E '!A$618:J2943,7,0)="","",VLOOKUP(C2827,' Disaggregation - Section E '!A$618:J2943,7,0)*100),"")</f>
        <v/>
      </c>
      <c r="F2827" s="877" t="str">
        <f ca="1">IFERROR(VLOOKUP(C2827,' Disaggregation - Section E '!A$618:J2943,5,0),"")</f>
        <v/>
      </c>
      <c r="G2827" s="876" t="str">
        <f ca="1">IFERROR(IF(VLOOKUP(C2827,' Disaggregation - Section E '!A$618:J2943,6,0)="","",VLOOKUP(C2827,' Disaggregation - Section E '!A$618:J2943,6,0)),"")</f>
        <v/>
      </c>
      <c r="H2827" s="876" t="str">
        <f ca="1">IFERROR(IF(INDEX(' Disaggregation - Section E '!F$618:F2943,MATCH(C2827,' Disaggregation - Section E '!A$618:A2943,0)+1,1)&lt;&gt;0,INDEX(' Disaggregation - Section E '!F$618:F2943,MATCH(C2827,' Disaggregation - Section E '!A$618:A2943,0)+1,1),""),"")</f>
        <v/>
      </c>
      <c r="I2827" s="877" t="str">
        <f ca="1">IFERROR(IF(VLOOKUP(C2827,' Disaggregation - Section E '!A$618:J2943,8,0)=0,"",VLOOKUP(C2827,' Disaggregation - Section E '!A$618:J2943,8,0)),"")</f>
        <v/>
      </c>
      <c r="J2827" s="877" t="str">
        <f ca="1">IFERROR(IF(VLOOKUP(C2827,' Disaggregation - Section E '!A$618:J2943,9,0)="","",VLOOKUP(C2827,' Disaggregation - Section E '!A$618:J2943,9,0)),"")</f>
        <v/>
      </c>
      <c r="K2827" s="873" t="str">
        <f ca="1">IFERROR(VLOOKUP(C2827,' Disaggregation - Section E '!A$618:J2943,3,0),"")</f>
        <v/>
      </c>
      <c r="L2827" s="873"/>
      <c r="M2827" s="873" t="str">
        <f ca="1">IFERROR(IF(VLOOKUP(C2827,' Disaggregation - Section E '!A$618:O1746,15,0)=0,"",VLOOKUP(C2827,' Disaggregation - Section E '!A$618:O1746,15,0)),"")</f>
        <v/>
      </c>
      <c r="N2827" s="877" t="str">
        <f ca="1">IFERROR(IF(VLOOKUP(C2827,' Disaggregation - Section E '!A$618:J2943,10,0)=0,"",VLOOKUP(C2827,' Disaggregation - Section E '!A$618:J2943,10,0)),"")</f>
        <v/>
      </c>
      <c r="O2827" s="873"/>
    </row>
    <row r="2828" spans="1:15" x14ac:dyDescent="0.35">
      <c r="A2828" s="873" t="b">
        <f t="shared" ca="1" si="163"/>
        <v>0</v>
      </c>
      <c r="B2828" s="873"/>
      <c r="C2828" s="884" t="str">
        <f ca="1">IF(COUNTA(O$1703:O2828)=1,"",OFFSET(B2826,-COUNTA(O$1703:O2828)+3,1))</f>
        <v>a1655000001juNhAAI</v>
      </c>
      <c r="D2828" s="878"/>
      <c r="E2828" s="875" t="str">
        <f ca="1">IFERROR(IF(VLOOKUP(C2828,' Disaggregation - Section E '!A$618:J2944,7,0)="","",VLOOKUP(C2828,' Disaggregation - Section E '!A$618:J2944,7,0)*100),"")</f>
        <v/>
      </c>
      <c r="F2828" s="877" t="str">
        <f ca="1">IFERROR(VLOOKUP(C2828,' Disaggregation - Section E '!A$618:J2944,5,0),"")</f>
        <v/>
      </c>
      <c r="G2828" s="876" t="str">
        <f ca="1">IFERROR(IF(VLOOKUP(C2828,' Disaggregation - Section E '!A$618:J2944,6,0)="","",VLOOKUP(C2828,' Disaggregation - Section E '!A$618:J2944,6,0)),"")</f>
        <v/>
      </c>
      <c r="H2828" s="876" t="str">
        <f ca="1">IFERROR(IF(INDEX(' Disaggregation - Section E '!F$618:F2944,MATCH(C2828,' Disaggregation - Section E '!A$618:A2944,0)+1,1)&lt;&gt;0,INDEX(' Disaggregation - Section E '!F$618:F2944,MATCH(C2828,' Disaggregation - Section E '!A$618:A2944,0)+1,1),""),"")</f>
        <v/>
      </c>
      <c r="I2828" s="877" t="str">
        <f ca="1">IFERROR(IF(VLOOKUP(C2828,' Disaggregation - Section E '!A$618:J2944,8,0)=0,"",VLOOKUP(C2828,' Disaggregation - Section E '!A$618:J2944,8,0)),"")</f>
        <v/>
      </c>
      <c r="J2828" s="877" t="str">
        <f ca="1">IFERROR(IF(VLOOKUP(C2828,' Disaggregation - Section E '!A$618:J2944,9,0)="","",VLOOKUP(C2828,' Disaggregation - Section E '!A$618:J2944,9,0)),"")</f>
        <v/>
      </c>
      <c r="K2828" s="873" t="str">
        <f ca="1">IFERROR(VLOOKUP(C2828,' Disaggregation - Section E '!A$618:J2944,3,0),"")</f>
        <v/>
      </c>
      <c r="L2828" s="873"/>
      <c r="M2828" s="873" t="str">
        <f ca="1">IFERROR(IF(VLOOKUP(C2828,' Disaggregation - Section E '!A$618:O1747,15,0)=0,"",VLOOKUP(C2828,' Disaggregation - Section E '!A$618:O1747,15,0)),"")</f>
        <v/>
      </c>
      <c r="N2828" s="877" t="str">
        <f ca="1">IFERROR(IF(VLOOKUP(C2828,' Disaggregation - Section E '!A$618:J2944,10,0)=0,"",VLOOKUP(C2828,' Disaggregation - Section E '!A$618:J2944,10,0)),"")</f>
        <v/>
      </c>
      <c r="O2828" s="873"/>
    </row>
    <row r="2829" spans="1:15" x14ac:dyDescent="0.35">
      <c r="A2829" s="873" t="b">
        <f t="shared" ca="1" si="163"/>
        <v>0</v>
      </c>
      <c r="B2829" s="873"/>
      <c r="C2829" s="884" t="str">
        <f ca="1">IF(COUNTA(O$1703:O2829)=1,"",OFFSET(B2827,-COUNTA(O$1703:O2829)+3,1))</f>
        <v>a1655000001juNiAAI</v>
      </c>
      <c r="D2829" s="878"/>
      <c r="E2829" s="875" t="str">
        <f ca="1">IFERROR(IF(VLOOKUP(C2829,' Disaggregation - Section E '!A$618:J2945,7,0)="","",VLOOKUP(C2829,' Disaggregation - Section E '!A$618:J2945,7,0)*100),"")</f>
        <v/>
      </c>
      <c r="F2829" s="877" t="str">
        <f ca="1">IFERROR(VLOOKUP(C2829,' Disaggregation - Section E '!A$618:J2945,5,0),"")</f>
        <v/>
      </c>
      <c r="G2829" s="876" t="str">
        <f ca="1">IFERROR(IF(VLOOKUP(C2829,' Disaggregation - Section E '!A$618:J2945,6,0)="","",VLOOKUP(C2829,' Disaggregation - Section E '!A$618:J2945,6,0)),"")</f>
        <v/>
      </c>
      <c r="H2829" s="876" t="str">
        <f ca="1">IFERROR(IF(INDEX(' Disaggregation - Section E '!F$618:F2945,MATCH(C2829,' Disaggregation - Section E '!A$618:A2945,0)+1,1)&lt;&gt;0,INDEX(' Disaggregation - Section E '!F$618:F2945,MATCH(C2829,' Disaggregation - Section E '!A$618:A2945,0)+1,1),""),"")</f>
        <v/>
      </c>
      <c r="I2829" s="877" t="str">
        <f ca="1">IFERROR(IF(VLOOKUP(C2829,' Disaggregation - Section E '!A$618:J2945,8,0)=0,"",VLOOKUP(C2829,' Disaggregation - Section E '!A$618:J2945,8,0)),"")</f>
        <v/>
      </c>
      <c r="J2829" s="877" t="str">
        <f ca="1">IFERROR(IF(VLOOKUP(C2829,' Disaggregation - Section E '!A$618:J2945,9,0)="","",VLOOKUP(C2829,' Disaggregation - Section E '!A$618:J2945,9,0)),"")</f>
        <v/>
      </c>
      <c r="K2829" s="873" t="str">
        <f ca="1">IFERROR(VLOOKUP(C2829,' Disaggregation - Section E '!A$618:J2945,3,0),"")</f>
        <v/>
      </c>
      <c r="L2829" s="873"/>
      <c r="M2829" s="873" t="str">
        <f ca="1">IFERROR(IF(VLOOKUP(C2829,' Disaggregation - Section E '!A$618:O1748,15,0)=0,"",VLOOKUP(C2829,' Disaggregation - Section E '!A$618:O1748,15,0)),"")</f>
        <v/>
      </c>
      <c r="N2829" s="877" t="str">
        <f ca="1">IFERROR(IF(VLOOKUP(C2829,' Disaggregation - Section E '!A$618:J2945,10,0)=0,"",VLOOKUP(C2829,' Disaggregation - Section E '!A$618:J2945,10,0)),"")</f>
        <v/>
      </c>
      <c r="O2829" s="873"/>
    </row>
    <row r="2830" spans="1:15" x14ac:dyDescent="0.35">
      <c r="A2830" s="873" t="b">
        <f t="shared" ca="1" si="163"/>
        <v>0</v>
      </c>
      <c r="B2830" s="873"/>
      <c r="C2830" s="884" t="str">
        <f ca="1">IF(COUNTA(O$1703:O2830)=1,"",OFFSET(B2828,-COUNTA(O$1703:O2830)+3,1))</f>
        <v>a1655000001juNjAAI</v>
      </c>
      <c r="D2830" s="878"/>
      <c r="E2830" s="875" t="str">
        <f ca="1">IFERROR(IF(VLOOKUP(C2830,' Disaggregation - Section E '!A$618:J2946,7,0)="","",VLOOKUP(C2830,' Disaggregation - Section E '!A$618:J2946,7,0)*100),"")</f>
        <v/>
      </c>
      <c r="F2830" s="877" t="str">
        <f ca="1">IFERROR(VLOOKUP(C2830,' Disaggregation - Section E '!A$618:J2946,5,0),"")</f>
        <v/>
      </c>
      <c r="G2830" s="876" t="str">
        <f ca="1">IFERROR(IF(VLOOKUP(C2830,' Disaggregation - Section E '!A$618:J2946,6,0)="","",VLOOKUP(C2830,' Disaggregation - Section E '!A$618:J2946,6,0)),"")</f>
        <v/>
      </c>
      <c r="H2830" s="876" t="str">
        <f ca="1">IFERROR(IF(INDEX(' Disaggregation - Section E '!F$618:F2946,MATCH(C2830,' Disaggregation - Section E '!A$618:A2946,0)+1,1)&lt;&gt;0,INDEX(' Disaggregation - Section E '!F$618:F2946,MATCH(C2830,' Disaggregation - Section E '!A$618:A2946,0)+1,1),""),"")</f>
        <v/>
      </c>
      <c r="I2830" s="877" t="str">
        <f ca="1">IFERROR(IF(VLOOKUP(C2830,' Disaggregation - Section E '!A$618:J2946,8,0)=0,"",VLOOKUP(C2830,' Disaggregation - Section E '!A$618:J2946,8,0)),"")</f>
        <v/>
      </c>
      <c r="J2830" s="877" t="str">
        <f ca="1">IFERROR(IF(VLOOKUP(C2830,' Disaggregation - Section E '!A$618:J2946,9,0)="","",VLOOKUP(C2830,' Disaggregation - Section E '!A$618:J2946,9,0)),"")</f>
        <v/>
      </c>
      <c r="K2830" s="873" t="str">
        <f ca="1">IFERROR(VLOOKUP(C2830,' Disaggregation - Section E '!A$618:J2946,3,0),"")</f>
        <v/>
      </c>
      <c r="L2830" s="873"/>
      <c r="M2830" s="873" t="str">
        <f ca="1">IFERROR(IF(VLOOKUP(C2830,' Disaggregation - Section E '!A$618:O1749,15,0)=0,"",VLOOKUP(C2830,' Disaggregation - Section E '!A$618:O1749,15,0)),"")</f>
        <v/>
      </c>
      <c r="N2830" s="877" t="str">
        <f ca="1">IFERROR(IF(VLOOKUP(C2830,' Disaggregation - Section E '!A$618:J2946,10,0)=0,"",VLOOKUP(C2830,' Disaggregation - Section E '!A$618:J2946,10,0)),"")</f>
        <v/>
      </c>
      <c r="O2830" s="873"/>
    </row>
    <row r="2831" spans="1:15" x14ac:dyDescent="0.35">
      <c r="A2831" s="873" t="b">
        <f t="shared" ca="1" si="163"/>
        <v>0</v>
      </c>
      <c r="B2831" s="873"/>
      <c r="C2831" s="884" t="str">
        <f ca="1">IF(COUNTA(O$1703:O2831)=1,"",OFFSET(B2829,-COUNTA(O$1703:O2831)+3,1))</f>
        <v>a1655000001juNkAAI</v>
      </c>
      <c r="D2831" s="878"/>
      <c r="E2831" s="875" t="str">
        <f ca="1">IFERROR(IF(VLOOKUP(C2831,' Disaggregation - Section E '!A$618:J2947,7,0)="","",VLOOKUP(C2831,' Disaggregation - Section E '!A$618:J2947,7,0)*100),"")</f>
        <v/>
      </c>
      <c r="F2831" s="877" t="str">
        <f ca="1">IFERROR(VLOOKUP(C2831,' Disaggregation - Section E '!A$618:J2947,5,0),"")</f>
        <v/>
      </c>
      <c r="G2831" s="876" t="str">
        <f ca="1">IFERROR(IF(VLOOKUP(C2831,' Disaggregation - Section E '!A$618:J2947,6,0)="","",VLOOKUP(C2831,' Disaggregation - Section E '!A$618:J2947,6,0)),"")</f>
        <v/>
      </c>
      <c r="H2831" s="876" t="str">
        <f ca="1">IFERROR(IF(INDEX(' Disaggregation - Section E '!F$618:F2947,MATCH(C2831,' Disaggregation - Section E '!A$618:A2947,0)+1,1)&lt;&gt;0,INDEX(' Disaggregation - Section E '!F$618:F2947,MATCH(C2831,' Disaggregation - Section E '!A$618:A2947,0)+1,1),""),"")</f>
        <v/>
      </c>
      <c r="I2831" s="877" t="str">
        <f ca="1">IFERROR(IF(VLOOKUP(C2831,' Disaggregation - Section E '!A$618:J2947,8,0)=0,"",VLOOKUP(C2831,' Disaggregation - Section E '!A$618:J2947,8,0)),"")</f>
        <v/>
      </c>
      <c r="J2831" s="877" t="str">
        <f ca="1">IFERROR(IF(VLOOKUP(C2831,' Disaggregation - Section E '!A$618:J2947,9,0)="","",VLOOKUP(C2831,' Disaggregation - Section E '!A$618:J2947,9,0)),"")</f>
        <v/>
      </c>
      <c r="K2831" s="873" t="str">
        <f ca="1">IFERROR(VLOOKUP(C2831,' Disaggregation - Section E '!A$618:J2947,3,0),"")</f>
        <v/>
      </c>
      <c r="L2831" s="873"/>
      <c r="M2831" s="873" t="str">
        <f ca="1">IFERROR(IF(VLOOKUP(C2831,' Disaggregation - Section E '!A$618:O1750,15,0)=0,"",VLOOKUP(C2831,' Disaggregation - Section E '!A$618:O1750,15,0)),"")</f>
        <v/>
      </c>
      <c r="N2831" s="877" t="str">
        <f ca="1">IFERROR(IF(VLOOKUP(C2831,' Disaggregation - Section E '!A$618:J2947,10,0)=0,"",VLOOKUP(C2831,' Disaggregation - Section E '!A$618:J2947,10,0)),"")</f>
        <v/>
      </c>
      <c r="O2831" s="873"/>
    </row>
    <row r="2832" spans="1:15" x14ac:dyDescent="0.35">
      <c r="A2832" s="873" t="b">
        <f t="shared" ca="1" si="163"/>
        <v>0</v>
      </c>
      <c r="B2832" s="873"/>
      <c r="C2832" s="884" t="str">
        <f ca="1">IF(COUNTA(O$1703:O2832)=1,"",OFFSET(B2830,-COUNTA(O$1703:O2832)+3,1))</f>
        <v>a1655000001juNlAAI</v>
      </c>
      <c r="D2832" s="878"/>
      <c r="E2832" s="875" t="str">
        <f ca="1">IFERROR(IF(VLOOKUP(C2832,' Disaggregation - Section E '!A$618:J2948,7,0)="","",VLOOKUP(C2832,' Disaggregation - Section E '!A$618:J2948,7,0)*100),"")</f>
        <v/>
      </c>
      <c r="F2832" s="877" t="str">
        <f ca="1">IFERROR(VLOOKUP(C2832,' Disaggregation - Section E '!A$618:J2948,5,0),"")</f>
        <v/>
      </c>
      <c r="G2832" s="876" t="str">
        <f ca="1">IFERROR(IF(VLOOKUP(C2832,' Disaggregation - Section E '!A$618:J2948,6,0)="","",VLOOKUP(C2832,' Disaggregation - Section E '!A$618:J2948,6,0)),"")</f>
        <v/>
      </c>
      <c r="H2832" s="876" t="str">
        <f ca="1">IFERROR(IF(INDEX(' Disaggregation - Section E '!F$618:F2948,MATCH(C2832,' Disaggregation - Section E '!A$618:A2948,0)+1,1)&lt;&gt;0,INDEX(' Disaggregation - Section E '!F$618:F2948,MATCH(C2832,' Disaggregation - Section E '!A$618:A2948,0)+1,1),""),"")</f>
        <v/>
      </c>
      <c r="I2832" s="877" t="str">
        <f ca="1">IFERROR(IF(VLOOKUP(C2832,' Disaggregation - Section E '!A$618:J2948,8,0)=0,"",VLOOKUP(C2832,' Disaggregation - Section E '!A$618:J2948,8,0)),"")</f>
        <v/>
      </c>
      <c r="J2832" s="877" t="str">
        <f ca="1">IFERROR(IF(VLOOKUP(C2832,' Disaggregation - Section E '!A$618:J2948,9,0)="","",VLOOKUP(C2832,' Disaggregation - Section E '!A$618:J2948,9,0)),"")</f>
        <v/>
      </c>
      <c r="K2832" s="873" t="str">
        <f ca="1">IFERROR(VLOOKUP(C2832,' Disaggregation - Section E '!A$618:J2948,3,0),"")</f>
        <v/>
      </c>
      <c r="L2832" s="873"/>
      <c r="M2832" s="873" t="str">
        <f ca="1">IFERROR(IF(VLOOKUP(C2832,' Disaggregation - Section E '!A$618:O1751,15,0)=0,"",VLOOKUP(C2832,' Disaggregation - Section E '!A$618:O1751,15,0)),"")</f>
        <v/>
      </c>
      <c r="N2832" s="877" t="str">
        <f ca="1">IFERROR(IF(VLOOKUP(C2832,' Disaggregation - Section E '!A$618:J2948,10,0)=0,"",VLOOKUP(C2832,' Disaggregation - Section E '!A$618:J2948,10,0)),"")</f>
        <v/>
      </c>
      <c r="O2832" s="873"/>
    </row>
    <row r="2833" spans="1:15" x14ac:dyDescent="0.35">
      <c r="A2833" s="873" t="b">
        <f t="shared" ca="1" si="163"/>
        <v>0</v>
      </c>
      <c r="B2833" s="873"/>
      <c r="C2833" s="884" t="str">
        <f ca="1">IF(COUNTA(O$1703:O2833)=1,"",OFFSET(B2831,-COUNTA(O$1703:O2833)+3,1))</f>
        <v>a1655000001juNmAAI</v>
      </c>
      <c r="D2833" s="878"/>
      <c r="E2833" s="875" t="str">
        <f ca="1">IFERROR(IF(VLOOKUP(C2833,' Disaggregation - Section E '!A$618:J2949,7,0)="","",VLOOKUP(C2833,' Disaggregation - Section E '!A$618:J2949,7,0)*100),"")</f>
        <v/>
      </c>
      <c r="F2833" s="877" t="str">
        <f ca="1">IFERROR(VLOOKUP(C2833,' Disaggregation - Section E '!A$618:J2949,5,0),"")</f>
        <v/>
      </c>
      <c r="G2833" s="876" t="str">
        <f ca="1">IFERROR(IF(VLOOKUP(C2833,' Disaggregation - Section E '!A$618:J2949,6,0)="","",VLOOKUP(C2833,' Disaggregation - Section E '!A$618:J2949,6,0)),"")</f>
        <v/>
      </c>
      <c r="H2833" s="876" t="str">
        <f ca="1">IFERROR(IF(INDEX(' Disaggregation - Section E '!F$618:F2949,MATCH(C2833,' Disaggregation - Section E '!A$618:A2949,0)+1,1)&lt;&gt;0,INDEX(' Disaggregation - Section E '!F$618:F2949,MATCH(C2833,' Disaggregation - Section E '!A$618:A2949,0)+1,1),""),"")</f>
        <v/>
      </c>
      <c r="I2833" s="877" t="str">
        <f ca="1">IFERROR(IF(VLOOKUP(C2833,' Disaggregation - Section E '!A$618:J2949,8,0)=0,"",VLOOKUP(C2833,' Disaggregation - Section E '!A$618:J2949,8,0)),"")</f>
        <v/>
      </c>
      <c r="J2833" s="877" t="str">
        <f ca="1">IFERROR(IF(VLOOKUP(C2833,' Disaggregation - Section E '!A$618:J2949,9,0)="","",VLOOKUP(C2833,' Disaggregation - Section E '!A$618:J2949,9,0)),"")</f>
        <v/>
      </c>
      <c r="K2833" s="873" t="str">
        <f ca="1">IFERROR(VLOOKUP(C2833,' Disaggregation - Section E '!A$618:J2949,3,0),"")</f>
        <v/>
      </c>
      <c r="L2833" s="873"/>
      <c r="M2833" s="873" t="str">
        <f ca="1">IFERROR(IF(VLOOKUP(C2833,' Disaggregation - Section E '!A$618:O1752,15,0)=0,"",VLOOKUP(C2833,' Disaggregation - Section E '!A$618:O1752,15,0)),"")</f>
        <v/>
      </c>
      <c r="N2833" s="877" t="str">
        <f ca="1">IFERROR(IF(VLOOKUP(C2833,' Disaggregation - Section E '!A$618:J2949,10,0)=0,"",VLOOKUP(C2833,' Disaggregation - Section E '!A$618:J2949,10,0)),"")</f>
        <v/>
      </c>
      <c r="O2833" s="873"/>
    </row>
    <row r="2834" spans="1:15" x14ac:dyDescent="0.35">
      <c r="A2834" s="873" t="b">
        <f t="shared" ca="1" si="163"/>
        <v>0</v>
      </c>
      <c r="B2834" s="873"/>
      <c r="C2834" s="884" t="str">
        <f ca="1">IF(COUNTA(O$1703:O2834)=1,"",OFFSET(B2832,-COUNTA(O$1703:O2834)+3,1))</f>
        <v>a1655000001juNnAAI</v>
      </c>
      <c r="D2834" s="878"/>
      <c r="E2834" s="875" t="str">
        <f ca="1">IFERROR(IF(VLOOKUP(C2834,' Disaggregation - Section E '!A$618:J2950,7,0)="","",VLOOKUP(C2834,' Disaggregation - Section E '!A$618:J2950,7,0)*100),"")</f>
        <v/>
      </c>
      <c r="F2834" s="877" t="str">
        <f ca="1">IFERROR(VLOOKUP(C2834,' Disaggregation - Section E '!A$618:J2950,5,0),"")</f>
        <v/>
      </c>
      <c r="G2834" s="876" t="str">
        <f ca="1">IFERROR(IF(VLOOKUP(C2834,' Disaggregation - Section E '!A$618:J2950,6,0)="","",VLOOKUP(C2834,' Disaggregation - Section E '!A$618:J2950,6,0)),"")</f>
        <v/>
      </c>
      <c r="H2834" s="876" t="str">
        <f ca="1">IFERROR(IF(INDEX(' Disaggregation - Section E '!F$618:F2950,MATCH(C2834,' Disaggregation - Section E '!A$618:A2950,0)+1,1)&lt;&gt;0,INDEX(' Disaggregation - Section E '!F$618:F2950,MATCH(C2834,' Disaggregation - Section E '!A$618:A2950,0)+1,1),""),"")</f>
        <v/>
      </c>
      <c r="I2834" s="877" t="str">
        <f ca="1">IFERROR(IF(VLOOKUP(C2834,' Disaggregation - Section E '!A$618:J2950,8,0)=0,"",VLOOKUP(C2834,' Disaggregation - Section E '!A$618:J2950,8,0)),"")</f>
        <v/>
      </c>
      <c r="J2834" s="877" t="str">
        <f ca="1">IFERROR(IF(VLOOKUP(C2834,' Disaggregation - Section E '!A$618:J2950,9,0)="","",VLOOKUP(C2834,' Disaggregation - Section E '!A$618:J2950,9,0)),"")</f>
        <v/>
      </c>
      <c r="K2834" s="873" t="str">
        <f ca="1">IFERROR(VLOOKUP(C2834,' Disaggregation - Section E '!A$618:J2950,3,0),"")</f>
        <v/>
      </c>
      <c r="L2834" s="873"/>
      <c r="M2834" s="873" t="str">
        <f ca="1">IFERROR(IF(VLOOKUP(C2834,' Disaggregation - Section E '!A$618:O1753,15,0)=0,"",VLOOKUP(C2834,' Disaggregation - Section E '!A$618:O1753,15,0)),"")</f>
        <v/>
      </c>
      <c r="N2834" s="877" t="str">
        <f ca="1">IFERROR(IF(VLOOKUP(C2834,' Disaggregation - Section E '!A$618:J2950,10,0)=0,"",VLOOKUP(C2834,' Disaggregation - Section E '!A$618:J2950,10,0)),"")</f>
        <v/>
      </c>
      <c r="O2834" s="873"/>
    </row>
    <row r="2835" spans="1:15" x14ac:dyDescent="0.35">
      <c r="A2835" s="873" t="b">
        <f t="shared" ca="1" si="163"/>
        <v>0</v>
      </c>
      <c r="B2835" s="873"/>
      <c r="C2835" s="884" t="str">
        <f ca="1">IF(COUNTA(O$1703:O2835)=1,"",OFFSET(B2833,-COUNTA(O$1703:O2835)+3,1))</f>
        <v>a1655000001juNoAAI</v>
      </c>
      <c r="D2835" s="878"/>
      <c r="E2835" s="875" t="str">
        <f ca="1">IFERROR(IF(VLOOKUP(C2835,' Disaggregation - Section E '!A$618:J2951,7,0)="","",VLOOKUP(C2835,' Disaggregation - Section E '!A$618:J2951,7,0)*100),"")</f>
        <v/>
      </c>
      <c r="F2835" s="877" t="str">
        <f ca="1">IFERROR(VLOOKUP(C2835,' Disaggregation - Section E '!A$618:J2951,5,0),"")</f>
        <v/>
      </c>
      <c r="G2835" s="876" t="str">
        <f ca="1">IFERROR(IF(VLOOKUP(C2835,' Disaggregation - Section E '!A$618:J2951,6,0)="","",VLOOKUP(C2835,' Disaggregation - Section E '!A$618:J2951,6,0)),"")</f>
        <v/>
      </c>
      <c r="H2835" s="876" t="str">
        <f ca="1">IFERROR(IF(INDEX(' Disaggregation - Section E '!F$618:F2951,MATCH(C2835,' Disaggregation - Section E '!A$618:A2951,0)+1,1)&lt;&gt;0,INDEX(' Disaggregation - Section E '!F$618:F2951,MATCH(C2835,' Disaggregation - Section E '!A$618:A2951,0)+1,1),""),"")</f>
        <v/>
      </c>
      <c r="I2835" s="877" t="str">
        <f ca="1">IFERROR(IF(VLOOKUP(C2835,' Disaggregation - Section E '!A$618:J2951,8,0)=0,"",VLOOKUP(C2835,' Disaggregation - Section E '!A$618:J2951,8,0)),"")</f>
        <v/>
      </c>
      <c r="J2835" s="877" t="str">
        <f ca="1">IFERROR(IF(VLOOKUP(C2835,' Disaggregation - Section E '!A$618:J2951,9,0)="","",VLOOKUP(C2835,' Disaggregation - Section E '!A$618:J2951,9,0)),"")</f>
        <v/>
      </c>
      <c r="K2835" s="873" t="str">
        <f ca="1">IFERROR(VLOOKUP(C2835,' Disaggregation - Section E '!A$618:J2951,3,0),"")</f>
        <v/>
      </c>
      <c r="L2835" s="873"/>
      <c r="M2835" s="873" t="str">
        <f ca="1">IFERROR(IF(VLOOKUP(C2835,' Disaggregation - Section E '!A$618:O1754,15,0)=0,"",VLOOKUP(C2835,' Disaggregation - Section E '!A$618:O1754,15,0)),"")</f>
        <v/>
      </c>
      <c r="N2835" s="877" t="str">
        <f ca="1">IFERROR(IF(VLOOKUP(C2835,' Disaggregation - Section E '!A$618:J2951,10,0)=0,"",VLOOKUP(C2835,' Disaggregation - Section E '!A$618:J2951,10,0)),"")</f>
        <v/>
      </c>
      <c r="O2835" s="873"/>
    </row>
    <row r="2836" spans="1:15" x14ac:dyDescent="0.35">
      <c r="A2836" s="873" t="b">
        <f t="shared" ca="1" si="163"/>
        <v>0</v>
      </c>
      <c r="B2836" s="873"/>
      <c r="C2836" s="884" t="str">
        <f ca="1">IF(COUNTA(O$1703:O2836)=1,"",OFFSET(B2834,-COUNTA(O$1703:O2836)+3,1))</f>
        <v>a1655000001juNpAAI</v>
      </c>
      <c r="D2836" s="878"/>
      <c r="E2836" s="875" t="str">
        <f ca="1">IFERROR(IF(VLOOKUP(C2836,' Disaggregation - Section E '!A$618:J2952,7,0)="","",VLOOKUP(C2836,' Disaggregation - Section E '!A$618:J2952,7,0)*100),"")</f>
        <v/>
      </c>
      <c r="F2836" s="877" t="str">
        <f ca="1">IFERROR(VLOOKUP(C2836,' Disaggregation - Section E '!A$618:J2952,5,0),"")</f>
        <v/>
      </c>
      <c r="G2836" s="876" t="str">
        <f ca="1">IFERROR(IF(VLOOKUP(C2836,' Disaggregation - Section E '!A$618:J2952,6,0)="","",VLOOKUP(C2836,' Disaggregation - Section E '!A$618:J2952,6,0)),"")</f>
        <v/>
      </c>
      <c r="H2836" s="876" t="str">
        <f ca="1">IFERROR(IF(INDEX(' Disaggregation - Section E '!F$618:F2952,MATCH(C2836,' Disaggregation - Section E '!A$618:A2952,0)+1,1)&lt;&gt;0,INDEX(' Disaggregation - Section E '!F$618:F2952,MATCH(C2836,' Disaggregation - Section E '!A$618:A2952,0)+1,1),""),"")</f>
        <v/>
      </c>
      <c r="I2836" s="877" t="str">
        <f ca="1">IFERROR(IF(VLOOKUP(C2836,' Disaggregation - Section E '!A$618:J2952,8,0)=0,"",VLOOKUP(C2836,' Disaggregation - Section E '!A$618:J2952,8,0)),"")</f>
        <v/>
      </c>
      <c r="J2836" s="877" t="str">
        <f ca="1">IFERROR(IF(VLOOKUP(C2836,' Disaggregation - Section E '!A$618:J2952,9,0)="","",VLOOKUP(C2836,' Disaggregation - Section E '!A$618:J2952,9,0)),"")</f>
        <v/>
      </c>
      <c r="K2836" s="873" t="str">
        <f ca="1">IFERROR(VLOOKUP(C2836,' Disaggregation - Section E '!A$618:J2952,3,0),"")</f>
        <v/>
      </c>
      <c r="L2836" s="873"/>
      <c r="M2836" s="873" t="str">
        <f ca="1">IFERROR(IF(VLOOKUP(C2836,' Disaggregation - Section E '!A$618:O1755,15,0)=0,"",VLOOKUP(C2836,' Disaggregation - Section E '!A$618:O1755,15,0)),"")</f>
        <v/>
      </c>
      <c r="N2836" s="877" t="str">
        <f ca="1">IFERROR(IF(VLOOKUP(C2836,' Disaggregation - Section E '!A$618:J2952,10,0)=0,"",VLOOKUP(C2836,' Disaggregation - Section E '!A$618:J2952,10,0)),"")</f>
        <v/>
      </c>
      <c r="O2836" s="873"/>
    </row>
    <row r="2837" spans="1:15" x14ac:dyDescent="0.35">
      <c r="A2837" s="873" t="b">
        <f t="shared" ca="1" si="163"/>
        <v>0</v>
      </c>
      <c r="B2837" s="873"/>
      <c r="C2837" s="884" t="str">
        <f ca="1">IF(COUNTA(O$1703:O2837)=1,"",OFFSET(B2835,-COUNTA(O$1703:O2837)+3,1))</f>
        <v>a1655000001juNqAAI</v>
      </c>
      <c r="D2837" s="878"/>
      <c r="E2837" s="875" t="str">
        <f ca="1">IFERROR(IF(VLOOKUP(C2837,' Disaggregation - Section E '!A$618:J2953,7,0)="","",VLOOKUP(C2837,' Disaggregation - Section E '!A$618:J2953,7,0)*100),"")</f>
        <v/>
      </c>
      <c r="F2837" s="877" t="str">
        <f ca="1">IFERROR(VLOOKUP(C2837,' Disaggregation - Section E '!A$618:J2953,5,0),"")</f>
        <v/>
      </c>
      <c r="G2837" s="876" t="str">
        <f ca="1">IFERROR(IF(VLOOKUP(C2837,' Disaggregation - Section E '!A$618:J2953,6,0)="","",VLOOKUP(C2837,' Disaggregation - Section E '!A$618:J2953,6,0)),"")</f>
        <v/>
      </c>
      <c r="H2837" s="876" t="str">
        <f ca="1">IFERROR(IF(INDEX(' Disaggregation - Section E '!F$618:F2953,MATCH(C2837,' Disaggregation - Section E '!A$618:A2953,0)+1,1)&lt;&gt;0,INDEX(' Disaggregation - Section E '!F$618:F2953,MATCH(C2837,' Disaggregation - Section E '!A$618:A2953,0)+1,1),""),"")</f>
        <v/>
      </c>
      <c r="I2837" s="877" t="str">
        <f ca="1">IFERROR(IF(VLOOKUP(C2837,' Disaggregation - Section E '!A$618:J2953,8,0)=0,"",VLOOKUP(C2837,' Disaggregation - Section E '!A$618:J2953,8,0)),"")</f>
        <v/>
      </c>
      <c r="J2837" s="877" t="str">
        <f ca="1">IFERROR(IF(VLOOKUP(C2837,' Disaggregation - Section E '!A$618:J2953,9,0)="","",VLOOKUP(C2837,' Disaggregation - Section E '!A$618:J2953,9,0)),"")</f>
        <v/>
      </c>
      <c r="K2837" s="873" t="str">
        <f ca="1">IFERROR(VLOOKUP(C2837,' Disaggregation - Section E '!A$618:J2953,3,0),"")</f>
        <v/>
      </c>
      <c r="L2837" s="873"/>
      <c r="M2837" s="873" t="str">
        <f ca="1">IFERROR(IF(VLOOKUP(C2837,' Disaggregation - Section E '!A$618:O1756,15,0)=0,"",VLOOKUP(C2837,' Disaggregation - Section E '!A$618:O1756,15,0)),"")</f>
        <v/>
      </c>
      <c r="N2837" s="877" t="str">
        <f ca="1">IFERROR(IF(VLOOKUP(C2837,' Disaggregation - Section E '!A$618:J2953,10,0)=0,"",VLOOKUP(C2837,' Disaggregation - Section E '!A$618:J2953,10,0)),"")</f>
        <v/>
      </c>
      <c r="O2837" s="873"/>
    </row>
    <row r="2838" spans="1:15" x14ac:dyDescent="0.35">
      <c r="A2838" s="873" t="b">
        <f t="shared" ca="1" si="163"/>
        <v>0</v>
      </c>
      <c r="B2838" s="873"/>
      <c r="C2838" s="884" t="str">
        <f ca="1">IF(COUNTA(O$1703:O2838)=1,"",OFFSET(B2836,-COUNTA(O$1703:O2838)+3,1))</f>
        <v>a1655000001juNrAAI</v>
      </c>
      <c r="D2838" s="878"/>
      <c r="E2838" s="875" t="str">
        <f ca="1">IFERROR(IF(VLOOKUP(C2838,' Disaggregation - Section E '!A$618:J2954,7,0)="","",VLOOKUP(C2838,' Disaggregation - Section E '!A$618:J2954,7,0)*100),"")</f>
        <v/>
      </c>
      <c r="F2838" s="877" t="str">
        <f ca="1">IFERROR(VLOOKUP(C2838,' Disaggregation - Section E '!A$618:J2954,5,0),"")</f>
        <v/>
      </c>
      <c r="G2838" s="876" t="str">
        <f ca="1">IFERROR(IF(VLOOKUP(C2838,' Disaggregation - Section E '!A$618:J2954,6,0)="","",VLOOKUP(C2838,' Disaggregation - Section E '!A$618:J2954,6,0)),"")</f>
        <v/>
      </c>
      <c r="H2838" s="876" t="str">
        <f ca="1">IFERROR(IF(INDEX(' Disaggregation - Section E '!F$618:F2954,MATCH(C2838,' Disaggregation - Section E '!A$618:A2954,0)+1,1)&lt;&gt;0,INDEX(' Disaggregation - Section E '!F$618:F2954,MATCH(C2838,' Disaggregation - Section E '!A$618:A2954,0)+1,1),""),"")</f>
        <v/>
      </c>
      <c r="I2838" s="877" t="str">
        <f ca="1">IFERROR(IF(VLOOKUP(C2838,' Disaggregation - Section E '!A$618:J2954,8,0)=0,"",VLOOKUP(C2838,' Disaggregation - Section E '!A$618:J2954,8,0)),"")</f>
        <v/>
      </c>
      <c r="J2838" s="877" t="str">
        <f ca="1">IFERROR(IF(VLOOKUP(C2838,' Disaggregation - Section E '!A$618:J2954,9,0)="","",VLOOKUP(C2838,' Disaggregation - Section E '!A$618:J2954,9,0)),"")</f>
        <v/>
      </c>
      <c r="K2838" s="873" t="str">
        <f ca="1">IFERROR(VLOOKUP(C2838,' Disaggregation - Section E '!A$618:J2954,3,0),"")</f>
        <v/>
      </c>
      <c r="L2838" s="873"/>
      <c r="M2838" s="873" t="str">
        <f ca="1">IFERROR(IF(VLOOKUP(C2838,' Disaggregation - Section E '!A$618:O1757,15,0)=0,"",VLOOKUP(C2838,' Disaggregation - Section E '!A$618:O1757,15,0)),"")</f>
        <v/>
      </c>
      <c r="N2838" s="877" t="str">
        <f ca="1">IFERROR(IF(VLOOKUP(C2838,' Disaggregation - Section E '!A$618:J2954,10,0)=0,"",VLOOKUP(C2838,' Disaggregation - Section E '!A$618:J2954,10,0)),"")</f>
        <v/>
      </c>
      <c r="O2838" s="873"/>
    </row>
    <row r="2839" spans="1:15" x14ac:dyDescent="0.35">
      <c r="A2839" s="873" t="b">
        <f t="shared" ca="1" si="163"/>
        <v>0</v>
      </c>
      <c r="B2839" s="873"/>
      <c r="C2839" s="884" t="str">
        <f ca="1">IF(COUNTA(O$1703:O2839)=1,"",OFFSET(B2837,-COUNTA(O$1703:O2839)+3,1))</f>
        <v>a1655000001juNsAAI</v>
      </c>
      <c r="D2839" s="878"/>
      <c r="E2839" s="875" t="str">
        <f ca="1">IFERROR(IF(VLOOKUP(C2839,' Disaggregation - Section E '!A$618:J2955,7,0)="","",VLOOKUP(C2839,' Disaggregation - Section E '!A$618:J2955,7,0)*100),"")</f>
        <v/>
      </c>
      <c r="F2839" s="877" t="str">
        <f ca="1">IFERROR(VLOOKUP(C2839,' Disaggregation - Section E '!A$618:J2955,5,0),"")</f>
        <v/>
      </c>
      <c r="G2839" s="876" t="str">
        <f ca="1">IFERROR(IF(VLOOKUP(C2839,' Disaggregation - Section E '!A$618:J2955,6,0)="","",VLOOKUP(C2839,' Disaggregation - Section E '!A$618:J2955,6,0)),"")</f>
        <v/>
      </c>
      <c r="H2839" s="876" t="str">
        <f ca="1">IFERROR(IF(INDEX(' Disaggregation - Section E '!F$618:F2955,MATCH(C2839,' Disaggregation - Section E '!A$618:A2955,0)+1,1)&lt;&gt;0,INDEX(' Disaggregation - Section E '!F$618:F2955,MATCH(C2839,' Disaggregation - Section E '!A$618:A2955,0)+1,1),""),"")</f>
        <v/>
      </c>
      <c r="I2839" s="877" t="str">
        <f ca="1">IFERROR(IF(VLOOKUP(C2839,' Disaggregation - Section E '!A$618:J2955,8,0)=0,"",VLOOKUP(C2839,' Disaggregation - Section E '!A$618:J2955,8,0)),"")</f>
        <v/>
      </c>
      <c r="J2839" s="877" t="str">
        <f ca="1">IFERROR(IF(VLOOKUP(C2839,' Disaggregation - Section E '!A$618:J2955,9,0)="","",VLOOKUP(C2839,' Disaggregation - Section E '!A$618:J2955,9,0)),"")</f>
        <v/>
      </c>
      <c r="K2839" s="873" t="str">
        <f ca="1">IFERROR(VLOOKUP(C2839,' Disaggregation - Section E '!A$618:J2955,3,0),"")</f>
        <v/>
      </c>
      <c r="L2839" s="873"/>
      <c r="M2839" s="873" t="str">
        <f ca="1">IFERROR(IF(VLOOKUP(C2839,' Disaggregation - Section E '!A$618:O1758,15,0)=0,"",VLOOKUP(C2839,' Disaggregation - Section E '!A$618:O1758,15,0)),"")</f>
        <v/>
      </c>
      <c r="N2839" s="877" t="str">
        <f ca="1">IFERROR(IF(VLOOKUP(C2839,' Disaggregation - Section E '!A$618:J2955,10,0)=0,"",VLOOKUP(C2839,' Disaggregation - Section E '!A$618:J2955,10,0)),"")</f>
        <v/>
      </c>
      <c r="O2839" s="873"/>
    </row>
    <row r="2840" spans="1:15" x14ac:dyDescent="0.35">
      <c r="A2840" s="873" t="b">
        <f t="shared" ca="1" si="163"/>
        <v>0</v>
      </c>
      <c r="B2840" s="873"/>
      <c r="C2840" s="884" t="str">
        <f ca="1">IF(COUNTA(O$1703:O2840)=1,"",OFFSET(B2838,-COUNTA(O$1703:O2840)+3,1))</f>
        <v>a1655000001juNtAAI</v>
      </c>
      <c r="D2840" s="878"/>
      <c r="E2840" s="875" t="str">
        <f ca="1">IFERROR(IF(VLOOKUP(C2840,' Disaggregation - Section E '!A$618:J2956,7,0)="","",VLOOKUP(C2840,' Disaggregation - Section E '!A$618:J2956,7,0)*100),"")</f>
        <v/>
      </c>
      <c r="F2840" s="877" t="str">
        <f ca="1">IFERROR(VLOOKUP(C2840,' Disaggregation - Section E '!A$618:J2956,5,0),"")</f>
        <v/>
      </c>
      <c r="G2840" s="876" t="str">
        <f ca="1">IFERROR(IF(VLOOKUP(C2840,' Disaggregation - Section E '!A$618:J2956,6,0)="","",VLOOKUP(C2840,' Disaggregation - Section E '!A$618:J2956,6,0)),"")</f>
        <v/>
      </c>
      <c r="H2840" s="876" t="str">
        <f ca="1">IFERROR(IF(INDEX(' Disaggregation - Section E '!F$618:F2956,MATCH(C2840,' Disaggregation - Section E '!A$618:A2956,0)+1,1)&lt;&gt;0,INDEX(' Disaggregation - Section E '!F$618:F2956,MATCH(C2840,' Disaggregation - Section E '!A$618:A2956,0)+1,1),""),"")</f>
        <v/>
      </c>
      <c r="I2840" s="877" t="str">
        <f ca="1">IFERROR(IF(VLOOKUP(C2840,' Disaggregation - Section E '!A$618:J2956,8,0)=0,"",VLOOKUP(C2840,' Disaggregation - Section E '!A$618:J2956,8,0)),"")</f>
        <v/>
      </c>
      <c r="J2840" s="877" t="str">
        <f ca="1">IFERROR(IF(VLOOKUP(C2840,' Disaggregation - Section E '!A$618:J2956,9,0)="","",VLOOKUP(C2840,' Disaggregation - Section E '!A$618:J2956,9,0)),"")</f>
        <v/>
      </c>
      <c r="K2840" s="873" t="str">
        <f ca="1">IFERROR(VLOOKUP(C2840,' Disaggregation - Section E '!A$618:J2956,3,0),"")</f>
        <v/>
      </c>
      <c r="L2840" s="873"/>
      <c r="M2840" s="873" t="str">
        <f ca="1">IFERROR(IF(VLOOKUP(C2840,' Disaggregation - Section E '!A$618:O1759,15,0)=0,"",VLOOKUP(C2840,' Disaggregation - Section E '!A$618:O1759,15,0)),"")</f>
        <v/>
      </c>
      <c r="N2840" s="877" t="str">
        <f ca="1">IFERROR(IF(VLOOKUP(C2840,' Disaggregation - Section E '!A$618:J2956,10,0)=0,"",VLOOKUP(C2840,' Disaggregation - Section E '!A$618:J2956,10,0)),"")</f>
        <v/>
      </c>
      <c r="O2840" s="873"/>
    </row>
    <row r="2841" spans="1:15" x14ac:dyDescent="0.35">
      <c r="A2841" s="873" t="b">
        <f t="shared" ca="1" si="163"/>
        <v>0</v>
      </c>
      <c r="B2841" s="873"/>
      <c r="C2841" s="884" t="str">
        <f ca="1">IF(COUNTA(O$1703:O2841)=1,"",OFFSET(B2839,-COUNTA(O$1703:O2841)+3,1))</f>
        <v>a1655000001juNuAAI</v>
      </c>
      <c r="D2841" s="878"/>
      <c r="E2841" s="875" t="str">
        <f ca="1">IFERROR(IF(VLOOKUP(C2841,' Disaggregation - Section E '!A$618:J2957,7,0)="","",VLOOKUP(C2841,' Disaggregation - Section E '!A$618:J2957,7,0)*100),"")</f>
        <v/>
      </c>
      <c r="F2841" s="877" t="str">
        <f ca="1">IFERROR(VLOOKUP(C2841,' Disaggregation - Section E '!A$618:J2957,5,0),"")</f>
        <v/>
      </c>
      <c r="G2841" s="876" t="str">
        <f ca="1">IFERROR(IF(VLOOKUP(C2841,' Disaggregation - Section E '!A$618:J2957,6,0)="","",VLOOKUP(C2841,' Disaggregation - Section E '!A$618:J2957,6,0)),"")</f>
        <v/>
      </c>
      <c r="H2841" s="876" t="str">
        <f ca="1">IFERROR(IF(INDEX(' Disaggregation - Section E '!F$618:F2957,MATCH(C2841,' Disaggregation - Section E '!A$618:A2957,0)+1,1)&lt;&gt;0,INDEX(' Disaggregation - Section E '!F$618:F2957,MATCH(C2841,' Disaggregation - Section E '!A$618:A2957,0)+1,1),""),"")</f>
        <v/>
      </c>
      <c r="I2841" s="877" t="str">
        <f ca="1">IFERROR(IF(VLOOKUP(C2841,' Disaggregation - Section E '!A$618:J2957,8,0)=0,"",VLOOKUP(C2841,' Disaggregation - Section E '!A$618:J2957,8,0)),"")</f>
        <v/>
      </c>
      <c r="J2841" s="877" t="str">
        <f ca="1">IFERROR(IF(VLOOKUP(C2841,' Disaggregation - Section E '!A$618:J2957,9,0)="","",VLOOKUP(C2841,' Disaggregation - Section E '!A$618:J2957,9,0)),"")</f>
        <v/>
      </c>
      <c r="K2841" s="873" t="str">
        <f ca="1">IFERROR(VLOOKUP(C2841,' Disaggregation - Section E '!A$618:J2957,3,0),"")</f>
        <v/>
      </c>
      <c r="L2841" s="873"/>
      <c r="M2841" s="873" t="str">
        <f ca="1">IFERROR(IF(VLOOKUP(C2841,' Disaggregation - Section E '!A$618:O1760,15,0)=0,"",VLOOKUP(C2841,' Disaggregation - Section E '!A$618:O1760,15,0)),"")</f>
        <v/>
      </c>
      <c r="N2841" s="877" t="str">
        <f ca="1">IFERROR(IF(VLOOKUP(C2841,' Disaggregation - Section E '!A$618:J2957,10,0)=0,"",VLOOKUP(C2841,' Disaggregation - Section E '!A$618:J2957,10,0)),"")</f>
        <v/>
      </c>
      <c r="O2841" s="873"/>
    </row>
    <row r="2842" spans="1:15" x14ac:dyDescent="0.35">
      <c r="A2842" s="873" t="b">
        <f t="shared" ca="1" si="163"/>
        <v>0</v>
      </c>
      <c r="B2842" s="873"/>
      <c r="C2842" s="884" t="str">
        <f ca="1">IF(COUNTA(O$1703:O2842)=1,"",OFFSET(B2840,-COUNTA(O$1703:O2842)+3,1))</f>
        <v>a1655000001juNvAAI</v>
      </c>
      <c r="D2842" s="878"/>
      <c r="E2842" s="875" t="str">
        <f ca="1">IFERROR(IF(VLOOKUP(C2842,' Disaggregation - Section E '!A$618:J2958,7,0)="","",VLOOKUP(C2842,' Disaggregation - Section E '!A$618:J2958,7,0)*100),"")</f>
        <v/>
      </c>
      <c r="F2842" s="877" t="str">
        <f ca="1">IFERROR(VLOOKUP(C2842,' Disaggregation - Section E '!A$618:J2958,5,0),"")</f>
        <v/>
      </c>
      <c r="G2842" s="876" t="str">
        <f ca="1">IFERROR(IF(VLOOKUP(C2842,' Disaggregation - Section E '!A$618:J2958,6,0)="","",VLOOKUP(C2842,' Disaggregation - Section E '!A$618:J2958,6,0)),"")</f>
        <v/>
      </c>
      <c r="H2842" s="876" t="str">
        <f ca="1">IFERROR(IF(INDEX(' Disaggregation - Section E '!F$618:F2958,MATCH(C2842,' Disaggregation - Section E '!A$618:A2958,0)+1,1)&lt;&gt;0,INDEX(' Disaggregation - Section E '!F$618:F2958,MATCH(C2842,' Disaggregation - Section E '!A$618:A2958,0)+1,1),""),"")</f>
        <v/>
      </c>
      <c r="I2842" s="877" t="str">
        <f ca="1">IFERROR(IF(VLOOKUP(C2842,' Disaggregation - Section E '!A$618:J2958,8,0)=0,"",VLOOKUP(C2842,' Disaggregation - Section E '!A$618:J2958,8,0)),"")</f>
        <v/>
      </c>
      <c r="J2842" s="877" t="str">
        <f ca="1">IFERROR(IF(VLOOKUP(C2842,' Disaggregation - Section E '!A$618:J2958,9,0)="","",VLOOKUP(C2842,' Disaggregation - Section E '!A$618:J2958,9,0)),"")</f>
        <v/>
      </c>
      <c r="K2842" s="873" t="str">
        <f ca="1">IFERROR(VLOOKUP(C2842,' Disaggregation - Section E '!A$618:J2958,3,0),"")</f>
        <v/>
      </c>
      <c r="L2842" s="873"/>
      <c r="M2842" s="873" t="str">
        <f ca="1">IFERROR(IF(VLOOKUP(C2842,' Disaggregation - Section E '!A$618:O1761,15,0)=0,"",VLOOKUP(C2842,' Disaggregation - Section E '!A$618:O1761,15,0)),"")</f>
        <v/>
      </c>
      <c r="N2842" s="877" t="str">
        <f ca="1">IFERROR(IF(VLOOKUP(C2842,' Disaggregation - Section E '!A$618:J2958,10,0)=0,"",VLOOKUP(C2842,' Disaggregation - Section E '!A$618:J2958,10,0)),"")</f>
        <v/>
      </c>
      <c r="O2842" s="873"/>
    </row>
    <row r="2843" spans="1:15" x14ac:dyDescent="0.35">
      <c r="A2843" s="873" t="b">
        <f t="shared" ca="1" si="163"/>
        <v>0</v>
      </c>
      <c r="B2843" s="873"/>
      <c r="C2843" s="884" t="str">
        <f ca="1">IF(COUNTA(O$1703:O2843)=1,"",OFFSET(B2841,-COUNTA(O$1703:O2843)+3,1))</f>
        <v>a1655000001juNwAAI</v>
      </c>
      <c r="D2843" s="878"/>
      <c r="E2843" s="875" t="str">
        <f ca="1">IFERROR(IF(VLOOKUP(C2843,' Disaggregation - Section E '!A$618:J2959,7,0)="","",VLOOKUP(C2843,' Disaggregation - Section E '!A$618:J2959,7,0)*100),"")</f>
        <v/>
      </c>
      <c r="F2843" s="877" t="str">
        <f ca="1">IFERROR(VLOOKUP(C2843,' Disaggregation - Section E '!A$618:J2959,5,0),"")</f>
        <v/>
      </c>
      <c r="G2843" s="876" t="str">
        <f ca="1">IFERROR(IF(VLOOKUP(C2843,' Disaggregation - Section E '!A$618:J2959,6,0)="","",VLOOKUP(C2843,' Disaggregation - Section E '!A$618:J2959,6,0)),"")</f>
        <v/>
      </c>
      <c r="H2843" s="876" t="str">
        <f ca="1">IFERROR(IF(INDEX(' Disaggregation - Section E '!F$618:F2959,MATCH(C2843,' Disaggregation - Section E '!A$618:A2959,0)+1,1)&lt;&gt;0,INDEX(' Disaggregation - Section E '!F$618:F2959,MATCH(C2843,' Disaggregation - Section E '!A$618:A2959,0)+1,1),""),"")</f>
        <v/>
      </c>
      <c r="I2843" s="877" t="str">
        <f ca="1">IFERROR(IF(VLOOKUP(C2843,' Disaggregation - Section E '!A$618:J2959,8,0)=0,"",VLOOKUP(C2843,' Disaggregation - Section E '!A$618:J2959,8,0)),"")</f>
        <v/>
      </c>
      <c r="J2843" s="877" t="str">
        <f ca="1">IFERROR(IF(VLOOKUP(C2843,' Disaggregation - Section E '!A$618:J2959,9,0)="","",VLOOKUP(C2843,' Disaggregation - Section E '!A$618:J2959,9,0)),"")</f>
        <v/>
      </c>
      <c r="K2843" s="873" t="str">
        <f ca="1">IFERROR(VLOOKUP(C2843,' Disaggregation - Section E '!A$618:J2959,3,0),"")</f>
        <v/>
      </c>
      <c r="L2843" s="873"/>
      <c r="M2843" s="873" t="str">
        <f ca="1">IFERROR(IF(VLOOKUP(C2843,' Disaggregation - Section E '!A$618:O1762,15,0)=0,"",VLOOKUP(C2843,' Disaggregation - Section E '!A$618:O1762,15,0)),"")</f>
        <v/>
      </c>
      <c r="N2843" s="877" t="str">
        <f ca="1">IFERROR(IF(VLOOKUP(C2843,' Disaggregation - Section E '!A$618:J2959,10,0)=0,"",VLOOKUP(C2843,' Disaggregation - Section E '!A$618:J2959,10,0)),"")</f>
        <v/>
      </c>
      <c r="O2843" s="873"/>
    </row>
    <row r="2844" spans="1:15" x14ac:dyDescent="0.35">
      <c r="A2844" s="873" t="b">
        <f t="shared" ca="1" si="163"/>
        <v>0</v>
      </c>
      <c r="B2844" s="873"/>
      <c r="C2844" s="884" t="str">
        <f ca="1">IF(COUNTA(O$1703:O2844)=1,"",OFFSET(B2842,-COUNTA(O$1703:O2844)+3,1))</f>
        <v>a1655000001juNxAAI</v>
      </c>
      <c r="D2844" s="878"/>
      <c r="E2844" s="875" t="str">
        <f ca="1">IFERROR(IF(VLOOKUP(C2844,' Disaggregation - Section E '!A$618:J2960,7,0)="","",VLOOKUP(C2844,' Disaggregation - Section E '!A$618:J2960,7,0)*100),"")</f>
        <v/>
      </c>
      <c r="F2844" s="877" t="str">
        <f ca="1">IFERROR(VLOOKUP(C2844,' Disaggregation - Section E '!A$618:J2960,5,0),"")</f>
        <v/>
      </c>
      <c r="G2844" s="876" t="str">
        <f ca="1">IFERROR(IF(VLOOKUP(C2844,' Disaggregation - Section E '!A$618:J2960,6,0)="","",VLOOKUP(C2844,' Disaggregation - Section E '!A$618:J2960,6,0)),"")</f>
        <v/>
      </c>
      <c r="H2844" s="876" t="str">
        <f ca="1">IFERROR(IF(INDEX(' Disaggregation - Section E '!F$618:F2960,MATCH(C2844,' Disaggregation - Section E '!A$618:A2960,0)+1,1)&lt;&gt;0,INDEX(' Disaggregation - Section E '!F$618:F2960,MATCH(C2844,' Disaggregation - Section E '!A$618:A2960,0)+1,1),""),"")</f>
        <v/>
      </c>
      <c r="I2844" s="877" t="str">
        <f ca="1">IFERROR(IF(VLOOKUP(C2844,' Disaggregation - Section E '!A$618:J2960,8,0)=0,"",VLOOKUP(C2844,' Disaggregation - Section E '!A$618:J2960,8,0)),"")</f>
        <v/>
      </c>
      <c r="J2844" s="877" t="str">
        <f ca="1">IFERROR(IF(VLOOKUP(C2844,' Disaggregation - Section E '!A$618:J2960,9,0)="","",VLOOKUP(C2844,' Disaggregation - Section E '!A$618:J2960,9,0)),"")</f>
        <v/>
      </c>
      <c r="K2844" s="873" t="str">
        <f ca="1">IFERROR(VLOOKUP(C2844,' Disaggregation - Section E '!A$618:J2960,3,0),"")</f>
        <v/>
      </c>
      <c r="L2844" s="873"/>
      <c r="M2844" s="873" t="str">
        <f ca="1">IFERROR(IF(VLOOKUP(C2844,' Disaggregation - Section E '!A$618:O1763,15,0)=0,"",VLOOKUP(C2844,' Disaggregation - Section E '!A$618:O1763,15,0)),"")</f>
        <v/>
      </c>
      <c r="N2844" s="877" t="str">
        <f ca="1">IFERROR(IF(VLOOKUP(C2844,' Disaggregation - Section E '!A$618:J2960,10,0)=0,"",VLOOKUP(C2844,' Disaggregation - Section E '!A$618:J2960,10,0)),"")</f>
        <v/>
      </c>
      <c r="O2844" s="873"/>
    </row>
    <row r="2845" spans="1:15" x14ac:dyDescent="0.35">
      <c r="A2845" s="873" t="b">
        <f t="shared" ca="1" si="163"/>
        <v>0</v>
      </c>
      <c r="B2845" s="873"/>
      <c r="C2845" s="884" t="str">
        <f ca="1">IF(COUNTA(O$1703:O2845)=1,"",OFFSET(B2843,-COUNTA(O$1703:O2845)+3,1))</f>
        <v>a1655000001juNyAAI</v>
      </c>
      <c r="D2845" s="878"/>
      <c r="E2845" s="875" t="str">
        <f ca="1">IFERROR(IF(VLOOKUP(C2845,' Disaggregation - Section E '!A$618:J2961,7,0)="","",VLOOKUP(C2845,' Disaggregation - Section E '!A$618:J2961,7,0)*100),"")</f>
        <v/>
      </c>
      <c r="F2845" s="877" t="str">
        <f ca="1">IFERROR(VLOOKUP(C2845,' Disaggregation - Section E '!A$618:J2961,5,0),"")</f>
        <v/>
      </c>
      <c r="G2845" s="876" t="str">
        <f ca="1">IFERROR(IF(VLOOKUP(C2845,' Disaggregation - Section E '!A$618:J2961,6,0)="","",VLOOKUP(C2845,' Disaggregation - Section E '!A$618:J2961,6,0)),"")</f>
        <v/>
      </c>
      <c r="H2845" s="876" t="str">
        <f ca="1">IFERROR(IF(INDEX(' Disaggregation - Section E '!F$618:F2961,MATCH(C2845,' Disaggregation - Section E '!A$618:A2961,0)+1,1)&lt;&gt;0,INDEX(' Disaggregation - Section E '!F$618:F2961,MATCH(C2845,' Disaggregation - Section E '!A$618:A2961,0)+1,1),""),"")</f>
        <v/>
      </c>
      <c r="I2845" s="877" t="str">
        <f ca="1">IFERROR(IF(VLOOKUP(C2845,' Disaggregation - Section E '!A$618:J2961,8,0)=0,"",VLOOKUP(C2845,' Disaggregation - Section E '!A$618:J2961,8,0)),"")</f>
        <v/>
      </c>
      <c r="J2845" s="877" t="str">
        <f ca="1">IFERROR(IF(VLOOKUP(C2845,' Disaggregation - Section E '!A$618:J2961,9,0)="","",VLOOKUP(C2845,' Disaggregation - Section E '!A$618:J2961,9,0)),"")</f>
        <v/>
      </c>
      <c r="K2845" s="873" t="str">
        <f ca="1">IFERROR(VLOOKUP(C2845,' Disaggregation - Section E '!A$618:J2961,3,0),"")</f>
        <v/>
      </c>
      <c r="L2845" s="873"/>
      <c r="M2845" s="873" t="str">
        <f ca="1">IFERROR(IF(VLOOKUP(C2845,' Disaggregation - Section E '!A$618:O1764,15,0)=0,"",VLOOKUP(C2845,' Disaggregation - Section E '!A$618:O1764,15,0)),"")</f>
        <v/>
      </c>
      <c r="N2845" s="877" t="str">
        <f ca="1">IFERROR(IF(VLOOKUP(C2845,' Disaggregation - Section E '!A$618:J2961,10,0)=0,"",VLOOKUP(C2845,' Disaggregation - Section E '!A$618:J2961,10,0)),"")</f>
        <v/>
      </c>
      <c r="O2845" s="873"/>
    </row>
    <row r="2846" spans="1:15" x14ac:dyDescent="0.35">
      <c r="A2846" s="873" t="b">
        <f t="shared" ca="1" si="163"/>
        <v>0</v>
      </c>
      <c r="B2846" s="873"/>
      <c r="C2846" s="884" t="str">
        <f ca="1">IF(COUNTA(O$1703:O2846)=1,"",OFFSET(B2844,-COUNTA(O$1703:O2846)+3,1))</f>
        <v>a1655000001juNzAAI</v>
      </c>
      <c r="D2846" s="878"/>
      <c r="E2846" s="875" t="str">
        <f ca="1">IFERROR(IF(VLOOKUP(C2846,' Disaggregation - Section E '!A$618:J2962,7,0)="","",VLOOKUP(C2846,' Disaggregation - Section E '!A$618:J2962,7,0)*100),"")</f>
        <v/>
      </c>
      <c r="F2846" s="877" t="str">
        <f ca="1">IFERROR(VLOOKUP(C2846,' Disaggregation - Section E '!A$618:J2962,5,0),"")</f>
        <v/>
      </c>
      <c r="G2846" s="876" t="str">
        <f ca="1">IFERROR(IF(VLOOKUP(C2846,' Disaggregation - Section E '!A$618:J2962,6,0)="","",VLOOKUP(C2846,' Disaggregation - Section E '!A$618:J2962,6,0)),"")</f>
        <v/>
      </c>
      <c r="H2846" s="876" t="str">
        <f ca="1">IFERROR(IF(INDEX(' Disaggregation - Section E '!F$618:F2962,MATCH(C2846,' Disaggregation - Section E '!A$618:A2962,0)+1,1)&lt;&gt;0,INDEX(' Disaggregation - Section E '!F$618:F2962,MATCH(C2846,' Disaggregation - Section E '!A$618:A2962,0)+1,1),""),"")</f>
        <v/>
      </c>
      <c r="I2846" s="877" t="str">
        <f ca="1">IFERROR(IF(VLOOKUP(C2846,' Disaggregation - Section E '!A$618:J2962,8,0)=0,"",VLOOKUP(C2846,' Disaggregation - Section E '!A$618:J2962,8,0)),"")</f>
        <v/>
      </c>
      <c r="J2846" s="877" t="str">
        <f ca="1">IFERROR(IF(VLOOKUP(C2846,' Disaggregation - Section E '!A$618:J2962,9,0)="","",VLOOKUP(C2846,' Disaggregation - Section E '!A$618:J2962,9,0)),"")</f>
        <v/>
      </c>
      <c r="K2846" s="873" t="str">
        <f ca="1">IFERROR(VLOOKUP(C2846,' Disaggregation - Section E '!A$618:J2962,3,0),"")</f>
        <v/>
      </c>
      <c r="L2846" s="873"/>
      <c r="M2846" s="873" t="str">
        <f ca="1">IFERROR(IF(VLOOKUP(C2846,' Disaggregation - Section E '!A$618:O1765,15,0)=0,"",VLOOKUP(C2846,' Disaggregation - Section E '!A$618:O1765,15,0)),"")</f>
        <v/>
      </c>
      <c r="N2846" s="877" t="str">
        <f ca="1">IFERROR(IF(VLOOKUP(C2846,' Disaggregation - Section E '!A$618:J2962,10,0)=0,"",VLOOKUP(C2846,' Disaggregation - Section E '!A$618:J2962,10,0)),"")</f>
        <v/>
      </c>
      <c r="O2846" s="873"/>
    </row>
    <row r="2847" spans="1:15" x14ac:dyDescent="0.35">
      <c r="A2847" s="873" t="b">
        <f t="shared" ca="1" si="163"/>
        <v>0</v>
      </c>
      <c r="B2847" s="873"/>
      <c r="C2847" s="884" t="str">
        <f ca="1">IF(COUNTA(O$1703:O2847)=1,"",OFFSET(B2845,-COUNTA(O$1703:O2847)+3,1))</f>
        <v>a1655000001juO0AAI</v>
      </c>
      <c r="D2847" s="878"/>
      <c r="E2847" s="875" t="str">
        <f ca="1">IFERROR(IF(VLOOKUP(C2847,' Disaggregation - Section E '!A$618:J2963,7,0)="","",VLOOKUP(C2847,' Disaggregation - Section E '!A$618:J2963,7,0)*100),"")</f>
        <v/>
      </c>
      <c r="F2847" s="877" t="str">
        <f ca="1">IFERROR(VLOOKUP(C2847,' Disaggregation - Section E '!A$618:J2963,5,0),"")</f>
        <v/>
      </c>
      <c r="G2847" s="876" t="str">
        <f ca="1">IFERROR(IF(VLOOKUP(C2847,' Disaggregation - Section E '!A$618:J2963,6,0)="","",VLOOKUP(C2847,' Disaggregation - Section E '!A$618:J2963,6,0)),"")</f>
        <v/>
      </c>
      <c r="H2847" s="876" t="str">
        <f ca="1">IFERROR(IF(INDEX(' Disaggregation - Section E '!F$618:F2963,MATCH(C2847,' Disaggregation - Section E '!A$618:A2963,0)+1,1)&lt;&gt;0,INDEX(' Disaggregation - Section E '!F$618:F2963,MATCH(C2847,' Disaggregation - Section E '!A$618:A2963,0)+1,1),""),"")</f>
        <v/>
      </c>
      <c r="I2847" s="877" t="str">
        <f ca="1">IFERROR(IF(VLOOKUP(C2847,' Disaggregation - Section E '!A$618:J2963,8,0)=0,"",VLOOKUP(C2847,' Disaggregation - Section E '!A$618:J2963,8,0)),"")</f>
        <v/>
      </c>
      <c r="J2847" s="877" t="str">
        <f ca="1">IFERROR(IF(VLOOKUP(C2847,' Disaggregation - Section E '!A$618:J2963,9,0)="","",VLOOKUP(C2847,' Disaggregation - Section E '!A$618:J2963,9,0)),"")</f>
        <v/>
      </c>
      <c r="K2847" s="873" t="str">
        <f ca="1">IFERROR(VLOOKUP(C2847,' Disaggregation - Section E '!A$618:J2963,3,0),"")</f>
        <v/>
      </c>
      <c r="L2847" s="873"/>
      <c r="M2847" s="873" t="str">
        <f ca="1">IFERROR(IF(VLOOKUP(C2847,' Disaggregation - Section E '!A$618:O1766,15,0)=0,"",VLOOKUP(C2847,' Disaggregation - Section E '!A$618:O1766,15,0)),"")</f>
        <v/>
      </c>
      <c r="N2847" s="877" t="str">
        <f ca="1">IFERROR(IF(VLOOKUP(C2847,' Disaggregation - Section E '!A$618:J2963,10,0)=0,"",VLOOKUP(C2847,' Disaggregation - Section E '!A$618:J2963,10,0)),"")</f>
        <v/>
      </c>
      <c r="O2847" s="873"/>
    </row>
    <row r="2848" spans="1:15" x14ac:dyDescent="0.35">
      <c r="A2848" s="873" t="b">
        <f t="shared" ca="1" si="163"/>
        <v>0</v>
      </c>
      <c r="B2848" s="873"/>
      <c r="C2848" s="884" t="str">
        <f ca="1">IF(COUNTA(O$1703:O2848)=1,"",OFFSET(B2846,-COUNTA(O$1703:O2848)+3,1))</f>
        <v>a1655000001juO1AAI</v>
      </c>
      <c r="D2848" s="878"/>
      <c r="E2848" s="875" t="str">
        <f ca="1">IFERROR(IF(VLOOKUP(C2848,' Disaggregation - Section E '!A$618:J2964,7,0)="","",VLOOKUP(C2848,' Disaggregation - Section E '!A$618:J2964,7,0)*100),"")</f>
        <v/>
      </c>
      <c r="F2848" s="877" t="str">
        <f ca="1">IFERROR(VLOOKUP(C2848,' Disaggregation - Section E '!A$618:J2964,5,0),"")</f>
        <v/>
      </c>
      <c r="G2848" s="876" t="str">
        <f ca="1">IFERROR(IF(VLOOKUP(C2848,' Disaggregation - Section E '!A$618:J2964,6,0)="","",VLOOKUP(C2848,' Disaggregation - Section E '!A$618:J2964,6,0)),"")</f>
        <v/>
      </c>
      <c r="H2848" s="876" t="str">
        <f ca="1">IFERROR(IF(INDEX(' Disaggregation - Section E '!F$618:F2964,MATCH(C2848,' Disaggregation - Section E '!A$618:A2964,0)+1,1)&lt;&gt;0,INDEX(' Disaggregation - Section E '!F$618:F2964,MATCH(C2848,' Disaggregation - Section E '!A$618:A2964,0)+1,1),""),"")</f>
        <v/>
      </c>
      <c r="I2848" s="877" t="str">
        <f ca="1">IFERROR(IF(VLOOKUP(C2848,' Disaggregation - Section E '!A$618:J2964,8,0)=0,"",VLOOKUP(C2848,' Disaggregation - Section E '!A$618:J2964,8,0)),"")</f>
        <v/>
      </c>
      <c r="J2848" s="877" t="str">
        <f ca="1">IFERROR(IF(VLOOKUP(C2848,' Disaggregation - Section E '!A$618:J2964,9,0)="","",VLOOKUP(C2848,' Disaggregation - Section E '!A$618:J2964,9,0)),"")</f>
        <v/>
      </c>
      <c r="K2848" s="873" t="str">
        <f ca="1">IFERROR(VLOOKUP(C2848,' Disaggregation - Section E '!A$618:J2964,3,0),"")</f>
        <v/>
      </c>
      <c r="L2848" s="873"/>
      <c r="M2848" s="873" t="str">
        <f ca="1">IFERROR(IF(VLOOKUP(C2848,' Disaggregation - Section E '!A$618:O1767,15,0)=0,"",VLOOKUP(C2848,' Disaggregation - Section E '!A$618:O1767,15,0)),"")</f>
        <v/>
      </c>
      <c r="N2848" s="877" t="str">
        <f ca="1">IFERROR(IF(VLOOKUP(C2848,' Disaggregation - Section E '!A$618:J2964,10,0)=0,"",VLOOKUP(C2848,' Disaggregation - Section E '!A$618:J2964,10,0)),"")</f>
        <v/>
      </c>
      <c r="O2848" s="873"/>
    </row>
    <row r="2849" spans="1:15" x14ac:dyDescent="0.35">
      <c r="A2849" s="873" t="b">
        <f t="shared" ca="1" si="163"/>
        <v>0</v>
      </c>
      <c r="B2849" s="873"/>
      <c r="C2849" s="884" t="str">
        <f ca="1">IF(COUNTA(O$1703:O2849)=1,"",OFFSET(B2847,-COUNTA(O$1703:O2849)+3,1))</f>
        <v>a1655000001juO2AAI</v>
      </c>
      <c r="D2849" s="878"/>
      <c r="E2849" s="875" t="str">
        <f ca="1">IFERROR(IF(VLOOKUP(C2849,' Disaggregation - Section E '!A$618:J2965,7,0)="","",VLOOKUP(C2849,' Disaggregation - Section E '!A$618:J2965,7,0)*100),"")</f>
        <v/>
      </c>
      <c r="F2849" s="877" t="str">
        <f ca="1">IFERROR(VLOOKUP(C2849,' Disaggregation - Section E '!A$618:J2965,5,0),"")</f>
        <v/>
      </c>
      <c r="G2849" s="876" t="str">
        <f ca="1">IFERROR(IF(VLOOKUP(C2849,' Disaggregation - Section E '!A$618:J2965,6,0)="","",VLOOKUP(C2849,' Disaggregation - Section E '!A$618:J2965,6,0)),"")</f>
        <v/>
      </c>
      <c r="H2849" s="876" t="str">
        <f ca="1">IFERROR(IF(INDEX(' Disaggregation - Section E '!F$618:F2965,MATCH(C2849,' Disaggregation - Section E '!A$618:A2965,0)+1,1)&lt;&gt;0,INDEX(' Disaggregation - Section E '!F$618:F2965,MATCH(C2849,' Disaggregation - Section E '!A$618:A2965,0)+1,1),""),"")</f>
        <v/>
      </c>
      <c r="I2849" s="877" t="str">
        <f ca="1">IFERROR(IF(VLOOKUP(C2849,' Disaggregation - Section E '!A$618:J2965,8,0)=0,"",VLOOKUP(C2849,' Disaggregation - Section E '!A$618:J2965,8,0)),"")</f>
        <v/>
      </c>
      <c r="J2849" s="877" t="str">
        <f ca="1">IFERROR(IF(VLOOKUP(C2849,' Disaggregation - Section E '!A$618:J2965,9,0)="","",VLOOKUP(C2849,' Disaggregation - Section E '!A$618:J2965,9,0)),"")</f>
        <v/>
      </c>
      <c r="K2849" s="873" t="str">
        <f ca="1">IFERROR(VLOOKUP(C2849,' Disaggregation - Section E '!A$618:J2965,3,0),"")</f>
        <v/>
      </c>
      <c r="L2849" s="873"/>
      <c r="M2849" s="873" t="str">
        <f ca="1">IFERROR(IF(VLOOKUP(C2849,' Disaggregation - Section E '!A$618:O1768,15,0)=0,"",VLOOKUP(C2849,' Disaggregation - Section E '!A$618:O1768,15,0)),"")</f>
        <v/>
      </c>
      <c r="N2849" s="877" t="str">
        <f ca="1">IFERROR(IF(VLOOKUP(C2849,' Disaggregation - Section E '!A$618:J2965,10,0)=0,"",VLOOKUP(C2849,' Disaggregation - Section E '!A$618:J2965,10,0)),"")</f>
        <v/>
      </c>
      <c r="O2849" s="873"/>
    </row>
    <row r="2850" spans="1:15" x14ac:dyDescent="0.35">
      <c r="A2850" s="873" t="b">
        <f t="shared" ca="1" si="163"/>
        <v>0</v>
      </c>
      <c r="B2850" s="873"/>
      <c r="C2850" s="884" t="str">
        <f ca="1">IF(COUNTA(O$1703:O2850)=1,"",OFFSET(B2848,-COUNTA(O$1703:O2850)+3,1))</f>
        <v>a1655000001juO3AAI</v>
      </c>
      <c r="D2850" s="878"/>
      <c r="E2850" s="875" t="str">
        <f ca="1">IFERROR(IF(VLOOKUP(C2850,' Disaggregation - Section E '!A$618:J2966,7,0)="","",VLOOKUP(C2850,' Disaggregation - Section E '!A$618:J2966,7,0)*100),"")</f>
        <v/>
      </c>
      <c r="F2850" s="877" t="str">
        <f ca="1">IFERROR(VLOOKUP(C2850,' Disaggregation - Section E '!A$618:J2966,5,0),"")</f>
        <v/>
      </c>
      <c r="G2850" s="876" t="str">
        <f ca="1">IFERROR(IF(VLOOKUP(C2850,' Disaggregation - Section E '!A$618:J2966,6,0)="","",VLOOKUP(C2850,' Disaggregation - Section E '!A$618:J2966,6,0)),"")</f>
        <v/>
      </c>
      <c r="H2850" s="876" t="str">
        <f ca="1">IFERROR(IF(INDEX(' Disaggregation - Section E '!F$618:F2966,MATCH(C2850,' Disaggregation - Section E '!A$618:A2966,0)+1,1)&lt;&gt;0,INDEX(' Disaggregation - Section E '!F$618:F2966,MATCH(C2850,' Disaggregation - Section E '!A$618:A2966,0)+1,1),""),"")</f>
        <v/>
      </c>
      <c r="I2850" s="877" t="str">
        <f ca="1">IFERROR(IF(VLOOKUP(C2850,' Disaggregation - Section E '!A$618:J2966,8,0)=0,"",VLOOKUP(C2850,' Disaggregation - Section E '!A$618:J2966,8,0)),"")</f>
        <v/>
      </c>
      <c r="J2850" s="877" t="str">
        <f ca="1">IFERROR(IF(VLOOKUP(C2850,' Disaggregation - Section E '!A$618:J2966,9,0)="","",VLOOKUP(C2850,' Disaggregation - Section E '!A$618:J2966,9,0)),"")</f>
        <v/>
      </c>
      <c r="K2850" s="873" t="str">
        <f ca="1">IFERROR(VLOOKUP(C2850,' Disaggregation - Section E '!A$618:J2966,3,0),"")</f>
        <v/>
      </c>
      <c r="L2850" s="873"/>
      <c r="M2850" s="873" t="str">
        <f ca="1">IFERROR(IF(VLOOKUP(C2850,' Disaggregation - Section E '!A$618:O1769,15,0)=0,"",VLOOKUP(C2850,' Disaggregation - Section E '!A$618:O1769,15,0)),"")</f>
        <v/>
      </c>
      <c r="N2850" s="877" t="str">
        <f ca="1">IFERROR(IF(VLOOKUP(C2850,' Disaggregation - Section E '!A$618:J2966,10,0)=0,"",VLOOKUP(C2850,' Disaggregation - Section E '!A$618:J2966,10,0)),"")</f>
        <v/>
      </c>
      <c r="O2850" s="873"/>
    </row>
    <row r="2851" spans="1:15" x14ac:dyDescent="0.35">
      <c r="A2851" s="873" t="b">
        <f t="shared" ca="1" si="163"/>
        <v>0</v>
      </c>
      <c r="B2851" s="873"/>
      <c r="C2851" s="884" t="str">
        <f ca="1">IF(COUNTA(O$1703:O2851)=1,"",OFFSET(B2849,-COUNTA(O$1703:O2851)+3,1))</f>
        <v>a1655000001juO4AAI</v>
      </c>
      <c r="D2851" s="878"/>
      <c r="E2851" s="875" t="str">
        <f ca="1">IFERROR(IF(VLOOKUP(C2851,' Disaggregation - Section E '!A$618:J2967,7,0)="","",VLOOKUP(C2851,' Disaggregation - Section E '!A$618:J2967,7,0)*100),"")</f>
        <v/>
      </c>
      <c r="F2851" s="877" t="str">
        <f ca="1">IFERROR(VLOOKUP(C2851,' Disaggregation - Section E '!A$618:J2967,5,0),"")</f>
        <v/>
      </c>
      <c r="G2851" s="876" t="str">
        <f ca="1">IFERROR(IF(VLOOKUP(C2851,' Disaggregation - Section E '!A$618:J2967,6,0)="","",VLOOKUP(C2851,' Disaggregation - Section E '!A$618:J2967,6,0)),"")</f>
        <v/>
      </c>
      <c r="H2851" s="876" t="str">
        <f ca="1">IFERROR(IF(INDEX(' Disaggregation - Section E '!F$618:F2967,MATCH(C2851,' Disaggregation - Section E '!A$618:A2967,0)+1,1)&lt;&gt;0,INDEX(' Disaggregation - Section E '!F$618:F2967,MATCH(C2851,' Disaggregation - Section E '!A$618:A2967,0)+1,1),""),"")</f>
        <v/>
      </c>
      <c r="I2851" s="877" t="str">
        <f ca="1">IFERROR(IF(VLOOKUP(C2851,' Disaggregation - Section E '!A$618:J2967,8,0)=0,"",VLOOKUP(C2851,' Disaggregation - Section E '!A$618:J2967,8,0)),"")</f>
        <v/>
      </c>
      <c r="J2851" s="877" t="str">
        <f ca="1">IFERROR(IF(VLOOKUP(C2851,' Disaggregation - Section E '!A$618:J2967,9,0)="","",VLOOKUP(C2851,' Disaggregation - Section E '!A$618:J2967,9,0)),"")</f>
        <v/>
      </c>
      <c r="K2851" s="873" t="str">
        <f ca="1">IFERROR(VLOOKUP(C2851,' Disaggregation - Section E '!A$618:J2967,3,0),"")</f>
        <v/>
      </c>
      <c r="L2851" s="873"/>
      <c r="M2851" s="873" t="str">
        <f ca="1">IFERROR(IF(VLOOKUP(C2851,' Disaggregation - Section E '!A$618:O1770,15,0)=0,"",VLOOKUP(C2851,' Disaggregation - Section E '!A$618:O1770,15,0)),"")</f>
        <v/>
      </c>
      <c r="N2851" s="877" t="str">
        <f ca="1">IFERROR(IF(VLOOKUP(C2851,' Disaggregation - Section E '!A$618:J2967,10,0)=0,"",VLOOKUP(C2851,' Disaggregation - Section E '!A$618:J2967,10,0)),"")</f>
        <v/>
      </c>
      <c r="O2851" s="873"/>
    </row>
    <row r="2852" spans="1:15" x14ac:dyDescent="0.35">
      <c r="A2852" s="873" t="b">
        <f t="shared" ca="1" si="163"/>
        <v>0</v>
      </c>
      <c r="B2852" s="873"/>
      <c r="C2852" s="884" t="str">
        <f ca="1">IF(COUNTA(O$1703:O2852)=1,"",OFFSET(B2850,-COUNTA(O$1703:O2852)+3,1))</f>
        <v>a1655000001juO5AAI</v>
      </c>
      <c r="D2852" s="878"/>
      <c r="E2852" s="875" t="str">
        <f ca="1">IFERROR(IF(VLOOKUP(C2852,' Disaggregation - Section E '!A$618:J2968,7,0)="","",VLOOKUP(C2852,' Disaggregation - Section E '!A$618:J2968,7,0)*100),"")</f>
        <v/>
      </c>
      <c r="F2852" s="877" t="str">
        <f ca="1">IFERROR(VLOOKUP(C2852,' Disaggregation - Section E '!A$618:J2968,5,0),"")</f>
        <v/>
      </c>
      <c r="G2852" s="876" t="str">
        <f ca="1">IFERROR(IF(VLOOKUP(C2852,' Disaggregation - Section E '!A$618:J2968,6,0)="","",VLOOKUP(C2852,' Disaggregation - Section E '!A$618:J2968,6,0)),"")</f>
        <v/>
      </c>
      <c r="H2852" s="876" t="str">
        <f ca="1">IFERROR(IF(INDEX(' Disaggregation - Section E '!F$618:F2968,MATCH(C2852,' Disaggregation - Section E '!A$618:A2968,0)+1,1)&lt;&gt;0,INDEX(' Disaggregation - Section E '!F$618:F2968,MATCH(C2852,' Disaggregation - Section E '!A$618:A2968,0)+1,1),""),"")</f>
        <v/>
      </c>
      <c r="I2852" s="877" t="str">
        <f ca="1">IFERROR(IF(VLOOKUP(C2852,' Disaggregation - Section E '!A$618:J2968,8,0)=0,"",VLOOKUP(C2852,' Disaggregation - Section E '!A$618:J2968,8,0)),"")</f>
        <v/>
      </c>
      <c r="J2852" s="877" t="str">
        <f ca="1">IFERROR(IF(VLOOKUP(C2852,' Disaggregation - Section E '!A$618:J2968,9,0)="","",VLOOKUP(C2852,' Disaggregation - Section E '!A$618:J2968,9,0)),"")</f>
        <v/>
      </c>
      <c r="K2852" s="873" t="str">
        <f ca="1">IFERROR(VLOOKUP(C2852,' Disaggregation - Section E '!A$618:J2968,3,0),"")</f>
        <v/>
      </c>
      <c r="L2852" s="873"/>
      <c r="M2852" s="873" t="str">
        <f ca="1">IFERROR(IF(VLOOKUP(C2852,' Disaggregation - Section E '!A$618:O1771,15,0)=0,"",VLOOKUP(C2852,' Disaggregation - Section E '!A$618:O1771,15,0)),"")</f>
        <v/>
      </c>
      <c r="N2852" s="877" t="str">
        <f ca="1">IFERROR(IF(VLOOKUP(C2852,' Disaggregation - Section E '!A$618:J2968,10,0)=0,"",VLOOKUP(C2852,' Disaggregation - Section E '!A$618:J2968,10,0)),"")</f>
        <v/>
      </c>
      <c r="O2852" s="873"/>
    </row>
    <row r="2853" spans="1:15" x14ac:dyDescent="0.35">
      <c r="A2853" s="873" t="b">
        <f t="shared" ca="1" si="163"/>
        <v>0</v>
      </c>
      <c r="B2853" s="873"/>
      <c r="C2853" s="884" t="str">
        <f ca="1">IF(COUNTA(O$1703:O2853)=1,"",OFFSET(B2851,-COUNTA(O$1703:O2853)+3,1))</f>
        <v>a1655000001juO6AAI</v>
      </c>
      <c r="D2853" s="878"/>
      <c r="E2853" s="875" t="str">
        <f ca="1">IFERROR(IF(VLOOKUP(C2853,' Disaggregation - Section E '!A$618:J2969,7,0)="","",VLOOKUP(C2853,' Disaggregation - Section E '!A$618:J2969,7,0)*100),"")</f>
        <v/>
      </c>
      <c r="F2853" s="877" t="str">
        <f ca="1">IFERROR(VLOOKUP(C2853,' Disaggregation - Section E '!A$618:J2969,5,0),"")</f>
        <v/>
      </c>
      <c r="G2853" s="876" t="str">
        <f ca="1">IFERROR(IF(VLOOKUP(C2853,' Disaggregation - Section E '!A$618:J2969,6,0)="","",VLOOKUP(C2853,' Disaggregation - Section E '!A$618:J2969,6,0)),"")</f>
        <v/>
      </c>
      <c r="H2853" s="876" t="str">
        <f ca="1">IFERROR(IF(INDEX(' Disaggregation - Section E '!F$618:F2969,MATCH(C2853,' Disaggregation - Section E '!A$618:A2969,0)+1,1)&lt;&gt;0,INDEX(' Disaggregation - Section E '!F$618:F2969,MATCH(C2853,' Disaggregation - Section E '!A$618:A2969,0)+1,1),""),"")</f>
        <v/>
      </c>
      <c r="I2853" s="877" t="str">
        <f ca="1">IFERROR(IF(VLOOKUP(C2853,' Disaggregation - Section E '!A$618:J2969,8,0)=0,"",VLOOKUP(C2853,' Disaggregation - Section E '!A$618:J2969,8,0)),"")</f>
        <v/>
      </c>
      <c r="J2853" s="877" t="str">
        <f ca="1">IFERROR(IF(VLOOKUP(C2853,' Disaggregation - Section E '!A$618:J2969,9,0)="","",VLOOKUP(C2853,' Disaggregation - Section E '!A$618:J2969,9,0)),"")</f>
        <v/>
      </c>
      <c r="K2853" s="873" t="str">
        <f ca="1">IFERROR(VLOOKUP(C2853,' Disaggregation - Section E '!A$618:J2969,3,0),"")</f>
        <v/>
      </c>
      <c r="L2853" s="873"/>
      <c r="M2853" s="873" t="str">
        <f ca="1">IFERROR(IF(VLOOKUP(C2853,' Disaggregation - Section E '!A$618:O1772,15,0)=0,"",VLOOKUP(C2853,' Disaggregation - Section E '!A$618:O1772,15,0)),"")</f>
        <v/>
      </c>
      <c r="N2853" s="877" t="str">
        <f ca="1">IFERROR(IF(VLOOKUP(C2853,' Disaggregation - Section E '!A$618:J2969,10,0)=0,"",VLOOKUP(C2853,' Disaggregation - Section E '!A$618:J2969,10,0)),"")</f>
        <v/>
      </c>
      <c r="O2853" s="873"/>
    </row>
    <row r="2854" spans="1:15" x14ac:dyDescent="0.35">
      <c r="A2854" s="873" t="b">
        <f t="shared" ca="1" si="163"/>
        <v>0</v>
      </c>
      <c r="B2854" s="873"/>
      <c r="C2854" s="884" t="str">
        <f ca="1">IF(COUNTA(O$1703:O2854)=1,"",OFFSET(B2852,-COUNTA(O$1703:O2854)+3,1))</f>
        <v>a1655000001juO7AAI</v>
      </c>
      <c r="D2854" s="878"/>
      <c r="E2854" s="875" t="str">
        <f ca="1">IFERROR(IF(VLOOKUP(C2854,' Disaggregation - Section E '!A$618:J2970,7,0)="","",VLOOKUP(C2854,' Disaggregation - Section E '!A$618:J2970,7,0)*100),"")</f>
        <v/>
      </c>
      <c r="F2854" s="877" t="str">
        <f ca="1">IFERROR(VLOOKUP(C2854,' Disaggregation - Section E '!A$618:J2970,5,0),"")</f>
        <v/>
      </c>
      <c r="G2854" s="876" t="str">
        <f ca="1">IFERROR(IF(VLOOKUP(C2854,' Disaggregation - Section E '!A$618:J2970,6,0)="","",VLOOKUP(C2854,' Disaggregation - Section E '!A$618:J2970,6,0)),"")</f>
        <v/>
      </c>
      <c r="H2854" s="876" t="str">
        <f ca="1">IFERROR(IF(INDEX(' Disaggregation - Section E '!F$618:F2970,MATCH(C2854,' Disaggregation - Section E '!A$618:A2970,0)+1,1)&lt;&gt;0,INDEX(' Disaggregation - Section E '!F$618:F2970,MATCH(C2854,' Disaggregation - Section E '!A$618:A2970,0)+1,1),""),"")</f>
        <v/>
      </c>
      <c r="I2854" s="877" t="str">
        <f ca="1">IFERROR(IF(VLOOKUP(C2854,' Disaggregation - Section E '!A$618:J2970,8,0)=0,"",VLOOKUP(C2854,' Disaggregation - Section E '!A$618:J2970,8,0)),"")</f>
        <v/>
      </c>
      <c r="J2854" s="877" t="str">
        <f ca="1">IFERROR(IF(VLOOKUP(C2854,' Disaggregation - Section E '!A$618:J2970,9,0)="","",VLOOKUP(C2854,' Disaggregation - Section E '!A$618:J2970,9,0)),"")</f>
        <v/>
      </c>
      <c r="K2854" s="873" t="str">
        <f ca="1">IFERROR(VLOOKUP(C2854,' Disaggregation - Section E '!A$618:J2970,3,0),"")</f>
        <v/>
      </c>
      <c r="L2854" s="873"/>
      <c r="M2854" s="873" t="str">
        <f ca="1">IFERROR(IF(VLOOKUP(C2854,' Disaggregation - Section E '!A$618:O1773,15,0)=0,"",VLOOKUP(C2854,' Disaggregation - Section E '!A$618:O1773,15,0)),"")</f>
        <v/>
      </c>
      <c r="N2854" s="877" t="str">
        <f ca="1">IFERROR(IF(VLOOKUP(C2854,' Disaggregation - Section E '!A$618:J2970,10,0)=0,"",VLOOKUP(C2854,' Disaggregation - Section E '!A$618:J2970,10,0)),"")</f>
        <v/>
      </c>
      <c r="O2854" s="873"/>
    </row>
    <row r="2855" spans="1:15" x14ac:dyDescent="0.35">
      <c r="A2855" s="873" t="b">
        <f t="shared" ca="1" si="163"/>
        <v>0</v>
      </c>
      <c r="B2855" s="873"/>
      <c r="C2855" s="884" t="str">
        <f ca="1">IF(COUNTA(O$1703:O2855)=1,"",OFFSET(B2853,-COUNTA(O$1703:O2855)+3,1))</f>
        <v>a1655000001juO8AAI</v>
      </c>
      <c r="D2855" s="878"/>
      <c r="E2855" s="875" t="str">
        <f ca="1">IFERROR(IF(VLOOKUP(C2855,' Disaggregation - Section E '!A$618:J2971,7,0)="","",VLOOKUP(C2855,' Disaggregation - Section E '!A$618:J2971,7,0)*100),"")</f>
        <v/>
      </c>
      <c r="F2855" s="877" t="str">
        <f ca="1">IFERROR(VLOOKUP(C2855,' Disaggregation - Section E '!A$618:J2971,5,0),"")</f>
        <v/>
      </c>
      <c r="G2855" s="876" t="str">
        <f ca="1">IFERROR(IF(VLOOKUP(C2855,' Disaggregation - Section E '!A$618:J2971,6,0)="","",VLOOKUP(C2855,' Disaggregation - Section E '!A$618:J2971,6,0)),"")</f>
        <v/>
      </c>
      <c r="H2855" s="876" t="str">
        <f ca="1">IFERROR(IF(INDEX(' Disaggregation - Section E '!F$618:F2971,MATCH(C2855,' Disaggregation - Section E '!A$618:A2971,0)+1,1)&lt;&gt;0,INDEX(' Disaggregation - Section E '!F$618:F2971,MATCH(C2855,' Disaggregation - Section E '!A$618:A2971,0)+1,1),""),"")</f>
        <v/>
      </c>
      <c r="I2855" s="877" t="str">
        <f ca="1">IFERROR(IF(VLOOKUP(C2855,' Disaggregation - Section E '!A$618:J2971,8,0)=0,"",VLOOKUP(C2855,' Disaggregation - Section E '!A$618:J2971,8,0)),"")</f>
        <v/>
      </c>
      <c r="J2855" s="877" t="str">
        <f ca="1">IFERROR(IF(VLOOKUP(C2855,' Disaggregation - Section E '!A$618:J2971,9,0)="","",VLOOKUP(C2855,' Disaggregation - Section E '!A$618:J2971,9,0)),"")</f>
        <v/>
      </c>
      <c r="K2855" s="873" t="str">
        <f ca="1">IFERROR(VLOOKUP(C2855,' Disaggregation - Section E '!A$618:J2971,3,0),"")</f>
        <v/>
      </c>
      <c r="L2855" s="873"/>
      <c r="M2855" s="873" t="str">
        <f ca="1">IFERROR(IF(VLOOKUP(C2855,' Disaggregation - Section E '!A$618:O1774,15,0)=0,"",VLOOKUP(C2855,' Disaggregation - Section E '!A$618:O1774,15,0)),"")</f>
        <v/>
      </c>
      <c r="N2855" s="877" t="str">
        <f ca="1">IFERROR(IF(VLOOKUP(C2855,' Disaggregation - Section E '!A$618:J2971,10,0)=0,"",VLOOKUP(C2855,' Disaggregation - Section E '!A$618:J2971,10,0)),"")</f>
        <v/>
      </c>
      <c r="O2855" s="873"/>
    </row>
    <row r="2856" spans="1:15" x14ac:dyDescent="0.35">
      <c r="A2856" s="873" t="b">
        <f t="shared" ca="1" si="163"/>
        <v>0</v>
      </c>
      <c r="B2856" s="873"/>
      <c r="C2856" s="884" t="str">
        <f ca="1">IF(COUNTA(O$1703:O2856)=1,"",OFFSET(B2854,-COUNTA(O$1703:O2856)+3,1))</f>
        <v>a1655000001juO9AAI</v>
      </c>
      <c r="D2856" s="878"/>
      <c r="E2856" s="875" t="str">
        <f ca="1">IFERROR(IF(VLOOKUP(C2856,' Disaggregation - Section E '!A$618:J2972,7,0)="","",VLOOKUP(C2856,' Disaggregation - Section E '!A$618:J2972,7,0)*100),"")</f>
        <v/>
      </c>
      <c r="F2856" s="877" t="str">
        <f ca="1">IFERROR(VLOOKUP(C2856,' Disaggregation - Section E '!A$618:J2972,5,0),"")</f>
        <v/>
      </c>
      <c r="G2856" s="876" t="str">
        <f ca="1">IFERROR(IF(VLOOKUP(C2856,' Disaggregation - Section E '!A$618:J2972,6,0)="","",VLOOKUP(C2856,' Disaggregation - Section E '!A$618:J2972,6,0)),"")</f>
        <v/>
      </c>
      <c r="H2856" s="876" t="str">
        <f ca="1">IFERROR(IF(INDEX(' Disaggregation - Section E '!F$618:F2972,MATCH(C2856,' Disaggregation - Section E '!A$618:A2972,0)+1,1)&lt;&gt;0,INDEX(' Disaggregation - Section E '!F$618:F2972,MATCH(C2856,' Disaggregation - Section E '!A$618:A2972,0)+1,1),""),"")</f>
        <v/>
      </c>
      <c r="I2856" s="877" t="str">
        <f ca="1">IFERROR(IF(VLOOKUP(C2856,' Disaggregation - Section E '!A$618:J2972,8,0)=0,"",VLOOKUP(C2856,' Disaggregation - Section E '!A$618:J2972,8,0)),"")</f>
        <v/>
      </c>
      <c r="J2856" s="877" t="str">
        <f ca="1">IFERROR(IF(VLOOKUP(C2856,' Disaggregation - Section E '!A$618:J2972,9,0)="","",VLOOKUP(C2856,' Disaggregation - Section E '!A$618:J2972,9,0)),"")</f>
        <v/>
      </c>
      <c r="K2856" s="873" t="str">
        <f ca="1">IFERROR(VLOOKUP(C2856,' Disaggregation - Section E '!A$618:J2972,3,0),"")</f>
        <v/>
      </c>
      <c r="L2856" s="873"/>
      <c r="M2856" s="873" t="str">
        <f ca="1">IFERROR(IF(VLOOKUP(C2856,' Disaggregation - Section E '!A$618:O1775,15,0)=0,"",VLOOKUP(C2856,' Disaggregation - Section E '!A$618:O1775,15,0)),"")</f>
        <v/>
      </c>
      <c r="N2856" s="877" t="str">
        <f ca="1">IFERROR(IF(VLOOKUP(C2856,' Disaggregation - Section E '!A$618:J2972,10,0)=0,"",VLOOKUP(C2856,' Disaggregation - Section E '!A$618:J2972,10,0)),"")</f>
        <v/>
      </c>
      <c r="O2856" s="873"/>
    </row>
    <row r="2857" spans="1:15" x14ac:dyDescent="0.35">
      <c r="A2857" s="873" t="b">
        <f t="shared" ca="1" si="163"/>
        <v>0</v>
      </c>
      <c r="B2857" s="873"/>
      <c r="C2857" s="884" t="str">
        <f ca="1">IF(COUNTA(O$1703:O2857)=1,"",OFFSET(B2855,-COUNTA(O$1703:O2857)+3,1))</f>
        <v>a1655000001juOAAAY</v>
      </c>
      <c r="D2857" s="878"/>
      <c r="E2857" s="875" t="str">
        <f ca="1">IFERROR(IF(VLOOKUP(C2857,' Disaggregation - Section E '!A$618:J2973,7,0)="","",VLOOKUP(C2857,' Disaggregation - Section E '!A$618:J2973,7,0)*100),"")</f>
        <v/>
      </c>
      <c r="F2857" s="877" t="str">
        <f ca="1">IFERROR(VLOOKUP(C2857,' Disaggregation - Section E '!A$618:J2973,5,0),"")</f>
        <v/>
      </c>
      <c r="G2857" s="876" t="str">
        <f ca="1">IFERROR(IF(VLOOKUP(C2857,' Disaggregation - Section E '!A$618:J2973,6,0)="","",VLOOKUP(C2857,' Disaggregation - Section E '!A$618:J2973,6,0)),"")</f>
        <v/>
      </c>
      <c r="H2857" s="876" t="str">
        <f ca="1">IFERROR(IF(INDEX(' Disaggregation - Section E '!F$618:F2973,MATCH(C2857,' Disaggregation - Section E '!A$618:A2973,0)+1,1)&lt;&gt;0,INDEX(' Disaggregation - Section E '!F$618:F2973,MATCH(C2857,' Disaggregation - Section E '!A$618:A2973,0)+1,1),""),"")</f>
        <v/>
      </c>
      <c r="I2857" s="877" t="str">
        <f ca="1">IFERROR(IF(VLOOKUP(C2857,' Disaggregation - Section E '!A$618:J2973,8,0)=0,"",VLOOKUP(C2857,' Disaggregation - Section E '!A$618:J2973,8,0)),"")</f>
        <v/>
      </c>
      <c r="J2857" s="877" t="str">
        <f ca="1">IFERROR(IF(VLOOKUP(C2857,' Disaggregation - Section E '!A$618:J2973,9,0)="","",VLOOKUP(C2857,' Disaggregation - Section E '!A$618:J2973,9,0)),"")</f>
        <v/>
      </c>
      <c r="K2857" s="873" t="str">
        <f ca="1">IFERROR(VLOOKUP(C2857,' Disaggregation - Section E '!A$618:J2973,3,0),"")</f>
        <v/>
      </c>
      <c r="L2857" s="873"/>
      <c r="M2857" s="873" t="str">
        <f ca="1">IFERROR(IF(VLOOKUP(C2857,' Disaggregation - Section E '!A$618:O1776,15,0)=0,"",VLOOKUP(C2857,' Disaggregation - Section E '!A$618:O1776,15,0)),"")</f>
        <v/>
      </c>
      <c r="N2857" s="877" t="str">
        <f ca="1">IFERROR(IF(VLOOKUP(C2857,' Disaggregation - Section E '!A$618:J2973,10,0)=0,"",VLOOKUP(C2857,' Disaggregation - Section E '!A$618:J2973,10,0)),"")</f>
        <v/>
      </c>
      <c r="O2857" s="873"/>
    </row>
    <row r="2858" spans="1:15" x14ac:dyDescent="0.35">
      <c r="A2858" s="873" t="b">
        <f t="shared" ca="1" si="163"/>
        <v>0</v>
      </c>
      <c r="B2858" s="873"/>
      <c r="C2858" s="884" t="str">
        <f ca="1">IF(COUNTA(O$1703:O2858)=1,"",OFFSET(B2856,-COUNTA(O$1703:O2858)+3,1))</f>
        <v>a1655000001juOBAAY</v>
      </c>
      <c r="D2858" s="878"/>
      <c r="E2858" s="875" t="str">
        <f ca="1">IFERROR(IF(VLOOKUP(C2858,' Disaggregation - Section E '!A$618:J2974,7,0)="","",VLOOKUP(C2858,' Disaggregation - Section E '!A$618:J2974,7,0)*100),"")</f>
        <v/>
      </c>
      <c r="F2858" s="877" t="str">
        <f ca="1">IFERROR(VLOOKUP(C2858,' Disaggregation - Section E '!A$618:J2974,5,0),"")</f>
        <v/>
      </c>
      <c r="G2858" s="876" t="str">
        <f ca="1">IFERROR(IF(VLOOKUP(C2858,' Disaggregation - Section E '!A$618:J2974,6,0)="","",VLOOKUP(C2858,' Disaggregation - Section E '!A$618:J2974,6,0)),"")</f>
        <v/>
      </c>
      <c r="H2858" s="876" t="str">
        <f ca="1">IFERROR(IF(INDEX(' Disaggregation - Section E '!F$618:F2974,MATCH(C2858,' Disaggregation - Section E '!A$618:A2974,0)+1,1)&lt;&gt;0,INDEX(' Disaggregation - Section E '!F$618:F2974,MATCH(C2858,' Disaggregation - Section E '!A$618:A2974,0)+1,1),""),"")</f>
        <v/>
      </c>
      <c r="I2858" s="877" t="str">
        <f ca="1">IFERROR(IF(VLOOKUP(C2858,' Disaggregation - Section E '!A$618:J2974,8,0)=0,"",VLOOKUP(C2858,' Disaggregation - Section E '!A$618:J2974,8,0)),"")</f>
        <v/>
      </c>
      <c r="J2858" s="877" t="str">
        <f ca="1">IFERROR(IF(VLOOKUP(C2858,' Disaggregation - Section E '!A$618:J2974,9,0)="","",VLOOKUP(C2858,' Disaggregation - Section E '!A$618:J2974,9,0)),"")</f>
        <v/>
      </c>
      <c r="K2858" s="873" t="str">
        <f ca="1">IFERROR(VLOOKUP(C2858,' Disaggregation - Section E '!A$618:J2974,3,0),"")</f>
        <v/>
      </c>
      <c r="L2858" s="873"/>
      <c r="M2858" s="873" t="str">
        <f ca="1">IFERROR(IF(VLOOKUP(C2858,' Disaggregation - Section E '!A$618:O1777,15,0)=0,"",VLOOKUP(C2858,' Disaggregation - Section E '!A$618:O1777,15,0)),"")</f>
        <v/>
      </c>
      <c r="N2858" s="877" t="str">
        <f ca="1">IFERROR(IF(VLOOKUP(C2858,' Disaggregation - Section E '!A$618:J2974,10,0)=0,"",VLOOKUP(C2858,' Disaggregation - Section E '!A$618:J2974,10,0)),"")</f>
        <v/>
      </c>
      <c r="O2858" s="873"/>
    </row>
    <row r="2859" spans="1:15" x14ac:dyDescent="0.35">
      <c r="A2859" s="873" t="b">
        <f t="shared" ca="1" si="163"/>
        <v>0</v>
      </c>
      <c r="B2859" s="873"/>
      <c r="C2859" s="884" t="str">
        <f ca="1">IF(COUNTA(O$1703:O2859)=1,"",OFFSET(B2857,-COUNTA(O$1703:O2859)+3,1))</f>
        <v>a1655000001juOCAAY</v>
      </c>
      <c r="D2859" s="878"/>
      <c r="E2859" s="875" t="str">
        <f ca="1">IFERROR(IF(VLOOKUP(C2859,' Disaggregation - Section E '!A$618:J2975,7,0)="","",VLOOKUP(C2859,' Disaggregation - Section E '!A$618:J2975,7,0)*100),"")</f>
        <v/>
      </c>
      <c r="F2859" s="877" t="str">
        <f ca="1">IFERROR(VLOOKUP(C2859,' Disaggregation - Section E '!A$618:J2975,5,0),"")</f>
        <v/>
      </c>
      <c r="G2859" s="876" t="str">
        <f ca="1">IFERROR(IF(VLOOKUP(C2859,' Disaggregation - Section E '!A$618:J2975,6,0)="","",VLOOKUP(C2859,' Disaggregation - Section E '!A$618:J2975,6,0)),"")</f>
        <v/>
      </c>
      <c r="H2859" s="876" t="str">
        <f ca="1">IFERROR(IF(INDEX(' Disaggregation - Section E '!F$618:F2975,MATCH(C2859,' Disaggregation - Section E '!A$618:A2975,0)+1,1)&lt;&gt;0,INDEX(' Disaggregation - Section E '!F$618:F2975,MATCH(C2859,' Disaggregation - Section E '!A$618:A2975,0)+1,1),""),"")</f>
        <v/>
      </c>
      <c r="I2859" s="877" t="str">
        <f ca="1">IFERROR(IF(VLOOKUP(C2859,' Disaggregation - Section E '!A$618:J2975,8,0)=0,"",VLOOKUP(C2859,' Disaggregation - Section E '!A$618:J2975,8,0)),"")</f>
        <v/>
      </c>
      <c r="J2859" s="877" t="str">
        <f ca="1">IFERROR(IF(VLOOKUP(C2859,' Disaggregation - Section E '!A$618:J2975,9,0)="","",VLOOKUP(C2859,' Disaggregation - Section E '!A$618:J2975,9,0)),"")</f>
        <v/>
      </c>
      <c r="K2859" s="873" t="str">
        <f ca="1">IFERROR(VLOOKUP(C2859,' Disaggregation - Section E '!A$618:J2975,3,0),"")</f>
        <v/>
      </c>
      <c r="L2859" s="873"/>
      <c r="M2859" s="873" t="str">
        <f ca="1">IFERROR(IF(VLOOKUP(C2859,' Disaggregation - Section E '!A$618:O1778,15,0)=0,"",VLOOKUP(C2859,' Disaggregation - Section E '!A$618:O1778,15,0)),"")</f>
        <v/>
      </c>
      <c r="N2859" s="877" t="str">
        <f ca="1">IFERROR(IF(VLOOKUP(C2859,' Disaggregation - Section E '!A$618:J2975,10,0)=0,"",VLOOKUP(C2859,' Disaggregation - Section E '!A$618:J2975,10,0)),"")</f>
        <v/>
      </c>
      <c r="O2859" s="873"/>
    </row>
    <row r="2860" spans="1:15" x14ac:dyDescent="0.35">
      <c r="A2860" s="873" t="b">
        <f t="shared" ca="1" si="163"/>
        <v>0</v>
      </c>
      <c r="B2860" s="873"/>
      <c r="C2860" s="884" t="str">
        <f ca="1">IF(COUNTA(O$1703:O2860)=1,"",OFFSET(B2858,-COUNTA(O$1703:O2860)+3,1))</f>
        <v>a1655000001juODAAY</v>
      </c>
      <c r="D2860" s="878"/>
      <c r="E2860" s="875" t="str">
        <f ca="1">IFERROR(IF(VLOOKUP(C2860,' Disaggregation - Section E '!A$618:J2976,7,0)="","",VLOOKUP(C2860,' Disaggregation - Section E '!A$618:J2976,7,0)*100),"")</f>
        <v/>
      </c>
      <c r="F2860" s="877" t="str">
        <f ca="1">IFERROR(VLOOKUP(C2860,' Disaggregation - Section E '!A$618:J2976,5,0),"")</f>
        <v/>
      </c>
      <c r="G2860" s="876" t="str">
        <f ca="1">IFERROR(IF(VLOOKUP(C2860,' Disaggregation - Section E '!A$618:J2976,6,0)="","",VLOOKUP(C2860,' Disaggregation - Section E '!A$618:J2976,6,0)),"")</f>
        <v/>
      </c>
      <c r="H2860" s="876" t="str">
        <f ca="1">IFERROR(IF(INDEX(' Disaggregation - Section E '!F$618:F2976,MATCH(C2860,' Disaggregation - Section E '!A$618:A2976,0)+1,1)&lt;&gt;0,INDEX(' Disaggregation - Section E '!F$618:F2976,MATCH(C2860,' Disaggregation - Section E '!A$618:A2976,0)+1,1),""),"")</f>
        <v/>
      </c>
      <c r="I2860" s="877" t="str">
        <f ca="1">IFERROR(IF(VLOOKUP(C2860,' Disaggregation - Section E '!A$618:J2976,8,0)=0,"",VLOOKUP(C2860,' Disaggregation - Section E '!A$618:J2976,8,0)),"")</f>
        <v/>
      </c>
      <c r="J2860" s="877" t="str">
        <f ca="1">IFERROR(IF(VLOOKUP(C2860,' Disaggregation - Section E '!A$618:J2976,9,0)="","",VLOOKUP(C2860,' Disaggregation - Section E '!A$618:J2976,9,0)),"")</f>
        <v/>
      </c>
      <c r="K2860" s="873" t="str">
        <f ca="1">IFERROR(VLOOKUP(C2860,' Disaggregation - Section E '!A$618:J2976,3,0),"")</f>
        <v/>
      </c>
      <c r="L2860" s="873"/>
      <c r="M2860" s="873" t="str">
        <f ca="1">IFERROR(IF(VLOOKUP(C2860,' Disaggregation - Section E '!A$618:O1779,15,0)=0,"",VLOOKUP(C2860,' Disaggregation - Section E '!A$618:O1779,15,0)),"")</f>
        <v/>
      </c>
      <c r="N2860" s="877" t="str">
        <f ca="1">IFERROR(IF(VLOOKUP(C2860,' Disaggregation - Section E '!A$618:J2976,10,0)=0,"",VLOOKUP(C2860,' Disaggregation - Section E '!A$618:J2976,10,0)),"")</f>
        <v/>
      </c>
      <c r="O2860" s="873"/>
    </row>
    <row r="2861" spans="1:15" x14ac:dyDescent="0.35">
      <c r="A2861" s="873" t="b">
        <f t="shared" ca="1" si="163"/>
        <v>0</v>
      </c>
      <c r="B2861" s="873"/>
      <c r="C2861" s="884" t="str">
        <f ca="1">IF(COUNTA(O$1703:O2861)=1,"",OFFSET(B2859,-COUNTA(O$1703:O2861)+3,1))</f>
        <v>a1655000001juOEAAY</v>
      </c>
      <c r="D2861" s="878"/>
      <c r="E2861" s="875" t="str">
        <f ca="1">IFERROR(IF(VLOOKUP(C2861,' Disaggregation - Section E '!A$618:J2977,7,0)="","",VLOOKUP(C2861,' Disaggregation - Section E '!A$618:J2977,7,0)*100),"")</f>
        <v/>
      </c>
      <c r="F2861" s="877" t="str">
        <f ca="1">IFERROR(VLOOKUP(C2861,' Disaggregation - Section E '!A$618:J2977,5,0),"")</f>
        <v/>
      </c>
      <c r="G2861" s="876" t="str">
        <f ca="1">IFERROR(IF(VLOOKUP(C2861,' Disaggregation - Section E '!A$618:J2977,6,0)="","",VLOOKUP(C2861,' Disaggregation - Section E '!A$618:J2977,6,0)),"")</f>
        <v/>
      </c>
      <c r="H2861" s="876" t="str">
        <f ca="1">IFERROR(IF(INDEX(' Disaggregation - Section E '!F$618:F2977,MATCH(C2861,' Disaggregation - Section E '!A$618:A2977,0)+1,1)&lt;&gt;0,INDEX(' Disaggregation - Section E '!F$618:F2977,MATCH(C2861,' Disaggregation - Section E '!A$618:A2977,0)+1,1),""),"")</f>
        <v/>
      </c>
      <c r="I2861" s="877" t="str">
        <f ca="1">IFERROR(IF(VLOOKUP(C2861,' Disaggregation - Section E '!A$618:J2977,8,0)=0,"",VLOOKUP(C2861,' Disaggregation - Section E '!A$618:J2977,8,0)),"")</f>
        <v/>
      </c>
      <c r="J2861" s="877" t="str">
        <f ca="1">IFERROR(IF(VLOOKUP(C2861,' Disaggregation - Section E '!A$618:J2977,9,0)="","",VLOOKUP(C2861,' Disaggregation - Section E '!A$618:J2977,9,0)),"")</f>
        <v/>
      </c>
      <c r="K2861" s="873" t="str">
        <f ca="1">IFERROR(VLOOKUP(C2861,' Disaggregation - Section E '!A$618:J2977,3,0),"")</f>
        <v/>
      </c>
      <c r="L2861" s="873"/>
      <c r="M2861" s="873" t="str">
        <f ca="1">IFERROR(IF(VLOOKUP(C2861,' Disaggregation - Section E '!A$618:O1780,15,0)=0,"",VLOOKUP(C2861,' Disaggregation - Section E '!A$618:O1780,15,0)),"")</f>
        <v/>
      </c>
      <c r="N2861" s="877" t="str">
        <f ca="1">IFERROR(IF(VLOOKUP(C2861,' Disaggregation - Section E '!A$618:J2977,10,0)=0,"",VLOOKUP(C2861,' Disaggregation - Section E '!A$618:J2977,10,0)),"")</f>
        <v/>
      </c>
      <c r="O2861" s="873"/>
    </row>
    <row r="2862" spans="1:15" x14ac:dyDescent="0.35">
      <c r="A2862" s="873" t="b">
        <f t="shared" ca="1" si="163"/>
        <v>0</v>
      </c>
      <c r="B2862" s="873"/>
      <c r="C2862" s="884" t="str">
        <f ca="1">IF(COUNTA(O$1703:O2862)=1,"",OFFSET(B2860,-COUNTA(O$1703:O2862)+3,1))</f>
        <v>a1655000001juOFAAY</v>
      </c>
      <c r="D2862" s="878"/>
      <c r="E2862" s="875" t="str">
        <f ca="1">IFERROR(IF(VLOOKUP(C2862,' Disaggregation - Section E '!A$618:J2978,7,0)="","",VLOOKUP(C2862,' Disaggregation - Section E '!A$618:J2978,7,0)*100),"")</f>
        <v/>
      </c>
      <c r="F2862" s="877" t="str">
        <f ca="1">IFERROR(VLOOKUP(C2862,' Disaggregation - Section E '!A$618:J2978,5,0),"")</f>
        <v/>
      </c>
      <c r="G2862" s="876" t="str">
        <f ca="1">IFERROR(IF(VLOOKUP(C2862,' Disaggregation - Section E '!A$618:J2978,6,0)="","",VLOOKUP(C2862,' Disaggregation - Section E '!A$618:J2978,6,0)),"")</f>
        <v/>
      </c>
      <c r="H2862" s="876" t="str">
        <f ca="1">IFERROR(IF(INDEX(' Disaggregation - Section E '!F$618:F2978,MATCH(C2862,' Disaggregation - Section E '!A$618:A2978,0)+1,1)&lt;&gt;0,INDEX(' Disaggregation - Section E '!F$618:F2978,MATCH(C2862,' Disaggregation - Section E '!A$618:A2978,0)+1,1),""),"")</f>
        <v/>
      </c>
      <c r="I2862" s="877" t="str">
        <f ca="1">IFERROR(IF(VLOOKUP(C2862,' Disaggregation - Section E '!A$618:J2978,8,0)=0,"",VLOOKUP(C2862,' Disaggregation - Section E '!A$618:J2978,8,0)),"")</f>
        <v/>
      </c>
      <c r="J2862" s="877" t="str">
        <f ca="1">IFERROR(IF(VLOOKUP(C2862,' Disaggregation - Section E '!A$618:J2978,9,0)="","",VLOOKUP(C2862,' Disaggregation - Section E '!A$618:J2978,9,0)),"")</f>
        <v/>
      </c>
      <c r="K2862" s="873" t="str">
        <f ca="1">IFERROR(VLOOKUP(C2862,' Disaggregation - Section E '!A$618:J2978,3,0),"")</f>
        <v/>
      </c>
      <c r="L2862" s="873"/>
      <c r="M2862" s="873" t="str">
        <f ca="1">IFERROR(IF(VLOOKUP(C2862,' Disaggregation - Section E '!A$618:O1781,15,0)=0,"",VLOOKUP(C2862,' Disaggregation - Section E '!A$618:O1781,15,0)),"")</f>
        <v/>
      </c>
      <c r="N2862" s="877" t="str">
        <f ca="1">IFERROR(IF(VLOOKUP(C2862,' Disaggregation - Section E '!A$618:J2978,10,0)=0,"",VLOOKUP(C2862,' Disaggregation - Section E '!A$618:J2978,10,0)),"")</f>
        <v/>
      </c>
      <c r="O2862" s="873"/>
    </row>
    <row r="2863" spans="1:15" x14ac:dyDescent="0.35">
      <c r="A2863" s="873" t="b">
        <f t="shared" ca="1" si="163"/>
        <v>0</v>
      </c>
      <c r="B2863" s="873"/>
      <c r="C2863" s="884" t="str">
        <f ca="1">IF(COUNTA(O$1703:O2863)=1,"",OFFSET(B2861,-COUNTA(O$1703:O2863)+3,1))</f>
        <v>a1655000001juOGAAY</v>
      </c>
      <c r="D2863" s="878"/>
      <c r="E2863" s="875" t="str">
        <f ca="1">IFERROR(IF(VLOOKUP(C2863,' Disaggregation - Section E '!A$618:J2979,7,0)="","",VLOOKUP(C2863,' Disaggregation - Section E '!A$618:J2979,7,0)*100),"")</f>
        <v/>
      </c>
      <c r="F2863" s="877" t="str">
        <f ca="1">IFERROR(VLOOKUP(C2863,' Disaggregation - Section E '!A$618:J2979,5,0),"")</f>
        <v/>
      </c>
      <c r="G2863" s="876" t="str">
        <f ca="1">IFERROR(IF(VLOOKUP(C2863,' Disaggregation - Section E '!A$618:J2979,6,0)="","",VLOOKUP(C2863,' Disaggregation - Section E '!A$618:J2979,6,0)),"")</f>
        <v/>
      </c>
      <c r="H2863" s="876" t="str">
        <f ca="1">IFERROR(IF(INDEX(' Disaggregation - Section E '!F$618:F2979,MATCH(C2863,' Disaggregation - Section E '!A$618:A2979,0)+1,1)&lt;&gt;0,INDEX(' Disaggregation - Section E '!F$618:F2979,MATCH(C2863,' Disaggregation - Section E '!A$618:A2979,0)+1,1),""),"")</f>
        <v/>
      </c>
      <c r="I2863" s="877" t="str">
        <f ca="1">IFERROR(IF(VLOOKUP(C2863,' Disaggregation - Section E '!A$618:J2979,8,0)=0,"",VLOOKUP(C2863,' Disaggregation - Section E '!A$618:J2979,8,0)),"")</f>
        <v/>
      </c>
      <c r="J2863" s="877" t="str">
        <f ca="1">IFERROR(IF(VLOOKUP(C2863,' Disaggregation - Section E '!A$618:J2979,9,0)="","",VLOOKUP(C2863,' Disaggregation - Section E '!A$618:J2979,9,0)),"")</f>
        <v/>
      </c>
      <c r="K2863" s="873" t="str">
        <f ca="1">IFERROR(VLOOKUP(C2863,' Disaggregation - Section E '!A$618:J2979,3,0),"")</f>
        <v/>
      </c>
      <c r="L2863" s="873"/>
      <c r="M2863" s="873" t="str">
        <f ca="1">IFERROR(IF(VLOOKUP(C2863,' Disaggregation - Section E '!A$618:O1782,15,0)=0,"",VLOOKUP(C2863,' Disaggregation - Section E '!A$618:O1782,15,0)),"")</f>
        <v/>
      </c>
      <c r="N2863" s="877" t="str">
        <f ca="1">IFERROR(IF(VLOOKUP(C2863,' Disaggregation - Section E '!A$618:J2979,10,0)=0,"",VLOOKUP(C2863,' Disaggregation - Section E '!A$618:J2979,10,0)),"")</f>
        <v/>
      </c>
      <c r="O2863" s="873"/>
    </row>
    <row r="2864" spans="1:15" x14ac:dyDescent="0.35">
      <c r="A2864" s="873" t="b">
        <f t="shared" ca="1" si="163"/>
        <v>0</v>
      </c>
      <c r="B2864" s="873"/>
      <c r="C2864" s="884" t="str">
        <f ca="1">IF(COUNTA(O$1703:O2864)=1,"",OFFSET(B2862,-COUNTA(O$1703:O2864)+3,1))</f>
        <v>a1655000001juOHAAY</v>
      </c>
      <c r="D2864" s="878"/>
      <c r="E2864" s="875" t="str">
        <f ca="1">IFERROR(IF(VLOOKUP(C2864,' Disaggregation - Section E '!A$618:J2980,7,0)="","",VLOOKUP(C2864,' Disaggregation - Section E '!A$618:J2980,7,0)*100),"")</f>
        <v/>
      </c>
      <c r="F2864" s="877" t="str">
        <f ca="1">IFERROR(VLOOKUP(C2864,' Disaggregation - Section E '!A$618:J2980,5,0),"")</f>
        <v/>
      </c>
      <c r="G2864" s="876" t="str">
        <f ca="1">IFERROR(IF(VLOOKUP(C2864,' Disaggregation - Section E '!A$618:J2980,6,0)="","",VLOOKUP(C2864,' Disaggregation - Section E '!A$618:J2980,6,0)),"")</f>
        <v/>
      </c>
      <c r="H2864" s="876" t="str">
        <f ca="1">IFERROR(IF(INDEX(' Disaggregation - Section E '!F$618:F2980,MATCH(C2864,' Disaggregation - Section E '!A$618:A2980,0)+1,1)&lt;&gt;0,INDEX(' Disaggregation - Section E '!F$618:F2980,MATCH(C2864,' Disaggregation - Section E '!A$618:A2980,0)+1,1),""),"")</f>
        <v/>
      </c>
      <c r="I2864" s="877" t="str">
        <f ca="1">IFERROR(IF(VLOOKUP(C2864,' Disaggregation - Section E '!A$618:J2980,8,0)=0,"",VLOOKUP(C2864,' Disaggregation - Section E '!A$618:J2980,8,0)),"")</f>
        <v/>
      </c>
      <c r="J2864" s="877" t="str">
        <f ca="1">IFERROR(IF(VLOOKUP(C2864,' Disaggregation - Section E '!A$618:J2980,9,0)="","",VLOOKUP(C2864,' Disaggregation - Section E '!A$618:J2980,9,0)),"")</f>
        <v/>
      </c>
      <c r="K2864" s="873" t="str">
        <f ca="1">IFERROR(VLOOKUP(C2864,' Disaggregation - Section E '!A$618:J2980,3,0),"")</f>
        <v/>
      </c>
      <c r="L2864" s="873"/>
      <c r="M2864" s="873" t="str">
        <f ca="1">IFERROR(IF(VLOOKUP(C2864,' Disaggregation - Section E '!A$618:O1783,15,0)=0,"",VLOOKUP(C2864,' Disaggregation - Section E '!A$618:O1783,15,0)),"")</f>
        <v/>
      </c>
      <c r="N2864" s="877" t="str">
        <f ca="1">IFERROR(IF(VLOOKUP(C2864,' Disaggregation - Section E '!A$618:J2980,10,0)=0,"",VLOOKUP(C2864,' Disaggregation - Section E '!A$618:J2980,10,0)),"")</f>
        <v/>
      </c>
      <c r="O2864" s="873"/>
    </row>
    <row r="2865" spans="1:15" x14ac:dyDescent="0.35">
      <c r="A2865" s="873" t="b">
        <f t="shared" ca="1" si="163"/>
        <v>0</v>
      </c>
      <c r="B2865" s="873"/>
      <c r="C2865" s="884" t="str">
        <f ca="1">IF(COUNTA(O$1703:O2865)=1,"",OFFSET(B2863,-COUNTA(O$1703:O2865)+3,1))</f>
        <v>a1655000001juOIAAY</v>
      </c>
      <c r="D2865" s="878"/>
      <c r="E2865" s="875" t="str">
        <f ca="1">IFERROR(IF(VLOOKUP(C2865,' Disaggregation - Section E '!A$618:J2981,7,0)="","",VLOOKUP(C2865,' Disaggregation - Section E '!A$618:J2981,7,0)*100),"")</f>
        <v/>
      </c>
      <c r="F2865" s="877" t="str">
        <f ca="1">IFERROR(VLOOKUP(C2865,' Disaggregation - Section E '!A$618:J2981,5,0),"")</f>
        <v/>
      </c>
      <c r="G2865" s="876" t="str">
        <f ca="1">IFERROR(IF(VLOOKUP(C2865,' Disaggregation - Section E '!A$618:J2981,6,0)="","",VLOOKUP(C2865,' Disaggregation - Section E '!A$618:J2981,6,0)),"")</f>
        <v/>
      </c>
      <c r="H2865" s="876" t="str">
        <f ca="1">IFERROR(IF(INDEX(' Disaggregation - Section E '!F$618:F2981,MATCH(C2865,' Disaggregation - Section E '!A$618:A2981,0)+1,1)&lt;&gt;0,INDEX(' Disaggregation - Section E '!F$618:F2981,MATCH(C2865,' Disaggregation - Section E '!A$618:A2981,0)+1,1),""),"")</f>
        <v/>
      </c>
      <c r="I2865" s="877" t="str">
        <f ca="1">IFERROR(IF(VLOOKUP(C2865,' Disaggregation - Section E '!A$618:J2981,8,0)=0,"",VLOOKUP(C2865,' Disaggregation - Section E '!A$618:J2981,8,0)),"")</f>
        <v/>
      </c>
      <c r="J2865" s="877" t="str">
        <f ca="1">IFERROR(IF(VLOOKUP(C2865,' Disaggregation - Section E '!A$618:J2981,9,0)="","",VLOOKUP(C2865,' Disaggregation - Section E '!A$618:J2981,9,0)),"")</f>
        <v/>
      </c>
      <c r="K2865" s="873" t="str">
        <f ca="1">IFERROR(VLOOKUP(C2865,' Disaggregation - Section E '!A$618:J2981,3,0),"")</f>
        <v/>
      </c>
      <c r="L2865" s="873"/>
      <c r="M2865" s="873" t="str">
        <f ca="1">IFERROR(IF(VLOOKUP(C2865,' Disaggregation - Section E '!A$618:O1784,15,0)=0,"",VLOOKUP(C2865,' Disaggregation - Section E '!A$618:O1784,15,0)),"")</f>
        <v/>
      </c>
      <c r="N2865" s="877" t="str">
        <f ca="1">IFERROR(IF(VLOOKUP(C2865,' Disaggregation - Section E '!A$618:J2981,10,0)=0,"",VLOOKUP(C2865,' Disaggregation - Section E '!A$618:J2981,10,0)),"")</f>
        <v/>
      </c>
      <c r="O2865" s="873"/>
    </row>
    <row r="2866" spans="1:15" x14ac:dyDescent="0.35">
      <c r="A2866" s="873" t="b">
        <f t="shared" ca="1" si="163"/>
        <v>0</v>
      </c>
      <c r="B2866" s="873"/>
      <c r="C2866" s="884" t="str">
        <f ca="1">IF(COUNTA(O$1703:O2866)=1,"",OFFSET(B2864,-COUNTA(O$1703:O2866)+3,1))</f>
        <v>a1655000001juOJAAY</v>
      </c>
      <c r="D2866" s="878"/>
      <c r="E2866" s="875" t="str">
        <f ca="1">IFERROR(IF(VLOOKUP(C2866,' Disaggregation - Section E '!A$618:J2982,7,0)="","",VLOOKUP(C2866,' Disaggregation - Section E '!A$618:J2982,7,0)*100),"")</f>
        <v/>
      </c>
      <c r="F2866" s="877" t="str">
        <f ca="1">IFERROR(VLOOKUP(C2866,' Disaggregation - Section E '!A$618:J2982,5,0),"")</f>
        <v/>
      </c>
      <c r="G2866" s="876" t="str">
        <f ca="1">IFERROR(IF(VLOOKUP(C2866,' Disaggregation - Section E '!A$618:J2982,6,0)="","",VLOOKUP(C2866,' Disaggregation - Section E '!A$618:J2982,6,0)),"")</f>
        <v/>
      </c>
      <c r="H2866" s="876" t="str">
        <f ca="1">IFERROR(IF(INDEX(' Disaggregation - Section E '!F$618:F2982,MATCH(C2866,' Disaggregation - Section E '!A$618:A2982,0)+1,1)&lt;&gt;0,INDEX(' Disaggregation - Section E '!F$618:F2982,MATCH(C2866,' Disaggregation - Section E '!A$618:A2982,0)+1,1),""),"")</f>
        <v/>
      </c>
      <c r="I2866" s="877" t="str">
        <f ca="1">IFERROR(IF(VLOOKUP(C2866,' Disaggregation - Section E '!A$618:J2982,8,0)=0,"",VLOOKUP(C2866,' Disaggregation - Section E '!A$618:J2982,8,0)),"")</f>
        <v/>
      </c>
      <c r="J2866" s="877" t="str">
        <f ca="1">IFERROR(IF(VLOOKUP(C2866,' Disaggregation - Section E '!A$618:J2982,9,0)="","",VLOOKUP(C2866,' Disaggregation - Section E '!A$618:J2982,9,0)),"")</f>
        <v/>
      </c>
      <c r="K2866" s="873" t="str">
        <f ca="1">IFERROR(VLOOKUP(C2866,' Disaggregation - Section E '!A$618:J2982,3,0),"")</f>
        <v/>
      </c>
      <c r="L2866" s="873"/>
      <c r="M2866" s="873" t="str">
        <f ca="1">IFERROR(IF(VLOOKUP(C2866,' Disaggregation - Section E '!A$618:O1785,15,0)=0,"",VLOOKUP(C2866,' Disaggregation - Section E '!A$618:O1785,15,0)),"")</f>
        <v/>
      </c>
      <c r="N2866" s="877" t="str">
        <f ca="1">IFERROR(IF(VLOOKUP(C2866,' Disaggregation - Section E '!A$618:J2982,10,0)=0,"",VLOOKUP(C2866,' Disaggregation - Section E '!A$618:J2982,10,0)),"")</f>
        <v/>
      </c>
      <c r="O2866" s="873"/>
    </row>
    <row r="2867" spans="1:15" x14ac:dyDescent="0.35">
      <c r="A2867" s="873" t="b">
        <f t="shared" ca="1" si="163"/>
        <v>0</v>
      </c>
      <c r="B2867" s="873"/>
      <c r="C2867" s="884" t="str">
        <f ca="1">IF(COUNTA(O$1703:O2867)=1,"",OFFSET(B2865,-COUNTA(O$1703:O2867)+3,1))</f>
        <v>a1655000001juOKAAY</v>
      </c>
      <c r="D2867" s="878"/>
      <c r="E2867" s="875" t="str">
        <f ca="1">IFERROR(IF(VLOOKUP(C2867,' Disaggregation - Section E '!A$618:J2983,7,0)="","",VLOOKUP(C2867,' Disaggregation - Section E '!A$618:J2983,7,0)*100),"")</f>
        <v/>
      </c>
      <c r="F2867" s="877" t="str">
        <f ca="1">IFERROR(VLOOKUP(C2867,' Disaggregation - Section E '!A$618:J2983,5,0),"")</f>
        <v/>
      </c>
      <c r="G2867" s="876" t="str">
        <f ca="1">IFERROR(IF(VLOOKUP(C2867,' Disaggregation - Section E '!A$618:J2983,6,0)="","",VLOOKUP(C2867,' Disaggregation - Section E '!A$618:J2983,6,0)),"")</f>
        <v/>
      </c>
      <c r="H2867" s="876" t="str">
        <f ca="1">IFERROR(IF(INDEX(' Disaggregation - Section E '!F$618:F2983,MATCH(C2867,' Disaggregation - Section E '!A$618:A2983,0)+1,1)&lt;&gt;0,INDEX(' Disaggregation - Section E '!F$618:F2983,MATCH(C2867,' Disaggregation - Section E '!A$618:A2983,0)+1,1),""),"")</f>
        <v/>
      </c>
      <c r="I2867" s="877" t="str">
        <f ca="1">IFERROR(IF(VLOOKUP(C2867,' Disaggregation - Section E '!A$618:J2983,8,0)=0,"",VLOOKUP(C2867,' Disaggregation - Section E '!A$618:J2983,8,0)),"")</f>
        <v/>
      </c>
      <c r="J2867" s="877" t="str">
        <f ca="1">IFERROR(IF(VLOOKUP(C2867,' Disaggregation - Section E '!A$618:J2983,9,0)="","",VLOOKUP(C2867,' Disaggregation - Section E '!A$618:J2983,9,0)),"")</f>
        <v/>
      </c>
      <c r="K2867" s="873" t="str">
        <f ca="1">IFERROR(VLOOKUP(C2867,' Disaggregation - Section E '!A$618:J2983,3,0),"")</f>
        <v/>
      </c>
      <c r="L2867" s="873"/>
      <c r="M2867" s="873" t="str">
        <f ca="1">IFERROR(IF(VLOOKUP(C2867,' Disaggregation - Section E '!A$618:O1786,15,0)=0,"",VLOOKUP(C2867,' Disaggregation - Section E '!A$618:O1786,15,0)),"")</f>
        <v/>
      </c>
      <c r="N2867" s="877" t="str">
        <f ca="1">IFERROR(IF(VLOOKUP(C2867,' Disaggregation - Section E '!A$618:J2983,10,0)=0,"",VLOOKUP(C2867,' Disaggregation - Section E '!A$618:J2983,10,0)),"")</f>
        <v/>
      </c>
      <c r="O2867" s="873"/>
    </row>
    <row r="2868" spans="1:15" x14ac:dyDescent="0.35">
      <c r="A2868" s="873" t="b">
        <f t="shared" ca="1" si="163"/>
        <v>0</v>
      </c>
      <c r="B2868" s="873"/>
      <c r="C2868" s="884" t="str">
        <f ca="1">IF(COUNTA(O$1703:O2868)=1,"",OFFSET(B2866,-COUNTA(O$1703:O2868)+3,1))</f>
        <v>a1655000001juOLAAY</v>
      </c>
      <c r="D2868" s="878"/>
      <c r="E2868" s="875" t="str">
        <f ca="1">IFERROR(IF(VLOOKUP(C2868,' Disaggregation - Section E '!A$618:J2984,7,0)="","",VLOOKUP(C2868,' Disaggregation - Section E '!A$618:J2984,7,0)*100),"")</f>
        <v/>
      </c>
      <c r="F2868" s="877" t="str">
        <f ca="1">IFERROR(VLOOKUP(C2868,' Disaggregation - Section E '!A$618:J2984,5,0),"")</f>
        <v/>
      </c>
      <c r="G2868" s="876" t="str">
        <f ca="1">IFERROR(IF(VLOOKUP(C2868,' Disaggregation - Section E '!A$618:J2984,6,0)="","",VLOOKUP(C2868,' Disaggregation - Section E '!A$618:J2984,6,0)),"")</f>
        <v/>
      </c>
      <c r="H2868" s="876" t="str">
        <f ca="1">IFERROR(IF(INDEX(' Disaggregation - Section E '!F$618:F2984,MATCH(C2868,' Disaggregation - Section E '!A$618:A2984,0)+1,1)&lt;&gt;0,INDEX(' Disaggregation - Section E '!F$618:F2984,MATCH(C2868,' Disaggregation - Section E '!A$618:A2984,0)+1,1),""),"")</f>
        <v/>
      </c>
      <c r="I2868" s="877" t="str">
        <f ca="1">IFERROR(IF(VLOOKUP(C2868,' Disaggregation - Section E '!A$618:J2984,8,0)=0,"",VLOOKUP(C2868,' Disaggregation - Section E '!A$618:J2984,8,0)),"")</f>
        <v/>
      </c>
      <c r="J2868" s="877" t="str">
        <f ca="1">IFERROR(IF(VLOOKUP(C2868,' Disaggregation - Section E '!A$618:J2984,9,0)="","",VLOOKUP(C2868,' Disaggregation - Section E '!A$618:J2984,9,0)),"")</f>
        <v/>
      </c>
      <c r="K2868" s="873" t="str">
        <f ca="1">IFERROR(VLOOKUP(C2868,' Disaggregation - Section E '!A$618:J2984,3,0),"")</f>
        <v/>
      </c>
      <c r="L2868" s="873"/>
      <c r="M2868" s="873" t="str">
        <f ca="1">IFERROR(IF(VLOOKUP(C2868,' Disaggregation - Section E '!A$618:O1787,15,0)=0,"",VLOOKUP(C2868,' Disaggregation - Section E '!A$618:O1787,15,0)),"")</f>
        <v/>
      </c>
      <c r="N2868" s="877" t="str">
        <f ca="1">IFERROR(IF(VLOOKUP(C2868,' Disaggregation - Section E '!A$618:J2984,10,0)=0,"",VLOOKUP(C2868,' Disaggregation - Section E '!A$618:J2984,10,0)),"")</f>
        <v/>
      </c>
      <c r="O2868" s="873"/>
    </row>
    <row r="2869" spans="1:15" x14ac:dyDescent="0.35">
      <c r="A2869" s="873" t="b">
        <f t="shared" ca="1" si="163"/>
        <v>0</v>
      </c>
      <c r="B2869" s="873"/>
      <c r="C2869" s="884" t="str">
        <f ca="1">IF(COUNTA(O$1703:O2869)=1,"",OFFSET(B2867,-COUNTA(O$1703:O2869)+3,1))</f>
        <v>a1655000001juOMAAY</v>
      </c>
      <c r="D2869" s="878"/>
      <c r="E2869" s="875" t="str">
        <f ca="1">IFERROR(IF(VLOOKUP(C2869,' Disaggregation - Section E '!A$618:J2985,7,0)="","",VLOOKUP(C2869,' Disaggregation - Section E '!A$618:J2985,7,0)*100),"")</f>
        <v/>
      </c>
      <c r="F2869" s="877" t="str">
        <f ca="1">IFERROR(VLOOKUP(C2869,' Disaggregation - Section E '!A$618:J2985,5,0),"")</f>
        <v/>
      </c>
      <c r="G2869" s="876" t="str">
        <f ca="1">IFERROR(IF(VLOOKUP(C2869,' Disaggregation - Section E '!A$618:J2985,6,0)="","",VLOOKUP(C2869,' Disaggregation - Section E '!A$618:J2985,6,0)),"")</f>
        <v/>
      </c>
      <c r="H2869" s="876" t="str">
        <f ca="1">IFERROR(IF(INDEX(' Disaggregation - Section E '!F$618:F2985,MATCH(C2869,' Disaggregation - Section E '!A$618:A2985,0)+1,1)&lt;&gt;0,INDEX(' Disaggregation - Section E '!F$618:F2985,MATCH(C2869,' Disaggregation - Section E '!A$618:A2985,0)+1,1),""),"")</f>
        <v/>
      </c>
      <c r="I2869" s="877" t="str">
        <f ca="1">IFERROR(IF(VLOOKUP(C2869,' Disaggregation - Section E '!A$618:J2985,8,0)=0,"",VLOOKUP(C2869,' Disaggregation - Section E '!A$618:J2985,8,0)),"")</f>
        <v/>
      </c>
      <c r="J2869" s="877" t="str">
        <f ca="1">IFERROR(IF(VLOOKUP(C2869,' Disaggregation - Section E '!A$618:J2985,9,0)="","",VLOOKUP(C2869,' Disaggregation - Section E '!A$618:J2985,9,0)),"")</f>
        <v/>
      </c>
      <c r="K2869" s="873" t="str">
        <f ca="1">IFERROR(VLOOKUP(C2869,' Disaggregation - Section E '!A$618:J2985,3,0),"")</f>
        <v/>
      </c>
      <c r="L2869" s="873"/>
      <c r="M2869" s="873" t="str">
        <f ca="1">IFERROR(IF(VLOOKUP(C2869,' Disaggregation - Section E '!A$618:O1788,15,0)=0,"",VLOOKUP(C2869,' Disaggregation - Section E '!A$618:O1788,15,0)),"")</f>
        <v/>
      </c>
      <c r="N2869" s="877" t="str">
        <f ca="1">IFERROR(IF(VLOOKUP(C2869,' Disaggregation - Section E '!A$618:J2985,10,0)=0,"",VLOOKUP(C2869,' Disaggregation - Section E '!A$618:J2985,10,0)),"")</f>
        <v/>
      </c>
      <c r="O2869" s="873"/>
    </row>
    <row r="2870" spans="1:15" x14ac:dyDescent="0.35">
      <c r="A2870" s="873" t="b">
        <f t="shared" ca="1" si="163"/>
        <v>0</v>
      </c>
      <c r="B2870" s="873"/>
      <c r="C2870" s="884" t="str">
        <f ca="1">IF(COUNTA(O$1703:O2870)=1,"",OFFSET(B2868,-COUNTA(O$1703:O2870)+3,1))</f>
        <v>a1655000001juONAAY</v>
      </c>
      <c r="D2870" s="878"/>
      <c r="E2870" s="875" t="str">
        <f ca="1">IFERROR(IF(VLOOKUP(C2870,' Disaggregation - Section E '!A$618:J2986,7,0)="","",VLOOKUP(C2870,' Disaggregation - Section E '!A$618:J2986,7,0)*100),"")</f>
        <v/>
      </c>
      <c r="F2870" s="877" t="str">
        <f ca="1">IFERROR(VLOOKUP(C2870,' Disaggregation - Section E '!A$618:J2986,5,0),"")</f>
        <v/>
      </c>
      <c r="G2870" s="876" t="str">
        <f ca="1">IFERROR(IF(VLOOKUP(C2870,' Disaggregation - Section E '!A$618:J2986,6,0)="","",VLOOKUP(C2870,' Disaggregation - Section E '!A$618:J2986,6,0)),"")</f>
        <v/>
      </c>
      <c r="H2870" s="876" t="str">
        <f ca="1">IFERROR(IF(INDEX(' Disaggregation - Section E '!F$618:F2986,MATCH(C2870,' Disaggregation - Section E '!A$618:A2986,0)+1,1)&lt;&gt;0,INDEX(' Disaggregation - Section E '!F$618:F2986,MATCH(C2870,' Disaggregation - Section E '!A$618:A2986,0)+1,1),""),"")</f>
        <v/>
      </c>
      <c r="I2870" s="877" t="str">
        <f ca="1">IFERROR(IF(VLOOKUP(C2870,' Disaggregation - Section E '!A$618:J2986,8,0)=0,"",VLOOKUP(C2870,' Disaggregation - Section E '!A$618:J2986,8,0)),"")</f>
        <v/>
      </c>
      <c r="J2870" s="877" t="str">
        <f ca="1">IFERROR(IF(VLOOKUP(C2870,' Disaggregation - Section E '!A$618:J2986,9,0)="","",VLOOKUP(C2870,' Disaggregation - Section E '!A$618:J2986,9,0)),"")</f>
        <v/>
      </c>
      <c r="K2870" s="873" t="str">
        <f ca="1">IFERROR(VLOOKUP(C2870,' Disaggregation - Section E '!A$618:J2986,3,0),"")</f>
        <v/>
      </c>
      <c r="L2870" s="873"/>
      <c r="M2870" s="873" t="str">
        <f ca="1">IFERROR(IF(VLOOKUP(C2870,' Disaggregation - Section E '!A$618:O1789,15,0)=0,"",VLOOKUP(C2870,' Disaggregation - Section E '!A$618:O1789,15,0)),"")</f>
        <v/>
      </c>
      <c r="N2870" s="877" t="str">
        <f ca="1">IFERROR(IF(VLOOKUP(C2870,' Disaggregation - Section E '!A$618:J2986,10,0)=0,"",VLOOKUP(C2870,' Disaggregation - Section E '!A$618:J2986,10,0)),"")</f>
        <v/>
      </c>
      <c r="O2870" s="873"/>
    </row>
    <row r="2871" spans="1:15" x14ac:dyDescent="0.35">
      <c r="A2871" s="873" t="b">
        <f t="shared" ca="1" si="163"/>
        <v>0</v>
      </c>
      <c r="B2871" s="873"/>
      <c r="C2871" s="884" t="str">
        <f ca="1">IF(COUNTA(O$1703:O2871)=1,"",OFFSET(B2869,-COUNTA(O$1703:O2871)+3,1))</f>
        <v>a1655000001juOOAAY</v>
      </c>
      <c r="D2871" s="878"/>
      <c r="E2871" s="875" t="str">
        <f ca="1">IFERROR(IF(VLOOKUP(C2871,' Disaggregation - Section E '!A$618:J2987,7,0)="","",VLOOKUP(C2871,' Disaggregation - Section E '!A$618:J2987,7,0)*100),"")</f>
        <v/>
      </c>
      <c r="F2871" s="877" t="str">
        <f ca="1">IFERROR(VLOOKUP(C2871,' Disaggregation - Section E '!A$618:J2987,5,0),"")</f>
        <v/>
      </c>
      <c r="G2871" s="876" t="str">
        <f ca="1">IFERROR(IF(VLOOKUP(C2871,' Disaggregation - Section E '!A$618:J2987,6,0)="","",VLOOKUP(C2871,' Disaggregation - Section E '!A$618:J2987,6,0)),"")</f>
        <v/>
      </c>
      <c r="H2871" s="876" t="str">
        <f ca="1">IFERROR(IF(INDEX(' Disaggregation - Section E '!F$618:F2987,MATCH(C2871,' Disaggregation - Section E '!A$618:A2987,0)+1,1)&lt;&gt;0,INDEX(' Disaggregation - Section E '!F$618:F2987,MATCH(C2871,' Disaggregation - Section E '!A$618:A2987,0)+1,1),""),"")</f>
        <v/>
      </c>
      <c r="I2871" s="877" t="str">
        <f ca="1">IFERROR(IF(VLOOKUP(C2871,' Disaggregation - Section E '!A$618:J2987,8,0)=0,"",VLOOKUP(C2871,' Disaggregation - Section E '!A$618:J2987,8,0)),"")</f>
        <v/>
      </c>
      <c r="J2871" s="877" t="str">
        <f ca="1">IFERROR(IF(VLOOKUP(C2871,' Disaggregation - Section E '!A$618:J2987,9,0)="","",VLOOKUP(C2871,' Disaggregation - Section E '!A$618:J2987,9,0)),"")</f>
        <v/>
      </c>
      <c r="K2871" s="873" t="str">
        <f ca="1">IFERROR(VLOOKUP(C2871,' Disaggregation - Section E '!A$618:J2987,3,0),"")</f>
        <v/>
      </c>
      <c r="L2871" s="873"/>
      <c r="M2871" s="873" t="str">
        <f ca="1">IFERROR(IF(VLOOKUP(C2871,' Disaggregation - Section E '!A$618:O1790,15,0)=0,"",VLOOKUP(C2871,' Disaggregation - Section E '!A$618:O1790,15,0)),"")</f>
        <v/>
      </c>
      <c r="N2871" s="877" t="str">
        <f ca="1">IFERROR(IF(VLOOKUP(C2871,' Disaggregation - Section E '!A$618:J2987,10,0)=0,"",VLOOKUP(C2871,' Disaggregation - Section E '!A$618:J2987,10,0)),"")</f>
        <v/>
      </c>
      <c r="O2871" s="873"/>
    </row>
    <row r="2872" spans="1:15" x14ac:dyDescent="0.35">
      <c r="A2872" s="873" t="b">
        <f t="shared" ca="1" si="163"/>
        <v>0</v>
      </c>
      <c r="B2872" s="873"/>
      <c r="C2872" s="884" t="str">
        <f ca="1">IF(COUNTA(O$1703:O2872)=1,"",OFFSET(B2870,-COUNTA(O$1703:O2872)+3,1))</f>
        <v>a1655000001juOPAAY</v>
      </c>
      <c r="D2872" s="878"/>
      <c r="E2872" s="875" t="str">
        <f ca="1">IFERROR(IF(VLOOKUP(C2872,' Disaggregation - Section E '!A$618:J2988,7,0)="","",VLOOKUP(C2872,' Disaggregation - Section E '!A$618:J2988,7,0)*100),"")</f>
        <v/>
      </c>
      <c r="F2872" s="877" t="str">
        <f ca="1">IFERROR(VLOOKUP(C2872,' Disaggregation - Section E '!A$618:J2988,5,0),"")</f>
        <v/>
      </c>
      <c r="G2872" s="876" t="str">
        <f ca="1">IFERROR(IF(VLOOKUP(C2872,' Disaggregation - Section E '!A$618:J2988,6,0)="","",VLOOKUP(C2872,' Disaggregation - Section E '!A$618:J2988,6,0)),"")</f>
        <v/>
      </c>
      <c r="H2872" s="876" t="str">
        <f ca="1">IFERROR(IF(INDEX(' Disaggregation - Section E '!F$618:F2988,MATCH(C2872,' Disaggregation - Section E '!A$618:A2988,0)+1,1)&lt;&gt;0,INDEX(' Disaggregation - Section E '!F$618:F2988,MATCH(C2872,' Disaggregation - Section E '!A$618:A2988,0)+1,1),""),"")</f>
        <v/>
      </c>
      <c r="I2872" s="877" t="str">
        <f ca="1">IFERROR(IF(VLOOKUP(C2872,' Disaggregation - Section E '!A$618:J2988,8,0)=0,"",VLOOKUP(C2872,' Disaggregation - Section E '!A$618:J2988,8,0)),"")</f>
        <v/>
      </c>
      <c r="J2872" s="877" t="str">
        <f ca="1">IFERROR(IF(VLOOKUP(C2872,' Disaggregation - Section E '!A$618:J2988,9,0)="","",VLOOKUP(C2872,' Disaggregation - Section E '!A$618:J2988,9,0)),"")</f>
        <v/>
      </c>
      <c r="K2872" s="873" t="str">
        <f ca="1">IFERROR(VLOOKUP(C2872,' Disaggregation - Section E '!A$618:J2988,3,0),"")</f>
        <v/>
      </c>
      <c r="L2872" s="873"/>
      <c r="M2872" s="873" t="str">
        <f ca="1">IFERROR(IF(VLOOKUP(C2872,' Disaggregation - Section E '!A$618:O1791,15,0)=0,"",VLOOKUP(C2872,' Disaggregation - Section E '!A$618:O1791,15,0)),"")</f>
        <v/>
      </c>
      <c r="N2872" s="877" t="str">
        <f ca="1">IFERROR(IF(VLOOKUP(C2872,' Disaggregation - Section E '!A$618:J2988,10,0)=0,"",VLOOKUP(C2872,' Disaggregation - Section E '!A$618:J2988,10,0)),"")</f>
        <v/>
      </c>
      <c r="O2872" s="873"/>
    </row>
    <row r="2873" spans="1:15" x14ac:dyDescent="0.35">
      <c r="A2873" s="873" t="b">
        <f t="shared" ca="1" si="163"/>
        <v>0</v>
      </c>
      <c r="B2873" s="873"/>
      <c r="C2873" s="884" t="str">
        <f ca="1">IF(COUNTA(O$1703:O2873)=1,"",OFFSET(B2871,-COUNTA(O$1703:O2873)+3,1))</f>
        <v>a1655000001juOQAAY</v>
      </c>
      <c r="D2873" s="878"/>
      <c r="E2873" s="875" t="str">
        <f ca="1">IFERROR(IF(VLOOKUP(C2873,' Disaggregation - Section E '!A$618:J2989,7,0)="","",VLOOKUP(C2873,' Disaggregation - Section E '!A$618:J2989,7,0)*100),"")</f>
        <v/>
      </c>
      <c r="F2873" s="877" t="str">
        <f ca="1">IFERROR(VLOOKUP(C2873,' Disaggregation - Section E '!A$618:J2989,5,0),"")</f>
        <v/>
      </c>
      <c r="G2873" s="876" t="str">
        <f ca="1">IFERROR(IF(VLOOKUP(C2873,' Disaggregation - Section E '!A$618:J2989,6,0)="","",VLOOKUP(C2873,' Disaggregation - Section E '!A$618:J2989,6,0)),"")</f>
        <v/>
      </c>
      <c r="H2873" s="876" t="str">
        <f ca="1">IFERROR(IF(INDEX(' Disaggregation - Section E '!F$618:F2989,MATCH(C2873,' Disaggregation - Section E '!A$618:A2989,0)+1,1)&lt;&gt;0,INDEX(' Disaggregation - Section E '!F$618:F2989,MATCH(C2873,' Disaggregation - Section E '!A$618:A2989,0)+1,1),""),"")</f>
        <v/>
      </c>
      <c r="I2873" s="877" t="str">
        <f ca="1">IFERROR(IF(VLOOKUP(C2873,' Disaggregation - Section E '!A$618:J2989,8,0)=0,"",VLOOKUP(C2873,' Disaggregation - Section E '!A$618:J2989,8,0)),"")</f>
        <v/>
      </c>
      <c r="J2873" s="877" t="str">
        <f ca="1">IFERROR(IF(VLOOKUP(C2873,' Disaggregation - Section E '!A$618:J2989,9,0)="","",VLOOKUP(C2873,' Disaggregation - Section E '!A$618:J2989,9,0)),"")</f>
        <v/>
      </c>
      <c r="K2873" s="873" t="str">
        <f ca="1">IFERROR(VLOOKUP(C2873,' Disaggregation - Section E '!A$618:J2989,3,0),"")</f>
        <v/>
      </c>
      <c r="L2873" s="873"/>
      <c r="M2873" s="873" t="str">
        <f ca="1">IFERROR(IF(VLOOKUP(C2873,' Disaggregation - Section E '!A$618:O1792,15,0)=0,"",VLOOKUP(C2873,' Disaggregation - Section E '!A$618:O1792,15,0)),"")</f>
        <v/>
      </c>
      <c r="N2873" s="877" t="str">
        <f ca="1">IFERROR(IF(VLOOKUP(C2873,' Disaggregation - Section E '!A$618:J2989,10,0)=0,"",VLOOKUP(C2873,' Disaggregation - Section E '!A$618:J2989,10,0)),"")</f>
        <v/>
      </c>
      <c r="O2873" s="873"/>
    </row>
    <row r="2874" spans="1:15" x14ac:dyDescent="0.35">
      <c r="A2874" s="873" t="b">
        <f t="shared" ca="1" si="163"/>
        <v>0</v>
      </c>
      <c r="B2874" s="873"/>
      <c r="C2874" s="884" t="str">
        <f ca="1">IF(COUNTA(O$1703:O2874)=1,"",OFFSET(B2872,-COUNTA(O$1703:O2874)+3,1))</f>
        <v>a1655000001juORAAY</v>
      </c>
      <c r="D2874" s="878"/>
      <c r="E2874" s="875" t="str">
        <f ca="1">IFERROR(IF(VLOOKUP(C2874,' Disaggregation - Section E '!A$618:J2990,7,0)="","",VLOOKUP(C2874,' Disaggregation - Section E '!A$618:J2990,7,0)*100),"")</f>
        <v/>
      </c>
      <c r="F2874" s="877" t="str">
        <f ca="1">IFERROR(VLOOKUP(C2874,' Disaggregation - Section E '!A$618:J2990,5,0),"")</f>
        <v/>
      </c>
      <c r="G2874" s="876" t="str">
        <f ca="1">IFERROR(IF(VLOOKUP(C2874,' Disaggregation - Section E '!A$618:J2990,6,0)="","",VLOOKUP(C2874,' Disaggregation - Section E '!A$618:J2990,6,0)),"")</f>
        <v/>
      </c>
      <c r="H2874" s="876" t="str">
        <f ca="1">IFERROR(IF(INDEX(' Disaggregation - Section E '!F$618:F2990,MATCH(C2874,' Disaggregation - Section E '!A$618:A2990,0)+1,1)&lt;&gt;0,INDEX(' Disaggregation - Section E '!F$618:F2990,MATCH(C2874,' Disaggregation - Section E '!A$618:A2990,0)+1,1),""),"")</f>
        <v/>
      </c>
      <c r="I2874" s="877" t="str">
        <f ca="1">IFERROR(IF(VLOOKUP(C2874,' Disaggregation - Section E '!A$618:J2990,8,0)=0,"",VLOOKUP(C2874,' Disaggregation - Section E '!A$618:J2990,8,0)),"")</f>
        <v/>
      </c>
      <c r="J2874" s="877" t="str">
        <f ca="1">IFERROR(IF(VLOOKUP(C2874,' Disaggregation - Section E '!A$618:J2990,9,0)="","",VLOOKUP(C2874,' Disaggregation - Section E '!A$618:J2990,9,0)),"")</f>
        <v/>
      </c>
      <c r="K2874" s="873" t="str">
        <f ca="1">IFERROR(VLOOKUP(C2874,' Disaggregation - Section E '!A$618:J2990,3,0),"")</f>
        <v/>
      </c>
      <c r="L2874" s="873"/>
      <c r="M2874" s="873" t="str">
        <f ca="1">IFERROR(IF(VLOOKUP(C2874,' Disaggregation - Section E '!A$618:O1793,15,0)=0,"",VLOOKUP(C2874,' Disaggregation - Section E '!A$618:O1793,15,0)),"")</f>
        <v/>
      </c>
      <c r="N2874" s="877" t="str">
        <f ca="1">IFERROR(IF(VLOOKUP(C2874,' Disaggregation - Section E '!A$618:J2990,10,0)=0,"",VLOOKUP(C2874,' Disaggregation - Section E '!A$618:J2990,10,0)),"")</f>
        <v/>
      </c>
      <c r="O2874" s="873"/>
    </row>
    <row r="2875" spans="1:15" x14ac:dyDescent="0.35">
      <c r="A2875" s="873" t="b">
        <f t="shared" ca="1" si="163"/>
        <v>0</v>
      </c>
      <c r="B2875" s="873"/>
      <c r="C2875" s="884" t="str">
        <f ca="1">IF(COUNTA(O$1703:O2875)=1,"",OFFSET(B2873,-COUNTA(O$1703:O2875)+3,1))</f>
        <v>a1655000001juOSAAY</v>
      </c>
      <c r="D2875" s="878"/>
      <c r="E2875" s="875" t="str">
        <f ca="1">IFERROR(IF(VLOOKUP(C2875,' Disaggregation - Section E '!A$618:J2991,7,0)="","",VLOOKUP(C2875,' Disaggregation - Section E '!A$618:J2991,7,0)*100),"")</f>
        <v/>
      </c>
      <c r="F2875" s="877" t="str">
        <f ca="1">IFERROR(VLOOKUP(C2875,' Disaggregation - Section E '!A$618:J2991,5,0),"")</f>
        <v/>
      </c>
      <c r="G2875" s="876" t="str">
        <f ca="1">IFERROR(IF(VLOOKUP(C2875,' Disaggregation - Section E '!A$618:J2991,6,0)="","",VLOOKUP(C2875,' Disaggregation - Section E '!A$618:J2991,6,0)),"")</f>
        <v/>
      </c>
      <c r="H2875" s="876" t="str">
        <f ca="1">IFERROR(IF(INDEX(' Disaggregation - Section E '!F$618:F2991,MATCH(C2875,' Disaggregation - Section E '!A$618:A2991,0)+1,1)&lt;&gt;0,INDEX(' Disaggregation - Section E '!F$618:F2991,MATCH(C2875,' Disaggregation - Section E '!A$618:A2991,0)+1,1),""),"")</f>
        <v/>
      </c>
      <c r="I2875" s="877" t="str">
        <f ca="1">IFERROR(IF(VLOOKUP(C2875,' Disaggregation - Section E '!A$618:J2991,8,0)=0,"",VLOOKUP(C2875,' Disaggregation - Section E '!A$618:J2991,8,0)),"")</f>
        <v/>
      </c>
      <c r="J2875" s="877" t="str">
        <f ca="1">IFERROR(IF(VLOOKUP(C2875,' Disaggregation - Section E '!A$618:J2991,9,0)="","",VLOOKUP(C2875,' Disaggregation - Section E '!A$618:J2991,9,0)),"")</f>
        <v/>
      </c>
      <c r="K2875" s="873" t="str">
        <f ca="1">IFERROR(VLOOKUP(C2875,' Disaggregation - Section E '!A$618:J2991,3,0),"")</f>
        <v/>
      </c>
      <c r="L2875" s="873"/>
      <c r="M2875" s="873" t="str">
        <f ca="1">IFERROR(IF(VLOOKUP(C2875,' Disaggregation - Section E '!A$618:O1794,15,0)=0,"",VLOOKUP(C2875,' Disaggregation - Section E '!A$618:O1794,15,0)),"")</f>
        <v/>
      </c>
      <c r="N2875" s="877" t="str">
        <f ca="1">IFERROR(IF(VLOOKUP(C2875,' Disaggregation - Section E '!A$618:J2991,10,0)=0,"",VLOOKUP(C2875,' Disaggregation - Section E '!A$618:J2991,10,0)),"")</f>
        <v/>
      </c>
      <c r="O2875" s="873"/>
    </row>
    <row r="2876" spans="1:15" x14ac:dyDescent="0.35">
      <c r="A2876" s="873" t="b">
        <f t="shared" ca="1" si="163"/>
        <v>0</v>
      </c>
      <c r="B2876" s="873"/>
      <c r="C2876" s="884" t="str">
        <f ca="1">IF(COUNTA(O$1703:O2876)=1,"",OFFSET(B2874,-COUNTA(O$1703:O2876)+3,1))</f>
        <v>a1655000001juOTAAY</v>
      </c>
      <c r="D2876" s="878"/>
      <c r="E2876" s="875" t="str">
        <f ca="1">IFERROR(IF(VLOOKUP(C2876,' Disaggregation - Section E '!A$618:J2992,7,0)="","",VLOOKUP(C2876,' Disaggregation - Section E '!A$618:J2992,7,0)*100),"")</f>
        <v/>
      </c>
      <c r="F2876" s="877" t="str">
        <f ca="1">IFERROR(VLOOKUP(C2876,' Disaggregation - Section E '!A$618:J2992,5,0),"")</f>
        <v/>
      </c>
      <c r="G2876" s="876" t="str">
        <f ca="1">IFERROR(IF(VLOOKUP(C2876,' Disaggregation - Section E '!A$618:J2992,6,0)="","",VLOOKUP(C2876,' Disaggregation - Section E '!A$618:J2992,6,0)),"")</f>
        <v/>
      </c>
      <c r="H2876" s="876" t="str">
        <f ca="1">IFERROR(IF(INDEX(' Disaggregation - Section E '!F$618:F2992,MATCH(C2876,' Disaggregation - Section E '!A$618:A2992,0)+1,1)&lt;&gt;0,INDEX(' Disaggregation - Section E '!F$618:F2992,MATCH(C2876,' Disaggregation - Section E '!A$618:A2992,0)+1,1),""),"")</f>
        <v/>
      </c>
      <c r="I2876" s="877" t="str">
        <f ca="1">IFERROR(IF(VLOOKUP(C2876,' Disaggregation - Section E '!A$618:J2992,8,0)=0,"",VLOOKUP(C2876,' Disaggregation - Section E '!A$618:J2992,8,0)),"")</f>
        <v/>
      </c>
      <c r="J2876" s="877" t="str">
        <f ca="1">IFERROR(IF(VLOOKUP(C2876,' Disaggregation - Section E '!A$618:J2992,9,0)="","",VLOOKUP(C2876,' Disaggregation - Section E '!A$618:J2992,9,0)),"")</f>
        <v/>
      </c>
      <c r="K2876" s="873" t="str">
        <f ca="1">IFERROR(VLOOKUP(C2876,' Disaggregation - Section E '!A$618:J2992,3,0),"")</f>
        <v/>
      </c>
      <c r="L2876" s="873"/>
      <c r="M2876" s="873" t="str">
        <f ca="1">IFERROR(IF(VLOOKUP(C2876,' Disaggregation - Section E '!A$618:O1795,15,0)=0,"",VLOOKUP(C2876,' Disaggregation - Section E '!A$618:O1795,15,0)),"")</f>
        <v/>
      </c>
      <c r="N2876" s="877" t="str">
        <f ca="1">IFERROR(IF(VLOOKUP(C2876,' Disaggregation - Section E '!A$618:J2992,10,0)=0,"",VLOOKUP(C2876,' Disaggregation - Section E '!A$618:J2992,10,0)),"")</f>
        <v/>
      </c>
      <c r="O2876" s="873"/>
    </row>
    <row r="2877" spans="1:15" x14ac:dyDescent="0.35">
      <c r="A2877" s="873" t="b">
        <f t="shared" ca="1" si="163"/>
        <v>0</v>
      </c>
      <c r="B2877" s="873"/>
      <c r="C2877" s="884" t="str">
        <f ca="1">IF(COUNTA(O$1703:O2877)=1,"",OFFSET(B2875,-COUNTA(O$1703:O2877)+3,1))</f>
        <v>a1655000001juOUAAY</v>
      </c>
      <c r="D2877" s="878"/>
      <c r="E2877" s="875" t="str">
        <f ca="1">IFERROR(IF(VLOOKUP(C2877,' Disaggregation - Section E '!A$618:J2993,7,0)="","",VLOOKUP(C2877,' Disaggregation - Section E '!A$618:J2993,7,0)*100),"")</f>
        <v/>
      </c>
      <c r="F2877" s="877" t="str">
        <f ca="1">IFERROR(VLOOKUP(C2877,' Disaggregation - Section E '!A$618:J2993,5,0),"")</f>
        <v/>
      </c>
      <c r="G2877" s="876" t="str">
        <f ca="1">IFERROR(IF(VLOOKUP(C2877,' Disaggregation - Section E '!A$618:J2993,6,0)="","",VLOOKUP(C2877,' Disaggregation - Section E '!A$618:J2993,6,0)),"")</f>
        <v/>
      </c>
      <c r="H2877" s="876" t="str">
        <f ca="1">IFERROR(IF(INDEX(' Disaggregation - Section E '!F$618:F2993,MATCH(C2877,' Disaggregation - Section E '!A$618:A2993,0)+1,1)&lt;&gt;0,INDEX(' Disaggregation - Section E '!F$618:F2993,MATCH(C2877,' Disaggregation - Section E '!A$618:A2993,0)+1,1),""),"")</f>
        <v/>
      </c>
      <c r="I2877" s="877" t="str">
        <f ca="1">IFERROR(IF(VLOOKUP(C2877,' Disaggregation - Section E '!A$618:J2993,8,0)=0,"",VLOOKUP(C2877,' Disaggregation - Section E '!A$618:J2993,8,0)),"")</f>
        <v/>
      </c>
      <c r="J2877" s="877" t="str">
        <f ca="1">IFERROR(IF(VLOOKUP(C2877,' Disaggregation - Section E '!A$618:J2993,9,0)="","",VLOOKUP(C2877,' Disaggregation - Section E '!A$618:J2993,9,0)),"")</f>
        <v/>
      </c>
      <c r="K2877" s="873" t="str">
        <f ca="1">IFERROR(VLOOKUP(C2877,' Disaggregation - Section E '!A$618:J2993,3,0),"")</f>
        <v/>
      </c>
      <c r="L2877" s="873"/>
      <c r="M2877" s="873" t="str">
        <f ca="1">IFERROR(IF(VLOOKUP(C2877,' Disaggregation - Section E '!A$618:O1796,15,0)=0,"",VLOOKUP(C2877,' Disaggregation - Section E '!A$618:O1796,15,0)),"")</f>
        <v/>
      </c>
      <c r="N2877" s="877" t="str">
        <f ca="1">IFERROR(IF(VLOOKUP(C2877,' Disaggregation - Section E '!A$618:J2993,10,0)=0,"",VLOOKUP(C2877,' Disaggregation - Section E '!A$618:J2993,10,0)),"")</f>
        <v/>
      </c>
      <c r="O2877" s="873"/>
    </row>
    <row r="2878" spans="1:15" x14ac:dyDescent="0.35">
      <c r="A2878" s="873" t="b">
        <f t="shared" ca="1" si="163"/>
        <v>0</v>
      </c>
      <c r="B2878" s="873"/>
      <c r="C2878" s="884" t="str">
        <f ca="1">IF(COUNTA(O$1703:O2878)=1,"",OFFSET(B2876,-COUNTA(O$1703:O2878)+3,1))</f>
        <v>a1655000001juOVAAY</v>
      </c>
      <c r="D2878" s="878"/>
      <c r="E2878" s="875" t="str">
        <f ca="1">IFERROR(IF(VLOOKUP(C2878,' Disaggregation - Section E '!A$618:J2994,7,0)="","",VLOOKUP(C2878,' Disaggregation - Section E '!A$618:J2994,7,0)*100),"")</f>
        <v/>
      </c>
      <c r="F2878" s="877" t="str">
        <f ca="1">IFERROR(VLOOKUP(C2878,' Disaggregation - Section E '!A$618:J2994,5,0),"")</f>
        <v/>
      </c>
      <c r="G2878" s="876" t="str">
        <f ca="1">IFERROR(IF(VLOOKUP(C2878,' Disaggregation - Section E '!A$618:J2994,6,0)="","",VLOOKUP(C2878,' Disaggregation - Section E '!A$618:J2994,6,0)),"")</f>
        <v/>
      </c>
      <c r="H2878" s="876" t="str">
        <f ca="1">IFERROR(IF(INDEX(' Disaggregation - Section E '!F$618:F2994,MATCH(C2878,' Disaggregation - Section E '!A$618:A2994,0)+1,1)&lt;&gt;0,INDEX(' Disaggregation - Section E '!F$618:F2994,MATCH(C2878,' Disaggregation - Section E '!A$618:A2994,0)+1,1),""),"")</f>
        <v/>
      </c>
      <c r="I2878" s="877" t="str">
        <f ca="1">IFERROR(IF(VLOOKUP(C2878,' Disaggregation - Section E '!A$618:J2994,8,0)=0,"",VLOOKUP(C2878,' Disaggregation - Section E '!A$618:J2994,8,0)),"")</f>
        <v/>
      </c>
      <c r="J2878" s="877" t="str">
        <f ca="1">IFERROR(IF(VLOOKUP(C2878,' Disaggregation - Section E '!A$618:J2994,9,0)="","",VLOOKUP(C2878,' Disaggregation - Section E '!A$618:J2994,9,0)),"")</f>
        <v/>
      </c>
      <c r="K2878" s="873" t="str">
        <f ca="1">IFERROR(VLOOKUP(C2878,' Disaggregation - Section E '!A$618:J2994,3,0),"")</f>
        <v/>
      </c>
      <c r="L2878" s="873"/>
      <c r="M2878" s="873" t="str">
        <f ca="1">IFERROR(IF(VLOOKUP(C2878,' Disaggregation - Section E '!A$618:O1797,15,0)=0,"",VLOOKUP(C2878,' Disaggregation - Section E '!A$618:O1797,15,0)),"")</f>
        <v/>
      </c>
      <c r="N2878" s="877" t="str">
        <f ca="1">IFERROR(IF(VLOOKUP(C2878,' Disaggregation - Section E '!A$618:J2994,10,0)=0,"",VLOOKUP(C2878,' Disaggregation - Section E '!A$618:J2994,10,0)),"")</f>
        <v/>
      </c>
      <c r="O2878" s="873"/>
    </row>
    <row r="2879" spans="1:15" x14ac:dyDescent="0.35">
      <c r="A2879" s="873" t="b">
        <f t="shared" ca="1" si="163"/>
        <v>0</v>
      </c>
      <c r="B2879" s="873"/>
      <c r="C2879" s="884" t="str">
        <f ca="1">IF(COUNTA(O$1703:O2879)=1,"",OFFSET(B2877,-COUNTA(O$1703:O2879)+3,1))</f>
        <v>a1655000001juOWAAY</v>
      </c>
      <c r="D2879" s="878"/>
      <c r="E2879" s="875" t="str">
        <f ca="1">IFERROR(IF(VLOOKUP(C2879,' Disaggregation - Section E '!A$618:J2995,7,0)="","",VLOOKUP(C2879,' Disaggregation - Section E '!A$618:J2995,7,0)*100),"")</f>
        <v/>
      </c>
      <c r="F2879" s="877" t="str">
        <f ca="1">IFERROR(VLOOKUP(C2879,' Disaggregation - Section E '!A$618:J2995,5,0),"")</f>
        <v/>
      </c>
      <c r="G2879" s="876" t="str">
        <f ca="1">IFERROR(IF(VLOOKUP(C2879,' Disaggregation - Section E '!A$618:J2995,6,0)="","",VLOOKUP(C2879,' Disaggregation - Section E '!A$618:J2995,6,0)),"")</f>
        <v/>
      </c>
      <c r="H2879" s="876" t="str">
        <f ca="1">IFERROR(IF(INDEX(' Disaggregation - Section E '!F$618:F2995,MATCH(C2879,' Disaggregation - Section E '!A$618:A2995,0)+1,1)&lt;&gt;0,INDEX(' Disaggregation - Section E '!F$618:F2995,MATCH(C2879,' Disaggregation - Section E '!A$618:A2995,0)+1,1),""),"")</f>
        <v/>
      </c>
      <c r="I2879" s="877" t="str">
        <f ca="1">IFERROR(IF(VLOOKUP(C2879,' Disaggregation - Section E '!A$618:J2995,8,0)=0,"",VLOOKUP(C2879,' Disaggregation - Section E '!A$618:J2995,8,0)),"")</f>
        <v/>
      </c>
      <c r="J2879" s="877" t="str">
        <f ca="1">IFERROR(IF(VLOOKUP(C2879,' Disaggregation - Section E '!A$618:J2995,9,0)="","",VLOOKUP(C2879,' Disaggregation - Section E '!A$618:J2995,9,0)),"")</f>
        <v/>
      </c>
      <c r="K2879" s="873" t="str">
        <f ca="1">IFERROR(VLOOKUP(C2879,' Disaggregation - Section E '!A$618:J2995,3,0),"")</f>
        <v/>
      </c>
      <c r="L2879" s="873"/>
      <c r="M2879" s="873" t="str">
        <f ca="1">IFERROR(IF(VLOOKUP(C2879,' Disaggregation - Section E '!A$618:O1798,15,0)=0,"",VLOOKUP(C2879,' Disaggregation - Section E '!A$618:O1798,15,0)),"")</f>
        <v/>
      </c>
      <c r="N2879" s="877" t="str">
        <f ca="1">IFERROR(IF(VLOOKUP(C2879,' Disaggregation - Section E '!A$618:J2995,10,0)=0,"",VLOOKUP(C2879,' Disaggregation - Section E '!A$618:J2995,10,0)),"")</f>
        <v/>
      </c>
      <c r="O2879" s="873"/>
    </row>
    <row r="2880" spans="1:15" x14ac:dyDescent="0.35">
      <c r="A2880" s="873" t="b">
        <f t="shared" ca="1" si="163"/>
        <v>0</v>
      </c>
      <c r="B2880" s="873"/>
      <c r="C2880" s="884" t="str">
        <f ca="1">IF(COUNTA(O$1703:O2880)=1,"",OFFSET(B2878,-COUNTA(O$1703:O2880)+3,1))</f>
        <v>a1655000001juOXAAY</v>
      </c>
      <c r="D2880" s="878"/>
      <c r="E2880" s="875" t="str">
        <f ca="1">IFERROR(IF(VLOOKUP(C2880,' Disaggregation - Section E '!A$618:J2996,7,0)="","",VLOOKUP(C2880,' Disaggregation - Section E '!A$618:J2996,7,0)*100),"")</f>
        <v/>
      </c>
      <c r="F2880" s="877" t="str">
        <f ca="1">IFERROR(VLOOKUP(C2880,' Disaggregation - Section E '!A$618:J2996,5,0),"")</f>
        <v/>
      </c>
      <c r="G2880" s="876" t="str">
        <f ca="1">IFERROR(IF(VLOOKUP(C2880,' Disaggregation - Section E '!A$618:J2996,6,0)="","",VLOOKUP(C2880,' Disaggregation - Section E '!A$618:J2996,6,0)),"")</f>
        <v/>
      </c>
      <c r="H2880" s="876" t="str">
        <f ca="1">IFERROR(IF(INDEX(' Disaggregation - Section E '!F$618:F2996,MATCH(C2880,' Disaggregation - Section E '!A$618:A2996,0)+1,1)&lt;&gt;0,INDEX(' Disaggregation - Section E '!F$618:F2996,MATCH(C2880,' Disaggregation - Section E '!A$618:A2996,0)+1,1),""),"")</f>
        <v/>
      </c>
      <c r="I2880" s="877" t="str">
        <f ca="1">IFERROR(IF(VLOOKUP(C2880,' Disaggregation - Section E '!A$618:J2996,8,0)=0,"",VLOOKUP(C2880,' Disaggregation - Section E '!A$618:J2996,8,0)),"")</f>
        <v/>
      </c>
      <c r="J2880" s="877" t="str">
        <f ca="1">IFERROR(IF(VLOOKUP(C2880,' Disaggregation - Section E '!A$618:J2996,9,0)="","",VLOOKUP(C2880,' Disaggregation - Section E '!A$618:J2996,9,0)),"")</f>
        <v/>
      </c>
      <c r="K2880" s="873" t="str">
        <f ca="1">IFERROR(VLOOKUP(C2880,' Disaggregation - Section E '!A$618:J2996,3,0),"")</f>
        <v/>
      </c>
      <c r="L2880" s="873"/>
      <c r="M2880" s="873" t="str">
        <f ca="1">IFERROR(IF(VLOOKUP(C2880,' Disaggregation - Section E '!A$618:O1799,15,0)=0,"",VLOOKUP(C2880,' Disaggregation - Section E '!A$618:O1799,15,0)),"")</f>
        <v/>
      </c>
      <c r="N2880" s="877" t="str">
        <f ca="1">IFERROR(IF(VLOOKUP(C2880,' Disaggregation - Section E '!A$618:J2996,10,0)=0,"",VLOOKUP(C2880,' Disaggregation - Section E '!A$618:J2996,10,0)),"")</f>
        <v/>
      </c>
      <c r="O2880" s="873"/>
    </row>
    <row r="2881" spans="1:15" x14ac:dyDescent="0.35">
      <c r="A2881" s="873" t="b">
        <f t="shared" ref="A2881:A2904" ca="1" si="164">IF(M2881&lt;&gt;"",TRUE,FALSE)</f>
        <v>0</v>
      </c>
      <c r="B2881" s="873"/>
      <c r="C2881" s="884" t="str">
        <f ca="1">IF(COUNTA(O$1703:O2881)=1,"",OFFSET(B2879,-COUNTA(O$1703:O2881)+3,1))</f>
        <v>a1655000001juOYAAY</v>
      </c>
      <c r="D2881" s="878"/>
      <c r="E2881" s="875" t="str">
        <f ca="1">IFERROR(IF(VLOOKUP(C2881,' Disaggregation - Section E '!A$618:J2997,7,0)="","",VLOOKUP(C2881,' Disaggregation - Section E '!A$618:J2997,7,0)*100),"")</f>
        <v/>
      </c>
      <c r="F2881" s="877" t="str">
        <f ca="1">IFERROR(VLOOKUP(C2881,' Disaggregation - Section E '!A$618:J2997,5,0),"")</f>
        <v/>
      </c>
      <c r="G2881" s="876" t="str">
        <f ca="1">IFERROR(IF(VLOOKUP(C2881,' Disaggregation - Section E '!A$618:J2997,6,0)="","",VLOOKUP(C2881,' Disaggregation - Section E '!A$618:J2997,6,0)),"")</f>
        <v/>
      </c>
      <c r="H2881" s="876" t="str">
        <f ca="1">IFERROR(IF(INDEX(' Disaggregation - Section E '!F$618:F2997,MATCH(C2881,' Disaggregation - Section E '!A$618:A2997,0)+1,1)&lt;&gt;0,INDEX(' Disaggregation - Section E '!F$618:F2997,MATCH(C2881,' Disaggregation - Section E '!A$618:A2997,0)+1,1),""),"")</f>
        <v/>
      </c>
      <c r="I2881" s="877" t="str">
        <f ca="1">IFERROR(IF(VLOOKUP(C2881,' Disaggregation - Section E '!A$618:J2997,8,0)=0,"",VLOOKUP(C2881,' Disaggregation - Section E '!A$618:J2997,8,0)),"")</f>
        <v/>
      </c>
      <c r="J2881" s="877" t="str">
        <f ca="1">IFERROR(IF(VLOOKUP(C2881,' Disaggregation - Section E '!A$618:J2997,9,0)="","",VLOOKUP(C2881,' Disaggregation - Section E '!A$618:J2997,9,0)),"")</f>
        <v/>
      </c>
      <c r="K2881" s="873" t="str">
        <f ca="1">IFERROR(VLOOKUP(C2881,' Disaggregation - Section E '!A$618:J2997,3,0),"")</f>
        <v/>
      </c>
      <c r="L2881" s="873"/>
      <c r="M2881" s="873" t="str">
        <f ca="1">IFERROR(IF(VLOOKUP(C2881,' Disaggregation - Section E '!A$618:O1800,15,0)=0,"",VLOOKUP(C2881,' Disaggregation - Section E '!A$618:O1800,15,0)),"")</f>
        <v/>
      </c>
      <c r="N2881" s="877" t="str">
        <f ca="1">IFERROR(IF(VLOOKUP(C2881,' Disaggregation - Section E '!A$618:J2997,10,0)=0,"",VLOOKUP(C2881,' Disaggregation - Section E '!A$618:J2997,10,0)),"")</f>
        <v/>
      </c>
      <c r="O2881" s="873"/>
    </row>
    <row r="2882" spans="1:15" x14ac:dyDescent="0.35">
      <c r="A2882" s="873" t="b">
        <f t="shared" ca="1" si="164"/>
        <v>0</v>
      </c>
      <c r="B2882" s="873"/>
      <c r="C2882" s="884" t="str">
        <f ca="1">IF(COUNTA(O$1703:O2882)=1,"",OFFSET(B2880,-COUNTA(O$1703:O2882)+3,1))</f>
        <v>a1655000001juOZAAY</v>
      </c>
      <c r="D2882" s="878"/>
      <c r="E2882" s="875" t="str">
        <f ca="1">IFERROR(IF(VLOOKUP(C2882,' Disaggregation - Section E '!A$618:J2998,7,0)="","",VLOOKUP(C2882,' Disaggregation - Section E '!A$618:J2998,7,0)*100),"")</f>
        <v/>
      </c>
      <c r="F2882" s="877" t="str">
        <f ca="1">IFERROR(VLOOKUP(C2882,' Disaggregation - Section E '!A$618:J2998,5,0),"")</f>
        <v/>
      </c>
      <c r="G2882" s="876" t="str">
        <f ca="1">IFERROR(IF(VLOOKUP(C2882,' Disaggregation - Section E '!A$618:J2998,6,0)="","",VLOOKUP(C2882,' Disaggregation - Section E '!A$618:J2998,6,0)),"")</f>
        <v/>
      </c>
      <c r="H2882" s="876" t="str">
        <f ca="1">IFERROR(IF(INDEX(' Disaggregation - Section E '!F$618:F2998,MATCH(C2882,' Disaggregation - Section E '!A$618:A2998,0)+1,1)&lt;&gt;0,INDEX(' Disaggregation - Section E '!F$618:F2998,MATCH(C2882,' Disaggregation - Section E '!A$618:A2998,0)+1,1),""),"")</f>
        <v/>
      </c>
      <c r="I2882" s="877" t="str">
        <f ca="1">IFERROR(IF(VLOOKUP(C2882,' Disaggregation - Section E '!A$618:J2998,8,0)=0,"",VLOOKUP(C2882,' Disaggregation - Section E '!A$618:J2998,8,0)),"")</f>
        <v/>
      </c>
      <c r="J2882" s="877" t="str">
        <f ca="1">IFERROR(IF(VLOOKUP(C2882,' Disaggregation - Section E '!A$618:J2998,9,0)="","",VLOOKUP(C2882,' Disaggregation - Section E '!A$618:J2998,9,0)),"")</f>
        <v/>
      </c>
      <c r="K2882" s="873" t="str">
        <f ca="1">IFERROR(VLOOKUP(C2882,' Disaggregation - Section E '!A$618:J2998,3,0),"")</f>
        <v/>
      </c>
      <c r="L2882" s="873"/>
      <c r="M2882" s="873" t="str">
        <f ca="1">IFERROR(IF(VLOOKUP(C2882,' Disaggregation - Section E '!A$618:O1801,15,0)=0,"",VLOOKUP(C2882,' Disaggregation - Section E '!A$618:O1801,15,0)),"")</f>
        <v/>
      </c>
      <c r="N2882" s="877" t="str">
        <f ca="1">IFERROR(IF(VLOOKUP(C2882,' Disaggregation - Section E '!A$618:J2998,10,0)=0,"",VLOOKUP(C2882,' Disaggregation - Section E '!A$618:J2998,10,0)),"")</f>
        <v/>
      </c>
      <c r="O2882" s="873"/>
    </row>
    <row r="2883" spans="1:15" x14ac:dyDescent="0.35">
      <c r="A2883" s="873" t="b">
        <f t="shared" ca="1" si="164"/>
        <v>0</v>
      </c>
      <c r="B2883" s="873"/>
      <c r="C2883" s="884" t="str">
        <f ca="1">IF(COUNTA(O$1703:O2883)=1,"",OFFSET(B2881,-COUNTA(O$1703:O2883)+3,1))</f>
        <v>a1655000001juOaAAI</v>
      </c>
      <c r="D2883" s="878"/>
      <c r="E2883" s="875" t="str">
        <f ca="1">IFERROR(IF(VLOOKUP(C2883,' Disaggregation - Section E '!A$618:J2999,7,0)="","",VLOOKUP(C2883,' Disaggregation - Section E '!A$618:J2999,7,0)*100),"")</f>
        <v/>
      </c>
      <c r="F2883" s="877" t="str">
        <f ca="1">IFERROR(VLOOKUP(C2883,' Disaggregation - Section E '!A$618:J2999,5,0),"")</f>
        <v/>
      </c>
      <c r="G2883" s="876" t="str">
        <f ca="1">IFERROR(IF(VLOOKUP(C2883,' Disaggregation - Section E '!A$618:J2999,6,0)="","",VLOOKUP(C2883,' Disaggregation - Section E '!A$618:J2999,6,0)),"")</f>
        <v/>
      </c>
      <c r="H2883" s="876" t="str">
        <f ca="1">IFERROR(IF(INDEX(' Disaggregation - Section E '!F$618:F2999,MATCH(C2883,' Disaggregation - Section E '!A$618:A2999,0)+1,1)&lt;&gt;0,INDEX(' Disaggregation - Section E '!F$618:F2999,MATCH(C2883,' Disaggregation - Section E '!A$618:A2999,0)+1,1),""),"")</f>
        <v/>
      </c>
      <c r="I2883" s="877" t="str">
        <f ca="1">IFERROR(IF(VLOOKUP(C2883,' Disaggregation - Section E '!A$618:J2999,8,0)=0,"",VLOOKUP(C2883,' Disaggregation - Section E '!A$618:J2999,8,0)),"")</f>
        <v/>
      </c>
      <c r="J2883" s="877" t="str">
        <f ca="1">IFERROR(IF(VLOOKUP(C2883,' Disaggregation - Section E '!A$618:J2999,9,0)="","",VLOOKUP(C2883,' Disaggregation - Section E '!A$618:J2999,9,0)),"")</f>
        <v/>
      </c>
      <c r="K2883" s="873" t="str">
        <f ca="1">IFERROR(VLOOKUP(C2883,' Disaggregation - Section E '!A$618:J2999,3,0),"")</f>
        <v/>
      </c>
      <c r="L2883" s="873"/>
      <c r="M2883" s="873" t="str">
        <f ca="1">IFERROR(IF(VLOOKUP(C2883,' Disaggregation - Section E '!A$618:O1802,15,0)=0,"",VLOOKUP(C2883,' Disaggregation - Section E '!A$618:O1802,15,0)),"")</f>
        <v/>
      </c>
      <c r="N2883" s="877" t="str">
        <f ca="1">IFERROR(IF(VLOOKUP(C2883,' Disaggregation - Section E '!A$618:J2999,10,0)=0,"",VLOOKUP(C2883,' Disaggregation - Section E '!A$618:J2999,10,0)),"")</f>
        <v/>
      </c>
      <c r="O2883" s="873"/>
    </row>
    <row r="2884" spans="1:15" x14ac:dyDescent="0.35">
      <c r="A2884" s="873" t="b">
        <f t="shared" ca="1" si="164"/>
        <v>0</v>
      </c>
      <c r="B2884" s="873"/>
      <c r="C2884" s="884" t="str">
        <f ca="1">IF(COUNTA(O$1703:O2884)=1,"",OFFSET(B2882,-COUNTA(O$1703:O2884)+3,1))</f>
        <v>a1655000001juObAAI</v>
      </c>
      <c r="D2884" s="878"/>
      <c r="E2884" s="875" t="str">
        <f ca="1">IFERROR(IF(VLOOKUP(C2884,' Disaggregation - Section E '!A$618:J3000,7,0)="","",VLOOKUP(C2884,' Disaggregation - Section E '!A$618:J3000,7,0)*100),"")</f>
        <v/>
      </c>
      <c r="F2884" s="877" t="str">
        <f ca="1">IFERROR(VLOOKUP(C2884,' Disaggregation - Section E '!A$618:J3000,5,0),"")</f>
        <v/>
      </c>
      <c r="G2884" s="876" t="str">
        <f ca="1">IFERROR(IF(VLOOKUP(C2884,' Disaggregation - Section E '!A$618:J3000,6,0)="","",VLOOKUP(C2884,' Disaggregation - Section E '!A$618:J3000,6,0)),"")</f>
        <v/>
      </c>
      <c r="H2884" s="876" t="str">
        <f ca="1">IFERROR(IF(INDEX(' Disaggregation - Section E '!F$618:F3000,MATCH(C2884,' Disaggregation - Section E '!A$618:A3000,0)+1,1)&lt;&gt;0,INDEX(' Disaggregation - Section E '!F$618:F3000,MATCH(C2884,' Disaggregation - Section E '!A$618:A3000,0)+1,1),""),"")</f>
        <v/>
      </c>
      <c r="I2884" s="877" t="str">
        <f ca="1">IFERROR(IF(VLOOKUP(C2884,' Disaggregation - Section E '!A$618:J3000,8,0)=0,"",VLOOKUP(C2884,' Disaggregation - Section E '!A$618:J3000,8,0)),"")</f>
        <v/>
      </c>
      <c r="J2884" s="877" t="str">
        <f ca="1">IFERROR(IF(VLOOKUP(C2884,' Disaggregation - Section E '!A$618:J3000,9,0)="","",VLOOKUP(C2884,' Disaggregation - Section E '!A$618:J3000,9,0)),"")</f>
        <v/>
      </c>
      <c r="K2884" s="873" t="str">
        <f ca="1">IFERROR(VLOOKUP(C2884,' Disaggregation - Section E '!A$618:J3000,3,0),"")</f>
        <v/>
      </c>
      <c r="L2884" s="873"/>
      <c r="M2884" s="873" t="str">
        <f ca="1">IFERROR(IF(VLOOKUP(C2884,' Disaggregation - Section E '!A$618:O1803,15,0)=0,"",VLOOKUP(C2884,' Disaggregation - Section E '!A$618:O1803,15,0)),"")</f>
        <v/>
      </c>
      <c r="N2884" s="877" t="str">
        <f ca="1">IFERROR(IF(VLOOKUP(C2884,' Disaggregation - Section E '!A$618:J3000,10,0)=0,"",VLOOKUP(C2884,' Disaggregation - Section E '!A$618:J3000,10,0)),"")</f>
        <v/>
      </c>
      <c r="O2884" s="873"/>
    </row>
    <row r="2885" spans="1:15" x14ac:dyDescent="0.35">
      <c r="A2885" s="873" t="b">
        <f t="shared" ca="1" si="164"/>
        <v>0</v>
      </c>
      <c r="B2885" s="873"/>
      <c r="C2885" s="884" t="str">
        <f ca="1">IF(COUNTA(O$1703:O2885)=1,"",OFFSET(B2883,-COUNTA(O$1703:O2885)+3,1))</f>
        <v>a1655000001juOcAAI</v>
      </c>
      <c r="D2885" s="878"/>
      <c r="E2885" s="875" t="str">
        <f ca="1">IFERROR(IF(VLOOKUP(C2885,' Disaggregation - Section E '!A$618:J3001,7,0)="","",VLOOKUP(C2885,' Disaggregation - Section E '!A$618:J3001,7,0)*100),"")</f>
        <v/>
      </c>
      <c r="F2885" s="877" t="str">
        <f ca="1">IFERROR(VLOOKUP(C2885,' Disaggregation - Section E '!A$618:J3001,5,0),"")</f>
        <v/>
      </c>
      <c r="G2885" s="876" t="str">
        <f ca="1">IFERROR(IF(VLOOKUP(C2885,' Disaggregation - Section E '!A$618:J3001,6,0)="","",VLOOKUP(C2885,' Disaggregation - Section E '!A$618:J3001,6,0)),"")</f>
        <v/>
      </c>
      <c r="H2885" s="876" t="str">
        <f ca="1">IFERROR(IF(INDEX(' Disaggregation - Section E '!F$618:F3001,MATCH(C2885,' Disaggregation - Section E '!A$618:A3001,0)+1,1)&lt;&gt;0,INDEX(' Disaggregation - Section E '!F$618:F3001,MATCH(C2885,' Disaggregation - Section E '!A$618:A3001,0)+1,1),""),"")</f>
        <v/>
      </c>
      <c r="I2885" s="877" t="str">
        <f ca="1">IFERROR(IF(VLOOKUP(C2885,' Disaggregation - Section E '!A$618:J3001,8,0)=0,"",VLOOKUP(C2885,' Disaggregation - Section E '!A$618:J3001,8,0)),"")</f>
        <v/>
      </c>
      <c r="J2885" s="877" t="str">
        <f ca="1">IFERROR(IF(VLOOKUP(C2885,' Disaggregation - Section E '!A$618:J3001,9,0)="","",VLOOKUP(C2885,' Disaggregation - Section E '!A$618:J3001,9,0)),"")</f>
        <v/>
      </c>
      <c r="K2885" s="873" t="str">
        <f ca="1">IFERROR(VLOOKUP(C2885,' Disaggregation - Section E '!A$618:J3001,3,0),"")</f>
        <v/>
      </c>
      <c r="L2885" s="873"/>
      <c r="M2885" s="873" t="str">
        <f ca="1">IFERROR(IF(VLOOKUP(C2885,' Disaggregation - Section E '!A$618:O1804,15,0)=0,"",VLOOKUP(C2885,' Disaggregation - Section E '!A$618:O1804,15,0)),"")</f>
        <v/>
      </c>
      <c r="N2885" s="877" t="str">
        <f ca="1">IFERROR(IF(VLOOKUP(C2885,' Disaggregation - Section E '!A$618:J3001,10,0)=0,"",VLOOKUP(C2885,' Disaggregation - Section E '!A$618:J3001,10,0)),"")</f>
        <v/>
      </c>
      <c r="O2885" s="873"/>
    </row>
    <row r="2886" spans="1:15" x14ac:dyDescent="0.35">
      <c r="A2886" s="873" t="b">
        <f t="shared" ca="1" si="164"/>
        <v>0</v>
      </c>
      <c r="B2886" s="873"/>
      <c r="C2886" s="884" t="str">
        <f ca="1">IF(COUNTA(O$1703:O2886)=1,"",OFFSET(B2884,-COUNTA(O$1703:O2886)+3,1))</f>
        <v>a1655000001juOdAAI</v>
      </c>
      <c r="D2886" s="878"/>
      <c r="E2886" s="875" t="str">
        <f ca="1">IFERROR(IF(VLOOKUP(C2886,' Disaggregation - Section E '!A$618:J3002,7,0)="","",VLOOKUP(C2886,' Disaggregation - Section E '!A$618:J3002,7,0)*100),"")</f>
        <v/>
      </c>
      <c r="F2886" s="877" t="str">
        <f ca="1">IFERROR(VLOOKUP(C2886,' Disaggregation - Section E '!A$618:J3002,5,0),"")</f>
        <v/>
      </c>
      <c r="G2886" s="876" t="str">
        <f ca="1">IFERROR(IF(VLOOKUP(C2886,' Disaggregation - Section E '!A$618:J3002,6,0)="","",VLOOKUP(C2886,' Disaggregation - Section E '!A$618:J3002,6,0)),"")</f>
        <v/>
      </c>
      <c r="H2886" s="876" t="str">
        <f ca="1">IFERROR(IF(INDEX(' Disaggregation - Section E '!F$618:F3002,MATCH(C2886,' Disaggregation - Section E '!A$618:A3002,0)+1,1)&lt;&gt;0,INDEX(' Disaggregation - Section E '!F$618:F3002,MATCH(C2886,' Disaggregation - Section E '!A$618:A3002,0)+1,1),""),"")</f>
        <v/>
      </c>
      <c r="I2886" s="877" t="str">
        <f ca="1">IFERROR(IF(VLOOKUP(C2886,' Disaggregation - Section E '!A$618:J3002,8,0)=0,"",VLOOKUP(C2886,' Disaggregation - Section E '!A$618:J3002,8,0)),"")</f>
        <v/>
      </c>
      <c r="J2886" s="877" t="str">
        <f ca="1">IFERROR(IF(VLOOKUP(C2886,' Disaggregation - Section E '!A$618:J3002,9,0)="","",VLOOKUP(C2886,' Disaggregation - Section E '!A$618:J3002,9,0)),"")</f>
        <v/>
      </c>
      <c r="K2886" s="873" t="str">
        <f ca="1">IFERROR(VLOOKUP(C2886,' Disaggregation - Section E '!A$618:J3002,3,0),"")</f>
        <v/>
      </c>
      <c r="L2886" s="873"/>
      <c r="M2886" s="873" t="str">
        <f ca="1">IFERROR(IF(VLOOKUP(C2886,' Disaggregation - Section E '!A$618:O1805,15,0)=0,"",VLOOKUP(C2886,' Disaggregation - Section E '!A$618:O1805,15,0)),"")</f>
        <v/>
      </c>
      <c r="N2886" s="877" t="str">
        <f ca="1">IFERROR(IF(VLOOKUP(C2886,' Disaggregation - Section E '!A$618:J3002,10,0)=0,"",VLOOKUP(C2886,' Disaggregation - Section E '!A$618:J3002,10,0)),"")</f>
        <v/>
      </c>
      <c r="O2886" s="873"/>
    </row>
    <row r="2887" spans="1:15" x14ac:dyDescent="0.35">
      <c r="A2887" s="873" t="b">
        <f t="shared" ca="1" si="164"/>
        <v>0</v>
      </c>
      <c r="B2887" s="873"/>
      <c r="C2887" s="884" t="str">
        <f ca="1">IF(COUNTA(O$1703:O2887)=1,"",OFFSET(B2885,-COUNTA(O$1703:O2887)+3,1))</f>
        <v>a1655000001juOeAAI</v>
      </c>
      <c r="D2887" s="878"/>
      <c r="E2887" s="875" t="str">
        <f ca="1">IFERROR(IF(VLOOKUP(C2887,' Disaggregation - Section E '!A$618:J3003,7,0)="","",VLOOKUP(C2887,' Disaggregation - Section E '!A$618:J3003,7,0)*100),"")</f>
        <v/>
      </c>
      <c r="F2887" s="877" t="str">
        <f ca="1">IFERROR(VLOOKUP(C2887,' Disaggregation - Section E '!A$618:J3003,5,0),"")</f>
        <v/>
      </c>
      <c r="G2887" s="876" t="str">
        <f ca="1">IFERROR(IF(VLOOKUP(C2887,' Disaggregation - Section E '!A$618:J3003,6,0)="","",VLOOKUP(C2887,' Disaggregation - Section E '!A$618:J3003,6,0)),"")</f>
        <v/>
      </c>
      <c r="H2887" s="876" t="str">
        <f ca="1">IFERROR(IF(INDEX(' Disaggregation - Section E '!F$618:F3003,MATCH(C2887,' Disaggregation - Section E '!A$618:A3003,0)+1,1)&lt;&gt;0,INDEX(' Disaggregation - Section E '!F$618:F3003,MATCH(C2887,' Disaggregation - Section E '!A$618:A3003,0)+1,1),""),"")</f>
        <v/>
      </c>
      <c r="I2887" s="877" t="str">
        <f ca="1">IFERROR(IF(VLOOKUP(C2887,' Disaggregation - Section E '!A$618:J3003,8,0)=0,"",VLOOKUP(C2887,' Disaggregation - Section E '!A$618:J3003,8,0)),"")</f>
        <v/>
      </c>
      <c r="J2887" s="877" t="str">
        <f ca="1">IFERROR(IF(VLOOKUP(C2887,' Disaggregation - Section E '!A$618:J3003,9,0)="","",VLOOKUP(C2887,' Disaggregation - Section E '!A$618:J3003,9,0)),"")</f>
        <v/>
      </c>
      <c r="K2887" s="873" t="str">
        <f ca="1">IFERROR(VLOOKUP(C2887,' Disaggregation - Section E '!A$618:J3003,3,0),"")</f>
        <v/>
      </c>
      <c r="L2887" s="873"/>
      <c r="M2887" s="873" t="str">
        <f ca="1">IFERROR(IF(VLOOKUP(C2887,' Disaggregation - Section E '!A$618:O1806,15,0)=0,"",VLOOKUP(C2887,' Disaggregation - Section E '!A$618:O1806,15,0)),"")</f>
        <v/>
      </c>
      <c r="N2887" s="877" t="str">
        <f ca="1">IFERROR(IF(VLOOKUP(C2887,' Disaggregation - Section E '!A$618:J3003,10,0)=0,"",VLOOKUP(C2887,' Disaggregation - Section E '!A$618:J3003,10,0)),"")</f>
        <v/>
      </c>
      <c r="O2887" s="873"/>
    </row>
    <row r="2888" spans="1:15" x14ac:dyDescent="0.35">
      <c r="A2888" s="873" t="b">
        <f t="shared" ca="1" si="164"/>
        <v>0</v>
      </c>
      <c r="B2888" s="873"/>
      <c r="C2888" s="884" t="str">
        <f ca="1">IF(COUNTA(O$1703:O2888)=1,"",OFFSET(B2886,-COUNTA(O$1703:O2888)+3,1))</f>
        <v>a1655000001juOfAAI</v>
      </c>
      <c r="D2888" s="878"/>
      <c r="E2888" s="875" t="str">
        <f ca="1">IFERROR(IF(VLOOKUP(C2888,' Disaggregation - Section E '!A$618:J3004,7,0)="","",VLOOKUP(C2888,' Disaggregation - Section E '!A$618:J3004,7,0)*100),"")</f>
        <v/>
      </c>
      <c r="F2888" s="877" t="str">
        <f ca="1">IFERROR(VLOOKUP(C2888,' Disaggregation - Section E '!A$618:J3004,5,0),"")</f>
        <v/>
      </c>
      <c r="G2888" s="876" t="str">
        <f ca="1">IFERROR(IF(VLOOKUP(C2888,' Disaggregation - Section E '!A$618:J3004,6,0)="","",VLOOKUP(C2888,' Disaggregation - Section E '!A$618:J3004,6,0)),"")</f>
        <v/>
      </c>
      <c r="H2888" s="876" t="str">
        <f ca="1">IFERROR(IF(INDEX(' Disaggregation - Section E '!F$618:F3004,MATCH(C2888,' Disaggregation - Section E '!A$618:A3004,0)+1,1)&lt;&gt;0,INDEX(' Disaggregation - Section E '!F$618:F3004,MATCH(C2888,' Disaggregation - Section E '!A$618:A3004,0)+1,1),""),"")</f>
        <v/>
      </c>
      <c r="I2888" s="877" t="str">
        <f ca="1">IFERROR(IF(VLOOKUP(C2888,' Disaggregation - Section E '!A$618:J3004,8,0)=0,"",VLOOKUP(C2888,' Disaggregation - Section E '!A$618:J3004,8,0)),"")</f>
        <v/>
      </c>
      <c r="J2888" s="877" t="str">
        <f ca="1">IFERROR(IF(VLOOKUP(C2888,' Disaggregation - Section E '!A$618:J3004,9,0)="","",VLOOKUP(C2888,' Disaggregation - Section E '!A$618:J3004,9,0)),"")</f>
        <v/>
      </c>
      <c r="K2888" s="873" t="str">
        <f ca="1">IFERROR(VLOOKUP(C2888,' Disaggregation - Section E '!A$618:J3004,3,0),"")</f>
        <v/>
      </c>
      <c r="L2888" s="873"/>
      <c r="M2888" s="873" t="str">
        <f ca="1">IFERROR(IF(VLOOKUP(C2888,' Disaggregation - Section E '!A$618:O1807,15,0)=0,"",VLOOKUP(C2888,' Disaggregation - Section E '!A$618:O1807,15,0)),"")</f>
        <v/>
      </c>
      <c r="N2888" s="877" t="str">
        <f ca="1">IFERROR(IF(VLOOKUP(C2888,' Disaggregation - Section E '!A$618:J3004,10,0)=0,"",VLOOKUP(C2888,' Disaggregation - Section E '!A$618:J3004,10,0)),"")</f>
        <v/>
      </c>
      <c r="O2888" s="873"/>
    </row>
    <row r="2889" spans="1:15" x14ac:dyDescent="0.35">
      <c r="A2889" s="873" t="b">
        <f t="shared" ca="1" si="164"/>
        <v>0</v>
      </c>
      <c r="B2889" s="873"/>
      <c r="C2889" s="884" t="str">
        <f ca="1">IF(COUNTA(O$1703:O2889)=1,"",OFFSET(B2887,-COUNTA(O$1703:O2889)+3,1))</f>
        <v>a1655000001juOgAAI</v>
      </c>
      <c r="D2889" s="878"/>
      <c r="E2889" s="875" t="str">
        <f ca="1">IFERROR(IF(VLOOKUP(C2889,' Disaggregation - Section E '!A$618:J3005,7,0)="","",VLOOKUP(C2889,' Disaggregation - Section E '!A$618:J3005,7,0)*100),"")</f>
        <v/>
      </c>
      <c r="F2889" s="877" t="str">
        <f ca="1">IFERROR(VLOOKUP(C2889,' Disaggregation - Section E '!A$618:J3005,5,0),"")</f>
        <v/>
      </c>
      <c r="G2889" s="876" t="str">
        <f ca="1">IFERROR(IF(VLOOKUP(C2889,' Disaggregation - Section E '!A$618:J3005,6,0)="","",VLOOKUP(C2889,' Disaggregation - Section E '!A$618:J3005,6,0)),"")</f>
        <v/>
      </c>
      <c r="H2889" s="876" t="str">
        <f ca="1">IFERROR(IF(INDEX(' Disaggregation - Section E '!F$618:F3005,MATCH(C2889,' Disaggregation - Section E '!A$618:A3005,0)+1,1)&lt;&gt;0,INDEX(' Disaggregation - Section E '!F$618:F3005,MATCH(C2889,' Disaggregation - Section E '!A$618:A3005,0)+1,1),""),"")</f>
        <v/>
      </c>
      <c r="I2889" s="877" t="str">
        <f ca="1">IFERROR(IF(VLOOKUP(C2889,' Disaggregation - Section E '!A$618:J3005,8,0)=0,"",VLOOKUP(C2889,' Disaggregation - Section E '!A$618:J3005,8,0)),"")</f>
        <v/>
      </c>
      <c r="J2889" s="877" t="str">
        <f ca="1">IFERROR(IF(VLOOKUP(C2889,' Disaggregation - Section E '!A$618:J3005,9,0)="","",VLOOKUP(C2889,' Disaggregation - Section E '!A$618:J3005,9,0)),"")</f>
        <v/>
      </c>
      <c r="K2889" s="873" t="str">
        <f ca="1">IFERROR(VLOOKUP(C2889,' Disaggregation - Section E '!A$618:J3005,3,0),"")</f>
        <v/>
      </c>
      <c r="L2889" s="873"/>
      <c r="M2889" s="873" t="str">
        <f ca="1">IFERROR(IF(VLOOKUP(C2889,' Disaggregation - Section E '!A$618:O1808,15,0)=0,"",VLOOKUP(C2889,' Disaggregation - Section E '!A$618:O1808,15,0)),"")</f>
        <v/>
      </c>
      <c r="N2889" s="877" t="str">
        <f ca="1">IFERROR(IF(VLOOKUP(C2889,' Disaggregation - Section E '!A$618:J3005,10,0)=0,"",VLOOKUP(C2889,' Disaggregation - Section E '!A$618:J3005,10,0)),"")</f>
        <v/>
      </c>
      <c r="O2889" s="873"/>
    </row>
    <row r="2890" spans="1:15" x14ac:dyDescent="0.35">
      <c r="A2890" s="873" t="b">
        <f t="shared" ca="1" si="164"/>
        <v>0</v>
      </c>
      <c r="B2890" s="873"/>
      <c r="C2890" s="884" t="str">
        <f ca="1">IF(COUNTA(O$1703:O2890)=1,"",OFFSET(B2888,-COUNTA(O$1703:O2890)+3,1))</f>
        <v>a1655000001juOhAAI</v>
      </c>
      <c r="D2890" s="878"/>
      <c r="E2890" s="875" t="str">
        <f ca="1">IFERROR(IF(VLOOKUP(C2890,' Disaggregation - Section E '!A$618:J3006,7,0)="","",VLOOKUP(C2890,' Disaggregation - Section E '!A$618:J3006,7,0)*100),"")</f>
        <v/>
      </c>
      <c r="F2890" s="877" t="str">
        <f ca="1">IFERROR(VLOOKUP(C2890,' Disaggregation - Section E '!A$618:J3006,5,0),"")</f>
        <v/>
      </c>
      <c r="G2890" s="876" t="str">
        <f ca="1">IFERROR(IF(VLOOKUP(C2890,' Disaggregation - Section E '!A$618:J3006,6,0)="","",VLOOKUP(C2890,' Disaggregation - Section E '!A$618:J3006,6,0)),"")</f>
        <v/>
      </c>
      <c r="H2890" s="876" t="str">
        <f ca="1">IFERROR(IF(INDEX(' Disaggregation - Section E '!F$618:F3006,MATCH(C2890,' Disaggregation - Section E '!A$618:A3006,0)+1,1)&lt;&gt;0,INDEX(' Disaggregation - Section E '!F$618:F3006,MATCH(C2890,' Disaggregation - Section E '!A$618:A3006,0)+1,1),""),"")</f>
        <v/>
      </c>
      <c r="I2890" s="877" t="str">
        <f ca="1">IFERROR(IF(VLOOKUP(C2890,' Disaggregation - Section E '!A$618:J3006,8,0)=0,"",VLOOKUP(C2890,' Disaggregation - Section E '!A$618:J3006,8,0)),"")</f>
        <v/>
      </c>
      <c r="J2890" s="877" t="str">
        <f ca="1">IFERROR(IF(VLOOKUP(C2890,' Disaggregation - Section E '!A$618:J3006,9,0)="","",VLOOKUP(C2890,' Disaggregation - Section E '!A$618:J3006,9,0)),"")</f>
        <v/>
      </c>
      <c r="K2890" s="873" t="str">
        <f ca="1">IFERROR(VLOOKUP(C2890,' Disaggregation - Section E '!A$618:J3006,3,0),"")</f>
        <v/>
      </c>
      <c r="L2890" s="873"/>
      <c r="M2890" s="873" t="str">
        <f ca="1">IFERROR(IF(VLOOKUP(C2890,' Disaggregation - Section E '!A$618:O1809,15,0)=0,"",VLOOKUP(C2890,' Disaggregation - Section E '!A$618:O1809,15,0)),"")</f>
        <v/>
      </c>
      <c r="N2890" s="877" t="str">
        <f ca="1">IFERROR(IF(VLOOKUP(C2890,' Disaggregation - Section E '!A$618:J3006,10,0)=0,"",VLOOKUP(C2890,' Disaggregation - Section E '!A$618:J3006,10,0)),"")</f>
        <v/>
      </c>
      <c r="O2890" s="873"/>
    </row>
    <row r="2891" spans="1:15" x14ac:dyDescent="0.35">
      <c r="A2891" s="873" t="b">
        <f t="shared" ca="1" si="164"/>
        <v>0</v>
      </c>
      <c r="B2891" s="873"/>
      <c r="C2891" s="884" t="str">
        <f ca="1">IF(COUNTA(O$1703:O2891)=1,"",OFFSET(B2889,-COUNTA(O$1703:O2891)+3,1))</f>
        <v>a1655000001juOiAAI</v>
      </c>
      <c r="D2891" s="878"/>
      <c r="E2891" s="875" t="str">
        <f ca="1">IFERROR(IF(VLOOKUP(C2891,' Disaggregation - Section E '!A$618:J3007,7,0)="","",VLOOKUP(C2891,' Disaggregation - Section E '!A$618:J3007,7,0)*100),"")</f>
        <v/>
      </c>
      <c r="F2891" s="877" t="str">
        <f ca="1">IFERROR(VLOOKUP(C2891,' Disaggregation - Section E '!A$618:J3007,5,0),"")</f>
        <v/>
      </c>
      <c r="G2891" s="876" t="str">
        <f ca="1">IFERROR(IF(VLOOKUP(C2891,' Disaggregation - Section E '!A$618:J3007,6,0)="","",VLOOKUP(C2891,' Disaggregation - Section E '!A$618:J3007,6,0)),"")</f>
        <v/>
      </c>
      <c r="H2891" s="876" t="str">
        <f ca="1">IFERROR(IF(INDEX(' Disaggregation - Section E '!F$618:F3007,MATCH(C2891,' Disaggregation - Section E '!A$618:A3007,0)+1,1)&lt;&gt;0,INDEX(' Disaggregation - Section E '!F$618:F3007,MATCH(C2891,' Disaggregation - Section E '!A$618:A3007,0)+1,1),""),"")</f>
        <v/>
      </c>
      <c r="I2891" s="877" t="str">
        <f ca="1">IFERROR(IF(VLOOKUP(C2891,' Disaggregation - Section E '!A$618:J3007,8,0)=0,"",VLOOKUP(C2891,' Disaggregation - Section E '!A$618:J3007,8,0)),"")</f>
        <v/>
      </c>
      <c r="J2891" s="877" t="str">
        <f ca="1">IFERROR(IF(VLOOKUP(C2891,' Disaggregation - Section E '!A$618:J3007,9,0)="","",VLOOKUP(C2891,' Disaggregation - Section E '!A$618:J3007,9,0)),"")</f>
        <v/>
      </c>
      <c r="K2891" s="873" t="str">
        <f ca="1">IFERROR(VLOOKUP(C2891,' Disaggregation - Section E '!A$618:J3007,3,0),"")</f>
        <v/>
      </c>
      <c r="L2891" s="873"/>
      <c r="M2891" s="873" t="str">
        <f ca="1">IFERROR(IF(VLOOKUP(C2891,' Disaggregation - Section E '!A$618:O1810,15,0)=0,"",VLOOKUP(C2891,' Disaggregation - Section E '!A$618:O1810,15,0)),"")</f>
        <v/>
      </c>
      <c r="N2891" s="877" t="str">
        <f ca="1">IFERROR(IF(VLOOKUP(C2891,' Disaggregation - Section E '!A$618:J3007,10,0)=0,"",VLOOKUP(C2891,' Disaggregation - Section E '!A$618:J3007,10,0)),"")</f>
        <v/>
      </c>
      <c r="O2891" s="873"/>
    </row>
    <row r="2892" spans="1:15" x14ac:dyDescent="0.35">
      <c r="A2892" s="873" t="b">
        <f t="shared" ca="1" si="164"/>
        <v>0</v>
      </c>
      <c r="B2892" s="873"/>
      <c r="C2892" s="884" t="str">
        <f ca="1">IF(COUNTA(O$1703:O2892)=1,"",OFFSET(B2890,-COUNTA(O$1703:O2892)+3,1))</f>
        <v>a1655000001juOjAAI</v>
      </c>
      <c r="D2892" s="878"/>
      <c r="E2892" s="875" t="str">
        <f ca="1">IFERROR(IF(VLOOKUP(C2892,' Disaggregation - Section E '!A$618:J3008,7,0)="","",VLOOKUP(C2892,' Disaggregation - Section E '!A$618:J3008,7,0)*100),"")</f>
        <v/>
      </c>
      <c r="F2892" s="877" t="str">
        <f ca="1">IFERROR(VLOOKUP(C2892,' Disaggregation - Section E '!A$618:J3008,5,0),"")</f>
        <v/>
      </c>
      <c r="G2892" s="876" t="str">
        <f ca="1">IFERROR(IF(VLOOKUP(C2892,' Disaggregation - Section E '!A$618:J3008,6,0)="","",VLOOKUP(C2892,' Disaggregation - Section E '!A$618:J3008,6,0)),"")</f>
        <v/>
      </c>
      <c r="H2892" s="876" t="str">
        <f ca="1">IFERROR(IF(INDEX(' Disaggregation - Section E '!F$618:F3008,MATCH(C2892,' Disaggregation - Section E '!A$618:A3008,0)+1,1)&lt;&gt;0,INDEX(' Disaggregation - Section E '!F$618:F3008,MATCH(C2892,' Disaggregation - Section E '!A$618:A3008,0)+1,1),""),"")</f>
        <v/>
      </c>
      <c r="I2892" s="877" t="str">
        <f ca="1">IFERROR(IF(VLOOKUP(C2892,' Disaggregation - Section E '!A$618:J3008,8,0)=0,"",VLOOKUP(C2892,' Disaggregation - Section E '!A$618:J3008,8,0)),"")</f>
        <v/>
      </c>
      <c r="J2892" s="877" t="str">
        <f ca="1">IFERROR(IF(VLOOKUP(C2892,' Disaggregation - Section E '!A$618:J3008,9,0)="","",VLOOKUP(C2892,' Disaggregation - Section E '!A$618:J3008,9,0)),"")</f>
        <v/>
      </c>
      <c r="K2892" s="873" t="str">
        <f ca="1">IFERROR(VLOOKUP(C2892,' Disaggregation - Section E '!A$618:J3008,3,0),"")</f>
        <v/>
      </c>
      <c r="L2892" s="873"/>
      <c r="M2892" s="873" t="str">
        <f ca="1">IFERROR(IF(VLOOKUP(C2892,' Disaggregation - Section E '!A$618:O1811,15,0)=0,"",VLOOKUP(C2892,' Disaggregation - Section E '!A$618:O1811,15,0)),"")</f>
        <v/>
      </c>
      <c r="N2892" s="877" t="str">
        <f ca="1">IFERROR(IF(VLOOKUP(C2892,' Disaggregation - Section E '!A$618:J3008,10,0)=0,"",VLOOKUP(C2892,' Disaggregation - Section E '!A$618:J3008,10,0)),"")</f>
        <v/>
      </c>
      <c r="O2892" s="873"/>
    </row>
    <row r="2893" spans="1:15" x14ac:dyDescent="0.35">
      <c r="A2893" s="873" t="b">
        <f t="shared" ca="1" si="164"/>
        <v>0</v>
      </c>
      <c r="B2893" s="873"/>
      <c r="C2893" s="884" t="str">
        <f ca="1">IF(COUNTA(O$1703:O2893)=1,"",OFFSET(B2891,-COUNTA(O$1703:O2893)+3,1))</f>
        <v>a1655000001juOkAAI</v>
      </c>
      <c r="D2893" s="878"/>
      <c r="E2893" s="875" t="str">
        <f ca="1">IFERROR(IF(VLOOKUP(C2893,' Disaggregation - Section E '!A$618:J3009,7,0)="","",VLOOKUP(C2893,' Disaggregation - Section E '!A$618:J3009,7,0)*100),"")</f>
        <v/>
      </c>
      <c r="F2893" s="877" t="str">
        <f ca="1">IFERROR(VLOOKUP(C2893,' Disaggregation - Section E '!A$618:J3009,5,0),"")</f>
        <v/>
      </c>
      <c r="G2893" s="876" t="str">
        <f ca="1">IFERROR(IF(VLOOKUP(C2893,' Disaggregation - Section E '!A$618:J3009,6,0)="","",VLOOKUP(C2893,' Disaggregation - Section E '!A$618:J3009,6,0)),"")</f>
        <v/>
      </c>
      <c r="H2893" s="876" t="str">
        <f ca="1">IFERROR(IF(INDEX(' Disaggregation - Section E '!F$618:F3009,MATCH(C2893,' Disaggregation - Section E '!A$618:A3009,0)+1,1)&lt;&gt;0,INDEX(' Disaggregation - Section E '!F$618:F3009,MATCH(C2893,' Disaggregation - Section E '!A$618:A3009,0)+1,1),""),"")</f>
        <v/>
      </c>
      <c r="I2893" s="877" t="str">
        <f ca="1">IFERROR(IF(VLOOKUP(C2893,' Disaggregation - Section E '!A$618:J3009,8,0)=0,"",VLOOKUP(C2893,' Disaggregation - Section E '!A$618:J3009,8,0)),"")</f>
        <v/>
      </c>
      <c r="J2893" s="877" t="str">
        <f ca="1">IFERROR(IF(VLOOKUP(C2893,' Disaggregation - Section E '!A$618:J3009,9,0)="","",VLOOKUP(C2893,' Disaggregation - Section E '!A$618:J3009,9,0)),"")</f>
        <v/>
      </c>
      <c r="K2893" s="873" t="str">
        <f ca="1">IFERROR(VLOOKUP(C2893,' Disaggregation - Section E '!A$618:J3009,3,0),"")</f>
        <v/>
      </c>
      <c r="L2893" s="873"/>
      <c r="M2893" s="873" t="str">
        <f ca="1">IFERROR(IF(VLOOKUP(C2893,' Disaggregation - Section E '!A$618:O1812,15,0)=0,"",VLOOKUP(C2893,' Disaggregation - Section E '!A$618:O1812,15,0)),"")</f>
        <v/>
      </c>
      <c r="N2893" s="877" t="str">
        <f ca="1">IFERROR(IF(VLOOKUP(C2893,' Disaggregation - Section E '!A$618:J3009,10,0)=0,"",VLOOKUP(C2893,' Disaggregation - Section E '!A$618:J3009,10,0)),"")</f>
        <v/>
      </c>
      <c r="O2893" s="873"/>
    </row>
    <row r="2894" spans="1:15" x14ac:dyDescent="0.35">
      <c r="A2894" s="873" t="b">
        <f t="shared" ca="1" si="164"/>
        <v>0</v>
      </c>
      <c r="B2894" s="873"/>
      <c r="C2894" s="884" t="str">
        <f ca="1">IF(COUNTA(O$1703:O2894)=1,"",OFFSET(B2892,-COUNTA(O$1703:O2894)+3,1))</f>
        <v>a1655000001juOlAAI</v>
      </c>
      <c r="D2894" s="878"/>
      <c r="E2894" s="875" t="str">
        <f ca="1">IFERROR(IF(VLOOKUP(C2894,' Disaggregation - Section E '!A$618:J3010,7,0)="","",VLOOKUP(C2894,' Disaggregation - Section E '!A$618:J3010,7,0)*100),"")</f>
        <v/>
      </c>
      <c r="F2894" s="877" t="str">
        <f ca="1">IFERROR(VLOOKUP(C2894,' Disaggregation - Section E '!A$618:J3010,5,0),"")</f>
        <v/>
      </c>
      <c r="G2894" s="876" t="str">
        <f ca="1">IFERROR(IF(VLOOKUP(C2894,' Disaggregation - Section E '!A$618:J3010,6,0)="","",VLOOKUP(C2894,' Disaggregation - Section E '!A$618:J3010,6,0)),"")</f>
        <v/>
      </c>
      <c r="H2894" s="876" t="str">
        <f ca="1">IFERROR(IF(INDEX(' Disaggregation - Section E '!F$618:F3010,MATCH(C2894,' Disaggregation - Section E '!A$618:A3010,0)+1,1)&lt;&gt;0,INDEX(' Disaggregation - Section E '!F$618:F3010,MATCH(C2894,' Disaggregation - Section E '!A$618:A3010,0)+1,1),""),"")</f>
        <v/>
      </c>
      <c r="I2894" s="877" t="str">
        <f ca="1">IFERROR(IF(VLOOKUP(C2894,' Disaggregation - Section E '!A$618:J3010,8,0)=0,"",VLOOKUP(C2894,' Disaggregation - Section E '!A$618:J3010,8,0)),"")</f>
        <v/>
      </c>
      <c r="J2894" s="877" t="str">
        <f ca="1">IFERROR(IF(VLOOKUP(C2894,' Disaggregation - Section E '!A$618:J3010,9,0)="","",VLOOKUP(C2894,' Disaggregation - Section E '!A$618:J3010,9,0)),"")</f>
        <v/>
      </c>
      <c r="K2894" s="873" t="str">
        <f ca="1">IFERROR(VLOOKUP(C2894,' Disaggregation - Section E '!A$618:J3010,3,0),"")</f>
        <v/>
      </c>
      <c r="L2894" s="873"/>
      <c r="M2894" s="873" t="str">
        <f ca="1">IFERROR(IF(VLOOKUP(C2894,' Disaggregation - Section E '!A$618:O1813,15,0)=0,"",VLOOKUP(C2894,' Disaggregation - Section E '!A$618:O1813,15,0)),"")</f>
        <v/>
      </c>
      <c r="N2894" s="877" t="str">
        <f ca="1">IFERROR(IF(VLOOKUP(C2894,' Disaggregation - Section E '!A$618:J3010,10,0)=0,"",VLOOKUP(C2894,' Disaggregation - Section E '!A$618:J3010,10,0)),"")</f>
        <v/>
      </c>
      <c r="O2894" s="873"/>
    </row>
    <row r="2895" spans="1:15" x14ac:dyDescent="0.35">
      <c r="A2895" s="873" t="b">
        <f t="shared" ca="1" si="164"/>
        <v>0</v>
      </c>
      <c r="B2895" s="873"/>
      <c r="C2895" s="884" t="str">
        <f ca="1">IF(COUNTA(O$1703:O2895)=1,"",OFFSET(B2893,-COUNTA(O$1703:O2895)+3,1))</f>
        <v>a1655000001juOmAAI</v>
      </c>
      <c r="D2895" s="878"/>
      <c r="E2895" s="875" t="str">
        <f ca="1">IFERROR(IF(VLOOKUP(C2895,' Disaggregation - Section E '!A$618:J3011,7,0)="","",VLOOKUP(C2895,' Disaggregation - Section E '!A$618:J3011,7,0)*100),"")</f>
        <v/>
      </c>
      <c r="F2895" s="877" t="str">
        <f ca="1">IFERROR(VLOOKUP(C2895,' Disaggregation - Section E '!A$618:J3011,5,0),"")</f>
        <v/>
      </c>
      <c r="G2895" s="876" t="str">
        <f ca="1">IFERROR(IF(VLOOKUP(C2895,' Disaggregation - Section E '!A$618:J3011,6,0)="","",VLOOKUP(C2895,' Disaggregation - Section E '!A$618:J3011,6,0)),"")</f>
        <v/>
      </c>
      <c r="H2895" s="876" t="str">
        <f ca="1">IFERROR(IF(INDEX(' Disaggregation - Section E '!F$618:F3011,MATCH(C2895,' Disaggregation - Section E '!A$618:A3011,0)+1,1)&lt;&gt;0,INDEX(' Disaggregation - Section E '!F$618:F3011,MATCH(C2895,' Disaggregation - Section E '!A$618:A3011,0)+1,1),""),"")</f>
        <v/>
      </c>
      <c r="I2895" s="877" t="str">
        <f ca="1">IFERROR(IF(VLOOKUP(C2895,' Disaggregation - Section E '!A$618:J3011,8,0)=0,"",VLOOKUP(C2895,' Disaggregation - Section E '!A$618:J3011,8,0)),"")</f>
        <v/>
      </c>
      <c r="J2895" s="877" t="str">
        <f ca="1">IFERROR(IF(VLOOKUP(C2895,' Disaggregation - Section E '!A$618:J3011,9,0)="","",VLOOKUP(C2895,' Disaggregation - Section E '!A$618:J3011,9,0)),"")</f>
        <v/>
      </c>
      <c r="K2895" s="873" t="str">
        <f ca="1">IFERROR(VLOOKUP(C2895,' Disaggregation - Section E '!A$618:J3011,3,0),"")</f>
        <v/>
      </c>
      <c r="L2895" s="873"/>
      <c r="M2895" s="873" t="str">
        <f ca="1">IFERROR(IF(VLOOKUP(C2895,' Disaggregation - Section E '!A$618:O1814,15,0)=0,"",VLOOKUP(C2895,' Disaggregation - Section E '!A$618:O1814,15,0)),"")</f>
        <v/>
      </c>
      <c r="N2895" s="877" t="str">
        <f ca="1">IFERROR(IF(VLOOKUP(C2895,' Disaggregation - Section E '!A$618:J3011,10,0)=0,"",VLOOKUP(C2895,' Disaggregation - Section E '!A$618:J3011,10,0)),"")</f>
        <v/>
      </c>
      <c r="O2895" s="873"/>
    </row>
    <row r="2896" spans="1:15" x14ac:dyDescent="0.35">
      <c r="A2896" s="873" t="b">
        <f t="shared" ca="1" si="164"/>
        <v>0</v>
      </c>
      <c r="B2896" s="873"/>
      <c r="C2896" s="884" t="str">
        <f ca="1">IF(COUNTA(O$1703:O2896)=1,"",OFFSET(B2894,-COUNTA(O$1703:O2896)+3,1))</f>
        <v>a1655000001juOnAAI</v>
      </c>
      <c r="D2896" s="878"/>
      <c r="E2896" s="875" t="str">
        <f ca="1">IFERROR(IF(VLOOKUP(C2896,' Disaggregation - Section E '!A$618:J3012,7,0)="","",VLOOKUP(C2896,' Disaggregation - Section E '!A$618:J3012,7,0)*100),"")</f>
        <v/>
      </c>
      <c r="F2896" s="877" t="str">
        <f ca="1">IFERROR(VLOOKUP(C2896,' Disaggregation - Section E '!A$618:J3012,5,0),"")</f>
        <v/>
      </c>
      <c r="G2896" s="876" t="str">
        <f ca="1">IFERROR(IF(VLOOKUP(C2896,' Disaggregation - Section E '!A$618:J3012,6,0)="","",VLOOKUP(C2896,' Disaggregation - Section E '!A$618:J3012,6,0)),"")</f>
        <v/>
      </c>
      <c r="H2896" s="876" t="str">
        <f ca="1">IFERROR(IF(INDEX(' Disaggregation - Section E '!F$618:F3012,MATCH(C2896,' Disaggregation - Section E '!A$618:A3012,0)+1,1)&lt;&gt;0,INDEX(' Disaggregation - Section E '!F$618:F3012,MATCH(C2896,' Disaggregation - Section E '!A$618:A3012,0)+1,1),""),"")</f>
        <v/>
      </c>
      <c r="I2896" s="877" t="str">
        <f ca="1">IFERROR(IF(VLOOKUP(C2896,' Disaggregation - Section E '!A$618:J3012,8,0)=0,"",VLOOKUP(C2896,' Disaggregation - Section E '!A$618:J3012,8,0)),"")</f>
        <v/>
      </c>
      <c r="J2896" s="877" t="str">
        <f ca="1">IFERROR(IF(VLOOKUP(C2896,' Disaggregation - Section E '!A$618:J3012,9,0)="","",VLOOKUP(C2896,' Disaggregation - Section E '!A$618:J3012,9,0)),"")</f>
        <v/>
      </c>
      <c r="K2896" s="873" t="str">
        <f ca="1">IFERROR(VLOOKUP(C2896,' Disaggregation - Section E '!A$618:J3012,3,0),"")</f>
        <v/>
      </c>
      <c r="L2896" s="873"/>
      <c r="M2896" s="873" t="str">
        <f ca="1">IFERROR(IF(VLOOKUP(C2896,' Disaggregation - Section E '!A$618:O1815,15,0)=0,"",VLOOKUP(C2896,' Disaggregation - Section E '!A$618:O1815,15,0)),"")</f>
        <v/>
      </c>
      <c r="N2896" s="877" t="str">
        <f ca="1">IFERROR(IF(VLOOKUP(C2896,' Disaggregation - Section E '!A$618:J3012,10,0)=0,"",VLOOKUP(C2896,' Disaggregation - Section E '!A$618:J3012,10,0)),"")</f>
        <v/>
      </c>
      <c r="O2896" s="873"/>
    </row>
    <row r="2897" spans="1:20" x14ac:dyDescent="0.35">
      <c r="A2897" s="873" t="b">
        <f t="shared" ca="1" si="164"/>
        <v>0</v>
      </c>
      <c r="B2897" s="873"/>
      <c r="C2897" s="884" t="str">
        <f ca="1">IF(COUNTA(O$1703:O2897)=1,"",OFFSET(B2895,-COUNTA(O$1703:O2897)+3,1))</f>
        <v>a1655000001juOoAAI</v>
      </c>
      <c r="D2897" s="878"/>
      <c r="E2897" s="875" t="str">
        <f ca="1">IFERROR(IF(VLOOKUP(C2897,' Disaggregation - Section E '!A$618:J3013,7,0)="","",VLOOKUP(C2897,' Disaggregation - Section E '!A$618:J3013,7,0)*100),"")</f>
        <v/>
      </c>
      <c r="F2897" s="877" t="str">
        <f ca="1">IFERROR(VLOOKUP(C2897,' Disaggregation - Section E '!A$618:J3013,5,0),"")</f>
        <v/>
      </c>
      <c r="G2897" s="876" t="str">
        <f ca="1">IFERROR(IF(VLOOKUP(C2897,' Disaggregation - Section E '!A$618:J3013,6,0)="","",VLOOKUP(C2897,' Disaggregation - Section E '!A$618:J3013,6,0)),"")</f>
        <v/>
      </c>
      <c r="H2897" s="876" t="str">
        <f ca="1">IFERROR(IF(INDEX(' Disaggregation - Section E '!F$618:F3013,MATCH(C2897,' Disaggregation - Section E '!A$618:A3013,0)+1,1)&lt;&gt;0,INDEX(' Disaggregation - Section E '!F$618:F3013,MATCH(C2897,' Disaggregation - Section E '!A$618:A3013,0)+1,1),""),"")</f>
        <v/>
      </c>
      <c r="I2897" s="877" t="str">
        <f ca="1">IFERROR(IF(VLOOKUP(C2897,' Disaggregation - Section E '!A$618:J3013,8,0)=0,"",VLOOKUP(C2897,' Disaggregation - Section E '!A$618:J3013,8,0)),"")</f>
        <v/>
      </c>
      <c r="J2897" s="877" t="str">
        <f ca="1">IFERROR(IF(VLOOKUP(C2897,' Disaggregation - Section E '!A$618:J3013,9,0)="","",VLOOKUP(C2897,' Disaggregation - Section E '!A$618:J3013,9,0)),"")</f>
        <v/>
      </c>
      <c r="K2897" s="873" t="str">
        <f ca="1">IFERROR(VLOOKUP(C2897,' Disaggregation - Section E '!A$618:J3013,3,0),"")</f>
        <v/>
      </c>
      <c r="L2897" s="873"/>
      <c r="M2897" s="873" t="str">
        <f ca="1">IFERROR(IF(VLOOKUP(C2897,' Disaggregation - Section E '!A$618:O1816,15,0)=0,"",VLOOKUP(C2897,' Disaggregation - Section E '!A$618:O1816,15,0)),"")</f>
        <v/>
      </c>
      <c r="N2897" s="877" t="str">
        <f ca="1">IFERROR(IF(VLOOKUP(C2897,' Disaggregation - Section E '!A$618:J3013,10,0)=0,"",VLOOKUP(C2897,' Disaggregation - Section E '!A$618:J3013,10,0)),"")</f>
        <v/>
      </c>
      <c r="O2897" s="873"/>
    </row>
    <row r="2898" spans="1:20" x14ac:dyDescent="0.35">
      <c r="A2898" s="873" t="b">
        <f t="shared" ca="1" si="164"/>
        <v>0</v>
      </c>
      <c r="B2898" s="873"/>
      <c r="C2898" s="884" t="str">
        <f ca="1">IF(COUNTA(O$1703:O2898)=1,"",OFFSET(B2896,-COUNTA(O$1703:O2898)+3,1))</f>
        <v>a1655000001juOpAAI</v>
      </c>
      <c r="D2898" s="878"/>
      <c r="E2898" s="875" t="str">
        <f ca="1">IFERROR(IF(VLOOKUP(C2898,' Disaggregation - Section E '!A$618:J3014,7,0)="","",VLOOKUP(C2898,' Disaggregation - Section E '!A$618:J3014,7,0)*100),"")</f>
        <v/>
      </c>
      <c r="F2898" s="877" t="str">
        <f ca="1">IFERROR(VLOOKUP(C2898,' Disaggregation - Section E '!A$618:J3014,5,0),"")</f>
        <v/>
      </c>
      <c r="G2898" s="876" t="str">
        <f ca="1">IFERROR(IF(VLOOKUP(C2898,' Disaggregation - Section E '!A$618:J3014,6,0)="","",VLOOKUP(C2898,' Disaggregation - Section E '!A$618:J3014,6,0)),"")</f>
        <v/>
      </c>
      <c r="H2898" s="876" t="str">
        <f ca="1">IFERROR(IF(INDEX(' Disaggregation - Section E '!F$618:F3014,MATCH(C2898,' Disaggregation - Section E '!A$618:A3014,0)+1,1)&lt;&gt;0,INDEX(' Disaggregation - Section E '!F$618:F3014,MATCH(C2898,' Disaggregation - Section E '!A$618:A3014,0)+1,1),""),"")</f>
        <v/>
      </c>
      <c r="I2898" s="877" t="str">
        <f ca="1">IFERROR(IF(VLOOKUP(C2898,' Disaggregation - Section E '!A$618:J3014,8,0)=0,"",VLOOKUP(C2898,' Disaggregation - Section E '!A$618:J3014,8,0)),"")</f>
        <v/>
      </c>
      <c r="J2898" s="877" t="str">
        <f ca="1">IFERROR(IF(VLOOKUP(C2898,' Disaggregation - Section E '!A$618:J3014,9,0)="","",VLOOKUP(C2898,' Disaggregation - Section E '!A$618:J3014,9,0)),"")</f>
        <v/>
      </c>
      <c r="K2898" s="873" t="str">
        <f ca="1">IFERROR(VLOOKUP(C2898,' Disaggregation - Section E '!A$618:J3014,3,0),"")</f>
        <v/>
      </c>
      <c r="L2898" s="873"/>
      <c r="M2898" s="873" t="str">
        <f ca="1">IFERROR(IF(VLOOKUP(C2898,' Disaggregation - Section E '!A$618:O1817,15,0)=0,"",VLOOKUP(C2898,' Disaggregation - Section E '!A$618:O1817,15,0)),"")</f>
        <v/>
      </c>
      <c r="N2898" s="877" t="str">
        <f ca="1">IFERROR(IF(VLOOKUP(C2898,' Disaggregation - Section E '!A$618:J3014,10,0)=0,"",VLOOKUP(C2898,' Disaggregation - Section E '!A$618:J3014,10,0)),"")</f>
        <v/>
      </c>
      <c r="O2898" s="873"/>
    </row>
    <row r="2899" spans="1:20" x14ac:dyDescent="0.35">
      <c r="A2899" s="873" t="b">
        <f t="shared" ca="1" si="164"/>
        <v>0</v>
      </c>
      <c r="B2899" s="873"/>
      <c r="C2899" s="884" t="str">
        <f ca="1">IF(COUNTA(O$1703:O2899)=1,"",OFFSET(B2897,-COUNTA(O$1703:O2899)+3,1))</f>
        <v>a1655000001juOqAAI</v>
      </c>
      <c r="D2899" s="878"/>
      <c r="E2899" s="875" t="str">
        <f ca="1">IFERROR(IF(VLOOKUP(C2899,' Disaggregation - Section E '!A$618:J3015,7,0)="","",VLOOKUP(C2899,' Disaggregation - Section E '!A$618:J3015,7,0)*100),"")</f>
        <v/>
      </c>
      <c r="F2899" s="877" t="str">
        <f ca="1">IFERROR(VLOOKUP(C2899,' Disaggregation - Section E '!A$618:J3015,5,0),"")</f>
        <v/>
      </c>
      <c r="G2899" s="876" t="str">
        <f ca="1">IFERROR(IF(VLOOKUP(C2899,' Disaggregation - Section E '!A$618:J3015,6,0)="","",VLOOKUP(C2899,' Disaggregation - Section E '!A$618:J3015,6,0)),"")</f>
        <v/>
      </c>
      <c r="H2899" s="876" t="str">
        <f ca="1">IFERROR(IF(INDEX(' Disaggregation - Section E '!F$618:F3015,MATCH(C2899,' Disaggregation - Section E '!A$618:A3015,0)+1,1)&lt;&gt;0,INDEX(' Disaggregation - Section E '!F$618:F3015,MATCH(C2899,' Disaggregation - Section E '!A$618:A3015,0)+1,1),""),"")</f>
        <v/>
      </c>
      <c r="I2899" s="877" t="str">
        <f ca="1">IFERROR(IF(VLOOKUP(C2899,' Disaggregation - Section E '!A$618:J3015,8,0)=0,"",VLOOKUP(C2899,' Disaggregation - Section E '!A$618:J3015,8,0)),"")</f>
        <v/>
      </c>
      <c r="J2899" s="877" t="str">
        <f ca="1">IFERROR(IF(VLOOKUP(C2899,' Disaggregation - Section E '!A$618:J3015,9,0)="","",VLOOKUP(C2899,' Disaggregation - Section E '!A$618:J3015,9,0)),"")</f>
        <v/>
      </c>
      <c r="K2899" s="873" t="str">
        <f ca="1">IFERROR(VLOOKUP(C2899,' Disaggregation - Section E '!A$618:J3015,3,0),"")</f>
        <v/>
      </c>
      <c r="L2899" s="873"/>
      <c r="M2899" s="873" t="str">
        <f ca="1">IFERROR(IF(VLOOKUP(C2899,' Disaggregation - Section E '!A$618:O1818,15,0)=0,"",VLOOKUP(C2899,' Disaggregation - Section E '!A$618:O1818,15,0)),"")</f>
        <v/>
      </c>
      <c r="N2899" s="877" t="str">
        <f ca="1">IFERROR(IF(VLOOKUP(C2899,' Disaggregation - Section E '!A$618:J3015,10,0)=0,"",VLOOKUP(C2899,' Disaggregation - Section E '!A$618:J3015,10,0)),"")</f>
        <v/>
      </c>
      <c r="O2899" s="873"/>
    </row>
    <row r="2900" spans="1:20" x14ac:dyDescent="0.35">
      <c r="A2900" s="873" t="b">
        <f t="shared" ca="1" si="164"/>
        <v>0</v>
      </c>
      <c r="B2900" s="873"/>
      <c r="C2900" s="884" t="str">
        <f ca="1">IF(COUNTA(O$1703:O2900)=1,"",OFFSET(B2898,-COUNTA(O$1703:O2900)+3,1))</f>
        <v>a1655000001juOrAAI</v>
      </c>
      <c r="D2900" s="878"/>
      <c r="E2900" s="875" t="str">
        <f ca="1">IFERROR(IF(VLOOKUP(C2900,' Disaggregation - Section E '!A$618:J3016,7,0)="","",VLOOKUP(C2900,' Disaggregation - Section E '!A$618:J3016,7,0)*100),"")</f>
        <v/>
      </c>
      <c r="F2900" s="877" t="str">
        <f ca="1">IFERROR(VLOOKUP(C2900,' Disaggregation - Section E '!A$618:J3016,5,0),"")</f>
        <v/>
      </c>
      <c r="G2900" s="876" t="str">
        <f ca="1">IFERROR(IF(VLOOKUP(C2900,' Disaggregation - Section E '!A$618:J3016,6,0)="","",VLOOKUP(C2900,' Disaggregation - Section E '!A$618:J3016,6,0)),"")</f>
        <v/>
      </c>
      <c r="H2900" s="876" t="str">
        <f ca="1">IFERROR(IF(INDEX(' Disaggregation - Section E '!F$618:F3016,MATCH(C2900,' Disaggregation - Section E '!A$618:A3016,0)+1,1)&lt;&gt;0,INDEX(' Disaggregation - Section E '!F$618:F3016,MATCH(C2900,' Disaggregation - Section E '!A$618:A3016,0)+1,1),""),"")</f>
        <v/>
      </c>
      <c r="I2900" s="877" t="str">
        <f ca="1">IFERROR(IF(VLOOKUP(C2900,' Disaggregation - Section E '!A$618:J3016,8,0)=0,"",VLOOKUP(C2900,' Disaggregation - Section E '!A$618:J3016,8,0)),"")</f>
        <v/>
      </c>
      <c r="J2900" s="877" t="str">
        <f ca="1">IFERROR(IF(VLOOKUP(C2900,' Disaggregation - Section E '!A$618:J3016,9,0)="","",VLOOKUP(C2900,' Disaggregation - Section E '!A$618:J3016,9,0)),"")</f>
        <v/>
      </c>
      <c r="K2900" s="873" t="str">
        <f ca="1">IFERROR(VLOOKUP(C2900,' Disaggregation - Section E '!A$618:J3016,3,0),"")</f>
        <v/>
      </c>
      <c r="L2900" s="873"/>
      <c r="M2900" s="873" t="str">
        <f ca="1">IFERROR(IF(VLOOKUP(C2900,' Disaggregation - Section E '!A$618:O1819,15,0)=0,"",VLOOKUP(C2900,' Disaggregation - Section E '!A$618:O1819,15,0)),"")</f>
        <v/>
      </c>
      <c r="N2900" s="877" t="str">
        <f ca="1">IFERROR(IF(VLOOKUP(C2900,' Disaggregation - Section E '!A$618:J3016,10,0)=0,"",VLOOKUP(C2900,' Disaggregation - Section E '!A$618:J3016,10,0)),"")</f>
        <v/>
      </c>
      <c r="O2900" s="873"/>
    </row>
    <row r="2901" spans="1:20" x14ac:dyDescent="0.35">
      <c r="A2901" s="873" t="b">
        <f t="shared" ca="1" si="164"/>
        <v>0</v>
      </c>
      <c r="B2901" s="873"/>
      <c r="C2901" s="884" t="str">
        <f ca="1">IF(COUNTA(O$1703:O2901)=1,"",OFFSET(B2899,-COUNTA(O$1703:O2901)+3,1))</f>
        <v>a1655000001juOsAAI</v>
      </c>
      <c r="D2901" s="878"/>
      <c r="E2901" s="875" t="str">
        <f ca="1">IFERROR(IF(VLOOKUP(C2901,' Disaggregation - Section E '!A$618:J3017,7,0)="","",VLOOKUP(C2901,' Disaggregation - Section E '!A$618:J3017,7,0)*100),"")</f>
        <v/>
      </c>
      <c r="F2901" s="877" t="str">
        <f ca="1">IFERROR(VLOOKUP(C2901,' Disaggregation - Section E '!A$618:J3017,5,0),"")</f>
        <v/>
      </c>
      <c r="G2901" s="876" t="str">
        <f ca="1">IFERROR(IF(VLOOKUP(C2901,' Disaggregation - Section E '!A$618:J3017,6,0)="","",VLOOKUP(C2901,' Disaggregation - Section E '!A$618:J3017,6,0)),"")</f>
        <v/>
      </c>
      <c r="H2901" s="876" t="str">
        <f ca="1">IFERROR(IF(INDEX(' Disaggregation - Section E '!F$618:F3017,MATCH(C2901,' Disaggregation - Section E '!A$618:A3017,0)+1,1)&lt;&gt;0,INDEX(' Disaggregation - Section E '!F$618:F3017,MATCH(C2901,' Disaggregation - Section E '!A$618:A3017,0)+1,1),""),"")</f>
        <v/>
      </c>
      <c r="I2901" s="877" t="str">
        <f ca="1">IFERROR(IF(VLOOKUP(C2901,' Disaggregation - Section E '!A$618:J3017,8,0)=0,"",VLOOKUP(C2901,' Disaggregation - Section E '!A$618:J3017,8,0)),"")</f>
        <v/>
      </c>
      <c r="J2901" s="877" t="str">
        <f ca="1">IFERROR(IF(VLOOKUP(C2901,' Disaggregation - Section E '!A$618:J3017,9,0)="","",VLOOKUP(C2901,' Disaggregation - Section E '!A$618:J3017,9,0)),"")</f>
        <v/>
      </c>
      <c r="K2901" s="873" t="str">
        <f ca="1">IFERROR(VLOOKUP(C2901,' Disaggregation - Section E '!A$618:J3017,3,0),"")</f>
        <v/>
      </c>
      <c r="L2901" s="873"/>
      <c r="M2901" s="873" t="str">
        <f ca="1">IFERROR(IF(VLOOKUP(C2901,' Disaggregation - Section E '!A$618:O1820,15,0)=0,"",VLOOKUP(C2901,' Disaggregation - Section E '!A$618:O1820,15,0)),"")</f>
        <v/>
      </c>
      <c r="N2901" s="877" t="str">
        <f ca="1">IFERROR(IF(VLOOKUP(C2901,' Disaggregation - Section E '!A$618:J3017,10,0)=0,"",VLOOKUP(C2901,' Disaggregation - Section E '!A$618:J3017,10,0)),"")</f>
        <v/>
      </c>
      <c r="O2901" s="873"/>
    </row>
    <row r="2902" spans="1:20" x14ac:dyDescent="0.35">
      <c r="A2902" s="873" t="b">
        <f t="shared" ca="1" si="164"/>
        <v>0</v>
      </c>
      <c r="B2902" s="873"/>
      <c r="C2902" s="884" t="str">
        <f ca="1">IF(COUNTA(O$1703:O2902)=1,"",OFFSET(B2900,-COUNTA(O$1703:O2902)+3,1))</f>
        <v>a1655000001juOtAAI</v>
      </c>
      <c r="D2902" s="878"/>
      <c r="E2902" s="875" t="str">
        <f ca="1">IFERROR(IF(VLOOKUP(C2902,' Disaggregation - Section E '!A$618:J3018,7,0)="","",VLOOKUP(C2902,' Disaggregation - Section E '!A$618:J3018,7,0)*100),"")</f>
        <v/>
      </c>
      <c r="F2902" s="877" t="str">
        <f ca="1">IFERROR(VLOOKUP(C2902,' Disaggregation - Section E '!A$618:J3018,5,0),"")</f>
        <v/>
      </c>
      <c r="G2902" s="876" t="str">
        <f ca="1">IFERROR(IF(VLOOKUP(C2902,' Disaggregation - Section E '!A$618:J3018,6,0)="","",VLOOKUP(C2902,' Disaggregation - Section E '!A$618:J3018,6,0)),"")</f>
        <v/>
      </c>
      <c r="H2902" s="876" t="str">
        <f ca="1">IFERROR(IF(INDEX(' Disaggregation - Section E '!F$618:F3018,MATCH(C2902,' Disaggregation - Section E '!A$618:A3018,0)+1,1)&lt;&gt;0,INDEX(' Disaggregation - Section E '!F$618:F3018,MATCH(C2902,' Disaggregation - Section E '!A$618:A3018,0)+1,1),""),"")</f>
        <v/>
      </c>
      <c r="I2902" s="877" t="str">
        <f ca="1">IFERROR(IF(VLOOKUP(C2902,' Disaggregation - Section E '!A$618:J3018,8,0)=0,"",VLOOKUP(C2902,' Disaggregation - Section E '!A$618:J3018,8,0)),"")</f>
        <v/>
      </c>
      <c r="J2902" s="877" t="str">
        <f ca="1">IFERROR(IF(VLOOKUP(C2902,' Disaggregation - Section E '!A$618:J3018,9,0)="","",VLOOKUP(C2902,' Disaggregation - Section E '!A$618:J3018,9,0)),"")</f>
        <v/>
      </c>
      <c r="K2902" s="873" t="str">
        <f ca="1">IFERROR(VLOOKUP(C2902,' Disaggregation - Section E '!A$618:J3018,3,0),"")</f>
        <v/>
      </c>
      <c r="L2902" s="873"/>
      <c r="M2902" s="873" t="str">
        <f ca="1">IFERROR(IF(VLOOKUP(C2902,' Disaggregation - Section E '!A$618:O1821,15,0)=0,"",VLOOKUP(C2902,' Disaggregation - Section E '!A$618:O1821,15,0)),"")</f>
        <v/>
      </c>
      <c r="N2902" s="877" t="str">
        <f ca="1">IFERROR(IF(VLOOKUP(C2902,' Disaggregation - Section E '!A$618:J3018,10,0)=0,"",VLOOKUP(C2902,' Disaggregation - Section E '!A$618:J3018,10,0)),"")</f>
        <v/>
      </c>
      <c r="O2902" s="873"/>
    </row>
    <row r="2903" spans="1:20" x14ac:dyDescent="0.35">
      <c r="A2903" s="873" t="b">
        <f t="shared" ca="1" si="164"/>
        <v>0</v>
      </c>
      <c r="B2903" s="873"/>
      <c r="C2903" s="884" t="str">
        <f ca="1">IF(COUNTA(O$1703:O2903)=1,"",OFFSET(B2901,-COUNTA(O$1703:O2903)+3,1))</f>
        <v>a1655000001juOuAAI</v>
      </c>
      <c r="D2903" s="878"/>
      <c r="E2903" s="875" t="str">
        <f ca="1">IFERROR(IF(VLOOKUP(C2903,' Disaggregation - Section E '!A$618:J3019,7,0)="","",VLOOKUP(C2903,' Disaggregation - Section E '!A$618:J3019,7,0)*100),"")</f>
        <v/>
      </c>
      <c r="F2903" s="877" t="str">
        <f ca="1">IFERROR(VLOOKUP(C2903,' Disaggregation - Section E '!A$618:J3019,5,0),"")</f>
        <v/>
      </c>
      <c r="G2903" s="876" t="str">
        <f ca="1">IFERROR(IF(VLOOKUP(C2903,' Disaggregation - Section E '!A$618:J3019,6,0)="","",VLOOKUP(C2903,' Disaggregation - Section E '!A$618:J3019,6,0)),"")</f>
        <v/>
      </c>
      <c r="H2903" s="876" t="str">
        <f ca="1">IFERROR(IF(INDEX(' Disaggregation - Section E '!F$618:F3019,MATCH(C2903,' Disaggregation - Section E '!A$618:A3019,0)+1,1)&lt;&gt;0,INDEX(' Disaggregation - Section E '!F$618:F3019,MATCH(C2903,' Disaggregation - Section E '!A$618:A3019,0)+1,1),""),"")</f>
        <v/>
      </c>
      <c r="I2903" s="877" t="str">
        <f ca="1">IFERROR(IF(VLOOKUP(C2903,' Disaggregation - Section E '!A$618:J3019,8,0)=0,"",VLOOKUP(C2903,' Disaggregation - Section E '!A$618:J3019,8,0)),"")</f>
        <v/>
      </c>
      <c r="J2903" s="877" t="str">
        <f ca="1">IFERROR(IF(VLOOKUP(C2903,' Disaggregation - Section E '!A$618:J3019,9,0)="","",VLOOKUP(C2903,' Disaggregation - Section E '!A$618:J3019,9,0)),"")</f>
        <v/>
      </c>
      <c r="K2903" s="873" t="str">
        <f ca="1">IFERROR(VLOOKUP(C2903,' Disaggregation - Section E '!A$618:J3019,3,0),"")</f>
        <v/>
      </c>
      <c r="L2903" s="873"/>
      <c r="M2903" s="873" t="str">
        <f ca="1">IFERROR(IF(VLOOKUP(C2903,' Disaggregation - Section E '!A$618:O1822,15,0)=0,"",VLOOKUP(C2903,' Disaggregation - Section E '!A$618:O1822,15,0)),"")</f>
        <v/>
      </c>
      <c r="N2903" s="877" t="str">
        <f ca="1">IFERROR(IF(VLOOKUP(C2903,' Disaggregation - Section E '!A$618:J3019,10,0)=0,"",VLOOKUP(C2903,' Disaggregation - Section E '!A$618:J3019,10,0)),"")</f>
        <v/>
      </c>
      <c r="O2903" s="873"/>
    </row>
    <row r="2904" spans="1:20" x14ac:dyDescent="0.35">
      <c r="A2904" s="873" t="b">
        <f t="shared" ca="1" si="164"/>
        <v>0</v>
      </c>
      <c r="B2904" s="873"/>
      <c r="C2904" s="884" t="str">
        <f ca="1">IF(COUNTA(O$1703:O2904)=1,"",OFFSET(B2902,-COUNTA(O$1703:O2904)+3,1))</f>
        <v>a1655000001juOvAAI</v>
      </c>
      <c r="D2904" s="878"/>
      <c r="E2904" s="875" t="str">
        <f ca="1">IFERROR(IF(VLOOKUP(C2904,' Disaggregation - Section E '!A$618:J3020,7,0)="","",VLOOKUP(C2904,' Disaggregation - Section E '!A$618:J3020,7,0)*100),"")</f>
        <v/>
      </c>
      <c r="F2904" s="877" t="str">
        <f ca="1">IFERROR(VLOOKUP(C2904,' Disaggregation - Section E '!A$618:J3020,5,0),"")</f>
        <v/>
      </c>
      <c r="G2904" s="876" t="str">
        <f ca="1">IFERROR(IF(VLOOKUP(C2904,' Disaggregation - Section E '!A$618:J3020,6,0)="","",VLOOKUP(C2904,' Disaggregation - Section E '!A$618:J3020,6,0)),"")</f>
        <v/>
      </c>
      <c r="H2904" s="876" t="str">
        <f ca="1">IFERROR(IF(INDEX(' Disaggregation - Section E '!F$618:F3020,MATCH(C2904,' Disaggregation - Section E '!A$618:A3020,0)+1,1)&lt;&gt;0,INDEX(' Disaggregation - Section E '!F$618:F3020,MATCH(C2904,' Disaggregation - Section E '!A$618:A3020,0)+1,1),""),"")</f>
        <v/>
      </c>
      <c r="I2904" s="877" t="str">
        <f ca="1">IFERROR(IF(VLOOKUP(C2904,' Disaggregation - Section E '!A$618:J3020,8,0)=0,"",VLOOKUP(C2904,' Disaggregation - Section E '!A$618:J3020,8,0)),"")</f>
        <v/>
      </c>
      <c r="J2904" s="877" t="str">
        <f ca="1">IFERROR(IF(VLOOKUP(C2904,' Disaggregation - Section E '!A$618:J3020,9,0)="","",VLOOKUP(C2904,' Disaggregation - Section E '!A$618:J3020,9,0)),"")</f>
        <v/>
      </c>
      <c r="K2904" s="873" t="str">
        <f ca="1">IFERROR(VLOOKUP(C2904,' Disaggregation - Section E '!A$618:J3020,3,0),"")</f>
        <v/>
      </c>
      <c r="L2904" s="873"/>
      <c r="M2904" s="873" t="str">
        <f ca="1">IFERROR(IF(VLOOKUP(C2904,' Disaggregation - Section E '!A$618:O1823,15,0)=0,"",VLOOKUP(C2904,' Disaggregation - Section E '!A$618:O1823,15,0)),"")</f>
        <v/>
      </c>
      <c r="N2904" s="877" t="str">
        <f ca="1">IFERROR(IF(VLOOKUP(C2904,' Disaggregation - Section E '!A$618:J3020,10,0)=0,"",VLOOKUP(C2904,' Disaggregation - Section E '!A$618:J3020,10,0)),"")</f>
        <v/>
      </c>
      <c r="O2904" s="873"/>
    </row>
    <row r="2905" spans="1:20" x14ac:dyDescent="0.35">
      <c r="J2905" s="263" t="str">
        <f ca="1">IF(ROW()&gt;'Impact Indicator Target Update'!A19,"",INDIRECT("'Impact Indicators - Section B'!A"&amp;'Impact Indicator Target Update'!D19))</f>
        <v/>
      </c>
    </row>
    <row r="2906" spans="1:20" x14ac:dyDescent="0.35">
      <c r="J2906" s="263" t="str">
        <f ca="1">IF(ROW()&gt;'Impact Indicator Target Update'!A20,"",INDIRECT("'Impact Indicators - Section B'!A"&amp;'Impact Indicator Target Update'!D20))</f>
        <v/>
      </c>
    </row>
    <row r="2907" spans="1:20" x14ac:dyDescent="0.35">
      <c r="A2907" s="882" t="s">
        <v>421</v>
      </c>
      <c r="B2907" s="263" t="s">
        <v>409</v>
      </c>
      <c r="J2907" s="263" t="str">
        <f ca="1">IF(ROW()&gt;'Impact Indicator Target Update'!A21,"",INDIRECT("'Impact Indicators - Section B'!A"&amp;'Impact Indicator Target Update'!D21))</f>
        <v/>
      </c>
    </row>
    <row r="2908" spans="1:20" x14ac:dyDescent="0.35">
      <c r="A2908" s="873" t="s">
        <v>46</v>
      </c>
      <c r="B2908" s="873">
        <v>7</v>
      </c>
      <c r="C2908" s="873" t="s">
        <v>48</v>
      </c>
      <c r="D2908" s="873" t="s">
        <v>148</v>
      </c>
      <c r="E2908" s="873" t="s">
        <v>100</v>
      </c>
      <c r="F2908" s="873" t="s">
        <v>68</v>
      </c>
      <c r="G2908" s="873" t="s">
        <v>405</v>
      </c>
      <c r="H2908" s="873"/>
      <c r="I2908" s="873" t="s">
        <v>406</v>
      </c>
      <c r="J2908" s="873" t="s">
        <v>39</v>
      </c>
      <c r="K2908" s="873" t="s">
        <v>278</v>
      </c>
      <c r="L2908" s="873" t="s">
        <v>403</v>
      </c>
      <c r="M2908" s="873" t="s">
        <v>49</v>
      </c>
      <c r="N2908" s="873" t="s">
        <v>176</v>
      </c>
      <c r="O2908" s="873"/>
      <c r="P2908" s="873" t="s">
        <v>9</v>
      </c>
      <c r="Q2908" s="873" t="s">
        <v>1</v>
      </c>
      <c r="R2908" s="873" t="s">
        <v>67</v>
      </c>
      <c r="S2908" s="873" t="s">
        <v>148</v>
      </c>
      <c r="T2908" s="873" t="s">
        <v>435</v>
      </c>
    </row>
    <row r="2909" spans="1:20" hidden="1" x14ac:dyDescent="0.35">
      <c r="A2909" s="873" t="b">
        <f ca="1">IF(F2909&lt;&gt;"",TRUE,FALSE)</f>
        <v>1</v>
      </c>
      <c r="B2909" s="873">
        <f>IF(_xlfn.ISFORMULA(J2909),B2908+1,B2908)</f>
        <v>8</v>
      </c>
      <c r="C2909" s="888" t="str">
        <f ca="1">IF(COUNTA($G$2907:G2908)=1,"",OFFSET(B2909,-COUNTA($G$2907:G2908)+1,1))</f>
        <v/>
      </c>
      <c r="D2909" s="873" t="str">
        <f ca="1">IFERROR(IF(INDIRECT("'WPTM - Section F'!AD"&amp;B2909)=0,"",INDIRECT("'WPTM - Section F'!AD"&amp;B2909)),"")</f>
        <v/>
      </c>
      <c r="E2909" s="877"/>
      <c r="F2909" s="877" t="str">
        <f ca="1">IFERROR(IF(INDIRECT("'WPTM - Section F'!E"&amp;B2909)=0,"",INDIRECT("'WPTM - Section F'!E"&amp;B2909)),"")</f>
        <v>Key Activity</v>
      </c>
      <c r="G2909" s="892"/>
      <c r="H2909" s="873"/>
      <c r="I2909" s="873" t="str">
        <f ca="1">IFERROR(VLOOKUP(INDIRECT("'WPTM - Section F'!F"&amp;B2909),'Overview - Section A'!M$29:R40,6,0),IFERROR(VLOOKUP(INDIRECT("'WPTM - Section F'!F"&amp;B2909),'Overview - Section A'!E$26:J28,6,0),""))</f>
        <v/>
      </c>
      <c r="J2909" s="873" t="str">
        <f ca="1">IFERROR(IF(INDIRECT("'WPTM - Section F'!G"&amp;B2909)=0,"",INDIRECT("'WPTM - Section F'!G"&amp;B2909)),"")</f>
        <v>Country</v>
      </c>
      <c r="K2909" s="877" t="str">
        <f ca="1">IFERROR(IF(INDIRECT("'WPTM - Section F'!C"&amp;B2909)=0,"",INDIRECT("'WPTM - Section F'!C"&amp;B2909)),"")</f>
        <v>Population</v>
      </c>
      <c r="L2909" s="873" t="str">
        <f ca="1">IFERROR(INDEX('Reference Records'!F$360:F558,MATCH(INDIRECT("'WPTM - Section F'!AG"&amp;B2909)&amp;"|"&amp;K2909,'Reference Records'!G$360:G558,0)),"")</f>
        <v/>
      </c>
      <c r="M2909" s="877" t="s">
        <v>119</v>
      </c>
      <c r="N2909" s="877" t="s">
        <v>465</v>
      </c>
      <c r="O2909" s="873"/>
      <c r="P2909" s="877" t="str">
        <f ca="1">IFERROR(IF(INDIRECT("'WPTM - Section F'!X"&amp;B2909)=0,"",INDIRECT("'WPTM - Section F'!X"&amp;B2909)),"")</f>
        <v>Comments</v>
      </c>
      <c r="Q2909" s="877" t="s">
        <v>468</v>
      </c>
      <c r="R2909" s="877" t="str">
        <f ca="1">IFERROR(IF(INDIRECT("'WPTM - Section F'!D"&amp;B2909)=0,"",INDIRECT("'WPTM - Section F'!D"&amp;B2909)),"")</f>
        <v>Interventions</v>
      </c>
      <c r="S2909" s="877" t="s">
        <v>141</v>
      </c>
      <c r="T2909" s="878" t="s">
        <v>494</v>
      </c>
    </row>
    <row r="2910" spans="1:20" x14ac:dyDescent="0.35">
      <c r="A2910" s="873" t="b">
        <v>0</v>
      </c>
      <c r="B2910" s="873">
        <f t="shared" ref="B2910:B2973" si="165">IF(_xlfn.ISFORMULA(J2910),B2909+1,B2909)</f>
        <v>8</v>
      </c>
      <c r="C2910" s="888" t="s">
        <v>6296</v>
      </c>
      <c r="D2910" s="873" t="s">
        <v>880</v>
      </c>
      <c r="E2910" s="877"/>
      <c r="F2910" s="877"/>
      <c r="G2910" s="892" t="s">
        <v>6297</v>
      </c>
      <c r="H2910" s="873"/>
      <c r="I2910" s="873"/>
      <c r="J2910" s="873"/>
      <c r="K2910" s="877"/>
      <c r="L2910" s="873"/>
      <c r="M2910" s="877"/>
      <c r="N2910" s="877"/>
      <c r="O2910" s="873"/>
      <c r="P2910" s="877"/>
      <c r="Q2910" s="877"/>
      <c r="R2910" s="877"/>
      <c r="S2910" s="877"/>
      <c r="T2910" s="878">
        <v>1</v>
      </c>
    </row>
    <row r="2911" spans="1:20" x14ac:dyDescent="0.35">
      <c r="A2911" s="873" t="b">
        <v>0</v>
      </c>
      <c r="B2911" s="873">
        <f t="shared" si="165"/>
        <v>8</v>
      </c>
      <c r="C2911" s="888" t="s">
        <v>6298</v>
      </c>
      <c r="D2911" s="873" t="s">
        <v>880</v>
      </c>
      <c r="E2911" s="877"/>
      <c r="F2911" s="877"/>
      <c r="G2911" s="892" t="s">
        <v>6299</v>
      </c>
      <c r="H2911" s="873"/>
      <c r="I2911" s="873"/>
      <c r="J2911" s="873"/>
      <c r="K2911" s="877"/>
      <c r="L2911" s="873"/>
      <c r="M2911" s="877"/>
      <c r="N2911" s="877"/>
      <c r="O2911" s="873"/>
      <c r="P2911" s="877"/>
      <c r="Q2911" s="877"/>
      <c r="R2911" s="877"/>
      <c r="S2911" s="877"/>
      <c r="T2911" s="878">
        <v>2</v>
      </c>
    </row>
    <row r="2912" spans="1:20" x14ac:dyDescent="0.35">
      <c r="A2912" s="873" t="b">
        <v>0</v>
      </c>
      <c r="B2912" s="873">
        <f t="shared" si="165"/>
        <v>8</v>
      </c>
      <c r="C2912" s="888" t="s">
        <v>6300</v>
      </c>
      <c r="D2912" s="873" t="s">
        <v>880</v>
      </c>
      <c r="E2912" s="877"/>
      <c r="F2912" s="877"/>
      <c r="G2912" s="892" t="s">
        <v>6301</v>
      </c>
      <c r="H2912" s="873"/>
      <c r="I2912" s="873"/>
      <c r="J2912" s="873"/>
      <c r="K2912" s="877"/>
      <c r="L2912" s="873"/>
      <c r="M2912" s="877"/>
      <c r="N2912" s="877"/>
      <c r="O2912" s="873"/>
      <c r="P2912" s="877"/>
      <c r="Q2912" s="877"/>
      <c r="R2912" s="877"/>
      <c r="S2912" s="877"/>
      <c r="T2912" s="878">
        <v>3</v>
      </c>
    </row>
    <row r="2913" spans="1:20" x14ac:dyDescent="0.35">
      <c r="A2913" s="873" t="b">
        <v>0</v>
      </c>
      <c r="B2913" s="873">
        <f t="shared" si="165"/>
        <v>8</v>
      </c>
      <c r="C2913" s="888" t="s">
        <v>6302</v>
      </c>
      <c r="D2913" s="873" t="s">
        <v>880</v>
      </c>
      <c r="E2913" s="877"/>
      <c r="F2913" s="877"/>
      <c r="G2913" s="892" t="s">
        <v>6303</v>
      </c>
      <c r="H2913" s="873"/>
      <c r="I2913" s="873"/>
      <c r="J2913" s="873"/>
      <c r="K2913" s="877"/>
      <c r="L2913" s="873"/>
      <c r="M2913" s="877"/>
      <c r="N2913" s="877"/>
      <c r="O2913" s="873"/>
      <c r="P2913" s="877"/>
      <c r="Q2913" s="877"/>
      <c r="R2913" s="877"/>
      <c r="S2913" s="877"/>
      <c r="T2913" s="878">
        <v>4</v>
      </c>
    </row>
    <row r="2914" spans="1:20" x14ac:dyDescent="0.35">
      <c r="A2914" s="873" t="b">
        <v>0</v>
      </c>
      <c r="B2914" s="873">
        <f t="shared" si="165"/>
        <v>8</v>
      </c>
      <c r="C2914" s="888" t="s">
        <v>6304</v>
      </c>
      <c r="D2914" s="873" t="s">
        <v>880</v>
      </c>
      <c r="E2914" s="877"/>
      <c r="F2914" s="877"/>
      <c r="G2914" s="892" t="s">
        <v>6305</v>
      </c>
      <c r="H2914" s="873"/>
      <c r="I2914" s="873"/>
      <c r="J2914" s="873"/>
      <c r="K2914" s="877"/>
      <c r="L2914" s="873"/>
      <c r="M2914" s="877"/>
      <c r="N2914" s="877"/>
      <c r="O2914" s="873"/>
      <c r="P2914" s="877"/>
      <c r="Q2914" s="877"/>
      <c r="R2914" s="877"/>
      <c r="S2914" s="877"/>
      <c r="T2914" s="878">
        <v>5</v>
      </c>
    </row>
    <row r="2915" spans="1:20" x14ac:dyDescent="0.35">
      <c r="A2915" s="873" t="b">
        <v>0</v>
      </c>
      <c r="B2915" s="873">
        <f t="shared" si="165"/>
        <v>8</v>
      </c>
      <c r="C2915" s="888" t="s">
        <v>6306</v>
      </c>
      <c r="D2915" s="873" t="s">
        <v>880</v>
      </c>
      <c r="E2915" s="877"/>
      <c r="F2915" s="877"/>
      <c r="G2915" s="892" t="s">
        <v>6307</v>
      </c>
      <c r="H2915" s="873"/>
      <c r="I2915" s="873"/>
      <c r="J2915" s="873"/>
      <c r="K2915" s="877"/>
      <c r="L2915" s="873"/>
      <c r="M2915" s="877"/>
      <c r="N2915" s="877"/>
      <c r="O2915" s="873"/>
      <c r="P2915" s="877"/>
      <c r="Q2915" s="877"/>
      <c r="R2915" s="877"/>
      <c r="S2915" s="877"/>
      <c r="T2915" s="878">
        <v>6</v>
      </c>
    </row>
    <row r="2916" spans="1:20" x14ac:dyDescent="0.35">
      <c r="A2916" s="873" t="b">
        <v>0</v>
      </c>
      <c r="B2916" s="873">
        <f t="shared" si="165"/>
        <v>8</v>
      </c>
      <c r="C2916" s="888" t="s">
        <v>6308</v>
      </c>
      <c r="D2916" s="873" t="s">
        <v>880</v>
      </c>
      <c r="E2916" s="877"/>
      <c r="F2916" s="877"/>
      <c r="G2916" s="892" t="s">
        <v>6309</v>
      </c>
      <c r="H2916" s="873"/>
      <c r="I2916" s="873"/>
      <c r="J2916" s="873"/>
      <c r="K2916" s="877"/>
      <c r="L2916" s="873"/>
      <c r="M2916" s="877"/>
      <c r="N2916" s="877"/>
      <c r="O2916" s="873"/>
      <c r="P2916" s="877"/>
      <c r="Q2916" s="877"/>
      <c r="R2916" s="877"/>
      <c r="S2916" s="877"/>
      <c r="T2916" s="878">
        <v>7</v>
      </c>
    </row>
    <row r="2917" spans="1:20" x14ac:dyDescent="0.35">
      <c r="A2917" s="873" t="b">
        <v>0</v>
      </c>
      <c r="B2917" s="873">
        <f t="shared" si="165"/>
        <v>8</v>
      </c>
      <c r="C2917" s="888" t="s">
        <v>6310</v>
      </c>
      <c r="D2917" s="873" t="s">
        <v>880</v>
      </c>
      <c r="E2917" s="877"/>
      <c r="F2917" s="877"/>
      <c r="G2917" s="892" t="s">
        <v>6311</v>
      </c>
      <c r="H2917" s="873"/>
      <c r="I2917" s="873"/>
      <c r="J2917" s="873"/>
      <c r="K2917" s="877"/>
      <c r="L2917" s="873"/>
      <c r="M2917" s="877"/>
      <c r="N2917" s="877"/>
      <c r="O2917" s="873"/>
      <c r="P2917" s="877"/>
      <c r="Q2917" s="877"/>
      <c r="R2917" s="877"/>
      <c r="S2917" s="877"/>
      <c r="T2917" s="878">
        <v>8</v>
      </c>
    </row>
    <row r="2918" spans="1:20" x14ac:dyDescent="0.35">
      <c r="A2918" s="873" t="b">
        <v>0</v>
      </c>
      <c r="B2918" s="873">
        <f t="shared" si="165"/>
        <v>8</v>
      </c>
      <c r="C2918" s="888" t="s">
        <v>6312</v>
      </c>
      <c r="D2918" s="873" t="s">
        <v>880</v>
      </c>
      <c r="E2918" s="877"/>
      <c r="F2918" s="877"/>
      <c r="G2918" s="892" t="s">
        <v>6313</v>
      </c>
      <c r="H2918" s="873"/>
      <c r="I2918" s="873"/>
      <c r="J2918" s="873"/>
      <c r="K2918" s="877"/>
      <c r="L2918" s="873"/>
      <c r="M2918" s="877"/>
      <c r="N2918" s="877"/>
      <c r="O2918" s="873"/>
      <c r="P2918" s="877"/>
      <c r="Q2918" s="877"/>
      <c r="R2918" s="877"/>
      <c r="S2918" s="877"/>
      <c r="T2918" s="878">
        <v>9</v>
      </c>
    </row>
    <row r="2919" spans="1:20" x14ac:dyDescent="0.35">
      <c r="A2919" s="873" t="b">
        <v>0</v>
      </c>
      <c r="B2919" s="873">
        <f t="shared" si="165"/>
        <v>8</v>
      </c>
      <c r="C2919" s="888" t="s">
        <v>6314</v>
      </c>
      <c r="D2919" s="873" t="s">
        <v>880</v>
      </c>
      <c r="E2919" s="877"/>
      <c r="F2919" s="877"/>
      <c r="G2919" s="892" t="s">
        <v>6315</v>
      </c>
      <c r="H2919" s="873"/>
      <c r="I2919" s="873"/>
      <c r="J2919" s="873"/>
      <c r="K2919" s="877"/>
      <c r="L2919" s="873"/>
      <c r="M2919" s="877"/>
      <c r="N2919" s="877"/>
      <c r="O2919" s="873"/>
      <c r="P2919" s="877"/>
      <c r="Q2919" s="877"/>
      <c r="R2919" s="877"/>
      <c r="S2919" s="877"/>
      <c r="T2919" s="878">
        <v>10</v>
      </c>
    </row>
    <row r="2920" spans="1:20" x14ac:dyDescent="0.35">
      <c r="A2920" s="873" t="b">
        <v>0</v>
      </c>
      <c r="B2920" s="873">
        <f t="shared" si="165"/>
        <v>8</v>
      </c>
      <c r="C2920" s="888" t="s">
        <v>6316</v>
      </c>
      <c r="D2920" s="873" t="s">
        <v>880</v>
      </c>
      <c r="E2920" s="877"/>
      <c r="F2920" s="877"/>
      <c r="G2920" s="892" t="s">
        <v>6317</v>
      </c>
      <c r="H2920" s="873"/>
      <c r="I2920" s="873"/>
      <c r="J2920" s="873"/>
      <c r="K2920" s="877"/>
      <c r="L2920" s="873"/>
      <c r="M2920" s="877"/>
      <c r="N2920" s="877"/>
      <c r="O2920" s="873"/>
      <c r="P2920" s="877"/>
      <c r="Q2920" s="877"/>
      <c r="R2920" s="877"/>
      <c r="S2920" s="877"/>
      <c r="T2920" s="878">
        <v>11</v>
      </c>
    </row>
    <row r="2921" spans="1:20" x14ac:dyDescent="0.35">
      <c r="A2921" s="873" t="b">
        <v>0</v>
      </c>
      <c r="B2921" s="873">
        <f t="shared" si="165"/>
        <v>8</v>
      </c>
      <c r="C2921" s="888" t="s">
        <v>6318</v>
      </c>
      <c r="D2921" s="873" t="s">
        <v>880</v>
      </c>
      <c r="E2921" s="877"/>
      <c r="F2921" s="877"/>
      <c r="G2921" s="892" t="s">
        <v>6319</v>
      </c>
      <c r="H2921" s="873"/>
      <c r="I2921" s="873"/>
      <c r="J2921" s="873"/>
      <c r="K2921" s="877"/>
      <c r="L2921" s="873"/>
      <c r="M2921" s="877"/>
      <c r="N2921" s="877"/>
      <c r="O2921" s="873"/>
      <c r="P2921" s="877"/>
      <c r="Q2921" s="877"/>
      <c r="R2921" s="877"/>
      <c r="S2921" s="877"/>
      <c r="T2921" s="878">
        <v>12</v>
      </c>
    </row>
    <row r="2922" spans="1:20" x14ac:dyDescent="0.35">
      <c r="A2922" s="873" t="b">
        <v>0</v>
      </c>
      <c r="B2922" s="873">
        <f t="shared" si="165"/>
        <v>8</v>
      </c>
      <c r="C2922" s="888" t="s">
        <v>6320</v>
      </c>
      <c r="D2922" s="873" t="s">
        <v>880</v>
      </c>
      <c r="E2922" s="877"/>
      <c r="F2922" s="877"/>
      <c r="G2922" s="892" t="s">
        <v>6321</v>
      </c>
      <c r="H2922" s="873"/>
      <c r="I2922" s="873"/>
      <c r="J2922" s="873"/>
      <c r="K2922" s="877"/>
      <c r="L2922" s="873"/>
      <c r="M2922" s="877"/>
      <c r="N2922" s="877"/>
      <c r="O2922" s="873"/>
      <c r="P2922" s="877"/>
      <c r="Q2922" s="877"/>
      <c r="R2922" s="877"/>
      <c r="S2922" s="877"/>
      <c r="T2922" s="878">
        <v>13</v>
      </c>
    </row>
    <row r="2923" spans="1:20" x14ac:dyDescent="0.35">
      <c r="A2923" s="873" t="b">
        <v>0</v>
      </c>
      <c r="B2923" s="873">
        <f t="shared" si="165"/>
        <v>8</v>
      </c>
      <c r="C2923" s="888" t="s">
        <v>6322</v>
      </c>
      <c r="D2923" s="873" t="s">
        <v>880</v>
      </c>
      <c r="E2923" s="877"/>
      <c r="F2923" s="877"/>
      <c r="G2923" s="892" t="s">
        <v>6323</v>
      </c>
      <c r="H2923" s="873"/>
      <c r="I2923" s="873"/>
      <c r="J2923" s="873"/>
      <c r="K2923" s="877"/>
      <c r="L2923" s="873"/>
      <c r="M2923" s="877"/>
      <c r="N2923" s="877"/>
      <c r="O2923" s="873"/>
      <c r="P2923" s="877"/>
      <c r="Q2923" s="877"/>
      <c r="R2923" s="877"/>
      <c r="S2923" s="877"/>
      <c r="T2923" s="878">
        <v>14</v>
      </c>
    </row>
    <row r="2924" spans="1:20" x14ac:dyDescent="0.35">
      <c r="A2924" s="873" t="b">
        <v>0</v>
      </c>
      <c r="B2924" s="873">
        <f t="shared" si="165"/>
        <v>8</v>
      </c>
      <c r="C2924" s="888" t="s">
        <v>6324</v>
      </c>
      <c r="D2924" s="873" t="s">
        <v>880</v>
      </c>
      <c r="E2924" s="877"/>
      <c r="F2924" s="877"/>
      <c r="G2924" s="892" t="s">
        <v>6325</v>
      </c>
      <c r="H2924" s="873"/>
      <c r="I2924" s="873"/>
      <c r="J2924" s="873"/>
      <c r="K2924" s="877"/>
      <c r="L2924" s="873"/>
      <c r="M2924" s="877"/>
      <c r="N2924" s="877"/>
      <c r="O2924" s="873"/>
      <c r="P2924" s="877"/>
      <c r="Q2924" s="877"/>
      <c r="R2924" s="877"/>
      <c r="S2924" s="877"/>
      <c r="T2924" s="878">
        <v>15</v>
      </c>
    </row>
    <row r="2925" spans="1:20" x14ac:dyDescent="0.35">
      <c r="A2925" s="873" t="b">
        <v>0</v>
      </c>
      <c r="B2925" s="873">
        <f t="shared" si="165"/>
        <v>8</v>
      </c>
      <c r="C2925" s="888" t="s">
        <v>6326</v>
      </c>
      <c r="D2925" s="873" t="s">
        <v>880</v>
      </c>
      <c r="E2925" s="877"/>
      <c r="F2925" s="877"/>
      <c r="G2925" s="892" t="s">
        <v>6327</v>
      </c>
      <c r="H2925" s="873"/>
      <c r="I2925" s="873"/>
      <c r="J2925" s="873"/>
      <c r="K2925" s="877"/>
      <c r="L2925" s="873"/>
      <c r="M2925" s="877"/>
      <c r="N2925" s="877"/>
      <c r="O2925" s="873"/>
      <c r="P2925" s="877"/>
      <c r="Q2925" s="877"/>
      <c r="R2925" s="877"/>
      <c r="S2925" s="877"/>
      <c r="T2925" s="878">
        <v>16</v>
      </c>
    </row>
    <row r="2926" spans="1:20" x14ac:dyDescent="0.35">
      <c r="A2926" s="873" t="b">
        <v>0</v>
      </c>
      <c r="B2926" s="873">
        <f t="shared" si="165"/>
        <v>8</v>
      </c>
      <c r="C2926" s="888" t="s">
        <v>6328</v>
      </c>
      <c r="D2926" s="873" t="s">
        <v>880</v>
      </c>
      <c r="E2926" s="877"/>
      <c r="F2926" s="877"/>
      <c r="G2926" s="892" t="s">
        <v>6329</v>
      </c>
      <c r="H2926" s="873"/>
      <c r="I2926" s="873"/>
      <c r="J2926" s="873"/>
      <c r="K2926" s="877"/>
      <c r="L2926" s="873"/>
      <c r="M2926" s="877"/>
      <c r="N2926" s="877"/>
      <c r="O2926" s="873"/>
      <c r="P2926" s="877"/>
      <c r="Q2926" s="877"/>
      <c r="R2926" s="877"/>
      <c r="S2926" s="877"/>
      <c r="T2926" s="878">
        <v>17</v>
      </c>
    </row>
    <row r="2927" spans="1:20" x14ac:dyDescent="0.35">
      <c r="A2927" s="873" t="b">
        <v>0</v>
      </c>
      <c r="B2927" s="873">
        <f t="shared" si="165"/>
        <v>8</v>
      </c>
      <c r="C2927" s="888" t="s">
        <v>6330</v>
      </c>
      <c r="D2927" s="873" t="s">
        <v>880</v>
      </c>
      <c r="E2927" s="877"/>
      <c r="F2927" s="877"/>
      <c r="G2927" s="892" t="s">
        <v>6331</v>
      </c>
      <c r="H2927" s="873"/>
      <c r="I2927" s="873"/>
      <c r="J2927" s="873"/>
      <c r="K2927" s="877"/>
      <c r="L2927" s="873"/>
      <c r="M2927" s="877"/>
      <c r="N2927" s="877"/>
      <c r="O2927" s="873"/>
      <c r="P2927" s="877"/>
      <c r="Q2927" s="877"/>
      <c r="R2927" s="877"/>
      <c r="S2927" s="877"/>
      <c r="T2927" s="878">
        <v>18</v>
      </c>
    </row>
    <row r="2928" spans="1:20" x14ac:dyDescent="0.35">
      <c r="A2928" s="873" t="b">
        <v>0</v>
      </c>
      <c r="B2928" s="873">
        <f t="shared" si="165"/>
        <v>8</v>
      </c>
      <c r="C2928" s="888" t="s">
        <v>6332</v>
      </c>
      <c r="D2928" s="873" t="s">
        <v>880</v>
      </c>
      <c r="E2928" s="877"/>
      <c r="F2928" s="877"/>
      <c r="G2928" s="892" t="s">
        <v>6333</v>
      </c>
      <c r="H2928" s="873"/>
      <c r="I2928" s="873"/>
      <c r="J2928" s="873"/>
      <c r="K2928" s="877"/>
      <c r="L2928" s="873"/>
      <c r="M2928" s="877"/>
      <c r="N2928" s="877"/>
      <c r="O2928" s="873"/>
      <c r="P2928" s="877"/>
      <c r="Q2928" s="877"/>
      <c r="R2928" s="877"/>
      <c r="S2928" s="877"/>
      <c r="T2928" s="878">
        <v>19</v>
      </c>
    </row>
    <row r="2929" spans="1:20" x14ac:dyDescent="0.35">
      <c r="A2929" s="873" t="b">
        <v>0</v>
      </c>
      <c r="B2929" s="873">
        <f t="shared" si="165"/>
        <v>8</v>
      </c>
      <c r="C2929" s="888" t="s">
        <v>6334</v>
      </c>
      <c r="D2929" s="873" t="s">
        <v>880</v>
      </c>
      <c r="E2929" s="877"/>
      <c r="F2929" s="877"/>
      <c r="G2929" s="892" t="s">
        <v>6335</v>
      </c>
      <c r="H2929" s="873"/>
      <c r="I2929" s="873"/>
      <c r="J2929" s="873"/>
      <c r="K2929" s="877"/>
      <c r="L2929" s="873"/>
      <c r="M2929" s="877"/>
      <c r="N2929" s="877"/>
      <c r="O2929" s="873"/>
      <c r="P2929" s="877"/>
      <c r="Q2929" s="877"/>
      <c r="R2929" s="877"/>
      <c r="S2929" s="877"/>
      <c r="T2929" s="878">
        <v>20</v>
      </c>
    </row>
    <row r="2930" spans="1:20" x14ac:dyDescent="0.35">
      <c r="A2930" s="873" t="b">
        <v>0</v>
      </c>
      <c r="B2930" s="873">
        <f t="shared" si="165"/>
        <v>8</v>
      </c>
      <c r="C2930" s="888" t="s">
        <v>6336</v>
      </c>
      <c r="D2930" s="873" t="s">
        <v>880</v>
      </c>
      <c r="E2930" s="877"/>
      <c r="F2930" s="877"/>
      <c r="G2930" s="892" t="s">
        <v>6337</v>
      </c>
      <c r="H2930" s="873"/>
      <c r="I2930" s="873"/>
      <c r="J2930" s="873"/>
      <c r="K2930" s="877"/>
      <c r="L2930" s="873"/>
      <c r="M2930" s="877"/>
      <c r="N2930" s="877"/>
      <c r="O2930" s="873"/>
      <c r="P2930" s="877"/>
      <c r="Q2930" s="877"/>
      <c r="R2930" s="877"/>
      <c r="S2930" s="877"/>
      <c r="T2930" s="878">
        <v>21</v>
      </c>
    </row>
    <row r="2931" spans="1:20" x14ac:dyDescent="0.35">
      <c r="A2931" s="873" t="b">
        <v>0</v>
      </c>
      <c r="B2931" s="873">
        <f t="shared" si="165"/>
        <v>8</v>
      </c>
      <c r="C2931" s="888" t="s">
        <v>6338</v>
      </c>
      <c r="D2931" s="873" t="s">
        <v>880</v>
      </c>
      <c r="E2931" s="877"/>
      <c r="F2931" s="877"/>
      <c r="G2931" s="892" t="s">
        <v>6339</v>
      </c>
      <c r="H2931" s="873"/>
      <c r="I2931" s="873"/>
      <c r="J2931" s="873"/>
      <c r="K2931" s="877"/>
      <c r="L2931" s="873"/>
      <c r="M2931" s="877"/>
      <c r="N2931" s="877"/>
      <c r="O2931" s="873"/>
      <c r="P2931" s="877"/>
      <c r="Q2931" s="877"/>
      <c r="R2931" s="877"/>
      <c r="S2931" s="877"/>
      <c r="T2931" s="878">
        <v>22</v>
      </c>
    </row>
    <row r="2932" spans="1:20" x14ac:dyDescent="0.35">
      <c r="A2932" s="873" t="b">
        <v>0</v>
      </c>
      <c r="B2932" s="873">
        <f t="shared" si="165"/>
        <v>8</v>
      </c>
      <c r="C2932" s="888" t="s">
        <v>6340</v>
      </c>
      <c r="D2932" s="873" t="s">
        <v>880</v>
      </c>
      <c r="E2932" s="877"/>
      <c r="F2932" s="877"/>
      <c r="G2932" s="892" t="s">
        <v>6341</v>
      </c>
      <c r="H2932" s="873"/>
      <c r="I2932" s="873"/>
      <c r="J2932" s="873"/>
      <c r="K2932" s="877"/>
      <c r="L2932" s="873"/>
      <c r="M2932" s="877"/>
      <c r="N2932" s="877"/>
      <c r="O2932" s="873"/>
      <c r="P2932" s="877"/>
      <c r="Q2932" s="877"/>
      <c r="R2932" s="877"/>
      <c r="S2932" s="877"/>
      <c r="T2932" s="878">
        <v>23</v>
      </c>
    </row>
    <row r="2933" spans="1:20" x14ac:dyDescent="0.35">
      <c r="A2933" s="873" t="b">
        <v>0</v>
      </c>
      <c r="B2933" s="873">
        <f t="shared" si="165"/>
        <v>8</v>
      </c>
      <c r="C2933" s="888" t="s">
        <v>6342</v>
      </c>
      <c r="D2933" s="873" t="s">
        <v>880</v>
      </c>
      <c r="E2933" s="877"/>
      <c r="F2933" s="877"/>
      <c r="G2933" s="892" t="s">
        <v>6343</v>
      </c>
      <c r="H2933" s="873"/>
      <c r="I2933" s="873"/>
      <c r="J2933" s="873"/>
      <c r="K2933" s="877"/>
      <c r="L2933" s="873"/>
      <c r="M2933" s="877"/>
      <c r="N2933" s="877"/>
      <c r="O2933" s="873"/>
      <c r="P2933" s="877"/>
      <c r="Q2933" s="877"/>
      <c r="R2933" s="877"/>
      <c r="S2933" s="877"/>
      <c r="T2933" s="878">
        <v>24</v>
      </c>
    </row>
    <row r="2934" spans="1:20" x14ac:dyDescent="0.35">
      <c r="A2934" s="873" t="b">
        <v>0</v>
      </c>
      <c r="B2934" s="873">
        <f t="shared" si="165"/>
        <v>8</v>
      </c>
      <c r="C2934" s="888" t="s">
        <v>6344</v>
      </c>
      <c r="D2934" s="873" t="s">
        <v>880</v>
      </c>
      <c r="E2934" s="877"/>
      <c r="F2934" s="877"/>
      <c r="G2934" s="892" t="s">
        <v>6345</v>
      </c>
      <c r="H2934" s="873"/>
      <c r="I2934" s="873"/>
      <c r="J2934" s="873"/>
      <c r="K2934" s="877"/>
      <c r="L2934" s="873"/>
      <c r="M2934" s="877"/>
      <c r="N2934" s="877"/>
      <c r="O2934" s="873"/>
      <c r="P2934" s="877"/>
      <c r="Q2934" s="877"/>
      <c r="R2934" s="877"/>
      <c r="S2934" s="877"/>
      <c r="T2934" s="878">
        <v>25</v>
      </c>
    </row>
    <row r="2935" spans="1:20" x14ac:dyDescent="0.35">
      <c r="A2935" s="873" t="b">
        <v>0</v>
      </c>
      <c r="B2935" s="873">
        <f t="shared" si="165"/>
        <v>8</v>
      </c>
      <c r="C2935" s="888" t="s">
        <v>6346</v>
      </c>
      <c r="D2935" s="873" t="s">
        <v>880</v>
      </c>
      <c r="E2935" s="877"/>
      <c r="F2935" s="877"/>
      <c r="G2935" s="892" t="s">
        <v>6347</v>
      </c>
      <c r="H2935" s="873"/>
      <c r="I2935" s="873"/>
      <c r="J2935" s="873"/>
      <c r="K2935" s="877"/>
      <c r="L2935" s="873"/>
      <c r="M2935" s="877"/>
      <c r="N2935" s="877"/>
      <c r="O2935" s="873"/>
      <c r="P2935" s="877"/>
      <c r="Q2935" s="877"/>
      <c r="R2935" s="877"/>
      <c r="S2935" s="877"/>
      <c r="T2935" s="878">
        <v>26</v>
      </c>
    </row>
    <row r="2936" spans="1:20" x14ac:dyDescent="0.35">
      <c r="A2936" s="873" t="b">
        <v>0</v>
      </c>
      <c r="B2936" s="873">
        <f t="shared" si="165"/>
        <v>8</v>
      </c>
      <c r="C2936" s="888" t="s">
        <v>6348</v>
      </c>
      <c r="D2936" s="873" t="s">
        <v>880</v>
      </c>
      <c r="E2936" s="877"/>
      <c r="F2936" s="877"/>
      <c r="G2936" s="892" t="s">
        <v>6349</v>
      </c>
      <c r="H2936" s="873"/>
      <c r="I2936" s="873"/>
      <c r="J2936" s="873"/>
      <c r="K2936" s="877"/>
      <c r="L2936" s="873"/>
      <c r="M2936" s="877"/>
      <c r="N2936" s="877"/>
      <c r="O2936" s="873"/>
      <c r="P2936" s="877"/>
      <c r="Q2936" s="877"/>
      <c r="R2936" s="877"/>
      <c r="S2936" s="877"/>
      <c r="T2936" s="878">
        <v>27</v>
      </c>
    </row>
    <row r="2937" spans="1:20" x14ac:dyDescent="0.35">
      <c r="A2937" s="873" t="b">
        <v>0</v>
      </c>
      <c r="B2937" s="873">
        <f t="shared" si="165"/>
        <v>8</v>
      </c>
      <c r="C2937" s="888" t="s">
        <v>6350</v>
      </c>
      <c r="D2937" s="873" t="s">
        <v>880</v>
      </c>
      <c r="E2937" s="877"/>
      <c r="F2937" s="877"/>
      <c r="G2937" s="892" t="s">
        <v>6351</v>
      </c>
      <c r="H2937" s="873"/>
      <c r="I2937" s="873"/>
      <c r="J2937" s="873"/>
      <c r="K2937" s="877"/>
      <c r="L2937" s="873"/>
      <c r="M2937" s="877"/>
      <c r="N2937" s="877"/>
      <c r="O2937" s="873"/>
      <c r="P2937" s="877"/>
      <c r="Q2937" s="877"/>
      <c r="R2937" s="877"/>
      <c r="S2937" s="877"/>
      <c r="T2937" s="878">
        <v>28</v>
      </c>
    </row>
    <row r="2938" spans="1:20" x14ac:dyDescent="0.35">
      <c r="A2938" s="873" t="b">
        <v>0</v>
      </c>
      <c r="B2938" s="873">
        <f t="shared" si="165"/>
        <v>8</v>
      </c>
      <c r="C2938" s="888" t="s">
        <v>6352</v>
      </c>
      <c r="D2938" s="873" t="s">
        <v>880</v>
      </c>
      <c r="E2938" s="877"/>
      <c r="F2938" s="877"/>
      <c r="G2938" s="892" t="s">
        <v>6353</v>
      </c>
      <c r="H2938" s="873"/>
      <c r="I2938" s="873"/>
      <c r="J2938" s="873"/>
      <c r="K2938" s="877"/>
      <c r="L2938" s="873"/>
      <c r="M2938" s="877"/>
      <c r="N2938" s="877"/>
      <c r="O2938" s="873"/>
      <c r="P2938" s="877"/>
      <c r="Q2938" s="877"/>
      <c r="R2938" s="877"/>
      <c r="S2938" s="877"/>
      <c r="T2938" s="878">
        <v>29</v>
      </c>
    </row>
    <row r="2939" spans="1:20" x14ac:dyDescent="0.35">
      <c r="A2939" s="873" t="b">
        <v>0</v>
      </c>
      <c r="B2939" s="873">
        <f t="shared" si="165"/>
        <v>8</v>
      </c>
      <c r="C2939" s="888" t="s">
        <v>6354</v>
      </c>
      <c r="D2939" s="873" t="s">
        <v>880</v>
      </c>
      <c r="E2939" s="877"/>
      <c r="F2939" s="877"/>
      <c r="G2939" s="892" t="s">
        <v>6355</v>
      </c>
      <c r="H2939" s="873"/>
      <c r="I2939" s="873"/>
      <c r="J2939" s="873"/>
      <c r="K2939" s="877"/>
      <c r="L2939" s="873"/>
      <c r="M2939" s="877"/>
      <c r="N2939" s="877"/>
      <c r="O2939" s="873"/>
      <c r="P2939" s="877"/>
      <c r="Q2939" s="877"/>
      <c r="R2939" s="877"/>
      <c r="S2939" s="877"/>
      <c r="T2939" s="878">
        <v>30</v>
      </c>
    </row>
    <row r="2940" spans="1:20" x14ac:dyDescent="0.35">
      <c r="A2940" s="873" t="b">
        <v>0</v>
      </c>
      <c r="B2940" s="873">
        <f t="shared" si="165"/>
        <v>8</v>
      </c>
      <c r="C2940" s="888" t="s">
        <v>6356</v>
      </c>
      <c r="D2940" s="873" t="s">
        <v>880</v>
      </c>
      <c r="E2940" s="877"/>
      <c r="F2940" s="877"/>
      <c r="G2940" s="892" t="s">
        <v>6357</v>
      </c>
      <c r="H2940" s="873"/>
      <c r="I2940" s="873"/>
      <c r="J2940" s="873"/>
      <c r="K2940" s="877"/>
      <c r="L2940" s="873"/>
      <c r="M2940" s="877"/>
      <c r="N2940" s="877"/>
      <c r="O2940" s="873"/>
      <c r="P2940" s="877"/>
      <c r="Q2940" s="877"/>
      <c r="R2940" s="877"/>
      <c r="S2940" s="877"/>
      <c r="T2940" s="878">
        <v>31</v>
      </c>
    </row>
    <row r="2941" spans="1:20" x14ac:dyDescent="0.35">
      <c r="A2941" s="873" t="b">
        <v>0</v>
      </c>
      <c r="B2941" s="873">
        <f t="shared" si="165"/>
        <v>8</v>
      </c>
      <c r="C2941" s="888" t="s">
        <v>6358</v>
      </c>
      <c r="D2941" s="873" t="s">
        <v>880</v>
      </c>
      <c r="E2941" s="877"/>
      <c r="F2941" s="877"/>
      <c r="G2941" s="892" t="s">
        <v>6359</v>
      </c>
      <c r="H2941" s="873"/>
      <c r="I2941" s="873"/>
      <c r="J2941" s="873"/>
      <c r="K2941" s="877"/>
      <c r="L2941" s="873"/>
      <c r="M2941" s="877"/>
      <c r="N2941" s="877"/>
      <c r="O2941" s="873"/>
      <c r="P2941" s="877"/>
      <c r="Q2941" s="877"/>
      <c r="R2941" s="877"/>
      <c r="S2941" s="877"/>
      <c r="T2941" s="878">
        <v>32</v>
      </c>
    </row>
    <row r="2942" spans="1:20" x14ac:dyDescent="0.35">
      <c r="A2942" s="873" t="b">
        <v>0</v>
      </c>
      <c r="B2942" s="873">
        <f t="shared" si="165"/>
        <v>8</v>
      </c>
      <c r="C2942" s="888" t="s">
        <v>6360</v>
      </c>
      <c r="D2942" s="873" t="s">
        <v>880</v>
      </c>
      <c r="E2942" s="877"/>
      <c r="F2942" s="877"/>
      <c r="G2942" s="892" t="s">
        <v>6361</v>
      </c>
      <c r="H2942" s="873"/>
      <c r="I2942" s="873"/>
      <c r="J2942" s="873"/>
      <c r="K2942" s="877"/>
      <c r="L2942" s="873"/>
      <c r="M2942" s="877"/>
      <c r="N2942" s="877"/>
      <c r="O2942" s="873"/>
      <c r="P2942" s="877"/>
      <c r="Q2942" s="877"/>
      <c r="R2942" s="877"/>
      <c r="S2942" s="877"/>
      <c r="T2942" s="878">
        <v>33</v>
      </c>
    </row>
    <row r="2943" spans="1:20" x14ac:dyDescent="0.35">
      <c r="A2943" s="873" t="b">
        <v>0</v>
      </c>
      <c r="B2943" s="873">
        <f t="shared" si="165"/>
        <v>8</v>
      </c>
      <c r="C2943" s="888" t="s">
        <v>6362</v>
      </c>
      <c r="D2943" s="873" t="s">
        <v>880</v>
      </c>
      <c r="E2943" s="877"/>
      <c r="F2943" s="877"/>
      <c r="G2943" s="892" t="s">
        <v>6363</v>
      </c>
      <c r="H2943" s="873"/>
      <c r="I2943" s="873"/>
      <c r="J2943" s="873"/>
      <c r="K2943" s="877"/>
      <c r="L2943" s="873"/>
      <c r="M2943" s="877"/>
      <c r="N2943" s="877"/>
      <c r="O2943" s="873"/>
      <c r="P2943" s="877"/>
      <c r="Q2943" s="877"/>
      <c r="R2943" s="877"/>
      <c r="S2943" s="877"/>
      <c r="T2943" s="878">
        <v>34</v>
      </c>
    </row>
    <row r="2944" spans="1:20" x14ac:dyDescent="0.35">
      <c r="A2944" s="873" t="b">
        <v>0</v>
      </c>
      <c r="B2944" s="873">
        <f t="shared" si="165"/>
        <v>8</v>
      </c>
      <c r="C2944" s="888" t="s">
        <v>6364</v>
      </c>
      <c r="D2944" s="873" t="s">
        <v>880</v>
      </c>
      <c r="E2944" s="877"/>
      <c r="F2944" s="877"/>
      <c r="G2944" s="892" t="s">
        <v>6365</v>
      </c>
      <c r="H2944" s="873"/>
      <c r="I2944" s="873"/>
      <c r="J2944" s="873"/>
      <c r="K2944" s="877"/>
      <c r="L2944" s="873"/>
      <c r="M2944" s="877"/>
      <c r="N2944" s="877"/>
      <c r="O2944" s="873"/>
      <c r="P2944" s="877"/>
      <c r="Q2944" s="877"/>
      <c r="R2944" s="877"/>
      <c r="S2944" s="877"/>
      <c r="T2944" s="878">
        <v>35</v>
      </c>
    </row>
    <row r="2945" spans="1:20" x14ac:dyDescent="0.35">
      <c r="A2945" s="873" t="b">
        <v>0</v>
      </c>
      <c r="B2945" s="873">
        <f t="shared" si="165"/>
        <v>8</v>
      </c>
      <c r="C2945" s="888" t="s">
        <v>6366</v>
      </c>
      <c r="D2945" s="873" t="s">
        <v>880</v>
      </c>
      <c r="E2945" s="877"/>
      <c r="F2945" s="877"/>
      <c r="G2945" s="892" t="s">
        <v>6367</v>
      </c>
      <c r="H2945" s="873"/>
      <c r="I2945" s="873"/>
      <c r="J2945" s="873"/>
      <c r="K2945" s="877"/>
      <c r="L2945" s="873"/>
      <c r="M2945" s="877"/>
      <c r="N2945" s="877"/>
      <c r="O2945" s="873"/>
      <c r="P2945" s="877"/>
      <c r="Q2945" s="877"/>
      <c r="R2945" s="877"/>
      <c r="S2945" s="877"/>
      <c r="T2945" s="878">
        <v>36</v>
      </c>
    </row>
    <row r="2946" spans="1:20" x14ac:dyDescent="0.35">
      <c r="A2946" s="873" t="b">
        <v>0</v>
      </c>
      <c r="B2946" s="873">
        <f t="shared" si="165"/>
        <v>8</v>
      </c>
      <c r="C2946" s="888" t="s">
        <v>6368</v>
      </c>
      <c r="D2946" s="873" t="s">
        <v>880</v>
      </c>
      <c r="E2946" s="877"/>
      <c r="F2946" s="877"/>
      <c r="G2946" s="892" t="s">
        <v>6369</v>
      </c>
      <c r="H2946" s="873"/>
      <c r="I2946" s="873"/>
      <c r="J2946" s="873"/>
      <c r="K2946" s="877"/>
      <c r="L2946" s="873"/>
      <c r="M2946" s="877"/>
      <c r="N2946" s="877"/>
      <c r="O2946" s="873"/>
      <c r="P2946" s="877"/>
      <c r="Q2946" s="877"/>
      <c r="R2946" s="877"/>
      <c r="S2946" s="877"/>
      <c r="T2946" s="878">
        <v>37</v>
      </c>
    </row>
    <row r="2947" spans="1:20" x14ac:dyDescent="0.35">
      <c r="A2947" s="873" t="b">
        <v>0</v>
      </c>
      <c r="B2947" s="873">
        <f t="shared" si="165"/>
        <v>8</v>
      </c>
      <c r="C2947" s="888" t="s">
        <v>6370</v>
      </c>
      <c r="D2947" s="873" t="s">
        <v>880</v>
      </c>
      <c r="E2947" s="877"/>
      <c r="F2947" s="877"/>
      <c r="G2947" s="892" t="s">
        <v>6371</v>
      </c>
      <c r="H2947" s="873"/>
      <c r="I2947" s="873"/>
      <c r="J2947" s="873"/>
      <c r="K2947" s="877"/>
      <c r="L2947" s="873"/>
      <c r="M2947" s="877"/>
      <c r="N2947" s="877"/>
      <c r="O2947" s="873"/>
      <c r="P2947" s="877"/>
      <c r="Q2947" s="877"/>
      <c r="R2947" s="877"/>
      <c r="S2947" s="877"/>
      <c r="T2947" s="878">
        <v>38</v>
      </c>
    </row>
    <row r="2948" spans="1:20" x14ac:dyDescent="0.35">
      <c r="A2948" s="873" t="b">
        <v>0</v>
      </c>
      <c r="B2948" s="873">
        <f t="shared" si="165"/>
        <v>8</v>
      </c>
      <c r="C2948" s="888" t="s">
        <v>6372</v>
      </c>
      <c r="D2948" s="873" t="s">
        <v>880</v>
      </c>
      <c r="E2948" s="877"/>
      <c r="F2948" s="877"/>
      <c r="G2948" s="892" t="s">
        <v>6373</v>
      </c>
      <c r="H2948" s="873"/>
      <c r="I2948" s="873"/>
      <c r="J2948" s="873"/>
      <c r="K2948" s="877"/>
      <c r="L2948" s="873"/>
      <c r="M2948" s="877"/>
      <c r="N2948" s="877"/>
      <c r="O2948" s="873"/>
      <c r="P2948" s="877"/>
      <c r="Q2948" s="877"/>
      <c r="R2948" s="877"/>
      <c r="S2948" s="877"/>
      <c r="T2948" s="878">
        <v>39</v>
      </c>
    </row>
    <row r="2949" spans="1:20" x14ac:dyDescent="0.35">
      <c r="A2949" s="873" t="b">
        <v>0</v>
      </c>
      <c r="B2949" s="873">
        <f t="shared" si="165"/>
        <v>8</v>
      </c>
      <c r="C2949" s="888" t="s">
        <v>6374</v>
      </c>
      <c r="D2949" s="873" t="s">
        <v>880</v>
      </c>
      <c r="E2949" s="877"/>
      <c r="F2949" s="877"/>
      <c r="G2949" s="892" t="s">
        <v>6375</v>
      </c>
      <c r="H2949" s="873"/>
      <c r="I2949" s="873"/>
      <c r="J2949" s="873"/>
      <c r="K2949" s="877"/>
      <c r="L2949" s="873"/>
      <c r="M2949" s="877"/>
      <c r="N2949" s="877"/>
      <c r="O2949" s="873"/>
      <c r="P2949" s="877"/>
      <c r="Q2949" s="877"/>
      <c r="R2949" s="877"/>
      <c r="S2949" s="877"/>
      <c r="T2949" s="878">
        <v>40</v>
      </c>
    </row>
    <row r="2950" spans="1:20" x14ac:dyDescent="0.35">
      <c r="A2950" s="873" t="b">
        <v>0</v>
      </c>
      <c r="B2950" s="873">
        <f t="shared" si="165"/>
        <v>8</v>
      </c>
      <c r="C2950" s="888" t="s">
        <v>6376</v>
      </c>
      <c r="D2950" s="873" t="s">
        <v>880</v>
      </c>
      <c r="E2950" s="877"/>
      <c r="F2950" s="877"/>
      <c r="G2950" s="892" t="s">
        <v>6377</v>
      </c>
      <c r="H2950" s="873"/>
      <c r="I2950" s="873"/>
      <c r="J2950" s="873"/>
      <c r="K2950" s="877"/>
      <c r="L2950" s="873"/>
      <c r="M2950" s="877"/>
      <c r="N2950" s="877"/>
      <c r="O2950" s="873"/>
      <c r="P2950" s="877"/>
      <c r="Q2950" s="877"/>
      <c r="R2950" s="877"/>
      <c r="S2950" s="877"/>
      <c r="T2950" s="878">
        <v>41</v>
      </c>
    </row>
    <row r="2951" spans="1:20" x14ac:dyDescent="0.35">
      <c r="A2951" s="873" t="b">
        <v>0</v>
      </c>
      <c r="B2951" s="873">
        <f t="shared" si="165"/>
        <v>8</v>
      </c>
      <c r="C2951" s="888" t="s">
        <v>6378</v>
      </c>
      <c r="D2951" s="873" t="s">
        <v>880</v>
      </c>
      <c r="E2951" s="877"/>
      <c r="F2951" s="877"/>
      <c r="G2951" s="892" t="s">
        <v>6379</v>
      </c>
      <c r="H2951" s="873"/>
      <c r="I2951" s="873"/>
      <c r="J2951" s="873"/>
      <c r="K2951" s="877"/>
      <c r="L2951" s="873"/>
      <c r="M2951" s="877"/>
      <c r="N2951" s="877"/>
      <c r="O2951" s="873"/>
      <c r="P2951" s="877"/>
      <c r="Q2951" s="877"/>
      <c r="R2951" s="877"/>
      <c r="S2951" s="877"/>
      <c r="T2951" s="878">
        <v>42</v>
      </c>
    </row>
    <row r="2952" spans="1:20" x14ac:dyDescent="0.35">
      <c r="A2952" s="873" t="b">
        <v>0</v>
      </c>
      <c r="B2952" s="873">
        <f t="shared" si="165"/>
        <v>8</v>
      </c>
      <c r="C2952" s="888" t="s">
        <v>6380</v>
      </c>
      <c r="D2952" s="873" t="s">
        <v>880</v>
      </c>
      <c r="E2952" s="877"/>
      <c r="F2952" s="877"/>
      <c r="G2952" s="892" t="s">
        <v>6381</v>
      </c>
      <c r="H2952" s="873"/>
      <c r="I2952" s="873"/>
      <c r="J2952" s="873"/>
      <c r="K2952" s="877"/>
      <c r="L2952" s="873"/>
      <c r="M2952" s="877"/>
      <c r="N2952" s="877"/>
      <c r="O2952" s="873"/>
      <c r="P2952" s="877"/>
      <c r="Q2952" s="877"/>
      <c r="R2952" s="877"/>
      <c r="S2952" s="877"/>
      <c r="T2952" s="878">
        <v>43</v>
      </c>
    </row>
    <row r="2953" spans="1:20" x14ac:dyDescent="0.35">
      <c r="A2953" s="873" t="b">
        <v>0</v>
      </c>
      <c r="B2953" s="873">
        <f t="shared" si="165"/>
        <v>8</v>
      </c>
      <c r="C2953" s="888" t="s">
        <v>6382</v>
      </c>
      <c r="D2953" s="873" t="s">
        <v>880</v>
      </c>
      <c r="E2953" s="877"/>
      <c r="F2953" s="877"/>
      <c r="G2953" s="892" t="s">
        <v>6383</v>
      </c>
      <c r="H2953" s="873"/>
      <c r="I2953" s="873"/>
      <c r="J2953" s="873"/>
      <c r="K2953" s="877"/>
      <c r="L2953" s="873"/>
      <c r="M2953" s="877"/>
      <c r="N2953" s="877"/>
      <c r="O2953" s="873"/>
      <c r="P2953" s="877"/>
      <c r="Q2953" s="877"/>
      <c r="R2953" s="877"/>
      <c r="S2953" s="877"/>
      <c r="T2953" s="878">
        <v>44</v>
      </c>
    </row>
    <row r="2954" spans="1:20" x14ac:dyDescent="0.35">
      <c r="A2954" s="873" t="b">
        <v>0</v>
      </c>
      <c r="B2954" s="873">
        <f t="shared" si="165"/>
        <v>8</v>
      </c>
      <c r="C2954" s="888" t="s">
        <v>6384</v>
      </c>
      <c r="D2954" s="873" t="s">
        <v>880</v>
      </c>
      <c r="E2954" s="877"/>
      <c r="F2954" s="877"/>
      <c r="G2954" s="892" t="s">
        <v>6385</v>
      </c>
      <c r="H2954" s="873"/>
      <c r="I2954" s="873"/>
      <c r="J2954" s="873"/>
      <c r="K2954" s="877"/>
      <c r="L2954" s="873"/>
      <c r="M2954" s="877"/>
      <c r="N2954" s="877"/>
      <c r="O2954" s="873"/>
      <c r="P2954" s="877"/>
      <c r="Q2954" s="877"/>
      <c r="R2954" s="877"/>
      <c r="S2954" s="877"/>
      <c r="T2954" s="878">
        <v>45</v>
      </c>
    </row>
    <row r="2955" spans="1:20" x14ac:dyDescent="0.35">
      <c r="A2955" s="873" t="b">
        <v>0</v>
      </c>
      <c r="B2955" s="873">
        <f t="shared" si="165"/>
        <v>8</v>
      </c>
      <c r="C2955" s="888" t="s">
        <v>6386</v>
      </c>
      <c r="D2955" s="873" t="s">
        <v>880</v>
      </c>
      <c r="E2955" s="877"/>
      <c r="F2955" s="877"/>
      <c r="G2955" s="892" t="s">
        <v>6387</v>
      </c>
      <c r="H2955" s="873"/>
      <c r="I2955" s="873"/>
      <c r="J2955" s="873"/>
      <c r="K2955" s="877"/>
      <c r="L2955" s="873"/>
      <c r="M2955" s="877"/>
      <c r="N2955" s="877"/>
      <c r="O2955" s="873"/>
      <c r="P2955" s="877"/>
      <c r="Q2955" s="877"/>
      <c r="R2955" s="877"/>
      <c r="S2955" s="877"/>
      <c r="T2955" s="878">
        <v>46</v>
      </c>
    </row>
    <row r="2956" spans="1:20" x14ac:dyDescent="0.35">
      <c r="A2956" s="873" t="b">
        <v>0</v>
      </c>
      <c r="B2956" s="873">
        <f t="shared" si="165"/>
        <v>8</v>
      </c>
      <c r="C2956" s="888" t="s">
        <v>6388</v>
      </c>
      <c r="D2956" s="873" t="s">
        <v>880</v>
      </c>
      <c r="E2956" s="877"/>
      <c r="F2956" s="877"/>
      <c r="G2956" s="892" t="s">
        <v>6389</v>
      </c>
      <c r="H2956" s="873"/>
      <c r="I2956" s="873"/>
      <c r="J2956" s="873"/>
      <c r="K2956" s="877"/>
      <c r="L2956" s="873"/>
      <c r="M2956" s="877"/>
      <c r="N2956" s="877"/>
      <c r="O2956" s="873"/>
      <c r="P2956" s="877"/>
      <c r="Q2956" s="877"/>
      <c r="R2956" s="877"/>
      <c r="S2956" s="877"/>
      <c r="T2956" s="878">
        <v>47</v>
      </c>
    </row>
    <row r="2957" spans="1:20" x14ac:dyDescent="0.35">
      <c r="A2957" s="873" t="b">
        <v>0</v>
      </c>
      <c r="B2957" s="873">
        <f t="shared" si="165"/>
        <v>8</v>
      </c>
      <c r="C2957" s="888" t="s">
        <v>6390</v>
      </c>
      <c r="D2957" s="873" t="s">
        <v>880</v>
      </c>
      <c r="E2957" s="877"/>
      <c r="F2957" s="877"/>
      <c r="G2957" s="892" t="s">
        <v>6391</v>
      </c>
      <c r="H2957" s="873"/>
      <c r="I2957" s="873"/>
      <c r="J2957" s="873"/>
      <c r="K2957" s="877"/>
      <c r="L2957" s="873"/>
      <c r="M2957" s="877"/>
      <c r="N2957" s="877"/>
      <c r="O2957" s="873"/>
      <c r="P2957" s="877"/>
      <c r="Q2957" s="877"/>
      <c r="R2957" s="877"/>
      <c r="S2957" s="877"/>
      <c r="T2957" s="878">
        <v>48</v>
      </c>
    </row>
    <row r="2958" spans="1:20" x14ac:dyDescent="0.35">
      <c r="A2958" s="873" t="b">
        <v>0</v>
      </c>
      <c r="B2958" s="873">
        <f t="shared" si="165"/>
        <v>8</v>
      </c>
      <c r="C2958" s="888" t="s">
        <v>6392</v>
      </c>
      <c r="D2958" s="873" t="s">
        <v>880</v>
      </c>
      <c r="E2958" s="877"/>
      <c r="F2958" s="877"/>
      <c r="G2958" s="892" t="s">
        <v>6393</v>
      </c>
      <c r="H2958" s="873"/>
      <c r="I2958" s="873"/>
      <c r="J2958" s="873"/>
      <c r="K2958" s="877"/>
      <c r="L2958" s="873"/>
      <c r="M2958" s="877"/>
      <c r="N2958" s="877"/>
      <c r="O2958" s="873"/>
      <c r="P2958" s="877"/>
      <c r="Q2958" s="877"/>
      <c r="R2958" s="877"/>
      <c r="S2958" s="877"/>
      <c r="T2958" s="878">
        <v>49</v>
      </c>
    </row>
    <row r="2959" spans="1:20" x14ac:dyDescent="0.35">
      <c r="A2959" s="873" t="b">
        <v>0</v>
      </c>
      <c r="B2959" s="873">
        <f t="shared" si="165"/>
        <v>8</v>
      </c>
      <c r="C2959" s="888" t="s">
        <v>6394</v>
      </c>
      <c r="D2959" s="873" t="s">
        <v>880</v>
      </c>
      <c r="E2959" s="877"/>
      <c r="F2959" s="877"/>
      <c r="G2959" s="892" t="s">
        <v>6395</v>
      </c>
      <c r="H2959" s="873"/>
      <c r="I2959" s="873"/>
      <c r="J2959" s="873"/>
      <c r="K2959" s="877"/>
      <c r="L2959" s="873"/>
      <c r="M2959" s="877"/>
      <c r="N2959" s="877"/>
      <c r="O2959" s="873"/>
      <c r="P2959" s="877"/>
      <c r="Q2959" s="877"/>
      <c r="R2959" s="877"/>
      <c r="S2959" s="877"/>
      <c r="T2959" s="878">
        <v>50</v>
      </c>
    </row>
    <row r="2960" spans="1:20" x14ac:dyDescent="0.35">
      <c r="A2960" s="873" t="b">
        <v>0</v>
      </c>
      <c r="B2960" s="873">
        <f t="shared" si="165"/>
        <v>8</v>
      </c>
      <c r="C2960" s="888" t="s">
        <v>6396</v>
      </c>
      <c r="D2960" s="873" t="s">
        <v>880</v>
      </c>
      <c r="E2960" s="877"/>
      <c r="F2960" s="877"/>
      <c r="G2960" s="892" t="s">
        <v>6397</v>
      </c>
      <c r="H2960" s="873"/>
      <c r="I2960" s="873"/>
      <c r="J2960" s="873"/>
      <c r="K2960" s="877"/>
      <c r="L2960" s="873"/>
      <c r="M2960" s="877"/>
      <c r="N2960" s="877"/>
      <c r="O2960" s="873"/>
      <c r="P2960" s="877"/>
      <c r="Q2960" s="877"/>
      <c r="R2960" s="877"/>
      <c r="S2960" s="877"/>
      <c r="T2960" s="878">
        <v>51</v>
      </c>
    </row>
    <row r="2961" spans="1:20" x14ac:dyDescent="0.35">
      <c r="A2961" s="873" t="b">
        <v>0</v>
      </c>
      <c r="B2961" s="873">
        <f t="shared" si="165"/>
        <v>8</v>
      </c>
      <c r="C2961" s="888" t="s">
        <v>6398</v>
      </c>
      <c r="D2961" s="873" t="s">
        <v>880</v>
      </c>
      <c r="E2961" s="877"/>
      <c r="F2961" s="877"/>
      <c r="G2961" s="892" t="s">
        <v>6399</v>
      </c>
      <c r="H2961" s="873"/>
      <c r="I2961" s="873"/>
      <c r="J2961" s="873"/>
      <c r="K2961" s="877"/>
      <c r="L2961" s="873"/>
      <c r="M2961" s="877"/>
      <c r="N2961" s="877"/>
      <c r="O2961" s="873"/>
      <c r="P2961" s="877"/>
      <c r="Q2961" s="877"/>
      <c r="R2961" s="877"/>
      <c r="S2961" s="877"/>
      <c r="T2961" s="878">
        <v>52</v>
      </c>
    </row>
    <row r="2962" spans="1:20" x14ac:dyDescent="0.35">
      <c r="A2962" s="873" t="b">
        <v>0</v>
      </c>
      <c r="B2962" s="873">
        <f t="shared" si="165"/>
        <v>8</v>
      </c>
      <c r="C2962" s="888" t="s">
        <v>6400</v>
      </c>
      <c r="D2962" s="873" t="s">
        <v>880</v>
      </c>
      <c r="E2962" s="877"/>
      <c r="F2962" s="877"/>
      <c r="G2962" s="892" t="s">
        <v>6401</v>
      </c>
      <c r="H2962" s="873"/>
      <c r="I2962" s="873"/>
      <c r="J2962" s="873"/>
      <c r="K2962" s="877"/>
      <c r="L2962" s="873"/>
      <c r="M2962" s="877"/>
      <c r="N2962" s="877"/>
      <c r="O2962" s="873"/>
      <c r="P2962" s="877"/>
      <c r="Q2962" s="877"/>
      <c r="R2962" s="877"/>
      <c r="S2962" s="877"/>
      <c r="T2962" s="878">
        <v>53</v>
      </c>
    </row>
    <row r="2963" spans="1:20" x14ac:dyDescent="0.35">
      <c r="A2963" s="873" t="b">
        <v>0</v>
      </c>
      <c r="B2963" s="873">
        <f t="shared" si="165"/>
        <v>8</v>
      </c>
      <c r="C2963" s="888" t="s">
        <v>6402</v>
      </c>
      <c r="D2963" s="873" t="s">
        <v>880</v>
      </c>
      <c r="E2963" s="877"/>
      <c r="F2963" s="877"/>
      <c r="G2963" s="892" t="s">
        <v>6403</v>
      </c>
      <c r="H2963" s="873"/>
      <c r="I2963" s="873"/>
      <c r="J2963" s="873"/>
      <c r="K2963" s="877"/>
      <c r="L2963" s="873"/>
      <c r="M2963" s="877"/>
      <c r="N2963" s="877"/>
      <c r="O2963" s="873"/>
      <c r="P2963" s="877"/>
      <c r="Q2963" s="877"/>
      <c r="R2963" s="877"/>
      <c r="S2963" s="877"/>
      <c r="T2963" s="878">
        <v>54</v>
      </c>
    </row>
    <row r="2964" spans="1:20" x14ac:dyDescent="0.35">
      <c r="A2964" s="873" t="b">
        <v>0</v>
      </c>
      <c r="B2964" s="873">
        <f t="shared" si="165"/>
        <v>8</v>
      </c>
      <c r="C2964" s="888" t="s">
        <v>6404</v>
      </c>
      <c r="D2964" s="873" t="s">
        <v>880</v>
      </c>
      <c r="E2964" s="877"/>
      <c r="F2964" s="877"/>
      <c r="G2964" s="892" t="s">
        <v>6405</v>
      </c>
      <c r="H2964" s="873"/>
      <c r="I2964" s="873"/>
      <c r="J2964" s="873"/>
      <c r="K2964" s="877"/>
      <c r="L2964" s="873"/>
      <c r="M2964" s="877"/>
      <c r="N2964" s="877"/>
      <c r="O2964" s="873"/>
      <c r="P2964" s="877"/>
      <c r="Q2964" s="877"/>
      <c r="R2964" s="877"/>
      <c r="S2964" s="877"/>
      <c r="T2964" s="878">
        <v>55</v>
      </c>
    </row>
    <row r="2965" spans="1:20" x14ac:dyDescent="0.35">
      <c r="A2965" s="873" t="b">
        <v>0</v>
      </c>
      <c r="B2965" s="873">
        <f t="shared" si="165"/>
        <v>8</v>
      </c>
      <c r="C2965" s="888" t="s">
        <v>6406</v>
      </c>
      <c r="D2965" s="873" t="s">
        <v>880</v>
      </c>
      <c r="E2965" s="877"/>
      <c r="F2965" s="877"/>
      <c r="G2965" s="892" t="s">
        <v>6407</v>
      </c>
      <c r="H2965" s="873"/>
      <c r="I2965" s="873"/>
      <c r="J2965" s="873"/>
      <c r="K2965" s="877"/>
      <c r="L2965" s="873"/>
      <c r="M2965" s="877"/>
      <c r="N2965" s="877"/>
      <c r="O2965" s="873"/>
      <c r="P2965" s="877"/>
      <c r="Q2965" s="877"/>
      <c r="R2965" s="877"/>
      <c r="S2965" s="877"/>
      <c r="T2965" s="878">
        <v>56</v>
      </c>
    </row>
    <row r="2966" spans="1:20" x14ac:dyDescent="0.35">
      <c r="A2966" s="873" t="b">
        <v>0</v>
      </c>
      <c r="B2966" s="873">
        <f t="shared" si="165"/>
        <v>8</v>
      </c>
      <c r="C2966" s="888" t="s">
        <v>6408</v>
      </c>
      <c r="D2966" s="873" t="s">
        <v>880</v>
      </c>
      <c r="E2966" s="877"/>
      <c r="F2966" s="877"/>
      <c r="G2966" s="892" t="s">
        <v>6409</v>
      </c>
      <c r="H2966" s="873"/>
      <c r="I2966" s="873"/>
      <c r="J2966" s="873"/>
      <c r="K2966" s="877"/>
      <c r="L2966" s="873"/>
      <c r="M2966" s="877"/>
      <c r="N2966" s="877"/>
      <c r="O2966" s="873"/>
      <c r="P2966" s="877"/>
      <c r="Q2966" s="877"/>
      <c r="R2966" s="877"/>
      <c r="S2966" s="877"/>
      <c r="T2966" s="878">
        <v>57</v>
      </c>
    </row>
    <row r="2967" spans="1:20" x14ac:dyDescent="0.35">
      <c r="A2967" s="873" t="b">
        <v>0</v>
      </c>
      <c r="B2967" s="873">
        <f t="shared" si="165"/>
        <v>8</v>
      </c>
      <c r="C2967" s="888" t="s">
        <v>6410</v>
      </c>
      <c r="D2967" s="873" t="s">
        <v>880</v>
      </c>
      <c r="E2967" s="877"/>
      <c r="F2967" s="877"/>
      <c r="G2967" s="892" t="s">
        <v>6411</v>
      </c>
      <c r="H2967" s="873"/>
      <c r="I2967" s="873"/>
      <c r="J2967" s="873"/>
      <c r="K2967" s="877"/>
      <c r="L2967" s="873"/>
      <c r="M2967" s="877"/>
      <c r="N2967" s="877"/>
      <c r="O2967" s="873"/>
      <c r="P2967" s="877"/>
      <c r="Q2967" s="877"/>
      <c r="R2967" s="877"/>
      <c r="S2967" s="877"/>
      <c r="T2967" s="878">
        <v>58</v>
      </c>
    </row>
    <row r="2968" spans="1:20" x14ac:dyDescent="0.35">
      <c r="A2968" s="873" t="b">
        <v>0</v>
      </c>
      <c r="B2968" s="873">
        <f t="shared" si="165"/>
        <v>8</v>
      </c>
      <c r="C2968" s="888" t="s">
        <v>6412</v>
      </c>
      <c r="D2968" s="873" t="s">
        <v>880</v>
      </c>
      <c r="E2968" s="877"/>
      <c r="F2968" s="877"/>
      <c r="G2968" s="892" t="s">
        <v>6413</v>
      </c>
      <c r="H2968" s="873"/>
      <c r="I2968" s="873"/>
      <c r="J2968" s="873"/>
      <c r="K2968" s="877"/>
      <c r="L2968" s="873"/>
      <c r="M2968" s="877"/>
      <c r="N2968" s="877"/>
      <c r="O2968" s="873"/>
      <c r="P2968" s="877"/>
      <c r="Q2968" s="877"/>
      <c r="R2968" s="877"/>
      <c r="S2968" s="877"/>
      <c r="T2968" s="878">
        <v>59</v>
      </c>
    </row>
    <row r="2969" spans="1:20" x14ac:dyDescent="0.35">
      <c r="A2969" s="873" t="b">
        <v>0</v>
      </c>
      <c r="B2969" s="873">
        <f t="shared" si="165"/>
        <v>8</v>
      </c>
      <c r="C2969" s="888" t="s">
        <v>6414</v>
      </c>
      <c r="D2969" s="873" t="s">
        <v>880</v>
      </c>
      <c r="E2969" s="877"/>
      <c r="F2969" s="877"/>
      <c r="G2969" s="892" t="s">
        <v>6415</v>
      </c>
      <c r="H2969" s="873"/>
      <c r="I2969" s="873"/>
      <c r="J2969" s="873"/>
      <c r="K2969" s="877"/>
      <c r="L2969" s="873"/>
      <c r="M2969" s="877"/>
      <c r="N2969" s="877"/>
      <c r="O2969" s="873"/>
      <c r="P2969" s="877"/>
      <c r="Q2969" s="877"/>
      <c r="R2969" s="877"/>
      <c r="S2969" s="877"/>
      <c r="T2969" s="878">
        <v>60</v>
      </c>
    </row>
    <row r="2970" spans="1:20" x14ac:dyDescent="0.35">
      <c r="A2970" s="873" t="b">
        <v>0</v>
      </c>
      <c r="B2970" s="873">
        <f t="shared" si="165"/>
        <v>8</v>
      </c>
      <c r="C2970" s="888" t="s">
        <v>6416</v>
      </c>
      <c r="D2970" s="873" t="s">
        <v>880</v>
      </c>
      <c r="E2970" s="877"/>
      <c r="F2970" s="877"/>
      <c r="G2970" s="892" t="s">
        <v>6417</v>
      </c>
      <c r="H2970" s="873"/>
      <c r="I2970" s="873"/>
      <c r="J2970" s="873"/>
      <c r="K2970" s="877"/>
      <c r="L2970" s="873"/>
      <c r="M2970" s="877"/>
      <c r="N2970" s="877"/>
      <c r="O2970" s="873"/>
      <c r="P2970" s="877"/>
      <c r="Q2970" s="877"/>
      <c r="R2970" s="877"/>
      <c r="S2970" s="877"/>
      <c r="T2970" s="878">
        <v>61</v>
      </c>
    </row>
    <row r="2971" spans="1:20" x14ac:dyDescent="0.35">
      <c r="A2971" s="873" t="b">
        <v>0</v>
      </c>
      <c r="B2971" s="873">
        <f t="shared" si="165"/>
        <v>8</v>
      </c>
      <c r="C2971" s="888" t="s">
        <v>6418</v>
      </c>
      <c r="D2971" s="873" t="s">
        <v>880</v>
      </c>
      <c r="E2971" s="877"/>
      <c r="F2971" s="877"/>
      <c r="G2971" s="892" t="s">
        <v>6419</v>
      </c>
      <c r="H2971" s="873"/>
      <c r="I2971" s="873"/>
      <c r="J2971" s="873"/>
      <c r="K2971" s="877"/>
      <c r="L2971" s="873"/>
      <c r="M2971" s="877"/>
      <c r="N2971" s="877"/>
      <c r="O2971" s="873"/>
      <c r="P2971" s="877"/>
      <c r="Q2971" s="877"/>
      <c r="R2971" s="877"/>
      <c r="S2971" s="877"/>
      <c r="T2971" s="878">
        <v>62</v>
      </c>
    </row>
    <row r="2972" spans="1:20" x14ac:dyDescent="0.35">
      <c r="A2972" s="873" t="b">
        <v>0</v>
      </c>
      <c r="B2972" s="873">
        <f t="shared" si="165"/>
        <v>8</v>
      </c>
      <c r="C2972" s="888" t="s">
        <v>6420</v>
      </c>
      <c r="D2972" s="873" t="s">
        <v>880</v>
      </c>
      <c r="E2972" s="877"/>
      <c r="F2972" s="877"/>
      <c r="G2972" s="892" t="s">
        <v>6421</v>
      </c>
      <c r="H2972" s="873"/>
      <c r="I2972" s="873"/>
      <c r="J2972" s="873"/>
      <c r="K2972" s="877"/>
      <c r="L2972" s="873"/>
      <c r="M2972" s="877"/>
      <c r="N2972" s="877"/>
      <c r="O2972" s="873"/>
      <c r="P2972" s="877"/>
      <c r="Q2972" s="877"/>
      <c r="R2972" s="877"/>
      <c r="S2972" s="877"/>
      <c r="T2972" s="878">
        <v>63</v>
      </c>
    </row>
    <row r="2973" spans="1:20" x14ac:dyDescent="0.35">
      <c r="A2973" s="873" t="b">
        <v>0</v>
      </c>
      <c r="B2973" s="873">
        <f t="shared" si="165"/>
        <v>8</v>
      </c>
      <c r="C2973" s="888" t="s">
        <v>6422</v>
      </c>
      <c r="D2973" s="873" t="s">
        <v>880</v>
      </c>
      <c r="E2973" s="877"/>
      <c r="F2973" s="877"/>
      <c r="G2973" s="892" t="s">
        <v>6423</v>
      </c>
      <c r="H2973" s="873"/>
      <c r="I2973" s="873"/>
      <c r="J2973" s="873"/>
      <c r="K2973" s="877"/>
      <c r="L2973" s="873"/>
      <c r="M2973" s="877"/>
      <c r="N2973" s="877"/>
      <c r="O2973" s="873"/>
      <c r="P2973" s="877"/>
      <c r="Q2973" s="877"/>
      <c r="R2973" s="877"/>
      <c r="S2973" s="877"/>
      <c r="T2973" s="878">
        <v>64</v>
      </c>
    </row>
    <row r="2974" spans="1:20" x14ac:dyDescent="0.35">
      <c r="A2974" s="873" t="b">
        <v>0</v>
      </c>
      <c r="B2974" s="873">
        <f t="shared" ref="B2974:B3037" si="166">IF(_xlfn.ISFORMULA(J2974),B2973+1,B2973)</f>
        <v>8</v>
      </c>
      <c r="C2974" s="888" t="s">
        <v>6424</v>
      </c>
      <c r="D2974" s="873" t="s">
        <v>880</v>
      </c>
      <c r="E2974" s="877"/>
      <c r="F2974" s="877"/>
      <c r="G2974" s="892" t="s">
        <v>6425</v>
      </c>
      <c r="H2974" s="873"/>
      <c r="I2974" s="873"/>
      <c r="J2974" s="873"/>
      <c r="K2974" s="877"/>
      <c r="L2974" s="873"/>
      <c r="M2974" s="877"/>
      <c r="N2974" s="877"/>
      <c r="O2974" s="873"/>
      <c r="P2974" s="877"/>
      <c r="Q2974" s="877"/>
      <c r="R2974" s="877"/>
      <c r="S2974" s="877"/>
      <c r="T2974" s="878">
        <v>65</v>
      </c>
    </row>
    <row r="2975" spans="1:20" x14ac:dyDescent="0.35">
      <c r="A2975" s="873" t="b">
        <v>0</v>
      </c>
      <c r="B2975" s="873">
        <f t="shared" si="166"/>
        <v>8</v>
      </c>
      <c r="C2975" s="888" t="s">
        <v>6426</v>
      </c>
      <c r="D2975" s="873" t="s">
        <v>880</v>
      </c>
      <c r="E2975" s="877"/>
      <c r="F2975" s="877"/>
      <c r="G2975" s="892" t="s">
        <v>6427</v>
      </c>
      <c r="H2975" s="873"/>
      <c r="I2975" s="873"/>
      <c r="J2975" s="873"/>
      <c r="K2975" s="877"/>
      <c r="L2975" s="873"/>
      <c r="M2975" s="877"/>
      <c r="N2975" s="877"/>
      <c r="O2975" s="873"/>
      <c r="P2975" s="877"/>
      <c r="Q2975" s="877"/>
      <c r="R2975" s="877"/>
      <c r="S2975" s="877"/>
      <c r="T2975" s="878">
        <v>66</v>
      </c>
    </row>
    <row r="2976" spans="1:20" x14ac:dyDescent="0.35">
      <c r="A2976" s="873" t="b">
        <v>0</v>
      </c>
      <c r="B2976" s="873">
        <f t="shared" si="166"/>
        <v>8</v>
      </c>
      <c r="C2976" s="888" t="s">
        <v>6428</v>
      </c>
      <c r="D2976" s="873" t="s">
        <v>880</v>
      </c>
      <c r="E2976" s="877"/>
      <c r="F2976" s="877"/>
      <c r="G2976" s="892" t="s">
        <v>6429</v>
      </c>
      <c r="H2976" s="873"/>
      <c r="I2976" s="873"/>
      <c r="J2976" s="873"/>
      <c r="K2976" s="877"/>
      <c r="L2976" s="873"/>
      <c r="M2976" s="877"/>
      <c r="N2976" s="877"/>
      <c r="O2976" s="873"/>
      <c r="P2976" s="877"/>
      <c r="Q2976" s="877"/>
      <c r="R2976" s="877"/>
      <c r="S2976" s="877"/>
      <c r="T2976" s="878">
        <v>67</v>
      </c>
    </row>
    <row r="2977" spans="1:20" x14ac:dyDescent="0.35">
      <c r="A2977" s="873" t="b">
        <v>0</v>
      </c>
      <c r="B2977" s="873">
        <f t="shared" si="166"/>
        <v>8</v>
      </c>
      <c r="C2977" s="888" t="s">
        <v>6430</v>
      </c>
      <c r="D2977" s="873" t="s">
        <v>880</v>
      </c>
      <c r="E2977" s="877"/>
      <c r="F2977" s="877"/>
      <c r="G2977" s="892" t="s">
        <v>6431</v>
      </c>
      <c r="H2977" s="873"/>
      <c r="I2977" s="873"/>
      <c r="J2977" s="873"/>
      <c r="K2977" s="877"/>
      <c r="L2977" s="873"/>
      <c r="M2977" s="877"/>
      <c r="N2977" s="877"/>
      <c r="O2977" s="873"/>
      <c r="P2977" s="877"/>
      <c r="Q2977" s="877"/>
      <c r="R2977" s="877"/>
      <c r="S2977" s="877"/>
      <c r="T2977" s="878">
        <v>68</v>
      </c>
    </row>
    <row r="2978" spans="1:20" x14ac:dyDescent="0.35">
      <c r="A2978" s="873" t="b">
        <v>0</v>
      </c>
      <c r="B2978" s="873">
        <f t="shared" si="166"/>
        <v>8</v>
      </c>
      <c r="C2978" s="888" t="s">
        <v>6432</v>
      </c>
      <c r="D2978" s="873" t="s">
        <v>880</v>
      </c>
      <c r="E2978" s="877"/>
      <c r="F2978" s="877"/>
      <c r="G2978" s="892" t="s">
        <v>6433</v>
      </c>
      <c r="H2978" s="873"/>
      <c r="I2978" s="873"/>
      <c r="J2978" s="873"/>
      <c r="K2978" s="877"/>
      <c r="L2978" s="873"/>
      <c r="M2978" s="877"/>
      <c r="N2978" s="877"/>
      <c r="O2978" s="873"/>
      <c r="P2978" s="877"/>
      <c r="Q2978" s="877"/>
      <c r="R2978" s="877"/>
      <c r="S2978" s="877"/>
      <c r="T2978" s="878">
        <v>69</v>
      </c>
    </row>
    <row r="2979" spans="1:20" x14ac:dyDescent="0.35">
      <c r="A2979" s="873" t="b">
        <v>0</v>
      </c>
      <c r="B2979" s="873">
        <f t="shared" si="166"/>
        <v>8</v>
      </c>
      <c r="C2979" s="888" t="s">
        <v>6434</v>
      </c>
      <c r="D2979" s="873" t="s">
        <v>880</v>
      </c>
      <c r="E2979" s="877"/>
      <c r="F2979" s="877"/>
      <c r="G2979" s="892" t="s">
        <v>6435</v>
      </c>
      <c r="H2979" s="873"/>
      <c r="I2979" s="873"/>
      <c r="J2979" s="873"/>
      <c r="K2979" s="877"/>
      <c r="L2979" s="873"/>
      <c r="M2979" s="877"/>
      <c r="N2979" s="877"/>
      <c r="O2979" s="873"/>
      <c r="P2979" s="877"/>
      <c r="Q2979" s="877"/>
      <c r="R2979" s="877"/>
      <c r="S2979" s="877"/>
      <c r="T2979" s="878">
        <v>70</v>
      </c>
    </row>
    <row r="2980" spans="1:20" x14ac:dyDescent="0.35">
      <c r="A2980" s="873" t="b">
        <v>0</v>
      </c>
      <c r="B2980" s="873">
        <f t="shared" si="166"/>
        <v>8</v>
      </c>
      <c r="C2980" s="888" t="s">
        <v>6436</v>
      </c>
      <c r="D2980" s="873" t="s">
        <v>880</v>
      </c>
      <c r="E2980" s="877"/>
      <c r="F2980" s="877"/>
      <c r="G2980" s="892" t="s">
        <v>6437</v>
      </c>
      <c r="H2980" s="873"/>
      <c r="I2980" s="873"/>
      <c r="J2980" s="873"/>
      <c r="K2980" s="877"/>
      <c r="L2980" s="873"/>
      <c r="M2980" s="877"/>
      <c r="N2980" s="877"/>
      <c r="O2980" s="873"/>
      <c r="P2980" s="877"/>
      <c r="Q2980" s="877"/>
      <c r="R2980" s="877"/>
      <c r="S2980" s="877"/>
      <c r="T2980" s="878">
        <v>71</v>
      </c>
    </row>
    <row r="2981" spans="1:20" x14ac:dyDescent="0.35">
      <c r="A2981" s="873" t="b">
        <v>0</v>
      </c>
      <c r="B2981" s="873">
        <f t="shared" si="166"/>
        <v>8</v>
      </c>
      <c r="C2981" s="888" t="s">
        <v>6438</v>
      </c>
      <c r="D2981" s="873" t="s">
        <v>880</v>
      </c>
      <c r="E2981" s="877"/>
      <c r="F2981" s="877"/>
      <c r="G2981" s="892" t="s">
        <v>6439</v>
      </c>
      <c r="H2981" s="873"/>
      <c r="I2981" s="873"/>
      <c r="J2981" s="873"/>
      <c r="K2981" s="877"/>
      <c r="L2981" s="873"/>
      <c r="M2981" s="877"/>
      <c r="N2981" s="877"/>
      <c r="O2981" s="873"/>
      <c r="P2981" s="877"/>
      <c r="Q2981" s="877"/>
      <c r="R2981" s="877"/>
      <c r="S2981" s="877"/>
      <c r="T2981" s="878">
        <v>72</v>
      </c>
    </row>
    <row r="2982" spans="1:20" x14ac:dyDescent="0.35">
      <c r="A2982" s="873" t="b">
        <v>0</v>
      </c>
      <c r="B2982" s="873">
        <f t="shared" si="166"/>
        <v>8</v>
      </c>
      <c r="C2982" s="888" t="s">
        <v>6440</v>
      </c>
      <c r="D2982" s="873" t="s">
        <v>880</v>
      </c>
      <c r="E2982" s="877"/>
      <c r="F2982" s="877"/>
      <c r="G2982" s="892" t="s">
        <v>6441</v>
      </c>
      <c r="H2982" s="873"/>
      <c r="I2982" s="873"/>
      <c r="J2982" s="873"/>
      <c r="K2982" s="877"/>
      <c r="L2982" s="873"/>
      <c r="M2982" s="877"/>
      <c r="N2982" s="877"/>
      <c r="O2982" s="873"/>
      <c r="P2982" s="877"/>
      <c r="Q2982" s="877"/>
      <c r="R2982" s="877"/>
      <c r="S2982" s="877"/>
      <c r="T2982" s="878">
        <v>73</v>
      </c>
    </row>
    <row r="2983" spans="1:20" x14ac:dyDescent="0.35">
      <c r="A2983" s="873" t="b">
        <v>0</v>
      </c>
      <c r="B2983" s="873">
        <f t="shared" si="166"/>
        <v>8</v>
      </c>
      <c r="C2983" s="888" t="s">
        <v>6442</v>
      </c>
      <c r="D2983" s="873" t="s">
        <v>880</v>
      </c>
      <c r="E2983" s="877"/>
      <c r="F2983" s="877"/>
      <c r="G2983" s="892" t="s">
        <v>6443</v>
      </c>
      <c r="H2983" s="873"/>
      <c r="I2983" s="873"/>
      <c r="J2983" s="873"/>
      <c r="K2983" s="877"/>
      <c r="L2983" s="873"/>
      <c r="M2983" s="877"/>
      <c r="N2983" s="877"/>
      <c r="O2983" s="873"/>
      <c r="P2983" s="877"/>
      <c r="Q2983" s="877"/>
      <c r="R2983" s="877"/>
      <c r="S2983" s="877"/>
      <c r="T2983" s="878">
        <v>74</v>
      </c>
    </row>
    <row r="2984" spans="1:20" x14ac:dyDescent="0.35">
      <c r="A2984" s="873" t="b">
        <v>0</v>
      </c>
      <c r="B2984" s="873">
        <f t="shared" si="166"/>
        <v>8</v>
      </c>
      <c r="C2984" s="888" t="s">
        <v>6444</v>
      </c>
      <c r="D2984" s="873" t="s">
        <v>880</v>
      </c>
      <c r="E2984" s="877"/>
      <c r="F2984" s="877"/>
      <c r="G2984" s="892" t="s">
        <v>6445</v>
      </c>
      <c r="H2984" s="873"/>
      <c r="I2984" s="873"/>
      <c r="J2984" s="873"/>
      <c r="K2984" s="877"/>
      <c r="L2984" s="873"/>
      <c r="M2984" s="877"/>
      <c r="N2984" s="877"/>
      <c r="O2984" s="873"/>
      <c r="P2984" s="877"/>
      <c r="Q2984" s="877"/>
      <c r="R2984" s="877"/>
      <c r="S2984" s="877"/>
      <c r="T2984" s="878">
        <v>75</v>
      </c>
    </row>
    <row r="2985" spans="1:20" x14ac:dyDescent="0.35">
      <c r="A2985" s="873" t="b">
        <v>0</v>
      </c>
      <c r="B2985" s="873">
        <f t="shared" si="166"/>
        <v>8</v>
      </c>
      <c r="C2985" s="888" t="s">
        <v>6446</v>
      </c>
      <c r="D2985" s="873" t="s">
        <v>880</v>
      </c>
      <c r="E2985" s="877"/>
      <c r="F2985" s="877"/>
      <c r="G2985" s="892" t="s">
        <v>6447</v>
      </c>
      <c r="H2985" s="873"/>
      <c r="I2985" s="873"/>
      <c r="J2985" s="873"/>
      <c r="K2985" s="877"/>
      <c r="L2985" s="873"/>
      <c r="M2985" s="877"/>
      <c r="N2985" s="877"/>
      <c r="O2985" s="873"/>
      <c r="P2985" s="877"/>
      <c r="Q2985" s="877"/>
      <c r="R2985" s="877"/>
      <c r="S2985" s="877"/>
      <c r="T2985" s="878">
        <v>76</v>
      </c>
    </row>
    <row r="2986" spans="1:20" x14ac:dyDescent="0.35">
      <c r="A2986" s="873" t="b">
        <v>0</v>
      </c>
      <c r="B2986" s="873">
        <f t="shared" si="166"/>
        <v>8</v>
      </c>
      <c r="C2986" s="888" t="s">
        <v>6448</v>
      </c>
      <c r="D2986" s="873" t="s">
        <v>880</v>
      </c>
      <c r="E2986" s="877"/>
      <c r="F2986" s="877"/>
      <c r="G2986" s="892" t="s">
        <v>6449</v>
      </c>
      <c r="H2986" s="873"/>
      <c r="I2986" s="873"/>
      <c r="J2986" s="873"/>
      <c r="K2986" s="877"/>
      <c r="L2986" s="873"/>
      <c r="M2986" s="877"/>
      <c r="N2986" s="877"/>
      <c r="O2986" s="873"/>
      <c r="P2986" s="877"/>
      <c r="Q2986" s="877"/>
      <c r="R2986" s="877"/>
      <c r="S2986" s="877"/>
      <c r="T2986" s="878">
        <v>77</v>
      </c>
    </row>
    <row r="2987" spans="1:20" x14ac:dyDescent="0.35">
      <c r="A2987" s="873" t="b">
        <v>0</v>
      </c>
      <c r="B2987" s="873">
        <f t="shared" si="166"/>
        <v>8</v>
      </c>
      <c r="C2987" s="888" t="s">
        <v>6450</v>
      </c>
      <c r="D2987" s="873" t="s">
        <v>880</v>
      </c>
      <c r="E2987" s="877"/>
      <c r="F2987" s="877"/>
      <c r="G2987" s="892" t="s">
        <v>6451</v>
      </c>
      <c r="H2987" s="873"/>
      <c r="I2987" s="873"/>
      <c r="J2987" s="873"/>
      <c r="K2987" s="877"/>
      <c r="L2987" s="873"/>
      <c r="M2987" s="877"/>
      <c r="N2987" s="877"/>
      <c r="O2987" s="873"/>
      <c r="P2987" s="877"/>
      <c r="Q2987" s="877"/>
      <c r="R2987" s="877"/>
      <c r="S2987" s="877"/>
      <c r="T2987" s="878">
        <v>78</v>
      </c>
    </row>
    <row r="2988" spans="1:20" x14ac:dyDescent="0.35">
      <c r="A2988" s="873" t="b">
        <v>0</v>
      </c>
      <c r="B2988" s="873">
        <f t="shared" si="166"/>
        <v>8</v>
      </c>
      <c r="C2988" s="888" t="s">
        <v>6452</v>
      </c>
      <c r="D2988" s="873" t="s">
        <v>880</v>
      </c>
      <c r="E2988" s="877"/>
      <c r="F2988" s="877"/>
      <c r="G2988" s="892" t="s">
        <v>6453</v>
      </c>
      <c r="H2988" s="873"/>
      <c r="I2988" s="873"/>
      <c r="J2988" s="873"/>
      <c r="K2988" s="877"/>
      <c r="L2988" s="873"/>
      <c r="M2988" s="877"/>
      <c r="N2988" s="877"/>
      <c r="O2988" s="873"/>
      <c r="P2988" s="877"/>
      <c r="Q2988" s="877"/>
      <c r="R2988" s="877"/>
      <c r="S2988" s="877"/>
      <c r="T2988" s="878">
        <v>79</v>
      </c>
    </row>
    <row r="2989" spans="1:20" x14ac:dyDescent="0.35">
      <c r="A2989" s="873" t="b">
        <v>0</v>
      </c>
      <c r="B2989" s="873">
        <f t="shared" si="166"/>
        <v>8</v>
      </c>
      <c r="C2989" s="888" t="s">
        <v>6454</v>
      </c>
      <c r="D2989" s="873" t="s">
        <v>880</v>
      </c>
      <c r="E2989" s="877"/>
      <c r="F2989" s="877"/>
      <c r="G2989" s="892" t="s">
        <v>6455</v>
      </c>
      <c r="H2989" s="873"/>
      <c r="I2989" s="873"/>
      <c r="J2989" s="873"/>
      <c r="K2989" s="877"/>
      <c r="L2989" s="873"/>
      <c r="M2989" s="877"/>
      <c r="N2989" s="877"/>
      <c r="O2989" s="873"/>
      <c r="P2989" s="877"/>
      <c r="Q2989" s="877"/>
      <c r="R2989" s="877"/>
      <c r="S2989" s="877"/>
      <c r="T2989" s="878">
        <v>80</v>
      </c>
    </row>
    <row r="2990" spans="1:20" x14ac:dyDescent="0.35">
      <c r="A2990" s="873" t="b">
        <f t="shared" ref="A2990:A3053" ca="1" si="167">IF(F2990&lt;&gt;"",TRUE,FALSE)</f>
        <v>0</v>
      </c>
      <c r="B2990" s="873">
        <f t="shared" si="166"/>
        <v>9</v>
      </c>
      <c r="C2990" s="891" t="str">
        <f ca="1">IF(COUNTA($G$2907:G2989)=1,"",OFFSET(B2990,-COUNTA($G$2907:G2989)+1,1))</f>
        <v>a1N55000002l9vUEAQ</v>
      </c>
      <c r="D2990" s="873" t="str">
        <f t="shared" ref="D2990:D3053" ca="1" si="168">IFERROR(IF(INDIRECT("'WPTM - Section F'!AD"&amp;B2990)=0,"",INDIRECT("'WPTM - Section F'!AD"&amp;B2990)),"")</f>
        <v>INT-332934</v>
      </c>
      <c r="E2990" s="877"/>
      <c r="F2990" s="877" t="str">
        <f t="shared" ref="F2990:F3053" ca="1" si="169">IFERROR(IF(INDIRECT("'WPTM - Section F'!E"&amp;B2990)=0,"",INDIRECT("'WPTM - Section F'!E"&amp;B2990)),"")</f>
        <v/>
      </c>
      <c r="G2990" s="892"/>
      <c r="H2990" s="873"/>
      <c r="I2990" s="873" t="str">
        <f ca="1">IFERROR(VLOOKUP(INDIRECT("'WPTM - Section F'!F"&amp;B2990),'Overview - Section A'!M$29:R121,6,0),IFERROR(VLOOKUP(INDIRECT("'WPTM - Section F'!F"&amp;B2990),'Overview - Section A'!E$26:J109,6,0),""))</f>
        <v/>
      </c>
      <c r="J2990" s="873" t="str">
        <f t="shared" ref="J2990:J3053" ca="1" si="170">IFERROR(IF(INDIRECT("'WPTM - Section F'!G"&amp;B2990)=0,"",INDIRECT("'WPTM - Section F'!G"&amp;B2990)),"")</f>
        <v/>
      </c>
      <c r="K2990" s="877" t="str">
        <f t="shared" ref="K2990:K3053" ca="1" si="171">IFERROR(IF(INDIRECT("'WPTM - Section F'!C"&amp;B2990)=0,"",INDIRECT("'WPTM - Section F'!C"&amp;B2990)),"")</f>
        <v/>
      </c>
      <c r="L2990" s="873" t="str">
        <f ca="1">IFERROR(INDEX('Reference Records'!F$360:F639,MATCH(INDIRECT("'WPTM - Section F'!AG"&amp;B2990)&amp;"|"&amp;K2990,'Reference Records'!G$360:G639,0)),"")</f>
        <v/>
      </c>
      <c r="M2990" s="877"/>
      <c r="N2990" s="877"/>
      <c r="O2990" s="873"/>
      <c r="P2990" s="877" t="str">
        <f t="shared" ref="P2990:P3053" ca="1" si="172">IFERROR(IF(INDIRECT("'WPTM - Section F'!X"&amp;B2990)=0,"",INDIRECT("'WPTM - Section F'!X"&amp;B2990)),"")</f>
        <v/>
      </c>
      <c r="Q2990" s="877"/>
      <c r="R2990" s="877" t="str">
        <f t="shared" ref="R2990:R3053" ca="1" si="173">IFERROR(IF(INDIRECT("'WPTM - Section F'!D"&amp;B2990)=0,"",INDIRECT("'WPTM - Section F'!D"&amp;B2990)),"")</f>
        <v/>
      </c>
      <c r="S2990" s="877"/>
      <c r="T2990" s="878"/>
    </row>
    <row r="2991" spans="1:20" x14ac:dyDescent="0.35">
      <c r="A2991" s="873" t="b">
        <f t="shared" ca="1" si="167"/>
        <v>0</v>
      </c>
      <c r="B2991" s="873">
        <f t="shared" si="166"/>
        <v>10</v>
      </c>
      <c r="C2991" s="891" t="str">
        <f ca="1">IF(COUNTA($G$2907:G2990)=1,"",OFFSET(B2991,-COUNTA($G$2907:G2990)+1,1))</f>
        <v>a1N55000002l9vVEAQ</v>
      </c>
      <c r="D2991" s="873" t="str">
        <f t="shared" ca="1" si="168"/>
        <v>INT-332934</v>
      </c>
      <c r="E2991" s="877"/>
      <c r="F2991" s="877" t="str">
        <f t="shared" ca="1" si="169"/>
        <v/>
      </c>
      <c r="G2991" s="892"/>
      <c r="H2991" s="873"/>
      <c r="I2991" s="873" t="str">
        <f ca="1">IFERROR(VLOOKUP(INDIRECT("'WPTM - Section F'!F"&amp;B2991),'Overview - Section A'!M$29:R122,6,0),IFERROR(VLOOKUP(INDIRECT("'WPTM - Section F'!F"&amp;B2991),'Overview - Section A'!E$26:J110,6,0),""))</f>
        <v/>
      </c>
      <c r="J2991" s="873" t="str">
        <f t="shared" ca="1" si="170"/>
        <v/>
      </c>
      <c r="K2991" s="877" t="str">
        <f t="shared" ca="1" si="171"/>
        <v/>
      </c>
      <c r="L2991" s="873" t="str">
        <f ca="1">IFERROR(INDEX('Reference Records'!F$360:F640,MATCH(INDIRECT("'WPTM - Section F'!AG"&amp;B2991)&amp;"|"&amp;K2991,'Reference Records'!G$360:G640,0)),"")</f>
        <v/>
      </c>
      <c r="M2991" s="877"/>
      <c r="N2991" s="877"/>
      <c r="O2991" s="873"/>
      <c r="P2991" s="877" t="str">
        <f t="shared" ca="1" si="172"/>
        <v/>
      </c>
      <c r="Q2991" s="877"/>
      <c r="R2991" s="877" t="str">
        <f t="shared" ca="1" si="173"/>
        <v/>
      </c>
      <c r="S2991" s="877"/>
      <c r="T2991" s="878"/>
    </row>
    <row r="2992" spans="1:20" x14ac:dyDescent="0.35">
      <c r="A2992" s="873" t="b">
        <f t="shared" ca="1" si="167"/>
        <v>0</v>
      </c>
      <c r="B2992" s="873">
        <f t="shared" si="166"/>
        <v>11</v>
      </c>
      <c r="C2992" s="891" t="str">
        <f ca="1">IF(COUNTA($G$2907:G2991)=1,"",OFFSET(B2992,-COUNTA($G$2907:G2991)+1,1))</f>
        <v>a1N55000002l9vWEAQ</v>
      </c>
      <c r="D2992" s="873" t="str">
        <f t="shared" ca="1" si="168"/>
        <v>INT-332934</v>
      </c>
      <c r="E2992" s="877"/>
      <c r="F2992" s="877" t="str">
        <f t="shared" ca="1" si="169"/>
        <v/>
      </c>
      <c r="G2992" s="892"/>
      <c r="H2992" s="873"/>
      <c r="I2992" s="873" t="str">
        <f ca="1">IFERROR(VLOOKUP(INDIRECT("'WPTM - Section F'!F"&amp;B2992),'Overview - Section A'!M$29:R123,6,0),IFERROR(VLOOKUP(INDIRECT("'WPTM - Section F'!F"&amp;B2992),'Overview - Section A'!E$26:J111,6,0),""))</f>
        <v/>
      </c>
      <c r="J2992" s="873" t="str">
        <f t="shared" ca="1" si="170"/>
        <v/>
      </c>
      <c r="K2992" s="877" t="str">
        <f t="shared" ca="1" si="171"/>
        <v/>
      </c>
      <c r="L2992" s="873" t="str">
        <f ca="1">IFERROR(INDEX('Reference Records'!F$360:F641,MATCH(INDIRECT("'WPTM - Section F'!AG"&amp;B2992)&amp;"|"&amp;K2992,'Reference Records'!G$360:G641,0)),"")</f>
        <v/>
      </c>
      <c r="M2992" s="877"/>
      <c r="N2992" s="877"/>
      <c r="O2992" s="873"/>
      <c r="P2992" s="877" t="str">
        <f t="shared" ca="1" si="172"/>
        <v/>
      </c>
      <c r="Q2992" s="877"/>
      <c r="R2992" s="877" t="str">
        <f t="shared" ca="1" si="173"/>
        <v/>
      </c>
      <c r="S2992" s="877"/>
      <c r="T2992" s="878"/>
    </row>
    <row r="2993" spans="1:20" x14ac:dyDescent="0.35">
      <c r="A2993" s="873" t="b">
        <f t="shared" ca="1" si="167"/>
        <v>0</v>
      </c>
      <c r="B2993" s="873">
        <f t="shared" si="166"/>
        <v>12</v>
      </c>
      <c r="C2993" s="891" t="str">
        <f ca="1">IF(COUNTA($G$2907:G2992)=1,"",OFFSET(B2993,-COUNTA($G$2907:G2992)+1,1))</f>
        <v>a1N55000002l9vXEAQ</v>
      </c>
      <c r="D2993" s="873" t="str">
        <f t="shared" ca="1" si="168"/>
        <v>INT-332934</v>
      </c>
      <c r="E2993" s="877"/>
      <c r="F2993" s="877" t="str">
        <f t="shared" ca="1" si="169"/>
        <v/>
      </c>
      <c r="G2993" s="892"/>
      <c r="H2993" s="873"/>
      <c r="I2993" s="873" t="str">
        <f ca="1">IFERROR(VLOOKUP(INDIRECT("'WPTM - Section F'!F"&amp;B2993),'Overview - Section A'!M$29:R124,6,0),IFERROR(VLOOKUP(INDIRECT("'WPTM - Section F'!F"&amp;B2993),'Overview - Section A'!E$26:J112,6,0),""))</f>
        <v/>
      </c>
      <c r="J2993" s="873" t="str">
        <f t="shared" ca="1" si="170"/>
        <v/>
      </c>
      <c r="K2993" s="877" t="str">
        <f t="shared" ca="1" si="171"/>
        <v/>
      </c>
      <c r="L2993" s="873" t="str">
        <f ca="1">IFERROR(INDEX('Reference Records'!F$360:F642,MATCH(INDIRECT("'WPTM - Section F'!AG"&amp;B2993)&amp;"|"&amp;K2993,'Reference Records'!G$360:G642,0)),"")</f>
        <v/>
      </c>
      <c r="M2993" s="877"/>
      <c r="N2993" s="877"/>
      <c r="O2993" s="873"/>
      <c r="P2993" s="877" t="str">
        <f t="shared" ca="1" si="172"/>
        <v/>
      </c>
      <c r="Q2993" s="877"/>
      <c r="R2993" s="877" t="str">
        <f t="shared" ca="1" si="173"/>
        <v/>
      </c>
      <c r="S2993" s="877"/>
      <c r="T2993" s="878"/>
    </row>
    <row r="2994" spans="1:20" x14ac:dyDescent="0.35">
      <c r="A2994" s="873" t="b">
        <f t="shared" ca="1" si="167"/>
        <v>0</v>
      </c>
      <c r="B2994" s="873">
        <f t="shared" si="166"/>
        <v>13</v>
      </c>
      <c r="C2994" s="891" t="str">
        <f ca="1">IF(COUNTA($G$2907:G2993)=1,"",OFFSET(B2994,-COUNTA($G$2907:G2993)+1,1))</f>
        <v>a1N55000002l9vYEAQ</v>
      </c>
      <c r="D2994" s="873" t="str">
        <f t="shared" ca="1" si="168"/>
        <v>INT-332934</v>
      </c>
      <c r="E2994" s="877"/>
      <c r="F2994" s="877" t="str">
        <f t="shared" ca="1" si="169"/>
        <v/>
      </c>
      <c r="G2994" s="892"/>
      <c r="H2994" s="873"/>
      <c r="I2994" s="873" t="str">
        <f ca="1">IFERROR(VLOOKUP(INDIRECT("'WPTM - Section F'!F"&amp;B2994),'Overview - Section A'!M$29:R125,6,0),IFERROR(VLOOKUP(INDIRECT("'WPTM - Section F'!F"&amp;B2994),'Overview - Section A'!E$26:J113,6,0),""))</f>
        <v/>
      </c>
      <c r="J2994" s="873" t="str">
        <f t="shared" ca="1" si="170"/>
        <v/>
      </c>
      <c r="K2994" s="877" t="str">
        <f t="shared" ca="1" si="171"/>
        <v/>
      </c>
      <c r="L2994" s="873" t="str">
        <f ca="1">IFERROR(INDEX('Reference Records'!F$360:F643,MATCH(INDIRECT("'WPTM - Section F'!AG"&amp;B2994)&amp;"|"&amp;K2994,'Reference Records'!G$360:G643,0)),"")</f>
        <v/>
      </c>
      <c r="M2994" s="877"/>
      <c r="N2994" s="877"/>
      <c r="O2994" s="873"/>
      <c r="P2994" s="877" t="str">
        <f t="shared" ca="1" si="172"/>
        <v/>
      </c>
      <c r="Q2994" s="877"/>
      <c r="R2994" s="877" t="str">
        <f t="shared" ca="1" si="173"/>
        <v/>
      </c>
      <c r="S2994" s="877"/>
      <c r="T2994" s="878"/>
    </row>
    <row r="2995" spans="1:20" x14ac:dyDescent="0.35">
      <c r="A2995" s="873" t="b">
        <f t="shared" ca="1" si="167"/>
        <v>0</v>
      </c>
      <c r="B2995" s="873">
        <f t="shared" si="166"/>
        <v>14</v>
      </c>
      <c r="C2995" s="891" t="str">
        <f ca="1">IF(COUNTA($G$2907:G2994)=1,"",OFFSET(B2995,-COUNTA($G$2907:G2994)+1,1))</f>
        <v>a1N55000002l9vZEAQ</v>
      </c>
      <c r="D2995" s="873" t="str">
        <f t="shared" ca="1" si="168"/>
        <v>INT-332934</v>
      </c>
      <c r="E2995" s="877"/>
      <c r="F2995" s="877" t="str">
        <f t="shared" ca="1" si="169"/>
        <v/>
      </c>
      <c r="G2995" s="892"/>
      <c r="H2995" s="873"/>
      <c r="I2995" s="873" t="str">
        <f ca="1">IFERROR(VLOOKUP(INDIRECT("'WPTM - Section F'!F"&amp;B2995),'Overview - Section A'!M$29:R126,6,0),IFERROR(VLOOKUP(INDIRECT("'WPTM - Section F'!F"&amp;B2995),'Overview - Section A'!E$26:J114,6,0),""))</f>
        <v/>
      </c>
      <c r="J2995" s="873" t="str">
        <f t="shared" ca="1" si="170"/>
        <v/>
      </c>
      <c r="K2995" s="877" t="str">
        <f t="shared" ca="1" si="171"/>
        <v/>
      </c>
      <c r="L2995" s="873" t="str">
        <f ca="1">IFERROR(INDEX('Reference Records'!F$360:F644,MATCH(INDIRECT("'WPTM - Section F'!AG"&amp;B2995)&amp;"|"&amp;K2995,'Reference Records'!G$360:G644,0)),"")</f>
        <v/>
      </c>
      <c r="M2995" s="877"/>
      <c r="N2995" s="877"/>
      <c r="O2995" s="873"/>
      <c r="P2995" s="877" t="str">
        <f t="shared" ca="1" si="172"/>
        <v/>
      </c>
      <c r="Q2995" s="877"/>
      <c r="R2995" s="877" t="str">
        <f t="shared" ca="1" si="173"/>
        <v/>
      </c>
      <c r="S2995" s="877"/>
      <c r="T2995" s="878"/>
    </row>
    <row r="2996" spans="1:20" x14ac:dyDescent="0.35">
      <c r="A2996" s="873" t="b">
        <f t="shared" ca="1" si="167"/>
        <v>0</v>
      </c>
      <c r="B2996" s="873">
        <f t="shared" si="166"/>
        <v>15</v>
      </c>
      <c r="C2996" s="891" t="str">
        <f ca="1">IF(COUNTA($G$2907:G2995)=1,"",OFFSET(B2996,-COUNTA($G$2907:G2995)+1,1))</f>
        <v>a1N55000002l9vaEAA</v>
      </c>
      <c r="D2996" s="873" t="str">
        <f t="shared" ca="1" si="168"/>
        <v>INT-332934</v>
      </c>
      <c r="E2996" s="877"/>
      <c r="F2996" s="877" t="str">
        <f t="shared" ca="1" si="169"/>
        <v/>
      </c>
      <c r="G2996" s="892"/>
      <c r="H2996" s="873"/>
      <c r="I2996" s="873" t="str">
        <f ca="1">IFERROR(VLOOKUP(INDIRECT("'WPTM - Section F'!F"&amp;B2996),'Overview - Section A'!M$29:R127,6,0),IFERROR(VLOOKUP(INDIRECT("'WPTM - Section F'!F"&amp;B2996),'Overview - Section A'!E$26:J115,6,0),""))</f>
        <v/>
      </c>
      <c r="J2996" s="873" t="str">
        <f t="shared" ca="1" si="170"/>
        <v/>
      </c>
      <c r="K2996" s="877" t="str">
        <f t="shared" ca="1" si="171"/>
        <v/>
      </c>
      <c r="L2996" s="873" t="str">
        <f ca="1">IFERROR(INDEX('Reference Records'!F$360:F645,MATCH(INDIRECT("'WPTM - Section F'!AG"&amp;B2996)&amp;"|"&amp;K2996,'Reference Records'!G$360:G645,0)),"")</f>
        <v/>
      </c>
      <c r="M2996" s="877"/>
      <c r="N2996" s="877"/>
      <c r="O2996" s="873"/>
      <c r="P2996" s="877" t="str">
        <f t="shared" ca="1" si="172"/>
        <v/>
      </c>
      <c r="Q2996" s="877"/>
      <c r="R2996" s="877" t="str">
        <f t="shared" ca="1" si="173"/>
        <v/>
      </c>
      <c r="S2996" s="877"/>
      <c r="T2996" s="878"/>
    </row>
    <row r="2997" spans="1:20" x14ac:dyDescent="0.35">
      <c r="A2997" s="873" t="b">
        <f t="shared" ca="1" si="167"/>
        <v>0</v>
      </c>
      <c r="B2997" s="873">
        <f t="shared" si="166"/>
        <v>16</v>
      </c>
      <c r="C2997" s="891" t="str">
        <f ca="1">IF(COUNTA($G$2907:G2996)=1,"",OFFSET(B2997,-COUNTA($G$2907:G2996)+1,1))</f>
        <v>a1N55000002l9vbEAA</v>
      </c>
      <c r="D2997" s="873" t="str">
        <f t="shared" ca="1" si="168"/>
        <v>INT-332934</v>
      </c>
      <c r="E2997" s="877"/>
      <c r="F2997" s="877" t="str">
        <f t="shared" ca="1" si="169"/>
        <v/>
      </c>
      <c r="G2997" s="892"/>
      <c r="H2997" s="873"/>
      <c r="I2997" s="873" t="str">
        <f ca="1">IFERROR(VLOOKUP(INDIRECT("'WPTM - Section F'!F"&amp;B2997),'Overview - Section A'!M$29:R128,6,0),IFERROR(VLOOKUP(INDIRECT("'WPTM - Section F'!F"&amp;B2997),'Overview - Section A'!E$26:J116,6,0),""))</f>
        <v/>
      </c>
      <c r="J2997" s="873" t="str">
        <f t="shared" ca="1" si="170"/>
        <v/>
      </c>
      <c r="K2997" s="877" t="str">
        <f t="shared" ca="1" si="171"/>
        <v/>
      </c>
      <c r="L2997" s="873" t="str">
        <f ca="1">IFERROR(INDEX('Reference Records'!F$360:F646,MATCH(INDIRECT("'WPTM - Section F'!AG"&amp;B2997)&amp;"|"&amp;K2997,'Reference Records'!G$360:G646,0)),"")</f>
        <v/>
      </c>
      <c r="M2997" s="877"/>
      <c r="N2997" s="877"/>
      <c r="O2997" s="873"/>
      <c r="P2997" s="877" t="str">
        <f t="shared" ca="1" si="172"/>
        <v/>
      </c>
      <c r="Q2997" s="877"/>
      <c r="R2997" s="877" t="str">
        <f t="shared" ca="1" si="173"/>
        <v/>
      </c>
      <c r="S2997" s="877"/>
      <c r="T2997" s="878"/>
    </row>
    <row r="2998" spans="1:20" x14ac:dyDescent="0.35">
      <c r="A2998" s="873" t="b">
        <f t="shared" ca="1" si="167"/>
        <v>0</v>
      </c>
      <c r="B2998" s="873">
        <f t="shared" si="166"/>
        <v>17</v>
      </c>
      <c r="C2998" s="891" t="str">
        <f ca="1">IF(COUNTA($G$2907:G2997)=1,"",OFFSET(B2998,-COUNTA($G$2907:G2997)+1,1))</f>
        <v>a1N55000002l9vcEAA</v>
      </c>
      <c r="D2998" s="873" t="str">
        <f t="shared" ca="1" si="168"/>
        <v>INT-332934</v>
      </c>
      <c r="E2998" s="877"/>
      <c r="F2998" s="877" t="str">
        <f t="shared" ca="1" si="169"/>
        <v/>
      </c>
      <c r="G2998" s="892"/>
      <c r="H2998" s="873"/>
      <c r="I2998" s="873" t="str">
        <f ca="1">IFERROR(VLOOKUP(INDIRECT("'WPTM - Section F'!F"&amp;B2998),'Overview - Section A'!M$29:R129,6,0),IFERROR(VLOOKUP(INDIRECT("'WPTM - Section F'!F"&amp;B2998),'Overview - Section A'!E$26:J117,6,0),""))</f>
        <v/>
      </c>
      <c r="J2998" s="873" t="str">
        <f t="shared" ca="1" si="170"/>
        <v/>
      </c>
      <c r="K2998" s="877" t="str">
        <f t="shared" ca="1" si="171"/>
        <v/>
      </c>
      <c r="L2998" s="873" t="str">
        <f ca="1">IFERROR(INDEX('Reference Records'!F$360:F647,MATCH(INDIRECT("'WPTM - Section F'!AG"&amp;B2998)&amp;"|"&amp;K2998,'Reference Records'!G$360:G647,0)),"")</f>
        <v/>
      </c>
      <c r="M2998" s="877"/>
      <c r="N2998" s="877"/>
      <c r="O2998" s="873"/>
      <c r="P2998" s="877" t="str">
        <f t="shared" ca="1" si="172"/>
        <v/>
      </c>
      <c r="Q2998" s="877"/>
      <c r="R2998" s="877" t="str">
        <f t="shared" ca="1" si="173"/>
        <v/>
      </c>
      <c r="S2998" s="877"/>
      <c r="T2998" s="878"/>
    </row>
    <row r="2999" spans="1:20" x14ac:dyDescent="0.35">
      <c r="A2999" s="873" t="b">
        <f t="shared" ca="1" si="167"/>
        <v>0</v>
      </c>
      <c r="B2999" s="873">
        <f t="shared" si="166"/>
        <v>18</v>
      </c>
      <c r="C2999" s="891" t="str">
        <f ca="1">IF(COUNTA($G$2907:G2998)=1,"",OFFSET(B2999,-COUNTA($G$2907:G2998)+1,1))</f>
        <v>a1N55000002l9vdEAA</v>
      </c>
      <c r="D2999" s="873" t="str">
        <f t="shared" ca="1" si="168"/>
        <v>INT-332934</v>
      </c>
      <c r="E2999" s="877"/>
      <c r="F2999" s="877" t="str">
        <f t="shared" ca="1" si="169"/>
        <v/>
      </c>
      <c r="G2999" s="892"/>
      <c r="H2999" s="873"/>
      <c r="I2999" s="873" t="str">
        <f ca="1">IFERROR(VLOOKUP(INDIRECT("'WPTM - Section F'!F"&amp;B2999),'Overview - Section A'!M$29:R130,6,0),IFERROR(VLOOKUP(INDIRECT("'WPTM - Section F'!F"&amp;B2999),'Overview - Section A'!E$26:J118,6,0),""))</f>
        <v/>
      </c>
      <c r="J2999" s="873" t="str">
        <f t="shared" ca="1" si="170"/>
        <v/>
      </c>
      <c r="K2999" s="877" t="str">
        <f t="shared" ca="1" si="171"/>
        <v/>
      </c>
      <c r="L2999" s="873" t="str">
        <f ca="1">IFERROR(INDEX('Reference Records'!F$360:F648,MATCH(INDIRECT("'WPTM - Section F'!AG"&amp;B2999)&amp;"|"&amp;K2999,'Reference Records'!G$360:G648,0)),"")</f>
        <v/>
      </c>
      <c r="M2999" s="877"/>
      <c r="N2999" s="877"/>
      <c r="O2999" s="873"/>
      <c r="P2999" s="877" t="str">
        <f t="shared" ca="1" si="172"/>
        <v/>
      </c>
      <c r="Q2999" s="877"/>
      <c r="R2999" s="877" t="str">
        <f t="shared" ca="1" si="173"/>
        <v/>
      </c>
      <c r="S2999" s="877"/>
      <c r="T2999" s="878"/>
    </row>
    <row r="3000" spans="1:20" x14ac:dyDescent="0.35">
      <c r="A3000" s="873" t="b">
        <f t="shared" ca="1" si="167"/>
        <v>0</v>
      </c>
      <c r="B3000" s="873">
        <f t="shared" si="166"/>
        <v>19</v>
      </c>
      <c r="C3000" s="891" t="str">
        <f ca="1">IF(COUNTA($G$2907:G2999)=1,"",OFFSET(B3000,-COUNTA($G$2907:G2999)+1,1))</f>
        <v>a1N55000002l9veEAA</v>
      </c>
      <c r="D3000" s="873" t="str">
        <f t="shared" ca="1" si="168"/>
        <v>INT-332934</v>
      </c>
      <c r="E3000" s="877"/>
      <c r="F3000" s="877" t="str">
        <f t="shared" ca="1" si="169"/>
        <v/>
      </c>
      <c r="G3000" s="892"/>
      <c r="H3000" s="873"/>
      <c r="I3000" s="873" t="str">
        <f ca="1">IFERROR(VLOOKUP(INDIRECT("'WPTM - Section F'!F"&amp;B3000),'Overview - Section A'!M$29:R131,6,0),IFERROR(VLOOKUP(INDIRECT("'WPTM - Section F'!F"&amp;B3000),'Overview - Section A'!E$26:J119,6,0),""))</f>
        <v/>
      </c>
      <c r="J3000" s="873" t="str">
        <f t="shared" ca="1" si="170"/>
        <v/>
      </c>
      <c r="K3000" s="877" t="str">
        <f t="shared" ca="1" si="171"/>
        <v/>
      </c>
      <c r="L3000" s="873" t="str">
        <f ca="1">IFERROR(INDEX('Reference Records'!F$360:F649,MATCH(INDIRECT("'WPTM - Section F'!AG"&amp;B3000)&amp;"|"&amp;K3000,'Reference Records'!G$360:G649,0)),"")</f>
        <v/>
      </c>
      <c r="M3000" s="877"/>
      <c r="N3000" s="877"/>
      <c r="O3000" s="873"/>
      <c r="P3000" s="877" t="str">
        <f t="shared" ca="1" si="172"/>
        <v/>
      </c>
      <c r="Q3000" s="877"/>
      <c r="R3000" s="877" t="str">
        <f t="shared" ca="1" si="173"/>
        <v/>
      </c>
      <c r="S3000" s="877"/>
      <c r="T3000" s="878"/>
    </row>
    <row r="3001" spans="1:20" x14ac:dyDescent="0.35">
      <c r="A3001" s="873" t="b">
        <f t="shared" ca="1" si="167"/>
        <v>0</v>
      </c>
      <c r="B3001" s="873">
        <f t="shared" si="166"/>
        <v>20</v>
      </c>
      <c r="C3001" s="891" t="str">
        <f ca="1">IF(COUNTA($G$2907:G3000)=1,"",OFFSET(B3001,-COUNTA($G$2907:G3000)+1,1))</f>
        <v>a1N55000002l9vfEAA</v>
      </c>
      <c r="D3001" s="873" t="str">
        <f t="shared" ca="1" si="168"/>
        <v>INT-332934</v>
      </c>
      <c r="E3001" s="877"/>
      <c r="F3001" s="877" t="str">
        <f t="shared" ca="1" si="169"/>
        <v/>
      </c>
      <c r="G3001" s="892"/>
      <c r="H3001" s="873"/>
      <c r="I3001" s="873" t="str">
        <f ca="1">IFERROR(VLOOKUP(INDIRECT("'WPTM - Section F'!F"&amp;B3001),'Overview - Section A'!M$29:R132,6,0),IFERROR(VLOOKUP(INDIRECT("'WPTM - Section F'!F"&amp;B3001),'Overview - Section A'!E$26:J120,6,0),""))</f>
        <v/>
      </c>
      <c r="J3001" s="873" t="str">
        <f t="shared" ca="1" si="170"/>
        <v/>
      </c>
      <c r="K3001" s="877" t="str">
        <f t="shared" ca="1" si="171"/>
        <v/>
      </c>
      <c r="L3001" s="873" t="str">
        <f ca="1">IFERROR(INDEX('Reference Records'!F$360:F650,MATCH(INDIRECT("'WPTM - Section F'!AG"&amp;B3001)&amp;"|"&amp;K3001,'Reference Records'!G$360:G650,0)),"")</f>
        <v/>
      </c>
      <c r="M3001" s="877"/>
      <c r="N3001" s="877"/>
      <c r="O3001" s="873"/>
      <c r="P3001" s="877" t="str">
        <f t="shared" ca="1" si="172"/>
        <v/>
      </c>
      <c r="Q3001" s="877"/>
      <c r="R3001" s="877" t="str">
        <f t="shared" ca="1" si="173"/>
        <v/>
      </c>
      <c r="S3001" s="877"/>
      <c r="T3001" s="878"/>
    </row>
    <row r="3002" spans="1:20" x14ac:dyDescent="0.35">
      <c r="A3002" s="873" t="b">
        <f t="shared" ca="1" si="167"/>
        <v>0</v>
      </c>
      <c r="B3002" s="873">
        <f t="shared" si="166"/>
        <v>21</v>
      </c>
      <c r="C3002" s="891" t="str">
        <f ca="1">IF(COUNTA($G$2907:G3001)=1,"",OFFSET(B3002,-COUNTA($G$2907:G3001)+1,1))</f>
        <v>a1N55000002l9vgEAA</v>
      </c>
      <c r="D3002" s="873" t="str">
        <f t="shared" ca="1" si="168"/>
        <v>INT-332934</v>
      </c>
      <c r="E3002" s="877"/>
      <c r="F3002" s="877" t="str">
        <f t="shared" ca="1" si="169"/>
        <v/>
      </c>
      <c r="G3002" s="892"/>
      <c r="H3002" s="873"/>
      <c r="I3002" s="873" t="str">
        <f ca="1">IFERROR(VLOOKUP(INDIRECT("'WPTM - Section F'!F"&amp;B3002),'Overview - Section A'!M$29:R133,6,0),IFERROR(VLOOKUP(INDIRECT("'WPTM - Section F'!F"&amp;B3002),'Overview - Section A'!E$26:J121,6,0),""))</f>
        <v/>
      </c>
      <c r="J3002" s="873" t="str">
        <f t="shared" ca="1" si="170"/>
        <v/>
      </c>
      <c r="K3002" s="877" t="str">
        <f t="shared" ca="1" si="171"/>
        <v/>
      </c>
      <c r="L3002" s="873" t="str">
        <f ca="1">IFERROR(INDEX('Reference Records'!F$360:F651,MATCH(INDIRECT("'WPTM - Section F'!AG"&amp;B3002)&amp;"|"&amp;K3002,'Reference Records'!G$360:G651,0)),"")</f>
        <v/>
      </c>
      <c r="M3002" s="877"/>
      <c r="N3002" s="877"/>
      <c r="O3002" s="873"/>
      <c r="P3002" s="877" t="str">
        <f t="shared" ca="1" si="172"/>
        <v/>
      </c>
      <c r="Q3002" s="877"/>
      <c r="R3002" s="877" t="str">
        <f t="shared" ca="1" si="173"/>
        <v/>
      </c>
      <c r="S3002" s="877"/>
      <c r="T3002" s="878"/>
    </row>
    <row r="3003" spans="1:20" x14ac:dyDescent="0.35">
      <c r="A3003" s="873" t="b">
        <f t="shared" ca="1" si="167"/>
        <v>0</v>
      </c>
      <c r="B3003" s="873">
        <f t="shared" si="166"/>
        <v>22</v>
      </c>
      <c r="C3003" s="891" t="str">
        <f ca="1">IF(COUNTA($G$2907:G3002)=1,"",OFFSET(B3003,-COUNTA($G$2907:G3002)+1,1))</f>
        <v>a1N55000002l9vhEAA</v>
      </c>
      <c r="D3003" s="873" t="str">
        <f t="shared" ca="1" si="168"/>
        <v>INT-332934</v>
      </c>
      <c r="E3003" s="877"/>
      <c r="F3003" s="877" t="str">
        <f t="shared" ca="1" si="169"/>
        <v/>
      </c>
      <c r="G3003" s="892"/>
      <c r="H3003" s="873"/>
      <c r="I3003" s="873" t="str">
        <f ca="1">IFERROR(VLOOKUP(INDIRECT("'WPTM - Section F'!F"&amp;B3003),'Overview - Section A'!M$29:R134,6,0),IFERROR(VLOOKUP(INDIRECT("'WPTM - Section F'!F"&amp;B3003),'Overview - Section A'!E$26:J122,6,0),""))</f>
        <v/>
      </c>
      <c r="J3003" s="873" t="str">
        <f t="shared" ca="1" si="170"/>
        <v/>
      </c>
      <c r="K3003" s="877" t="str">
        <f t="shared" ca="1" si="171"/>
        <v/>
      </c>
      <c r="L3003" s="873" t="str">
        <f ca="1">IFERROR(INDEX('Reference Records'!F$360:F652,MATCH(INDIRECT("'WPTM - Section F'!AG"&amp;B3003)&amp;"|"&amp;K3003,'Reference Records'!G$360:G652,0)),"")</f>
        <v/>
      </c>
      <c r="M3003" s="877"/>
      <c r="N3003" s="877"/>
      <c r="O3003" s="873"/>
      <c r="P3003" s="877" t="str">
        <f t="shared" ca="1" si="172"/>
        <v/>
      </c>
      <c r="Q3003" s="877"/>
      <c r="R3003" s="877" t="str">
        <f t="shared" ca="1" si="173"/>
        <v/>
      </c>
      <c r="S3003" s="877"/>
      <c r="T3003" s="878"/>
    </row>
    <row r="3004" spans="1:20" x14ac:dyDescent="0.35">
      <c r="A3004" s="873" t="b">
        <f t="shared" ca="1" si="167"/>
        <v>0</v>
      </c>
      <c r="B3004" s="873">
        <f t="shared" si="166"/>
        <v>23</v>
      </c>
      <c r="C3004" s="891" t="str">
        <f ca="1">IF(COUNTA($G$2907:G3003)=1,"",OFFSET(B3004,-COUNTA($G$2907:G3003)+1,1))</f>
        <v>a1N55000002l9viEAA</v>
      </c>
      <c r="D3004" s="873" t="str">
        <f t="shared" ca="1" si="168"/>
        <v>INT-332934</v>
      </c>
      <c r="E3004" s="877"/>
      <c r="F3004" s="877" t="str">
        <f t="shared" ca="1" si="169"/>
        <v/>
      </c>
      <c r="G3004" s="892"/>
      <c r="H3004" s="873"/>
      <c r="I3004" s="873" t="str">
        <f ca="1">IFERROR(VLOOKUP(INDIRECT("'WPTM - Section F'!F"&amp;B3004),'Overview - Section A'!M$29:R135,6,0),IFERROR(VLOOKUP(INDIRECT("'WPTM - Section F'!F"&amp;B3004),'Overview - Section A'!E$26:J123,6,0),""))</f>
        <v/>
      </c>
      <c r="J3004" s="873" t="str">
        <f t="shared" ca="1" si="170"/>
        <v/>
      </c>
      <c r="K3004" s="877" t="str">
        <f t="shared" ca="1" si="171"/>
        <v/>
      </c>
      <c r="L3004" s="873" t="str">
        <f ca="1">IFERROR(INDEX('Reference Records'!F$360:F653,MATCH(INDIRECT("'WPTM - Section F'!AG"&amp;B3004)&amp;"|"&amp;K3004,'Reference Records'!G$360:G653,0)),"")</f>
        <v/>
      </c>
      <c r="M3004" s="877"/>
      <c r="N3004" s="877"/>
      <c r="O3004" s="873"/>
      <c r="P3004" s="877" t="str">
        <f t="shared" ca="1" si="172"/>
        <v/>
      </c>
      <c r="Q3004" s="877"/>
      <c r="R3004" s="877" t="str">
        <f t="shared" ca="1" si="173"/>
        <v/>
      </c>
      <c r="S3004" s="877"/>
      <c r="T3004" s="878"/>
    </row>
    <row r="3005" spans="1:20" x14ac:dyDescent="0.35">
      <c r="A3005" s="873" t="b">
        <f t="shared" ca="1" si="167"/>
        <v>0</v>
      </c>
      <c r="B3005" s="873">
        <f t="shared" si="166"/>
        <v>24</v>
      </c>
      <c r="C3005" s="891" t="str">
        <f ca="1">IF(COUNTA($G$2907:G3004)=1,"",OFFSET(B3005,-COUNTA($G$2907:G3004)+1,1))</f>
        <v>a1N55000002l9vjEAA</v>
      </c>
      <c r="D3005" s="873" t="str">
        <f t="shared" ca="1" si="168"/>
        <v>INT-332934</v>
      </c>
      <c r="E3005" s="877"/>
      <c r="F3005" s="877" t="str">
        <f t="shared" ca="1" si="169"/>
        <v/>
      </c>
      <c r="G3005" s="892"/>
      <c r="H3005" s="873"/>
      <c r="I3005" s="873" t="str">
        <f ca="1">IFERROR(VLOOKUP(INDIRECT("'WPTM - Section F'!F"&amp;B3005),'Overview - Section A'!M$29:R136,6,0),IFERROR(VLOOKUP(INDIRECT("'WPTM - Section F'!F"&amp;B3005),'Overview - Section A'!E$26:J124,6,0),""))</f>
        <v/>
      </c>
      <c r="J3005" s="873" t="str">
        <f t="shared" ca="1" si="170"/>
        <v/>
      </c>
      <c r="K3005" s="877" t="str">
        <f t="shared" ca="1" si="171"/>
        <v/>
      </c>
      <c r="L3005" s="873" t="str">
        <f ca="1">IFERROR(INDEX('Reference Records'!F$360:F654,MATCH(INDIRECT("'WPTM - Section F'!AG"&amp;B3005)&amp;"|"&amp;K3005,'Reference Records'!G$360:G654,0)),"")</f>
        <v/>
      </c>
      <c r="M3005" s="877"/>
      <c r="N3005" s="877"/>
      <c r="O3005" s="873"/>
      <c r="P3005" s="877" t="str">
        <f t="shared" ca="1" si="172"/>
        <v/>
      </c>
      <c r="Q3005" s="877"/>
      <c r="R3005" s="877" t="str">
        <f t="shared" ca="1" si="173"/>
        <v/>
      </c>
      <c r="S3005" s="877"/>
      <c r="T3005" s="878"/>
    </row>
    <row r="3006" spans="1:20" x14ac:dyDescent="0.35">
      <c r="A3006" s="873" t="b">
        <f t="shared" ca="1" si="167"/>
        <v>0</v>
      </c>
      <c r="B3006" s="873">
        <f t="shared" si="166"/>
        <v>25</v>
      </c>
      <c r="C3006" s="891" t="str">
        <f ca="1">IF(COUNTA($G$2907:G3005)=1,"",OFFSET(B3006,-COUNTA($G$2907:G3005)+1,1))</f>
        <v>a1N55000002l9vkEAA</v>
      </c>
      <c r="D3006" s="873" t="str">
        <f t="shared" ca="1" si="168"/>
        <v>INT-332934</v>
      </c>
      <c r="E3006" s="877"/>
      <c r="F3006" s="877" t="str">
        <f t="shared" ca="1" si="169"/>
        <v/>
      </c>
      <c r="G3006" s="892"/>
      <c r="H3006" s="873"/>
      <c r="I3006" s="873" t="str">
        <f ca="1">IFERROR(VLOOKUP(INDIRECT("'WPTM - Section F'!F"&amp;B3006),'Overview - Section A'!M$29:R137,6,0),IFERROR(VLOOKUP(INDIRECT("'WPTM - Section F'!F"&amp;B3006),'Overview - Section A'!E$26:J125,6,0),""))</f>
        <v/>
      </c>
      <c r="J3006" s="873" t="str">
        <f t="shared" ca="1" si="170"/>
        <v/>
      </c>
      <c r="K3006" s="877" t="str">
        <f t="shared" ca="1" si="171"/>
        <v/>
      </c>
      <c r="L3006" s="873" t="str">
        <f ca="1">IFERROR(INDEX('Reference Records'!F$360:F655,MATCH(INDIRECT("'WPTM - Section F'!AG"&amp;B3006)&amp;"|"&amp;K3006,'Reference Records'!G$360:G655,0)),"")</f>
        <v/>
      </c>
      <c r="M3006" s="877"/>
      <c r="N3006" s="877"/>
      <c r="O3006" s="873"/>
      <c r="P3006" s="877" t="str">
        <f t="shared" ca="1" si="172"/>
        <v/>
      </c>
      <c r="Q3006" s="877"/>
      <c r="R3006" s="877" t="str">
        <f t="shared" ca="1" si="173"/>
        <v/>
      </c>
      <c r="S3006" s="877"/>
      <c r="T3006" s="878"/>
    </row>
    <row r="3007" spans="1:20" x14ac:dyDescent="0.35">
      <c r="A3007" s="873" t="b">
        <f t="shared" ca="1" si="167"/>
        <v>0</v>
      </c>
      <c r="B3007" s="873">
        <f t="shared" si="166"/>
        <v>26</v>
      </c>
      <c r="C3007" s="891" t="str">
        <f ca="1">IF(COUNTA($G$2907:G3006)=1,"",OFFSET(B3007,-COUNTA($G$2907:G3006)+1,1))</f>
        <v>a1N55000002l9vlEAA</v>
      </c>
      <c r="D3007" s="873" t="str">
        <f t="shared" ca="1" si="168"/>
        <v>INT-332934</v>
      </c>
      <c r="E3007" s="877"/>
      <c r="F3007" s="877" t="str">
        <f t="shared" ca="1" si="169"/>
        <v/>
      </c>
      <c r="G3007" s="892"/>
      <c r="H3007" s="873"/>
      <c r="I3007" s="873" t="str">
        <f ca="1">IFERROR(VLOOKUP(INDIRECT("'WPTM - Section F'!F"&amp;B3007),'Overview - Section A'!M$29:R138,6,0),IFERROR(VLOOKUP(INDIRECT("'WPTM - Section F'!F"&amp;B3007),'Overview - Section A'!E$26:J126,6,0),""))</f>
        <v/>
      </c>
      <c r="J3007" s="873" t="str">
        <f t="shared" ca="1" si="170"/>
        <v/>
      </c>
      <c r="K3007" s="877" t="str">
        <f t="shared" ca="1" si="171"/>
        <v/>
      </c>
      <c r="L3007" s="873" t="str">
        <f ca="1">IFERROR(INDEX('Reference Records'!F$360:F656,MATCH(INDIRECT("'WPTM - Section F'!AG"&amp;B3007)&amp;"|"&amp;K3007,'Reference Records'!G$360:G656,0)),"")</f>
        <v/>
      </c>
      <c r="M3007" s="877"/>
      <c r="N3007" s="877"/>
      <c r="O3007" s="873"/>
      <c r="P3007" s="877" t="str">
        <f t="shared" ca="1" si="172"/>
        <v/>
      </c>
      <c r="Q3007" s="877"/>
      <c r="R3007" s="877" t="str">
        <f t="shared" ca="1" si="173"/>
        <v/>
      </c>
      <c r="S3007" s="877"/>
      <c r="T3007" s="878"/>
    </row>
    <row r="3008" spans="1:20" x14ac:dyDescent="0.35">
      <c r="A3008" s="873" t="b">
        <f t="shared" ca="1" si="167"/>
        <v>0</v>
      </c>
      <c r="B3008" s="873">
        <f t="shared" si="166"/>
        <v>27</v>
      </c>
      <c r="C3008" s="891" t="str">
        <f ca="1">IF(COUNTA($G$2907:G3007)=1,"",OFFSET(B3008,-COUNTA($G$2907:G3007)+1,1))</f>
        <v>a1N55000002l9vmEAA</v>
      </c>
      <c r="D3008" s="873" t="str">
        <f t="shared" ca="1" si="168"/>
        <v>INT-332934</v>
      </c>
      <c r="E3008" s="877"/>
      <c r="F3008" s="877" t="str">
        <f t="shared" ca="1" si="169"/>
        <v/>
      </c>
      <c r="G3008" s="892"/>
      <c r="H3008" s="873"/>
      <c r="I3008" s="873" t="str">
        <f ca="1">IFERROR(VLOOKUP(INDIRECT("'WPTM - Section F'!F"&amp;B3008),'Overview - Section A'!M$29:R139,6,0),IFERROR(VLOOKUP(INDIRECT("'WPTM - Section F'!F"&amp;B3008),'Overview - Section A'!E$26:J127,6,0),""))</f>
        <v/>
      </c>
      <c r="J3008" s="873" t="str">
        <f t="shared" ca="1" si="170"/>
        <v/>
      </c>
      <c r="K3008" s="877" t="str">
        <f t="shared" ca="1" si="171"/>
        <v/>
      </c>
      <c r="L3008" s="873" t="str">
        <f ca="1">IFERROR(INDEX('Reference Records'!F$360:F657,MATCH(INDIRECT("'WPTM - Section F'!AG"&amp;B3008)&amp;"|"&amp;K3008,'Reference Records'!G$360:G657,0)),"")</f>
        <v/>
      </c>
      <c r="M3008" s="877"/>
      <c r="N3008" s="877"/>
      <c r="O3008" s="873"/>
      <c r="P3008" s="877" t="str">
        <f t="shared" ca="1" si="172"/>
        <v/>
      </c>
      <c r="Q3008" s="877"/>
      <c r="R3008" s="877" t="str">
        <f t="shared" ca="1" si="173"/>
        <v/>
      </c>
      <c r="S3008" s="877"/>
      <c r="T3008" s="878"/>
    </row>
    <row r="3009" spans="1:20" x14ac:dyDescent="0.35">
      <c r="A3009" s="873" t="b">
        <f t="shared" ca="1" si="167"/>
        <v>0</v>
      </c>
      <c r="B3009" s="873">
        <f t="shared" si="166"/>
        <v>28</v>
      </c>
      <c r="C3009" s="891" t="str">
        <f ca="1">IF(COUNTA($G$2907:G3008)=1,"",OFFSET(B3009,-COUNTA($G$2907:G3008)+1,1))</f>
        <v>a1N55000002l9vnEAA</v>
      </c>
      <c r="D3009" s="873" t="str">
        <f t="shared" ca="1" si="168"/>
        <v>INT-332934</v>
      </c>
      <c r="E3009" s="877"/>
      <c r="F3009" s="877" t="str">
        <f t="shared" ca="1" si="169"/>
        <v/>
      </c>
      <c r="G3009" s="892"/>
      <c r="H3009" s="873"/>
      <c r="I3009" s="873" t="str">
        <f ca="1">IFERROR(VLOOKUP(INDIRECT("'WPTM - Section F'!F"&amp;B3009),'Overview - Section A'!M$29:R140,6,0),IFERROR(VLOOKUP(INDIRECT("'WPTM - Section F'!F"&amp;B3009),'Overview - Section A'!E$26:J128,6,0),""))</f>
        <v/>
      </c>
      <c r="J3009" s="873" t="str">
        <f t="shared" ca="1" si="170"/>
        <v/>
      </c>
      <c r="K3009" s="877" t="str">
        <f t="shared" ca="1" si="171"/>
        <v/>
      </c>
      <c r="L3009" s="873" t="str">
        <f ca="1">IFERROR(INDEX('Reference Records'!F$360:F658,MATCH(INDIRECT("'WPTM - Section F'!AG"&amp;B3009)&amp;"|"&amp;K3009,'Reference Records'!G$360:G658,0)),"")</f>
        <v/>
      </c>
      <c r="M3009" s="877"/>
      <c r="N3009" s="877"/>
      <c r="O3009" s="873"/>
      <c r="P3009" s="877" t="str">
        <f t="shared" ca="1" si="172"/>
        <v/>
      </c>
      <c r="Q3009" s="877"/>
      <c r="R3009" s="877" t="str">
        <f t="shared" ca="1" si="173"/>
        <v/>
      </c>
      <c r="S3009" s="877"/>
      <c r="T3009" s="878"/>
    </row>
    <row r="3010" spans="1:20" x14ac:dyDescent="0.35">
      <c r="A3010" s="873" t="b">
        <f t="shared" ca="1" si="167"/>
        <v>0</v>
      </c>
      <c r="B3010" s="873">
        <f t="shared" si="166"/>
        <v>29</v>
      </c>
      <c r="C3010" s="891" t="str">
        <f ca="1">IF(COUNTA($G$2907:G3009)=1,"",OFFSET(B3010,-COUNTA($G$2907:G3009)+1,1))</f>
        <v>a1N55000002l9voEAA</v>
      </c>
      <c r="D3010" s="873" t="str">
        <f t="shared" ca="1" si="168"/>
        <v>INT-332934</v>
      </c>
      <c r="E3010" s="877"/>
      <c r="F3010" s="877" t="str">
        <f t="shared" ca="1" si="169"/>
        <v/>
      </c>
      <c r="G3010" s="892"/>
      <c r="H3010" s="873"/>
      <c r="I3010" s="873" t="str">
        <f ca="1">IFERROR(VLOOKUP(INDIRECT("'WPTM - Section F'!F"&amp;B3010),'Overview - Section A'!M$29:R141,6,0),IFERROR(VLOOKUP(INDIRECT("'WPTM - Section F'!F"&amp;B3010),'Overview - Section A'!E$26:J129,6,0),""))</f>
        <v/>
      </c>
      <c r="J3010" s="873" t="str">
        <f t="shared" ca="1" si="170"/>
        <v/>
      </c>
      <c r="K3010" s="877" t="str">
        <f t="shared" ca="1" si="171"/>
        <v/>
      </c>
      <c r="L3010" s="873" t="str">
        <f ca="1">IFERROR(INDEX('Reference Records'!F$360:F659,MATCH(INDIRECT("'WPTM - Section F'!AG"&amp;B3010)&amp;"|"&amp;K3010,'Reference Records'!G$360:G659,0)),"")</f>
        <v/>
      </c>
      <c r="M3010" s="877"/>
      <c r="N3010" s="877"/>
      <c r="O3010" s="873"/>
      <c r="P3010" s="877" t="str">
        <f t="shared" ca="1" si="172"/>
        <v/>
      </c>
      <c r="Q3010" s="877"/>
      <c r="R3010" s="877" t="str">
        <f t="shared" ca="1" si="173"/>
        <v/>
      </c>
      <c r="S3010" s="877"/>
      <c r="T3010" s="878"/>
    </row>
    <row r="3011" spans="1:20" x14ac:dyDescent="0.35">
      <c r="A3011" s="873" t="b">
        <f t="shared" ca="1" si="167"/>
        <v>0</v>
      </c>
      <c r="B3011" s="873">
        <f t="shared" si="166"/>
        <v>30</v>
      </c>
      <c r="C3011" s="891" t="str">
        <f ca="1">IF(COUNTA($G$2907:G3010)=1,"",OFFSET(B3011,-COUNTA($G$2907:G3010)+1,1))</f>
        <v>a1N55000002l9vpEAA</v>
      </c>
      <c r="D3011" s="873" t="str">
        <f t="shared" ca="1" si="168"/>
        <v>INT-332934</v>
      </c>
      <c r="E3011" s="877"/>
      <c r="F3011" s="877" t="str">
        <f t="shared" ca="1" si="169"/>
        <v/>
      </c>
      <c r="G3011" s="892"/>
      <c r="H3011" s="873"/>
      <c r="I3011" s="873" t="str">
        <f ca="1">IFERROR(VLOOKUP(INDIRECT("'WPTM - Section F'!F"&amp;B3011),'Overview - Section A'!M$29:R142,6,0),IFERROR(VLOOKUP(INDIRECT("'WPTM - Section F'!F"&amp;B3011),'Overview - Section A'!E$26:J130,6,0),""))</f>
        <v/>
      </c>
      <c r="J3011" s="873" t="str">
        <f t="shared" ca="1" si="170"/>
        <v/>
      </c>
      <c r="K3011" s="877" t="str">
        <f t="shared" ca="1" si="171"/>
        <v/>
      </c>
      <c r="L3011" s="873" t="str">
        <f ca="1">IFERROR(INDEX('Reference Records'!F$360:F660,MATCH(INDIRECT("'WPTM - Section F'!AG"&amp;B3011)&amp;"|"&amp;K3011,'Reference Records'!G$360:G660,0)),"")</f>
        <v/>
      </c>
      <c r="M3011" s="877"/>
      <c r="N3011" s="877"/>
      <c r="O3011" s="873"/>
      <c r="P3011" s="877" t="str">
        <f t="shared" ca="1" si="172"/>
        <v/>
      </c>
      <c r="Q3011" s="877"/>
      <c r="R3011" s="877" t="str">
        <f t="shared" ca="1" si="173"/>
        <v/>
      </c>
      <c r="S3011" s="877"/>
      <c r="T3011" s="878"/>
    </row>
    <row r="3012" spans="1:20" x14ac:dyDescent="0.35">
      <c r="A3012" s="873" t="b">
        <f t="shared" ca="1" si="167"/>
        <v>0</v>
      </c>
      <c r="B3012" s="873">
        <f t="shared" si="166"/>
        <v>31</v>
      </c>
      <c r="C3012" s="891" t="str">
        <f ca="1">IF(COUNTA($G$2907:G3011)=1,"",OFFSET(B3012,-COUNTA($G$2907:G3011)+1,1))</f>
        <v>a1N55000002l9vqEAA</v>
      </c>
      <c r="D3012" s="873" t="str">
        <f t="shared" ca="1" si="168"/>
        <v>INT-332934</v>
      </c>
      <c r="E3012" s="877"/>
      <c r="F3012" s="877" t="str">
        <f t="shared" ca="1" si="169"/>
        <v/>
      </c>
      <c r="G3012" s="892"/>
      <c r="H3012" s="873"/>
      <c r="I3012" s="873" t="str">
        <f ca="1">IFERROR(VLOOKUP(INDIRECT("'WPTM - Section F'!F"&amp;B3012),'Overview - Section A'!M$29:R143,6,0),IFERROR(VLOOKUP(INDIRECT("'WPTM - Section F'!F"&amp;B3012),'Overview - Section A'!E$26:J131,6,0),""))</f>
        <v/>
      </c>
      <c r="J3012" s="873" t="str">
        <f t="shared" ca="1" si="170"/>
        <v/>
      </c>
      <c r="K3012" s="877" t="str">
        <f t="shared" ca="1" si="171"/>
        <v/>
      </c>
      <c r="L3012" s="873" t="str">
        <f ca="1">IFERROR(INDEX('Reference Records'!F$360:F661,MATCH(INDIRECT("'WPTM - Section F'!AG"&amp;B3012)&amp;"|"&amp;K3012,'Reference Records'!G$360:G661,0)),"")</f>
        <v/>
      </c>
      <c r="M3012" s="877"/>
      <c r="N3012" s="877"/>
      <c r="O3012" s="873"/>
      <c r="P3012" s="877" t="str">
        <f t="shared" ca="1" si="172"/>
        <v/>
      </c>
      <c r="Q3012" s="877"/>
      <c r="R3012" s="877" t="str">
        <f t="shared" ca="1" si="173"/>
        <v/>
      </c>
      <c r="S3012" s="877"/>
      <c r="T3012" s="878"/>
    </row>
    <row r="3013" spans="1:20" x14ac:dyDescent="0.35">
      <c r="A3013" s="873" t="b">
        <f t="shared" ca="1" si="167"/>
        <v>0</v>
      </c>
      <c r="B3013" s="873">
        <f t="shared" si="166"/>
        <v>32</v>
      </c>
      <c r="C3013" s="891" t="str">
        <f ca="1">IF(COUNTA($G$2907:G3012)=1,"",OFFSET(B3013,-COUNTA($G$2907:G3012)+1,1))</f>
        <v>a1N55000002l9vrEAA</v>
      </c>
      <c r="D3013" s="873" t="str">
        <f t="shared" ca="1" si="168"/>
        <v>INT-332934</v>
      </c>
      <c r="E3013" s="877"/>
      <c r="F3013" s="877" t="str">
        <f t="shared" ca="1" si="169"/>
        <v/>
      </c>
      <c r="G3013" s="892"/>
      <c r="H3013" s="873"/>
      <c r="I3013" s="873" t="str">
        <f ca="1">IFERROR(VLOOKUP(INDIRECT("'WPTM - Section F'!F"&amp;B3013),'Overview - Section A'!M$29:R144,6,0),IFERROR(VLOOKUP(INDIRECT("'WPTM - Section F'!F"&amp;B3013),'Overview - Section A'!E$26:J132,6,0),""))</f>
        <v/>
      </c>
      <c r="J3013" s="873" t="str">
        <f t="shared" ca="1" si="170"/>
        <v/>
      </c>
      <c r="K3013" s="877" t="str">
        <f t="shared" ca="1" si="171"/>
        <v/>
      </c>
      <c r="L3013" s="873" t="str">
        <f ca="1">IFERROR(INDEX('Reference Records'!F$360:F662,MATCH(INDIRECT("'WPTM - Section F'!AG"&amp;B3013)&amp;"|"&amp;K3013,'Reference Records'!G$360:G662,0)),"")</f>
        <v/>
      </c>
      <c r="M3013" s="877"/>
      <c r="N3013" s="877"/>
      <c r="O3013" s="873"/>
      <c r="P3013" s="877" t="str">
        <f t="shared" ca="1" si="172"/>
        <v/>
      </c>
      <c r="Q3013" s="877"/>
      <c r="R3013" s="877" t="str">
        <f t="shared" ca="1" si="173"/>
        <v/>
      </c>
      <c r="S3013" s="877"/>
      <c r="T3013" s="878"/>
    </row>
    <row r="3014" spans="1:20" x14ac:dyDescent="0.35">
      <c r="A3014" s="873" t="b">
        <f t="shared" ca="1" si="167"/>
        <v>0</v>
      </c>
      <c r="B3014" s="873">
        <f t="shared" si="166"/>
        <v>33</v>
      </c>
      <c r="C3014" s="891" t="str">
        <f ca="1">IF(COUNTA($G$2907:G3013)=1,"",OFFSET(B3014,-COUNTA($G$2907:G3013)+1,1))</f>
        <v>a1N55000002l9vsEAA</v>
      </c>
      <c r="D3014" s="873" t="str">
        <f t="shared" ca="1" si="168"/>
        <v>INT-332934</v>
      </c>
      <c r="E3014" s="877"/>
      <c r="F3014" s="877" t="str">
        <f t="shared" ca="1" si="169"/>
        <v/>
      </c>
      <c r="G3014" s="892"/>
      <c r="H3014" s="873"/>
      <c r="I3014" s="873" t="str">
        <f ca="1">IFERROR(VLOOKUP(INDIRECT("'WPTM - Section F'!F"&amp;B3014),'Overview - Section A'!M$29:R145,6,0),IFERROR(VLOOKUP(INDIRECT("'WPTM - Section F'!F"&amp;B3014),'Overview - Section A'!E$26:J133,6,0),""))</f>
        <v/>
      </c>
      <c r="J3014" s="873" t="str">
        <f t="shared" ca="1" si="170"/>
        <v/>
      </c>
      <c r="K3014" s="877" t="str">
        <f t="shared" ca="1" si="171"/>
        <v/>
      </c>
      <c r="L3014" s="873" t="str">
        <f ca="1">IFERROR(INDEX('Reference Records'!F$360:F663,MATCH(INDIRECT("'WPTM - Section F'!AG"&amp;B3014)&amp;"|"&amp;K3014,'Reference Records'!G$360:G663,0)),"")</f>
        <v/>
      </c>
      <c r="M3014" s="877"/>
      <c r="N3014" s="877"/>
      <c r="O3014" s="873"/>
      <c r="P3014" s="877" t="str">
        <f t="shared" ca="1" si="172"/>
        <v/>
      </c>
      <c r="Q3014" s="877"/>
      <c r="R3014" s="877" t="str">
        <f t="shared" ca="1" si="173"/>
        <v/>
      </c>
      <c r="S3014" s="877"/>
      <c r="T3014" s="878"/>
    </row>
    <row r="3015" spans="1:20" x14ac:dyDescent="0.35">
      <c r="A3015" s="873" t="b">
        <f t="shared" ca="1" si="167"/>
        <v>0</v>
      </c>
      <c r="B3015" s="873">
        <f t="shared" si="166"/>
        <v>34</v>
      </c>
      <c r="C3015" s="891" t="str">
        <f ca="1">IF(COUNTA($G$2907:G3014)=1,"",OFFSET(B3015,-COUNTA($G$2907:G3014)+1,1))</f>
        <v>a1N55000002l9vtEAA</v>
      </c>
      <c r="D3015" s="873" t="str">
        <f t="shared" ca="1" si="168"/>
        <v>INT-332934</v>
      </c>
      <c r="E3015" s="877"/>
      <c r="F3015" s="877" t="str">
        <f t="shared" ca="1" si="169"/>
        <v/>
      </c>
      <c r="G3015" s="892"/>
      <c r="H3015" s="873"/>
      <c r="I3015" s="873" t="str">
        <f ca="1">IFERROR(VLOOKUP(INDIRECT("'WPTM - Section F'!F"&amp;B3015),'Overview - Section A'!M$29:R146,6,0),IFERROR(VLOOKUP(INDIRECT("'WPTM - Section F'!F"&amp;B3015),'Overview - Section A'!E$26:J134,6,0),""))</f>
        <v/>
      </c>
      <c r="J3015" s="873" t="str">
        <f t="shared" ca="1" si="170"/>
        <v/>
      </c>
      <c r="K3015" s="877" t="str">
        <f t="shared" ca="1" si="171"/>
        <v/>
      </c>
      <c r="L3015" s="873" t="str">
        <f ca="1">IFERROR(INDEX('Reference Records'!F$360:F664,MATCH(INDIRECT("'WPTM - Section F'!AG"&amp;B3015)&amp;"|"&amp;K3015,'Reference Records'!G$360:G664,0)),"")</f>
        <v/>
      </c>
      <c r="M3015" s="877"/>
      <c r="N3015" s="877"/>
      <c r="O3015" s="873"/>
      <c r="P3015" s="877" t="str">
        <f t="shared" ca="1" si="172"/>
        <v/>
      </c>
      <c r="Q3015" s="877"/>
      <c r="R3015" s="877" t="str">
        <f t="shared" ca="1" si="173"/>
        <v/>
      </c>
      <c r="S3015" s="877"/>
      <c r="T3015" s="878"/>
    </row>
    <row r="3016" spans="1:20" x14ac:dyDescent="0.35">
      <c r="A3016" s="873" t="b">
        <f t="shared" ca="1" si="167"/>
        <v>0</v>
      </c>
      <c r="B3016" s="873">
        <f t="shared" si="166"/>
        <v>35</v>
      </c>
      <c r="C3016" s="891" t="str">
        <f ca="1">IF(COUNTA($G$2907:G3015)=1,"",OFFSET(B3016,-COUNTA($G$2907:G3015)+1,1))</f>
        <v>a1N55000002l9vuEAA</v>
      </c>
      <c r="D3016" s="873" t="str">
        <f t="shared" ca="1" si="168"/>
        <v>INT-332934</v>
      </c>
      <c r="E3016" s="877"/>
      <c r="F3016" s="877" t="str">
        <f t="shared" ca="1" si="169"/>
        <v/>
      </c>
      <c r="G3016" s="892"/>
      <c r="H3016" s="873"/>
      <c r="I3016" s="873" t="str">
        <f ca="1">IFERROR(VLOOKUP(INDIRECT("'WPTM - Section F'!F"&amp;B3016),'Overview - Section A'!M$29:R147,6,0),IFERROR(VLOOKUP(INDIRECT("'WPTM - Section F'!F"&amp;B3016),'Overview - Section A'!E$26:J135,6,0),""))</f>
        <v/>
      </c>
      <c r="J3016" s="873" t="str">
        <f t="shared" ca="1" si="170"/>
        <v/>
      </c>
      <c r="K3016" s="877" t="str">
        <f t="shared" ca="1" si="171"/>
        <v/>
      </c>
      <c r="L3016" s="873" t="str">
        <f ca="1">IFERROR(INDEX('Reference Records'!F$360:F665,MATCH(INDIRECT("'WPTM - Section F'!AG"&amp;B3016)&amp;"|"&amp;K3016,'Reference Records'!G$360:G665,0)),"")</f>
        <v/>
      </c>
      <c r="M3016" s="877"/>
      <c r="N3016" s="877"/>
      <c r="O3016" s="873"/>
      <c r="P3016" s="877" t="str">
        <f t="shared" ca="1" si="172"/>
        <v/>
      </c>
      <c r="Q3016" s="877"/>
      <c r="R3016" s="877" t="str">
        <f t="shared" ca="1" si="173"/>
        <v/>
      </c>
      <c r="S3016" s="877"/>
      <c r="T3016" s="878"/>
    </row>
    <row r="3017" spans="1:20" x14ac:dyDescent="0.35">
      <c r="A3017" s="873" t="b">
        <f t="shared" ca="1" si="167"/>
        <v>0</v>
      </c>
      <c r="B3017" s="873">
        <f t="shared" si="166"/>
        <v>36</v>
      </c>
      <c r="C3017" s="891" t="str">
        <f ca="1">IF(COUNTA($G$2907:G3016)=1,"",OFFSET(B3017,-COUNTA($G$2907:G3016)+1,1))</f>
        <v>a1N55000002l9vvEAA</v>
      </c>
      <c r="D3017" s="873" t="str">
        <f t="shared" ca="1" si="168"/>
        <v>INT-332934</v>
      </c>
      <c r="E3017" s="877"/>
      <c r="F3017" s="877" t="str">
        <f t="shared" ca="1" si="169"/>
        <v/>
      </c>
      <c r="G3017" s="892"/>
      <c r="H3017" s="873"/>
      <c r="I3017" s="873" t="str">
        <f ca="1">IFERROR(VLOOKUP(INDIRECT("'WPTM - Section F'!F"&amp;B3017),'Overview - Section A'!M$29:R148,6,0),IFERROR(VLOOKUP(INDIRECT("'WPTM - Section F'!F"&amp;B3017),'Overview - Section A'!E$26:J136,6,0),""))</f>
        <v/>
      </c>
      <c r="J3017" s="873" t="str">
        <f t="shared" ca="1" si="170"/>
        <v/>
      </c>
      <c r="K3017" s="877" t="str">
        <f t="shared" ca="1" si="171"/>
        <v/>
      </c>
      <c r="L3017" s="873" t="str">
        <f ca="1">IFERROR(INDEX('Reference Records'!F$360:F666,MATCH(INDIRECT("'WPTM - Section F'!AG"&amp;B3017)&amp;"|"&amp;K3017,'Reference Records'!G$360:G666,0)),"")</f>
        <v/>
      </c>
      <c r="M3017" s="877"/>
      <c r="N3017" s="877"/>
      <c r="O3017" s="873"/>
      <c r="P3017" s="877" t="str">
        <f t="shared" ca="1" si="172"/>
        <v/>
      </c>
      <c r="Q3017" s="877"/>
      <c r="R3017" s="877" t="str">
        <f t="shared" ca="1" si="173"/>
        <v/>
      </c>
      <c r="S3017" s="877"/>
      <c r="T3017" s="878"/>
    </row>
    <row r="3018" spans="1:20" x14ac:dyDescent="0.35">
      <c r="A3018" s="873" t="b">
        <f t="shared" ca="1" si="167"/>
        <v>0</v>
      </c>
      <c r="B3018" s="873">
        <f t="shared" si="166"/>
        <v>37</v>
      </c>
      <c r="C3018" s="891" t="str">
        <f ca="1">IF(COUNTA($G$2907:G3017)=1,"",OFFSET(B3018,-COUNTA($G$2907:G3017)+1,1))</f>
        <v>a1N55000002l9vwEAA</v>
      </c>
      <c r="D3018" s="873" t="str">
        <f t="shared" ca="1" si="168"/>
        <v>INT-332934</v>
      </c>
      <c r="E3018" s="877"/>
      <c r="F3018" s="877" t="str">
        <f t="shared" ca="1" si="169"/>
        <v/>
      </c>
      <c r="G3018" s="892"/>
      <c r="H3018" s="873"/>
      <c r="I3018" s="873" t="str">
        <f ca="1">IFERROR(VLOOKUP(INDIRECT("'WPTM - Section F'!F"&amp;B3018),'Overview - Section A'!M$29:R149,6,0),IFERROR(VLOOKUP(INDIRECT("'WPTM - Section F'!F"&amp;B3018),'Overview - Section A'!E$26:J137,6,0),""))</f>
        <v/>
      </c>
      <c r="J3018" s="873" t="str">
        <f t="shared" ca="1" si="170"/>
        <v/>
      </c>
      <c r="K3018" s="877" t="str">
        <f t="shared" ca="1" si="171"/>
        <v/>
      </c>
      <c r="L3018" s="873" t="str">
        <f ca="1">IFERROR(INDEX('Reference Records'!F$360:F667,MATCH(INDIRECT("'WPTM - Section F'!AG"&amp;B3018)&amp;"|"&amp;K3018,'Reference Records'!G$360:G667,0)),"")</f>
        <v/>
      </c>
      <c r="M3018" s="877"/>
      <c r="N3018" s="877"/>
      <c r="O3018" s="873"/>
      <c r="P3018" s="877" t="str">
        <f t="shared" ca="1" si="172"/>
        <v/>
      </c>
      <c r="Q3018" s="877"/>
      <c r="R3018" s="877" t="str">
        <f t="shared" ca="1" si="173"/>
        <v/>
      </c>
      <c r="S3018" s="877"/>
      <c r="T3018" s="878"/>
    </row>
    <row r="3019" spans="1:20" x14ac:dyDescent="0.35">
      <c r="A3019" s="873" t="b">
        <f t="shared" ca="1" si="167"/>
        <v>0</v>
      </c>
      <c r="B3019" s="873">
        <f t="shared" si="166"/>
        <v>38</v>
      </c>
      <c r="C3019" s="891" t="str">
        <f ca="1">IF(COUNTA($G$2907:G3018)=1,"",OFFSET(B3019,-COUNTA($G$2907:G3018)+1,1))</f>
        <v>a1N55000002l9vxEAA</v>
      </c>
      <c r="D3019" s="873" t="str">
        <f t="shared" ca="1" si="168"/>
        <v>INT-332934</v>
      </c>
      <c r="E3019" s="877"/>
      <c r="F3019" s="877" t="str">
        <f t="shared" ca="1" si="169"/>
        <v/>
      </c>
      <c r="G3019" s="892"/>
      <c r="H3019" s="873"/>
      <c r="I3019" s="873" t="str">
        <f ca="1">IFERROR(VLOOKUP(INDIRECT("'WPTM - Section F'!F"&amp;B3019),'Overview - Section A'!M$29:R150,6,0),IFERROR(VLOOKUP(INDIRECT("'WPTM - Section F'!F"&amp;B3019),'Overview - Section A'!E$26:J138,6,0),""))</f>
        <v/>
      </c>
      <c r="J3019" s="873" t="str">
        <f t="shared" ca="1" si="170"/>
        <v/>
      </c>
      <c r="K3019" s="877" t="str">
        <f t="shared" ca="1" si="171"/>
        <v/>
      </c>
      <c r="L3019" s="873" t="str">
        <f ca="1">IFERROR(INDEX('Reference Records'!F$360:F668,MATCH(INDIRECT("'WPTM - Section F'!AG"&amp;B3019)&amp;"|"&amp;K3019,'Reference Records'!G$360:G668,0)),"")</f>
        <v/>
      </c>
      <c r="M3019" s="877"/>
      <c r="N3019" s="877"/>
      <c r="O3019" s="873"/>
      <c r="P3019" s="877" t="str">
        <f t="shared" ca="1" si="172"/>
        <v/>
      </c>
      <c r="Q3019" s="877"/>
      <c r="R3019" s="877" t="str">
        <f t="shared" ca="1" si="173"/>
        <v/>
      </c>
      <c r="S3019" s="877"/>
      <c r="T3019" s="878"/>
    </row>
    <row r="3020" spans="1:20" x14ac:dyDescent="0.35">
      <c r="A3020" s="873" t="b">
        <f t="shared" ca="1" si="167"/>
        <v>0</v>
      </c>
      <c r="B3020" s="873">
        <f t="shared" si="166"/>
        <v>39</v>
      </c>
      <c r="C3020" s="891" t="str">
        <f ca="1">IF(COUNTA($G$2907:G3019)=1,"",OFFSET(B3020,-COUNTA($G$2907:G3019)+1,1))</f>
        <v>a1N55000002l9vyEAA</v>
      </c>
      <c r="D3020" s="873" t="str">
        <f t="shared" ca="1" si="168"/>
        <v>INT-332934</v>
      </c>
      <c r="E3020" s="877"/>
      <c r="F3020" s="877" t="str">
        <f t="shared" ca="1" si="169"/>
        <v/>
      </c>
      <c r="G3020" s="892"/>
      <c r="H3020" s="873"/>
      <c r="I3020" s="873" t="str">
        <f ca="1">IFERROR(VLOOKUP(INDIRECT("'WPTM - Section F'!F"&amp;B3020),'Overview - Section A'!M$29:R151,6,0),IFERROR(VLOOKUP(INDIRECT("'WPTM - Section F'!F"&amp;B3020),'Overview - Section A'!E$26:J139,6,0),""))</f>
        <v/>
      </c>
      <c r="J3020" s="873" t="str">
        <f t="shared" ca="1" si="170"/>
        <v/>
      </c>
      <c r="K3020" s="877" t="str">
        <f t="shared" ca="1" si="171"/>
        <v/>
      </c>
      <c r="L3020" s="873" t="str">
        <f ca="1">IFERROR(INDEX('Reference Records'!F$360:F669,MATCH(INDIRECT("'WPTM - Section F'!AG"&amp;B3020)&amp;"|"&amp;K3020,'Reference Records'!G$360:G669,0)),"")</f>
        <v/>
      </c>
      <c r="M3020" s="877"/>
      <c r="N3020" s="877"/>
      <c r="O3020" s="873"/>
      <c r="P3020" s="877" t="str">
        <f t="shared" ca="1" si="172"/>
        <v/>
      </c>
      <c r="Q3020" s="877"/>
      <c r="R3020" s="877" t="str">
        <f t="shared" ca="1" si="173"/>
        <v/>
      </c>
      <c r="S3020" s="877"/>
      <c r="T3020" s="878"/>
    </row>
    <row r="3021" spans="1:20" x14ac:dyDescent="0.35">
      <c r="A3021" s="873" t="b">
        <f t="shared" ca="1" si="167"/>
        <v>0</v>
      </c>
      <c r="B3021" s="873">
        <f t="shared" si="166"/>
        <v>40</v>
      </c>
      <c r="C3021" s="891" t="str">
        <f ca="1">IF(COUNTA($G$2907:G3020)=1,"",OFFSET(B3021,-COUNTA($G$2907:G3020)+1,1))</f>
        <v>a1N55000002l9vzEAA</v>
      </c>
      <c r="D3021" s="873" t="str">
        <f t="shared" ca="1" si="168"/>
        <v>INT-332934</v>
      </c>
      <c r="E3021" s="877"/>
      <c r="F3021" s="877" t="str">
        <f t="shared" ca="1" si="169"/>
        <v/>
      </c>
      <c r="G3021" s="892"/>
      <c r="H3021" s="873"/>
      <c r="I3021" s="873" t="str">
        <f ca="1">IFERROR(VLOOKUP(INDIRECT("'WPTM - Section F'!F"&amp;B3021),'Overview - Section A'!M$29:R152,6,0),IFERROR(VLOOKUP(INDIRECT("'WPTM - Section F'!F"&amp;B3021),'Overview - Section A'!E$26:J140,6,0),""))</f>
        <v/>
      </c>
      <c r="J3021" s="873" t="str">
        <f t="shared" ca="1" si="170"/>
        <v/>
      </c>
      <c r="K3021" s="877" t="str">
        <f t="shared" ca="1" si="171"/>
        <v/>
      </c>
      <c r="L3021" s="873" t="str">
        <f ca="1">IFERROR(INDEX('Reference Records'!F$360:F670,MATCH(INDIRECT("'WPTM - Section F'!AG"&amp;B3021)&amp;"|"&amp;K3021,'Reference Records'!G$360:G670,0)),"")</f>
        <v/>
      </c>
      <c r="M3021" s="877"/>
      <c r="N3021" s="877"/>
      <c r="O3021" s="873"/>
      <c r="P3021" s="877" t="str">
        <f t="shared" ca="1" si="172"/>
        <v/>
      </c>
      <c r="Q3021" s="877"/>
      <c r="R3021" s="877" t="str">
        <f t="shared" ca="1" si="173"/>
        <v/>
      </c>
      <c r="S3021" s="877"/>
      <c r="T3021" s="878"/>
    </row>
    <row r="3022" spans="1:20" x14ac:dyDescent="0.35">
      <c r="A3022" s="873" t="b">
        <f t="shared" ca="1" si="167"/>
        <v>0</v>
      </c>
      <c r="B3022" s="873">
        <f t="shared" si="166"/>
        <v>41</v>
      </c>
      <c r="C3022" s="891" t="str">
        <f ca="1">IF(COUNTA($G$2907:G3021)=1,"",OFFSET(B3022,-COUNTA($G$2907:G3021)+1,1))</f>
        <v>a1N55000002l9w0EAA</v>
      </c>
      <c r="D3022" s="873" t="str">
        <f t="shared" ca="1" si="168"/>
        <v>INT-332934</v>
      </c>
      <c r="E3022" s="877"/>
      <c r="F3022" s="877" t="str">
        <f t="shared" ca="1" si="169"/>
        <v/>
      </c>
      <c r="G3022" s="892"/>
      <c r="H3022" s="873"/>
      <c r="I3022" s="873" t="str">
        <f ca="1">IFERROR(VLOOKUP(INDIRECT("'WPTM - Section F'!F"&amp;B3022),'Overview - Section A'!M$29:R153,6,0),IFERROR(VLOOKUP(INDIRECT("'WPTM - Section F'!F"&amp;B3022),'Overview - Section A'!E$26:J141,6,0),""))</f>
        <v/>
      </c>
      <c r="J3022" s="873" t="str">
        <f t="shared" ca="1" si="170"/>
        <v/>
      </c>
      <c r="K3022" s="877" t="str">
        <f t="shared" ca="1" si="171"/>
        <v/>
      </c>
      <c r="L3022" s="873" t="str">
        <f ca="1">IFERROR(INDEX('Reference Records'!F$360:F671,MATCH(INDIRECT("'WPTM - Section F'!AG"&amp;B3022)&amp;"|"&amp;K3022,'Reference Records'!G$360:G671,0)),"")</f>
        <v/>
      </c>
      <c r="M3022" s="877"/>
      <c r="N3022" s="877"/>
      <c r="O3022" s="873"/>
      <c r="P3022" s="877" t="str">
        <f t="shared" ca="1" si="172"/>
        <v/>
      </c>
      <c r="Q3022" s="877"/>
      <c r="R3022" s="877" t="str">
        <f t="shared" ca="1" si="173"/>
        <v/>
      </c>
      <c r="S3022" s="877"/>
      <c r="T3022" s="878"/>
    </row>
    <row r="3023" spans="1:20" x14ac:dyDescent="0.35">
      <c r="A3023" s="873" t="b">
        <f t="shared" ca="1" si="167"/>
        <v>0</v>
      </c>
      <c r="B3023" s="873">
        <f t="shared" si="166"/>
        <v>42</v>
      </c>
      <c r="C3023" s="891" t="str">
        <f ca="1">IF(COUNTA($G$2907:G3022)=1,"",OFFSET(B3023,-COUNTA($G$2907:G3022)+1,1))</f>
        <v>a1N55000002l9w1EAA</v>
      </c>
      <c r="D3023" s="873" t="str">
        <f t="shared" ca="1" si="168"/>
        <v>INT-332934</v>
      </c>
      <c r="E3023" s="877"/>
      <c r="F3023" s="877" t="str">
        <f t="shared" ca="1" si="169"/>
        <v/>
      </c>
      <c r="G3023" s="892"/>
      <c r="H3023" s="873"/>
      <c r="I3023" s="873" t="str">
        <f ca="1">IFERROR(VLOOKUP(INDIRECT("'WPTM - Section F'!F"&amp;B3023),'Overview - Section A'!M$29:R154,6,0),IFERROR(VLOOKUP(INDIRECT("'WPTM - Section F'!F"&amp;B3023),'Overview - Section A'!E$26:J142,6,0),""))</f>
        <v/>
      </c>
      <c r="J3023" s="873" t="str">
        <f t="shared" ca="1" si="170"/>
        <v/>
      </c>
      <c r="K3023" s="877" t="str">
        <f t="shared" ca="1" si="171"/>
        <v/>
      </c>
      <c r="L3023" s="873" t="str">
        <f ca="1">IFERROR(INDEX('Reference Records'!F$360:F672,MATCH(INDIRECT("'WPTM - Section F'!AG"&amp;B3023)&amp;"|"&amp;K3023,'Reference Records'!G$360:G672,0)),"")</f>
        <v/>
      </c>
      <c r="M3023" s="877"/>
      <c r="N3023" s="877"/>
      <c r="O3023" s="873"/>
      <c r="P3023" s="877" t="str">
        <f t="shared" ca="1" si="172"/>
        <v/>
      </c>
      <c r="Q3023" s="877"/>
      <c r="R3023" s="877" t="str">
        <f t="shared" ca="1" si="173"/>
        <v/>
      </c>
      <c r="S3023" s="877"/>
      <c r="T3023" s="878"/>
    </row>
    <row r="3024" spans="1:20" x14ac:dyDescent="0.35">
      <c r="A3024" s="873" t="b">
        <f t="shared" ca="1" si="167"/>
        <v>0</v>
      </c>
      <c r="B3024" s="873">
        <f t="shared" si="166"/>
        <v>43</v>
      </c>
      <c r="C3024" s="891" t="str">
        <f ca="1">IF(COUNTA($G$2907:G3023)=1,"",OFFSET(B3024,-COUNTA($G$2907:G3023)+1,1))</f>
        <v>a1N55000002l9w2EAA</v>
      </c>
      <c r="D3024" s="873" t="str">
        <f t="shared" ca="1" si="168"/>
        <v>INT-332934</v>
      </c>
      <c r="E3024" s="877"/>
      <c r="F3024" s="877" t="str">
        <f t="shared" ca="1" si="169"/>
        <v/>
      </c>
      <c r="G3024" s="892"/>
      <c r="H3024" s="873"/>
      <c r="I3024" s="873" t="str">
        <f ca="1">IFERROR(VLOOKUP(INDIRECT("'WPTM - Section F'!F"&amp;B3024),'Overview - Section A'!M$29:R155,6,0),IFERROR(VLOOKUP(INDIRECT("'WPTM - Section F'!F"&amp;B3024),'Overview - Section A'!E$26:J143,6,0),""))</f>
        <v/>
      </c>
      <c r="J3024" s="873" t="str">
        <f t="shared" ca="1" si="170"/>
        <v/>
      </c>
      <c r="K3024" s="877" t="str">
        <f t="shared" ca="1" si="171"/>
        <v/>
      </c>
      <c r="L3024" s="873" t="str">
        <f ca="1">IFERROR(INDEX('Reference Records'!F$360:F673,MATCH(INDIRECT("'WPTM - Section F'!AG"&amp;B3024)&amp;"|"&amp;K3024,'Reference Records'!G$360:G673,0)),"")</f>
        <v/>
      </c>
      <c r="M3024" s="877"/>
      <c r="N3024" s="877"/>
      <c r="O3024" s="873"/>
      <c r="P3024" s="877" t="str">
        <f t="shared" ca="1" si="172"/>
        <v/>
      </c>
      <c r="Q3024" s="877"/>
      <c r="R3024" s="877" t="str">
        <f t="shared" ca="1" si="173"/>
        <v/>
      </c>
      <c r="S3024" s="877"/>
      <c r="T3024" s="878"/>
    </row>
    <row r="3025" spans="1:20" x14ac:dyDescent="0.35">
      <c r="A3025" s="873" t="b">
        <f t="shared" ca="1" si="167"/>
        <v>0</v>
      </c>
      <c r="B3025" s="873">
        <f t="shared" si="166"/>
        <v>44</v>
      </c>
      <c r="C3025" s="891" t="str">
        <f ca="1">IF(COUNTA($G$2907:G3024)=1,"",OFFSET(B3025,-COUNTA($G$2907:G3024)+1,1))</f>
        <v>a1N55000002l9w3EAA</v>
      </c>
      <c r="D3025" s="873" t="str">
        <f t="shared" ca="1" si="168"/>
        <v>INT-332934</v>
      </c>
      <c r="E3025" s="877"/>
      <c r="F3025" s="877" t="str">
        <f t="shared" ca="1" si="169"/>
        <v/>
      </c>
      <c r="G3025" s="892"/>
      <c r="H3025" s="873"/>
      <c r="I3025" s="873" t="str">
        <f ca="1">IFERROR(VLOOKUP(INDIRECT("'WPTM - Section F'!F"&amp;B3025),'Overview - Section A'!M$29:R156,6,0),IFERROR(VLOOKUP(INDIRECT("'WPTM - Section F'!F"&amp;B3025),'Overview - Section A'!E$26:J144,6,0),""))</f>
        <v/>
      </c>
      <c r="J3025" s="873" t="str">
        <f t="shared" ca="1" si="170"/>
        <v/>
      </c>
      <c r="K3025" s="877" t="str">
        <f t="shared" ca="1" si="171"/>
        <v/>
      </c>
      <c r="L3025" s="873" t="str">
        <f ca="1">IFERROR(INDEX('Reference Records'!F$360:F674,MATCH(INDIRECT("'WPTM - Section F'!AG"&amp;B3025)&amp;"|"&amp;K3025,'Reference Records'!G$360:G674,0)),"")</f>
        <v/>
      </c>
      <c r="M3025" s="877"/>
      <c r="N3025" s="877"/>
      <c r="O3025" s="873"/>
      <c r="P3025" s="877" t="str">
        <f t="shared" ca="1" si="172"/>
        <v/>
      </c>
      <c r="Q3025" s="877"/>
      <c r="R3025" s="877" t="str">
        <f t="shared" ca="1" si="173"/>
        <v/>
      </c>
      <c r="S3025" s="877"/>
      <c r="T3025" s="878"/>
    </row>
    <row r="3026" spans="1:20" x14ac:dyDescent="0.35">
      <c r="A3026" s="873" t="b">
        <f t="shared" ca="1" si="167"/>
        <v>0</v>
      </c>
      <c r="B3026" s="873">
        <f t="shared" si="166"/>
        <v>45</v>
      </c>
      <c r="C3026" s="891" t="str">
        <f ca="1">IF(COUNTA($G$2907:G3025)=1,"",OFFSET(B3026,-COUNTA($G$2907:G3025)+1,1))</f>
        <v>a1N55000002l9w4EAA</v>
      </c>
      <c r="D3026" s="873" t="str">
        <f t="shared" ca="1" si="168"/>
        <v>INT-332934</v>
      </c>
      <c r="E3026" s="877"/>
      <c r="F3026" s="877" t="str">
        <f t="shared" ca="1" si="169"/>
        <v/>
      </c>
      <c r="G3026" s="892"/>
      <c r="H3026" s="873"/>
      <c r="I3026" s="873" t="str">
        <f ca="1">IFERROR(VLOOKUP(INDIRECT("'WPTM - Section F'!F"&amp;B3026),'Overview - Section A'!M$29:R157,6,0),IFERROR(VLOOKUP(INDIRECT("'WPTM - Section F'!F"&amp;B3026),'Overview - Section A'!E$26:J145,6,0),""))</f>
        <v/>
      </c>
      <c r="J3026" s="873" t="str">
        <f t="shared" ca="1" si="170"/>
        <v/>
      </c>
      <c r="K3026" s="877" t="str">
        <f t="shared" ca="1" si="171"/>
        <v/>
      </c>
      <c r="L3026" s="873" t="str">
        <f ca="1">IFERROR(INDEX('Reference Records'!F$360:F675,MATCH(INDIRECT("'WPTM - Section F'!AG"&amp;B3026)&amp;"|"&amp;K3026,'Reference Records'!G$360:G675,0)),"")</f>
        <v/>
      </c>
      <c r="M3026" s="877"/>
      <c r="N3026" s="877"/>
      <c r="O3026" s="873"/>
      <c r="P3026" s="877" t="str">
        <f t="shared" ca="1" si="172"/>
        <v/>
      </c>
      <c r="Q3026" s="877"/>
      <c r="R3026" s="877" t="str">
        <f t="shared" ca="1" si="173"/>
        <v/>
      </c>
      <c r="S3026" s="877"/>
      <c r="T3026" s="878"/>
    </row>
    <row r="3027" spans="1:20" x14ac:dyDescent="0.35">
      <c r="A3027" s="873" t="b">
        <f t="shared" ca="1" si="167"/>
        <v>0</v>
      </c>
      <c r="B3027" s="873">
        <f t="shared" si="166"/>
        <v>46</v>
      </c>
      <c r="C3027" s="891" t="str">
        <f ca="1">IF(COUNTA($G$2907:G3026)=1,"",OFFSET(B3027,-COUNTA($G$2907:G3026)+1,1))</f>
        <v>a1N55000002l9w5EAA</v>
      </c>
      <c r="D3027" s="873" t="str">
        <f t="shared" ca="1" si="168"/>
        <v>INT-332934</v>
      </c>
      <c r="E3027" s="877"/>
      <c r="F3027" s="877" t="str">
        <f t="shared" ca="1" si="169"/>
        <v/>
      </c>
      <c r="G3027" s="892"/>
      <c r="H3027" s="873"/>
      <c r="I3027" s="873" t="str">
        <f ca="1">IFERROR(VLOOKUP(INDIRECT("'WPTM - Section F'!F"&amp;B3027),'Overview - Section A'!M$29:R158,6,0),IFERROR(VLOOKUP(INDIRECT("'WPTM - Section F'!F"&amp;B3027),'Overview - Section A'!E$26:J146,6,0),""))</f>
        <v/>
      </c>
      <c r="J3027" s="873" t="str">
        <f t="shared" ca="1" si="170"/>
        <v/>
      </c>
      <c r="K3027" s="877" t="str">
        <f t="shared" ca="1" si="171"/>
        <v/>
      </c>
      <c r="L3027" s="873" t="str">
        <f ca="1">IFERROR(INDEX('Reference Records'!F$360:F676,MATCH(INDIRECT("'WPTM - Section F'!AG"&amp;B3027)&amp;"|"&amp;K3027,'Reference Records'!G$360:G676,0)),"")</f>
        <v/>
      </c>
      <c r="M3027" s="877"/>
      <c r="N3027" s="877"/>
      <c r="O3027" s="873"/>
      <c r="P3027" s="877" t="str">
        <f t="shared" ca="1" si="172"/>
        <v/>
      </c>
      <c r="Q3027" s="877"/>
      <c r="R3027" s="877" t="str">
        <f t="shared" ca="1" si="173"/>
        <v/>
      </c>
      <c r="S3027" s="877"/>
      <c r="T3027" s="878"/>
    </row>
    <row r="3028" spans="1:20" x14ac:dyDescent="0.35">
      <c r="A3028" s="873" t="b">
        <f t="shared" ca="1" si="167"/>
        <v>0</v>
      </c>
      <c r="B3028" s="873">
        <f t="shared" si="166"/>
        <v>47</v>
      </c>
      <c r="C3028" s="891" t="str">
        <f ca="1">IF(COUNTA($G$2907:G3027)=1,"",OFFSET(B3028,-COUNTA($G$2907:G3027)+1,1))</f>
        <v>a1N55000002l9w6EAA</v>
      </c>
      <c r="D3028" s="873" t="str">
        <f t="shared" ca="1" si="168"/>
        <v>INT-332934</v>
      </c>
      <c r="E3028" s="877"/>
      <c r="F3028" s="877" t="str">
        <f t="shared" ca="1" si="169"/>
        <v/>
      </c>
      <c r="G3028" s="892"/>
      <c r="H3028" s="873"/>
      <c r="I3028" s="873" t="str">
        <f ca="1">IFERROR(VLOOKUP(INDIRECT("'WPTM - Section F'!F"&amp;B3028),'Overview - Section A'!M$29:R159,6,0),IFERROR(VLOOKUP(INDIRECT("'WPTM - Section F'!F"&amp;B3028),'Overview - Section A'!E$26:J147,6,0),""))</f>
        <v/>
      </c>
      <c r="J3028" s="873" t="str">
        <f t="shared" ca="1" si="170"/>
        <v/>
      </c>
      <c r="K3028" s="877" t="str">
        <f t="shared" ca="1" si="171"/>
        <v/>
      </c>
      <c r="L3028" s="873" t="str">
        <f ca="1">IFERROR(INDEX('Reference Records'!F$360:F677,MATCH(INDIRECT("'WPTM - Section F'!AG"&amp;B3028)&amp;"|"&amp;K3028,'Reference Records'!G$360:G677,0)),"")</f>
        <v/>
      </c>
      <c r="M3028" s="877"/>
      <c r="N3028" s="877"/>
      <c r="O3028" s="873"/>
      <c r="P3028" s="877" t="str">
        <f t="shared" ca="1" si="172"/>
        <v/>
      </c>
      <c r="Q3028" s="877"/>
      <c r="R3028" s="877" t="str">
        <f t="shared" ca="1" si="173"/>
        <v/>
      </c>
      <c r="S3028" s="877"/>
      <c r="T3028" s="878"/>
    </row>
    <row r="3029" spans="1:20" x14ac:dyDescent="0.35">
      <c r="A3029" s="873" t="b">
        <f t="shared" ca="1" si="167"/>
        <v>0</v>
      </c>
      <c r="B3029" s="873">
        <f t="shared" si="166"/>
        <v>48</v>
      </c>
      <c r="C3029" s="891" t="str">
        <f ca="1">IF(COUNTA($G$2907:G3028)=1,"",OFFSET(B3029,-COUNTA($G$2907:G3028)+1,1))</f>
        <v>a1N55000002l9w7EAA</v>
      </c>
      <c r="D3029" s="873" t="str">
        <f t="shared" ca="1" si="168"/>
        <v>INT-332934</v>
      </c>
      <c r="E3029" s="877"/>
      <c r="F3029" s="877" t="str">
        <f t="shared" ca="1" si="169"/>
        <v/>
      </c>
      <c r="G3029" s="892"/>
      <c r="H3029" s="873"/>
      <c r="I3029" s="873" t="str">
        <f ca="1">IFERROR(VLOOKUP(INDIRECT("'WPTM - Section F'!F"&amp;B3029),'Overview - Section A'!M$29:R160,6,0),IFERROR(VLOOKUP(INDIRECT("'WPTM - Section F'!F"&amp;B3029),'Overview - Section A'!E$26:J148,6,0),""))</f>
        <v/>
      </c>
      <c r="J3029" s="873" t="str">
        <f t="shared" ca="1" si="170"/>
        <v/>
      </c>
      <c r="K3029" s="877" t="str">
        <f t="shared" ca="1" si="171"/>
        <v/>
      </c>
      <c r="L3029" s="873" t="str">
        <f ca="1">IFERROR(INDEX('Reference Records'!F$360:F678,MATCH(INDIRECT("'WPTM - Section F'!AG"&amp;B3029)&amp;"|"&amp;K3029,'Reference Records'!G$360:G678,0)),"")</f>
        <v/>
      </c>
      <c r="M3029" s="877"/>
      <c r="N3029" s="877"/>
      <c r="O3029" s="873"/>
      <c r="P3029" s="877" t="str">
        <f t="shared" ca="1" si="172"/>
        <v/>
      </c>
      <c r="Q3029" s="877"/>
      <c r="R3029" s="877" t="str">
        <f t="shared" ca="1" si="173"/>
        <v/>
      </c>
      <c r="S3029" s="877"/>
      <c r="T3029" s="878"/>
    </row>
    <row r="3030" spans="1:20" x14ac:dyDescent="0.35">
      <c r="A3030" s="873" t="b">
        <f t="shared" ca="1" si="167"/>
        <v>0</v>
      </c>
      <c r="B3030" s="873">
        <f t="shared" si="166"/>
        <v>49</v>
      </c>
      <c r="C3030" s="891" t="str">
        <f ca="1">IF(COUNTA($G$2907:G3029)=1,"",OFFSET(B3030,-COUNTA($G$2907:G3029)+1,1))</f>
        <v>a1N55000002l9w8EAA</v>
      </c>
      <c r="D3030" s="873" t="str">
        <f t="shared" ca="1" si="168"/>
        <v>INT-332934</v>
      </c>
      <c r="E3030" s="877"/>
      <c r="F3030" s="877" t="str">
        <f t="shared" ca="1" si="169"/>
        <v/>
      </c>
      <c r="G3030" s="892"/>
      <c r="H3030" s="873"/>
      <c r="I3030" s="873" t="str">
        <f ca="1">IFERROR(VLOOKUP(INDIRECT("'WPTM - Section F'!F"&amp;B3030),'Overview - Section A'!M$29:R161,6,0),IFERROR(VLOOKUP(INDIRECT("'WPTM - Section F'!F"&amp;B3030),'Overview - Section A'!E$26:J149,6,0),""))</f>
        <v/>
      </c>
      <c r="J3030" s="873" t="str">
        <f t="shared" ca="1" si="170"/>
        <v/>
      </c>
      <c r="K3030" s="877" t="str">
        <f t="shared" ca="1" si="171"/>
        <v/>
      </c>
      <c r="L3030" s="873" t="str">
        <f ca="1">IFERROR(INDEX('Reference Records'!F$360:F679,MATCH(INDIRECT("'WPTM - Section F'!AG"&amp;B3030)&amp;"|"&amp;K3030,'Reference Records'!G$360:G679,0)),"")</f>
        <v/>
      </c>
      <c r="M3030" s="877"/>
      <c r="N3030" s="877"/>
      <c r="O3030" s="873"/>
      <c r="P3030" s="877" t="str">
        <f t="shared" ca="1" si="172"/>
        <v/>
      </c>
      <c r="Q3030" s="877"/>
      <c r="R3030" s="877" t="str">
        <f t="shared" ca="1" si="173"/>
        <v/>
      </c>
      <c r="S3030" s="877"/>
      <c r="T3030" s="878"/>
    </row>
    <row r="3031" spans="1:20" x14ac:dyDescent="0.35">
      <c r="A3031" s="873" t="b">
        <f t="shared" ca="1" si="167"/>
        <v>0</v>
      </c>
      <c r="B3031" s="873">
        <f t="shared" si="166"/>
        <v>50</v>
      </c>
      <c r="C3031" s="891" t="str">
        <f ca="1">IF(COUNTA($G$2907:G3030)=1,"",OFFSET(B3031,-COUNTA($G$2907:G3030)+1,1))</f>
        <v>a1N55000002l9w9EAA</v>
      </c>
      <c r="D3031" s="873" t="str">
        <f t="shared" ca="1" si="168"/>
        <v>INT-332934</v>
      </c>
      <c r="E3031" s="877"/>
      <c r="F3031" s="877" t="str">
        <f t="shared" ca="1" si="169"/>
        <v/>
      </c>
      <c r="G3031" s="892"/>
      <c r="H3031" s="873"/>
      <c r="I3031" s="873" t="str">
        <f ca="1">IFERROR(VLOOKUP(INDIRECT("'WPTM - Section F'!F"&amp;B3031),'Overview - Section A'!M$29:R162,6,0),IFERROR(VLOOKUP(INDIRECT("'WPTM - Section F'!F"&amp;B3031),'Overview - Section A'!E$26:J150,6,0),""))</f>
        <v/>
      </c>
      <c r="J3031" s="873" t="str">
        <f t="shared" ca="1" si="170"/>
        <v/>
      </c>
      <c r="K3031" s="877" t="str">
        <f t="shared" ca="1" si="171"/>
        <v/>
      </c>
      <c r="L3031" s="873" t="str">
        <f ca="1">IFERROR(INDEX('Reference Records'!F$360:F680,MATCH(INDIRECT("'WPTM - Section F'!AG"&amp;B3031)&amp;"|"&amp;K3031,'Reference Records'!G$360:G680,0)),"")</f>
        <v/>
      </c>
      <c r="M3031" s="877"/>
      <c r="N3031" s="877"/>
      <c r="O3031" s="873"/>
      <c r="P3031" s="877" t="str">
        <f t="shared" ca="1" si="172"/>
        <v/>
      </c>
      <c r="Q3031" s="877"/>
      <c r="R3031" s="877" t="str">
        <f t="shared" ca="1" si="173"/>
        <v/>
      </c>
      <c r="S3031" s="877"/>
      <c r="T3031" s="878"/>
    </row>
    <row r="3032" spans="1:20" x14ac:dyDescent="0.35">
      <c r="A3032" s="873" t="b">
        <f t="shared" ca="1" si="167"/>
        <v>0</v>
      </c>
      <c r="B3032" s="873">
        <f t="shared" si="166"/>
        <v>51</v>
      </c>
      <c r="C3032" s="891" t="str">
        <f ca="1">IF(COUNTA($G$2907:G3031)=1,"",OFFSET(B3032,-COUNTA($G$2907:G3031)+1,1))</f>
        <v>a1N55000002l9wAEAQ</v>
      </c>
      <c r="D3032" s="873" t="str">
        <f t="shared" ca="1" si="168"/>
        <v>INT-332934</v>
      </c>
      <c r="E3032" s="877"/>
      <c r="F3032" s="877" t="str">
        <f t="shared" ca="1" si="169"/>
        <v/>
      </c>
      <c r="G3032" s="892"/>
      <c r="H3032" s="873"/>
      <c r="I3032" s="873" t="str">
        <f ca="1">IFERROR(VLOOKUP(INDIRECT("'WPTM - Section F'!F"&amp;B3032),'Overview - Section A'!M$29:R163,6,0),IFERROR(VLOOKUP(INDIRECT("'WPTM - Section F'!F"&amp;B3032),'Overview - Section A'!E$26:J151,6,0),""))</f>
        <v/>
      </c>
      <c r="J3032" s="873" t="str">
        <f t="shared" ca="1" si="170"/>
        <v/>
      </c>
      <c r="K3032" s="877" t="str">
        <f t="shared" ca="1" si="171"/>
        <v/>
      </c>
      <c r="L3032" s="873" t="str">
        <f ca="1">IFERROR(INDEX('Reference Records'!F$360:F681,MATCH(INDIRECT("'WPTM - Section F'!AG"&amp;B3032)&amp;"|"&amp;K3032,'Reference Records'!G$360:G681,0)),"")</f>
        <v/>
      </c>
      <c r="M3032" s="877"/>
      <c r="N3032" s="877"/>
      <c r="O3032" s="873"/>
      <c r="P3032" s="877" t="str">
        <f t="shared" ca="1" si="172"/>
        <v/>
      </c>
      <c r="Q3032" s="877"/>
      <c r="R3032" s="877" t="str">
        <f t="shared" ca="1" si="173"/>
        <v/>
      </c>
      <c r="S3032" s="877"/>
      <c r="T3032" s="878"/>
    </row>
    <row r="3033" spans="1:20" x14ac:dyDescent="0.35">
      <c r="A3033" s="873" t="b">
        <f t="shared" ca="1" si="167"/>
        <v>0</v>
      </c>
      <c r="B3033" s="873">
        <f t="shared" si="166"/>
        <v>52</v>
      </c>
      <c r="C3033" s="891" t="str">
        <f ca="1">IF(COUNTA($G$2907:G3032)=1,"",OFFSET(B3033,-COUNTA($G$2907:G3032)+1,1))</f>
        <v>a1N55000002l9wBEAQ</v>
      </c>
      <c r="D3033" s="873" t="str">
        <f t="shared" ca="1" si="168"/>
        <v>INT-332934</v>
      </c>
      <c r="E3033" s="877"/>
      <c r="F3033" s="877" t="str">
        <f t="shared" ca="1" si="169"/>
        <v/>
      </c>
      <c r="G3033" s="892"/>
      <c r="H3033" s="873"/>
      <c r="I3033" s="873" t="str">
        <f ca="1">IFERROR(VLOOKUP(INDIRECT("'WPTM - Section F'!F"&amp;B3033),'Overview - Section A'!M$29:R164,6,0),IFERROR(VLOOKUP(INDIRECT("'WPTM - Section F'!F"&amp;B3033),'Overview - Section A'!E$26:J152,6,0),""))</f>
        <v/>
      </c>
      <c r="J3033" s="873" t="str">
        <f t="shared" ca="1" si="170"/>
        <v/>
      </c>
      <c r="K3033" s="877" t="str">
        <f t="shared" ca="1" si="171"/>
        <v/>
      </c>
      <c r="L3033" s="873" t="str">
        <f ca="1">IFERROR(INDEX('Reference Records'!F$360:F682,MATCH(INDIRECT("'WPTM - Section F'!AG"&amp;B3033)&amp;"|"&amp;K3033,'Reference Records'!G$360:G682,0)),"")</f>
        <v/>
      </c>
      <c r="M3033" s="877"/>
      <c r="N3033" s="877"/>
      <c r="O3033" s="873"/>
      <c r="P3033" s="877" t="str">
        <f t="shared" ca="1" si="172"/>
        <v/>
      </c>
      <c r="Q3033" s="877"/>
      <c r="R3033" s="877" t="str">
        <f t="shared" ca="1" si="173"/>
        <v/>
      </c>
      <c r="S3033" s="877"/>
      <c r="T3033" s="878"/>
    </row>
    <row r="3034" spans="1:20" x14ac:dyDescent="0.35">
      <c r="A3034" s="873" t="b">
        <f t="shared" ca="1" si="167"/>
        <v>0</v>
      </c>
      <c r="B3034" s="873">
        <f t="shared" si="166"/>
        <v>53</v>
      </c>
      <c r="C3034" s="891" t="str">
        <f ca="1">IF(COUNTA($G$2907:G3033)=1,"",OFFSET(B3034,-COUNTA($G$2907:G3033)+1,1))</f>
        <v>a1N55000002l9wCEAQ</v>
      </c>
      <c r="D3034" s="873" t="str">
        <f t="shared" ca="1" si="168"/>
        <v>INT-332934</v>
      </c>
      <c r="E3034" s="877"/>
      <c r="F3034" s="877" t="str">
        <f t="shared" ca="1" si="169"/>
        <v/>
      </c>
      <c r="G3034" s="892"/>
      <c r="H3034" s="873"/>
      <c r="I3034" s="873" t="str">
        <f ca="1">IFERROR(VLOOKUP(INDIRECT("'WPTM - Section F'!F"&amp;B3034),'Overview - Section A'!M$29:R165,6,0),IFERROR(VLOOKUP(INDIRECT("'WPTM - Section F'!F"&amp;B3034),'Overview - Section A'!E$26:J153,6,0),""))</f>
        <v/>
      </c>
      <c r="J3034" s="873" t="str">
        <f t="shared" ca="1" si="170"/>
        <v/>
      </c>
      <c r="K3034" s="877" t="str">
        <f t="shared" ca="1" si="171"/>
        <v/>
      </c>
      <c r="L3034" s="873" t="str">
        <f ca="1">IFERROR(INDEX('Reference Records'!F$360:F683,MATCH(INDIRECT("'WPTM - Section F'!AG"&amp;B3034)&amp;"|"&amp;K3034,'Reference Records'!G$360:G683,0)),"")</f>
        <v/>
      </c>
      <c r="M3034" s="877"/>
      <c r="N3034" s="877"/>
      <c r="O3034" s="873"/>
      <c r="P3034" s="877" t="str">
        <f t="shared" ca="1" si="172"/>
        <v/>
      </c>
      <c r="Q3034" s="877"/>
      <c r="R3034" s="877" t="str">
        <f t="shared" ca="1" si="173"/>
        <v/>
      </c>
      <c r="S3034" s="877"/>
      <c r="T3034" s="878"/>
    </row>
    <row r="3035" spans="1:20" x14ac:dyDescent="0.35">
      <c r="A3035" s="873" t="b">
        <f t="shared" ca="1" si="167"/>
        <v>0</v>
      </c>
      <c r="B3035" s="873">
        <f t="shared" si="166"/>
        <v>54</v>
      </c>
      <c r="C3035" s="891" t="str">
        <f ca="1">IF(COUNTA($G$2907:G3034)=1,"",OFFSET(B3035,-COUNTA($G$2907:G3034)+1,1))</f>
        <v>a1N55000002l9wDEAQ</v>
      </c>
      <c r="D3035" s="873" t="str">
        <f t="shared" ca="1" si="168"/>
        <v>INT-332934</v>
      </c>
      <c r="E3035" s="877"/>
      <c r="F3035" s="877" t="str">
        <f t="shared" ca="1" si="169"/>
        <v/>
      </c>
      <c r="G3035" s="892"/>
      <c r="H3035" s="873"/>
      <c r="I3035" s="873" t="str">
        <f ca="1">IFERROR(VLOOKUP(INDIRECT("'WPTM - Section F'!F"&amp;B3035),'Overview - Section A'!M$29:R166,6,0),IFERROR(VLOOKUP(INDIRECT("'WPTM - Section F'!F"&amp;B3035),'Overview - Section A'!E$26:J154,6,0),""))</f>
        <v/>
      </c>
      <c r="J3035" s="873" t="str">
        <f t="shared" ca="1" si="170"/>
        <v/>
      </c>
      <c r="K3035" s="877" t="str">
        <f t="shared" ca="1" si="171"/>
        <v/>
      </c>
      <c r="L3035" s="873" t="str">
        <f ca="1">IFERROR(INDEX('Reference Records'!F$360:F684,MATCH(INDIRECT("'WPTM - Section F'!AG"&amp;B3035)&amp;"|"&amp;K3035,'Reference Records'!G$360:G684,0)),"")</f>
        <v/>
      </c>
      <c r="M3035" s="877"/>
      <c r="N3035" s="877"/>
      <c r="O3035" s="873"/>
      <c r="P3035" s="877" t="str">
        <f t="shared" ca="1" si="172"/>
        <v/>
      </c>
      <c r="Q3035" s="877"/>
      <c r="R3035" s="877" t="str">
        <f t="shared" ca="1" si="173"/>
        <v/>
      </c>
      <c r="S3035" s="877"/>
      <c r="T3035" s="878"/>
    </row>
    <row r="3036" spans="1:20" x14ac:dyDescent="0.35">
      <c r="A3036" s="873" t="b">
        <f t="shared" ca="1" si="167"/>
        <v>0</v>
      </c>
      <c r="B3036" s="873">
        <f t="shared" si="166"/>
        <v>55</v>
      </c>
      <c r="C3036" s="891" t="str">
        <f ca="1">IF(COUNTA($G$2907:G3035)=1,"",OFFSET(B3036,-COUNTA($G$2907:G3035)+1,1))</f>
        <v>a1N55000002l9wEEAQ</v>
      </c>
      <c r="D3036" s="873" t="str">
        <f t="shared" ca="1" si="168"/>
        <v>INT-332934</v>
      </c>
      <c r="E3036" s="877"/>
      <c r="F3036" s="877" t="str">
        <f t="shared" ca="1" si="169"/>
        <v/>
      </c>
      <c r="G3036" s="892"/>
      <c r="H3036" s="873"/>
      <c r="I3036" s="873" t="str">
        <f ca="1">IFERROR(VLOOKUP(INDIRECT("'WPTM - Section F'!F"&amp;B3036),'Overview - Section A'!M$29:R167,6,0),IFERROR(VLOOKUP(INDIRECT("'WPTM - Section F'!F"&amp;B3036),'Overview - Section A'!E$26:J155,6,0),""))</f>
        <v/>
      </c>
      <c r="J3036" s="873" t="str">
        <f t="shared" ca="1" si="170"/>
        <v/>
      </c>
      <c r="K3036" s="877" t="str">
        <f t="shared" ca="1" si="171"/>
        <v/>
      </c>
      <c r="L3036" s="873" t="str">
        <f ca="1">IFERROR(INDEX('Reference Records'!F$360:F685,MATCH(INDIRECT("'WPTM - Section F'!AG"&amp;B3036)&amp;"|"&amp;K3036,'Reference Records'!G$360:G685,0)),"")</f>
        <v/>
      </c>
      <c r="M3036" s="877"/>
      <c r="N3036" s="877"/>
      <c r="O3036" s="873"/>
      <c r="P3036" s="877" t="str">
        <f t="shared" ca="1" si="172"/>
        <v/>
      </c>
      <c r="Q3036" s="877"/>
      <c r="R3036" s="877" t="str">
        <f t="shared" ca="1" si="173"/>
        <v/>
      </c>
      <c r="S3036" s="877"/>
      <c r="T3036" s="878"/>
    </row>
    <row r="3037" spans="1:20" x14ac:dyDescent="0.35">
      <c r="A3037" s="873" t="b">
        <f t="shared" ca="1" si="167"/>
        <v>0</v>
      </c>
      <c r="B3037" s="873">
        <f t="shared" si="166"/>
        <v>56</v>
      </c>
      <c r="C3037" s="891" t="str">
        <f ca="1">IF(COUNTA($G$2907:G3036)=1,"",OFFSET(B3037,-COUNTA($G$2907:G3036)+1,1))</f>
        <v>a1N55000002l9wFEAQ</v>
      </c>
      <c r="D3037" s="873" t="str">
        <f t="shared" ca="1" si="168"/>
        <v>INT-332934</v>
      </c>
      <c r="E3037" s="877"/>
      <c r="F3037" s="877" t="str">
        <f t="shared" ca="1" si="169"/>
        <v/>
      </c>
      <c r="G3037" s="892"/>
      <c r="H3037" s="873"/>
      <c r="I3037" s="873" t="str">
        <f ca="1">IFERROR(VLOOKUP(INDIRECT("'WPTM - Section F'!F"&amp;B3037),'Overview - Section A'!M$29:R168,6,0),IFERROR(VLOOKUP(INDIRECT("'WPTM - Section F'!F"&amp;B3037),'Overview - Section A'!E$26:J156,6,0),""))</f>
        <v/>
      </c>
      <c r="J3037" s="873" t="str">
        <f t="shared" ca="1" si="170"/>
        <v/>
      </c>
      <c r="K3037" s="877" t="str">
        <f t="shared" ca="1" si="171"/>
        <v/>
      </c>
      <c r="L3037" s="873" t="str">
        <f ca="1">IFERROR(INDEX('Reference Records'!F$360:F686,MATCH(INDIRECT("'WPTM - Section F'!AG"&amp;B3037)&amp;"|"&amp;K3037,'Reference Records'!G$360:G686,0)),"")</f>
        <v/>
      </c>
      <c r="M3037" s="877"/>
      <c r="N3037" s="877"/>
      <c r="O3037" s="873"/>
      <c r="P3037" s="877" t="str">
        <f t="shared" ca="1" si="172"/>
        <v/>
      </c>
      <c r="Q3037" s="877"/>
      <c r="R3037" s="877" t="str">
        <f t="shared" ca="1" si="173"/>
        <v/>
      </c>
      <c r="S3037" s="877"/>
      <c r="T3037" s="878"/>
    </row>
    <row r="3038" spans="1:20" x14ac:dyDescent="0.35">
      <c r="A3038" s="873" t="b">
        <f t="shared" ca="1" si="167"/>
        <v>0</v>
      </c>
      <c r="B3038" s="873">
        <f t="shared" ref="B3038:B3069" si="174">IF(_xlfn.ISFORMULA(J3038),B3037+1,B3037)</f>
        <v>57</v>
      </c>
      <c r="C3038" s="891" t="str">
        <f ca="1">IF(COUNTA($G$2907:G3037)=1,"",OFFSET(B3038,-COUNTA($G$2907:G3037)+1,1))</f>
        <v>a1N55000002l9wGEAQ</v>
      </c>
      <c r="D3038" s="873" t="str">
        <f t="shared" ca="1" si="168"/>
        <v>INT-332934</v>
      </c>
      <c r="E3038" s="877"/>
      <c r="F3038" s="877" t="str">
        <f t="shared" ca="1" si="169"/>
        <v/>
      </c>
      <c r="G3038" s="892"/>
      <c r="H3038" s="873"/>
      <c r="I3038" s="873" t="str">
        <f ca="1">IFERROR(VLOOKUP(INDIRECT("'WPTM - Section F'!F"&amp;B3038),'Overview - Section A'!M$29:R169,6,0),IFERROR(VLOOKUP(INDIRECT("'WPTM - Section F'!F"&amp;B3038),'Overview - Section A'!E$26:J157,6,0),""))</f>
        <v/>
      </c>
      <c r="J3038" s="873" t="str">
        <f t="shared" ca="1" si="170"/>
        <v/>
      </c>
      <c r="K3038" s="877" t="str">
        <f t="shared" ca="1" si="171"/>
        <v/>
      </c>
      <c r="L3038" s="873" t="str">
        <f ca="1">IFERROR(INDEX('Reference Records'!F$360:F687,MATCH(INDIRECT("'WPTM - Section F'!AG"&amp;B3038)&amp;"|"&amp;K3038,'Reference Records'!G$360:G687,0)),"")</f>
        <v/>
      </c>
      <c r="M3038" s="877"/>
      <c r="N3038" s="877"/>
      <c r="O3038" s="873"/>
      <c r="P3038" s="877" t="str">
        <f t="shared" ca="1" si="172"/>
        <v/>
      </c>
      <c r="Q3038" s="877"/>
      <c r="R3038" s="877" t="str">
        <f t="shared" ca="1" si="173"/>
        <v/>
      </c>
      <c r="S3038" s="877"/>
      <c r="T3038" s="878"/>
    </row>
    <row r="3039" spans="1:20" x14ac:dyDescent="0.35">
      <c r="A3039" s="873" t="b">
        <f t="shared" ca="1" si="167"/>
        <v>0</v>
      </c>
      <c r="B3039" s="873">
        <f t="shared" si="174"/>
        <v>58</v>
      </c>
      <c r="C3039" s="891" t="str">
        <f ca="1">IF(COUNTA($G$2907:G3038)=1,"",OFFSET(B3039,-COUNTA($G$2907:G3038)+1,1))</f>
        <v>a1N55000002l9wHEAQ</v>
      </c>
      <c r="D3039" s="873" t="str">
        <f t="shared" ca="1" si="168"/>
        <v>INT-332934</v>
      </c>
      <c r="E3039" s="877"/>
      <c r="F3039" s="877" t="str">
        <f t="shared" ca="1" si="169"/>
        <v/>
      </c>
      <c r="G3039" s="892"/>
      <c r="H3039" s="873"/>
      <c r="I3039" s="873" t="str">
        <f ca="1">IFERROR(VLOOKUP(INDIRECT("'WPTM - Section F'!F"&amp;B3039),'Overview - Section A'!M$29:R170,6,0),IFERROR(VLOOKUP(INDIRECT("'WPTM - Section F'!F"&amp;B3039),'Overview - Section A'!E$26:J158,6,0),""))</f>
        <v/>
      </c>
      <c r="J3039" s="873" t="str">
        <f t="shared" ca="1" si="170"/>
        <v/>
      </c>
      <c r="K3039" s="877" t="str">
        <f t="shared" ca="1" si="171"/>
        <v/>
      </c>
      <c r="L3039" s="873" t="str">
        <f ca="1">IFERROR(INDEX('Reference Records'!F$360:F688,MATCH(INDIRECT("'WPTM - Section F'!AG"&amp;B3039)&amp;"|"&amp;K3039,'Reference Records'!G$360:G688,0)),"")</f>
        <v/>
      </c>
      <c r="M3039" s="877"/>
      <c r="N3039" s="877"/>
      <c r="O3039" s="873"/>
      <c r="P3039" s="877" t="str">
        <f t="shared" ca="1" si="172"/>
        <v/>
      </c>
      <c r="Q3039" s="877"/>
      <c r="R3039" s="877" t="str">
        <f t="shared" ca="1" si="173"/>
        <v/>
      </c>
      <c r="S3039" s="877"/>
      <c r="T3039" s="878"/>
    </row>
    <row r="3040" spans="1:20" x14ac:dyDescent="0.35">
      <c r="A3040" s="873" t="b">
        <f t="shared" ca="1" si="167"/>
        <v>0</v>
      </c>
      <c r="B3040" s="873">
        <f t="shared" si="174"/>
        <v>59</v>
      </c>
      <c r="C3040" s="891" t="str">
        <f ca="1">IF(COUNTA($G$2907:G3039)=1,"",OFFSET(B3040,-COUNTA($G$2907:G3039)+1,1))</f>
        <v>a1N55000002l9wIEAQ</v>
      </c>
      <c r="D3040" s="873" t="str">
        <f t="shared" ca="1" si="168"/>
        <v>INT-332934</v>
      </c>
      <c r="E3040" s="877"/>
      <c r="F3040" s="877" t="str">
        <f t="shared" ca="1" si="169"/>
        <v/>
      </c>
      <c r="G3040" s="892"/>
      <c r="H3040" s="873"/>
      <c r="I3040" s="873" t="str">
        <f ca="1">IFERROR(VLOOKUP(INDIRECT("'WPTM - Section F'!F"&amp;B3040),'Overview - Section A'!M$29:R171,6,0),IFERROR(VLOOKUP(INDIRECT("'WPTM - Section F'!F"&amp;B3040),'Overview - Section A'!E$26:J159,6,0),""))</f>
        <v/>
      </c>
      <c r="J3040" s="873" t="str">
        <f t="shared" ca="1" si="170"/>
        <v/>
      </c>
      <c r="K3040" s="877" t="str">
        <f t="shared" ca="1" si="171"/>
        <v/>
      </c>
      <c r="L3040" s="873" t="str">
        <f ca="1">IFERROR(INDEX('Reference Records'!F$360:F689,MATCH(INDIRECT("'WPTM - Section F'!AG"&amp;B3040)&amp;"|"&amp;K3040,'Reference Records'!G$360:G689,0)),"")</f>
        <v/>
      </c>
      <c r="M3040" s="877"/>
      <c r="N3040" s="877"/>
      <c r="O3040" s="873"/>
      <c r="P3040" s="877" t="str">
        <f t="shared" ca="1" si="172"/>
        <v/>
      </c>
      <c r="Q3040" s="877"/>
      <c r="R3040" s="877" t="str">
        <f t="shared" ca="1" si="173"/>
        <v/>
      </c>
      <c r="S3040" s="877"/>
      <c r="T3040" s="878"/>
    </row>
    <row r="3041" spans="1:20" x14ac:dyDescent="0.35">
      <c r="A3041" s="873" t="b">
        <f t="shared" ca="1" si="167"/>
        <v>0</v>
      </c>
      <c r="B3041" s="873">
        <f t="shared" si="174"/>
        <v>60</v>
      </c>
      <c r="C3041" s="891" t="str">
        <f ca="1">IF(COUNTA($G$2907:G3040)=1,"",OFFSET(B3041,-COUNTA($G$2907:G3040)+1,1))</f>
        <v>a1N55000002l9wJEAQ</v>
      </c>
      <c r="D3041" s="873" t="str">
        <f t="shared" ca="1" si="168"/>
        <v>INT-332934</v>
      </c>
      <c r="E3041" s="877"/>
      <c r="F3041" s="877" t="str">
        <f t="shared" ca="1" si="169"/>
        <v/>
      </c>
      <c r="G3041" s="892"/>
      <c r="H3041" s="873"/>
      <c r="I3041" s="873" t="str">
        <f ca="1">IFERROR(VLOOKUP(INDIRECT("'WPTM - Section F'!F"&amp;B3041),'Overview - Section A'!M$29:R172,6,0),IFERROR(VLOOKUP(INDIRECT("'WPTM - Section F'!F"&amp;B3041),'Overview - Section A'!E$26:J160,6,0),""))</f>
        <v/>
      </c>
      <c r="J3041" s="873" t="str">
        <f t="shared" ca="1" si="170"/>
        <v/>
      </c>
      <c r="K3041" s="877" t="str">
        <f t="shared" ca="1" si="171"/>
        <v/>
      </c>
      <c r="L3041" s="873" t="str">
        <f ca="1">IFERROR(INDEX('Reference Records'!F$360:F690,MATCH(INDIRECT("'WPTM - Section F'!AG"&amp;B3041)&amp;"|"&amp;K3041,'Reference Records'!G$360:G690,0)),"")</f>
        <v/>
      </c>
      <c r="M3041" s="877"/>
      <c r="N3041" s="877"/>
      <c r="O3041" s="873"/>
      <c r="P3041" s="877" t="str">
        <f t="shared" ca="1" si="172"/>
        <v/>
      </c>
      <c r="Q3041" s="877"/>
      <c r="R3041" s="877" t="str">
        <f t="shared" ca="1" si="173"/>
        <v/>
      </c>
      <c r="S3041" s="877"/>
      <c r="T3041" s="878"/>
    </row>
    <row r="3042" spans="1:20" x14ac:dyDescent="0.35">
      <c r="A3042" s="873" t="b">
        <f t="shared" ca="1" si="167"/>
        <v>0</v>
      </c>
      <c r="B3042" s="873">
        <f t="shared" si="174"/>
        <v>61</v>
      </c>
      <c r="C3042" s="891" t="str">
        <f ca="1">IF(COUNTA($G$2907:G3041)=1,"",OFFSET(B3042,-COUNTA($G$2907:G3041)+1,1))</f>
        <v>a1N55000002l9wKEAQ</v>
      </c>
      <c r="D3042" s="873" t="str">
        <f t="shared" ca="1" si="168"/>
        <v>INT-332934</v>
      </c>
      <c r="E3042" s="877"/>
      <c r="F3042" s="877" t="str">
        <f t="shared" ca="1" si="169"/>
        <v/>
      </c>
      <c r="G3042" s="892"/>
      <c r="H3042" s="873"/>
      <c r="I3042" s="873" t="str">
        <f ca="1">IFERROR(VLOOKUP(INDIRECT("'WPTM - Section F'!F"&amp;B3042),'Overview - Section A'!M$29:R173,6,0),IFERROR(VLOOKUP(INDIRECT("'WPTM - Section F'!F"&amp;B3042),'Overview - Section A'!E$26:J161,6,0),""))</f>
        <v/>
      </c>
      <c r="J3042" s="873" t="str">
        <f t="shared" ca="1" si="170"/>
        <v/>
      </c>
      <c r="K3042" s="877" t="str">
        <f t="shared" ca="1" si="171"/>
        <v/>
      </c>
      <c r="L3042" s="873" t="str">
        <f ca="1">IFERROR(INDEX('Reference Records'!F$360:F691,MATCH(INDIRECT("'WPTM - Section F'!AG"&amp;B3042)&amp;"|"&amp;K3042,'Reference Records'!G$360:G691,0)),"")</f>
        <v/>
      </c>
      <c r="M3042" s="877"/>
      <c r="N3042" s="877"/>
      <c r="O3042" s="873"/>
      <c r="P3042" s="877" t="str">
        <f t="shared" ca="1" si="172"/>
        <v/>
      </c>
      <c r="Q3042" s="877"/>
      <c r="R3042" s="877" t="str">
        <f t="shared" ca="1" si="173"/>
        <v/>
      </c>
      <c r="S3042" s="877"/>
      <c r="T3042" s="878"/>
    </row>
    <row r="3043" spans="1:20" x14ac:dyDescent="0.35">
      <c r="A3043" s="873" t="b">
        <f t="shared" ca="1" si="167"/>
        <v>0</v>
      </c>
      <c r="B3043" s="873">
        <f t="shared" si="174"/>
        <v>62</v>
      </c>
      <c r="C3043" s="891" t="str">
        <f ca="1">IF(COUNTA($G$2907:G3042)=1,"",OFFSET(B3043,-COUNTA($G$2907:G3042)+1,1))</f>
        <v>a1N55000002l9wLEAQ</v>
      </c>
      <c r="D3043" s="873" t="str">
        <f t="shared" ca="1" si="168"/>
        <v>INT-332934</v>
      </c>
      <c r="E3043" s="877"/>
      <c r="F3043" s="877" t="str">
        <f t="shared" ca="1" si="169"/>
        <v/>
      </c>
      <c r="G3043" s="892"/>
      <c r="H3043" s="873"/>
      <c r="I3043" s="873" t="str">
        <f ca="1">IFERROR(VLOOKUP(INDIRECT("'WPTM - Section F'!F"&amp;B3043),'Overview - Section A'!M$29:R174,6,0),IFERROR(VLOOKUP(INDIRECT("'WPTM - Section F'!F"&amp;B3043),'Overview - Section A'!E$26:J162,6,0),""))</f>
        <v/>
      </c>
      <c r="J3043" s="873" t="str">
        <f t="shared" ca="1" si="170"/>
        <v/>
      </c>
      <c r="K3043" s="877" t="str">
        <f t="shared" ca="1" si="171"/>
        <v/>
      </c>
      <c r="L3043" s="873" t="str">
        <f ca="1">IFERROR(INDEX('Reference Records'!F$360:F692,MATCH(INDIRECT("'WPTM - Section F'!AG"&amp;B3043)&amp;"|"&amp;K3043,'Reference Records'!G$360:G692,0)),"")</f>
        <v/>
      </c>
      <c r="M3043" s="877"/>
      <c r="N3043" s="877"/>
      <c r="O3043" s="873"/>
      <c r="P3043" s="877" t="str">
        <f t="shared" ca="1" si="172"/>
        <v/>
      </c>
      <c r="Q3043" s="877"/>
      <c r="R3043" s="877" t="str">
        <f t="shared" ca="1" si="173"/>
        <v/>
      </c>
      <c r="S3043" s="877"/>
      <c r="T3043" s="878"/>
    </row>
    <row r="3044" spans="1:20" x14ac:dyDescent="0.35">
      <c r="A3044" s="873" t="b">
        <f t="shared" ca="1" si="167"/>
        <v>0</v>
      </c>
      <c r="B3044" s="873">
        <f t="shared" si="174"/>
        <v>63</v>
      </c>
      <c r="C3044" s="891" t="str">
        <f ca="1">IF(COUNTA($G$2907:G3043)=1,"",OFFSET(B3044,-COUNTA($G$2907:G3043)+1,1))</f>
        <v>a1N55000002l9wMEAQ</v>
      </c>
      <c r="D3044" s="873" t="str">
        <f t="shared" ca="1" si="168"/>
        <v>INT-332934</v>
      </c>
      <c r="E3044" s="877"/>
      <c r="F3044" s="877" t="str">
        <f t="shared" ca="1" si="169"/>
        <v/>
      </c>
      <c r="G3044" s="892"/>
      <c r="H3044" s="873"/>
      <c r="I3044" s="873" t="str">
        <f ca="1">IFERROR(VLOOKUP(INDIRECT("'WPTM - Section F'!F"&amp;B3044),'Overview - Section A'!M$29:R175,6,0),IFERROR(VLOOKUP(INDIRECT("'WPTM - Section F'!F"&amp;B3044),'Overview - Section A'!E$26:J163,6,0),""))</f>
        <v/>
      </c>
      <c r="J3044" s="873" t="str">
        <f t="shared" ca="1" si="170"/>
        <v/>
      </c>
      <c r="K3044" s="877" t="str">
        <f t="shared" ca="1" si="171"/>
        <v/>
      </c>
      <c r="L3044" s="873" t="str">
        <f ca="1">IFERROR(INDEX('Reference Records'!F$360:F693,MATCH(INDIRECT("'WPTM - Section F'!AG"&amp;B3044)&amp;"|"&amp;K3044,'Reference Records'!G$360:G693,0)),"")</f>
        <v/>
      </c>
      <c r="M3044" s="877"/>
      <c r="N3044" s="877"/>
      <c r="O3044" s="873"/>
      <c r="P3044" s="877" t="str">
        <f t="shared" ca="1" si="172"/>
        <v/>
      </c>
      <c r="Q3044" s="877"/>
      <c r="R3044" s="877" t="str">
        <f t="shared" ca="1" si="173"/>
        <v/>
      </c>
      <c r="S3044" s="877"/>
      <c r="T3044" s="878"/>
    </row>
    <row r="3045" spans="1:20" x14ac:dyDescent="0.35">
      <c r="A3045" s="873" t="b">
        <f t="shared" ca="1" si="167"/>
        <v>0</v>
      </c>
      <c r="B3045" s="873">
        <f t="shared" si="174"/>
        <v>64</v>
      </c>
      <c r="C3045" s="891" t="str">
        <f ca="1">IF(COUNTA($G$2907:G3044)=1,"",OFFSET(B3045,-COUNTA($G$2907:G3044)+1,1))</f>
        <v>a1N55000002l9wNEAQ</v>
      </c>
      <c r="D3045" s="873" t="str">
        <f t="shared" ca="1" si="168"/>
        <v>INT-332934</v>
      </c>
      <c r="E3045" s="877"/>
      <c r="F3045" s="877" t="str">
        <f t="shared" ca="1" si="169"/>
        <v/>
      </c>
      <c r="G3045" s="892"/>
      <c r="H3045" s="873"/>
      <c r="I3045" s="873" t="str">
        <f ca="1">IFERROR(VLOOKUP(INDIRECT("'WPTM - Section F'!F"&amp;B3045),'Overview - Section A'!M$29:R176,6,0),IFERROR(VLOOKUP(INDIRECT("'WPTM - Section F'!F"&amp;B3045),'Overview - Section A'!E$26:J164,6,0),""))</f>
        <v/>
      </c>
      <c r="J3045" s="873" t="str">
        <f t="shared" ca="1" si="170"/>
        <v/>
      </c>
      <c r="K3045" s="877" t="str">
        <f t="shared" ca="1" si="171"/>
        <v/>
      </c>
      <c r="L3045" s="873" t="str">
        <f ca="1">IFERROR(INDEX('Reference Records'!F$360:F694,MATCH(INDIRECT("'WPTM - Section F'!AG"&amp;B3045)&amp;"|"&amp;K3045,'Reference Records'!G$360:G694,0)),"")</f>
        <v/>
      </c>
      <c r="M3045" s="877"/>
      <c r="N3045" s="877"/>
      <c r="O3045" s="873"/>
      <c r="P3045" s="877" t="str">
        <f t="shared" ca="1" si="172"/>
        <v/>
      </c>
      <c r="Q3045" s="877"/>
      <c r="R3045" s="877" t="str">
        <f t="shared" ca="1" si="173"/>
        <v/>
      </c>
      <c r="S3045" s="877"/>
      <c r="T3045" s="878"/>
    </row>
    <row r="3046" spans="1:20" x14ac:dyDescent="0.35">
      <c r="A3046" s="873" t="b">
        <f t="shared" ca="1" si="167"/>
        <v>0</v>
      </c>
      <c r="B3046" s="873">
        <f t="shared" si="174"/>
        <v>65</v>
      </c>
      <c r="C3046" s="891" t="str">
        <f ca="1">IF(COUNTA($G$2907:G3045)=1,"",OFFSET(B3046,-COUNTA($G$2907:G3045)+1,1))</f>
        <v>a1N55000002l9wOEAQ</v>
      </c>
      <c r="D3046" s="873" t="str">
        <f t="shared" ca="1" si="168"/>
        <v>INT-332934</v>
      </c>
      <c r="E3046" s="877"/>
      <c r="F3046" s="877" t="str">
        <f t="shared" ca="1" si="169"/>
        <v/>
      </c>
      <c r="G3046" s="892"/>
      <c r="H3046" s="873"/>
      <c r="I3046" s="873" t="str">
        <f ca="1">IFERROR(VLOOKUP(INDIRECT("'WPTM - Section F'!F"&amp;B3046),'Overview - Section A'!M$29:R177,6,0),IFERROR(VLOOKUP(INDIRECT("'WPTM - Section F'!F"&amp;B3046),'Overview - Section A'!E$26:J165,6,0),""))</f>
        <v/>
      </c>
      <c r="J3046" s="873" t="str">
        <f t="shared" ca="1" si="170"/>
        <v/>
      </c>
      <c r="K3046" s="877" t="str">
        <f t="shared" ca="1" si="171"/>
        <v/>
      </c>
      <c r="L3046" s="873" t="str">
        <f ca="1">IFERROR(INDEX('Reference Records'!F$360:F695,MATCH(INDIRECT("'WPTM - Section F'!AG"&amp;B3046)&amp;"|"&amp;K3046,'Reference Records'!G$360:G695,0)),"")</f>
        <v/>
      </c>
      <c r="M3046" s="877"/>
      <c r="N3046" s="877"/>
      <c r="O3046" s="873"/>
      <c r="P3046" s="877" t="str">
        <f t="shared" ca="1" si="172"/>
        <v/>
      </c>
      <c r="Q3046" s="877"/>
      <c r="R3046" s="877" t="str">
        <f t="shared" ca="1" si="173"/>
        <v/>
      </c>
      <c r="S3046" s="877"/>
      <c r="T3046" s="878"/>
    </row>
    <row r="3047" spans="1:20" x14ac:dyDescent="0.35">
      <c r="A3047" s="873" t="b">
        <f t="shared" ca="1" si="167"/>
        <v>0</v>
      </c>
      <c r="B3047" s="873">
        <f t="shared" si="174"/>
        <v>66</v>
      </c>
      <c r="C3047" s="891" t="str">
        <f ca="1">IF(COUNTA($G$2907:G3046)=1,"",OFFSET(B3047,-COUNTA($G$2907:G3046)+1,1))</f>
        <v>a1N55000002l9wPEAQ</v>
      </c>
      <c r="D3047" s="873" t="str">
        <f t="shared" ca="1" si="168"/>
        <v>INT-332934</v>
      </c>
      <c r="E3047" s="877"/>
      <c r="F3047" s="877" t="str">
        <f t="shared" ca="1" si="169"/>
        <v/>
      </c>
      <c r="G3047" s="892"/>
      <c r="H3047" s="873"/>
      <c r="I3047" s="873" t="str">
        <f ca="1">IFERROR(VLOOKUP(INDIRECT("'WPTM - Section F'!F"&amp;B3047),'Overview - Section A'!M$29:R178,6,0),IFERROR(VLOOKUP(INDIRECT("'WPTM - Section F'!F"&amp;B3047),'Overview - Section A'!E$26:J166,6,0),""))</f>
        <v/>
      </c>
      <c r="J3047" s="873" t="str">
        <f t="shared" ca="1" si="170"/>
        <v/>
      </c>
      <c r="K3047" s="877" t="str">
        <f t="shared" ca="1" si="171"/>
        <v/>
      </c>
      <c r="L3047" s="873" t="str">
        <f ca="1">IFERROR(INDEX('Reference Records'!F$360:F696,MATCH(INDIRECT("'WPTM - Section F'!AG"&amp;B3047)&amp;"|"&amp;K3047,'Reference Records'!G$360:G696,0)),"")</f>
        <v/>
      </c>
      <c r="M3047" s="877"/>
      <c r="N3047" s="877"/>
      <c r="O3047" s="873"/>
      <c r="P3047" s="877" t="str">
        <f t="shared" ca="1" si="172"/>
        <v/>
      </c>
      <c r="Q3047" s="877"/>
      <c r="R3047" s="877" t="str">
        <f t="shared" ca="1" si="173"/>
        <v/>
      </c>
      <c r="S3047" s="877"/>
      <c r="T3047" s="878"/>
    </row>
    <row r="3048" spans="1:20" x14ac:dyDescent="0.35">
      <c r="A3048" s="873" t="b">
        <f t="shared" ca="1" si="167"/>
        <v>0</v>
      </c>
      <c r="B3048" s="873">
        <f t="shared" si="174"/>
        <v>67</v>
      </c>
      <c r="C3048" s="891" t="str">
        <f ca="1">IF(COUNTA($G$2907:G3047)=1,"",OFFSET(B3048,-COUNTA($G$2907:G3047)+1,1))</f>
        <v>a1N55000002l9wQEAQ</v>
      </c>
      <c r="D3048" s="873" t="str">
        <f t="shared" ca="1" si="168"/>
        <v>INT-332934</v>
      </c>
      <c r="E3048" s="877"/>
      <c r="F3048" s="877" t="str">
        <f t="shared" ca="1" si="169"/>
        <v/>
      </c>
      <c r="G3048" s="892"/>
      <c r="H3048" s="873"/>
      <c r="I3048" s="873" t="str">
        <f ca="1">IFERROR(VLOOKUP(INDIRECT("'WPTM - Section F'!F"&amp;B3048),'Overview - Section A'!M$29:R179,6,0),IFERROR(VLOOKUP(INDIRECT("'WPTM - Section F'!F"&amp;B3048),'Overview - Section A'!E$26:J167,6,0),""))</f>
        <v/>
      </c>
      <c r="J3048" s="873" t="str">
        <f t="shared" ca="1" si="170"/>
        <v/>
      </c>
      <c r="K3048" s="877" t="str">
        <f t="shared" ca="1" si="171"/>
        <v/>
      </c>
      <c r="L3048" s="873" t="str">
        <f ca="1">IFERROR(INDEX('Reference Records'!F$360:F697,MATCH(INDIRECT("'WPTM - Section F'!AG"&amp;B3048)&amp;"|"&amp;K3048,'Reference Records'!G$360:G697,0)),"")</f>
        <v/>
      </c>
      <c r="M3048" s="877"/>
      <c r="N3048" s="877"/>
      <c r="O3048" s="873"/>
      <c r="P3048" s="877" t="str">
        <f t="shared" ca="1" si="172"/>
        <v/>
      </c>
      <c r="Q3048" s="877"/>
      <c r="R3048" s="877" t="str">
        <f t="shared" ca="1" si="173"/>
        <v/>
      </c>
      <c r="S3048" s="877"/>
      <c r="T3048" s="878"/>
    </row>
    <row r="3049" spans="1:20" x14ac:dyDescent="0.35">
      <c r="A3049" s="873" t="b">
        <f t="shared" ca="1" si="167"/>
        <v>0</v>
      </c>
      <c r="B3049" s="873">
        <f t="shared" si="174"/>
        <v>68</v>
      </c>
      <c r="C3049" s="891" t="str">
        <f ca="1">IF(COUNTA($G$2907:G3048)=1,"",OFFSET(B3049,-COUNTA($G$2907:G3048)+1,1))</f>
        <v>a1N55000002l9wREAQ</v>
      </c>
      <c r="D3049" s="873" t="str">
        <f t="shared" ca="1" si="168"/>
        <v>INT-332934</v>
      </c>
      <c r="E3049" s="877"/>
      <c r="F3049" s="877" t="str">
        <f t="shared" ca="1" si="169"/>
        <v/>
      </c>
      <c r="G3049" s="892"/>
      <c r="H3049" s="873"/>
      <c r="I3049" s="873" t="str">
        <f ca="1">IFERROR(VLOOKUP(INDIRECT("'WPTM - Section F'!F"&amp;B3049),'Overview - Section A'!M$29:R180,6,0),IFERROR(VLOOKUP(INDIRECT("'WPTM - Section F'!F"&amp;B3049),'Overview - Section A'!E$26:J168,6,0),""))</f>
        <v/>
      </c>
      <c r="J3049" s="873" t="str">
        <f t="shared" ca="1" si="170"/>
        <v/>
      </c>
      <c r="K3049" s="877" t="str">
        <f t="shared" ca="1" si="171"/>
        <v/>
      </c>
      <c r="L3049" s="873" t="str">
        <f ca="1">IFERROR(INDEX('Reference Records'!F$360:F698,MATCH(INDIRECT("'WPTM - Section F'!AG"&amp;B3049)&amp;"|"&amp;K3049,'Reference Records'!G$360:G698,0)),"")</f>
        <v/>
      </c>
      <c r="M3049" s="877"/>
      <c r="N3049" s="877"/>
      <c r="O3049" s="873"/>
      <c r="P3049" s="877" t="str">
        <f t="shared" ca="1" si="172"/>
        <v/>
      </c>
      <c r="Q3049" s="877"/>
      <c r="R3049" s="877" t="str">
        <f t="shared" ca="1" si="173"/>
        <v/>
      </c>
      <c r="S3049" s="877"/>
      <c r="T3049" s="878"/>
    </row>
    <row r="3050" spans="1:20" x14ac:dyDescent="0.35">
      <c r="A3050" s="873" t="b">
        <f t="shared" ca="1" si="167"/>
        <v>0</v>
      </c>
      <c r="B3050" s="873">
        <f t="shared" si="174"/>
        <v>69</v>
      </c>
      <c r="C3050" s="891" t="str">
        <f ca="1">IF(COUNTA($G$2907:G3049)=1,"",OFFSET(B3050,-COUNTA($G$2907:G3049)+1,1))</f>
        <v>a1N55000002l9wSEAQ</v>
      </c>
      <c r="D3050" s="873" t="str">
        <f t="shared" ca="1" si="168"/>
        <v>INT-332934</v>
      </c>
      <c r="E3050" s="877"/>
      <c r="F3050" s="877" t="str">
        <f t="shared" ca="1" si="169"/>
        <v/>
      </c>
      <c r="G3050" s="892"/>
      <c r="H3050" s="873"/>
      <c r="I3050" s="873" t="str">
        <f ca="1">IFERROR(VLOOKUP(INDIRECT("'WPTM - Section F'!F"&amp;B3050),'Overview - Section A'!M$29:R181,6,0),IFERROR(VLOOKUP(INDIRECT("'WPTM - Section F'!F"&amp;B3050),'Overview - Section A'!E$26:J169,6,0),""))</f>
        <v/>
      </c>
      <c r="J3050" s="873" t="str">
        <f t="shared" ca="1" si="170"/>
        <v/>
      </c>
      <c r="K3050" s="877" t="str">
        <f t="shared" ca="1" si="171"/>
        <v/>
      </c>
      <c r="L3050" s="873" t="str">
        <f ca="1">IFERROR(INDEX('Reference Records'!F$360:F699,MATCH(INDIRECT("'WPTM - Section F'!AG"&amp;B3050)&amp;"|"&amp;K3050,'Reference Records'!G$360:G699,0)),"")</f>
        <v/>
      </c>
      <c r="M3050" s="877"/>
      <c r="N3050" s="877"/>
      <c r="O3050" s="873"/>
      <c r="P3050" s="877" t="str">
        <f t="shared" ca="1" si="172"/>
        <v/>
      </c>
      <c r="Q3050" s="877"/>
      <c r="R3050" s="877" t="str">
        <f t="shared" ca="1" si="173"/>
        <v/>
      </c>
      <c r="S3050" s="877"/>
      <c r="T3050" s="878"/>
    </row>
    <row r="3051" spans="1:20" x14ac:dyDescent="0.35">
      <c r="A3051" s="873" t="b">
        <f t="shared" ca="1" si="167"/>
        <v>0</v>
      </c>
      <c r="B3051" s="873">
        <f t="shared" si="174"/>
        <v>70</v>
      </c>
      <c r="C3051" s="891" t="str">
        <f ca="1">IF(COUNTA($G$2907:G3050)=1,"",OFFSET(B3051,-COUNTA($G$2907:G3050)+1,1))</f>
        <v>a1N55000002l9wTEAQ</v>
      </c>
      <c r="D3051" s="873" t="str">
        <f t="shared" ca="1" si="168"/>
        <v>INT-332934</v>
      </c>
      <c r="E3051" s="877"/>
      <c r="F3051" s="877" t="str">
        <f t="shared" ca="1" si="169"/>
        <v/>
      </c>
      <c r="G3051" s="892"/>
      <c r="H3051" s="873"/>
      <c r="I3051" s="873" t="str">
        <f ca="1">IFERROR(VLOOKUP(INDIRECT("'WPTM - Section F'!F"&amp;B3051),'Overview - Section A'!M$29:R182,6,0),IFERROR(VLOOKUP(INDIRECT("'WPTM - Section F'!F"&amp;B3051),'Overview - Section A'!E$26:J170,6,0),""))</f>
        <v/>
      </c>
      <c r="J3051" s="873" t="str">
        <f t="shared" ca="1" si="170"/>
        <v/>
      </c>
      <c r="K3051" s="877" t="str">
        <f t="shared" ca="1" si="171"/>
        <v/>
      </c>
      <c r="L3051" s="873" t="str">
        <f ca="1">IFERROR(INDEX('Reference Records'!F$360:F700,MATCH(INDIRECT("'WPTM - Section F'!AG"&amp;B3051)&amp;"|"&amp;K3051,'Reference Records'!G$360:G700,0)),"")</f>
        <v/>
      </c>
      <c r="M3051" s="877"/>
      <c r="N3051" s="877"/>
      <c r="O3051" s="873"/>
      <c r="P3051" s="877" t="str">
        <f t="shared" ca="1" si="172"/>
        <v/>
      </c>
      <c r="Q3051" s="877"/>
      <c r="R3051" s="877" t="str">
        <f t="shared" ca="1" si="173"/>
        <v/>
      </c>
      <c r="S3051" s="877"/>
      <c r="T3051" s="878"/>
    </row>
    <row r="3052" spans="1:20" x14ac:dyDescent="0.35">
      <c r="A3052" s="873" t="b">
        <f t="shared" ca="1" si="167"/>
        <v>0</v>
      </c>
      <c r="B3052" s="873">
        <f t="shared" si="174"/>
        <v>71</v>
      </c>
      <c r="C3052" s="891" t="str">
        <f ca="1">IF(COUNTA($G$2907:G3051)=1,"",OFFSET(B3052,-COUNTA($G$2907:G3051)+1,1))</f>
        <v>a1N55000002l9wUEAQ</v>
      </c>
      <c r="D3052" s="873" t="str">
        <f t="shared" ca="1" si="168"/>
        <v>INT-332934</v>
      </c>
      <c r="E3052" s="877"/>
      <c r="F3052" s="877" t="str">
        <f t="shared" ca="1" si="169"/>
        <v/>
      </c>
      <c r="G3052" s="892"/>
      <c r="H3052" s="873"/>
      <c r="I3052" s="873" t="str">
        <f ca="1">IFERROR(VLOOKUP(INDIRECT("'WPTM - Section F'!F"&amp;B3052),'Overview - Section A'!M$29:R183,6,0),IFERROR(VLOOKUP(INDIRECT("'WPTM - Section F'!F"&amp;B3052),'Overview - Section A'!E$26:J171,6,0),""))</f>
        <v/>
      </c>
      <c r="J3052" s="873" t="str">
        <f t="shared" ca="1" si="170"/>
        <v/>
      </c>
      <c r="K3052" s="877" t="str">
        <f t="shared" ca="1" si="171"/>
        <v/>
      </c>
      <c r="L3052" s="873" t="str">
        <f ca="1">IFERROR(INDEX('Reference Records'!F$360:F701,MATCH(INDIRECT("'WPTM - Section F'!AG"&amp;B3052)&amp;"|"&amp;K3052,'Reference Records'!G$360:G701,0)),"")</f>
        <v/>
      </c>
      <c r="M3052" s="877"/>
      <c r="N3052" s="877"/>
      <c r="O3052" s="873"/>
      <c r="P3052" s="877" t="str">
        <f t="shared" ca="1" si="172"/>
        <v/>
      </c>
      <c r="Q3052" s="877"/>
      <c r="R3052" s="877" t="str">
        <f t="shared" ca="1" si="173"/>
        <v/>
      </c>
      <c r="S3052" s="877"/>
      <c r="T3052" s="878"/>
    </row>
    <row r="3053" spans="1:20" x14ac:dyDescent="0.35">
      <c r="A3053" s="873" t="b">
        <f t="shared" ca="1" si="167"/>
        <v>0</v>
      </c>
      <c r="B3053" s="873">
        <f t="shared" si="174"/>
        <v>72</v>
      </c>
      <c r="C3053" s="891" t="str">
        <f ca="1">IF(COUNTA($G$2907:G3052)=1,"",OFFSET(B3053,-COUNTA($G$2907:G3052)+1,1))</f>
        <v>a1N55000002l9wVEAQ</v>
      </c>
      <c r="D3053" s="873" t="str">
        <f t="shared" ca="1" si="168"/>
        <v>INT-332934</v>
      </c>
      <c r="E3053" s="877"/>
      <c r="F3053" s="877" t="str">
        <f t="shared" ca="1" si="169"/>
        <v/>
      </c>
      <c r="G3053" s="892"/>
      <c r="H3053" s="873"/>
      <c r="I3053" s="873" t="str">
        <f ca="1">IFERROR(VLOOKUP(INDIRECT("'WPTM - Section F'!F"&amp;B3053),'Overview - Section A'!M$29:R184,6,0),IFERROR(VLOOKUP(INDIRECT("'WPTM - Section F'!F"&amp;B3053),'Overview - Section A'!E$26:J172,6,0),""))</f>
        <v/>
      </c>
      <c r="J3053" s="873" t="str">
        <f t="shared" ca="1" si="170"/>
        <v/>
      </c>
      <c r="K3053" s="877" t="str">
        <f t="shared" ca="1" si="171"/>
        <v/>
      </c>
      <c r="L3053" s="873" t="str">
        <f ca="1">IFERROR(INDEX('Reference Records'!F$360:F702,MATCH(INDIRECT("'WPTM - Section F'!AG"&amp;B3053)&amp;"|"&amp;K3053,'Reference Records'!G$360:G702,0)),"")</f>
        <v/>
      </c>
      <c r="M3053" s="877"/>
      <c r="N3053" s="877"/>
      <c r="O3053" s="873"/>
      <c r="P3053" s="877" t="str">
        <f t="shared" ca="1" si="172"/>
        <v/>
      </c>
      <c r="Q3053" s="877"/>
      <c r="R3053" s="877" t="str">
        <f t="shared" ca="1" si="173"/>
        <v/>
      </c>
      <c r="S3053" s="877"/>
      <c r="T3053" s="878"/>
    </row>
    <row r="3054" spans="1:20" x14ac:dyDescent="0.35">
      <c r="A3054" s="873" t="b">
        <f t="shared" ref="A3054:A3069" ca="1" si="175">IF(F3054&lt;&gt;"",TRUE,FALSE)</f>
        <v>0</v>
      </c>
      <c r="B3054" s="873">
        <f t="shared" si="174"/>
        <v>73</v>
      </c>
      <c r="C3054" s="891" t="str">
        <f ca="1">IF(COUNTA($G$2907:G3053)=1,"",OFFSET(B3054,-COUNTA($G$2907:G3053)+1,1))</f>
        <v>a1N55000002l9wWEAQ</v>
      </c>
      <c r="D3054" s="873" t="str">
        <f t="shared" ref="D3054:D3069" ca="1" si="176">IFERROR(IF(INDIRECT("'WPTM - Section F'!AD"&amp;B3054)=0,"",INDIRECT("'WPTM - Section F'!AD"&amp;B3054)),"")</f>
        <v>INT-332934</v>
      </c>
      <c r="E3054" s="877"/>
      <c r="F3054" s="877" t="str">
        <f t="shared" ref="F3054:F3069" ca="1" si="177">IFERROR(IF(INDIRECT("'WPTM - Section F'!E"&amp;B3054)=0,"",INDIRECT("'WPTM - Section F'!E"&amp;B3054)),"")</f>
        <v/>
      </c>
      <c r="G3054" s="892"/>
      <c r="H3054" s="873"/>
      <c r="I3054" s="873" t="str">
        <f ca="1">IFERROR(VLOOKUP(INDIRECT("'WPTM - Section F'!F"&amp;B3054),'Overview - Section A'!M$29:R185,6,0),IFERROR(VLOOKUP(INDIRECT("'WPTM - Section F'!F"&amp;B3054),'Overview - Section A'!E$26:J173,6,0),""))</f>
        <v/>
      </c>
      <c r="J3054" s="873" t="str">
        <f t="shared" ref="J3054:J3069" ca="1" si="178">IFERROR(IF(INDIRECT("'WPTM - Section F'!G"&amp;B3054)=0,"",INDIRECT("'WPTM - Section F'!G"&amp;B3054)),"")</f>
        <v/>
      </c>
      <c r="K3054" s="877" t="str">
        <f t="shared" ref="K3054:K3069" ca="1" si="179">IFERROR(IF(INDIRECT("'WPTM - Section F'!C"&amp;B3054)=0,"",INDIRECT("'WPTM - Section F'!C"&amp;B3054)),"")</f>
        <v/>
      </c>
      <c r="L3054" s="873" t="str">
        <f ca="1">IFERROR(INDEX('Reference Records'!F$360:F703,MATCH(INDIRECT("'WPTM - Section F'!AG"&amp;B3054)&amp;"|"&amp;K3054,'Reference Records'!G$360:G703,0)),"")</f>
        <v/>
      </c>
      <c r="M3054" s="877"/>
      <c r="N3054" s="877"/>
      <c r="O3054" s="873"/>
      <c r="P3054" s="877" t="str">
        <f t="shared" ref="P3054:P3069" ca="1" si="180">IFERROR(IF(INDIRECT("'WPTM - Section F'!X"&amp;B3054)=0,"",INDIRECT("'WPTM - Section F'!X"&amp;B3054)),"")</f>
        <v/>
      </c>
      <c r="Q3054" s="877"/>
      <c r="R3054" s="877" t="str">
        <f t="shared" ref="R3054:R3069" ca="1" si="181">IFERROR(IF(INDIRECT("'WPTM - Section F'!D"&amp;B3054)=0,"",INDIRECT("'WPTM - Section F'!D"&amp;B3054)),"")</f>
        <v/>
      </c>
      <c r="S3054" s="877"/>
      <c r="T3054" s="878"/>
    </row>
    <row r="3055" spans="1:20" x14ac:dyDescent="0.35">
      <c r="A3055" s="873" t="b">
        <f t="shared" ca="1" si="175"/>
        <v>0</v>
      </c>
      <c r="B3055" s="873">
        <f t="shared" si="174"/>
        <v>74</v>
      </c>
      <c r="C3055" s="891" t="str">
        <f ca="1">IF(COUNTA($G$2907:G3054)=1,"",OFFSET(B3055,-COUNTA($G$2907:G3054)+1,1))</f>
        <v>a1N55000002l9wXEAQ</v>
      </c>
      <c r="D3055" s="873" t="str">
        <f t="shared" ca="1" si="176"/>
        <v>INT-332934</v>
      </c>
      <c r="E3055" s="877"/>
      <c r="F3055" s="877" t="str">
        <f t="shared" ca="1" si="177"/>
        <v/>
      </c>
      <c r="G3055" s="892"/>
      <c r="H3055" s="873"/>
      <c r="I3055" s="873" t="str">
        <f ca="1">IFERROR(VLOOKUP(INDIRECT("'WPTM - Section F'!F"&amp;B3055),'Overview - Section A'!M$29:R186,6,0),IFERROR(VLOOKUP(INDIRECT("'WPTM - Section F'!F"&amp;B3055),'Overview - Section A'!E$26:J174,6,0),""))</f>
        <v/>
      </c>
      <c r="J3055" s="873" t="str">
        <f t="shared" ca="1" si="178"/>
        <v/>
      </c>
      <c r="K3055" s="877" t="str">
        <f t="shared" ca="1" si="179"/>
        <v/>
      </c>
      <c r="L3055" s="873" t="str">
        <f ca="1">IFERROR(INDEX('Reference Records'!F$360:F704,MATCH(INDIRECT("'WPTM - Section F'!AG"&amp;B3055)&amp;"|"&amp;K3055,'Reference Records'!G$360:G704,0)),"")</f>
        <v/>
      </c>
      <c r="M3055" s="877"/>
      <c r="N3055" s="877"/>
      <c r="O3055" s="873"/>
      <c r="P3055" s="877" t="str">
        <f t="shared" ca="1" si="180"/>
        <v/>
      </c>
      <c r="Q3055" s="877"/>
      <c r="R3055" s="877" t="str">
        <f t="shared" ca="1" si="181"/>
        <v/>
      </c>
      <c r="S3055" s="877"/>
      <c r="T3055" s="878"/>
    </row>
    <row r="3056" spans="1:20" x14ac:dyDescent="0.35">
      <c r="A3056" s="873" t="b">
        <f t="shared" ca="1" si="175"/>
        <v>0</v>
      </c>
      <c r="B3056" s="873">
        <f t="shared" si="174"/>
        <v>75</v>
      </c>
      <c r="C3056" s="891" t="str">
        <f ca="1">IF(COUNTA($G$2907:G3055)=1,"",OFFSET(B3056,-COUNTA($G$2907:G3055)+1,1))</f>
        <v>a1N55000002l9wYEAQ</v>
      </c>
      <c r="D3056" s="873" t="str">
        <f t="shared" ca="1" si="176"/>
        <v>INT-332934</v>
      </c>
      <c r="E3056" s="877"/>
      <c r="F3056" s="877" t="str">
        <f t="shared" ca="1" si="177"/>
        <v/>
      </c>
      <c r="G3056" s="892"/>
      <c r="H3056" s="873"/>
      <c r="I3056" s="873" t="str">
        <f ca="1">IFERROR(VLOOKUP(INDIRECT("'WPTM - Section F'!F"&amp;B3056),'Overview - Section A'!M$29:R187,6,0),IFERROR(VLOOKUP(INDIRECT("'WPTM - Section F'!F"&amp;B3056),'Overview - Section A'!E$26:J175,6,0),""))</f>
        <v/>
      </c>
      <c r="J3056" s="873" t="str">
        <f t="shared" ca="1" si="178"/>
        <v/>
      </c>
      <c r="K3056" s="877" t="str">
        <f t="shared" ca="1" si="179"/>
        <v/>
      </c>
      <c r="L3056" s="873" t="str">
        <f ca="1">IFERROR(INDEX('Reference Records'!F$360:F705,MATCH(INDIRECT("'WPTM - Section F'!AG"&amp;B3056)&amp;"|"&amp;K3056,'Reference Records'!G$360:G705,0)),"")</f>
        <v/>
      </c>
      <c r="M3056" s="877"/>
      <c r="N3056" s="877"/>
      <c r="O3056" s="873"/>
      <c r="P3056" s="877" t="str">
        <f t="shared" ca="1" si="180"/>
        <v/>
      </c>
      <c r="Q3056" s="877"/>
      <c r="R3056" s="877" t="str">
        <f t="shared" ca="1" si="181"/>
        <v/>
      </c>
      <c r="S3056" s="877"/>
      <c r="T3056" s="878"/>
    </row>
    <row r="3057" spans="1:20" x14ac:dyDescent="0.35">
      <c r="A3057" s="873" t="b">
        <f t="shared" ca="1" si="175"/>
        <v>0</v>
      </c>
      <c r="B3057" s="873">
        <f t="shared" si="174"/>
        <v>76</v>
      </c>
      <c r="C3057" s="891" t="str">
        <f ca="1">IF(COUNTA($G$2907:G3056)=1,"",OFFSET(B3057,-COUNTA($G$2907:G3056)+1,1))</f>
        <v>a1N55000002l9wZEAQ</v>
      </c>
      <c r="D3057" s="873" t="str">
        <f t="shared" ca="1" si="176"/>
        <v>INT-332934</v>
      </c>
      <c r="E3057" s="877"/>
      <c r="F3057" s="877" t="str">
        <f t="shared" ca="1" si="177"/>
        <v/>
      </c>
      <c r="G3057" s="892"/>
      <c r="H3057" s="873"/>
      <c r="I3057" s="873" t="str">
        <f ca="1">IFERROR(VLOOKUP(INDIRECT("'WPTM - Section F'!F"&amp;B3057),'Overview - Section A'!M$29:R188,6,0),IFERROR(VLOOKUP(INDIRECT("'WPTM - Section F'!F"&amp;B3057),'Overview - Section A'!E$26:J176,6,0),""))</f>
        <v/>
      </c>
      <c r="J3057" s="873" t="str">
        <f t="shared" ca="1" si="178"/>
        <v/>
      </c>
      <c r="K3057" s="877" t="str">
        <f t="shared" ca="1" si="179"/>
        <v/>
      </c>
      <c r="L3057" s="873" t="str">
        <f ca="1">IFERROR(INDEX('Reference Records'!F$360:F706,MATCH(INDIRECT("'WPTM - Section F'!AG"&amp;B3057)&amp;"|"&amp;K3057,'Reference Records'!G$360:G706,0)),"")</f>
        <v/>
      </c>
      <c r="M3057" s="877"/>
      <c r="N3057" s="877"/>
      <c r="O3057" s="873"/>
      <c r="P3057" s="877" t="str">
        <f t="shared" ca="1" si="180"/>
        <v/>
      </c>
      <c r="Q3057" s="877"/>
      <c r="R3057" s="877" t="str">
        <f t="shared" ca="1" si="181"/>
        <v/>
      </c>
      <c r="S3057" s="877"/>
      <c r="T3057" s="878"/>
    </row>
    <row r="3058" spans="1:20" x14ac:dyDescent="0.35">
      <c r="A3058" s="873" t="b">
        <f t="shared" ca="1" si="175"/>
        <v>0</v>
      </c>
      <c r="B3058" s="873">
        <f t="shared" si="174"/>
        <v>77</v>
      </c>
      <c r="C3058" s="891" t="str">
        <f ca="1">IF(COUNTA($G$2907:G3057)=1,"",OFFSET(B3058,-COUNTA($G$2907:G3057)+1,1))</f>
        <v>a1N55000002l9waEAA</v>
      </c>
      <c r="D3058" s="873" t="str">
        <f t="shared" ca="1" si="176"/>
        <v>INT-332934</v>
      </c>
      <c r="E3058" s="877"/>
      <c r="F3058" s="877" t="str">
        <f t="shared" ca="1" si="177"/>
        <v/>
      </c>
      <c r="G3058" s="892"/>
      <c r="H3058" s="873"/>
      <c r="I3058" s="873" t="str">
        <f ca="1">IFERROR(VLOOKUP(INDIRECT("'WPTM - Section F'!F"&amp;B3058),'Overview - Section A'!M$29:R189,6,0),IFERROR(VLOOKUP(INDIRECT("'WPTM - Section F'!F"&amp;B3058),'Overview - Section A'!E$26:J177,6,0),""))</f>
        <v/>
      </c>
      <c r="J3058" s="873" t="str">
        <f t="shared" ca="1" si="178"/>
        <v/>
      </c>
      <c r="K3058" s="877" t="str">
        <f t="shared" ca="1" si="179"/>
        <v/>
      </c>
      <c r="L3058" s="873" t="str">
        <f ca="1">IFERROR(INDEX('Reference Records'!F$360:F707,MATCH(INDIRECT("'WPTM - Section F'!AG"&amp;B3058)&amp;"|"&amp;K3058,'Reference Records'!G$360:G707,0)),"")</f>
        <v/>
      </c>
      <c r="M3058" s="877"/>
      <c r="N3058" s="877"/>
      <c r="O3058" s="873"/>
      <c r="P3058" s="877" t="str">
        <f t="shared" ca="1" si="180"/>
        <v/>
      </c>
      <c r="Q3058" s="877"/>
      <c r="R3058" s="877" t="str">
        <f t="shared" ca="1" si="181"/>
        <v/>
      </c>
      <c r="S3058" s="877"/>
      <c r="T3058" s="878"/>
    </row>
    <row r="3059" spans="1:20" x14ac:dyDescent="0.35">
      <c r="A3059" s="873" t="b">
        <f t="shared" ca="1" si="175"/>
        <v>0</v>
      </c>
      <c r="B3059" s="873">
        <f t="shared" si="174"/>
        <v>78</v>
      </c>
      <c r="C3059" s="891" t="str">
        <f ca="1">IF(COUNTA($G$2907:G3058)=1,"",OFFSET(B3059,-COUNTA($G$2907:G3058)+1,1))</f>
        <v>a1N55000002l9wbEAA</v>
      </c>
      <c r="D3059" s="873" t="str">
        <f t="shared" ca="1" si="176"/>
        <v>INT-332934</v>
      </c>
      <c r="E3059" s="877"/>
      <c r="F3059" s="877" t="str">
        <f t="shared" ca="1" si="177"/>
        <v/>
      </c>
      <c r="G3059" s="892"/>
      <c r="H3059" s="873"/>
      <c r="I3059" s="873" t="str">
        <f ca="1">IFERROR(VLOOKUP(INDIRECT("'WPTM - Section F'!F"&amp;B3059),'Overview - Section A'!M$29:R190,6,0),IFERROR(VLOOKUP(INDIRECT("'WPTM - Section F'!F"&amp;B3059),'Overview - Section A'!E$26:J178,6,0),""))</f>
        <v/>
      </c>
      <c r="J3059" s="873" t="str">
        <f t="shared" ca="1" si="178"/>
        <v/>
      </c>
      <c r="K3059" s="877" t="str">
        <f t="shared" ca="1" si="179"/>
        <v/>
      </c>
      <c r="L3059" s="873" t="str">
        <f ca="1">IFERROR(INDEX('Reference Records'!F$360:F708,MATCH(INDIRECT("'WPTM - Section F'!AG"&amp;B3059)&amp;"|"&amp;K3059,'Reference Records'!G$360:G708,0)),"")</f>
        <v/>
      </c>
      <c r="M3059" s="877"/>
      <c r="N3059" s="877"/>
      <c r="O3059" s="873"/>
      <c r="P3059" s="877" t="str">
        <f t="shared" ca="1" si="180"/>
        <v/>
      </c>
      <c r="Q3059" s="877"/>
      <c r="R3059" s="877" t="str">
        <f t="shared" ca="1" si="181"/>
        <v/>
      </c>
      <c r="S3059" s="877"/>
      <c r="T3059" s="878"/>
    </row>
    <row r="3060" spans="1:20" x14ac:dyDescent="0.35">
      <c r="A3060" s="873" t="b">
        <f t="shared" ca="1" si="175"/>
        <v>0</v>
      </c>
      <c r="B3060" s="873">
        <f t="shared" si="174"/>
        <v>79</v>
      </c>
      <c r="C3060" s="891" t="str">
        <f ca="1">IF(COUNTA($G$2907:G3059)=1,"",OFFSET(B3060,-COUNTA($G$2907:G3059)+1,1))</f>
        <v>a1N55000002l9wcEAA</v>
      </c>
      <c r="D3060" s="873" t="str">
        <f t="shared" ca="1" si="176"/>
        <v>INT-332934</v>
      </c>
      <c r="E3060" s="877"/>
      <c r="F3060" s="877" t="str">
        <f t="shared" ca="1" si="177"/>
        <v/>
      </c>
      <c r="G3060" s="892"/>
      <c r="H3060" s="873"/>
      <c r="I3060" s="873" t="str">
        <f ca="1">IFERROR(VLOOKUP(INDIRECT("'WPTM - Section F'!F"&amp;B3060),'Overview - Section A'!M$29:R191,6,0),IFERROR(VLOOKUP(INDIRECT("'WPTM - Section F'!F"&amp;B3060),'Overview - Section A'!E$26:J179,6,0),""))</f>
        <v/>
      </c>
      <c r="J3060" s="873" t="str">
        <f t="shared" ca="1" si="178"/>
        <v/>
      </c>
      <c r="K3060" s="877" t="str">
        <f t="shared" ca="1" si="179"/>
        <v/>
      </c>
      <c r="L3060" s="873" t="str">
        <f ca="1">IFERROR(INDEX('Reference Records'!F$360:F709,MATCH(INDIRECT("'WPTM - Section F'!AG"&amp;B3060)&amp;"|"&amp;K3060,'Reference Records'!G$360:G709,0)),"")</f>
        <v/>
      </c>
      <c r="M3060" s="877"/>
      <c r="N3060" s="877"/>
      <c r="O3060" s="873"/>
      <c r="P3060" s="877" t="str">
        <f t="shared" ca="1" si="180"/>
        <v/>
      </c>
      <c r="Q3060" s="877"/>
      <c r="R3060" s="877" t="str">
        <f t="shared" ca="1" si="181"/>
        <v/>
      </c>
      <c r="S3060" s="877"/>
      <c r="T3060" s="878"/>
    </row>
    <row r="3061" spans="1:20" x14ac:dyDescent="0.35">
      <c r="A3061" s="873" t="b">
        <f t="shared" ca="1" si="175"/>
        <v>0</v>
      </c>
      <c r="B3061" s="873">
        <f t="shared" si="174"/>
        <v>80</v>
      </c>
      <c r="C3061" s="891" t="str">
        <f ca="1">IF(COUNTA($G$2907:G3060)=1,"",OFFSET(B3061,-COUNTA($G$2907:G3060)+1,1))</f>
        <v>a1N55000002l9wdEAA</v>
      </c>
      <c r="D3061" s="873" t="str">
        <f t="shared" ca="1" si="176"/>
        <v>INT-332934</v>
      </c>
      <c r="E3061" s="877"/>
      <c r="F3061" s="877" t="str">
        <f t="shared" ca="1" si="177"/>
        <v/>
      </c>
      <c r="G3061" s="892"/>
      <c r="H3061" s="873"/>
      <c r="I3061" s="873" t="str">
        <f ca="1">IFERROR(VLOOKUP(INDIRECT("'WPTM - Section F'!F"&amp;B3061),'Overview - Section A'!M$29:R192,6,0),IFERROR(VLOOKUP(INDIRECT("'WPTM - Section F'!F"&amp;B3061),'Overview - Section A'!E$26:J180,6,0),""))</f>
        <v/>
      </c>
      <c r="J3061" s="873" t="str">
        <f t="shared" ca="1" si="178"/>
        <v/>
      </c>
      <c r="K3061" s="877" t="str">
        <f t="shared" ca="1" si="179"/>
        <v/>
      </c>
      <c r="L3061" s="873" t="str">
        <f ca="1">IFERROR(INDEX('Reference Records'!F$360:F710,MATCH(INDIRECT("'WPTM - Section F'!AG"&amp;B3061)&amp;"|"&amp;K3061,'Reference Records'!G$360:G710,0)),"")</f>
        <v/>
      </c>
      <c r="M3061" s="877"/>
      <c r="N3061" s="877"/>
      <c r="O3061" s="873"/>
      <c r="P3061" s="877" t="str">
        <f t="shared" ca="1" si="180"/>
        <v/>
      </c>
      <c r="Q3061" s="877"/>
      <c r="R3061" s="877" t="str">
        <f t="shared" ca="1" si="181"/>
        <v/>
      </c>
      <c r="S3061" s="877"/>
      <c r="T3061" s="878"/>
    </row>
    <row r="3062" spans="1:20" x14ac:dyDescent="0.35">
      <c r="A3062" s="873" t="b">
        <f t="shared" ca="1" si="175"/>
        <v>0</v>
      </c>
      <c r="B3062" s="873">
        <f t="shared" si="174"/>
        <v>81</v>
      </c>
      <c r="C3062" s="891" t="str">
        <f ca="1">IF(COUNTA($G$2907:G3061)=1,"",OFFSET(B3062,-COUNTA($G$2907:G3061)+1,1))</f>
        <v>a1N55000002l9weEAA</v>
      </c>
      <c r="D3062" s="873" t="str">
        <f t="shared" ca="1" si="176"/>
        <v>INT-332934</v>
      </c>
      <c r="E3062" s="877"/>
      <c r="F3062" s="877" t="str">
        <f t="shared" ca="1" si="177"/>
        <v/>
      </c>
      <c r="G3062" s="892"/>
      <c r="H3062" s="873"/>
      <c r="I3062" s="873" t="str">
        <f ca="1">IFERROR(VLOOKUP(INDIRECT("'WPTM - Section F'!F"&amp;B3062),'Overview - Section A'!M$29:R193,6,0),IFERROR(VLOOKUP(INDIRECT("'WPTM - Section F'!F"&amp;B3062),'Overview - Section A'!E$26:J181,6,0),""))</f>
        <v/>
      </c>
      <c r="J3062" s="873" t="str">
        <f t="shared" ca="1" si="178"/>
        <v/>
      </c>
      <c r="K3062" s="877" t="str">
        <f t="shared" ca="1" si="179"/>
        <v/>
      </c>
      <c r="L3062" s="873" t="str">
        <f ca="1">IFERROR(INDEX('Reference Records'!F$360:F711,MATCH(INDIRECT("'WPTM - Section F'!AG"&amp;B3062)&amp;"|"&amp;K3062,'Reference Records'!G$360:G711,0)),"")</f>
        <v/>
      </c>
      <c r="M3062" s="877"/>
      <c r="N3062" s="877"/>
      <c r="O3062" s="873"/>
      <c r="P3062" s="877" t="str">
        <f t="shared" ca="1" si="180"/>
        <v/>
      </c>
      <c r="Q3062" s="877"/>
      <c r="R3062" s="877" t="str">
        <f t="shared" ca="1" si="181"/>
        <v/>
      </c>
      <c r="S3062" s="877"/>
      <c r="T3062" s="878"/>
    </row>
    <row r="3063" spans="1:20" x14ac:dyDescent="0.35">
      <c r="A3063" s="873" t="b">
        <f t="shared" ca="1" si="175"/>
        <v>0</v>
      </c>
      <c r="B3063" s="873">
        <f t="shared" si="174"/>
        <v>82</v>
      </c>
      <c r="C3063" s="891" t="str">
        <f ca="1">IF(COUNTA($G$2907:G3062)=1,"",OFFSET(B3063,-COUNTA($G$2907:G3062)+1,1))</f>
        <v>a1N55000002l9wfEAA</v>
      </c>
      <c r="D3063" s="873" t="str">
        <f t="shared" ca="1" si="176"/>
        <v>INT-332934</v>
      </c>
      <c r="E3063" s="877"/>
      <c r="F3063" s="877" t="str">
        <f t="shared" ca="1" si="177"/>
        <v/>
      </c>
      <c r="G3063" s="892"/>
      <c r="H3063" s="873"/>
      <c r="I3063" s="873" t="str">
        <f ca="1">IFERROR(VLOOKUP(INDIRECT("'WPTM - Section F'!F"&amp;B3063),'Overview - Section A'!M$29:R194,6,0),IFERROR(VLOOKUP(INDIRECT("'WPTM - Section F'!F"&amp;B3063),'Overview - Section A'!E$26:J182,6,0),""))</f>
        <v/>
      </c>
      <c r="J3063" s="873" t="str">
        <f t="shared" ca="1" si="178"/>
        <v/>
      </c>
      <c r="K3063" s="877" t="str">
        <f t="shared" ca="1" si="179"/>
        <v/>
      </c>
      <c r="L3063" s="873" t="str">
        <f ca="1">IFERROR(INDEX('Reference Records'!F$360:F712,MATCH(INDIRECT("'WPTM - Section F'!AG"&amp;B3063)&amp;"|"&amp;K3063,'Reference Records'!G$360:G712,0)),"")</f>
        <v/>
      </c>
      <c r="M3063" s="877"/>
      <c r="N3063" s="877"/>
      <c r="O3063" s="873"/>
      <c r="P3063" s="877" t="str">
        <f t="shared" ca="1" si="180"/>
        <v/>
      </c>
      <c r="Q3063" s="877"/>
      <c r="R3063" s="877" t="str">
        <f t="shared" ca="1" si="181"/>
        <v/>
      </c>
      <c r="S3063" s="877"/>
      <c r="T3063" s="878"/>
    </row>
    <row r="3064" spans="1:20" x14ac:dyDescent="0.35">
      <c r="A3064" s="873" t="b">
        <f t="shared" ca="1" si="175"/>
        <v>0</v>
      </c>
      <c r="B3064" s="873">
        <f t="shared" si="174"/>
        <v>83</v>
      </c>
      <c r="C3064" s="891" t="str">
        <f ca="1">IF(COUNTA($G$2907:G3063)=1,"",OFFSET(B3064,-COUNTA($G$2907:G3063)+1,1))</f>
        <v>a1N55000002l9wgEAA</v>
      </c>
      <c r="D3064" s="873" t="str">
        <f t="shared" ca="1" si="176"/>
        <v>INT-332934</v>
      </c>
      <c r="E3064" s="877"/>
      <c r="F3064" s="877" t="str">
        <f t="shared" ca="1" si="177"/>
        <v/>
      </c>
      <c r="G3064" s="892"/>
      <c r="H3064" s="873"/>
      <c r="I3064" s="873" t="str">
        <f ca="1">IFERROR(VLOOKUP(INDIRECT("'WPTM - Section F'!F"&amp;B3064),'Overview - Section A'!M$29:R195,6,0),IFERROR(VLOOKUP(INDIRECT("'WPTM - Section F'!F"&amp;B3064),'Overview - Section A'!E$26:J183,6,0),""))</f>
        <v/>
      </c>
      <c r="J3064" s="873" t="str">
        <f t="shared" ca="1" si="178"/>
        <v/>
      </c>
      <c r="K3064" s="877" t="str">
        <f t="shared" ca="1" si="179"/>
        <v/>
      </c>
      <c r="L3064" s="873" t="str">
        <f ca="1">IFERROR(INDEX('Reference Records'!F$360:F713,MATCH(INDIRECT("'WPTM - Section F'!AG"&amp;B3064)&amp;"|"&amp;K3064,'Reference Records'!G$360:G713,0)),"")</f>
        <v/>
      </c>
      <c r="M3064" s="877"/>
      <c r="N3064" s="877"/>
      <c r="O3064" s="873"/>
      <c r="P3064" s="877" t="str">
        <f t="shared" ca="1" si="180"/>
        <v/>
      </c>
      <c r="Q3064" s="877"/>
      <c r="R3064" s="877" t="str">
        <f t="shared" ca="1" si="181"/>
        <v/>
      </c>
      <c r="S3064" s="877"/>
      <c r="T3064" s="878"/>
    </row>
    <row r="3065" spans="1:20" x14ac:dyDescent="0.35">
      <c r="A3065" s="873" t="b">
        <f t="shared" ca="1" si="175"/>
        <v>0</v>
      </c>
      <c r="B3065" s="873">
        <f t="shared" si="174"/>
        <v>84</v>
      </c>
      <c r="C3065" s="891" t="str">
        <f ca="1">IF(COUNTA($G$2907:G3064)=1,"",OFFSET(B3065,-COUNTA($G$2907:G3064)+1,1))</f>
        <v>a1N55000002l9whEAA</v>
      </c>
      <c r="D3065" s="873" t="str">
        <f t="shared" ca="1" si="176"/>
        <v>INT-332934</v>
      </c>
      <c r="E3065" s="877"/>
      <c r="F3065" s="877" t="str">
        <f t="shared" ca="1" si="177"/>
        <v/>
      </c>
      <c r="G3065" s="892"/>
      <c r="H3065" s="873"/>
      <c r="I3065" s="873" t="str">
        <f ca="1">IFERROR(VLOOKUP(INDIRECT("'WPTM - Section F'!F"&amp;B3065),'Overview - Section A'!M$29:R196,6,0),IFERROR(VLOOKUP(INDIRECT("'WPTM - Section F'!F"&amp;B3065),'Overview - Section A'!E$26:J184,6,0),""))</f>
        <v/>
      </c>
      <c r="J3065" s="873" t="str">
        <f t="shared" ca="1" si="178"/>
        <v/>
      </c>
      <c r="K3065" s="877" t="str">
        <f t="shared" ca="1" si="179"/>
        <v/>
      </c>
      <c r="L3065" s="873" t="str">
        <f ca="1">IFERROR(INDEX('Reference Records'!F$360:F714,MATCH(INDIRECT("'WPTM - Section F'!AG"&amp;B3065)&amp;"|"&amp;K3065,'Reference Records'!G$360:G714,0)),"")</f>
        <v/>
      </c>
      <c r="M3065" s="877"/>
      <c r="N3065" s="877"/>
      <c r="O3065" s="873"/>
      <c r="P3065" s="877" t="str">
        <f t="shared" ca="1" si="180"/>
        <v/>
      </c>
      <c r="Q3065" s="877"/>
      <c r="R3065" s="877" t="str">
        <f t="shared" ca="1" si="181"/>
        <v/>
      </c>
      <c r="S3065" s="877"/>
      <c r="T3065" s="878"/>
    </row>
    <row r="3066" spans="1:20" x14ac:dyDescent="0.35">
      <c r="A3066" s="873" t="b">
        <f t="shared" ca="1" si="175"/>
        <v>0</v>
      </c>
      <c r="B3066" s="873">
        <f t="shared" si="174"/>
        <v>85</v>
      </c>
      <c r="C3066" s="891" t="str">
        <f ca="1">IF(COUNTA($G$2907:G3065)=1,"",OFFSET(B3066,-COUNTA($G$2907:G3065)+1,1))</f>
        <v>a1N55000002l9wiEAA</v>
      </c>
      <c r="D3066" s="873" t="str">
        <f t="shared" ca="1" si="176"/>
        <v>INT-332934</v>
      </c>
      <c r="E3066" s="877"/>
      <c r="F3066" s="877" t="str">
        <f t="shared" ca="1" si="177"/>
        <v/>
      </c>
      <c r="G3066" s="892"/>
      <c r="H3066" s="873"/>
      <c r="I3066" s="873" t="str">
        <f ca="1">IFERROR(VLOOKUP(INDIRECT("'WPTM - Section F'!F"&amp;B3066),'Overview - Section A'!M$29:R197,6,0),IFERROR(VLOOKUP(INDIRECT("'WPTM - Section F'!F"&amp;B3066),'Overview - Section A'!E$26:J185,6,0),""))</f>
        <v/>
      </c>
      <c r="J3066" s="873" t="str">
        <f t="shared" ca="1" si="178"/>
        <v/>
      </c>
      <c r="K3066" s="877" t="str">
        <f t="shared" ca="1" si="179"/>
        <v/>
      </c>
      <c r="L3066" s="873" t="str">
        <f ca="1">IFERROR(INDEX('Reference Records'!F$360:F715,MATCH(INDIRECT("'WPTM - Section F'!AG"&amp;B3066)&amp;"|"&amp;K3066,'Reference Records'!G$360:G715,0)),"")</f>
        <v/>
      </c>
      <c r="M3066" s="877"/>
      <c r="N3066" s="877"/>
      <c r="O3066" s="873"/>
      <c r="P3066" s="877" t="str">
        <f t="shared" ca="1" si="180"/>
        <v/>
      </c>
      <c r="Q3066" s="877"/>
      <c r="R3066" s="877" t="str">
        <f t="shared" ca="1" si="181"/>
        <v/>
      </c>
      <c r="S3066" s="877"/>
      <c r="T3066" s="878"/>
    </row>
    <row r="3067" spans="1:20" x14ac:dyDescent="0.35">
      <c r="A3067" s="873" t="b">
        <f t="shared" ca="1" si="175"/>
        <v>0</v>
      </c>
      <c r="B3067" s="873">
        <f t="shared" si="174"/>
        <v>86</v>
      </c>
      <c r="C3067" s="891" t="str">
        <f ca="1">IF(COUNTA($G$2907:G3066)=1,"",OFFSET(B3067,-COUNTA($G$2907:G3066)+1,1))</f>
        <v>a1N55000002l9wjEAA</v>
      </c>
      <c r="D3067" s="873" t="str">
        <f t="shared" ca="1" si="176"/>
        <v>INT-332934</v>
      </c>
      <c r="E3067" s="877"/>
      <c r="F3067" s="877" t="str">
        <f t="shared" ca="1" si="177"/>
        <v/>
      </c>
      <c r="G3067" s="892"/>
      <c r="H3067" s="873"/>
      <c r="I3067" s="873" t="str">
        <f ca="1">IFERROR(VLOOKUP(INDIRECT("'WPTM - Section F'!F"&amp;B3067),'Overview - Section A'!M$29:R198,6,0),IFERROR(VLOOKUP(INDIRECT("'WPTM - Section F'!F"&amp;B3067),'Overview - Section A'!E$26:J186,6,0),""))</f>
        <v/>
      </c>
      <c r="J3067" s="873" t="str">
        <f t="shared" ca="1" si="178"/>
        <v/>
      </c>
      <c r="K3067" s="877" t="str">
        <f t="shared" ca="1" si="179"/>
        <v/>
      </c>
      <c r="L3067" s="873" t="str">
        <f ca="1">IFERROR(INDEX('Reference Records'!F$360:F716,MATCH(INDIRECT("'WPTM - Section F'!AG"&amp;B3067)&amp;"|"&amp;K3067,'Reference Records'!G$360:G716,0)),"")</f>
        <v/>
      </c>
      <c r="M3067" s="877"/>
      <c r="N3067" s="877"/>
      <c r="O3067" s="873"/>
      <c r="P3067" s="877" t="str">
        <f t="shared" ca="1" si="180"/>
        <v/>
      </c>
      <c r="Q3067" s="877"/>
      <c r="R3067" s="877" t="str">
        <f t="shared" ca="1" si="181"/>
        <v/>
      </c>
      <c r="S3067" s="877"/>
      <c r="T3067" s="878"/>
    </row>
    <row r="3068" spans="1:20" x14ac:dyDescent="0.35">
      <c r="A3068" s="873" t="b">
        <f t="shared" ca="1" si="175"/>
        <v>0</v>
      </c>
      <c r="B3068" s="873">
        <f t="shared" si="174"/>
        <v>87</v>
      </c>
      <c r="C3068" s="891" t="str">
        <f ca="1">IF(COUNTA($G$2907:G3067)=1,"",OFFSET(B3068,-COUNTA($G$2907:G3067)+1,1))</f>
        <v>a1N55000002l9wkEAA</v>
      </c>
      <c r="D3068" s="873" t="str">
        <f t="shared" ca="1" si="176"/>
        <v>INT-332934</v>
      </c>
      <c r="E3068" s="877"/>
      <c r="F3068" s="877" t="str">
        <f t="shared" ca="1" si="177"/>
        <v/>
      </c>
      <c r="G3068" s="892"/>
      <c r="H3068" s="873"/>
      <c r="I3068" s="873" t="str">
        <f ca="1">IFERROR(VLOOKUP(INDIRECT("'WPTM - Section F'!F"&amp;B3068),'Overview - Section A'!M$29:R199,6,0),IFERROR(VLOOKUP(INDIRECT("'WPTM - Section F'!F"&amp;B3068),'Overview - Section A'!E$26:J187,6,0),""))</f>
        <v/>
      </c>
      <c r="J3068" s="873" t="str">
        <f t="shared" ca="1" si="178"/>
        <v/>
      </c>
      <c r="K3068" s="877" t="str">
        <f t="shared" ca="1" si="179"/>
        <v/>
      </c>
      <c r="L3068" s="873" t="str">
        <f ca="1">IFERROR(INDEX('Reference Records'!F$360:F717,MATCH(INDIRECT("'WPTM - Section F'!AG"&amp;B3068)&amp;"|"&amp;K3068,'Reference Records'!G$360:G717,0)),"")</f>
        <v/>
      </c>
      <c r="M3068" s="877"/>
      <c r="N3068" s="877"/>
      <c r="O3068" s="873"/>
      <c r="P3068" s="877" t="str">
        <f t="shared" ca="1" si="180"/>
        <v/>
      </c>
      <c r="Q3068" s="877"/>
      <c r="R3068" s="877" t="str">
        <f t="shared" ca="1" si="181"/>
        <v/>
      </c>
      <c r="S3068" s="877"/>
      <c r="T3068" s="878"/>
    </row>
    <row r="3069" spans="1:20" x14ac:dyDescent="0.35">
      <c r="A3069" s="873" t="b">
        <f t="shared" ca="1" si="175"/>
        <v>0</v>
      </c>
      <c r="B3069" s="873">
        <f t="shared" si="174"/>
        <v>88</v>
      </c>
      <c r="C3069" s="891" t="str">
        <f ca="1">IF(COUNTA($G$2907:G3068)=1,"",OFFSET(B3069,-COUNTA($G$2907:G3068)+1,1))</f>
        <v>a1N55000002l9wlEAA</v>
      </c>
      <c r="D3069" s="873" t="str">
        <f t="shared" ca="1" si="176"/>
        <v>INT-332934</v>
      </c>
      <c r="E3069" s="877"/>
      <c r="F3069" s="877" t="str">
        <f t="shared" ca="1" si="177"/>
        <v/>
      </c>
      <c r="G3069" s="892"/>
      <c r="H3069" s="873"/>
      <c r="I3069" s="873" t="str">
        <f ca="1">IFERROR(VLOOKUP(INDIRECT("'WPTM - Section F'!F"&amp;B3069),'Overview - Section A'!M$29:R200,6,0),IFERROR(VLOOKUP(INDIRECT("'WPTM - Section F'!F"&amp;B3069),'Overview - Section A'!E$26:J188,6,0),""))</f>
        <v/>
      </c>
      <c r="J3069" s="873" t="str">
        <f t="shared" ca="1" si="178"/>
        <v/>
      </c>
      <c r="K3069" s="877" t="str">
        <f t="shared" ca="1" si="179"/>
        <v/>
      </c>
      <c r="L3069" s="873" t="str">
        <f ca="1">IFERROR(INDEX('Reference Records'!F$360:F718,MATCH(INDIRECT("'WPTM - Section F'!AG"&amp;B3069)&amp;"|"&amp;K3069,'Reference Records'!G$360:G718,0)),"")</f>
        <v/>
      </c>
      <c r="M3069" s="877"/>
      <c r="N3069" s="877"/>
      <c r="O3069" s="873"/>
      <c r="P3069" s="877" t="str">
        <f t="shared" ca="1" si="180"/>
        <v/>
      </c>
      <c r="Q3069" s="877"/>
      <c r="R3069" s="877" t="str">
        <f t="shared" ca="1" si="181"/>
        <v/>
      </c>
      <c r="S3069" s="877"/>
      <c r="T3069" s="878"/>
    </row>
    <row r="3070" spans="1:20" x14ac:dyDescent="0.35">
      <c r="J3070" s="263" t="str">
        <f ca="1">IF(ROW()&gt;'Impact Indicator Target Update'!A24,"",INDIRECT("'Impact Indicators - Section B'!A"&amp;'Impact Indicator Target Update'!D24))</f>
        <v/>
      </c>
    </row>
    <row r="3071" spans="1:20" x14ac:dyDescent="0.35">
      <c r="J3071" s="263" t="str">
        <f ca="1">IF(ROW()&gt;'Impact Indicator Target Update'!A25,"",INDIRECT("'Impact Indicators - Section B'!A"&amp;'Impact Indicator Target Update'!D25))</f>
        <v/>
      </c>
    </row>
    <row r="3072" spans="1:20" x14ac:dyDescent="0.35">
      <c r="J3072" s="263" t="str">
        <f ca="1">IF(ROW()&gt;'Impact Indicator Target Update'!A26,"",INDIRECT("'Impact Indicators - Section B'!A"&amp;'Impact Indicator Target Update'!D26))</f>
        <v/>
      </c>
    </row>
    <row r="3073" spans="1:10" x14ac:dyDescent="0.35">
      <c r="A3073" s="882" t="s">
        <v>434</v>
      </c>
      <c r="J3073" s="263" t="str">
        <f ca="1">IF(ROW()&gt;'Impact Indicator Target Update'!A27,"",INDIRECT("'Impact Indicators - Section B'!A"&amp;'Impact Indicator Target Update'!D27))</f>
        <v/>
      </c>
    </row>
    <row r="3074" spans="1:10" x14ac:dyDescent="0.35">
      <c r="A3074" s="873" t="s">
        <v>46</v>
      </c>
      <c r="B3074" s="873" t="s">
        <v>48</v>
      </c>
      <c r="C3074" s="873" t="s">
        <v>435</v>
      </c>
      <c r="D3074" s="873">
        <v>-481</v>
      </c>
      <c r="E3074" s="873" t="s">
        <v>398</v>
      </c>
      <c r="F3074" s="873" t="s">
        <v>248</v>
      </c>
      <c r="G3074" s="873" t="s">
        <v>441</v>
      </c>
      <c r="H3074" s="873" t="s">
        <v>100</v>
      </c>
      <c r="I3074" s="873" t="s">
        <v>108</v>
      </c>
      <c r="J3074" s="263" t="str">
        <f ca="1">IF(ROW()&gt;'Impact Indicator Target Update'!A28,"",INDIRECT("'Impact Indicators - Section B'!A"&amp;'Impact Indicator Target Update'!D28))</f>
        <v/>
      </c>
    </row>
    <row r="3075" spans="1:10" hidden="1" x14ac:dyDescent="0.35">
      <c r="A3075" s="873" t="b">
        <f ca="1">IF(OR(AND(H3075&lt;&gt;"", H3075&lt;&gt;0), AND(I3075&lt;&gt;"",I3075&lt;&gt;0)),TRUE,FALSE)</f>
        <v>0</v>
      </c>
      <c r="B3075" s="873" t="str">
        <f ca="1">IF(COUNTA(G$3073:G3074)=1,"",OFFSET(B3075,-COUNTA(G$3073:G3074)+1,0))</f>
        <v/>
      </c>
      <c r="C3075" s="878" t="str">
        <f ca="1">IF(COUNTA(G$3073:G3074)=1,"",OFFSET(C3075,-COUNTA(G$3073:G3074)+1,0))</f>
        <v/>
      </c>
      <c r="D3075" s="873">
        <f>D3074+1</f>
        <v>-480</v>
      </c>
      <c r="E3075" s="873">
        <f ca="1">COUNTIF(C2905:C3075,C3075)</f>
        <v>9</v>
      </c>
      <c r="F3075" s="873" t="str">
        <f ca="1">IF(C3075=1,9,IF(E3074=MAX(E3073:E3075),F3073+1,F3074))</f>
        <v>row number</v>
      </c>
      <c r="G3075" s="873"/>
      <c r="H3075" s="877">
        <f ca="1">CHOOSE(E3075,IFERROR(IF(INDIRECT("'WPTM - Section F'!I"&amp;F3075)=0,"",INDIRECT("'WPTM - Section F'!I"&amp;$F3075)),""),IFERROR(IF(INDIRECT("'WPTM - Section F'!K"&amp;F3075)=0,"",INDIRECT("'WPTM - Section F'!K"&amp;$F3075)),""),IFERROR(IF(INDIRECT("'WPTM - Section F'!M"&amp;F3075)=0,"",INDIRECT("'WPTM - Section F'!M"&amp;$F3075)),""),IFERROR(IF(INDIRECT("'WPTM - Section F'!O"&amp;F3075)=0,"",INDIRECT("'WPTM - Section F'!O"&amp;$F3075)),""),IFERROR(IF(INDIRECT("'WPTM - Section F'!Q"&amp;F3075)=0,"",INDIRECT("'WPTM - Section F'!Q"&amp;$F3075)),""),IFERROR(IF(INDIRECT("'WPTM - Section F'!S"&amp;F3075)=0,"",INDIRECT("'WPTM - Section F'!S"&amp;$F3075)),""),IFERROR(IF(INDIRECT("'WPTM - Section F'!U"&amp;F3075)=0,"",INDIRECT("'WPTM - Section F'!U"&amp;$F3075)),""),IFERROR(IF(INDIRECT("'WPTM - Section F'!W"&amp;F3075)=0,"",INDIRECT("'WPTM - Section F'!W"&amp;$F3075)),""),)</f>
        <v>0</v>
      </c>
      <c r="I3075" s="877">
        <f ca="1">CHOOSE(E3075,IFERROR(IF(INDIRECT("'WPTM - Section F'!H"&amp;F3075)=0,"",INDIRECT("'WPTM - Section F'!H"&amp;$F3075)),""),IFERROR(IF(INDIRECT("'WPTM - Section F'!J"&amp;F3075)=0,"",INDIRECT("'WPTM - Section F'!J"&amp;$F3075)),""),IFERROR(IF(INDIRECT("'WPTM - Section F'!L"&amp;F3075)=0,"",INDIRECT("'WPTM - Section F'!L"&amp;$F3075)),""),IFERROR(IF(INDIRECT("'WPTM - Section F'!N"&amp;F3075)=0,"",INDIRECT("'WPTM - Section F'!N"&amp;$F3075)),""),IFERROR(IF(INDIRECT("'WPTM - Section F'!P"&amp;F3075)=0,"",INDIRECT("'WPTM - Section F'!P"&amp;$F3075)),""),IFERROR(IF(INDIRECT("'WPTM - Section F'!R"&amp;F3075)=0,"",INDIRECT("'WPTM - Section F'!R"&amp;$F3075)),""),IFERROR(IF(INDIRECT("'WPTM - Section F'!T"&amp;F3075)=0,"",INDIRECT("'WPTM - Section F'!T"&amp;$F3075)),""),IFERROR(IF(INDIRECT("'WPTM - Section F'!V"&amp;F3075)=0,"",INDIRECT("'WPTM - Section F'!V"&amp;$F3075)),""),)</f>
        <v>0</v>
      </c>
      <c r="J3075" s="263" t="str">
        <f ca="1">IF(ROW()&gt;'Impact Indicator Target Update'!A29,"",INDIRECT("'Impact Indicators - Section B'!A"&amp;'Impact Indicator Target Update'!D29))</f>
        <v/>
      </c>
    </row>
    <row r="3076" spans="1:10" x14ac:dyDescent="0.35">
      <c r="A3076" s="873" t="b">
        <v>0</v>
      </c>
      <c r="B3076" s="873" t="s">
        <v>6456</v>
      </c>
      <c r="C3076" s="878">
        <v>1</v>
      </c>
      <c r="D3076" s="873">
        <f t="shared" ref="D3076:D3139" si="182">D3075+1</f>
        <v>-479</v>
      </c>
      <c r="E3076" s="873">
        <f t="shared" ref="E3076:E3139" ca="1" si="183">COUNTIF(C2906:C3076,C3076)</f>
        <v>1</v>
      </c>
      <c r="F3076" s="873">
        <f t="shared" ref="F3076:F3139" si="184">IF(C3076=1,9,IF(E3075=MAX(E3074:E3076),F3074+1,F3075))</f>
        <v>9</v>
      </c>
      <c r="G3076" s="873" t="s">
        <v>6297</v>
      </c>
      <c r="H3076" s="877"/>
      <c r="I3076" s="877"/>
    </row>
    <row r="3077" spans="1:10" x14ac:dyDescent="0.35">
      <c r="A3077" s="873" t="b">
        <v>0</v>
      </c>
      <c r="B3077" s="873" t="s">
        <v>6457</v>
      </c>
      <c r="C3077" s="878">
        <v>1</v>
      </c>
      <c r="D3077" s="873">
        <f t="shared" si="182"/>
        <v>-478</v>
      </c>
      <c r="E3077" s="873">
        <f t="shared" ca="1" si="183"/>
        <v>2</v>
      </c>
      <c r="F3077" s="873">
        <f t="shared" si="184"/>
        <v>9</v>
      </c>
      <c r="G3077" s="873" t="s">
        <v>6297</v>
      </c>
      <c r="H3077" s="877"/>
      <c r="I3077" s="877"/>
    </row>
    <row r="3078" spans="1:10" x14ac:dyDescent="0.35">
      <c r="A3078" s="873" t="b">
        <v>0</v>
      </c>
      <c r="B3078" s="873" t="s">
        <v>6458</v>
      </c>
      <c r="C3078" s="878">
        <v>1</v>
      </c>
      <c r="D3078" s="873">
        <f t="shared" si="182"/>
        <v>-477</v>
      </c>
      <c r="E3078" s="873">
        <f t="shared" ca="1" si="183"/>
        <v>3</v>
      </c>
      <c r="F3078" s="873">
        <f t="shared" si="184"/>
        <v>9</v>
      </c>
      <c r="G3078" s="873" t="s">
        <v>6297</v>
      </c>
      <c r="H3078" s="877"/>
      <c r="I3078" s="877"/>
    </row>
    <row r="3079" spans="1:10" x14ac:dyDescent="0.35">
      <c r="A3079" s="873" t="b">
        <v>0</v>
      </c>
      <c r="B3079" s="873" t="s">
        <v>6459</v>
      </c>
      <c r="C3079" s="878">
        <v>1</v>
      </c>
      <c r="D3079" s="873">
        <f t="shared" si="182"/>
        <v>-476</v>
      </c>
      <c r="E3079" s="873">
        <f t="shared" ca="1" si="183"/>
        <v>4</v>
      </c>
      <c r="F3079" s="873">
        <f t="shared" si="184"/>
        <v>9</v>
      </c>
      <c r="G3079" s="873" t="s">
        <v>6297</v>
      </c>
      <c r="H3079" s="877"/>
      <c r="I3079" s="877"/>
    </row>
    <row r="3080" spans="1:10" x14ac:dyDescent="0.35">
      <c r="A3080" s="873" t="b">
        <v>0</v>
      </c>
      <c r="B3080" s="873" t="s">
        <v>6460</v>
      </c>
      <c r="C3080" s="878">
        <v>1</v>
      </c>
      <c r="D3080" s="873">
        <f t="shared" si="182"/>
        <v>-475</v>
      </c>
      <c r="E3080" s="873">
        <f t="shared" ca="1" si="183"/>
        <v>5</v>
      </c>
      <c r="F3080" s="873">
        <f t="shared" si="184"/>
        <v>9</v>
      </c>
      <c r="G3080" s="873" t="s">
        <v>6297</v>
      </c>
      <c r="H3080" s="877"/>
      <c r="I3080" s="877"/>
    </row>
    <row r="3081" spans="1:10" x14ac:dyDescent="0.35">
      <c r="A3081" s="873" t="b">
        <v>0</v>
      </c>
      <c r="B3081" s="873" t="s">
        <v>6461</v>
      </c>
      <c r="C3081" s="878">
        <v>1</v>
      </c>
      <c r="D3081" s="873">
        <f t="shared" si="182"/>
        <v>-474</v>
      </c>
      <c r="E3081" s="873">
        <f t="shared" ca="1" si="183"/>
        <v>6</v>
      </c>
      <c r="F3081" s="873">
        <f t="shared" si="184"/>
        <v>9</v>
      </c>
      <c r="G3081" s="873" t="s">
        <v>6297</v>
      </c>
      <c r="H3081" s="877"/>
      <c r="I3081" s="877"/>
    </row>
    <row r="3082" spans="1:10" x14ac:dyDescent="0.35">
      <c r="A3082" s="873" t="b">
        <v>0</v>
      </c>
      <c r="B3082" s="873" t="s">
        <v>6462</v>
      </c>
      <c r="C3082" s="878">
        <v>1</v>
      </c>
      <c r="D3082" s="873">
        <f t="shared" si="182"/>
        <v>-473</v>
      </c>
      <c r="E3082" s="873">
        <f t="shared" ca="1" si="183"/>
        <v>7</v>
      </c>
      <c r="F3082" s="873">
        <f t="shared" si="184"/>
        <v>9</v>
      </c>
      <c r="G3082" s="873" t="s">
        <v>6297</v>
      </c>
      <c r="H3082" s="877"/>
      <c r="I3082" s="877"/>
    </row>
    <row r="3083" spans="1:10" x14ac:dyDescent="0.35">
      <c r="A3083" s="873" t="b">
        <v>0</v>
      </c>
      <c r="B3083" s="873" t="s">
        <v>6463</v>
      </c>
      <c r="C3083" s="878">
        <v>1</v>
      </c>
      <c r="D3083" s="873">
        <f t="shared" si="182"/>
        <v>-472</v>
      </c>
      <c r="E3083" s="873">
        <f t="shared" ca="1" si="183"/>
        <v>8</v>
      </c>
      <c r="F3083" s="873">
        <f t="shared" si="184"/>
        <v>9</v>
      </c>
      <c r="G3083" s="873" t="s">
        <v>6297</v>
      </c>
      <c r="H3083" s="877"/>
      <c r="I3083" s="877"/>
    </row>
    <row r="3084" spans="1:10" x14ac:dyDescent="0.35">
      <c r="A3084" s="873" t="b">
        <v>0</v>
      </c>
      <c r="B3084" s="873" t="s">
        <v>6464</v>
      </c>
      <c r="C3084" s="878">
        <v>2</v>
      </c>
      <c r="D3084" s="873">
        <f t="shared" si="182"/>
        <v>-471</v>
      </c>
      <c r="E3084" s="873">
        <f t="shared" ca="1" si="183"/>
        <v>1</v>
      </c>
      <c r="F3084" s="873">
        <f t="shared" ca="1" si="184"/>
        <v>10</v>
      </c>
      <c r="G3084" s="873" t="s">
        <v>6299</v>
      </c>
      <c r="H3084" s="877"/>
      <c r="I3084" s="877"/>
    </row>
    <row r="3085" spans="1:10" x14ac:dyDescent="0.35">
      <c r="A3085" s="873" t="b">
        <v>0</v>
      </c>
      <c r="B3085" s="873" t="s">
        <v>6465</v>
      </c>
      <c r="C3085" s="878">
        <v>2</v>
      </c>
      <c r="D3085" s="873">
        <f t="shared" si="182"/>
        <v>-470</v>
      </c>
      <c r="E3085" s="873">
        <f t="shared" ca="1" si="183"/>
        <v>2</v>
      </c>
      <c r="F3085" s="873">
        <f t="shared" ca="1" si="184"/>
        <v>10</v>
      </c>
      <c r="G3085" s="873" t="s">
        <v>6299</v>
      </c>
      <c r="H3085" s="877"/>
      <c r="I3085" s="877"/>
    </row>
    <row r="3086" spans="1:10" x14ac:dyDescent="0.35">
      <c r="A3086" s="873" t="b">
        <v>0</v>
      </c>
      <c r="B3086" s="873" t="s">
        <v>6466</v>
      </c>
      <c r="C3086" s="878">
        <v>2</v>
      </c>
      <c r="D3086" s="873">
        <f t="shared" si="182"/>
        <v>-469</v>
      </c>
      <c r="E3086" s="873">
        <f t="shared" ca="1" si="183"/>
        <v>3</v>
      </c>
      <c r="F3086" s="873">
        <f t="shared" ca="1" si="184"/>
        <v>10</v>
      </c>
      <c r="G3086" s="873" t="s">
        <v>6299</v>
      </c>
      <c r="H3086" s="877"/>
      <c r="I3086" s="877"/>
    </row>
    <row r="3087" spans="1:10" x14ac:dyDescent="0.35">
      <c r="A3087" s="873" t="b">
        <v>0</v>
      </c>
      <c r="B3087" s="873" t="s">
        <v>6467</v>
      </c>
      <c r="C3087" s="878">
        <v>2</v>
      </c>
      <c r="D3087" s="873">
        <f t="shared" si="182"/>
        <v>-468</v>
      </c>
      <c r="E3087" s="873">
        <f t="shared" ca="1" si="183"/>
        <v>4</v>
      </c>
      <c r="F3087" s="873">
        <f t="shared" ca="1" si="184"/>
        <v>10</v>
      </c>
      <c r="G3087" s="873" t="s">
        <v>6299</v>
      </c>
      <c r="H3087" s="877"/>
      <c r="I3087" s="877"/>
    </row>
    <row r="3088" spans="1:10" x14ac:dyDescent="0.35">
      <c r="A3088" s="873" t="b">
        <v>0</v>
      </c>
      <c r="B3088" s="873" t="s">
        <v>6468</v>
      </c>
      <c r="C3088" s="878">
        <v>2</v>
      </c>
      <c r="D3088" s="873">
        <f t="shared" si="182"/>
        <v>-467</v>
      </c>
      <c r="E3088" s="873">
        <f t="shared" ca="1" si="183"/>
        <v>5</v>
      </c>
      <c r="F3088" s="873">
        <f t="shared" ca="1" si="184"/>
        <v>10</v>
      </c>
      <c r="G3088" s="873" t="s">
        <v>6299</v>
      </c>
      <c r="H3088" s="877"/>
      <c r="I3088" s="877"/>
    </row>
    <row r="3089" spans="1:9" x14ac:dyDescent="0.35">
      <c r="A3089" s="873" t="b">
        <v>0</v>
      </c>
      <c r="B3089" s="873" t="s">
        <v>6469</v>
      </c>
      <c r="C3089" s="878">
        <v>2</v>
      </c>
      <c r="D3089" s="873">
        <f t="shared" si="182"/>
        <v>-466</v>
      </c>
      <c r="E3089" s="873">
        <f t="shared" ca="1" si="183"/>
        <v>6</v>
      </c>
      <c r="F3089" s="873">
        <f t="shared" ca="1" si="184"/>
        <v>10</v>
      </c>
      <c r="G3089" s="873" t="s">
        <v>6299</v>
      </c>
      <c r="H3089" s="877"/>
      <c r="I3089" s="877"/>
    </row>
    <row r="3090" spans="1:9" x14ac:dyDescent="0.35">
      <c r="A3090" s="873" t="b">
        <v>0</v>
      </c>
      <c r="B3090" s="873" t="s">
        <v>6470</v>
      </c>
      <c r="C3090" s="878">
        <v>2</v>
      </c>
      <c r="D3090" s="873">
        <f t="shared" si="182"/>
        <v>-465</v>
      </c>
      <c r="E3090" s="873">
        <f t="shared" ca="1" si="183"/>
        <v>7</v>
      </c>
      <c r="F3090" s="873">
        <f t="shared" ca="1" si="184"/>
        <v>10</v>
      </c>
      <c r="G3090" s="873" t="s">
        <v>6299</v>
      </c>
      <c r="H3090" s="877"/>
      <c r="I3090" s="877"/>
    </row>
    <row r="3091" spans="1:9" x14ac:dyDescent="0.35">
      <c r="A3091" s="873" t="b">
        <v>0</v>
      </c>
      <c r="B3091" s="873" t="s">
        <v>6471</v>
      </c>
      <c r="C3091" s="878">
        <v>2</v>
      </c>
      <c r="D3091" s="873">
        <f t="shared" si="182"/>
        <v>-464</v>
      </c>
      <c r="E3091" s="873">
        <f t="shared" ca="1" si="183"/>
        <v>8</v>
      </c>
      <c r="F3091" s="873">
        <f t="shared" ca="1" si="184"/>
        <v>10</v>
      </c>
      <c r="G3091" s="873" t="s">
        <v>6299</v>
      </c>
      <c r="H3091" s="877"/>
      <c r="I3091" s="877"/>
    </row>
    <row r="3092" spans="1:9" x14ac:dyDescent="0.35">
      <c r="A3092" s="873" t="b">
        <v>0</v>
      </c>
      <c r="B3092" s="873" t="s">
        <v>6472</v>
      </c>
      <c r="C3092" s="878">
        <v>3</v>
      </c>
      <c r="D3092" s="873">
        <f t="shared" si="182"/>
        <v>-463</v>
      </c>
      <c r="E3092" s="873">
        <f t="shared" ca="1" si="183"/>
        <v>1</v>
      </c>
      <c r="F3092" s="873">
        <f t="shared" ca="1" si="184"/>
        <v>11</v>
      </c>
      <c r="G3092" s="873" t="s">
        <v>6301</v>
      </c>
      <c r="H3092" s="877"/>
      <c r="I3092" s="877"/>
    </row>
    <row r="3093" spans="1:9" x14ac:dyDescent="0.35">
      <c r="A3093" s="873" t="b">
        <v>0</v>
      </c>
      <c r="B3093" s="873" t="s">
        <v>6473</v>
      </c>
      <c r="C3093" s="878">
        <v>3</v>
      </c>
      <c r="D3093" s="873">
        <f t="shared" si="182"/>
        <v>-462</v>
      </c>
      <c r="E3093" s="873">
        <f t="shared" ca="1" si="183"/>
        <v>2</v>
      </c>
      <c r="F3093" s="873">
        <f t="shared" ca="1" si="184"/>
        <v>11</v>
      </c>
      <c r="G3093" s="873" t="s">
        <v>6301</v>
      </c>
      <c r="H3093" s="877"/>
      <c r="I3093" s="877"/>
    </row>
    <row r="3094" spans="1:9" x14ac:dyDescent="0.35">
      <c r="A3094" s="873" t="b">
        <v>0</v>
      </c>
      <c r="B3094" s="873" t="s">
        <v>6474</v>
      </c>
      <c r="C3094" s="878">
        <v>3</v>
      </c>
      <c r="D3094" s="873">
        <f t="shared" si="182"/>
        <v>-461</v>
      </c>
      <c r="E3094" s="873">
        <f t="shared" ca="1" si="183"/>
        <v>3</v>
      </c>
      <c r="F3094" s="873">
        <f t="shared" ca="1" si="184"/>
        <v>11</v>
      </c>
      <c r="G3094" s="873" t="s">
        <v>6301</v>
      </c>
      <c r="H3094" s="877"/>
      <c r="I3094" s="877"/>
    </row>
    <row r="3095" spans="1:9" x14ac:dyDescent="0.35">
      <c r="A3095" s="873" t="b">
        <v>0</v>
      </c>
      <c r="B3095" s="873" t="s">
        <v>6475</v>
      </c>
      <c r="C3095" s="878">
        <v>3</v>
      </c>
      <c r="D3095" s="873">
        <f t="shared" si="182"/>
        <v>-460</v>
      </c>
      <c r="E3095" s="873">
        <f t="shared" ca="1" si="183"/>
        <v>4</v>
      </c>
      <c r="F3095" s="873">
        <f t="shared" ca="1" si="184"/>
        <v>11</v>
      </c>
      <c r="G3095" s="873" t="s">
        <v>6301</v>
      </c>
      <c r="H3095" s="877"/>
      <c r="I3095" s="877"/>
    </row>
    <row r="3096" spans="1:9" x14ac:dyDescent="0.35">
      <c r="A3096" s="873" t="b">
        <v>0</v>
      </c>
      <c r="B3096" s="873" t="s">
        <v>6476</v>
      </c>
      <c r="C3096" s="878">
        <v>3</v>
      </c>
      <c r="D3096" s="873">
        <f t="shared" si="182"/>
        <v>-459</v>
      </c>
      <c r="E3096" s="873">
        <f t="shared" ca="1" si="183"/>
        <v>5</v>
      </c>
      <c r="F3096" s="873">
        <f t="shared" ca="1" si="184"/>
        <v>11</v>
      </c>
      <c r="G3096" s="873" t="s">
        <v>6301</v>
      </c>
      <c r="H3096" s="877"/>
      <c r="I3096" s="877"/>
    </row>
    <row r="3097" spans="1:9" x14ac:dyDescent="0.35">
      <c r="A3097" s="873" t="b">
        <v>0</v>
      </c>
      <c r="B3097" s="873" t="s">
        <v>6477</v>
      </c>
      <c r="C3097" s="878">
        <v>3</v>
      </c>
      <c r="D3097" s="873">
        <f t="shared" si="182"/>
        <v>-458</v>
      </c>
      <c r="E3097" s="873">
        <f t="shared" ca="1" si="183"/>
        <v>6</v>
      </c>
      <c r="F3097" s="873">
        <f t="shared" ca="1" si="184"/>
        <v>11</v>
      </c>
      <c r="G3097" s="873" t="s">
        <v>6301</v>
      </c>
      <c r="H3097" s="877"/>
      <c r="I3097" s="877"/>
    </row>
    <row r="3098" spans="1:9" x14ac:dyDescent="0.35">
      <c r="A3098" s="873" t="b">
        <v>0</v>
      </c>
      <c r="B3098" s="873" t="s">
        <v>6478</v>
      </c>
      <c r="C3098" s="878">
        <v>3</v>
      </c>
      <c r="D3098" s="873">
        <f t="shared" si="182"/>
        <v>-457</v>
      </c>
      <c r="E3098" s="873">
        <f t="shared" ca="1" si="183"/>
        <v>7</v>
      </c>
      <c r="F3098" s="873">
        <f t="shared" ca="1" si="184"/>
        <v>11</v>
      </c>
      <c r="G3098" s="873" t="s">
        <v>6301</v>
      </c>
      <c r="H3098" s="877"/>
      <c r="I3098" s="877"/>
    </row>
    <row r="3099" spans="1:9" x14ac:dyDescent="0.35">
      <c r="A3099" s="873" t="b">
        <v>0</v>
      </c>
      <c r="B3099" s="873" t="s">
        <v>6479</v>
      </c>
      <c r="C3099" s="878">
        <v>3</v>
      </c>
      <c r="D3099" s="873">
        <f t="shared" si="182"/>
        <v>-456</v>
      </c>
      <c r="E3099" s="873">
        <f t="shared" ca="1" si="183"/>
        <v>8</v>
      </c>
      <c r="F3099" s="873">
        <f t="shared" ca="1" si="184"/>
        <v>11</v>
      </c>
      <c r="G3099" s="873" t="s">
        <v>6301</v>
      </c>
      <c r="H3099" s="877"/>
      <c r="I3099" s="877"/>
    </row>
    <row r="3100" spans="1:9" x14ac:dyDescent="0.35">
      <c r="A3100" s="873" t="b">
        <v>0</v>
      </c>
      <c r="B3100" s="873" t="s">
        <v>6480</v>
      </c>
      <c r="C3100" s="878">
        <v>4</v>
      </c>
      <c r="D3100" s="873">
        <f t="shared" si="182"/>
        <v>-455</v>
      </c>
      <c r="E3100" s="873">
        <f t="shared" ca="1" si="183"/>
        <v>1</v>
      </c>
      <c r="F3100" s="873">
        <f t="shared" ca="1" si="184"/>
        <v>12</v>
      </c>
      <c r="G3100" s="873" t="s">
        <v>6303</v>
      </c>
      <c r="H3100" s="877"/>
      <c r="I3100" s="877"/>
    </row>
    <row r="3101" spans="1:9" x14ac:dyDescent="0.35">
      <c r="A3101" s="873" t="b">
        <v>0</v>
      </c>
      <c r="B3101" s="873" t="s">
        <v>6481</v>
      </c>
      <c r="C3101" s="878">
        <v>4</v>
      </c>
      <c r="D3101" s="873">
        <f t="shared" si="182"/>
        <v>-454</v>
      </c>
      <c r="E3101" s="873">
        <f t="shared" ca="1" si="183"/>
        <v>2</v>
      </c>
      <c r="F3101" s="873">
        <f t="shared" ca="1" si="184"/>
        <v>12</v>
      </c>
      <c r="G3101" s="873" t="s">
        <v>6303</v>
      </c>
      <c r="H3101" s="877"/>
      <c r="I3101" s="877"/>
    </row>
    <row r="3102" spans="1:9" x14ac:dyDescent="0.35">
      <c r="A3102" s="873" t="b">
        <v>0</v>
      </c>
      <c r="B3102" s="873" t="s">
        <v>6482</v>
      </c>
      <c r="C3102" s="878">
        <v>4</v>
      </c>
      <c r="D3102" s="873">
        <f t="shared" si="182"/>
        <v>-453</v>
      </c>
      <c r="E3102" s="873">
        <f t="shared" ca="1" si="183"/>
        <v>3</v>
      </c>
      <c r="F3102" s="873">
        <f t="shared" ca="1" si="184"/>
        <v>12</v>
      </c>
      <c r="G3102" s="873" t="s">
        <v>6303</v>
      </c>
      <c r="H3102" s="877"/>
      <c r="I3102" s="877"/>
    </row>
    <row r="3103" spans="1:9" x14ac:dyDescent="0.35">
      <c r="A3103" s="873" t="b">
        <v>0</v>
      </c>
      <c r="B3103" s="873" t="s">
        <v>6483</v>
      </c>
      <c r="C3103" s="878">
        <v>4</v>
      </c>
      <c r="D3103" s="873">
        <f t="shared" si="182"/>
        <v>-452</v>
      </c>
      <c r="E3103" s="873">
        <f t="shared" ca="1" si="183"/>
        <v>4</v>
      </c>
      <c r="F3103" s="873">
        <f t="shared" ca="1" si="184"/>
        <v>12</v>
      </c>
      <c r="G3103" s="873" t="s">
        <v>6303</v>
      </c>
      <c r="H3103" s="877"/>
      <c r="I3103" s="877"/>
    </row>
    <row r="3104" spans="1:9" x14ac:dyDescent="0.35">
      <c r="A3104" s="873" t="b">
        <v>0</v>
      </c>
      <c r="B3104" s="873" t="s">
        <v>6484</v>
      </c>
      <c r="C3104" s="878">
        <v>4</v>
      </c>
      <c r="D3104" s="873">
        <f t="shared" si="182"/>
        <v>-451</v>
      </c>
      <c r="E3104" s="873">
        <f t="shared" ca="1" si="183"/>
        <v>5</v>
      </c>
      <c r="F3104" s="873">
        <f t="shared" ca="1" si="184"/>
        <v>12</v>
      </c>
      <c r="G3104" s="873" t="s">
        <v>6303</v>
      </c>
      <c r="H3104" s="877"/>
      <c r="I3104" s="877"/>
    </row>
    <row r="3105" spans="1:9" x14ac:dyDescent="0.35">
      <c r="A3105" s="873" t="b">
        <v>0</v>
      </c>
      <c r="B3105" s="873" t="s">
        <v>6485</v>
      </c>
      <c r="C3105" s="878">
        <v>4</v>
      </c>
      <c r="D3105" s="873">
        <f t="shared" si="182"/>
        <v>-450</v>
      </c>
      <c r="E3105" s="873">
        <f t="shared" ca="1" si="183"/>
        <v>6</v>
      </c>
      <c r="F3105" s="873">
        <f t="shared" ca="1" si="184"/>
        <v>12</v>
      </c>
      <c r="G3105" s="873" t="s">
        <v>6303</v>
      </c>
      <c r="H3105" s="877"/>
      <c r="I3105" s="877"/>
    </row>
    <row r="3106" spans="1:9" x14ac:dyDescent="0.35">
      <c r="A3106" s="873" t="b">
        <v>0</v>
      </c>
      <c r="B3106" s="873" t="s">
        <v>6486</v>
      </c>
      <c r="C3106" s="878">
        <v>4</v>
      </c>
      <c r="D3106" s="873">
        <f t="shared" si="182"/>
        <v>-449</v>
      </c>
      <c r="E3106" s="873">
        <f t="shared" ca="1" si="183"/>
        <v>7</v>
      </c>
      <c r="F3106" s="873">
        <f t="shared" ca="1" si="184"/>
        <v>12</v>
      </c>
      <c r="G3106" s="873" t="s">
        <v>6303</v>
      </c>
      <c r="H3106" s="877"/>
      <c r="I3106" s="877"/>
    </row>
    <row r="3107" spans="1:9" x14ac:dyDescent="0.35">
      <c r="A3107" s="873" t="b">
        <v>0</v>
      </c>
      <c r="B3107" s="873" t="s">
        <v>6487</v>
      </c>
      <c r="C3107" s="878">
        <v>4</v>
      </c>
      <c r="D3107" s="873">
        <f t="shared" si="182"/>
        <v>-448</v>
      </c>
      <c r="E3107" s="873">
        <f t="shared" ca="1" si="183"/>
        <v>8</v>
      </c>
      <c r="F3107" s="873">
        <f t="shared" ca="1" si="184"/>
        <v>12</v>
      </c>
      <c r="G3107" s="873" t="s">
        <v>6303</v>
      </c>
      <c r="H3107" s="877"/>
      <c r="I3107" s="877"/>
    </row>
    <row r="3108" spans="1:9" x14ac:dyDescent="0.35">
      <c r="A3108" s="873" t="b">
        <v>0</v>
      </c>
      <c r="B3108" s="873" t="s">
        <v>6488</v>
      </c>
      <c r="C3108" s="878">
        <v>5</v>
      </c>
      <c r="D3108" s="873">
        <f t="shared" si="182"/>
        <v>-447</v>
      </c>
      <c r="E3108" s="873">
        <f t="shared" ca="1" si="183"/>
        <v>1</v>
      </c>
      <c r="F3108" s="873">
        <f t="shared" ca="1" si="184"/>
        <v>13</v>
      </c>
      <c r="G3108" s="873" t="s">
        <v>6305</v>
      </c>
      <c r="H3108" s="877"/>
      <c r="I3108" s="877"/>
    </row>
    <row r="3109" spans="1:9" x14ac:dyDescent="0.35">
      <c r="A3109" s="873" t="b">
        <v>0</v>
      </c>
      <c r="B3109" s="873" t="s">
        <v>6489</v>
      </c>
      <c r="C3109" s="878">
        <v>5</v>
      </c>
      <c r="D3109" s="873">
        <f t="shared" si="182"/>
        <v>-446</v>
      </c>
      <c r="E3109" s="873">
        <f t="shared" ca="1" si="183"/>
        <v>2</v>
      </c>
      <c r="F3109" s="873">
        <f t="shared" ca="1" si="184"/>
        <v>13</v>
      </c>
      <c r="G3109" s="873" t="s">
        <v>6305</v>
      </c>
      <c r="H3109" s="877"/>
      <c r="I3109" s="877"/>
    </row>
    <row r="3110" spans="1:9" x14ac:dyDescent="0.35">
      <c r="A3110" s="873" t="b">
        <v>0</v>
      </c>
      <c r="B3110" s="873" t="s">
        <v>6490</v>
      </c>
      <c r="C3110" s="878">
        <v>5</v>
      </c>
      <c r="D3110" s="873">
        <f t="shared" si="182"/>
        <v>-445</v>
      </c>
      <c r="E3110" s="873">
        <f t="shared" ca="1" si="183"/>
        <v>3</v>
      </c>
      <c r="F3110" s="873">
        <f t="shared" ca="1" si="184"/>
        <v>13</v>
      </c>
      <c r="G3110" s="873" t="s">
        <v>6305</v>
      </c>
      <c r="H3110" s="877"/>
      <c r="I3110" s="877"/>
    </row>
    <row r="3111" spans="1:9" x14ac:dyDescent="0.35">
      <c r="A3111" s="873" t="b">
        <v>0</v>
      </c>
      <c r="B3111" s="873" t="s">
        <v>6491</v>
      </c>
      <c r="C3111" s="878">
        <v>5</v>
      </c>
      <c r="D3111" s="873">
        <f t="shared" si="182"/>
        <v>-444</v>
      </c>
      <c r="E3111" s="873">
        <f t="shared" ca="1" si="183"/>
        <v>4</v>
      </c>
      <c r="F3111" s="873">
        <f t="shared" ca="1" si="184"/>
        <v>13</v>
      </c>
      <c r="G3111" s="873" t="s">
        <v>6305</v>
      </c>
      <c r="H3111" s="877"/>
      <c r="I3111" s="877"/>
    </row>
    <row r="3112" spans="1:9" x14ac:dyDescent="0.35">
      <c r="A3112" s="873" t="b">
        <v>0</v>
      </c>
      <c r="B3112" s="873" t="s">
        <v>6492</v>
      </c>
      <c r="C3112" s="878">
        <v>5</v>
      </c>
      <c r="D3112" s="873">
        <f t="shared" si="182"/>
        <v>-443</v>
      </c>
      <c r="E3112" s="873">
        <f t="shared" ca="1" si="183"/>
        <v>5</v>
      </c>
      <c r="F3112" s="873">
        <f t="shared" ca="1" si="184"/>
        <v>13</v>
      </c>
      <c r="G3112" s="873" t="s">
        <v>6305</v>
      </c>
      <c r="H3112" s="877"/>
      <c r="I3112" s="877"/>
    </row>
    <row r="3113" spans="1:9" x14ac:dyDescent="0.35">
      <c r="A3113" s="873" t="b">
        <v>0</v>
      </c>
      <c r="B3113" s="873" t="s">
        <v>6493</v>
      </c>
      <c r="C3113" s="878">
        <v>5</v>
      </c>
      <c r="D3113" s="873">
        <f t="shared" si="182"/>
        <v>-442</v>
      </c>
      <c r="E3113" s="873">
        <f t="shared" ca="1" si="183"/>
        <v>6</v>
      </c>
      <c r="F3113" s="873">
        <f t="shared" ca="1" si="184"/>
        <v>13</v>
      </c>
      <c r="G3113" s="873" t="s">
        <v>6305</v>
      </c>
      <c r="H3113" s="877"/>
      <c r="I3113" s="877"/>
    </row>
    <row r="3114" spans="1:9" x14ac:dyDescent="0.35">
      <c r="A3114" s="873" t="b">
        <v>0</v>
      </c>
      <c r="B3114" s="873" t="s">
        <v>6494</v>
      </c>
      <c r="C3114" s="878">
        <v>5</v>
      </c>
      <c r="D3114" s="873">
        <f t="shared" si="182"/>
        <v>-441</v>
      </c>
      <c r="E3114" s="873">
        <f t="shared" ca="1" si="183"/>
        <v>7</v>
      </c>
      <c r="F3114" s="873">
        <f t="shared" ca="1" si="184"/>
        <v>13</v>
      </c>
      <c r="G3114" s="873" t="s">
        <v>6305</v>
      </c>
      <c r="H3114" s="877"/>
      <c r="I3114" s="877"/>
    </row>
    <row r="3115" spans="1:9" x14ac:dyDescent="0.35">
      <c r="A3115" s="873" t="b">
        <v>0</v>
      </c>
      <c r="B3115" s="873" t="s">
        <v>6495</v>
      </c>
      <c r="C3115" s="878">
        <v>5</v>
      </c>
      <c r="D3115" s="873">
        <f t="shared" si="182"/>
        <v>-440</v>
      </c>
      <c r="E3115" s="873">
        <f t="shared" ca="1" si="183"/>
        <v>8</v>
      </c>
      <c r="F3115" s="873">
        <f t="shared" ca="1" si="184"/>
        <v>13</v>
      </c>
      <c r="G3115" s="873" t="s">
        <v>6305</v>
      </c>
      <c r="H3115" s="877"/>
      <c r="I3115" s="877"/>
    </row>
    <row r="3116" spans="1:9" x14ac:dyDescent="0.35">
      <c r="A3116" s="873" t="b">
        <v>0</v>
      </c>
      <c r="B3116" s="873" t="s">
        <v>6496</v>
      </c>
      <c r="C3116" s="878">
        <v>6</v>
      </c>
      <c r="D3116" s="873">
        <f t="shared" si="182"/>
        <v>-439</v>
      </c>
      <c r="E3116" s="873">
        <f t="shared" ca="1" si="183"/>
        <v>1</v>
      </c>
      <c r="F3116" s="873">
        <f t="shared" ca="1" si="184"/>
        <v>14</v>
      </c>
      <c r="G3116" s="873" t="s">
        <v>6307</v>
      </c>
      <c r="H3116" s="877"/>
      <c r="I3116" s="877"/>
    </row>
    <row r="3117" spans="1:9" x14ac:dyDescent="0.35">
      <c r="A3117" s="873" t="b">
        <v>0</v>
      </c>
      <c r="B3117" s="873" t="s">
        <v>6497</v>
      </c>
      <c r="C3117" s="878">
        <v>6</v>
      </c>
      <c r="D3117" s="873">
        <f t="shared" si="182"/>
        <v>-438</v>
      </c>
      <c r="E3117" s="873">
        <f t="shared" ca="1" si="183"/>
        <v>2</v>
      </c>
      <c r="F3117" s="873">
        <f t="shared" ca="1" si="184"/>
        <v>14</v>
      </c>
      <c r="G3117" s="873" t="s">
        <v>6307</v>
      </c>
      <c r="H3117" s="877"/>
      <c r="I3117" s="877"/>
    </row>
    <row r="3118" spans="1:9" x14ac:dyDescent="0.35">
      <c r="A3118" s="873" t="b">
        <v>0</v>
      </c>
      <c r="B3118" s="873" t="s">
        <v>6498</v>
      </c>
      <c r="C3118" s="878">
        <v>6</v>
      </c>
      <c r="D3118" s="873">
        <f t="shared" si="182"/>
        <v>-437</v>
      </c>
      <c r="E3118" s="873">
        <f t="shared" ca="1" si="183"/>
        <v>3</v>
      </c>
      <c r="F3118" s="873">
        <f t="shared" ca="1" si="184"/>
        <v>14</v>
      </c>
      <c r="G3118" s="873" t="s">
        <v>6307</v>
      </c>
      <c r="H3118" s="877"/>
      <c r="I3118" s="877"/>
    </row>
    <row r="3119" spans="1:9" x14ac:dyDescent="0.35">
      <c r="A3119" s="873" t="b">
        <v>0</v>
      </c>
      <c r="B3119" s="873" t="s">
        <v>6499</v>
      </c>
      <c r="C3119" s="878">
        <v>6</v>
      </c>
      <c r="D3119" s="873">
        <f t="shared" si="182"/>
        <v>-436</v>
      </c>
      <c r="E3119" s="873">
        <f t="shared" ca="1" si="183"/>
        <v>4</v>
      </c>
      <c r="F3119" s="873">
        <f t="shared" ca="1" si="184"/>
        <v>14</v>
      </c>
      <c r="G3119" s="873" t="s">
        <v>6307</v>
      </c>
      <c r="H3119" s="877"/>
      <c r="I3119" s="877"/>
    </row>
    <row r="3120" spans="1:9" x14ac:dyDescent="0.35">
      <c r="A3120" s="873" t="b">
        <v>0</v>
      </c>
      <c r="B3120" s="873" t="s">
        <v>6500</v>
      </c>
      <c r="C3120" s="878">
        <v>6</v>
      </c>
      <c r="D3120" s="873">
        <f t="shared" si="182"/>
        <v>-435</v>
      </c>
      <c r="E3120" s="873">
        <f t="shared" ca="1" si="183"/>
        <v>5</v>
      </c>
      <c r="F3120" s="873">
        <f t="shared" ca="1" si="184"/>
        <v>14</v>
      </c>
      <c r="G3120" s="873" t="s">
        <v>6307</v>
      </c>
      <c r="H3120" s="877"/>
      <c r="I3120" s="877"/>
    </row>
    <row r="3121" spans="1:9" x14ac:dyDescent="0.35">
      <c r="A3121" s="873" t="b">
        <v>0</v>
      </c>
      <c r="B3121" s="873" t="s">
        <v>6501</v>
      </c>
      <c r="C3121" s="878">
        <v>6</v>
      </c>
      <c r="D3121" s="873">
        <f t="shared" si="182"/>
        <v>-434</v>
      </c>
      <c r="E3121" s="873">
        <f t="shared" ca="1" si="183"/>
        <v>6</v>
      </c>
      <c r="F3121" s="873">
        <f t="shared" ca="1" si="184"/>
        <v>14</v>
      </c>
      <c r="G3121" s="873" t="s">
        <v>6307</v>
      </c>
      <c r="H3121" s="877"/>
      <c r="I3121" s="877"/>
    </row>
    <row r="3122" spans="1:9" x14ac:dyDescent="0.35">
      <c r="A3122" s="873" t="b">
        <v>0</v>
      </c>
      <c r="B3122" s="873" t="s">
        <v>6502</v>
      </c>
      <c r="C3122" s="878">
        <v>6</v>
      </c>
      <c r="D3122" s="873">
        <f t="shared" si="182"/>
        <v>-433</v>
      </c>
      <c r="E3122" s="873">
        <f t="shared" ca="1" si="183"/>
        <v>7</v>
      </c>
      <c r="F3122" s="873">
        <f t="shared" ca="1" si="184"/>
        <v>14</v>
      </c>
      <c r="G3122" s="873" t="s">
        <v>6307</v>
      </c>
      <c r="H3122" s="877"/>
      <c r="I3122" s="877"/>
    </row>
    <row r="3123" spans="1:9" x14ac:dyDescent="0.35">
      <c r="A3123" s="873" t="b">
        <v>0</v>
      </c>
      <c r="B3123" s="873" t="s">
        <v>6503</v>
      </c>
      <c r="C3123" s="878">
        <v>6</v>
      </c>
      <c r="D3123" s="873">
        <f t="shared" si="182"/>
        <v>-432</v>
      </c>
      <c r="E3123" s="873">
        <f t="shared" ca="1" si="183"/>
        <v>8</v>
      </c>
      <c r="F3123" s="873">
        <f t="shared" ca="1" si="184"/>
        <v>14</v>
      </c>
      <c r="G3123" s="873" t="s">
        <v>6307</v>
      </c>
      <c r="H3123" s="877"/>
      <c r="I3123" s="877"/>
    </row>
    <row r="3124" spans="1:9" x14ac:dyDescent="0.35">
      <c r="A3124" s="873" t="b">
        <v>0</v>
      </c>
      <c r="B3124" s="873" t="s">
        <v>6504</v>
      </c>
      <c r="C3124" s="878">
        <v>7</v>
      </c>
      <c r="D3124" s="873">
        <f t="shared" si="182"/>
        <v>-431</v>
      </c>
      <c r="E3124" s="873">
        <f t="shared" ca="1" si="183"/>
        <v>1</v>
      </c>
      <c r="F3124" s="873">
        <f t="shared" ca="1" si="184"/>
        <v>15</v>
      </c>
      <c r="G3124" s="873" t="s">
        <v>6309</v>
      </c>
      <c r="H3124" s="877"/>
      <c r="I3124" s="877"/>
    </row>
    <row r="3125" spans="1:9" x14ac:dyDescent="0.35">
      <c r="A3125" s="873" t="b">
        <v>0</v>
      </c>
      <c r="B3125" s="873" t="s">
        <v>6505</v>
      </c>
      <c r="C3125" s="878">
        <v>7</v>
      </c>
      <c r="D3125" s="873">
        <f t="shared" si="182"/>
        <v>-430</v>
      </c>
      <c r="E3125" s="873">
        <f t="shared" ca="1" si="183"/>
        <v>2</v>
      </c>
      <c r="F3125" s="873">
        <f t="shared" ca="1" si="184"/>
        <v>15</v>
      </c>
      <c r="G3125" s="873" t="s">
        <v>6309</v>
      </c>
      <c r="H3125" s="877"/>
      <c r="I3125" s="877"/>
    </row>
    <row r="3126" spans="1:9" x14ac:dyDescent="0.35">
      <c r="A3126" s="873" t="b">
        <v>0</v>
      </c>
      <c r="B3126" s="873" t="s">
        <v>6506</v>
      </c>
      <c r="C3126" s="878">
        <v>7</v>
      </c>
      <c r="D3126" s="873">
        <f t="shared" si="182"/>
        <v>-429</v>
      </c>
      <c r="E3126" s="873">
        <f t="shared" ca="1" si="183"/>
        <v>3</v>
      </c>
      <c r="F3126" s="873">
        <f t="shared" ca="1" si="184"/>
        <v>15</v>
      </c>
      <c r="G3126" s="873" t="s">
        <v>6309</v>
      </c>
      <c r="H3126" s="877"/>
      <c r="I3126" s="877"/>
    </row>
    <row r="3127" spans="1:9" x14ac:dyDescent="0.35">
      <c r="A3127" s="873" t="b">
        <v>0</v>
      </c>
      <c r="B3127" s="873" t="s">
        <v>6507</v>
      </c>
      <c r="C3127" s="878">
        <v>7</v>
      </c>
      <c r="D3127" s="873">
        <f t="shared" si="182"/>
        <v>-428</v>
      </c>
      <c r="E3127" s="873">
        <f t="shared" ca="1" si="183"/>
        <v>4</v>
      </c>
      <c r="F3127" s="873">
        <f t="shared" ca="1" si="184"/>
        <v>15</v>
      </c>
      <c r="G3127" s="873" t="s">
        <v>6309</v>
      </c>
      <c r="H3127" s="877"/>
      <c r="I3127" s="877"/>
    </row>
    <row r="3128" spans="1:9" x14ac:dyDescent="0.35">
      <c r="A3128" s="873" t="b">
        <v>0</v>
      </c>
      <c r="B3128" s="873" t="s">
        <v>6508</v>
      </c>
      <c r="C3128" s="878">
        <v>7</v>
      </c>
      <c r="D3128" s="873">
        <f t="shared" si="182"/>
        <v>-427</v>
      </c>
      <c r="E3128" s="873">
        <f t="shared" ca="1" si="183"/>
        <v>5</v>
      </c>
      <c r="F3128" s="873">
        <f t="shared" ca="1" si="184"/>
        <v>15</v>
      </c>
      <c r="G3128" s="873" t="s">
        <v>6309</v>
      </c>
      <c r="H3128" s="877"/>
      <c r="I3128" s="877"/>
    </row>
    <row r="3129" spans="1:9" x14ac:dyDescent="0.35">
      <c r="A3129" s="873" t="b">
        <v>0</v>
      </c>
      <c r="B3129" s="873" t="s">
        <v>6509</v>
      </c>
      <c r="C3129" s="878">
        <v>7</v>
      </c>
      <c r="D3129" s="873">
        <f t="shared" si="182"/>
        <v>-426</v>
      </c>
      <c r="E3129" s="873">
        <f t="shared" ca="1" si="183"/>
        <v>6</v>
      </c>
      <c r="F3129" s="873">
        <f t="shared" ca="1" si="184"/>
        <v>15</v>
      </c>
      <c r="G3129" s="873" t="s">
        <v>6309</v>
      </c>
      <c r="H3129" s="877"/>
      <c r="I3129" s="877"/>
    </row>
    <row r="3130" spans="1:9" x14ac:dyDescent="0.35">
      <c r="A3130" s="873" t="b">
        <v>0</v>
      </c>
      <c r="B3130" s="873" t="s">
        <v>6510</v>
      </c>
      <c r="C3130" s="878">
        <v>7</v>
      </c>
      <c r="D3130" s="873">
        <f t="shared" si="182"/>
        <v>-425</v>
      </c>
      <c r="E3130" s="873">
        <f t="shared" ca="1" si="183"/>
        <v>7</v>
      </c>
      <c r="F3130" s="873">
        <f t="shared" ca="1" si="184"/>
        <v>15</v>
      </c>
      <c r="G3130" s="873" t="s">
        <v>6309</v>
      </c>
      <c r="H3130" s="877"/>
      <c r="I3130" s="877"/>
    </row>
    <row r="3131" spans="1:9" x14ac:dyDescent="0.35">
      <c r="A3131" s="873" t="b">
        <v>0</v>
      </c>
      <c r="B3131" s="873" t="s">
        <v>6511</v>
      </c>
      <c r="C3131" s="878">
        <v>7</v>
      </c>
      <c r="D3131" s="873">
        <f t="shared" si="182"/>
        <v>-424</v>
      </c>
      <c r="E3131" s="873">
        <f t="shared" ca="1" si="183"/>
        <v>8</v>
      </c>
      <c r="F3131" s="873">
        <f t="shared" ca="1" si="184"/>
        <v>15</v>
      </c>
      <c r="G3131" s="873" t="s">
        <v>6309</v>
      </c>
      <c r="H3131" s="877"/>
      <c r="I3131" s="877"/>
    </row>
    <row r="3132" spans="1:9" x14ac:dyDescent="0.35">
      <c r="A3132" s="873" t="b">
        <v>0</v>
      </c>
      <c r="B3132" s="873" t="s">
        <v>6512</v>
      </c>
      <c r="C3132" s="878">
        <v>8</v>
      </c>
      <c r="D3132" s="873">
        <f t="shared" si="182"/>
        <v>-423</v>
      </c>
      <c r="E3132" s="873">
        <f t="shared" ca="1" si="183"/>
        <v>1</v>
      </c>
      <c r="F3132" s="873">
        <f t="shared" ca="1" si="184"/>
        <v>16</v>
      </c>
      <c r="G3132" s="873" t="s">
        <v>6311</v>
      </c>
      <c r="H3132" s="877"/>
      <c r="I3132" s="877"/>
    </row>
    <row r="3133" spans="1:9" x14ac:dyDescent="0.35">
      <c r="A3133" s="873" t="b">
        <v>0</v>
      </c>
      <c r="B3133" s="873" t="s">
        <v>6513</v>
      </c>
      <c r="C3133" s="878">
        <v>8</v>
      </c>
      <c r="D3133" s="873">
        <f t="shared" si="182"/>
        <v>-422</v>
      </c>
      <c r="E3133" s="873">
        <f t="shared" ca="1" si="183"/>
        <v>2</v>
      </c>
      <c r="F3133" s="873">
        <f t="shared" ca="1" si="184"/>
        <v>16</v>
      </c>
      <c r="G3133" s="873" t="s">
        <v>6311</v>
      </c>
      <c r="H3133" s="877"/>
      <c r="I3133" s="877"/>
    </row>
    <row r="3134" spans="1:9" x14ac:dyDescent="0.35">
      <c r="A3134" s="873" t="b">
        <v>0</v>
      </c>
      <c r="B3134" s="873" t="s">
        <v>6514</v>
      </c>
      <c r="C3134" s="878">
        <v>8</v>
      </c>
      <c r="D3134" s="873">
        <f t="shared" si="182"/>
        <v>-421</v>
      </c>
      <c r="E3134" s="873">
        <f t="shared" ca="1" si="183"/>
        <v>3</v>
      </c>
      <c r="F3134" s="873">
        <f t="shared" ca="1" si="184"/>
        <v>16</v>
      </c>
      <c r="G3134" s="873" t="s">
        <v>6311</v>
      </c>
      <c r="H3134" s="877"/>
      <c r="I3134" s="877"/>
    </row>
    <row r="3135" spans="1:9" x14ac:dyDescent="0.35">
      <c r="A3135" s="873" t="b">
        <v>0</v>
      </c>
      <c r="B3135" s="873" t="s">
        <v>6515</v>
      </c>
      <c r="C3135" s="878">
        <v>8</v>
      </c>
      <c r="D3135" s="873">
        <f t="shared" si="182"/>
        <v>-420</v>
      </c>
      <c r="E3135" s="873">
        <f t="shared" ca="1" si="183"/>
        <v>4</v>
      </c>
      <c r="F3135" s="873">
        <f t="shared" ca="1" si="184"/>
        <v>16</v>
      </c>
      <c r="G3135" s="873" t="s">
        <v>6311</v>
      </c>
      <c r="H3135" s="877"/>
      <c r="I3135" s="877"/>
    </row>
    <row r="3136" spans="1:9" x14ac:dyDescent="0.35">
      <c r="A3136" s="873" t="b">
        <v>0</v>
      </c>
      <c r="B3136" s="873" t="s">
        <v>6516</v>
      </c>
      <c r="C3136" s="878">
        <v>8</v>
      </c>
      <c r="D3136" s="873">
        <f t="shared" si="182"/>
        <v>-419</v>
      </c>
      <c r="E3136" s="873">
        <f t="shared" ca="1" si="183"/>
        <v>5</v>
      </c>
      <c r="F3136" s="873">
        <f t="shared" ca="1" si="184"/>
        <v>16</v>
      </c>
      <c r="G3136" s="873" t="s">
        <v>6311</v>
      </c>
      <c r="H3136" s="877"/>
      <c r="I3136" s="877"/>
    </row>
    <row r="3137" spans="1:9" x14ac:dyDescent="0.35">
      <c r="A3137" s="873" t="b">
        <v>0</v>
      </c>
      <c r="B3137" s="873" t="s">
        <v>6517</v>
      </c>
      <c r="C3137" s="878">
        <v>8</v>
      </c>
      <c r="D3137" s="873">
        <f t="shared" si="182"/>
        <v>-418</v>
      </c>
      <c r="E3137" s="873">
        <f t="shared" ca="1" si="183"/>
        <v>6</v>
      </c>
      <c r="F3137" s="873">
        <f t="shared" ca="1" si="184"/>
        <v>16</v>
      </c>
      <c r="G3137" s="873" t="s">
        <v>6311</v>
      </c>
      <c r="H3137" s="877"/>
      <c r="I3137" s="877"/>
    </row>
    <row r="3138" spans="1:9" x14ac:dyDescent="0.35">
      <c r="A3138" s="873" t="b">
        <v>0</v>
      </c>
      <c r="B3138" s="873" t="s">
        <v>6518</v>
      </c>
      <c r="C3138" s="878">
        <v>8</v>
      </c>
      <c r="D3138" s="873">
        <f t="shared" si="182"/>
        <v>-417</v>
      </c>
      <c r="E3138" s="873">
        <f t="shared" ca="1" si="183"/>
        <v>7</v>
      </c>
      <c r="F3138" s="873">
        <f t="shared" ca="1" si="184"/>
        <v>16</v>
      </c>
      <c r="G3138" s="873" t="s">
        <v>6311</v>
      </c>
      <c r="H3138" s="877"/>
      <c r="I3138" s="877"/>
    </row>
    <row r="3139" spans="1:9" x14ac:dyDescent="0.35">
      <c r="A3139" s="873" t="b">
        <v>0</v>
      </c>
      <c r="B3139" s="873" t="s">
        <v>6519</v>
      </c>
      <c r="C3139" s="878">
        <v>8</v>
      </c>
      <c r="D3139" s="873">
        <f t="shared" si="182"/>
        <v>-416</v>
      </c>
      <c r="E3139" s="873">
        <f t="shared" ca="1" si="183"/>
        <v>8</v>
      </c>
      <c r="F3139" s="873">
        <f t="shared" ca="1" si="184"/>
        <v>16</v>
      </c>
      <c r="G3139" s="873" t="s">
        <v>6311</v>
      </c>
      <c r="H3139" s="877"/>
      <c r="I3139" s="877"/>
    </row>
    <row r="3140" spans="1:9" x14ac:dyDescent="0.35">
      <c r="A3140" s="873" t="b">
        <v>0</v>
      </c>
      <c r="B3140" s="873" t="s">
        <v>6520</v>
      </c>
      <c r="C3140" s="878">
        <v>9</v>
      </c>
      <c r="D3140" s="873">
        <f t="shared" ref="D3140:D3203" si="185">D3139+1</f>
        <v>-415</v>
      </c>
      <c r="E3140" s="873">
        <f t="shared" ref="E3140:E3203" ca="1" si="186">COUNTIF(C2970:C3140,C3140)</f>
        <v>1</v>
      </c>
      <c r="F3140" s="873">
        <f t="shared" ref="F3140:F3203" ca="1" si="187">IF(C3140=1,9,IF(E3139=MAX(E3138:E3140),F3138+1,F3139))</f>
        <v>17</v>
      </c>
      <c r="G3140" s="873" t="s">
        <v>6313</v>
      </c>
      <c r="H3140" s="877"/>
      <c r="I3140" s="877"/>
    </row>
    <row r="3141" spans="1:9" x14ac:dyDescent="0.35">
      <c r="A3141" s="873" t="b">
        <v>0</v>
      </c>
      <c r="B3141" s="873" t="s">
        <v>6521</v>
      </c>
      <c r="C3141" s="878">
        <v>9</v>
      </c>
      <c r="D3141" s="873">
        <f t="shared" si="185"/>
        <v>-414</v>
      </c>
      <c r="E3141" s="873">
        <f t="shared" ca="1" si="186"/>
        <v>2</v>
      </c>
      <c r="F3141" s="873">
        <f t="shared" ca="1" si="187"/>
        <v>17</v>
      </c>
      <c r="G3141" s="873" t="s">
        <v>6313</v>
      </c>
      <c r="H3141" s="877"/>
      <c r="I3141" s="877"/>
    </row>
    <row r="3142" spans="1:9" x14ac:dyDescent="0.35">
      <c r="A3142" s="873" t="b">
        <v>0</v>
      </c>
      <c r="B3142" s="873" t="s">
        <v>6522</v>
      </c>
      <c r="C3142" s="878">
        <v>9</v>
      </c>
      <c r="D3142" s="873">
        <f t="shared" si="185"/>
        <v>-413</v>
      </c>
      <c r="E3142" s="873">
        <f t="shared" ca="1" si="186"/>
        <v>3</v>
      </c>
      <c r="F3142" s="873">
        <f t="shared" ca="1" si="187"/>
        <v>17</v>
      </c>
      <c r="G3142" s="873" t="s">
        <v>6313</v>
      </c>
      <c r="H3142" s="877"/>
      <c r="I3142" s="877"/>
    </row>
    <row r="3143" spans="1:9" x14ac:dyDescent="0.35">
      <c r="A3143" s="873" t="b">
        <v>0</v>
      </c>
      <c r="B3143" s="873" t="s">
        <v>6523</v>
      </c>
      <c r="C3143" s="878">
        <v>9</v>
      </c>
      <c r="D3143" s="873">
        <f t="shared" si="185"/>
        <v>-412</v>
      </c>
      <c r="E3143" s="873">
        <f t="shared" ca="1" si="186"/>
        <v>4</v>
      </c>
      <c r="F3143" s="873">
        <f t="shared" ca="1" si="187"/>
        <v>17</v>
      </c>
      <c r="G3143" s="873" t="s">
        <v>6313</v>
      </c>
      <c r="H3143" s="877"/>
      <c r="I3143" s="877"/>
    </row>
    <row r="3144" spans="1:9" x14ac:dyDescent="0.35">
      <c r="A3144" s="873" t="b">
        <v>0</v>
      </c>
      <c r="B3144" s="873" t="s">
        <v>6524</v>
      </c>
      <c r="C3144" s="878">
        <v>9</v>
      </c>
      <c r="D3144" s="873">
        <f t="shared" si="185"/>
        <v>-411</v>
      </c>
      <c r="E3144" s="873">
        <f t="shared" ca="1" si="186"/>
        <v>5</v>
      </c>
      <c r="F3144" s="873">
        <f t="shared" ca="1" si="187"/>
        <v>17</v>
      </c>
      <c r="G3144" s="873" t="s">
        <v>6313</v>
      </c>
      <c r="H3144" s="877"/>
      <c r="I3144" s="877"/>
    </row>
    <row r="3145" spans="1:9" x14ac:dyDescent="0.35">
      <c r="A3145" s="873" t="b">
        <v>0</v>
      </c>
      <c r="B3145" s="873" t="s">
        <v>6525</v>
      </c>
      <c r="C3145" s="878">
        <v>9</v>
      </c>
      <c r="D3145" s="873">
        <f t="shared" si="185"/>
        <v>-410</v>
      </c>
      <c r="E3145" s="873">
        <f t="shared" ca="1" si="186"/>
        <v>6</v>
      </c>
      <c r="F3145" s="873">
        <f t="shared" ca="1" si="187"/>
        <v>17</v>
      </c>
      <c r="G3145" s="873" t="s">
        <v>6313</v>
      </c>
      <c r="H3145" s="877"/>
      <c r="I3145" s="877"/>
    </row>
    <row r="3146" spans="1:9" x14ac:dyDescent="0.35">
      <c r="A3146" s="873" t="b">
        <v>0</v>
      </c>
      <c r="B3146" s="873" t="s">
        <v>6526</v>
      </c>
      <c r="C3146" s="878">
        <v>9</v>
      </c>
      <c r="D3146" s="873">
        <f t="shared" si="185"/>
        <v>-409</v>
      </c>
      <c r="E3146" s="873">
        <f t="shared" ca="1" si="186"/>
        <v>7</v>
      </c>
      <c r="F3146" s="873">
        <f t="shared" ca="1" si="187"/>
        <v>17</v>
      </c>
      <c r="G3146" s="873" t="s">
        <v>6313</v>
      </c>
      <c r="H3146" s="877"/>
      <c r="I3146" s="877"/>
    </row>
    <row r="3147" spans="1:9" x14ac:dyDescent="0.35">
      <c r="A3147" s="873" t="b">
        <v>0</v>
      </c>
      <c r="B3147" s="873" t="s">
        <v>6527</v>
      </c>
      <c r="C3147" s="878">
        <v>9</v>
      </c>
      <c r="D3147" s="873">
        <f t="shared" si="185"/>
        <v>-408</v>
      </c>
      <c r="E3147" s="873">
        <f t="shared" ca="1" si="186"/>
        <v>8</v>
      </c>
      <c r="F3147" s="873">
        <f t="shared" ca="1" si="187"/>
        <v>17</v>
      </c>
      <c r="G3147" s="873" t="s">
        <v>6313</v>
      </c>
      <c r="H3147" s="877"/>
      <c r="I3147" s="877"/>
    </row>
    <row r="3148" spans="1:9" x14ac:dyDescent="0.35">
      <c r="A3148" s="873" t="b">
        <v>0</v>
      </c>
      <c r="B3148" s="873" t="s">
        <v>6528</v>
      </c>
      <c r="C3148" s="878">
        <v>10</v>
      </c>
      <c r="D3148" s="873">
        <f t="shared" si="185"/>
        <v>-407</v>
      </c>
      <c r="E3148" s="873">
        <f t="shared" ca="1" si="186"/>
        <v>1</v>
      </c>
      <c r="F3148" s="873">
        <f t="shared" ca="1" si="187"/>
        <v>18</v>
      </c>
      <c r="G3148" s="873" t="s">
        <v>6315</v>
      </c>
      <c r="H3148" s="877"/>
      <c r="I3148" s="877"/>
    </row>
    <row r="3149" spans="1:9" x14ac:dyDescent="0.35">
      <c r="A3149" s="873" t="b">
        <v>0</v>
      </c>
      <c r="B3149" s="873" t="s">
        <v>6529</v>
      </c>
      <c r="C3149" s="878">
        <v>10</v>
      </c>
      <c r="D3149" s="873">
        <f t="shared" si="185"/>
        <v>-406</v>
      </c>
      <c r="E3149" s="873">
        <f t="shared" ca="1" si="186"/>
        <v>2</v>
      </c>
      <c r="F3149" s="873">
        <f t="shared" ca="1" si="187"/>
        <v>18</v>
      </c>
      <c r="G3149" s="873" t="s">
        <v>6315</v>
      </c>
      <c r="H3149" s="877"/>
      <c r="I3149" s="877"/>
    </row>
    <row r="3150" spans="1:9" x14ac:dyDescent="0.35">
      <c r="A3150" s="873" t="b">
        <v>0</v>
      </c>
      <c r="B3150" s="873" t="s">
        <v>6530</v>
      </c>
      <c r="C3150" s="878">
        <v>10</v>
      </c>
      <c r="D3150" s="873">
        <f t="shared" si="185"/>
        <v>-405</v>
      </c>
      <c r="E3150" s="873">
        <f t="shared" ca="1" si="186"/>
        <v>3</v>
      </c>
      <c r="F3150" s="873">
        <f t="shared" ca="1" si="187"/>
        <v>18</v>
      </c>
      <c r="G3150" s="873" t="s">
        <v>6315</v>
      </c>
      <c r="H3150" s="877"/>
      <c r="I3150" s="877"/>
    </row>
    <row r="3151" spans="1:9" x14ac:dyDescent="0.35">
      <c r="A3151" s="873" t="b">
        <v>0</v>
      </c>
      <c r="B3151" s="873" t="s">
        <v>6531</v>
      </c>
      <c r="C3151" s="878">
        <v>10</v>
      </c>
      <c r="D3151" s="873">
        <f t="shared" si="185"/>
        <v>-404</v>
      </c>
      <c r="E3151" s="873">
        <f t="shared" ca="1" si="186"/>
        <v>4</v>
      </c>
      <c r="F3151" s="873">
        <f t="shared" ca="1" si="187"/>
        <v>18</v>
      </c>
      <c r="G3151" s="873" t="s">
        <v>6315</v>
      </c>
      <c r="H3151" s="877"/>
      <c r="I3151" s="877"/>
    </row>
    <row r="3152" spans="1:9" x14ac:dyDescent="0.35">
      <c r="A3152" s="873" t="b">
        <v>0</v>
      </c>
      <c r="B3152" s="873" t="s">
        <v>6532</v>
      </c>
      <c r="C3152" s="878">
        <v>10</v>
      </c>
      <c r="D3152" s="873">
        <f t="shared" si="185"/>
        <v>-403</v>
      </c>
      <c r="E3152" s="873">
        <f t="shared" ca="1" si="186"/>
        <v>5</v>
      </c>
      <c r="F3152" s="873">
        <f t="shared" ca="1" si="187"/>
        <v>18</v>
      </c>
      <c r="G3152" s="873" t="s">
        <v>6315</v>
      </c>
      <c r="H3152" s="877"/>
      <c r="I3152" s="877"/>
    </row>
    <row r="3153" spans="1:9" x14ac:dyDescent="0.35">
      <c r="A3153" s="873" t="b">
        <v>0</v>
      </c>
      <c r="B3153" s="873" t="s">
        <v>6533</v>
      </c>
      <c r="C3153" s="878">
        <v>10</v>
      </c>
      <c r="D3153" s="873">
        <f t="shared" si="185"/>
        <v>-402</v>
      </c>
      <c r="E3153" s="873">
        <f t="shared" ca="1" si="186"/>
        <v>6</v>
      </c>
      <c r="F3153" s="873">
        <f t="shared" ca="1" si="187"/>
        <v>18</v>
      </c>
      <c r="G3153" s="873" t="s">
        <v>6315</v>
      </c>
      <c r="H3153" s="877"/>
      <c r="I3153" s="877"/>
    </row>
    <row r="3154" spans="1:9" x14ac:dyDescent="0.35">
      <c r="A3154" s="873" t="b">
        <v>0</v>
      </c>
      <c r="B3154" s="873" t="s">
        <v>6534</v>
      </c>
      <c r="C3154" s="878">
        <v>10</v>
      </c>
      <c r="D3154" s="873">
        <f t="shared" si="185"/>
        <v>-401</v>
      </c>
      <c r="E3154" s="873">
        <f t="shared" ca="1" si="186"/>
        <v>7</v>
      </c>
      <c r="F3154" s="873">
        <f t="shared" ca="1" si="187"/>
        <v>18</v>
      </c>
      <c r="G3154" s="873" t="s">
        <v>6315</v>
      </c>
      <c r="H3154" s="877"/>
      <c r="I3154" s="877"/>
    </row>
    <row r="3155" spans="1:9" x14ac:dyDescent="0.35">
      <c r="A3155" s="873" t="b">
        <v>0</v>
      </c>
      <c r="B3155" s="873" t="s">
        <v>6535</v>
      </c>
      <c r="C3155" s="878">
        <v>10</v>
      </c>
      <c r="D3155" s="873">
        <f t="shared" si="185"/>
        <v>-400</v>
      </c>
      <c r="E3155" s="873">
        <f t="shared" ca="1" si="186"/>
        <v>8</v>
      </c>
      <c r="F3155" s="873">
        <f t="shared" ca="1" si="187"/>
        <v>18</v>
      </c>
      <c r="G3155" s="873" t="s">
        <v>6315</v>
      </c>
      <c r="H3155" s="877"/>
      <c r="I3155" s="877"/>
    </row>
    <row r="3156" spans="1:9" x14ac:dyDescent="0.35">
      <c r="A3156" s="873" t="b">
        <v>0</v>
      </c>
      <c r="B3156" s="873" t="s">
        <v>6536</v>
      </c>
      <c r="C3156" s="878">
        <v>11</v>
      </c>
      <c r="D3156" s="873">
        <f t="shared" si="185"/>
        <v>-399</v>
      </c>
      <c r="E3156" s="873">
        <f t="shared" ca="1" si="186"/>
        <v>1</v>
      </c>
      <c r="F3156" s="873">
        <f t="shared" ca="1" si="187"/>
        <v>19</v>
      </c>
      <c r="G3156" s="873" t="s">
        <v>6317</v>
      </c>
      <c r="H3156" s="877"/>
      <c r="I3156" s="877"/>
    </row>
    <row r="3157" spans="1:9" x14ac:dyDescent="0.35">
      <c r="A3157" s="873" t="b">
        <v>0</v>
      </c>
      <c r="B3157" s="873" t="s">
        <v>6537</v>
      </c>
      <c r="C3157" s="878">
        <v>11</v>
      </c>
      <c r="D3157" s="873">
        <f t="shared" si="185"/>
        <v>-398</v>
      </c>
      <c r="E3157" s="873">
        <f t="shared" ca="1" si="186"/>
        <v>2</v>
      </c>
      <c r="F3157" s="873">
        <f t="shared" ca="1" si="187"/>
        <v>19</v>
      </c>
      <c r="G3157" s="873" t="s">
        <v>6317</v>
      </c>
      <c r="H3157" s="877"/>
      <c r="I3157" s="877"/>
    </row>
    <row r="3158" spans="1:9" x14ac:dyDescent="0.35">
      <c r="A3158" s="873" t="b">
        <v>0</v>
      </c>
      <c r="B3158" s="873" t="s">
        <v>6538</v>
      </c>
      <c r="C3158" s="878">
        <v>11</v>
      </c>
      <c r="D3158" s="873">
        <f t="shared" si="185"/>
        <v>-397</v>
      </c>
      <c r="E3158" s="873">
        <f t="shared" ca="1" si="186"/>
        <v>3</v>
      </c>
      <c r="F3158" s="873">
        <f t="shared" ca="1" si="187"/>
        <v>19</v>
      </c>
      <c r="G3158" s="873" t="s">
        <v>6317</v>
      </c>
      <c r="H3158" s="877"/>
      <c r="I3158" s="877"/>
    </row>
    <row r="3159" spans="1:9" x14ac:dyDescent="0.35">
      <c r="A3159" s="873" t="b">
        <v>0</v>
      </c>
      <c r="B3159" s="873" t="s">
        <v>6539</v>
      </c>
      <c r="C3159" s="878">
        <v>11</v>
      </c>
      <c r="D3159" s="873">
        <f t="shared" si="185"/>
        <v>-396</v>
      </c>
      <c r="E3159" s="873">
        <f t="shared" ca="1" si="186"/>
        <v>4</v>
      </c>
      <c r="F3159" s="873">
        <f t="shared" ca="1" si="187"/>
        <v>19</v>
      </c>
      <c r="G3159" s="873" t="s">
        <v>6317</v>
      </c>
      <c r="H3159" s="877"/>
      <c r="I3159" s="877"/>
    </row>
    <row r="3160" spans="1:9" x14ac:dyDescent="0.35">
      <c r="A3160" s="873" t="b">
        <v>0</v>
      </c>
      <c r="B3160" s="873" t="s">
        <v>6540</v>
      </c>
      <c r="C3160" s="878">
        <v>11</v>
      </c>
      <c r="D3160" s="873">
        <f t="shared" si="185"/>
        <v>-395</v>
      </c>
      <c r="E3160" s="873">
        <f t="shared" ca="1" si="186"/>
        <v>5</v>
      </c>
      <c r="F3160" s="873">
        <f t="shared" ca="1" si="187"/>
        <v>19</v>
      </c>
      <c r="G3160" s="873" t="s">
        <v>6317</v>
      </c>
      <c r="H3160" s="877"/>
      <c r="I3160" s="877"/>
    </row>
    <row r="3161" spans="1:9" x14ac:dyDescent="0.35">
      <c r="A3161" s="873" t="b">
        <v>0</v>
      </c>
      <c r="B3161" s="873" t="s">
        <v>6541</v>
      </c>
      <c r="C3161" s="878">
        <v>11</v>
      </c>
      <c r="D3161" s="873">
        <f t="shared" si="185"/>
        <v>-394</v>
      </c>
      <c r="E3161" s="873">
        <f t="shared" ca="1" si="186"/>
        <v>6</v>
      </c>
      <c r="F3161" s="873">
        <f t="shared" ca="1" si="187"/>
        <v>19</v>
      </c>
      <c r="G3161" s="873" t="s">
        <v>6317</v>
      </c>
      <c r="H3161" s="877"/>
      <c r="I3161" s="877"/>
    </row>
    <row r="3162" spans="1:9" x14ac:dyDescent="0.35">
      <c r="A3162" s="873" t="b">
        <v>0</v>
      </c>
      <c r="B3162" s="873" t="s">
        <v>6542</v>
      </c>
      <c r="C3162" s="878">
        <v>11</v>
      </c>
      <c r="D3162" s="873">
        <f t="shared" si="185"/>
        <v>-393</v>
      </c>
      <c r="E3162" s="873">
        <f t="shared" ca="1" si="186"/>
        <v>7</v>
      </c>
      <c r="F3162" s="873">
        <f t="shared" ca="1" si="187"/>
        <v>19</v>
      </c>
      <c r="G3162" s="873" t="s">
        <v>6317</v>
      </c>
      <c r="H3162" s="877"/>
      <c r="I3162" s="877"/>
    </row>
    <row r="3163" spans="1:9" x14ac:dyDescent="0.35">
      <c r="A3163" s="873" t="b">
        <v>0</v>
      </c>
      <c r="B3163" s="873" t="s">
        <v>6543</v>
      </c>
      <c r="C3163" s="878">
        <v>11</v>
      </c>
      <c r="D3163" s="873">
        <f t="shared" si="185"/>
        <v>-392</v>
      </c>
      <c r="E3163" s="873">
        <f t="shared" ca="1" si="186"/>
        <v>8</v>
      </c>
      <c r="F3163" s="873">
        <f t="shared" ca="1" si="187"/>
        <v>19</v>
      </c>
      <c r="G3163" s="873" t="s">
        <v>6317</v>
      </c>
      <c r="H3163" s="877"/>
      <c r="I3163" s="877"/>
    </row>
    <row r="3164" spans="1:9" x14ac:dyDescent="0.35">
      <c r="A3164" s="873" t="b">
        <v>0</v>
      </c>
      <c r="B3164" s="873" t="s">
        <v>6544</v>
      </c>
      <c r="C3164" s="878">
        <v>12</v>
      </c>
      <c r="D3164" s="873">
        <f t="shared" si="185"/>
        <v>-391</v>
      </c>
      <c r="E3164" s="873">
        <f t="shared" ca="1" si="186"/>
        <v>1</v>
      </c>
      <c r="F3164" s="873">
        <f t="shared" ca="1" si="187"/>
        <v>20</v>
      </c>
      <c r="G3164" s="873" t="s">
        <v>6319</v>
      </c>
      <c r="H3164" s="877"/>
      <c r="I3164" s="877"/>
    </row>
    <row r="3165" spans="1:9" x14ac:dyDescent="0.35">
      <c r="A3165" s="873" t="b">
        <v>0</v>
      </c>
      <c r="B3165" s="873" t="s">
        <v>6545</v>
      </c>
      <c r="C3165" s="878">
        <v>12</v>
      </c>
      <c r="D3165" s="873">
        <f t="shared" si="185"/>
        <v>-390</v>
      </c>
      <c r="E3165" s="873">
        <f t="shared" ca="1" si="186"/>
        <v>2</v>
      </c>
      <c r="F3165" s="873">
        <f t="shared" ca="1" si="187"/>
        <v>20</v>
      </c>
      <c r="G3165" s="873" t="s">
        <v>6319</v>
      </c>
      <c r="H3165" s="877"/>
      <c r="I3165" s="877"/>
    </row>
    <row r="3166" spans="1:9" x14ac:dyDescent="0.35">
      <c r="A3166" s="873" t="b">
        <v>0</v>
      </c>
      <c r="B3166" s="873" t="s">
        <v>6546</v>
      </c>
      <c r="C3166" s="878">
        <v>12</v>
      </c>
      <c r="D3166" s="873">
        <f t="shared" si="185"/>
        <v>-389</v>
      </c>
      <c r="E3166" s="873">
        <f t="shared" ca="1" si="186"/>
        <v>3</v>
      </c>
      <c r="F3166" s="873">
        <f t="shared" ca="1" si="187"/>
        <v>20</v>
      </c>
      <c r="G3166" s="873" t="s">
        <v>6319</v>
      </c>
      <c r="H3166" s="877"/>
      <c r="I3166" s="877"/>
    </row>
    <row r="3167" spans="1:9" x14ac:dyDescent="0.35">
      <c r="A3167" s="873" t="b">
        <v>0</v>
      </c>
      <c r="B3167" s="873" t="s">
        <v>6547</v>
      </c>
      <c r="C3167" s="878">
        <v>12</v>
      </c>
      <c r="D3167" s="873">
        <f t="shared" si="185"/>
        <v>-388</v>
      </c>
      <c r="E3167" s="873">
        <f t="shared" ca="1" si="186"/>
        <v>4</v>
      </c>
      <c r="F3167" s="873">
        <f t="shared" ca="1" si="187"/>
        <v>20</v>
      </c>
      <c r="G3167" s="873" t="s">
        <v>6319</v>
      </c>
      <c r="H3167" s="877"/>
      <c r="I3167" s="877"/>
    </row>
    <row r="3168" spans="1:9" x14ac:dyDescent="0.35">
      <c r="A3168" s="873" t="b">
        <v>0</v>
      </c>
      <c r="B3168" s="873" t="s">
        <v>6548</v>
      </c>
      <c r="C3168" s="878">
        <v>12</v>
      </c>
      <c r="D3168" s="873">
        <f t="shared" si="185"/>
        <v>-387</v>
      </c>
      <c r="E3168" s="873">
        <f t="shared" ca="1" si="186"/>
        <v>5</v>
      </c>
      <c r="F3168" s="873">
        <f t="shared" ca="1" si="187"/>
        <v>20</v>
      </c>
      <c r="G3168" s="873" t="s">
        <v>6319</v>
      </c>
      <c r="H3168" s="877"/>
      <c r="I3168" s="877"/>
    </row>
    <row r="3169" spans="1:9" x14ac:dyDescent="0.35">
      <c r="A3169" s="873" t="b">
        <v>0</v>
      </c>
      <c r="B3169" s="873" t="s">
        <v>6549</v>
      </c>
      <c r="C3169" s="878">
        <v>12</v>
      </c>
      <c r="D3169" s="873">
        <f t="shared" si="185"/>
        <v>-386</v>
      </c>
      <c r="E3169" s="873">
        <f t="shared" ca="1" si="186"/>
        <v>6</v>
      </c>
      <c r="F3169" s="873">
        <f t="shared" ca="1" si="187"/>
        <v>20</v>
      </c>
      <c r="G3169" s="873" t="s">
        <v>6319</v>
      </c>
      <c r="H3169" s="877"/>
      <c r="I3169" s="877"/>
    </row>
    <row r="3170" spans="1:9" x14ac:dyDescent="0.35">
      <c r="A3170" s="873" t="b">
        <v>0</v>
      </c>
      <c r="B3170" s="873" t="s">
        <v>6550</v>
      </c>
      <c r="C3170" s="878">
        <v>12</v>
      </c>
      <c r="D3170" s="873">
        <f t="shared" si="185"/>
        <v>-385</v>
      </c>
      <c r="E3170" s="873">
        <f t="shared" ca="1" si="186"/>
        <v>7</v>
      </c>
      <c r="F3170" s="873">
        <f t="shared" ca="1" si="187"/>
        <v>20</v>
      </c>
      <c r="G3170" s="873" t="s">
        <v>6319</v>
      </c>
      <c r="H3170" s="877"/>
      <c r="I3170" s="877"/>
    </row>
    <row r="3171" spans="1:9" x14ac:dyDescent="0.35">
      <c r="A3171" s="873" t="b">
        <v>0</v>
      </c>
      <c r="B3171" s="873" t="s">
        <v>6551</v>
      </c>
      <c r="C3171" s="878">
        <v>12</v>
      </c>
      <c r="D3171" s="873">
        <f t="shared" si="185"/>
        <v>-384</v>
      </c>
      <c r="E3171" s="873">
        <f t="shared" ca="1" si="186"/>
        <v>8</v>
      </c>
      <c r="F3171" s="873">
        <f t="shared" ca="1" si="187"/>
        <v>20</v>
      </c>
      <c r="G3171" s="873" t="s">
        <v>6319</v>
      </c>
      <c r="H3171" s="877"/>
      <c r="I3171" s="877"/>
    </row>
    <row r="3172" spans="1:9" x14ac:dyDescent="0.35">
      <c r="A3172" s="873" t="b">
        <v>0</v>
      </c>
      <c r="B3172" s="873" t="s">
        <v>6552</v>
      </c>
      <c r="C3172" s="878">
        <v>13</v>
      </c>
      <c r="D3172" s="873">
        <f t="shared" si="185"/>
        <v>-383</v>
      </c>
      <c r="E3172" s="873">
        <f t="shared" ca="1" si="186"/>
        <v>1</v>
      </c>
      <c r="F3172" s="873">
        <f t="shared" ca="1" si="187"/>
        <v>21</v>
      </c>
      <c r="G3172" s="873" t="s">
        <v>6321</v>
      </c>
      <c r="H3172" s="877"/>
      <c r="I3172" s="877"/>
    </row>
    <row r="3173" spans="1:9" x14ac:dyDescent="0.35">
      <c r="A3173" s="873" t="b">
        <v>0</v>
      </c>
      <c r="B3173" s="873" t="s">
        <v>6553</v>
      </c>
      <c r="C3173" s="878">
        <v>13</v>
      </c>
      <c r="D3173" s="873">
        <f t="shared" si="185"/>
        <v>-382</v>
      </c>
      <c r="E3173" s="873">
        <f t="shared" ca="1" si="186"/>
        <v>2</v>
      </c>
      <c r="F3173" s="873">
        <f t="shared" ca="1" si="187"/>
        <v>21</v>
      </c>
      <c r="G3173" s="873" t="s">
        <v>6321</v>
      </c>
      <c r="H3173" s="877"/>
      <c r="I3173" s="877"/>
    </row>
    <row r="3174" spans="1:9" x14ac:dyDescent="0.35">
      <c r="A3174" s="873" t="b">
        <v>0</v>
      </c>
      <c r="B3174" s="873" t="s">
        <v>6554</v>
      </c>
      <c r="C3174" s="878">
        <v>13</v>
      </c>
      <c r="D3174" s="873">
        <f t="shared" si="185"/>
        <v>-381</v>
      </c>
      <c r="E3174" s="873">
        <f t="shared" ca="1" si="186"/>
        <v>3</v>
      </c>
      <c r="F3174" s="873">
        <f t="shared" ca="1" si="187"/>
        <v>21</v>
      </c>
      <c r="G3174" s="873" t="s">
        <v>6321</v>
      </c>
      <c r="H3174" s="877"/>
      <c r="I3174" s="877"/>
    </row>
    <row r="3175" spans="1:9" x14ac:dyDescent="0.35">
      <c r="A3175" s="873" t="b">
        <v>0</v>
      </c>
      <c r="B3175" s="873" t="s">
        <v>6555</v>
      </c>
      <c r="C3175" s="878">
        <v>13</v>
      </c>
      <c r="D3175" s="873">
        <f t="shared" si="185"/>
        <v>-380</v>
      </c>
      <c r="E3175" s="873">
        <f t="shared" ca="1" si="186"/>
        <v>4</v>
      </c>
      <c r="F3175" s="873">
        <f t="shared" ca="1" si="187"/>
        <v>21</v>
      </c>
      <c r="G3175" s="873" t="s">
        <v>6321</v>
      </c>
      <c r="H3175" s="877"/>
      <c r="I3175" s="877"/>
    </row>
    <row r="3176" spans="1:9" x14ac:dyDescent="0.35">
      <c r="A3176" s="873" t="b">
        <v>0</v>
      </c>
      <c r="B3176" s="873" t="s">
        <v>6556</v>
      </c>
      <c r="C3176" s="878">
        <v>13</v>
      </c>
      <c r="D3176" s="873">
        <f t="shared" si="185"/>
        <v>-379</v>
      </c>
      <c r="E3176" s="873">
        <f t="shared" ca="1" si="186"/>
        <v>5</v>
      </c>
      <c r="F3176" s="873">
        <f t="shared" ca="1" si="187"/>
        <v>21</v>
      </c>
      <c r="G3176" s="873" t="s">
        <v>6321</v>
      </c>
      <c r="H3176" s="877"/>
      <c r="I3176" s="877"/>
    </row>
    <row r="3177" spans="1:9" x14ac:dyDescent="0.35">
      <c r="A3177" s="873" t="b">
        <v>0</v>
      </c>
      <c r="B3177" s="873" t="s">
        <v>6557</v>
      </c>
      <c r="C3177" s="878">
        <v>13</v>
      </c>
      <c r="D3177" s="873">
        <f t="shared" si="185"/>
        <v>-378</v>
      </c>
      <c r="E3177" s="873">
        <f t="shared" ca="1" si="186"/>
        <v>6</v>
      </c>
      <c r="F3177" s="873">
        <f t="shared" ca="1" si="187"/>
        <v>21</v>
      </c>
      <c r="G3177" s="873" t="s">
        <v>6321</v>
      </c>
      <c r="H3177" s="877"/>
      <c r="I3177" s="877"/>
    </row>
    <row r="3178" spans="1:9" x14ac:dyDescent="0.35">
      <c r="A3178" s="873" t="b">
        <v>0</v>
      </c>
      <c r="B3178" s="873" t="s">
        <v>6558</v>
      </c>
      <c r="C3178" s="878">
        <v>13</v>
      </c>
      <c r="D3178" s="873">
        <f t="shared" si="185"/>
        <v>-377</v>
      </c>
      <c r="E3178" s="873">
        <f t="shared" ca="1" si="186"/>
        <v>7</v>
      </c>
      <c r="F3178" s="873">
        <f t="shared" ca="1" si="187"/>
        <v>21</v>
      </c>
      <c r="G3178" s="873" t="s">
        <v>6321</v>
      </c>
      <c r="H3178" s="877"/>
      <c r="I3178" s="877"/>
    </row>
    <row r="3179" spans="1:9" x14ac:dyDescent="0.35">
      <c r="A3179" s="873" t="b">
        <v>0</v>
      </c>
      <c r="B3179" s="873" t="s">
        <v>6559</v>
      </c>
      <c r="C3179" s="878">
        <v>13</v>
      </c>
      <c r="D3179" s="873">
        <f t="shared" si="185"/>
        <v>-376</v>
      </c>
      <c r="E3179" s="873">
        <f t="shared" ca="1" si="186"/>
        <v>8</v>
      </c>
      <c r="F3179" s="873">
        <f t="shared" ca="1" si="187"/>
        <v>21</v>
      </c>
      <c r="G3179" s="873" t="s">
        <v>6321</v>
      </c>
      <c r="H3179" s="877"/>
      <c r="I3179" s="877"/>
    </row>
    <row r="3180" spans="1:9" x14ac:dyDescent="0.35">
      <c r="A3180" s="873" t="b">
        <v>0</v>
      </c>
      <c r="B3180" s="873" t="s">
        <v>6560</v>
      </c>
      <c r="C3180" s="878">
        <v>14</v>
      </c>
      <c r="D3180" s="873">
        <f t="shared" si="185"/>
        <v>-375</v>
      </c>
      <c r="E3180" s="873">
        <f t="shared" ca="1" si="186"/>
        <v>1</v>
      </c>
      <c r="F3180" s="873">
        <f t="shared" ca="1" si="187"/>
        <v>22</v>
      </c>
      <c r="G3180" s="873" t="s">
        <v>6323</v>
      </c>
      <c r="H3180" s="877"/>
      <c r="I3180" s="877"/>
    </row>
    <row r="3181" spans="1:9" x14ac:dyDescent="0.35">
      <c r="A3181" s="873" t="b">
        <v>0</v>
      </c>
      <c r="B3181" s="873" t="s">
        <v>6561</v>
      </c>
      <c r="C3181" s="878">
        <v>14</v>
      </c>
      <c r="D3181" s="873">
        <f t="shared" si="185"/>
        <v>-374</v>
      </c>
      <c r="E3181" s="873">
        <f t="shared" ca="1" si="186"/>
        <v>2</v>
      </c>
      <c r="F3181" s="873">
        <f t="shared" ca="1" si="187"/>
        <v>22</v>
      </c>
      <c r="G3181" s="873" t="s">
        <v>6323</v>
      </c>
      <c r="H3181" s="877"/>
      <c r="I3181" s="877"/>
    </row>
    <row r="3182" spans="1:9" x14ac:dyDescent="0.35">
      <c r="A3182" s="873" t="b">
        <v>0</v>
      </c>
      <c r="B3182" s="873" t="s">
        <v>6562</v>
      </c>
      <c r="C3182" s="878">
        <v>14</v>
      </c>
      <c r="D3182" s="873">
        <f t="shared" si="185"/>
        <v>-373</v>
      </c>
      <c r="E3182" s="873">
        <f t="shared" ca="1" si="186"/>
        <v>3</v>
      </c>
      <c r="F3182" s="873">
        <f t="shared" ca="1" si="187"/>
        <v>22</v>
      </c>
      <c r="G3182" s="873" t="s">
        <v>6323</v>
      </c>
      <c r="H3182" s="877"/>
      <c r="I3182" s="877"/>
    </row>
    <row r="3183" spans="1:9" x14ac:dyDescent="0.35">
      <c r="A3183" s="873" t="b">
        <v>0</v>
      </c>
      <c r="B3183" s="873" t="s">
        <v>6563</v>
      </c>
      <c r="C3183" s="878">
        <v>14</v>
      </c>
      <c r="D3183" s="873">
        <f t="shared" si="185"/>
        <v>-372</v>
      </c>
      <c r="E3183" s="873">
        <f t="shared" ca="1" si="186"/>
        <v>4</v>
      </c>
      <c r="F3183" s="873">
        <f t="shared" ca="1" si="187"/>
        <v>22</v>
      </c>
      <c r="G3183" s="873" t="s">
        <v>6323</v>
      </c>
      <c r="H3183" s="877"/>
      <c r="I3183" s="877"/>
    </row>
    <row r="3184" spans="1:9" x14ac:dyDescent="0.35">
      <c r="A3184" s="873" t="b">
        <v>0</v>
      </c>
      <c r="B3184" s="873" t="s">
        <v>6564</v>
      </c>
      <c r="C3184" s="878">
        <v>14</v>
      </c>
      <c r="D3184" s="873">
        <f t="shared" si="185"/>
        <v>-371</v>
      </c>
      <c r="E3184" s="873">
        <f t="shared" ca="1" si="186"/>
        <v>5</v>
      </c>
      <c r="F3184" s="873">
        <f t="shared" ca="1" si="187"/>
        <v>22</v>
      </c>
      <c r="G3184" s="873" t="s">
        <v>6323</v>
      </c>
      <c r="H3184" s="877"/>
      <c r="I3184" s="877"/>
    </row>
    <row r="3185" spans="1:9" x14ac:dyDescent="0.35">
      <c r="A3185" s="873" t="b">
        <v>0</v>
      </c>
      <c r="B3185" s="873" t="s">
        <v>6565</v>
      </c>
      <c r="C3185" s="878">
        <v>14</v>
      </c>
      <c r="D3185" s="873">
        <f t="shared" si="185"/>
        <v>-370</v>
      </c>
      <c r="E3185" s="873">
        <f t="shared" ca="1" si="186"/>
        <v>6</v>
      </c>
      <c r="F3185" s="873">
        <f t="shared" ca="1" si="187"/>
        <v>22</v>
      </c>
      <c r="G3185" s="873" t="s">
        <v>6323</v>
      </c>
      <c r="H3185" s="877"/>
      <c r="I3185" s="877"/>
    </row>
    <row r="3186" spans="1:9" x14ac:dyDescent="0.35">
      <c r="A3186" s="873" t="b">
        <v>0</v>
      </c>
      <c r="B3186" s="873" t="s">
        <v>6566</v>
      </c>
      <c r="C3186" s="878">
        <v>14</v>
      </c>
      <c r="D3186" s="873">
        <f t="shared" si="185"/>
        <v>-369</v>
      </c>
      <c r="E3186" s="873">
        <f t="shared" ca="1" si="186"/>
        <v>7</v>
      </c>
      <c r="F3186" s="873">
        <f t="shared" ca="1" si="187"/>
        <v>22</v>
      </c>
      <c r="G3186" s="873" t="s">
        <v>6323</v>
      </c>
      <c r="H3186" s="877"/>
      <c r="I3186" s="877"/>
    </row>
    <row r="3187" spans="1:9" x14ac:dyDescent="0.35">
      <c r="A3187" s="873" t="b">
        <v>0</v>
      </c>
      <c r="B3187" s="873" t="s">
        <v>6567</v>
      </c>
      <c r="C3187" s="878">
        <v>14</v>
      </c>
      <c r="D3187" s="873">
        <f t="shared" si="185"/>
        <v>-368</v>
      </c>
      <c r="E3187" s="873">
        <f t="shared" ca="1" si="186"/>
        <v>8</v>
      </c>
      <c r="F3187" s="873">
        <f t="shared" ca="1" si="187"/>
        <v>22</v>
      </c>
      <c r="G3187" s="873" t="s">
        <v>6323</v>
      </c>
      <c r="H3187" s="877"/>
      <c r="I3187" s="877"/>
    </row>
    <row r="3188" spans="1:9" x14ac:dyDescent="0.35">
      <c r="A3188" s="873" t="b">
        <v>0</v>
      </c>
      <c r="B3188" s="873" t="s">
        <v>6568</v>
      </c>
      <c r="C3188" s="878">
        <v>15</v>
      </c>
      <c r="D3188" s="873">
        <f t="shared" si="185"/>
        <v>-367</v>
      </c>
      <c r="E3188" s="873">
        <f t="shared" ca="1" si="186"/>
        <v>1</v>
      </c>
      <c r="F3188" s="873">
        <f t="shared" ca="1" si="187"/>
        <v>23</v>
      </c>
      <c r="G3188" s="873" t="s">
        <v>6325</v>
      </c>
      <c r="H3188" s="877"/>
      <c r="I3188" s="877"/>
    </row>
    <row r="3189" spans="1:9" x14ac:dyDescent="0.35">
      <c r="A3189" s="873" t="b">
        <v>0</v>
      </c>
      <c r="B3189" s="873" t="s">
        <v>6569</v>
      </c>
      <c r="C3189" s="878">
        <v>15</v>
      </c>
      <c r="D3189" s="873">
        <f t="shared" si="185"/>
        <v>-366</v>
      </c>
      <c r="E3189" s="873">
        <f t="shared" ca="1" si="186"/>
        <v>2</v>
      </c>
      <c r="F3189" s="873">
        <f t="shared" ca="1" si="187"/>
        <v>23</v>
      </c>
      <c r="G3189" s="873" t="s">
        <v>6325</v>
      </c>
      <c r="H3189" s="877"/>
      <c r="I3189" s="877"/>
    </row>
    <row r="3190" spans="1:9" x14ac:dyDescent="0.35">
      <c r="A3190" s="873" t="b">
        <v>0</v>
      </c>
      <c r="B3190" s="873" t="s">
        <v>6570</v>
      </c>
      <c r="C3190" s="878">
        <v>15</v>
      </c>
      <c r="D3190" s="873">
        <f t="shared" si="185"/>
        <v>-365</v>
      </c>
      <c r="E3190" s="873">
        <f t="shared" ca="1" si="186"/>
        <v>3</v>
      </c>
      <c r="F3190" s="873">
        <f t="shared" ca="1" si="187"/>
        <v>23</v>
      </c>
      <c r="G3190" s="873" t="s">
        <v>6325</v>
      </c>
      <c r="H3190" s="877"/>
      <c r="I3190" s="877"/>
    </row>
    <row r="3191" spans="1:9" x14ac:dyDescent="0.35">
      <c r="A3191" s="873" t="b">
        <v>0</v>
      </c>
      <c r="B3191" s="873" t="s">
        <v>6571</v>
      </c>
      <c r="C3191" s="878">
        <v>15</v>
      </c>
      <c r="D3191" s="873">
        <f t="shared" si="185"/>
        <v>-364</v>
      </c>
      <c r="E3191" s="873">
        <f t="shared" ca="1" si="186"/>
        <v>4</v>
      </c>
      <c r="F3191" s="873">
        <f t="shared" ca="1" si="187"/>
        <v>23</v>
      </c>
      <c r="G3191" s="873" t="s">
        <v>6325</v>
      </c>
      <c r="H3191" s="877"/>
      <c r="I3191" s="877"/>
    </row>
    <row r="3192" spans="1:9" x14ac:dyDescent="0.35">
      <c r="A3192" s="873" t="b">
        <v>0</v>
      </c>
      <c r="B3192" s="873" t="s">
        <v>6572</v>
      </c>
      <c r="C3192" s="878">
        <v>15</v>
      </c>
      <c r="D3192" s="873">
        <f t="shared" si="185"/>
        <v>-363</v>
      </c>
      <c r="E3192" s="873">
        <f t="shared" ca="1" si="186"/>
        <v>5</v>
      </c>
      <c r="F3192" s="873">
        <f t="shared" ca="1" si="187"/>
        <v>23</v>
      </c>
      <c r="G3192" s="873" t="s">
        <v>6325</v>
      </c>
      <c r="H3192" s="877"/>
      <c r="I3192" s="877"/>
    </row>
    <row r="3193" spans="1:9" x14ac:dyDescent="0.35">
      <c r="A3193" s="873" t="b">
        <v>0</v>
      </c>
      <c r="B3193" s="873" t="s">
        <v>6573</v>
      </c>
      <c r="C3193" s="878">
        <v>15</v>
      </c>
      <c r="D3193" s="873">
        <f t="shared" si="185"/>
        <v>-362</v>
      </c>
      <c r="E3193" s="873">
        <f t="shared" ca="1" si="186"/>
        <v>6</v>
      </c>
      <c r="F3193" s="873">
        <f t="shared" ca="1" si="187"/>
        <v>23</v>
      </c>
      <c r="G3193" s="873" t="s">
        <v>6325</v>
      </c>
      <c r="H3193" s="877"/>
      <c r="I3193" s="877"/>
    </row>
    <row r="3194" spans="1:9" x14ac:dyDescent="0.35">
      <c r="A3194" s="873" t="b">
        <v>0</v>
      </c>
      <c r="B3194" s="873" t="s">
        <v>6574</v>
      </c>
      <c r="C3194" s="878">
        <v>15</v>
      </c>
      <c r="D3194" s="873">
        <f t="shared" si="185"/>
        <v>-361</v>
      </c>
      <c r="E3194" s="873">
        <f t="shared" ca="1" si="186"/>
        <v>7</v>
      </c>
      <c r="F3194" s="873">
        <f t="shared" ca="1" si="187"/>
        <v>23</v>
      </c>
      <c r="G3194" s="873" t="s">
        <v>6325</v>
      </c>
      <c r="H3194" s="877"/>
      <c r="I3194" s="877"/>
    </row>
    <row r="3195" spans="1:9" x14ac:dyDescent="0.35">
      <c r="A3195" s="873" t="b">
        <v>0</v>
      </c>
      <c r="B3195" s="873" t="s">
        <v>6575</v>
      </c>
      <c r="C3195" s="878">
        <v>15</v>
      </c>
      <c r="D3195" s="873">
        <f t="shared" si="185"/>
        <v>-360</v>
      </c>
      <c r="E3195" s="873">
        <f t="shared" ca="1" si="186"/>
        <v>8</v>
      </c>
      <c r="F3195" s="873">
        <f t="shared" ca="1" si="187"/>
        <v>23</v>
      </c>
      <c r="G3195" s="873" t="s">
        <v>6325</v>
      </c>
      <c r="H3195" s="877"/>
      <c r="I3195" s="877"/>
    </row>
    <row r="3196" spans="1:9" x14ac:dyDescent="0.35">
      <c r="A3196" s="873" t="b">
        <v>0</v>
      </c>
      <c r="B3196" s="873" t="s">
        <v>6576</v>
      </c>
      <c r="C3196" s="878">
        <v>16</v>
      </c>
      <c r="D3196" s="873">
        <f t="shared" si="185"/>
        <v>-359</v>
      </c>
      <c r="E3196" s="873">
        <f t="shared" ca="1" si="186"/>
        <v>1</v>
      </c>
      <c r="F3196" s="873">
        <f t="shared" ca="1" si="187"/>
        <v>24</v>
      </c>
      <c r="G3196" s="873" t="s">
        <v>6327</v>
      </c>
      <c r="H3196" s="877"/>
      <c r="I3196" s="877"/>
    </row>
    <row r="3197" spans="1:9" x14ac:dyDescent="0.35">
      <c r="A3197" s="873" t="b">
        <v>0</v>
      </c>
      <c r="B3197" s="873" t="s">
        <v>6577</v>
      </c>
      <c r="C3197" s="878">
        <v>16</v>
      </c>
      <c r="D3197" s="873">
        <f t="shared" si="185"/>
        <v>-358</v>
      </c>
      <c r="E3197" s="873">
        <f t="shared" ca="1" si="186"/>
        <v>2</v>
      </c>
      <c r="F3197" s="873">
        <f t="shared" ca="1" si="187"/>
        <v>24</v>
      </c>
      <c r="G3197" s="873" t="s">
        <v>6327</v>
      </c>
      <c r="H3197" s="877"/>
      <c r="I3197" s="877"/>
    </row>
    <row r="3198" spans="1:9" x14ac:dyDescent="0.35">
      <c r="A3198" s="873" t="b">
        <v>0</v>
      </c>
      <c r="B3198" s="873" t="s">
        <v>6578</v>
      </c>
      <c r="C3198" s="878">
        <v>16</v>
      </c>
      <c r="D3198" s="873">
        <f t="shared" si="185"/>
        <v>-357</v>
      </c>
      <c r="E3198" s="873">
        <f t="shared" ca="1" si="186"/>
        <v>3</v>
      </c>
      <c r="F3198" s="873">
        <f t="shared" ca="1" si="187"/>
        <v>24</v>
      </c>
      <c r="G3198" s="873" t="s">
        <v>6327</v>
      </c>
      <c r="H3198" s="877"/>
      <c r="I3198" s="877"/>
    </row>
    <row r="3199" spans="1:9" x14ac:dyDescent="0.35">
      <c r="A3199" s="873" t="b">
        <v>0</v>
      </c>
      <c r="B3199" s="873" t="s">
        <v>6579</v>
      </c>
      <c r="C3199" s="878">
        <v>16</v>
      </c>
      <c r="D3199" s="873">
        <f t="shared" si="185"/>
        <v>-356</v>
      </c>
      <c r="E3199" s="873">
        <f t="shared" ca="1" si="186"/>
        <v>4</v>
      </c>
      <c r="F3199" s="873">
        <f t="shared" ca="1" si="187"/>
        <v>24</v>
      </c>
      <c r="G3199" s="873" t="s">
        <v>6327</v>
      </c>
      <c r="H3199" s="877"/>
      <c r="I3199" s="877"/>
    </row>
    <row r="3200" spans="1:9" x14ac:dyDescent="0.35">
      <c r="A3200" s="873" t="b">
        <v>0</v>
      </c>
      <c r="B3200" s="873" t="s">
        <v>6580</v>
      </c>
      <c r="C3200" s="878">
        <v>16</v>
      </c>
      <c r="D3200" s="873">
        <f t="shared" si="185"/>
        <v>-355</v>
      </c>
      <c r="E3200" s="873">
        <f t="shared" ca="1" si="186"/>
        <v>5</v>
      </c>
      <c r="F3200" s="873">
        <f t="shared" ca="1" si="187"/>
        <v>24</v>
      </c>
      <c r="G3200" s="873" t="s">
        <v>6327</v>
      </c>
      <c r="H3200" s="877"/>
      <c r="I3200" s="877"/>
    </row>
    <row r="3201" spans="1:9" x14ac:dyDescent="0.35">
      <c r="A3201" s="873" t="b">
        <v>0</v>
      </c>
      <c r="B3201" s="873" t="s">
        <v>6581</v>
      </c>
      <c r="C3201" s="878">
        <v>16</v>
      </c>
      <c r="D3201" s="873">
        <f t="shared" si="185"/>
        <v>-354</v>
      </c>
      <c r="E3201" s="873">
        <f t="shared" ca="1" si="186"/>
        <v>6</v>
      </c>
      <c r="F3201" s="873">
        <f t="shared" ca="1" si="187"/>
        <v>24</v>
      </c>
      <c r="G3201" s="873" t="s">
        <v>6327</v>
      </c>
      <c r="H3201" s="877"/>
      <c r="I3201" s="877"/>
    </row>
    <row r="3202" spans="1:9" x14ac:dyDescent="0.35">
      <c r="A3202" s="873" t="b">
        <v>0</v>
      </c>
      <c r="B3202" s="873" t="s">
        <v>6582</v>
      </c>
      <c r="C3202" s="878">
        <v>16</v>
      </c>
      <c r="D3202" s="873">
        <f t="shared" si="185"/>
        <v>-353</v>
      </c>
      <c r="E3202" s="873">
        <f t="shared" ca="1" si="186"/>
        <v>7</v>
      </c>
      <c r="F3202" s="873">
        <f t="shared" ca="1" si="187"/>
        <v>24</v>
      </c>
      <c r="G3202" s="873" t="s">
        <v>6327</v>
      </c>
      <c r="H3202" s="877"/>
      <c r="I3202" s="877"/>
    </row>
    <row r="3203" spans="1:9" x14ac:dyDescent="0.35">
      <c r="A3203" s="873" t="b">
        <v>0</v>
      </c>
      <c r="B3203" s="873" t="s">
        <v>6583</v>
      </c>
      <c r="C3203" s="878">
        <v>16</v>
      </c>
      <c r="D3203" s="873">
        <f t="shared" si="185"/>
        <v>-352</v>
      </c>
      <c r="E3203" s="873">
        <f t="shared" ca="1" si="186"/>
        <v>8</v>
      </c>
      <c r="F3203" s="873">
        <f t="shared" ca="1" si="187"/>
        <v>24</v>
      </c>
      <c r="G3203" s="873" t="s">
        <v>6327</v>
      </c>
      <c r="H3203" s="877"/>
      <c r="I3203" s="877"/>
    </row>
    <row r="3204" spans="1:9" x14ac:dyDescent="0.35">
      <c r="A3204" s="873" t="b">
        <v>0</v>
      </c>
      <c r="B3204" s="873" t="s">
        <v>6584</v>
      </c>
      <c r="C3204" s="878">
        <v>17</v>
      </c>
      <c r="D3204" s="873">
        <f t="shared" ref="D3204:D3267" si="188">D3203+1</f>
        <v>-351</v>
      </c>
      <c r="E3204" s="873">
        <f t="shared" ref="E3204:E3267" ca="1" si="189">COUNTIF(C3034:C3204,C3204)</f>
        <v>1</v>
      </c>
      <c r="F3204" s="873">
        <f t="shared" ref="F3204:F3267" ca="1" si="190">IF(C3204=1,9,IF(E3203=MAX(E3202:E3204),F3202+1,F3203))</f>
        <v>25</v>
      </c>
      <c r="G3204" s="873" t="s">
        <v>6329</v>
      </c>
      <c r="H3204" s="877"/>
      <c r="I3204" s="877"/>
    </row>
    <row r="3205" spans="1:9" x14ac:dyDescent="0.35">
      <c r="A3205" s="873" t="b">
        <v>0</v>
      </c>
      <c r="B3205" s="873" t="s">
        <v>6585</v>
      </c>
      <c r="C3205" s="878">
        <v>17</v>
      </c>
      <c r="D3205" s="873">
        <f t="shared" si="188"/>
        <v>-350</v>
      </c>
      <c r="E3205" s="873">
        <f t="shared" ca="1" si="189"/>
        <v>2</v>
      </c>
      <c r="F3205" s="873">
        <f t="shared" ca="1" si="190"/>
        <v>25</v>
      </c>
      <c r="G3205" s="873" t="s">
        <v>6329</v>
      </c>
      <c r="H3205" s="877"/>
      <c r="I3205" s="877"/>
    </row>
    <row r="3206" spans="1:9" x14ac:dyDescent="0.35">
      <c r="A3206" s="873" t="b">
        <v>0</v>
      </c>
      <c r="B3206" s="873" t="s">
        <v>6586</v>
      </c>
      <c r="C3206" s="878">
        <v>17</v>
      </c>
      <c r="D3206" s="873">
        <f t="shared" si="188"/>
        <v>-349</v>
      </c>
      <c r="E3206" s="873">
        <f t="shared" ca="1" si="189"/>
        <v>3</v>
      </c>
      <c r="F3206" s="873">
        <f t="shared" ca="1" si="190"/>
        <v>25</v>
      </c>
      <c r="G3206" s="873" t="s">
        <v>6329</v>
      </c>
      <c r="H3206" s="877"/>
      <c r="I3206" s="877"/>
    </row>
    <row r="3207" spans="1:9" x14ac:dyDescent="0.35">
      <c r="A3207" s="873" t="b">
        <v>0</v>
      </c>
      <c r="B3207" s="873" t="s">
        <v>6587</v>
      </c>
      <c r="C3207" s="878">
        <v>17</v>
      </c>
      <c r="D3207" s="873">
        <f t="shared" si="188"/>
        <v>-348</v>
      </c>
      <c r="E3207" s="873">
        <f t="shared" ca="1" si="189"/>
        <v>4</v>
      </c>
      <c r="F3207" s="873">
        <f t="shared" ca="1" si="190"/>
        <v>25</v>
      </c>
      <c r="G3207" s="873" t="s">
        <v>6329</v>
      </c>
      <c r="H3207" s="877"/>
      <c r="I3207" s="877"/>
    </row>
    <row r="3208" spans="1:9" x14ac:dyDescent="0.35">
      <c r="A3208" s="873" t="b">
        <v>0</v>
      </c>
      <c r="B3208" s="873" t="s">
        <v>6588</v>
      </c>
      <c r="C3208" s="878">
        <v>17</v>
      </c>
      <c r="D3208" s="873">
        <f t="shared" si="188"/>
        <v>-347</v>
      </c>
      <c r="E3208" s="873">
        <f t="shared" ca="1" si="189"/>
        <v>5</v>
      </c>
      <c r="F3208" s="873">
        <f t="shared" ca="1" si="190"/>
        <v>25</v>
      </c>
      <c r="G3208" s="873" t="s">
        <v>6329</v>
      </c>
      <c r="H3208" s="877"/>
      <c r="I3208" s="877"/>
    </row>
    <row r="3209" spans="1:9" x14ac:dyDescent="0.35">
      <c r="A3209" s="873" t="b">
        <v>0</v>
      </c>
      <c r="B3209" s="873" t="s">
        <v>6589</v>
      </c>
      <c r="C3209" s="878">
        <v>17</v>
      </c>
      <c r="D3209" s="873">
        <f t="shared" si="188"/>
        <v>-346</v>
      </c>
      <c r="E3209" s="873">
        <f t="shared" ca="1" si="189"/>
        <v>6</v>
      </c>
      <c r="F3209" s="873">
        <f t="shared" ca="1" si="190"/>
        <v>25</v>
      </c>
      <c r="G3209" s="873" t="s">
        <v>6329</v>
      </c>
      <c r="H3209" s="877"/>
      <c r="I3209" s="877"/>
    </row>
    <row r="3210" spans="1:9" x14ac:dyDescent="0.35">
      <c r="A3210" s="873" t="b">
        <v>0</v>
      </c>
      <c r="B3210" s="873" t="s">
        <v>6590</v>
      </c>
      <c r="C3210" s="878">
        <v>17</v>
      </c>
      <c r="D3210" s="873">
        <f t="shared" si="188"/>
        <v>-345</v>
      </c>
      <c r="E3210" s="873">
        <f t="shared" ca="1" si="189"/>
        <v>7</v>
      </c>
      <c r="F3210" s="873">
        <f t="shared" ca="1" si="190"/>
        <v>25</v>
      </c>
      <c r="G3210" s="873" t="s">
        <v>6329</v>
      </c>
      <c r="H3210" s="877"/>
      <c r="I3210" s="877"/>
    </row>
    <row r="3211" spans="1:9" x14ac:dyDescent="0.35">
      <c r="A3211" s="873" t="b">
        <v>0</v>
      </c>
      <c r="B3211" s="873" t="s">
        <v>6591</v>
      </c>
      <c r="C3211" s="878">
        <v>17</v>
      </c>
      <c r="D3211" s="873">
        <f t="shared" si="188"/>
        <v>-344</v>
      </c>
      <c r="E3211" s="873">
        <f t="shared" ca="1" si="189"/>
        <v>8</v>
      </c>
      <c r="F3211" s="873">
        <f t="shared" ca="1" si="190"/>
        <v>25</v>
      </c>
      <c r="G3211" s="873" t="s">
        <v>6329</v>
      </c>
      <c r="H3211" s="877"/>
      <c r="I3211" s="877"/>
    </row>
    <row r="3212" spans="1:9" x14ac:dyDescent="0.35">
      <c r="A3212" s="873" t="b">
        <v>0</v>
      </c>
      <c r="B3212" s="873" t="s">
        <v>6592</v>
      </c>
      <c r="C3212" s="878">
        <v>18</v>
      </c>
      <c r="D3212" s="873">
        <f t="shared" si="188"/>
        <v>-343</v>
      </c>
      <c r="E3212" s="873">
        <f t="shared" ca="1" si="189"/>
        <v>1</v>
      </c>
      <c r="F3212" s="873">
        <f t="shared" ca="1" si="190"/>
        <v>26</v>
      </c>
      <c r="G3212" s="873" t="s">
        <v>6331</v>
      </c>
      <c r="H3212" s="877"/>
      <c r="I3212" s="877"/>
    </row>
    <row r="3213" spans="1:9" x14ac:dyDescent="0.35">
      <c r="A3213" s="873" t="b">
        <v>0</v>
      </c>
      <c r="B3213" s="873" t="s">
        <v>6593</v>
      </c>
      <c r="C3213" s="878">
        <v>18</v>
      </c>
      <c r="D3213" s="873">
        <f t="shared" si="188"/>
        <v>-342</v>
      </c>
      <c r="E3213" s="873">
        <f t="shared" ca="1" si="189"/>
        <v>2</v>
      </c>
      <c r="F3213" s="873">
        <f t="shared" ca="1" si="190"/>
        <v>26</v>
      </c>
      <c r="G3213" s="873" t="s">
        <v>6331</v>
      </c>
      <c r="H3213" s="877"/>
      <c r="I3213" s="877"/>
    </row>
    <row r="3214" spans="1:9" x14ac:dyDescent="0.35">
      <c r="A3214" s="873" t="b">
        <v>0</v>
      </c>
      <c r="B3214" s="873" t="s">
        <v>6594</v>
      </c>
      <c r="C3214" s="878">
        <v>18</v>
      </c>
      <c r="D3214" s="873">
        <f t="shared" si="188"/>
        <v>-341</v>
      </c>
      <c r="E3214" s="873">
        <f t="shared" ca="1" si="189"/>
        <v>3</v>
      </c>
      <c r="F3214" s="873">
        <f t="shared" ca="1" si="190"/>
        <v>26</v>
      </c>
      <c r="G3214" s="873" t="s">
        <v>6331</v>
      </c>
      <c r="H3214" s="877"/>
      <c r="I3214" s="877"/>
    </row>
    <row r="3215" spans="1:9" x14ac:dyDescent="0.35">
      <c r="A3215" s="873" t="b">
        <v>0</v>
      </c>
      <c r="B3215" s="873" t="s">
        <v>6595</v>
      </c>
      <c r="C3215" s="878">
        <v>18</v>
      </c>
      <c r="D3215" s="873">
        <f t="shared" si="188"/>
        <v>-340</v>
      </c>
      <c r="E3215" s="873">
        <f t="shared" ca="1" si="189"/>
        <v>4</v>
      </c>
      <c r="F3215" s="873">
        <f t="shared" ca="1" si="190"/>
        <v>26</v>
      </c>
      <c r="G3215" s="873" t="s">
        <v>6331</v>
      </c>
      <c r="H3215" s="877"/>
      <c r="I3215" s="877"/>
    </row>
    <row r="3216" spans="1:9" x14ac:dyDescent="0.35">
      <c r="A3216" s="873" t="b">
        <v>0</v>
      </c>
      <c r="B3216" s="873" t="s">
        <v>6596</v>
      </c>
      <c r="C3216" s="878">
        <v>18</v>
      </c>
      <c r="D3216" s="873">
        <f t="shared" si="188"/>
        <v>-339</v>
      </c>
      <c r="E3216" s="873">
        <f t="shared" ca="1" si="189"/>
        <v>5</v>
      </c>
      <c r="F3216" s="873">
        <f t="shared" ca="1" si="190"/>
        <v>26</v>
      </c>
      <c r="G3216" s="873" t="s">
        <v>6331</v>
      </c>
      <c r="H3216" s="877"/>
      <c r="I3216" s="877"/>
    </row>
    <row r="3217" spans="1:9" x14ac:dyDescent="0.35">
      <c r="A3217" s="873" t="b">
        <v>0</v>
      </c>
      <c r="B3217" s="873" t="s">
        <v>6597</v>
      </c>
      <c r="C3217" s="878">
        <v>18</v>
      </c>
      <c r="D3217" s="873">
        <f t="shared" si="188"/>
        <v>-338</v>
      </c>
      <c r="E3217" s="873">
        <f t="shared" ca="1" si="189"/>
        <v>6</v>
      </c>
      <c r="F3217" s="873">
        <f t="shared" ca="1" si="190"/>
        <v>26</v>
      </c>
      <c r="G3217" s="873" t="s">
        <v>6331</v>
      </c>
      <c r="H3217" s="877"/>
      <c r="I3217" s="877"/>
    </row>
    <row r="3218" spans="1:9" x14ac:dyDescent="0.35">
      <c r="A3218" s="873" t="b">
        <v>0</v>
      </c>
      <c r="B3218" s="873" t="s">
        <v>6598</v>
      </c>
      <c r="C3218" s="878">
        <v>18</v>
      </c>
      <c r="D3218" s="873">
        <f t="shared" si="188"/>
        <v>-337</v>
      </c>
      <c r="E3218" s="873">
        <f t="shared" ca="1" si="189"/>
        <v>7</v>
      </c>
      <c r="F3218" s="873">
        <f t="shared" ca="1" si="190"/>
        <v>26</v>
      </c>
      <c r="G3218" s="873" t="s">
        <v>6331</v>
      </c>
      <c r="H3218" s="877"/>
      <c r="I3218" s="877"/>
    </row>
    <row r="3219" spans="1:9" x14ac:dyDescent="0.35">
      <c r="A3219" s="873" t="b">
        <v>0</v>
      </c>
      <c r="B3219" s="873" t="s">
        <v>6599</v>
      </c>
      <c r="C3219" s="878">
        <v>18</v>
      </c>
      <c r="D3219" s="873">
        <f t="shared" si="188"/>
        <v>-336</v>
      </c>
      <c r="E3219" s="873">
        <f t="shared" ca="1" si="189"/>
        <v>8</v>
      </c>
      <c r="F3219" s="873">
        <f t="shared" ca="1" si="190"/>
        <v>26</v>
      </c>
      <c r="G3219" s="873" t="s">
        <v>6331</v>
      </c>
      <c r="H3219" s="877"/>
      <c r="I3219" s="877"/>
    </row>
    <row r="3220" spans="1:9" x14ac:dyDescent="0.35">
      <c r="A3220" s="873" t="b">
        <v>0</v>
      </c>
      <c r="B3220" s="873" t="s">
        <v>6600</v>
      </c>
      <c r="C3220" s="878">
        <v>19</v>
      </c>
      <c r="D3220" s="873">
        <f t="shared" si="188"/>
        <v>-335</v>
      </c>
      <c r="E3220" s="873">
        <f t="shared" ca="1" si="189"/>
        <v>1</v>
      </c>
      <c r="F3220" s="873">
        <f t="shared" ca="1" si="190"/>
        <v>27</v>
      </c>
      <c r="G3220" s="873" t="s">
        <v>6333</v>
      </c>
      <c r="H3220" s="877"/>
      <c r="I3220" s="877"/>
    </row>
    <row r="3221" spans="1:9" x14ac:dyDescent="0.35">
      <c r="A3221" s="873" t="b">
        <v>0</v>
      </c>
      <c r="B3221" s="873" t="s">
        <v>6601</v>
      </c>
      <c r="C3221" s="878">
        <v>19</v>
      </c>
      <c r="D3221" s="873">
        <f t="shared" si="188"/>
        <v>-334</v>
      </c>
      <c r="E3221" s="873">
        <f t="shared" ca="1" si="189"/>
        <v>2</v>
      </c>
      <c r="F3221" s="873">
        <f t="shared" ca="1" si="190"/>
        <v>27</v>
      </c>
      <c r="G3221" s="873" t="s">
        <v>6333</v>
      </c>
      <c r="H3221" s="877"/>
      <c r="I3221" s="877"/>
    </row>
    <row r="3222" spans="1:9" x14ac:dyDescent="0.35">
      <c r="A3222" s="873" t="b">
        <v>0</v>
      </c>
      <c r="B3222" s="873" t="s">
        <v>6602</v>
      </c>
      <c r="C3222" s="878">
        <v>19</v>
      </c>
      <c r="D3222" s="873">
        <f t="shared" si="188"/>
        <v>-333</v>
      </c>
      <c r="E3222" s="873">
        <f t="shared" ca="1" si="189"/>
        <v>3</v>
      </c>
      <c r="F3222" s="873">
        <f t="shared" ca="1" si="190"/>
        <v>27</v>
      </c>
      <c r="G3222" s="873" t="s">
        <v>6333</v>
      </c>
      <c r="H3222" s="877"/>
      <c r="I3222" s="877"/>
    </row>
    <row r="3223" spans="1:9" x14ac:dyDescent="0.35">
      <c r="A3223" s="873" t="b">
        <v>0</v>
      </c>
      <c r="B3223" s="873" t="s">
        <v>6603</v>
      </c>
      <c r="C3223" s="878">
        <v>19</v>
      </c>
      <c r="D3223" s="873">
        <f t="shared" si="188"/>
        <v>-332</v>
      </c>
      <c r="E3223" s="873">
        <f t="shared" ca="1" si="189"/>
        <v>4</v>
      </c>
      <c r="F3223" s="873">
        <f t="shared" ca="1" si="190"/>
        <v>27</v>
      </c>
      <c r="G3223" s="873" t="s">
        <v>6333</v>
      </c>
      <c r="H3223" s="877"/>
      <c r="I3223" s="877"/>
    </row>
    <row r="3224" spans="1:9" x14ac:dyDescent="0.35">
      <c r="A3224" s="873" t="b">
        <v>0</v>
      </c>
      <c r="B3224" s="873" t="s">
        <v>6604</v>
      </c>
      <c r="C3224" s="878">
        <v>19</v>
      </c>
      <c r="D3224" s="873">
        <f t="shared" si="188"/>
        <v>-331</v>
      </c>
      <c r="E3224" s="873">
        <f t="shared" ca="1" si="189"/>
        <v>5</v>
      </c>
      <c r="F3224" s="873">
        <f t="shared" ca="1" si="190"/>
        <v>27</v>
      </c>
      <c r="G3224" s="873" t="s">
        <v>6333</v>
      </c>
      <c r="H3224" s="877"/>
      <c r="I3224" s="877"/>
    </row>
    <row r="3225" spans="1:9" x14ac:dyDescent="0.35">
      <c r="A3225" s="873" t="b">
        <v>0</v>
      </c>
      <c r="B3225" s="873" t="s">
        <v>6605</v>
      </c>
      <c r="C3225" s="878">
        <v>19</v>
      </c>
      <c r="D3225" s="873">
        <f t="shared" si="188"/>
        <v>-330</v>
      </c>
      <c r="E3225" s="873">
        <f t="shared" ca="1" si="189"/>
        <v>6</v>
      </c>
      <c r="F3225" s="873">
        <f t="shared" ca="1" si="190"/>
        <v>27</v>
      </c>
      <c r="G3225" s="873" t="s">
        <v>6333</v>
      </c>
      <c r="H3225" s="877"/>
      <c r="I3225" s="877"/>
    </row>
    <row r="3226" spans="1:9" x14ac:dyDescent="0.35">
      <c r="A3226" s="873" t="b">
        <v>0</v>
      </c>
      <c r="B3226" s="873" t="s">
        <v>6606</v>
      </c>
      <c r="C3226" s="878">
        <v>19</v>
      </c>
      <c r="D3226" s="873">
        <f t="shared" si="188"/>
        <v>-329</v>
      </c>
      <c r="E3226" s="873">
        <f t="shared" ca="1" si="189"/>
        <v>7</v>
      </c>
      <c r="F3226" s="873">
        <f t="shared" ca="1" si="190"/>
        <v>27</v>
      </c>
      <c r="G3226" s="873" t="s">
        <v>6333</v>
      </c>
      <c r="H3226" s="877"/>
      <c r="I3226" s="877"/>
    </row>
    <row r="3227" spans="1:9" x14ac:dyDescent="0.35">
      <c r="A3227" s="873" t="b">
        <v>0</v>
      </c>
      <c r="B3227" s="873" t="s">
        <v>6607</v>
      </c>
      <c r="C3227" s="878">
        <v>19</v>
      </c>
      <c r="D3227" s="873">
        <f t="shared" si="188"/>
        <v>-328</v>
      </c>
      <c r="E3227" s="873">
        <f t="shared" ca="1" si="189"/>
        <v>8</v>
      </c>
      <c r="F3227" s="873">
        <f t="shared" ca="1" si="190"/>
        <v>27</v>
      </c>
      <c r="G3227" s="873" t="s">
        <v>6333</v>
      </c>
      <c r="H3227" s="877"/>
      <c r="I3227" s="877"/>
    </row>
    <row r="3228" spans="1:9" x14ac:dyDescent="0.35">
      <c r="A3228" s="873" t="b">
        <v>0</v>
      </c>
      <c r="B3228" s="873" t="s">
        <v>6608</v>
      </c>
      <c r="C3228" s="878">
        <v>20</v>
      </c>
      <c r="D3228" s="873">
        <f t="shared" si="188"/>
        <v>-327</v>
      </c>
      <c r="E3228" s="873">
        <f t="shared" ca="1" si="189"/>
        <v>1</v>
      </c>
      <c r="F3228" s="873">
        <f t="shared" ca="1" si="190"/>
        <v>28</v>
      </c>
      <c r="G3228" s="873" t="s">
        <v>6335</v>
      </c>
      <c r="H3228" s="877"/>
      <c r="I3228" s="877"/>
    </row>
    <row r="3229" spans="1:9" x14ac:dyDescent="0.35">
      <c r="A3229" s="873" t="b">
        <v>0</v>
      </c>
      <c r="B3229" s="873" t="s">
        <v>6609</v>
      </c>
      <c r="C3229" s="878">
        <v>20</v>
      </c>
      <c r="D3229" s="873">
        <f t="shared" si="188"/>
        <v>-326</v>
      </c>
      <c r="E3229" s="873">
        <f t="shared" ca="1" si="189"/>
        <v>2</v>
      </c>
      <c r="F3229" s="873">
        <f t="shared" ca="1" si="190"/>
        <v>28</v>
      </c>
      <c r="G3229" s="873" t="s">
        <v>6335</v>
      </c>
      <c r="H3229" s="877"/>
      <c r="I3229" s="877"/>
    </row>
    <row r="3230" spans="1:9" x14ac:dyDescent="0.35">
      <c r="A3230" s="873" t="b">
        <v>0</v>
      </c>
      <c r="B3230" s="873" t="s">
        <v>6610</v>
      </c>
      <c r="C3230" s="878">
        <v>20</v>
      </c>
      <c r="D3230" s="873">
        <f t="shared" si="188"/>
        <v>-325</v>
      </c>
      <c r="E3230" s="873">
        <f t="shared" ca="1" si="189"/>
        <v>3</v>
      </c>
      <c r="F3230" s="873">
        <f t="shared" ca="1" si="190"/>
        <v>28</v>
      </c>
      <c r="G3230" s="873" t="s">
        <v>6335</v>
      </c>
      <c r="H3230" s="877"/>
      <c r="I3230" s="877"/>
    </row>
    <row r="3231" spans="1:9" x14ac:dyDescent="0.35">
      <c r="A3231" s="873" t="b">
        <v>0</v>
      </c>
      <c r="B3231" s="873" t="s">
        <v>6611</v>
      </c>
      <c r="C3231" s="878">
        <v>20</v>
      </c>
      <c r="D3231" s="873">
        <f t="shared" si="188"/>
        <v>-324</v>
      </c>
      <c r="E3231" s="873">
        <f t="shared" ca="1" si="189"/>
        <v>4</v>
      </c>
      <c r="F3231" s="873">
        <f t="shared" ca="1" si="190"/>
        <v>28</v>
      </c>
      <c r="G3231" s="873" t="s">
        <v>6335</v>
      </c>
      <c r="H3231" s="877"/>
      <c r="I3231" s="877"/>
    </row>
    <row r="3232" spans="1:9" x14ac:dyDescent="0.35">
      <c r="A3232" s="873" t="b">
        <v>0</v>
      </c>
      <c r="B3232" s="873" t="s">
        <v>6612</v>
      </c>
      <c r="C3232" s="878">
        <v>20</v>
      </c>
      <c r="D3232" s="873">
        <f t="shared" si="188"/>
        <v>-323</v>
      </c>
      <c r="E3232" s="873">
        <f t="shared" ca="1" si="189"/>
        <v>5</v>
      </c>
      <c r="F3232" s="873">
        <f t="shared" ca="1" si="190"/>
        <v>28</v>
      </c>
      <c r="G3232" s="873" t="s">
        <v>6335</v>
      </c>
      <c r="H3232" s="877"/>
      <c r="I3232" s="877"/>
    </row>
    <row r="3233" spans="1:9" x14ac:dyDescent="0.35">
      <c r="A3233" s="873" t="b">
        <v>0</v>
      </c>
      <c r="B3233" s="873" t="s">
        <v>6613</v>
      </c>
      <c r="C3233" s="878">
        <v>20</v>
      </c>
      <c r="D3233" s="873">
        <f t="shared" si="188"/>
        <v>-322</v>
      </c>
      <c r="E3233" s="873">
        <f t="shared" ca="1" si="189"/>
        <v>6</v>
      </c>
      <c r="F3233" s="873">
        <f t="shared" ca="1" si="190"/>
        <v>28</v>
      </c>
      <c r="G3233" s="873" t="s">
        <v>6335</v>
      </c>
      <c r="H3233" s="877"/>
      <c r="I3233" s="877"/>
    </row>
    <row r="3234" spans="1:9" x14ac:dyDescent="0.35">
      <c r="A3234" s="873" t="b">
        <v>0</v>
      </c>
      <c r="B3234" s="873" t="s">
        <v>6614</v>
      </c>
      <c r="C3234" s="878">
        <v>20</v>
      </c>
      <c r="D3234" s="873">
        <f t="shared" si="188"/>
        <v>-321</v>
      </c>
      <c r="E3234" s="873">
        <f t="shared" ca="1" si="189"/>
        <v>7</v>
      </c>
      <c r="F3234" s="873">
        <f t="shared" ca="1" si="190"/>
        <v>28</v>
      </c>
      <c r="G3234" s="873" t="s">
        <v>6335</v>
      </c>
      <c r="H3234" s="877"/>
      <c r="I3234" s="877"/>
    </row>
    <row r="3235" spans="1:9" x14ac:dyDescent="0.35">
      <c r="A3235" s="873" t="b">
        <v>0</v>
      </c>
      <c r="B3235" s="873" t="s">
        <v>6615</v>
      </c>
      <c r="C3235" s="878">
        <v>20</v>
      </c>
      <c r="D3235" s="873">
        <f t="shared" si="188"/>
        <v>-320</v>
      </c>
      <c r="E3235" s="873">
        <f t="shared" ca="1" si="189"/>
        <v>8</v>
      </c>
      <c r="F3235" s="873">
        <f t="shared" ca="1" si="190"/>
        <v>28</v>
      </c>
      <c r="G3235" s="873" t="s">
        <v>6335</v>
      </c>
      <c r="H3235" s="877"/>
      <c r="I3235" s="877"/>
    </row>
    <row r="3236" spans="1:9" x14ac:dyDescent="0.35">
      <c r="A3236" s="873" t="b">
        <v>0</v>
      </c>
      <c r="B3236" s="873" t="s">
        <v>6616</v>
      </c>
      <c r="C3236" s="878">
        <v>21</v>
      </c>
      <c r="D3236" s="873">
        <f t="shared" si="188"/>
        <v>-319</v>
      </c>
      <c r="E3236" s="873">
        <f t="shared" ca="1" si="189"/>
        <v>1</v>
      </c>
      <c r="F3236" s="873">
        <f t="shared" ca="1" si="190"/>
        <v>29</v>
      </c>
      <c r="G3236" s="873" t="s">
        <v>6337</v>
      </c>
      <c r="H3236" s="877"/>
      <c r="I3236" s="877"/>
    </row>
    <row r="3237" spans="1:9" x14ac:dyDescent="0.35">
      <c r="A3237" s="873" t="b">
        <v>0</v>
      </c>
      <c r="B3237" s="873" t="s">
        <v>6617</v>
      </c>
      <c r="C3237" s="878">
        <v>21</v>
      </c>
      <c r="D3237" s="873">
        <f t="shared" si="188"/>
        <v>-318</v>
      </c>
      <c r="E3237" s="873">
        <f t="shared" ca="1" si="189"/>
        <v>2</v>
      </c>
      <c r="F3237" s="873">
        <f t="shared" ca="1" si="190"/>
        <v>29</v>
      </c>
      <c r="G3237" s="873" t="s">
        <v>6337</v>
      </c>
      <c r="H3237" s="877"/>
      <c r="I3237" s="877"/>
    </row>
    <row r="3238" spans="1:9" x14ac:dyDescent="0.35">
      <c r="A3238" s="873" t="b">
        <v>0</v>
      </c>
      <c r="B3238" s="873" t="s">
        <v>6618</v>
      </c>
      <c r="C3238" s="878">
        <v>21</v>
      </c>
      <c r="D3238" s="873">
        <f t="shared" si="188"/>
        <v>-317</v>
      </c>
      <c r="E3238" s="873">
        <f t="shared" ca="1" si="189"/>
        <v>3</v>
      </c>
      <c r="F3238" s="873">
        <f t="shared" ca="1" si="190"/>
        <v>29</v>
      </c>
      <c r="G3238" s="873" t="s">
        <v>6337</v>
      </c>
      <c r="H3238" s="877"/>
      <c r="I3238" s="877"/>
    </row>
    <row r="3239" spans="1:9" x14ac:dyDescent="0.35">
      <c r="A3239" s="873" t="b">
        <v>0</v>
      </c>
      <c r="B3239" s="873" t="s">
        <v>6619</v>
      </c>
      <c r="C3239" s="878">
        <v>21</v>
      </c>
      <c r="D3239" s="873">
        <f t="shared" si="188"/>
        <v>-316</v>
      </c>
      <c r="E3239" s="873">
        <f t="shared" ca="1" si="189"/>
        <v>4</v>
      </c>
      <c r="F3239" s="873">
        <f t="shared" ca="1" si="190"/>
        <v>29</v>
      </c>
      <c r="G3239" s="873" t="s">
        <v>6337</v>
      </c>
      <c r="H3239" s="877"/>
      <c r="I3239" s="877"/>
    </row>
    <row r="3240" spans="1:9" x14ac:dyDescent="0.35">
      <c r="A3240" s="873" t="b">
        <v>0</v>
      </c>
      <c r="B3240" s="873" t="s">
        <v>6620</v>
      </c>
      <c r="C3240" s="878">
        <v>21</v>
      </c>
      <c r="D3240" s="873">
        <f t="shared" si="188"/>
        <v>-315</v>
      </c>
      <c r="E3240" s="873">
        <f t="shared" ca="1" si="189"/>
        <v>5</v>
      </c>
      <c r="F3240" s="873">
        <f t="shared" ca="1" si="190"/>
        <v>29</v>
      </c>
      <c r="G3240" s="873" t="s">
        <v>6337</v>
      </c>
      <c r="H3240" s="877"/>
      <c r="I3240" s="877"/>
    </row>
    <row r="3241" spans="1:9" x14ac:dyDescent="0.35">
      <c r="A3241" s="873" t="b">
        <v>0</v>
      </c>
      <c r="B3241" s="873" t="s">
        <v>6621</v>
      </c>
      <c r="C3241" s="878">
        <v>21</v>
      </c>
      <c r="D3241" s="873">
        <f t="shared" si="188"/>
        <v>-314</v>
      </c>
      <c r="E3241" s="873">
        <f t="shared" ca="1" si="189"/>
        <v>6</v>
      </c>
      <c r="F3241" s="873">
        <f t="shared" ca="1" si="190"/>
        <v>29</v>
      </c>
      <c r="G3241" s="873" t="s">
        <v>6337</v>
      </c>
      <c r="H3241" s="877"/>
      <c r="I3241" s="877"/>
    </row>
    <row r="3242" spans="1:9" x14ac:dyDescent="0.35">
      <c r="A3242" s="873" t="b">
        <v>0</v>
      </c>
      <c r="B3242" s="873" t="s">
        <v>6622</v>
      </c>
      <c r="C3242" s="878">
        <v>21</v>
      </c>
      <c r="D3242" s="873">
        <f t="shared" si="188"/>
        <v>-313</v>
      </c>
      <c r="E3242" s="873">
        <f t="shared" ca="1" si="189"/>
        <v>7</v>
      </c>
      <c r="F3242" s="873">
        <f t="shared" ca="1" si="190"/>
        <v>29</v>
      </c>
      <c r="G3242" s="873" t="s">
        <v>6337</v>
      </c>
      <c r="H3242" s="877"/>
      <c r="I3242" s="877"/>
    </row>
    <row r="3243" spans="1:9" x14ac:dyDescent="0.35">
      <c r="A3243" s="873" t="b">
        <v>0</v>
      </c>
      <c r="B3243" s="873" t="s">
        <v>6623</v>
      </c>
      <c r="C3243" s="878">
        <v>21</v>
      </c>
      <c r="D3243" s="873">
        <f t="shared" si="188"/>
        <v>-312</v>
      </c>
      <c r="E3243" s="873">
        <f t="shared" ca="1" si="189"/>
        <v>8</v>
      </c>
      <c r="F3243" s="873">
        <f t="shared" ca="1" si="190"/>
        <v>29</v>
      </c>
      <c r="G3243" s="873" t="s">
        <v>6337</v>
      </c>
      <c r="H3243" s="877"/>
      <c r="I3243" s="877"/>
    </row>
    <row r="3244" spans="1:9" x14ac:dyDescent="0.35">
      <c r="A3244" s="873" t="b">
        <v>0</v>
      </c>
      <c r="B3244" s="873" t="s">
        <v>6624</v>
      </c>
      <c r="C3244" s="878">
        <v>22</v>
      </c>
      <c r="D3244" s="873">
        <f t="shared" si="188"/>
        <v>-311</v>
      </c>
      <c r="E3244" s="873">
        <f t="shared" ca="1" si="189"/>
        <v>1</v>
      </c>
      <c r="F3244" s="873">
        <f t="shared" ca="1" si="190"/>
        <v>30</v>
      </c>
      <c r="G3244" s="873" t="s">
        <v>6339</v>
      </c>
      <c r="H3244" s="877"/>
      <c r="I3244" s="877"/>
    </row>
    <row r="3245" spans="1:9" x14ac:dyDescent="0.35">
      <c r="A3245" s="873" t="b">
        <v>0</v>
      </c>
      <c r="B3245" s="873" t="s">
        <v>6625</v>
      </c>
      <c r="C3245" s="878">
        <v>22</v>
      </c>
      <c r="D3245" s="873">
        <f t="shared" si="188"/>
        <v>-310</v>
      </c>
      <c r="E3245" s="873">
        <f t="shared" ca="1" si="189"/>
        <v>2</v>
      </c>
      <c r="F3245" s="873">
        <f t="shared" ca="1" si="190"/>
        <v>30</v>
      </c>
      <c r="G3245" s="873" t="s">
        <v>6339</v>
      </c>
      <c r="H3245" s="877"/>
      <c r="I3245" s="877"/>
    </row>
    <row r="3246" spans="1:9" x14ac:dyDescent="0.35">
      <c r="A3246" s="873" t="b">
        <v>0</v>
      </c>
      <c r="B3246" s="873" t="s">
        <v>6626</v>
      </c>
      <c r="C3246" s="878">
        <v>22</v>
      </c>
      <c r="D3246" s="873">
        <f t="shared" si="188"/>
        <v>-309</v>
      </c>
      <c r="E3246" s="873">
        <f t="shared" si="189"/>
        <v>3</v>
      </c>
      <c r="F3246" s="873">
        <f t="shared" ca="1" si="190"/>
        <v>30</v>
      </c>
      <c r="G3246" s="873" t="s">
        <v>6339</v>
      </c>
      <c r="H3246" s="877"/>
      <c r="I3246" s="877"/>
    </row>
    <row r="3247" spans="1:9" x14ac:dyDescent="0.35">
      <c r="A3247" s="873" t="b">
        <v>0</v>
      </c>
      <c r="B3247" s="873" t="s">
        <v>6627</v>
      </c>
      <c r="C3247" s="878">
        <v>22</v>
      </c>
      <c r="D3247" s="873">
        <f t="shared" si="188"/>
        <v>-308</v>
      </c>
      <c r="E3247" s="873">
        <f t="shared" si="189"/>
        <v>4</v>
      </c>
      <c r="F3247" s="873">
        <f t="shared" ca="1" si="190"/>
        <v>30</v>
      </c>
      <c r="G3247" s="873" t="s">
        <v>6339</v>
      </c>
      <c r="H3247" s="877"/>
      <c r="I3247" s="877"/>
    </row>
    <row r="3248" spans="1:9" x14ac:dyDescent="0.35">
      <c r="A3248" s="873" t="b">
        <v>0</v>
      </c>
      <c r="B3248" s="873" t="s">
        <v>6628</v>
      </c>
      <c r="C3248" s="878">
        <v>22</v>
      </c>
      <c r="D3248" s="873">
        <f t="shared" si="188"/>
        <v>-307</v>
      </c>
      <c r="E3248" s="873">
        <f t="shared" si="189"/>
        <v>5</v>
      </c>
      <c r="F3248" s="873">
        <f t="shared" ca="1" si="190"/>
        <v>30</v>
      </c>
      <c r="G3248" s="873" t="s">
        <v>6339</v>
      </c>
      <c r="H3248" s="877"/>
      <c r="I3248" s="877"/>
    </row>
    <row r="3249" spans="1:9" x14ac:dyDescent="0.35">
      <c r="A3249" s="873" t="b">
        <v>0</v>
      </c>
      <c r="B3249" s="873" t="s">
        <v>6629</v>
      </c>
      <c r="C3249" s="878">
        <v>22</v>
      </c>
      <c r="D3249" s="873">
        <f t="shared" si="188"/>
        <v>-306</v>
      </c>
      <c r="E3249" s="873">
        <f t="shared" si="189"/>
        <v>6</v>
      </c>
      <c r="F3249" s="873">
        <f t="shared" ca="1" si="190"/>
        <v>30</v>
      </c>
      <c r="G3249" s="873" t="s">
        <v>6339</v>
      </c>
      <c r="H3249" s="877"/>
      <c r="I3249" s="877"/>
    </row>
    <row r="3250" spans="1:9" x14ac:dyDescent="0.35">
      <c r="A3250" s="873" t="b">
        <v>0</v>
      </c>
      <c r="B3250" s="873" t="s">
        <v>6630</v>
      </c>
      <c r="C3250" s="878">
        <v>22</v>
      </c>
      <c r="D3250" s="873">
        <f t="shared" si="188"/>
        <v>-305</v>
      </c>
      <c r="E3250" s="873">
        <f t="shared" si="189"/>
        <v>7</v>
      </c>
      <c r="F3250" s="873">
        <f t="shared" ca="1" si="190"/>
        <v>30</v>
      </c>
      <c r="G3250" s="873" t="s">
        <v>6339</v>
      </c>
      <c r="H3250" s="877"/>
      <c r="I3250" s="877"/>
    </row>
    <row r="3251" spans="1:9" x14ac:dyDescent="0.35">
      <c r="A3251" s="873" t="b">
        <v>0</v>
      </c>
      <c r="B3251" s="873" t="s">
        <v>6631</v>
      </c>
      <c r="C3251" s="878">
        <v>22</v>
      </c>
      <c r="D3251" s="873">
        <f t="shared" si="188"/>
        <v>-304</v>
      </c>
      <c r="E3251" s="873">
        <f t="shared" si="189"/>
        <v>8</v>
      </c>
      <c r="F3251" s="873">
        <f t="shared" ca="1" si="190"/>
        <v>30</v>
      </c>
      <c r="G3251" s="873" t="s">
        <v>6339</v>
      </c>
      <c r="H3251" s="877"/>
      <c r="I3251" s="877"/>
    </row>
    <row r="3252" spans="1:9" x14ac:dyDescent="0.35">
      <c r="A3252" s="873" t="b">
        <v>0</v>
      </c>
      <c r="B3252" s="873" t="s">
        <v>6632</v>
      </c>
      <c r="C3252" s="878">
        <v>23</v>
      </c>
      <c r="D3252" s="873">
        <f t="shared" si="188"/>
        <v>-303</v>
      </c>
      <c r="E3252" s="873">
        <f t="shared" si="189"/>
        <v>1</v>
      </c>
      <c r="F3252" s="873">
        <f t="shared" ca="1" si="190"/>
        <v>31</v>
      </c>
      <c r="G3252" s="873" t="s">
        <v>6341</v>
      </c>
      <c r="H3252" s="877"/>
      <c r="I3252" s="877"/>
    </row>
    <row r="3253" spans="1:9" x14ac:dyDescent="0.35">
      <c r="A3253" s="873" t="b">
        <v>0</v>
      </c>
      <c r="B3253" s="873" t="s">
        <v>6633</v>
      </c>
      <c r="C3253" s="878">
        <v>23</v>
      </c>
      <c r="D3253" s="873">
        <f t="shared" si="188"/>
        <v>-302</v>
      </c>
      <c r="E3253" s="873">
        <f t="shared" si="189"/>
        <v>2</v>
      </c>
      <c r="F3253" s="873">
        <f t="shared" ca="1" si="190"/>
        <v>31</v>
      </c>
      <c r="G3253" s="873" t="s">
        <v>6341</v>
      </c>
      <c r="H3253" s="877"/>
      <c r="I3253" s="877"/>
    </row>
    <row r="3254" spans="1:9" x14ac:dyDescent="0.35">
      <c r="A3254" s="873" t="b">
        <v>0</v>
      </c>
      <c r="B3254" s="873" t="s">
        <v>6634</v>
      </c>
      <c r="C3254" s="878">
        <v>23</v>
      </c>
      <c r="D3254" s="873">
        <f t="shared" si="188"/>
        <v>-301</v>
      </c>
      <c r="E3254" s="873">
        <f t="shared" si="189"/>
        <v>3</v>
      </c>
      <c r="F3254" s="873">
        <f t="shared" ca="1" si="190"/>
        <v>31</v>
      </c>
      <c r="G3254" s="873" t="s">
        <v>6341</v>
      </c>
      <c r="H3254" s="877"/>
      <c r="I3254" s="877"/>
    </row>
    <row r="3255" spans="1:9" x14ac:dyDescent="0.35">
      <c r="A3255" s="873" t="b">
        <v>0</v>
      </c>
      <c r="B3255" s="873" t="s">
        <v>6635</v>
      </c>
      <c r="C3255" s="878">
        <v>23</v>
      </c>
      <c r="D3255" s="873">
        <f t="shared" si="188"/>
        <v>-300</v>
      </c>
      <c r="E3255" s="873">
        <f t="shared" si="189"/>
        <v>4</v>
      </c>
      <c r="F3255" s="873">
        <f t="shared" ca="1" si="190"/>
        <v>31</v>
      </c>
      <c r="G3255" s="873" t="s">
        <v>6341</v>
      </c>
      <c r="H3255" s="877"/>
      <c r="I3255" s="877"/>
    </row>
    <row r="3256" spans="1:9" x14ac:dyDescent="0.35">
      <c r="A3256" s="873" t="b">
        <v>0</v>
      </c>
      <c r="B3256" s="873" t="s">
        <v>6636</v>
      </c>
      <c r="C3256" s="878">
        <v>23</v>
      </c>
      <c r="D3256" s="873">
        <f t="shared" si="188"/>
        <v>-299</v>
      </c>
      <c r="E3256" s="873">
        <f t="shared" si="189"/>
        <v>5</v>
      </c>
      <c r="F3256" s="873">
        <f t="shared" ca="1" si="190"/>
        <v>31</v>
      </c>
      <c r="G3256" s="873" t="s">
        <v>6341</v>
      </c>
      <c r="H3256" s="877"/>
      <c r="I3256" s="877"/>
    </row>
    <row r="3257" spans="1:9" x14ac:dyDescent="0.35">
      <c r="A3257" s="873" t="b">
        <v>0</v>
      </c>
      <c r="B3257" s="873" t="s">
        <v>6637</v>
      </c>
      <c r="C3257" s="878">
        <v>23</v>
      </c>
      <c r="D3257" s="873">
        <f t="shared" si="188"/>
        <v>-298</v>
      </c>
      <c r="E3257" s="873">
        <f t="shared" si="189"/>
        <v>6</v>
      </c>
      <c r="F3257" s="873">
        <f t="shared" ca="1" si="190"/>
        <v>31</v>
      </c>
      <c r="G3257" s="873" t="s">
        <v>6341</v>
      </c>
      <c r="H3257" s="877"/>
      <c r="I3257" s="877"/>
    </row>
    <row r="3258" spans="1:9" x14ac:dyDescent="0.35">
      <c r="A3258" s="873" t="b">
        <v>0</v>
      </c>
      <c r="B3258" s="873" t="s">
        <v>6638</v>
      </c>
      <c r="C3258" s="878">
        <v>23</v>
      </c>
      <c r="D3258" s="873">
        <f t="shared" si="188"/>
        <v>-297</v>
      </c>
      <c r="E3258" s="873">
        <f t="shared" si="189"/>
        <v>7</v>
      </c>
      <c r="F3258" s="873">
        <f t="shared" ca="1" si="190"/>
        <v>31</v>
      </c>
      <c r="G3258" s="873" t="s">
        <v>6341</v>
      </c>
      <c r="H3258" s="877"/>
      <c r="I3258" s="877"/>
    </row>
    <row r="3259" spans="1:9" x14ac:dyDescent="0.35">
      <c r="A3259" s="873" t="b">
        <v>0</v>
      </c>
      <c r="B3259" s="873" t="s">
        <v>6639</v>
      </c>
      <c r="C3259" s="878">
        <v>23</v>
      </c>
      <c r="D3259" s="873">
        <f t="shared" si="188"/>
        <v>-296</v>
      </c>
      <c r="E3259" s="873">
        <f t="shared" si="189"/>
        <v>8</v>
      </c>
      <c r="F3259" s="873">
        <f t="shared" ca="1" si="190"/>
        <v>31</v>
      </c>
      <c r="G3259" s="873" t="s">
        <v>6341</v>
      </c>
      <c r="H3259" s="877"/>
      <c r="I3259" s="877"/>
    </row>
    <row r="3260" spans="1:9" x14ac:dyDescent="0.35">
      <c r="A3260" s="873" t="b">
        <v>0</v>
      </c>
      <c r="B3260" s="873" t="s">
        <v>6640</v>
      </c>
      <c r="C3260" s="878">
        <v>24</v>
      </c>
      <c r="D3260" s="873">
        <f t="shared" si="188"/>
        <v>-295</v>
      </c>
      <c r="E3260" s="873">
        <f t="shared" si="189"/>
        <v>1</v>
      </c>
      <c r="F3260" s="873">
        <f t="shared" ca="1" si="190"/>
        <v>32</v>
      </c>
      <c r="G3260" s="873" t="s">
        <v>6343</v>
      </c>
      <c r="H3260" s="877"/>
      <c r="I3260" s="877"/>
    </row>
    <row r="3261" spans="1:9" x14ac:dyDescent="0.35">
      <c r="A3261" s="873" t="b">
        <v>0</v>
      </c>
      <c r="B3261" s="873" t="s">
        <v>6641</v>
      </c>
      <c r="C3261" s="878">
        <v>24</v>
      </c>
      <c r="D3261" s="873">
        <f t="shared" si="188"/>
        <v>-294</v>
      </c>
      <c r="E3261" s="873">
        <f t="shared" si="189"/>
        <v>2</v>
      </c>
      <c r="F3261" s="873">
        <f t="shared" ca="1" si="190"/>
        <v>32</v>
      </c>
      <c r="G3261" s="873" t="s">
        <v>6343</v>
      </c>
      <c r="H3261" s="877"/>
      <c r="I3261" s="877"/>
    </row>
    <row r="3262" spans="1:9" x14ac:dyDescent="0.35">
      <c r="A3262" s="873" t="b">
        <v>0</v>
      </c>
      <c r="B3262" s="873" t="s">
        <v>6642</v>
      </c>
      <c r="C3262" s="878">
        <v>24</v>
      </c>
      <c r="D3262" s="873">
        <f t="shared" si="188"/>
        <v>-293</v>
      </c>
      <c r="E3262" s="873">
        <f t="shared" si="189"/>
        <v>3</v>
      </c>
      <c r="F3262" s="873">
        <f t="shared" ca="1" si="190"/>
        <v>32</v>
      </c>
      <c r="G3262" s="873" t="s">
        <v>6343</v>
      </c>
      <c r="H3262" s="877"/>
      <c r="I3262" s="877"/>
    </row>
    <row r="3263" spans="1:9" x14ac:dyDescent="0.35">
      <c r="A3263" s="873" t="b">
        <v>0</v>
      </c>
      <c r="B3263" s="873" t="s">
        <v>6643</v>
      </c>
      <c r="C3263" s="878">
        <v>24</v>
      </c>
      <c r="D3263" s="873">
        <f t="shared" si="188"/>
        <v>-292</v>
      </c>
      <c r="E3263" s="873">
        <f t="shared" si="189"/>
        <v>4</v>
      </c>
      <c r="F3263" s="873">
        <f t="shared" ca="1" si="190"/>
        <v>32</v>
      </c>
      <c r="G3263" s="873" t="s">
        <v>6343</v>
      </c>
      <c r="H3263" s="877"/>
      <c r="I3263" s="877"/>
    </row>
    <row r="3264" spans="1:9" x14ac:dyDescent="0.35">
      <c r="A3264" s="873" t="b">
        <v>0</v>
      </c>
      <c r="B3264" s="873" t="s">
        <v>6644</v>
      </c>
      <c r="C3264" s="878">
        <v>24</v>
      </c>
      <c r="D3264" s="873">
        <f t="shared" si="188"/>
        <v>-291</v>
      </c>
      <c r="E3264" s="873">
        <f t="shared" si="189"/>
        <v>5</v>
      </c>
      <c r="F3264" s="873">
        <f t="shared" ca="1" si="190"/>
        <v>32</v>
      </c>
      <c r="G3264" s="873" t="s">
        <v>6343</v>
      </c>
      <c r="H3264" s="877"/>
      <c r="I3264" s="877"/>
    </row>
    <row r="3265" spans="1:9" x14ac:dyDescent="0.35">
      <c r="A3265" s="873" t="b">
        <v>0</v>
      </c>
      <c r="B3265" s="873" t="s">
        <v>6645</v>
      </c>
      <c r="C3265" s="878">
        <v>24</v>
      </c>
      <c r="D3265" s="873">
        <f t="shared" si="188"/>
        <v>-290</v>
      </c>
      <c r="E3265" s="873">
        <f t="shared" si="189"/>
        <v>6</v>
      </c>
      <c r="F3265" s="873">
        <f t="shared" ca="1" si="190"/>
        <v>32</v>
      </c>
      <c r="G3265" s="873" t="s">
        <v>6343</v>
      </c>
      <c r="H3265" s="877"/>
      <c r="I3265" s="877"/>
    </row>
    <row r="3266" spans="1:9" x14ac:dyDescent="0.35">
      <c r="A3266" s="873" t="b">
        <v>0</v>
      </c>
      <c r="B3266" s="873" t="s">
        <v>6646</v>
      </c>
      <c r="C3266" s="878">
        <v>24</v>
      </c>
      <c r="D3266" s="873">
        <f t="shared" si="188"/>
        <v>-289</v>
      </c>
      <c r="E3266" s="873">
        <f t="shared" si="189"/>
        <v>7</v>
      </c>
      <c r="F3266" s="873">
        <f t="shared" ca="1" si="190"/>
        <v>32</v>
      </c>
      <c r="G3266" s="873" t="s">
        <v>6343</v>
      </c>
      <c r="H3266" s="877"/>
      <c r="I3266" s="877"/>
    </row>
    <row r="3267" spans="1:9" x14ac:dyDescent="0.35">
      <c r="A3267" s="873" t="b">
        <v>0</v>
      </c>
      <c r="B3267" s="873" t="s">
        <v>6647</v>
      </c>
      <c r="C3267" s="878">
        <v>24</v>
      </c>
      <c r="D3267" s="873">
        <f t="shared" si="188"/>
        <v>-288</v>
      </c>
      <c r="E3267" s="873">
        <f t="shared" si="189"/>
        <v>8</v>
      </c>
      <c r="F3267" s="873">
        <f t="shared" ca="1" si="190"/>
        <v>32</v>
      </c>
      <c r="G3267" s="873" t="s">
        <v>6343</v>
      </c>
      <c r="H3267" s="877"/>
      <c r="I3267" s="877"/>
    </row>
    <row r="3268" spans="1:9" x14ac:dyDescent="0.35">
      <c r="A3268" s="873" t="b">
        <v>0</v>
      </c>
      <c r="B3268" s="873" t="s">
        <v>6648</v>
      </c>
      <c r="C3268" s="878">
        <v>25</v>
      </c>
      <c r="D3268" s="873">
        <f t="shared" ref="D3268:D3331" si="191">D3267+1</f>
        <v>-287</v>
      </c>
      <c r="E3268" s="873">
        <f t="shared" ref="E3268:E3331" si="192">COUNTIF(C3098:C3268,C3268)</f>
        <v>1</v>
      </c>
      <c r="F3268" s="873">
        <f t="shared" ref="F3268:F3331" ca="1" si="193">IF(C3268=1,9,IF(E3267=MAX(E3266:E3268),F3266+1,F3267))</f>
        <v>33</v>
      </c>
      <c r="G3268" s="873" t="s">
        <v>6345</v>
      </c>
      <c r="H3268" s="877"/>
      <c r="I3268" s="877"/>
    </row>
    <row r="3269" spans="1:9" x14ac:dyDescent="0.35">
      <c r="A3269" s="873" t="b">
        <v>0</v>
      </c>
      <c r="B3269" s="873" t="s">
        <v>6649</v>
      </c>
      <c r="C3269" s="878">
        <v>25</v>
      </c>
      <c r="D3269" s="873">
        <f t="shared" si="191"/>
        <v>-286</v>
      </c>
      <c r="E3269" s="873">
        <f t="shared" si="192"/>
        <v>2</v>
      </c>
      <c r="F3269" s="873">
        <f t="shared" ca="1" si="193"/>
        <v>33</v>
      </c>
      <c r="G3269" s="873" t="s">
        <v>6345</v>
      </c>
      <c r="H3269" s="877"/>
      <c r="I3269" s="877"/>
    </row>
    <row r="3270" spans="1:9" x14ac:dyDescent="0.35">
      <c r="A3270" s="873" t="b">
        <v>0</v>
      </c>
      <c r="B3270" s="873" t="s">
        <v>6650</v>
      </c>
      <c r="C3270" s="878">
        <v>25</v>
      </c>
      <c r="D3270" s="873">
        <f t="shared" si="191"/>
        <v>-285</v>
      </c>
      <c r="E3270" s="873">
        <f t="shared" si="192"/>
        <v>3</v>
      </c>
      <c r="F3270" s="873">
        <f t="shared" ca="1" si="193"/>
        <v>33</v>
      </c>
      <c r="G3270" s="873" t="s">
        <v>6345</v>
      </c>
      <c r="H3270" s="877"/>
      <c r="I3270" s="877"/>
    </row>
    <row r="3271" spans="1:9" x14ac:dyDescent="0.35">
      <c r="A3271" s="873" t="b">
        <v>0</v>
      </c>
      <c r="B3271" s="873" t="s">
        <v>6651</v>
      </c>
      <c r="C3271" s="878">
        <v>25</v>
      </c>
      <c r="D3271" s="873">
        <f t="shared" si="191"/>
        <v>-284</v>
      </c>
      <c r="E3271" s="873">
        <f t="shared" si="192"/>
        <v>4</v>
      </c>
      <c r="F3271" s="873">
        <f t="shared" ca="1" si="193"/>
        <v>33</v>
      </c>
      <c r="G3271" s="873" t="s">
        <v>6345</v>
      </c>
      <c r="H3271" s="877"/>
      <c r="I3271" s="877"/>
    </row>
    <row r="3272" spans="1:9" x14ac:dyDescent="0.35">
      <c r="A3272" s="873" t="b">
        <v>0</v>
      </c>
      <c r="B3272" s="873" t="s">
        <v>6652</v>
      </c>
      <c r="C3272" s="878">
        <v>25</v>
      </c>
      <c r="D3272" s="873">
        <f t="shared" si="191"/>
        <v>-283</v>
      </c>
      <c r="E3272" s="873">
        <f t="shared" si="192"/>
        <v>5</v>
      </c>
      <c r="F3272" s="873">
        <f t="shared" ca="1" si="193"/>
        <v>33</v>
      </c>
      <c r="G3272" s="873" t="s">
        <v>6345</v>
      </c>
      <c r="H3272" s="877"/>
      <c r="I3272" s="877"/>
    </row>
    <row r="3273" spans="1:9" x14ac:dyDescent="0.35">
      <c r="A3273" s="873" t="b">
        <v>0</v>
      </c>
      <c r="B3273" s="873" t="s">
        <v>6653</v>
      </c>
      <c r="C3273" s="878">
        <v>25</v>
      </c>
      <c r="D3273" s="873">
        <f t="shared" si="191"/>
        <v>-282</v>
      </c>
      <c r="E3273" s="873">
        <f t="shared" si="192"/>
        <v>6</v>
      </c>
      <c r="F3273" s="873">
        <f t="shared" ca="1" si="193"/>
        <v>33</v>
      </c>
      <c r="G3273" s="873" t="s">
        <v>6345</v>
      </c>
      <c r="H3273" s="877"/>
      <c r="I3273" s="877"/>
    </row>
    <row r="3274" spans="1:9" x14ac:dyDescent="0.35">
      <c r="A3274" s="873" t="b">
        <v>0</v>
      </c>
      <c r="B3274" s="873" t="s">
        <v>6654</v>
      </c>
      <c r="C3274" s="878">
        <v>25</v>
      </c>
      <c r="D3274" s="873">
        <f t="shared" si="191"/>
        <v>-281</v>
      </c>
      <c r="E3274" s="873">
        <f t="shared" si="192"/>
        <v>7</v>
      </c>
      <c r="F3274" s="873">
        <f t="shared" ca="1" si="193"/>
        <v>33</v>
      </c>
      <c r="G3274" s="873" t="s">
        <v>6345</v>
      </c>
      <c r="H3274" s="877"/>
      <c r="I3274" s="877"/>
    </row>
    <row r="3275" spans="1:9" x14ac:dyDescent="0.35">
      <c r="A3275" s="873" t="b">
        <v>0</v>
      </c>
      <c r="B3275" s="873" t="s">
        <v>6655</v>
      </c>
      <c r="C3275" s="878">
        <v>25</v>
      </c>
      <c r="D3275" s="873">
        <f t="shared" si="191"/>
        <v>-280</v>
      </c>
      <c r="E3275" s="873">
        <f t="shared" si="192"/>
        <v>8</v>
      </c>
      <c r="F3275" s="873">
        <f t="shared" ca="1" si="193"/>
        <v>33</v>
      </c>
      <c r="G3275" s="873" t="s">
        <v>6345</v>
      </c>
      <c r="H3275" s="877"/>
      <c r="I3275" s="877"/>
    </row>
    <row r="3276" spans="1:9" x14ac:dyDescent="0.35">
      <c r="A3276" s="873" t="b">
        <v>0</v>
      </c>
      <c r="B3276" s="873" t="s">
        <v>6656</v>
      </c>
      <c r="C3276" s="878">
        <v>26</v>
      </c>
      <c r="D3276" s="873">
        <f t="shared" si="191"/>
        <v>-279</v>
      </c>
      <c r="E3276" s="873">
        <f t="shared" si="192"/>
        <v>1</v>
      </c>
      <c r="F3276" s="873">
        <f t="shared" ca="1" si="193"/>
        <v>34</v>
      </c>
      <c r="G3276" s="873" t="s">
        <v>6347</v>
      </c>
      <c r="H3276" s="877"/>
      <c r="I3276" s="877"/>
    </row>
    <row r="3277" spans="1:9" x14ac:dyDescent="0.35">
      <c r="A3277" s="873" t="b">
        <v>0</v>
      </c>
      <c r="B3277" s="873" t="s">
        <v>6657</v>
      </c>
      <c r="C3277" s="878">
        <v>26</v>
      </c>
      <c r="D3277" s="873">
        <f t="shared" si="191"/>
        <v>-278</v>
      </c>
      <c r="E3277" s="873">
        <f t="shared" si="192"/>
        <v>2</v>
      </c>
      <c r="F3277" s="873">
        <f t="shared" ca="1" si="193"/>
        <v>34</v>
      </c>
      <c r="G3277" s="873" t="s">
        <v>6347</v>
      </c>
      <c r="H3277" s="877"/>
      <c r="I3277" s="877"/>
    </row>
    <row r="3278" spans="1:9" x14ac:dyDescent="0.35">
      <c r="A3278" s="873" t="b">
        <v>0</v>
      </c>
      <c r="B3278" s="873" t="s">
        <v>6658</v>
      </c>
      <c r="C3278" s="878">
        <v>26</v>
      </c>
      <c r="D3278" s="873">
        <f t="shared" si="191"/>
        <v>-277</v>
      </c>
      <c r="E3278" s="873">
        <f t="shared" si="192"/>
        <v>3</v>
      </c>
      <c r="F3278" s="873">
        <f t="shared" ca="1" si="193"/>
        <v>34</v>
      </c>
      <c r="G3278" s="873" t="s">
        <v>6347</v>
      </c>
      <c r="H3278" s="877"/>
      <c r="I3278" s="877"/>
    </row>
    <row r="3279" spans="1:9" x14ac:dyDescent="0.35">
      <c r="A3279" s="873" t="b">
        <v>0</v>
      </c>
      <c r="B3279" s="873" t="s">
        <v>6659</v>
      </c>
      <c r="C3279" s="878">
        <v>26</v>
      </c>
      <c r="D3279" s="873">
        <f t="shared" si="191"/>
        <v>-276</v>
      </c>
      <c r="E3279" s="873">
        <f t="shared" si="192"/>
        <v>4</v>
      </c>
      <c r="F3279" s="873">
        <f t="shared" ca="1" si="193"/>
        <v>34</v>
      </c>
      <c r="G3279" s="873" t="s">
        <v>6347</v>
      </c>
      <c r="H3279" s="877"/>
      <c r="I3279" s="877"/>
    </row>
    <row r="3280" spans="1:9" x14ac:dyDescent="0.35">
      <c r="A3280" s="873" t="b">
        <v>0</v>
      </c>
      <c r="B3280" s="873" t="s">
        <v>6660</v>
      </c>
      <c r="C3280" s="878">
        <v>26</v>
      </c>
      <c r="D3280" s="873">
        <f t="shared" si="191"/>
        <v>-275</v>
      </c>
      <c r="E3280" s="873">
        <f t="shared" si="192"/>
        <v>5</v>
      </c>
      <c r="F3280" s="873">
        <f t="shared" ca="1" si="193"/>
        <v>34</v>
      </c>
      <c r="G3280" s="873" t="s">
        <v>6347</v>
      </c>
      <c r="H3280" s="877"/>
      <c r="I3280" s="877"/>
    </row>
    <row r="3281" spans="1:9" x14ac:dyDescent="0.35">
      <c r="A3281" s="873" t="b">
        <v>0</v>
      </c>
      <c r="B3281" s="873" t="s">
        <v>6661</v>
      </c>
      <c r="C3281" s="878">
        <v>26</v>
      </c>
      <c r="D3281" s="873">
        <f t="shared" si="191"/>
        <v>-274</v>
      </c>
      <c r="E3281" s="873">
        <f t="shared" si="192"/>
        <v>6</v>
      </c>
      <c r="F3281" s="873">
        <f t="shared" ca="1" si="193"/>
        <v>34</v>
      </c>
      <c r="G3281" s="873" t="s">
        <v>6347</v>
      </c>
      <c r="H3281" s="877"/>
      <c r="I3281" s="877"/>
    </row>
    <row r="3282" spans="1:9" x14ac:dyDescent="0.35">
      <c r="A3282" s="873" t="b">
        <v>0</v>
      </c>
      <c r="B3282" s="873" t="s">
        <v>6662</v>
      </c>
      <c r="C3282" s="878">
        <v>26</v>
      </c>
      <c r="D3282" s="873">
        <f t="shared" si="191"/>
        <v>-273</v>
      </c>
      <c r="E3282" s="873">
        <f t="shared" si="192"/>
        <v>7</v>
      </c>
      <c r="F3282" s="873">
        <f t="shared" ca="1" si="193"/>
        <v>34</v>
      </c>
      <c r="G3282" s="873" t="s">
        <v>6347</v>
      </c>
      <c r="H3282" s="877"/>
      <c r="I3282" s="877"/>
    </row>
    <row r="3283" spans="1:9" x14ac:dyDescent="0.35">
      <c r="A3283" s="873" t="b">
        <v>0</v>
      </c>
      <c r="B3283" s="873" t="s">
        <v>6663</v>
      </c>
      <c r="C3283" s="878">
        <v>26</v>
      </c>
      <c r="D3283" s="873">
        <f t="shared" si="191"/>
        <v>-272</v>
      </c>
      <c r="E3283" s="873">
        <f t="shared" si="192"/>
        <v>8</v>
      </c>
      <c r="F3283" s="873">
        <f t="shared" ca="1" si="193"/>
        <v>34</v>
      </c>
      <c r="G3283" s="873" t="s">
        <v>6347</v>
      </c>
      <c r="H3283" s="877"/>
      <c r="I3283" s="877"/>
    </row>
    <row r="3284" spans="1:9" x14ac:dyDescent="0.35">
      <c r="A3284" s="873" t="b">
        <v>0</v>
      </c>
      <c r="B3284" s="873" t="s">
        <v>6664</v>
      </c>
      <c r="C3284" s="878">
        <v>27</v>
      </c>
      <c r="D3284" s="873">
        <f t="shared" si="191"/>
        <v>-271</v>
      </c>
      <c r="E3284" s="873">
        <f t="shared" si="192"/>
        <v>1</v>
      </c>
      <c r="F3284" s="873">
        <f t="shared" ca="1" si="193"/>
        <v>35</v>
      </c>
      <c r="G3284" s="873" t="s">
        <v>6349</v>
      </c>
      <c r="H3284" s="877"/>
      <c r="I3284" s="877"/>
    </row>
    <row r="3285" spans="1:9" x14ac:dyDescent="0.35">
      <c r="A3285" s="873" t="b">
        <v>0</v>
      </c>
      <c r="B3285" s="873" t="s">
        <v>6665</v>
      </c>
      <c r="C3285" s="878">
        <v>27</v>
      </c>
      <c r="D3285" s="873">
        <f t="shared" si="191"/>
        <v>-270</v>
      </c>
      <c r="E3285" s="873">
        <f t="shared" si="192"/>
        <v>2</v>
      </c>
      <c r="F3285" s="873">
        <f t="shared" ca="1" si="193"/>
        <v>35</v>
      </c>
      <c r="G3285" s="873" t="s">
        <v>6349</v>
      </c>
      <c r="H3285" s="877"/>
      <c r="I3285" s="877"/>
    </row>
    <row r="3286" spans="1:9" x14ac:dyDescent="0.35">
      <c r="A3286" s="873" t="b">
        <v>0</v>
      </c>
      <c r="B3286" s="873" t="s">
        <v>6666</v>
      </c>
      <c r="C3286" s="878">
        <v>27</v>
      </c>
      <c r="D3286" s="873">
        <f t="shared" si="191"/>
        <v>-269</v>
      </c>
      <c r="E3286" s="873">
        <f t="shared" si="192"/>
        <v>3</v>
      </c>
      <c r="F3286" s="873">
        <f t="shared" ca="1" si="193"/>
        <v>35</v>
      </c>
      <c r="G3286" s="873" t="s">
        <v>6349</v>
      </c>
      <c r="H3286" s="877"/>
      <c r="I3286" s="877"/>
    </row>
    <row r="3287" spans="1:9" x14ac:dyDescent="0.35">
      <c r="A3287" s="873" t="b">
        <v>0</v>
      </c>
      <c r="B3287" s="873" t="s">
        <v>6667</v>
      </c>
      <c r="C3287" s="878">
        <v>27</v>
      </c>
      <c r="D3287" s="873">
        <f t="shared" si="191"/>
        <v>-268</v>
      </c>
      <c r="E3287" s="873">
        <f t="shared" si="192"/>
        <v>4</v>
      </c>
      <c r="F3287" s="873">
        <f t="shared" ca="1" si="193"/>
        <v>35</v>
      </c>
      <c r="G3287" s="873" t="s">
        <v>6349</v>
      </c>
      <c r="H3287" s="877"/>
      <c r="I3287" s="877"/>
    </row>
    <row r="3288" spans="1:9" x14ac:dyDescent="0.35">
      <c r="A3288" s="873" t="b">
        <v>0</v>
      </c>
      <c r="B3288" s="873" t="s">
        <v>6668</v>
      </c>
      <c r="C3288" s="878">
        <v>27</v>
      </c>
      <c r="D3288" s="873">
        <f t="shared" si="191"/>
        <v>-267</v>
      </c>
      <c r="E3288" s="873">
        <f t="shared" si="192"/>
        <v>5</v>
      </c>
      <c r="F3288" s="873">
        <f t="shared" ca="1" si="193"/>
        <v>35</v>
      </c>
      <c r="G3288" s="873" t="s">
        <v>6349</v>
      </c>
      <c r="H3288" s="877"/>
      <c r="I3288" s="877"/>
    </row>
    <row r="3289" spans="1:9" x14ac:dyDescent="0.35">
      <c r="A3289" s="873" t="b">
        <v>0</v>
      </c>
      <c r="B3289" s="873" t="s">
        <v>6669</v>
      </c>
      <c r="C3289" s="878">
        <v>27</v>
      </c>
      <c r="D3289" s="873">
        <f t="shared" si="191"/>
        <v>-266</v>
      </c>
      <c r="E3289" s="873">
        <f t="shared" si="192"/>
        <v>6</v>
      </c>
      <c r="F3289" s="873">
        <f t="shared" ca="1" si="193"/>
        <v>35</v>
      </c>
      <c r="G3289" s="873" t="s">
        <v>6349</v>
      </c>
      <c r="H3289" s="877"/>
      <c r="I3289" s="877"/>
    </row>
    <row r="3290" spans="1:9" x14ac:dyDescent="0.35">
      <c r="A3290" s="873" t="b">
        <v>0</v>
      </c>
      <c r="B3290" s="873" t="s">
        <v>6670</v>
      </c>
      <c r="C3290" s="878">
        <v>27</v>
      </c>
      <c r="D3290" s="873">
        <f t="shared" si="191"/>
        <v>-265</v>
      </c>
      <c r="E3290" s="873">
        <f t="shared" si="192"/>
        <v>7</v>
      </c>
      <c r="F3290" s="873">
        <f t="shared" ca="1" si="193"/>
        <v>35</v>
      </c>
      <c r="G3290" s="873" t="s">
        <v>6349</v>
      </c>
      <c r="H3290" s="877"/>
      <c r="I3290" s="877"/>
    </row>
    <row r="3291" spans="1:9" x14ac:dyDescent="0.35">
      <c r="A3291" s="873" t="b">
        <v>0</v>
      </c>
      <c r="B3291" s="873" t="s">
        <v>6671</v>
      </c>
      <c r="C3291" s="878">
        <v>27</v>
      </c>
      <c r="D3291" s="873">
        <f t="shared" si="191"/>
        <v>-264</v>
      </c>
      <c r="E3291" s="873">
        <f t="shared" si="192"/>
        <v>8</v>
      </c>
      <c r="F3291" s="873">
        <f t="shared" ca="1" si="193"/>
        <v>35</v>
      </c>
      <c r="G3291" s="873" t="s">
        <v>6349</v>
      </c>
      <c r="H3291" s="877"/>
      <c r="I3291" s="877"/>
    </row>
    <row r="3292" spans="1:9" x14ac:dyDescent="0.35">
      <c r="A3292" s="873" t="b">
        <v>0</v>
      </c>
      <c r="B3292" s="873" t="s">
        <v>6672</v>
      </c>
      <c r="C3292" s="878">
        <v>28</v>
      </c>
      <c r="D3292" s="873">
        <f t="shared" si="191"/>
        <v>-263</v>
      </c>
      <c r="E3292" s="873">
        <f t="shared" si="192"/>
        <v>1</v>
      </c>
      <c r="F3292" s="873">
        <f t="shared" ca="1" si="193"/>
        <v>36</v>
      </c>
      <c r="G3292" s="873" t="s">
        <v>6351</v>
      </c>
      <c r="H3292" s="877"/>
      <c r="I3292" s="877"/>
    </row>
    <row r="3293" spans="1:9" x14ac:dyDescent="0.35">
      <c r="A3293" s="873" t="b">
        <v>0</v>
      </c>
      <c r="B3293" s="873" t="s">
        <v>6673</v>
      </c>
      <c r="C3293" s="878">
        <v>28</v>
      </c>
      <c r="D3293" s="873">
        <f t="shared" si="191"/>
        <v>-262</v>
      </c>
      <c r="E3293" s="873">
        <f t="shared" si="192"/>
        <v>2</v>
      </c>
      <c r="F3293" s="873">
        <f t="shared" ca="1" si="193"/>
        <v>36</v>
      </c>
      <c r="G3293" s="873" t="s">
        <v>6351</v>
      </c>
      <c r="H3293" s="877"/>
      <c r="I3293" s="877"/>
    </row>
    <row r="3294" spans="1:9" x14ac:dyDescent="0.35">
      <c r="A3294" s="873" t="b">
        <v>0</v>
      </c>
      <c r="B3294" s="873" t="s">
        <v>6674</v>
      </c>
      <c r="C3294" s="878">
        <v>28</v>
      </c>
      <c r="D3294" s="873">
        <f t="shared" si="191"/>
        <v>-261</v>
      </c>
      <c r="E3294" s="873">
        <f t="shared" si="192"/>
        <v>3</v>
      </c>
      <c r="F3294" s="873">
        <f t="shared" ca="1" si="193"/>
        <v>36</v>
      </c>
      <c r="G3294" s="873" t="s">
        <v>6351</v>
      </c>
      <c r="H3294" s="877"/>
      <c r="I3294" s="877"/>
    </row>
    <row r="3295" spans="1:9" x14ac:dyDescent="0.35">
      <c r="A3295" s="873" t="b">
        <v>0</v>
      </c>
      <c r="B3295" s="873" t="s">
        <v>6675</v>
      </c>
      <c r="C3295" s="878">
        <v>28</v>
      </c>
      <c r="D3295" s="873">
        <f t="shared" si="191"/>
        <v>-260</v>
      </c>
      <c r="E3295" s="873">
        <f t="shared" si="192"/>
        <v>4</v>
      </c>
      <c r="F3295" s="873">
        <f t="shared" ca="1" si="193"/>
        <v>36</v>
      </c>
      <c r="G3295" s="873" t="s">
        <v>6351</v>
      </c>
      <c r="H3295" s="877"/>
      <c r="I3295" s="877"/>
    </row>
    <row r="3296" spans="1:9" x14ac:dyDescent="0.35">
      <c r="A3296" s="873" t="b">
        <v>0</v>
      </c>
      <c r="B3296" s="873" t="s">
        <v>6676</v>
      </c>
      <c r="C3296" s="878">
        <v>28</v>
      </c>
      <c r="D3296" s="873">
        <f t="shared" si="191"/>
        <v>-259</v>
      </c>
      <c r="E3296" s="873">
        <f t="shared" si="192"/>
        <v>5</v>
      </c>
      <c r="F3296" s="873">
        <f t="shared" ca="1" si="193"/>
        <v>36</v>
      </c>
      <c r="G3296" s="873" t="s">
        <v>6351</v>
      </c>
      <c r="H3296" s="877"/>
      <c r="I3296" s="877"/>
    </row>
    <row r="3297" spans="1:9" x14ac:dyDescent="0.35">
      <c r="A3297" s="873" t="b">
        <v>0</v>
      </c>
      <c r="B3297" s="873" t="s">
        <v>6677</v>
      </c>
      <c r="C3297" s="878">
        <v>28</v>
      </c>
      <c r="D3297" s="873">
        <f t="shared" si="191"/>
        <v>-258</v>
      </c>
      <c r="E3297" s="873">
        <f t="shared" si="192"/>
        <v>6</v>
      </c>
      <c r="F3297" s="873">
        <f t="shared" ca="1" si="193"/>
        <v>36</v>
      </c>
      <c r="G3297" s="873" t="s">
        <v>6351</v>
      </c>
      <c r="H3297" s="877"/>
      <c r="I3297" s="877"/>
    </row>
    <row r="3298" spans="1:9" x14ac:dyDescent="0.35">
      <c r="A3298" s="873" t="b">
        <v>0</v>
      </c>
      <c r="B3298" s="873" t="s">
        <v>6678</v>
      </c>
      <c r="C3298" s="878">
        <v>28</v>
      </c>
      <c r="D3298" s="873">
        <f t="shared" si="191"/>
        <v>-257</v>
      </c>
      <c r="E3298" s="873">
        <f t="shared" si="192"/>
        <v>7</v>
      </c>
      <c r="F3298" s="873">
        <f t="shared" ca="1" si="193"/>
        <v>36</v>
      </c>
      <c r="G3298" s="873" t="s">
        <v>6351</v>
      </c>
      <c r="H3298" s="877"/>
      <c r="I3298" s="877"/>
    </row>
    <row r="3299" spans="1:9" x14ac:dyDescent="0.35">
      <c r="A3299" s="873" t="b">
        <v>0</v>
      </c>
      <c r="B3299" s="873" t="s">
        <v>6679</v>
      </c>
      <c r="C3299" s="878">
        <v>28</v>
      </c>
      <c r="D3299" s="873">
        <f t="shared" si="191"/>
        <v>-256</v>
      </c>
      <c r="E3299" s="873">
        <f t="shared" si="192"/>
        <v>8</v>
      </c>
      <c r="F3299" s="873">
        <f t="shared" ca="1" si="193"/>
        <v>36</v>
      </c>
      <c r="G3299" s="873" t="s">
        <v>6351</v>
      </c>
      <c r="H3299" s="877"/>
      <c r="I3299" s="877"/>
    </row>
    <row r="3300" spans="1:9" x14ac:dyDescent="0.35">
      <c r="A3300" s="873" t="b">
        <v>0</v>
      </c>
      <c r="B3300" s="873" t="s">
        <v>6680</v>
      </c>
      <c r="C3300" s="878">
        <v>29</v>
      </c>
      <c r="D3300" s="873">
        <f t="shared" si="191"/>
        <v>-255</v>
      </c>
      <c r="E3300" s="873">
        <f t="shared" si="192"/>
        <v>1</v>
      </c>
      <c r="F3300" s="873">
        <f t="shared" ca="1" si="193"/>
        <v>37</v>
      </c>
      <c r="G3300" s="873" t="s">
        <v>6353</v>
      </c>
      <c r="H3300" s="877"/>
      <c r="I3300" s="877"/>
    </row>
    <row r="3301" spans="1:9" x14ac:dyDescent="0.35">
      <c r="A3301" s="873" t="b">
        <v>0</v>
      </c>
      <c r="B3301" s="873" t="s">
        <v>6681</v>
      </c>
      <c r="C3301" s="878">
        <v>29</v>
      </c>
      <c r="D3301" s="873">
        <f t="shared" si="191"/>
        <v>-254</v>
      </c>
      <c r="E3301" s="873">
        <f t="shared" si="192"/>
        <v>2</v>
      </c>
      <c r="F3301" s="873">
        <f t="shared" ca="1" si="193"/>
        <v>37</v>
      </c>
      <c r="G3301" s="873" t="s">
        <v>6353</v>
      </c>
      <c r="H3301" s="877"/>
      <c r="I3301" s="877"/>
    </row>
    <row r="3302" spans="1:9" x14ac:dyDescent="0.35">
      <c r="A3302" s="873" t="b">
        <v>0</v>
      </c>
      <c r="B3302" s="873" t="s">
        <v>6682</v>
      </c>
      <c r="C3302" s="878">
        <v>29</v>
      </c>
      <c r="D3302" s="873">
        <f t="shared" si="191"/>
        <v>-253</v>
      </c>
      <c r="E3302" s="873">
        <f t="shared" si="192"/>
        <v>3</v>
      </c>
      <c r="F3302" s="873">
        <f t="shared" ca="1" si="193"/>
        <v>37</v>
      </c>
      <c r="G3302" s="873" t="s">
        <v>6353</v>
      </c>
      <c r="H3302" s="877"/>
      <c r="I3302" s="877"/>
    </row>
    <row r="3303" spans="1:9" x14ac:dyDescent="0.35">
      <c r="A3303" s="873" t="b">
        <v>0</v>
      </c>
      <c r="B3303" s="873" t="s">
        <v>6683</v>
      </c>
      <c r="C3303" s="878">
        <v>29</v>
      </c>
      <c r="D3303" s="873">
        <f t="shared" si="191"/>
        <v>-252</v>
      </c>
      <c r="E3303" s="873">
        <f t="shared" si="192"/>
        <v>4</v>
      </c>
      <c r="F3303" s="873">
        <f t="shared" ca="1" si="193"/>
        <v>37</v>
      </c>
      <c r="G3303" s="873" t="s">
        <v>6353</v>
      </c>
      <c r="H3303" s="877"/>
      <c r="I3303" s="877"/>
    </row>
    <row r="3304" spans="1:9" x14ac:dyDescent="0.35">
      <c r="A3304" s="873" t="b">
        <v>0</v>
      </c>
      <c r="B3304" s="873" t="s">
        <v>6684</v>
      </c>
      <c r="C3304" s="878">
        <v>29</v>
      </c>
      <c r="D3304" s="873">
        <f t="shared" si="191"/>
        <v>-251</v>
      </c>
      <c r="E3304" s="873">
        <f t="shared" si="192"/>
        <v>5</v>
      </c>
      <c r="F3304" s="873">
        <f t="shared" ca="1" si="193"/>
        <v>37</v>
      </c>
      <c r="G3304" s="873" t="s">
        <v>6353</v>
      </c>
      <c r="H3304" s="877"/>
      <c r="I3304" s="877"/>
    </row>
    <row r="3305" spans="1:9" x14ac:dyDescent="0.35">
      <c r="A3305" s="873" t="b">
        <v>0</v>
      </c>
      <c r="B3305" s="873" t="s">
        <v>6685</v>
      </c>
      <c r="C3305" s="878">
        <v>29</v>
      </c>
      <c r="D3305" s="873">
        <f t="shared" si="191"/>
        <v>-250</v>
      </c>
      <c r="E3305" s="873">
        <f t="shared" si="192"/>
        <v>6</v>
      </c>
      <c r="F3305" s="873">
        <f t="shared" ca="1" si="193"/>
        <v>37</v>
      </c>
      <c r="G3305" s="873" t="s">
        <v>6353</v>
      </c>
      <c r="H3305" s="877"/>
      <c r="I3305" s="877"/>
    </row>
    <row r="3306" spans="1:9" x14ac:dyDescent="0.35">
      <c r="A3306" s="873" t="b">
        <v>0</v>
      </c>
      <c r="B3306" s="873" t="s">
        <v>6686</v>
      </c>
      <c r="C3306" s="878">
        <v>29</v>
      </c>
      <c r="D3306" s="873">
        <f t="shared" si="191"/>
        <v>-249</v>
      </c>
      <c r="E3306" s="873">
        <f t="shared" si="192"/>
        <v>7</v>
      </c>
      <c r="F3306" s="873">
        <f t="shared" ca="1" si="193"/>
        <v>37</v>
      </c>
      <c r="G3306" s="873" t="s">
        <v>6353</v>
      </c>
      <c r="H3306" s="877"/>
      <c r="I3306" s="877"/>
    </row>
    <row r="3307" spans="1:9" x14ac:dyDescent="0.35">
      <c r="A3307" s="873" t="b">
        <v>0</v>
      </c>
      <c r="B3307" s="873" t="s">
        <v>6687</v>
      </c>
      <c r="C3307" s="878">
        <v>29</v>
      </c>
      <c r="D3307" s="873">
        <f t="shared" si="191"/>
        <v>-248</v>
      </c>
      <c r="E3307" s="873">
        <f t="shared" si="192"/>
        <v>8</v>
      </c>
      <c r="F3307" s="873">
        <f t="shared" ca="1" si="193"/>
        <v>37</v>
      </c>
      <c r="G3307" s="873" t="s">
        <v>6353</v>
      </c>
      <c r="H3307" s="877"/>
      <c r="I3307" s="877"/>
    </row>
    <row r="3308" spans="1:9" x14ac:dyDescent="0.35">
      <c r="A3308" s="873" t="b">
        <v>0</v>
      </c>
      <c r="B3308" s="873" t="s">
        <v>6688</v>
      </c>
      <c r="C3308" s="878">
        <v>30</v>
      </c>
      <c r="D3308" s="873">
        <f t="shared" si="191"/>
        <v>-247</v>
      </c>
      <c r="E3308" s="873">
        <f t="shared" si="192"/>
        <v>1</v>
      </c>
      <c r="F3308" s="873">
        <f t="shared" ca="1" si="193"/>
        <v>38</v>
      </c>
      <c r="G3308" s="873" t="s">
        <v>6355</v>
      </c>
      <c r="H3308" s="877"/>
      <c r="I3308" s="877"/>
    </row>
    <row r="3309" spans="1:9" x14ac:dyDescent="0.35">
      <c r="A3309" s="873" t="b">
        <v>0</v>
      </c>
      <c r="B3309" s="873" t="s">
        <v>6689</v>
      </c>
      <c r="C3309" s="878">
        <v>30</v>
      </c>
      <c r="D3309" s="873">
        <f t="shared" si="191"/>
        <v>-246</v>
      </c>
      <c r="E3309" s="873">
        <f t="shared" si="192"/>
        <v>2</v>
      </c>
      <c r="F3309" s="873">
        <f t="shared" ca="1" si="193"/>
        <v>38</v>
      </c>
      <c r="G3309" s="873" t="s">
        <v>6355</v>
      </c>
      <c r="H3309" s="877"/>
      <c r="I3309" s="877"/>
    </row>
    <row r="3310" spans="1:9" x14ac:dyDescent="0.35">
      <c r="A3310" s="873" t="b">
        <v>0</v>
      </c>
      <c r="B3310" s="873" t="s">
        <v>6690</v>
      </c>
      <c r="C3310" s="878">
        <v>30</v>
      </c>
      <c r="D3310" s="873">
        <f t="shared" si="191"/>
        <v>-245</v>
      </c>
      <c r="E3310" s="873">
        <f t="shared" si="192"/>
        <v>3</v>
      </c>
      <c r="F3310" s="873">
        <f t="shared" ca="1" si="193"/>
        <v>38</v>
      </c>
      <c r="G3310" s="873" t="s">
        <v>6355</v>
      </c>
      <c r="H3310" s="877"/>
      <c r="I3310" s="877"/>
    </row>
    <row r="3311" spans="1:9" x14ac:dyDescent="0.35">
      <c r="A3311" s="873" t="b">
        <v>0</v>
      </c>
      <c r="B3311" s="873" t="s">
        <v>6691</v>
      </c>
      <c r="C3311" s="878">
        <v>30</v>
      </c>
      <c r="D3311" s="873">
        <f t="shared" si="191"/>
        <v>-244</v>
      </c>
      <c r="E3311" s="873">
        <f t="shared" si="192"/>
        <v>4</v>
      </c>
      <c r="F3311" s="873">
        <f t="shared" ca="1" si="193"/>
        <v>38</v>
      </c>
      <c r="G3311" s="873" t="s">
        <v>6355</v>
      </c>
      <c r="H3311" s="877"/>
      <c r="I3311" s="877"/>
    </row>
    <row r="3312" spans="1:9" x14ac:dyDescent="0.35">
      <c r="A3312" s="873" t="b">
        <v>0</v>
      </c>
      <c r="B3312" s="873" t="s">
        <v>6692</v>
      </c>
      <c r="C3312" s="878">
        <v>30</v>
      </c>
      <c r="D3312" s="873">
        <f t="shared" si="191"/>
        <v>-243</v>
      </c>
      <c r="E3312" s="873">
        <f t="shared" si="192"/>
        <v>5</v>
      </c>
      <c r="F3312" s="873">
        <f t="shared" ca="1" si="193"/>
        <v>38</v>
      </c>
      <c r="G3312" s="873" t="s">
        <v>6355</v>
      </c>
      <c r="H3312" s="877"/>
      <c r="I3312" s="877"/>
    </row>
    <row r="3313" spans="1:9" x14ac:dyDescent="0.35">
      <c r="A3313" s="873" t="b">
        <v>0</v>
      </c>
      <c r="B3313" s="873" t="s">
        <v>6693</v>
      </c>
      <c r="C3313" s="878">
        <v>30</v>
      </c>
      <c r="D3313" s="873">
        <f t="shared" si="191"/>
        <v>-242</v>
      </c>
      <c r="E3313" s="873">
        <f t="shared" si="192"/>
        <v>6</v>
      </c>
      <c r="F3313" s="873">
        <f t="shared" ca="1" si="193"/>
        <v>38</v>
      </c>
      <c r="G3313" s="873" t="s">
        <v>6355</v>
      </c>
      <c r="H3313" s="877"/>
      <c r="I3313" s="877"/>
    </row>
    <row r="3314" spans="1:9" x14ac:dyDescent="0.35">
      <c r="A3314" s="873" t="b">
        <v>0</v>
      </c>
      <c r="B3314" s="873" t="s">
        <v>6694</v>
      </c>
      <c r="C3314" s="878">
        <v>30</v>
      </c>
      <c r="D3314" s="873">
        <f t="shared" si="191"/>
        <v>-241</v>
      </c>
      <c r="E3314" s="873">
        <f t="shared" si="192"/>
        <v>7</v>
      </c>
      <c r="F3314" s="873">
        <f t="shared" ca="1" si="193"/>
        <v>38</v>
      </c>
      <c r="G3314" s="873" t="s">
        <v>6355</v>
      </c>
      <c r="H3314" s="877"/>
      <c r="I3314" s="877"/>
    </row>
    <row r="3315" spans="1:9" x14ac:dyDescent="0.35">
      <c r="A3315" s="873" t="b">
        <v>0</v>
      </c>
      <c r="B3315" s="873" t="s">
        <v>6695</v>
      </c>
      <c r="C3315" s="878">
        <v>30</v>
      </c>
      <c r="D3315" s="873">
        <f t="shared" si="191"/>
        <v>-240</v>
      </c>
      <c r="E3315" s="873">
        <f t="shared" si="192"/>
        <v>8</v>
      </c>
      <c r="F3315" s="873">
        <f t="shared" ca="1" si="193"/>
        <v>38</v>
      </c>
      <c r="G3315" s="873" t="s">
        <v>6355</v>
      </c>
      <c r="H3315" s="877"/>
      <c r="I3315" s="877"/>
    </row>
    <row r="3316" spans="1:9" x14ac:dyDescent="0.35">
      <c r="A3316" s="873" t="b">
        <v>0</v>
      </c>
      <c r="B3316" s="873" t="s">
        <v>6696</v>
      </c>
      <c r="C3316" s="878">
        <v>31</v>
      </c>
      <c r="D3316" s="873">
        <f t="shared" si="191"/>
        <v>-239</v>
      </c>
      <c r="E3316" s="873">
        <f t="shared" si="192"/>
        <v>1</v>
      </c>
      <c r="F3316" s="873">
        <f t="shared" ca="1" si="193"/>
        <v>39</v>
      </c>
      <c r="G3316" s="873" t="s">
        <v>6357</v>
      </c>
      <c r="H3316" s="877"/>
      <c r="I3316" s="877"/>
    </row>
    <row r="3317" spans="1:9" x14ac:dyDescent="0.35">
      <c r="A3317" s="873" t="b">
        <v>0</v>
      </c>
      <c r="B3317" s="873" t="s">
        <v>6697</v>
      </c>
      <c r="C3317" s="878">
        <v>31</v>
      </c>
      <c r="D3317" s="873">
        <f t="shared" si="191"/>
        <v>-238</v>
      </c>
      <c r="E3317" s="873">
        <f t="shared" si="192"/>
        <v>2</v>
      </c>
      <c r="F3317" s="873">
        <f t="shared" ca="1" si="193"/>
        <v>39</v>
      </c>
      <c r="G3317" s="873" t="s">
        <v>6357</v>
      </c>
      <c r="H3317" s="877"/>
      <c r="I3317" s="877"/>
    </row>
    <row r="3318" spans="1:9" x14ac:dyDescent="0.35">
      <c r="A3318" s="873" t="b">
        <v>0</v>
      </c>
      <c r="B3318" s="873" t="s">
        <v>6698</v>
      </c>
      <c r="C3318" s="878">
        <v>31</v>
      </c>
      <c r="D3318" s="873">
        <f t="shared" si="191"/>
        <v>-237</v>
      </c>
      <c r="E3318" s="873">
        <f t="shared" si="192"/>
        <v>3</v>
      </c>
      <c r="F3318" s="873">
        <f t="shared" ca="1" si="193"/>
        <v>39</v>
      </c>
      <c r="G3318" s="873" t="s">
        <v>6357</v>
      </c>
      <c r="H3318" s="877"/>
      <c r="I3318" s="877"/>
    </row>
    <row r="3319" spans="1:9" x14ac:dyDescent="0.35">
      <c r="A3319" s="873" t="b">
        <v>0</v>
      </c>
      <c r="B3319" s="873" t="s">
        <v>6699</v>
      </c>
      <c r="C3319" s="878">
        <v>31</v>
      </c>
      <c r="D3319" s="873">
        <f t="shared" si="191"/>
        <v>-236</v>
      </c>
      <c r="E3319" s="873">
        <f t="shared" si="192"/>
        <v>4</v>
      </c>
      <c r="F3319" s="873">
        <f t="shared" ca="1" si="193"/>
        <v>39</v>
      </c>
      <c r="G3319" s="873" t="s">
        <v>6357</v>
      </c>
      <c r="H3319" s="877"/>
      <c r="I3319" s="877"/>
    </row>
    <row r="3320" spans="1:9" x14ac:dyDescent="0.35">
      <c r="A3320" s="873" t="b">
        <v>0</v>
      </c>
      <c r="B3320" s="873" t="s">
        <v>6700</v>
      </c>
      <c r="C3320" s="878">
        <v>31</v>
      </c>
      <c r="D3320" s="873">
        <f t="shared" si="191"/>
        <v>-235</v>
      </c>
      <c r="E3320" s="873">
        <f t="shared" si="192"/>
        <v>5</v>
      </c>
      <c r="F3320" s="873">
        <f t="shared" ca="1" si="193"/>
        <v>39</v>
      </c>
      <c r="G3320" s="873" t="s">
        <v>6357</v>
      </c>
      <c r="H3320" s="877"/>
      <c r="I3320" s="877"/>
    </row>
    <row r="3321" spans="1:9" x14ac:dyDescent="0.35">
      <c r="A3321" s="873" t="b">
        <v>0</v>
      </c>
      <c r="B3321" s="873" t="s">
        <v>6701</v>
      </c>
      <c r="C3321" s="878">
        <v>31</v>
      </c>
      <c r="D3321" s="873">
        <f t="shared" si="191"/>
        <v>-234</v>
      </c>
      <c r="E3321" s="873">
        <f t="shared" si="192"/>
        <v>6</v>
      </c>
      <c r="F3321" s="873">
        <f t="shared" ca="1" si="193"/>
        <v>39</v>
      </c>
      <c r="G3321" s="873" t="s">
        <v>6357</v>
      </c>
      <c r="H3321" s="877"/>
      <c r="I3321" s="877"/>
    </row>
    <row r="3322" spans="1:9" x14ac:dyDescent="0.35">
      <c r="A3322" s="873" t="b">
        <v>0</v>
      </c>
      <c r="B3322" s="873" t="s">
        <v>6702</v>
      </c>
      <c r="C3322" s="878">
        <v>31</v>
      </c>
      <c r="D3322" s="873">
        <f t="shared" si="191"/>
        <v>-233</v>
      </c>
      <c r="E3322" s="873">
        <f t="shared" si="192"/>
        <v>7</v>
      </c>
      <c r="F3322" s="873">
        <f t="shared" ca="1" si="193"/>
        <v>39</v>
      </c>
      <c r="G3322" s="873" t="s">
        <v>6357</v>
      </c>
      <c r="H3322" s="877"/>
      <c r="I3322" s="877"/>
    </row>
    <row r="3323" spans="1:9" x14ac:dyDescent="0.35">
      <c r="A3323" s="873" t="b">
        <v>0</v>
      </c>
      <c r="B3323" s="873" t="s">
        <v>6703</v>
      </c>
      <c r="C3323" s="878">
        <v>31</v>
      </c>
      <c r="D3323" s="873">
        <f t="shared" si="191"/>
        <v>-232</v>
      </c>
      <c r="E3323" s="873">
        <f t="shared" si="192"/>
        <v>8</v>
      </c>
      <c r="F3323" s="873">
        <f t="shared" ca="1" si="193"/>
        <v>39</v>
      </c>
      <c r="G3323" s="873" t="s">
        <v>6357</v>
      </c>
      <c r="H3323" s="877"/>
      <c r="I3323" s="877"/>
    </row>
    <row r="3324" spans="1:9" x14ac:dyDescent="0.35">
      <c r="A3324" s="873" t="b">
        <v>0</v>
      </c>
      <c r="B3324" s="873" t="s">
        <v>6704</v>
      </c>
      <c r="C3324" s="878">
        <v>32</v>
      </c>
      <c r="D3324" s="873">
        <f t="shared" si="191"/>
        <v>-231</v>
      </c>
      <c r="E3324" s="873">
        <f t="shared" si="192"/>
        <v>1</v>
      </c>
      <c r="F3324" s="873">
        <f t="shared" ca="1" si="193"/>
        <v>40</v>
      </c>
      <c r="G3324" s="873" t="s">
        <v>6359</v>
      </c>
      <c r="H3324" s="877"/>
      <c r="I3324" s="877"/>
    </row>
    <row r="3325" spans="1:9" x14ac:dyDescent="0.35">
      <c r="A3325" s="873" t="b">
        <v>0</v>
      </c>
      <c r="B3325" s="873" t="s">
        <v>6705</v>
      </c>
      <c r="C3325" s="878">
        <v>32</v>
      </c>
      <c r="D3325" s="873">
        <f t="shared" si="191"/>
        <v>-230</v>
      </c>
      <c r="E3325" s="873">
        <f t="shared" si="192"/>
        <v>2</v>
      </c>
      <c r="F3325" s="873">
        <f t="shared" ca="1" si="193"/>
        <v>40</v>
      </c>
      <c r="G3325" s="873" t="s">
        <v>6359</v>
      </c>
      <c r="H3325" s="877"/>
      <c r="I3325" s="877"/>
    </row>
    <row r="3326" spans="1:9" x14ac:dyDescent="0.35">
      <c r="A3326" s="873" t="b">
        <v>0</v>
      </c>
      <c r="B3326" s="873" t="s">
        <v>6706</v>
      </c>
      <c r="C3326" s="878">
        <v>32</v>
      </c>
      <c r="D3326" s="873">
        <f t="shared" si="191"/>
        <v>-229</v>
      </c>
      <c r="E3326" s="873">
        <f t="shared" si="192"/>
        <v>3</v>
      </c>
      <c r="F3326" s="873">
        <f t="shared" ca="1" si="193"/>
        <v>40</v>
      </c>
      <c r="G3326" s="873" t="s">
        <v>6359</v>
      </c>
      <c r="H3326" s="877"/>
      <c r="I3326" s="877"/>
    </row>
    <row r="3327" spans="1:9" x14ac:dyDescent="0.35">
      <c r="A3327" s="873" t="b">
        <v>0</v>
      </c>
      <c r="B3327" s="873" t="s">
        <v>6707</v>
      </c>
      <c r="C3327" s="878">
        <v>32</v>
      </c>
      <c r="D3327" s="873">
        <f t="shared" si="191"/>
        <v>-228</v>
      </c>
      <c r="E3327" s="873">
        <f t="shared" si="192"/>
        <v>4</v>
      </c>
      <c r="F3327" s="873">
        <f t="shared" ca="1" si="193"/>
        <v>40</v>
      </c>
      <c r="G3327" s="873" t="s">
        <v>6359</v>
      </c>
      <c r="H3327" s="877"/>
      <c r="I3327" s="877"/>
    </row>
    <row r="3328" spans="1:9" x14ac:dyDescent="0.35">
      <c r="A3328" s="873" t="b">
        <v>0</v>
      </c>
      <c r="B3328" s="873" t="s">
        <v>6708</v>
      </c>
      <c r="C3328" s="878">
        <v>32</v>
      </c>
      <c r="D3328" s="873">
        <f t="shared" si="191"/>
        <v>-227</v>
      </c>
      <c r="E3328" s="873">
        <f t="shared" si="192"/>
        <v>5</v>
      </c>
      <c r="F3328" s="873">
        <f t="shared" ca="1" si="193"/>
        <v>40</v>
      </c>
      <c r="G3328" s="873" t="s">
        <v>6359</v>
      </c>
      <c r="H3328" s="877"/>
      <c r="I3328" s="877"/>
    </row>
    <row r="3329" spans="1:9" x14ac:dyDescent="0.35">
      <c r="A3329" s="873" t="b">
        <v>0</v>
      </c>
      <c r="B3329" s="873" t="s">
        <v>6709</v>
      </c>
      <c r="C3329" s="878">
        <v>32</v>
      </c>
      <c r="D3329" s="873">
        <f t="shared" si="191"/>
        <v>-226</v>
      </c>
      <c r="E3329" s="873">
        <f t="shared" si="192"/>
        <v>6</v>
      </c>
      <c r="F3329" s="873">
        <f t="shared" ca="1" si="193"/>
        <v>40</v>
      </c>
      <c r="G3329" s="873" t="s">
        <v>6359</v>
      </c>
      <c r="H3329" s="877"/>
      <c r="I3329" s="877"/>
    </row>
    <row r="3330" spans="1:9" x14ac:dyDescent="0.35">
      <c r="A3330" s="873" t="b">
        <v>0</v>
      </c>
      <c r="B3330" s="873" t="s">
        <v>6710</v>
      </c>
      <c r="C3330" s="878">
        <v>32</v>
      </c>
      <c r="D3330" s="873">
        <f t="shared" si="191"/>
        <v>-225</v>
      </c>
      <c r="E3330" s="873">
        <f t="shared" si="192"/>
        <v>7</v>
      </c>
      <c r="F3330" s="873">
        <f t="shared" ca="1" si="193"/>
        <v>40</v>
      </c>
      <c r="G3330" s="873" t="s">
        <v>6359</v>
      </c>
      <c r="H3330" s="877"/>
      <c r="I3330" s="877"/>
    </row>
    <row r="3331" spans="1:9" x14ac:dyDescent="0.35">
      <c r="A3331" s="873" t="b">
        <v>0</v>
      </c>
      <c r="B3331" s="873" t="s">
        <v>6711</v>
      </c>
      <c r="C3331" s="878">
        <v>32</v>
      </c>
      <c r="D3331" s="873">
        <f t="shared" si="191"/>
        <v>-224</v>
      </c>
      <c r="E3331" s="873">
        <f t="shared" si="192"/>
        <v>8</v>
      </c>
      <c r="F3331" s="873">
        <f t="shared" ca="1" si="193"/>
        <v>40</v>
      </c>
      <c r="G3331" s="873" t="s">
        <v>6359</v>
      </c>
      <c r="H3331" s="877"/>
      <c r="I3331" s="877"/>
    </row>
    <row r="3332" spans="1:9" x14ac:dyDescent="0.35">
      <c r="A3332" s="873" t="b">
        <v>0</v>
      </c>
      <c r="B3332" s="873" t="s">
        <v>6712</v>
      </c>
      <c r="C3332" s="878">
        <v>33</v>
      </c>
      <c r="D3332" s="873">
        <f t="shared" ref="D3332:D3395" si="194">D3331+1</f>
        <v>-223</v>
      </c>
      <c r="E3332" s="873">
        <f t="shared" ref="E3332:E3395" si="195">COUNTIF(C3162:C3332,C3332)</f>
        <v>1</v>
      </c>
      <c r="F3332" s="873">
        <f t="shared" ref="F3332:F3395" ca="1" si="196">IF(C3332=1,9,IF(E3331=MAX(E3330:E3332),F3330+1,F3331))</f>
        <v>41</v>
      </c>
      <c r="G3332" s="873" t="s">
        <v>6361</v>
      </c>
      <c r="H3332" s="877"/>
      <c r="I3332" s="877"/>
    </row>
    <row r="3333" spans="1:9" x14ac:dyDescent="0.35">
      <c r="A3333" s="873" t="b">
        <v>0</v>
      </c>
      <c r="B3333" s="873" t="s">
        <v>6713</v>
      </c>
      <c r="C3333" s="878">
        <v>33</v>
      </c>
      <c r="D3333" s="873">
        <f t="shared" si="194"/>
        <v>-222</v>
      </c>
      <c r="E3333" s="873">
        <f t="shared" si="195"/>
        <v>2</v>
      </c>
      <c r="F3333" s="873">
        <f t="shared" ca="1" si="196"/>
        <v>41</v>
      </c>
      <c r="G3333" s="873" t="s">
        <v>6361</v>
      </c>
      <c r="H3333" s="877"/>
      <c r="I3333" s="877"/>
    </row>
    <row r="3334" spans="1:9" x14ac:dyDescent="0.35">
      <c r="A3334" s="873" t="b">
        <v>0</v>
      </c>
      <c r="B3334" s="873" t="s">
        <v>6714</v>
      </c>
      <c r="C3334" s="878">
        <v>33</v>
      </c>
      <c r="D3334" s="873">
        <f t="shared" si="194"/>
        <v>-221</v>
      </c>
      <c r="E3334" s="873">
        <f t="shared" si="195"/>
        <v>3</v>
      </c>
      <c r="F3334" s="873">
        <f t="shared" ca="1" si="196"/>
        <v>41</v>
      </c>
      <c r="G3334" s="873" t="s">
        <v>6361</v>
      </c>
      <c r="H3334" s="877"/>
      <c r="I3334" s="877"/>
    </row>
    <row r="3335" spans="1:9" x14ac:dyDescent="0.35">
      <c r="A3335" s="873" t="b">
        <v>0</v>
      </c>
      <c r="B3335" s="873" t="s">
        <v>6715</v>
      </c>
      <c r="C3335" s="878">
        <v>33</v>
      </c>
      <c r="D3335" s="873">
        <f t="shared" si="194"/>
        <v>-220</v>
      </c>
      <c r="E3335" s="873">
        <f t="shared" si="195"/>
        <v>4</v>
      </c>
      <c r="F3335" s="873">
        <f t="shared" ca="1" si="196"/>
        <v>41</v>
      </c>
      <c r="G3335" s="873" t="s">
        <v>6361</v>
      </c>
      <c r="H3335" s="877"/>
      <c r="I3335" s="877"/>
    </row>
    <row r="3336" spans="1:9" x14ac:dyDescent="0.35">
      <c r="A3336" s="873" t="b">
        <v>0</v>
      </c>
      <c r="B3336" s="873" t="s">
        <v>6716</v>
      </c>
      <c r="C3336" s="878">
        <v>33</v>
      </c>
      <c r="D3336" s="873">
        <f t="shared" si="194"/>
        <v>-219</v>
      </c>
      <c r="E3336" s="873">
        <f t="shared" si="195"/>
        <v>5</v>
      </c>
      <c r="F3336" s="873">
        <f t="shared" ca="1" si="196"/>
        <v>41</v>
      </c>
      <c r="G3336" s="873" t="s">
        <v>6361</v>
      </c>
      <c r="H3336" s="877"/>
      <c r="I3336" s="877"/>
    </row>
    <row r="3337" spans="1:9" x14ac:dyDescent="0.35">
      <c r="A3337" s="873" t="b">
        <v>0</v>
      </c>
      <c r="B3337" s="873" t="s">
        <v>6717</v>
      </c>
      <c r="C3337" s="878">
        <v>33</v>
      </c>
      <c r="D3337" s="873">
        <f t="shared" si="194"/>
        <v>-218</v>
      </c>
      <c r="E3337" s="873">
        <f t="shared" si="195"/>
        <v>6</v>
      </c>
      <c r="F3337" s="873">
        <f t="shared" ca="1" si="196"/>
        <v>41</v>
      </c>
      <c r="G3337" s="873" t="s">
        <v>6361</v>
      </c>
      <c r="H3337" s="877"/>
      <c r="I3337" s="877"/>
    </row>
    <row r="3338" spans="1:9" x14ac:dyDescent="0.35">
      <c r="A3338" s="873" t="b">
        <v>0</v>
      </c>
      <c r="B3338" s="873" t="s">
        <v>6718</v>
      </c>
      <c r="C3338" s="878">
        <v>33</v>
      </c>
      <c r="D3338" s="873">
        <f t="shared" si="194"/>
        <v>-217</v>
      </c>
      <c r="E3338" s="873">
        <f t="shared" si="195"/>
        <v>7</v>
      </c>
      <c r="F3338" s="873">
        <f t="shared" ca="1" si="196"/>
        <v>41</v>
      </c>
      <c r="G3338" s="873" t="s">
        <v>6361</v>
      </c>
      <c r="H3338" s="877"/>
      <c r="I3338" s="877"/>
    </row>
    <row r="3339" spans="1:9" x14ac:dyDescent="0.35">
      <c r="A3339" s="873" t="b">
        <v>0</v>
      </c>
      <c r="B3339" s="873" t="s">
        <v>6719</v>
      </c>
      <c r="C3339" s="878">
        <v>33</v>
      </c>
      <c r="D3339" s="873">
        <f t="shared" si="194"/>
        <v>-216</v>
      </c>
      <c r="E3339" s="873">
        <f t="shared" si="195"/>
        <v>8</v>
      </c>
      <c r="F3339" s="873">
        <f t="shared" ca="1" si="196"/>
        <v>41</v>
      </c>
      <c r="G3339" s="873" t="s">
        <v>6361</v>
      </c>
      <c r="H3339" s="877"/>
      <c r="I3339" s="877"/>
    </row>
    <row r="3340" spans="1:9" x14ac:dyDescent="0.35">
      <c r="A3340" s="873" t="b">
        <v>0</v>
      </c>
      <c r="B3340" s="873" t="s">
        <v>6720</v>
      </c>
      <c r="C3340" s="878">
        <v>34</v>
      </c>
      <c r="D3340" s="873">
        <f t="shared" si="194"/>
        <v>-215</v>
      </c>
      <c r="E3340" s="873">
        <f t="shared" si="195"/>
        <v>1</v>
      </c>
      <c r="F3340" s="873">
        <f t="shared" ca="1" si="196"/>
        <v>42</v>
      </c>
      <c r="G3340" s="873" t="s">
        <v>6363</v>
      </c>
      <c r="H3340" s="877"/>
      <c r="I3340" s="877"/>
    </row>
    <row r="3341" spans="1:9" x14ac:dyDescent="0.35">
      <c r="A3341" s="873" t="b">
        <v>0</v>
      </c>
      <c r="B3341" s="873" t="s">
        <v>6721</v>
      </c>
      <c r="C3341" s="878">
        <v>34</v>
      </c>
      <c r="D3341" s="873">
        <f t="shared" si="194"/>
        <v>-214</v>
      </c>
      <c r="E3341" s="873">
        <f t="shared" si="195"/>
        <v>2</v>
      </c>
      <c r="F3341" s="873">
        <f t="shared" ca="1" si="196"/>
        <v>42</v>
      </c>
      <c r="G3341" s="873" t="s">
        <v>6363</v>
      </c>
      <c r="H3341" s="877"/>
      <c r="I3341" s="877"/>
    </row>
    <row r="3342" spans="1:9" x14ac:dyDescent="0.35">
      <c r="A3342" s="873" t="b">
        <v>0</v>
      </c>
      <c r="B3342" s="873" t="s">
        <v>6722</v>
      </c>
      <c r="C3342" s="878">
        <v>34</v>
      </c>
      <c r="D3342" s="873">
        <f t="shared" si="194"/>
        <v>-213</v>
      </c>
      <c r="E3342" s="873">
        <f t="shared" si="195"/>
        <v>3</v>
      </c>
      <c r="F3342" s="873">
        <f t="shared" ca="1" si="196"/>
        <v>42</v>
      </c>
      <c r="G3342" s="873" t="s">
        <v>6363</v>
      </c>
      <c r="H3342" s="877"/>
      <c r="I3342" s="877"/>
    </row>
    <row r="3343" spans="1:9" x14ac:dyDescent="0.35">
      <c r="A3343" s="873" t="b">
        <v>0</v>
      </c>
      <c r="B3343" s="873" t="s">
        <v>6723</v>
      </c>
      <c r="C3343" s="878">
        <v>34</v>
      </c>
      <c r="D3343" s="873">
        <f t="shared" si="194"/>
        <v>-212</v>
      </c>
      <c r="E3343" s="873">
        <f t="shared" si="195"/>
        <v>4</v>
      </c>
      <c r="F3343" s="873">
        <f t="shared" ca="1" si="196"/>
        <v>42</v>
      </c>
      <c r="G3343" s="873" t="s">
        <v>6363</v>
      </c>
      <c r="H3343" s="877"/>
      <c r="I3343" s="877"/>
    </row>
    <row r="3344" spans="1:9" x14ac:dyDescent="0.35">
      <c r="A3344" s="873" t="b">
        <v>0</v>
      </c>
      <c r="B3344" s="873" t="s">
        <v>6724</v>
      </c>
      <c r="C3344" s="878">
        <v>34</v>
      </c>
      <c r="D3344" s="873">
        <f t="shared" si="194"/>
        <v>-211</v>
      </c>
      <c r="E3344" s="873">
        <f t="shared" si="195"/>
        <v>5</v>
      </c>
      <c r="F3344" s="873">
        <f t="shared" ca="1" si="196"/>
        <v>42</v>
      </c>
      <c r="G3344" s="873" t="s">
        <v>6363</v>
      </c>
      <c r="H3344" s="877"/>
      <c r="I3344" s="877"/>
    </row>
    <row r="3345" spans="1:9" x14ac:dyDescent="0.35">
      <c r="A3345" s="873" t="b">
        <v>0</v>
      </c>
      <c r="B3345" s="873" t="s">
        <v>6725</v>
      </c>
      <c r="C3345" s="878">
        <v>34</v>
      </c>
      <c r="D3345" s="873">
        <f t="shared" si="194"/>
        <v>-210</v>
      </c>
      <c r="E3345" s="873">
        <f t="shared" si="195"/>
        <v>6</v>
      </c>
      <c r="F3345" s="873">
        <f t="shared" ca="1" si="196"/>
        <v>42</v>
      </c>
      <c r="G3345" s="873" t="s">
        <v>6363</v>
      </c>
      <c r="H3345" s="877"/>
      <c r="I3345" s="877"/>
    </row>
    <row r="3346" spans="1:9" x14ac:dyDescent="0.35">
      <c r="A3346" s="873" t="b">
        <v>0</v>
      </c>
      <c r="B3346" s="873" t="s">
        <v>6726</v>
      </c>
      <c r="C3346" s="878">
        <v>34</v>
      </c>
      <c r="D3346" s="873">
        <f t="shared" si="194"/>
        <v>-209</v>
      </c>
      <c r="E3346" s="873">
        <f t="shared" si="195"/>
        <v>7</v>
      </c>
      <c r="F3346" s="873">
        <f t="shared" ca="1" si="196"/>
        <v>42</v>
      </c>
      <c r="G3346" s="873" t="s">
        <v>6363</v>
      </c>
      <c r="H3346" s="877"/>
      <c r="I3346" s="877"/>
    </row>
    <row r="3347" spans="1:9" x14ac:dyDescent="0.35">
      <c r="A3347" s="873" t="b">
        <v>0</v>
      </c>
      <c r="B3347" s="873" t="s">
        <v>6727</v>
      </c>
      <c r="C3347" s="878">
        <v>34</v>
      </c>
      <c r="D3347" s="873">
        <f t="shared" si="194"/>
        <v>-208</v>
      </c>
      <c r="E3347" s="873">
        <f t="shared" si="195"/>
        <v>8</v>
      </c>
      <c r="F3347" s="873">
        <f t="shared" ca="1" si="196"/>
        <v>42</v>
      </c>
      <c r="G3347" s="873" t="s">
        <v>6363</v>
      </c>
      <c r="H3347" s="877"/>
      <c r="I3347" s="877"/>
    </row>
    <row r="3348" spans="1:9" x14ac:dyDescent="0.35">
      <c r="A3348" s="873" t="b">
        <v>0</v>
      </c>
      <c r="B3348" s="873" t="s">
        <v>6728</v>
      </c>
      <c r="C3348" s="878">
        <v>35</v>
      </c>
      <c r="D3348" s="873">
        <f t="shared" si="194"/>
        <v>-207</v>
      </c>
      <c r="E3348" s="873">
        <f t="shared" si="195"/>
        <v>1</v>
      </c>
      <c r="F3348" s="873">
        <f t="shared" ca="1" si="196"/>
        <v>43</v>
      </c>
      <c r="G3348" s="873" t="s">
        <v>6365</v>
      </c>
      <c r="H3348" s="877"/>
      <c r="I3348" s="877"/>
    </row>
    <row r="3349" spans="1:9" x14ac:dyDescent="0.35">
      <c r="A3349" s="873" t="b">
        <v>0</v>
      </c>
      <c r="B3349" s="873" t="s">
        <v>6729</v>
      </c>
      <c r="C3349" s="878">
        <v>35</v>
      </c>
      <c r="D3349" s="873">
        <f t="shared" si="194"/>
        <v>-206</v>
      </c>
      <c r="E3349" s="873">
        <f t="shared" si="195"/>
        <v>2</v>
      </c>
      <c r="F3349" s="873">
        <f t="shared" ca="1" si="196"/>
        <v>43</v>
      </c>
      <c r="G3349" s="873" t="s">
        <v>6365</v>
      </c>
      <c r="H3349" s="877"/>
      <c r="I3349" s="877"/>
    </row>
    <row r="3350" spans="1:9" x14ac:dyDescent="0.35">
      <c r="A3350" s="873" t="b">
        <v>0</v>
      </c>
      <c r="B3350" s="873" t="s">
        <v>6730</v>
      </c>
      <c r="C3350" s="878">
        <v>35</v>
      </c>
      <c r="D3350" s="873">
        <f t="shared" si="194"/>
        <v>-205</v>
      </c>
      <c r="E3350" s="873">
        <f t="shared" si="195"/>
        <v>3</v>
      </c>
      <c r="F3350" s="873">
        <f t="shared" ca="1" si="196"/>
        <v>43</v>
      </c>
      <c r="G3350" s="873" t="s">
        <v>6365</v>
      </c>
      <c r="H3350" s="877"/>
      <c r="I3350" s="877"/>
    </row>
    <row r="3351" spans="1:9" x14ac:dyDescent="0.35">
      <c r="A3351" s="873" t="b">
        <v>0</v>
      </c>
      <c r="B3351" s="873" t="s">
        <v>6731</v>
      </c>
      <c r="C3351" s="878">
        <v>35</v>
      </c>
      <c r="D3351" s="873">
        <f t="shared" si="194"/>
        <v>-204</v>
      </c>
      <c r="E3351" s="873">
        <f t="shared" si="195"/>
        <v>4</v>
      </c>
      <c r="F3351" s="873">
        <f t="shared" ca="1" si="196"/>
        <v>43</v>
      </c>
      <c r="G3351" s="873" t="s">
        <v>6365</v>
      </c>
      <c r="H3351" s="877"/>
      <c r="I3351" s="877"/>
    </row>
    <row r="3352" spans="1:9" x14ac:dyDescent="0.35">
      <c r="A3352" s="873" t="b">
        <v>0</v>
      </c>
      <c r="B3352" s="873" t="s">
        <v>6732</v>
      </c>
      <c r="C3352" s="878">
        <v>35</v>
      </c>
      <c r="D3352" s="873">
        <f t="shared" si="194"/>
        <v>-203</v>
      </c>
      <c r="E3352" s="873">
        <f t="shared" si="195"/>
        <v>5</v>
      </c>
      <c r="F3352" s="873">
        <f t="shared" ca="1" si="196"/>
        <v>43</v>
      </c>
      <c r="G3352" s="873" t="s">
        <v>6365</v>
      </c>
      <c r="H3352" s="877"/>
      <c r="I3352" s="877"/>
    </row>
    <row r="3353" spans="1:9" x14ac:dyDescent="0.35">
      <c r="A3353" s="873" t="b">
        <v>0</v>
      </c>
      <c r="B3353" s="873" t="s">
        <v>6733</v>
      </c>
      <c r="C3353" s="878">
        <v>35</v>
      </c>
      <c r="D3353" s="873">
        <f t="shared" si="194"/>
        <v>-202</v>
      </c>
      <c r="E3353" s="873">
        <f t="shared" si="195"/>
        <v>6</v>
      </c>
      <c r="F3353" s="873">
        <f t="shared" ca="1" si="196"/>
        <v>43</v>
      </c>
      <c r="G3353" s="873" t="s">
        <v>6365</v>
      </c>
      <c r="H3353" s="877"/>
      <c r="I3353" s="877"/>
    </row>
    <row r="3354" spans="1:9" x14ac:dyDescent="0.35">
      <c r="A3354" s="873" t="b">
        <v>0</v>
      </c>
      <c r="B3354" s="873" t="s">
        <v>6734</v>
      </c>
      <c r="C3354" s="878">
        <v>35</v>
      </c>
      <c r="D3354" s="873">
        <f t="shared" si="194"/>
        <v>-201</v>
      </c>
      <c r="E3354" s="873">
        <f t="shared" si="195"/>
        <v>7</v>
      </c>
      <c r="F3354" s="873">
        <f t="shared" ca="1" si="196"/>
        <v>43</v>
      </c>
      <c r="G3354" s="873" t="s">
        <v>6365</v>
      </c>
      <c r="H3354" s="877"/>
      <c r="I3354" s="877"/>
    </row>
    <row r="3355" spans="1:9" x14ac:dyDescent="0.35">
      <c r="A3355" s="873" t="b">
        <v>0</v>
      </c>
      <c r="B3355" s="873" t="s">
        <v>6735</v>
      </c>
      <c r="C3355" s="878">
        <v>35</v>
      </c>
      <c r="D3355" s="873">
        <f t="shared" si="194"/>
        <v>-200</v>
      </c>
      <c r="E3355" s="873">
        <f t="shared" si="195"/>
        <v>8</v>
      </c>
      <c r="F3355" s="873">
        <f t="shared" ca="1" si="196"/>
        <v>43</v>
      </c>
      <c r="G3355" s="873" t="s">
        <v>6365</v>
      </c>
      <c r="H3355" s="877"/>
      <c r="I3355" s="877"/>
    </row>
    <row r="3356" spans="1:9" x14ac:dyDescent="0.35">
      <c r="A3356" s="873" t="b">
        <v>0</v>
      </c>
      <c r="B3356" s="873" t="s">
        <v>6736</v>
      </c>
      <c r="C3356" s="878">
        <v>36</v>
      </c>
      <c r="D3356" s="873">
        <f t="shared" si="194"/>
        <v>-199</v>
      </c>
      <c r="E3356" s="873">
        <f t="shared" si="195"/>
        <v>1</v>
      </c>
      <c r="F3356" s="873">
        <f t="shared" ca="1" si="196"/>
        <v>44</v>
      </c>
      <c r="G3356" s="873" t="s">
        <v>6367</v>
      </c>
      <c r="H3356" s="877"/>
      <c r="I3356" s="877"/>
    </row>
    <row r="3357" spans="1:9" x14ac:dyDescent="0.35">
      <c r="A3357" s="873" t="b">
        <v>0</v>
      </c>
      <c r="B3357" s="873" t="s">
        <v>6737</v>
      </c>
      <c r="C3357" s="878">
        <v>36</v>
      </c>
      <c r="D3357" s="873">
        <f t="shared" si="194"/>
        <v>-198</v>
      </c>
      <c r="E3357" s="873">
        <f t="shared" si="195"/>
        <v>2</v>
      </c>
      <c r="F3357" s="873">
        <f t="shared" ca="1" si="196"/>
        <v>44</v>
      </c>
      <c r="G3357" s="873" t="s">
        <v>6367</v>
      </c>
      <c r="H3357" s="877"/>
      <c r="I3357" s="877"/>
    </row>
    <row r="3358" spans="1:9" x14ac:dyDescent="0.35">
      <c r="A3358" s="873" t="b">
        <v>0</v>
      </c>
      <c r="B3358" s="873" t="s">
        <v>6738</v>
      </c>
      <c r="C3358" s="878">
        <v>36</v>
      </c>
      <c r="D3358" s="873">
        <f t="shared" si="194"/>
        <v>-197</v>
      </c>
      <c r="E3358" s="873">
        <f t="shared" si="195"/>
        <v>3</v>
      </c>
      <c r="F3358" s="873">
        <f t="shared" ca="1" si="196"/>
        <v>44</v>
      </c>
      <c r="G3358" s="873" t="s">
        <v>6367</v>
      </c>
      <c r="H3358" s="877"/>
      <c r="I3358" s="877"/>
    </row>
    <row r="3359" spans="1:9" x14ac:dyDescent="0.35">
      <c r="A3359" s="873" t="b">
        <v>0</v>
      </c>
      <c r="B3359" s="873" t="s">
        <v>6739</v>
      </c>
      <c r="C3359" s="878">
        <v>36</v>
      </c>
      <c r="D3359" s="873">
        <f t="shared" si="194"/>
        <v>-196</v>
      </c>
      <c r="E3359" s="873">
        <f t="shared" si="195"/>
        <v>4</v>
      </c>
      <c r="F3359" s="873">
        <f t="shared" ca="1" si="196"/>
        <v>44</v>
      </c>
      <c r="G3359" s="873" t="s">
        <v>6367</v>
      </c>
      <c r="H3359" s="877"/>
      <c r="I3359" s="877"/>
    </row>
    <row r="3360" spans="1:9" x14ac:dyDescent="0.35">
      <c r="A3360" s="873" t="b">
        <v>0</v>
      </c>
      <c r="B3360" s="873" t="s">
        <v>6740</v>
      </c>
      <c r="C3360" s="878">
        <v>36</v>
      </c>
      <c r="D3360" s="873">
        <f t="shared" si="194"/>
        <v>-195</v>
      </c>
      <c r="E3360" s="873">
        <f t="shared" si="195"/>
        <v>5</v>
      </c>
      <c r="F3360" s="873">
        <f t="shared" ca="1" si="196"/>
        <v>44</v>
      </c>
      <c r="G3360" s="873" t="s">
        <v>6367</v>
      </c>
      <c r="H3360" s="877"/>
      <c r="I3360" s="877"/>
    </row>
    <row r="3361" spans="1:9" x14ac:dyDescent="0.35">
      <c r="A3361" s="873" t="b">
        <v>0</v>
      </c>
      <c r="B3361" s="873" t="s">
        <v>6741</v>
      </c>
      <c r="C3361" s="878">
        <v>36</v>
      </c>
      <c r="D3361" s="873">
        <f t="shared" si="194"/>
        <v>-194</v>
      </c>
      <c r="E3361" s="873">
        <f t="shared" si="195"/>
        <v>6</v>
      </c>
      <c r="F3361" s="873">
        <f t="shared" ca="1" si="196"/>
        <v>44</v>
      </c>
      <c r="G3361" s="873" t="s">
        <v>6367</v>
      </c>
      <c r="H3361" s="877"/>
      <c r="I3361" s="877"/>
    </row>
    <row r="3362" spans="1:9" x14ac:dyDescent="0.35">
      <c r="A3362" s="873" t="b">
        <v>0</v>
      </c>
      <c r="B3362" s="873" t="s">
        <v>6742</v>
      </c>
      <c r="C3362" s="878">
        <v>36</v>
      </c>
      <c r="D3362" s="873">
        <f t="shared" si="194"/>
        <v>-193</v>
      </c>
      <c r="E3362" s="873">
        <f t="shared" si="195"/>
        <v>7</v>
      </c>
      <c r="F3362" s="873">
        <f t="shared" ca="1" si="196"/>
        <v>44</v>
      </c>
      <c r="G3362" s="873" t="s">
        <v>6367</v>
      </c>
      <c r="H3362" s="877"/>
      <c r="I3362" s="877"/>
    </row>
    <row r="3363" spans="1:9" x14ac:dyDescent="0.35">
      <c r="A3363" s="873" t="b">
        <v>0</v>
      </c>
      <c r="B3363" s="873" t="s">
        <v>6743</v>
      </c>
      <c r="C3363" s="878">
        <v>36</v>
      </c>
      <c r="D3363" s="873">
        <f t="shared" si="194"/>
        <v>-192</v>
      </c>
      <c r="E3363" s="873">
        <f t="shared" si="195"/>
        <v>8</v>
      </c>
      <c r="F3363" s="873">
        <f t="shared" ca="1" si="196"/>
        <v>44</v>
      </c>
      <c r="G3363" s="873" t="s">
        <v>6367</v>
      </c>
      <c r="H3363" s="877"/>
      <c r="I3363" s="877"/>
    </row>
    <row r="3364" spans="1:9" x14ac:dyDescent="0.35">
      <c r="A3364" s="873" t="b">
        <v>0</v>
      </c>
      <c r="B3364" s="873" t="s">
        <v>6744</v>
      </c>
      <c r="C3364" s="878">
        <v>37</v>
      </c>
      <c r="D3364" s="873">
        <f t="shared" si="194"/>
        <v>-191</v>
      </c>
      <c r="E3364" s="873">
        <f t="shared" si="195"/>
        <v>1</v>
      </c>
      <c r="F3364" s="873">
        <f t="shared" ca="1" si="196"/>
        <v>45</v>
      </c>
      <c r="G3364" s="873" t="s">
        <v>6369</v>
      </c>
      <c r="H3364" s="877"/>
      <c r="I3364" s="877"/>
    </row>
    <row r="3365" spans="1:9" x14ac:dyDescent="0.35">
      <c r="A3365" s="873" t="b">
        <v>0</v>
      </c>
      <c r="B3365" s="873" t="s">
        <v>6745</v>
      </c>
      <c r="C3365" s="878">
        <v>37</v>
      </c>
      <c r="D3365" s="873">
        <f t="shared" si="194"/>
        <v>-190</v>
      </c>
      <c r="E3365" s="873">
        <f t="shared" si="195"/>
        <v>2</v>
      </c>
      <c r="F3365" s="873">
        <f t="shared" ca="1" si="196"/>
        <v>45</v>
      </c>
      <c r="G3365" s="873" t="s">
        <v>6369</v>
      </c>
      <c r="H3365" s="877"/>
      <c r="I3365" s="877"/>
    </row>
    <row r="3366" spans="1:9" x14ac:dyDescent="0.35">
      <c r="A3366" s="873" t="b">
        <v>0</v>
      </c>
      <c r="B3366" s="873" t="s">
        <v>6746</v>
      </c>
      <c r="C3366" s="878">
        <v>37</v>
      </c>
      <c r="D3366" s="873">
        <f t="shared" si="194"/>
        <v>-189</v>
      </c>
      <c r="E3366" s="873">
        <f t="shared" si="195"/>
        <v>3</v>
      </c>
      <c r="F3366" s="873">
        <f t="shared" ca="1" si="196"/>
        <v>45</v>
      </c>
      <c r="G3366" s="873" t="s">
        <v>6369</v>
      </c>
      <c r="H3366" s="877"/>
      <c r="I3366" s="877"/>
    </row>
    <row r="3367" spans="1:9" x14ac:dyDescent="0.35">
      <c r="A3367" s="873" t="b">
        <v>0</v>
      </c>
      <c r="B3367" s="873" t="s">
        <v>6747</v>
      </c>
      <c r="C3367" s="878">
        <v>37</v>
      </c>
      <c r="D3367" s="873">
        <f t="shared" si="194"/>
        <v>-188</v>
      </c>
      <c r="E3367" s="873">
        <f t="shared" si="195"/>
        <v>4</v>
      </c>
      <c r="F3367" s="873">
        <f t="shared" ca="1" si="196"/>
        <v>45</v>
      </c>
      <c r="G3367" s="873" t="s">
        <v>6369</v>
      </c>
      <c r="H3367" s="877"/>
      <c r="I3367" s="877"/>
    </row>
    <row r="3368" spans="1:9" x14ac:dyDescent="0.35">
      <c r="A3368" s="873" t="b">
        <v>0</v>
      </c>
      <c r="B3368" s="873" t="s">
        <v>6748</v>
      </c>
      <c r="C3368" s="878">
        <v>37</v>
      </c>
      <c r="D3368" s="873">
        <f t="shared" si="194"/>
        <v>-187</v>
      </c>
      <c r="E3368" s="873">
        <f t="shared" si="195"/>
        <v>5</v>
      </c>
      <c r="F3368" s="873">
        <f t="shared" ca="1" si="196"/>
        <v>45</v>
      </c>
      <c r="G3368" s="873" t="s">
        <v>6369</v>
      </c>
      <c r="H3368" s="877"/>
      <c r="I3368" s="877"/>
    </row>
    <row r="3369" spans="1:9" x14ac:dyDescent="0.35">
      <c r="A3369" s="873" t="b">
        <v>0</v>
      </c>
      <c r="B3369" s="873" t="s">
        <v>6749</v>
      </c>
      <c r="C3369" s="878">
        <v>37</v>
      </c>
      <c r="D3369" s="873">
        <f t="shared" si="194"/>
        <v>-186</v>
      </c>
      <c r="E3369" s="873">
        <f t="shared" si="195"/>
        <v>6</v>
      </c>
      <c r="F3369" s="873">
        <f t="shared" ca="1" si="196"/>
        <v>45</v>
      </c>
      <c r="G3369" s="873" t="s">
        <v>6369</v>
      </c>
      <c r="H3369" s="877"/>
      <c r="I3369" s="877"/>
    </row>
    <row r="3370" spans="1:9" x14ac:dyDescent="0.35">
      <c r="A3370" s="873" t="b">
        <v>0</v>
      </c>
      <c r="B3370" s="873" t="s">
        <v>6750</v>
      </c>
      <c r="C3370" s="878">
        <v>37</v>
      </c>
      <c r="D3370" s="873">
        <f t="shared" si="194"/>
        <v>-185</v>
      </c>
      <c r="E3370" s="873">
        <f t="shared" si="195"/>
        <v>7</v>
      </c>
      <c r="F3370" s="873">
        <f t="shared" ca="1" si="196"/>
        <v>45</v>
      </c>
      <c r="G3370" s="873" t="s">
        <v>6369</v>
      </c>
      <c r="H3370" s="877"/>
      <c r="I3370" s="877"/>
    </row>
    <row r="3371" spans="1:9" x14ac:dyDescent="0.35">
      <c r="A3371" s="873" t="b">
        <v>0</v>
      </c>
      <c r="B3371" s="873" t="s">
        <v>6751</v>
      </c>
      <c r="C3371" s="878">
        <v>37</v>
      </c>
      <c r="D3371" s="873">
        <f t="shared" si="194"/>
        <v>-184</v>
      </c>
      <c r="E3371" s="873">
        <f t="shared" si="195"/>
        <v>8</v>
      </c>
      <c r="F3371" s="873">
        <f t="shared" ca="1" si="196"/>
        <v>45</v>
      </c>
      <c r="G3371" s="873" t="s">
        <v>6369</v>
      </c>
      <c r="H3371" s="877"/>
      <c r="I3371" s="877"/>
    </row>
    <row r="3372" spans="1:9" x14ac:dyDescent="0.35">
      <c r="A3372" s="873" t="b">
        <v>0</v>
      </c>
      <c r="B3372" s="873" t="s">
        <v>6752</v>
      </c>
      <c r="C3372" s="878">
        <v>38</v>
      </c>
      <c r="D3372" s="873">
        <f t="shared" si="194"/>
        <v>-183</v>
      </c>
      <c r="E3372" s="873">
        <f t="shared" si="195"/>
        <v>1</v>
      </c>
      <c r="F3372" s="873">
        <f t="shared" ca="1" si="196"/>
        <v>46</v>
      </c>
      <c r="G3372" s="873" t="s">
        <v>6371</v>
      </c>
      <c r="H3372" s="877"/>
      <c r="I3372" s="877"/>
    </row>
    <row r="3373" spans="1:9" x14ac:dyDescent="0.35">
      <c r="A3373" s="873" t="b">
        <v>0</v>
      </c>
      <c r="B3373" s="873" t="s">
        <v>6753</v>
      </c>
      <c r="C3373" s="878">
        <v>38</v>
      </c>
      <c r="D3373" s="873">
        <f t="shared" si="194"/>
        <v>-182</v>
      </c>
      <c r="E3373" s="873">
        <f t="shared" si="195"/>
        <v>2</v>
      </c>
      <c r="F3373" s="873">
        <f t="shared" ca="1" si="196"/>
        <v>46</v>
      </c>
      <c r="G3373" s="873" t="s">
        <v>6371</v>
      </c>
      <c r="H3373" s="877"/>
      <c r="I3373" s="877"/>
    </row>
    <row r="3374" spans="1:9" x14ac:dyDescent="0.35">
      <c r="A3374" s="873" t="b">
        <v>0</v>
      </c>
      <c r="B3374" s="873" t="s">
        <v>6754</v>
      </c>
      <c r="C3374" s="878">
        <v>38</v>
      </c>
      <c r="D3374" s="873">
        <f t="shared" si="194"/>
        <v>-181</v>
      </c>
      <c r="E3374" s="873">
        <f t="shared" si="195"/>
        <v>3</v>
      </c>
      <c r="F3374" s="873">
        <f t="shared" ca="1" si="196"/>
        <v>46</v>
      </c>
      <c r="G3374" s="873" t="s">
        <v>6371</v>
      </c>
      <c r="H3374" s="877"/>
      <c r="I3374" s="877"/>
    </row>
    <row r="3375" spans="1:9" x14ac:dyDescent="0.35">
      <c r="A3375" s="873" t="b">
        <v>0</v>
      </c>
      <c r="B3375" s="873" t="s">
        <v>6755</v>
      </c>
      <c r="C3375" s="878">
        <v>38</v>
      </c>
      <c r="D3375" s="873">
        <f t="shared" si="194"/>
        <v>-180</v>
      </c>
      <c r="E3375" s="873">
        <f t="shared" si="195"/>
        <v>4</v>
      </c>
      <c r="F3375" s="873">
        <f t="shared" ca="1" si="196"/>
        <v>46</v>
      </c>
      <c r="G3375" s="873" t="s">
        <v>6371</v>
      </c>
      <c r="H3375" s="877"/>
      <c r="I3375" s="877"/>
    </row>
    <row r="3376" spans="1:9" x14ac:dyDescent="0.35">
      <c r="A3376" s="873" t="b">
        <v>0</v>
      </c>
      <c r="B3376" s="873" t="s">
        <v>6756</v>
      </c>
      <c r="C3376" s="878">
        <v>38</v>
      </c>
      <c r="D3376" s="873">
        <f t="shared" si="194"/>
        <v>-179</v>
      </c>
      <c r="E3376" s="873">
        <f t="shared" si="195"/>
        <v>5</v>
      </c>
      <c r="F3376" s="873">
        <f t="shared" ca="1" si="196"/>
        <v>46</v>
      </c>
      <c r="G3376" s="873" t="s">
        <v>6371</v>
      </c>
      <c r="H3376" s="877"/>
      <c r="I3376" s="877"/>
    </row>
    <row r="3377" spans="1:9" x14ac:dyDescent="0.35">
      <c r="A3377" s="873" t="b">
        <v>0</v>
      </c>
      <c r="B3377" s="873" t="s">
        <v>6757</v>
      </c>
      <c r="C3377" s="878">
        <v>38</v>
      </c>
      <c r="D3377" s="873">
        <f t="shared" si="194"/>
        <v>-178</v>
      </c>
      <c r="E3377" s="873">
        <f t="shared" si="195"/>
        <v>6</v>
      </c>
      <c r="F3377" s="873">
        <f t="shared" ca="1" si="196"/>
        <v>46</v>
      </c>
      <c r="G3377" s="873" t="s">
        <v>6371</v>
      </c>
      <c r="H3377" s="877"/>
      <c r="I3377" s="877"/>
    </row>
    <row r="3378" spans="1:9" x14ac:dyDescent="0.35">
      <c r="A3378" s="873" t="b">
        <v>0</v>
      </c>
      <c r="B3378" s="873" t="s">
        <v>6758</v>
      </c>
      <c r="C3378" s="878">
        <v>38</v>
      </c>
      <c r="D3378" s="873">
        <f t="shared" si="194"/>
        <v>-177</v>
      </c>
      <c r="E3378" s="873">
        <f t="shared" si="195"/>
        <v>7</v>
      </c>
      <c r="F3378" s="873">
        <f t="shared" ca="1" si="196"/>
        <v>46</v>
      </c>
      <c r="G3378" s="873" t="s">
        <v>6371</v>
      </c>
      <c r="H3378" s="877"/>
      <c r="I3378" s="877"/>
    </row>
    <row r="3379" spans="1:9" x14ac:dyDescent="0.35">
      <c r="A3379" s="873" t="b">
        <v>0</v>
      </c>
      <c r="B3379" s="873" t="s">
        <v>6759</v>
      </c>
      <c r="C3379" s="878">
        <v>38</v>
      </c>
      <c r="D3379" s="873">
        <f t="shared" si="194"/>
        <v>-176</v>
      </c>
      <c r="E3379" s="873">
        <f t="shared" si="195"/>
        <v>8</v>
      </c>
      <c r="F3379" s="873">
        <f t="shared" ca="1" si="196"/>
        <v>46</v>
      </c>
      <c r="G3379" s="873" t="s">
        <v>6371</v>
      </c>
      <c r="H3379" s="877"/>
      <c r="I3379" s="877"/>
    </row>
    <row r="3380" spans="1:9" x14ac:dyDescent="0.35">
      <c r="A3380" s="873" t="b">
        <v>0</v>
      </c>
      <c r="B3380" s="873" t="s">
        <v>6760</v>
      </c>
      <c r="C3380" s="878">
        <v>39</v>
      </c>
      <c r="D3380" s="873">
        <f t="shared" si="194"/>
        <v>-175</v>
      </c>
      <c r="E3380" s="873">
        <f t="shared" si="195"/>
        <v>1</v>
      </c>
      <c r="F3380" s="873">
        <f t="shared" ca="1" si="196"/>
        <v>47</v>
      </c>
      <c r="G3380" s="873" t="s">
        <v>6373</v>
      </c>
      <c r="H3380" s="877"/>
      <c r="I3380" s="877"/>
    </row>
    <row r="3381" spans="1:9" x14ac:dyDescent="0.35">
      <c r="A3381" s="873" t="b">
        <v>0</v>
      </c>
      <c r="B3381" s="873" t="s">
        <v>6761</v>
      </c>
      <c r="C3381" s="878">
        <v>39</v>
      </c>
      <c r="D3381" s="873">
        <f t="shared" si="194"/>
        <v>-174</v>
      </c>
      <c r="E3381" s="873">
        <f t="shared" si="195"/>
        <v>2</v>
      </c>
      <c r="F3381" s="873">
        <f t="shared" ca="1" si="196"/>
        <v>47</v>
      </c>
      <c r="G3381" s="873" t="s">
        <v>6373</v>
      </c>
      <c r="H3381" s="877"/>
      <c r="I3381" s="877"/>
    </row>
    <row r="3382" spans="1:9" x14ac:dyDescent="0.35">
      <c r="A3382" s="873" t="b">
        <v>0</v>
      </c>
      <c r="B3382" s="873" t="s">
        <v>6762</v>
      </c>
      <c r="C3382" s="878">
        <v>39</v>
      </c>
      <c r="D3382" s="873">
        <f t="shared" si="194"/>
        <v>-173</v>
      </c>
      <c r="E3382" s="873">
        <f t="shared" si="195"/>
        <v>3</v>
      </c>
      <c r="F3382" s="873">
        <f t="shared" ca="1" si="196"/>
        <v>47</v>
      </c>
      <c r="G3382" s="873" t="s">
        <v>6373</v>
      </c>
      <c r="H3382" s="877"/>
      <c r="I3382" s="877"/>
    </row>
    <row r="3383" spans="1:9" x14ac:dyDescent="0.35">
      <c r="A3383" s="873" t="b">
        <v>0</v>
      </c>
      <c r="B3383" s="873" t="s">
        <v>6763</v>
      </c>
      <c r="C3383" s="878">
        <v>39</v>
      </c>
      <c r="D3383" s="873">
        <f t="shared" si="194"/>
        <v>-172</v>
      </c>
      <c r="E3383" s="873">
        <f t="shared" si="195"/>
        <v>4</v>
      </c>
      <c r="F3383" s="873">
        <f t="shared" ca="1" si="196"/>
        <v>47</v>
      </c>
      <c r="G3383" s="873" t="s">
        <v>6373</v>
      </c>
      <c r="H3383" s="877"/>
      <c r="I3383" s="877"/>
    </row>
    <row r="3384" spans="1:9" x14ac:dyDescent="0.35">
      <c r="A3384" s="873" t="b">
        <v>0</v>
      </c>
      <c r="B3384" s="873" t="s">
        <v>6764</v>
      </c>
      <c r="C3384" s="878">
        <v>39</v>
      </c>
      <c r="D3384" s="873">
        <f t="shared" si="194"/>
        <v>-171</v>
      </c>
      <c r="E3384" s="873">
        <f t="shared" si="195"/>
        <v>5</v>
      </c>
      <c r="F3384" s="873">
        <f t="shared" ca="1" si="196"/>
        <v>47</v>
      </c>
      <c r="G3384" s="873" t="s">
        <v>6373</v>
      </c>
      <c r="H3384" s="877"/>
      <c r="I3384" s="877"/>
    </row>
    <row r="3385" spans="1:9" x14ac:dyDescent="0.35">
      <c r="A3385" s="873" t="b">
        <v>0</v>
      </c>
      <c r="B3385" s="873" t="s">
        <v>6765</v>
      </c>
      <c r="C3385" s="878">
        <v>39</v>
      </c>
      <c r="D3385" s="873">
        <f t="shared" si="194"/>
        <v>-170</v>
      </c>
      <c r="E3385" s="873">
        <f t="shared" si="195"/>
        <v>6</v>
      </c>
      <c r="F3385" s="873">
        <f t="shared" ca="1" si="196"/>
        <v>47</v>
      </c>
      <c r="G3385" s="873" t="s">
        <v>6373</v>
      </c>
      <c r="H3385" s="877"/>
      <c r="I3385" s="877"/>
    </row>
    <row r="3386" spans="1:9" x14ac:dyDescent="0.35">
      <c r="A3386" s="873" t="b">
        <v>0</v>
      </c>
      <c r="B3386" s="873" t="s">
        <v>6766</v>
      </c>
      <c r="C3386" s="878">
        <v>39</v>
      </c>
      <c r="D3386" s="873">
        <f t="shared" si="194"/>
        <v>-169</v>
      </c>
      <c r="E3386" s="873">
        <f t="shared" si="195"/>
        <v>7</v>
      </c>
      <c r="F3386" s="873">
        <f t="shared" ca="1" si="196"/>
        <v>47</v>
      </c>
      <c r="G3386" s="873" t="s">
        <v>6373</v>
      </c>
      <c r="H3386" s="877"/>
      <c r="I3386" s="877"/>
    </row>
    <row r="3387" spans="1:9" x14ac:dyDescent="0.35">
      <c r="A3387" s="873" t="b">
        <v>0</v>
      </c>
      <c r="B3387" s="873" t="s">
        <v>6767</v>
      </c>
      <c r="C3387" s="878">
        <v>39</v>
      </c>
      <c r="D3387" s="873">
        <f t="shared" si="194"/>
        <v>-168</v>
      </c>
      <c r="E3387" s="873">
        <f t="shared" si="195"/>
        <v>8</v>
      </c>
      <c r="F3387" s="873">
        <f t="shared" ca="1" si="196"/>
        <v>47</v>
      </c>
      <c r="G3387" s="873" t="s">
        <v>6373</v>
      </c>
      <c r="H3387" s="877"/>
      <c r="I3387" s="877"/>
    </row>
    <row r="3388" spans="1:9" x14ac:dyDescent="0.35">
      <c r="A3388" s="873" t="b">
        <v>0</v>
      </c>
      <c r="B3388" s="873" t="s">
        <v>6768</v>
      </c>
      <c r="C3388" s="878">
        <v>40</v>
      </c>
      <c r="D3388" s="873">
        <f t="shared" si="194"/>
        <v>-167</v>
      </c>
      <c r="E3388" s="873">
        <f t="shared" si="195"/>
        <v>1</v>
      </c>
      <c r="F3388" s="873">
        <f t="shared" ca="1" si="196"/>
        <v>48</v>
      </c>
      <c r="G3388" s="873" t="s">
        <v>6375</v>
      </c>
      <c r="H3388" s="877"/>
      <c r="I3388" s="877"/>
    </row>
    <row r="3389" spans="1:9" x14ac:dyDescent="0.35">
      <c r="A3389" s="873" t="b">
        <v>0</v>
      </c>
      <c r="B3389" s="873" t="s">
        <v>6769</v>
      </c>
      <c r="C3389" s="878">
        <v>40</v>
      </c>
      <c r="D3389" s="873">
        <f t="shared" si="194"/>
        <v>-166</v>
      </c>
      <c r="E3389" s="873">
        <f t="shared" si="195"/>
        <v>2</v>
      </c>
      <c r="F3389" s="873">
        <f t="shared" ca="1" si="196"/>
        <v>48</v>
      </c>
      <c r="G3389" s="873" t="s">
        <v>6375</v>
      </c>
      <c r="H3389" s="877"/>
      <c r="I3389" s="877"/>
    </row>
    <row r="3390" spans="1:9" x14ac:dyDescent="0.35">
      <c r="A3390" s="873" t="b">
        <v>0</v>
      </c>
      <c r="B3390" s="873" t="s">
        <v>6770</v>
      </c>
      <c r="C3390" s="878">
        <v>40</v>
      </c>
      <c r="D3390" s="873">
        <f t="shared" si="194"/>
        <v>-165</v>
      </c>
      <c r="E3390" s="873">
        <f t="shared" si="195"/>
        <v>3</v>
      </c>
      <c r="F3390" s="873">
        <f t="shared" ca="1" si="196"/>
        <v>48</v>
      </c>
      <c r="G3390" s="873" t="s">
        <v>6375</v>
      </c>
      <c r="H3390" s="877"/>
      <c r="I3390" s="877"/>
    </row>
    <row r="3391" spans="1:9" x14ac:dyDescent="0.35">
      <c r="A3391" s="873" t="b">
        <v>0</v>
      </c>
      <c r="B3391" s="873" t="s">
        <v>6771</v>
      </c>
      <c r="C3391" s="878">
        <v>40</v>
      </c>
      <c r="D3391" s="873">
        <f t="shared" si="194"/>
        <v>-164</v>
      </c>
      <c r="E3391" s="873">
        <f t="shared" si="195"/>
        <v>4</v>
      </c>
      <c r="F3391" s="873">
        <f t="shared" ca="1" si="196"/>
        <v>48</v>
      </c>
      <c r="G3391" s="873" t="s">
        <v>6375</v>
      </c>
      <c r="H3391" s="877"/>
      <c r="I3391" s="877"/>
    </row>
    <row r="3392" spans="1:9" x14ac:dyDescent="0.35">
      <c r="A3392" s="873" t="b">
        <v>0</v>
      </c>
      <c r="B3392" s="873" t="s">
        <v>6772</v>
      </c>
      <c r="C3392" s="878">
        <v>40</v>
      </c>
      <c r="D3392" s="873">
        <f t="shared" si="194"/>
        <v>-163</v>
      </c>
      <c r="E3392" s="873">
        <f t="shared" si="195"/>
        <v>5</v>
      </c>
      <c r="F3392" s="873">
        <f t="shared" ca="1" si="196"/>
        <v>48</v>
      </c>
      <c r="G3392" s="873" t="s">
        <v>6375</v>
      </c>
      <c r="H3392" s="877"/>
      <c r="I3392" s="877"/>
    </row>
    <row r="3393" spans="1:9" x14ac:dyDescent="0.35">
      <c r="A3393" s="873" t="b">
        <v>0</v>
      </c>
      <c r="B3393" s="873" t="s">
        <v>6773</v>
      </c>
      <c r="C3393" s="878">
        <v>40</v>
      </c>
      <c r="D3393" s="873">
        <f t="shared" si="194"/>
        <v>-162</v>
      </c>
      <c r="E3393" s="873">
        <f t="shared" si="195"/>
        <v>6</v>
      </c>
      <c r="F3393" s="873">
        <f t="shared" ca="1" si="196"/>
        <v>48</v>
      </c>
      <c r="G3393" s="873" t="s">
        <v>6375</v>
      </c>
      <c r="H3393" s="877"/>
      <c r="I3393" s="877"/>
    </row>
    <row r="3394" spans="1:9" x14ac:dyDescent="0.35">
      <c r="A3394" s="873" t="b">
        <v>0</v>
      </c>
      <c r="B3394" s="873" t="s">
        <v>6774</v>
      </c>
      <c r="C3394" s="878">
        <v>40</v>
      </c>
      <c r="D3394" s="873">
        <f t="shared" si="194"/>
        <v>-161</v>
      </c>
      <c r="E3394" s="873">
        <f t="shared" si="195"/>
        <v>7</v>
      </c>
      <c r="F3394" s="873">
        <f t="shared" ca="1" si="196"/>
        <v>48</v>
      </c>
      <c r="G3394" s="873" t="s">
        <v>6375</v>
      </c>
      <c r="H3394" s="877"/>
      <c r="I3394" s="877"/>
    </row>
    <row r="3395" spans="1:9" x14ac:dyDescent="0.35">
      <c r="A3395" s="873" t="b">
        <v>0</v>
      </c>
      <c r="B3395" s="873" t="s">
        <v>6775</v>
      </c>
      <c r="C3395" s="878">
        <v>40</v>
      </c>
      <c r="D3395" s="873">
        <f t="shared" si="194"/>
        <v>-160</v>
      </c>
      <c r="E3395" s="873">
        <f t="shared" si="195"/>
        <v>8</v>
      </c>
      <c r="F3395" s="873">
        <f t="shared" ca="1" si="196"/>
        <v>48</v>
      </c>
      <c r="G3395" s="873" t="s">
        <v>6375</v>
      </c>
      <c r="H3395" s="877"/>
      <c r="I3395" s="877"/>
    </row>
    <row r="3396" spans="1:9" x14ac:dyDescent="0.35">
      <c r="A3396" s="873" t="b">
        <v>0</v>
      </c>
      <c r="B3396" s="873" t="s">
        <v>6776</v>
      </c>
      <c r="C3396" s="878">
        <v>41</v>
      </c>
      <c r="D3396" s="873">
        <f t="shared" ref="D3396:D3459" si="197">D3395+1</f>
        <v>-159</v>
      </c>
      <c r="E3396" s="873">
        <f t="shared" ref="E3396:E3459" si="198">COUNTIF(C3226:C3396,C3396)</f>
        <v>1</v>
      </c>
      <c r="F3396" s="873">
        <f t="shared" ref="F3396:F3459" ca="1" si="199">IF(C3396=1,9,IF(E3395=MAX(E3394:E3396),F3394+1,F3395))</f>
        <v>49</v>
      </c>
      <c r="G3396" s="873" t="s">
        <v>6377</v>
      </c>
      <c r="H3396" s="877"/>
      <c r="I3396" s="877"/>
    </row>
    <row r="3397" spans="1:9" x14ac:dyDescent="0.35">
      <c r="A3397" s="873" t="b">
        <v>0</v>
      </c>
      <c r="B3397" s="873" t="s">
        <v>6777</v>
      </c>
      <c r="C3397" s="878">
        <v>41</v>
      </c>
      <c r="D3397" s="873">
        <f t="shared" si="197"/>
        <v>-158</v>
      </c>
      <c r="E3397" s="873">
        <f t="shared" si="198"/>
        <v>2</v>
      </c>
      <c r="F3397" s="873">
        <f t="shared" ca="1" si="199"/>
        <v>49</v>
      </c>
      <c r="G3397" s="873" t="s">
        <v>6377</v>
      </c>
      <c r="H3397" s="877"/>
      <c r="I3397" s="877"/>
    </row>
    <row r="3398" spans="1:9" x14ac:dyDescent="0.35">
      <c r="A3398" s="873" t="b">
        <v>0</v>
      </c>
      <c r="B3398" s="873" t="s">
        <v>6778</v>
      </c>
      <c r="C3398" s="878">
        <v>41</v>
      </c>
      <c r="D3398" s="873">
        <f t="shared" si="197"/>
        <v>-157</v>
      </c>
      <c r="E3398" s="873">
        <f t="shared" si="198"/>
        <v>3</v>
      </c>
      <c r="F3398" s="873">
        <f t="shared" ca="1" si="199"/>
        <v>49</v>
      </c>
      <c r="G3398" s="873" t="s">
        <v>6377</v>
      </c>
      <c r="H3398" s="877"/>
      <c r="I3398" s="877"/>
    </row>
    <row r="3399" spans="1:9" x14ac:dyDescent="0.35">
      <c r="A3399" s="873" t="b">
        <v>0</v>
      </c>
      <c r="B3399" s="873" t="s">
        <v>6779</v>
      </c>
      <c r="C3399" s="878">
        <v>41</v>
      </c>
      <c r="D3399" s="873">
        <f t="shared" si="197"/>
        <v>-156</v>
      </c>
      <c r="E3399" s="873">
        <f t="shared" si="198"/>
        <v>4</v>
      </c>
      <c r="F3399" s="873">
        <f t="shared" ca="1" si="199"/>
        <v>49</v>
      </c>
      <c r="G3399" s="873" t="s">
        <v>6377</v>
      </c>
      <c r="H3399" s="877"/>
      <c r="I3399" s="877"/>
    </row>
    <row r="3400" spans="1:9" x14ac:dyDescent="0.35">
      <c r="A3400" s="873" t="b">
        <v>0</v>
      </c>
      <c r="B3400" s="873" t="s">
        <v>6780</v>
      </c>
      <c r="C3400" s="878">
        <v>41</v>
      </c>
      <c r="D3400" s="873">
        <f t="shared" si="197"/>
        <v>-155</v>
      </c>
      <c r="E3400" s="873">
        <f t="shared" si="198"/>
        <v>5</v>
      </c>
      <c r="F3400" s="873">
        <f t="shared" ca="1" si="199"/>
        <v>49</v>
      </c>
      <c r="G3400" s="873" t="s">
        <v>6377</v>
      </c>
      <c r="H3400" s="877"/>
      <c r="I3400" s="877"/>
    </row>
    <row r="3401" spans="1:9" x14ac:dyDescent="0.35">
      <c r="A3401" s="873" t="b">
        <v>0</v>
      </c>
      <c r="B3401" s="873" t="s">
        <v>6781</v>
      </c>
      <c r="C3401" s="878">
        <v>41</v>
      </c>
      <c r="D3401" s="873">
        <f t="shared" si="197"/>
        <v>-154</v>
      </c>
      <c r="E3401" s="873">
        <f t="shared" si="198"/>
        <v>6</v>
      </c>
      <c r="F3401" s="873">
        <f t="shared" ca="1" si="199"/>
        <v>49</v>
      </c>
      <c r="G3401" s="873" t="s">
        <v>6377</v>
      </c>
      <c r="H3401" s="877"/>
      <c r="I3401" s="877"/>
    </row>
    <row r="3402" spans="1:9" x14ac:dyDescent="0.35">
      <c r="A3402" s="873" t="b">
        <v>0</v>
      </c>
      <c r="B3402" s="873" t="s">
        <v>6782</v>
      </c>
      <c r="C3402" s="878">
        <v>41</v>
      </c>
      <c r="D3402" s="873">
        <f t="shared" si="197"/>
        <v>-153</v>
      </c>
      <c r="E3402" s="873">
        <f t="shared" si="198"/>
        <v>7</v>
      </c>
      <c r="F3402" s="873">
        <f t="shared" ca="1" si="199"/>
        <v>49</v>
      </c>
      <c r="G3402" s="873" t="s">
        <v>6377</v>
      </c>
      <c r="H3402" s="877"/>
      <c r="I3402" s="877"/>
    </row>
    <row r="3403" spans="1:9" x14ac:dyDescent="0.35">
      <c r="A3403" s="873" t="b">
        <v>0</v>
      </c>
      <c r="B3403" s="873" t="s">
        <v>6783</v>
      </c>
      <c r="C3403" s="878">
        <v>41</v>
      </c>
      <c r="D3403" s="873">
        <f t="shared" si="197"/>
        <v>-152</v>
      </c>
      <c r="E3403" s="873">
        <f t="shared" si="198"/>
        <v>8</v>
      </c>
      <c r="F3403" s="873">
        <f t="shared" ca="1" si="199"/>
        <v>49</v>
      </c>
      <c r="G3403" s="873" t="s">
        <v>6377</v>
      </c>
      <c r="H3403" s="877"/>
      <c r="I3403" s="877"/>
    </row>
    <row r="3404" spans="1:9" x14ac:dyDescent="0.35">
      <c r="A3404" s="873" t="b">
        <v>0</v>
      </c>
      <c r="B3404" s="873" t="s">
        <v>6784</v>
      </c>
      <c r="C3404" s="878">
        <v>42</v>
      </c>
      <c r="D3404" s="873">
        <f t="shared" si="197"/>
        <v>-151</v>
      </c>
      <c r="E3404" s="873">
        <f t="shared" si="198"/>
        <v>1</v>
      </c>
      <c r="F3404" s="873">
        <f t="shared" ca="1" si="199"/>
        <v>50</v>
      </c>
      <c r="G3404" s="873" t="s">
        <v>6379</v>
      </c>
      <c r="H3404" s="877"/>
      <c r="I3404" s="877"/>
    </row>
    <row r="3405" spans="1:9" x14ac:dyDescent="0.35">
      <c r="A3405" s="873" t="b">
        <v>0</v>
      </c>
      <c r="B3405" s="873" t="s">
        <v>6785</v>
      </c>
      <c r="C3405" s="878">
        <v>42</v>
      </c>
      <c r="D3405" s="873">
        <f t="shared" si="197"/>
        <v>-150</v>
      </c>
      <c r="E3405" s="873">
        <f t="shared" si="198"/>
        <v>2</v>
      </c>
      <c r="F3405" s="873">
        <f t="shared" ca="1" si="199"/>
        <v>50</v>
      </c>
      <c r="G3405" s="873" t="s">
        <v>6379</v>
      </c>
      <c r="H3405" s="877"/>
      <c r="I3405" s="877"/>
    </row>
    <row r="3406" spans="1:9" x14ac:dyDescent="0.35">
      <c r="A3406" s="873" t="b">
        <v>0</v>
      </c>
      <c r="B3406" s="873" t="s">
        <v>6786</v>
      </c>
      <c r="C3406" s="878">
        <v>42</v>
      </c>
      <c r="D3406" s="873">
        <f t="shared" si="197"/>
        <v>-149</v>
      </c>
      <c r="E3406" s="873">
        <f t="shared" si="198"/>
        <v>3</v>
      </c>
      <c r="F3406" s="873">
        <f t="shared" ca="1" si="199"/>
        <v>50</v>
      </c>
      <c r="G3406" s="873" t="s">
        <v>6379</v>
      </c>
      <c r="H3406" s="877"/>
      <c r="I3406" s="877"/>
    </row>
    <row r="3407" spans="1:9" x14ac:dyDescent="0.35">
      <c r="A3407" s="873" t="b">
        <v>0</v>
      </c>
      <c r="B3407" s="873" t="s">
        <v>6787</v>
      </c>
      <c r="C3407" s="878">
        <v>42</v>
      </c>
      <c r="D3407" s="873">
        <f t="shared" si="197"/>
        <v>-148</v>
      </c>
      <c r="E3407" s="873">
        <f t="shared" si="198"/>
        <v>4</v>
      </c>
      <c r="F3407" s="873">
        <f t="shared" ca="1" si="199"/>
        <v>50</v>
      </c>
      <c r="G3407" s="873" t="s">
        <v>6379</v>
      </c>
      <c r="H3407" s="877"/>
      <c r="I3407" s="877"/>
    </row>
    <row r="3408" spans="1:9" x14ac:dyDescent="0.35">
      <c r="A3408" s="873" t="b">
        <v>0</v>
      </c>
      <c r="B3408" s="873" t="s">
        <v>6788</v>
      </c>
      <c r="C3408" s="878">
        <v>42</v>
      </c>
      <c r="D3408" s="873">
        <f t="shared" si="197"/>
        <v>-147</v>
      </c>
      <c r="E3408" s="873">
        <f t="shared" si="198"/>
        <v>5</v>
      </c>
      <c r="F3408" s="873">
        <f t="shared" ca="1" si="199"/>
        <v>50</v>
      </c>
      <c r="G3408" s="873" t="s">
        <v>6379</v>
      </c>
      <c r="H3408" s="877"/>
      <c r="I3408" s="877"/>
    </row>
    <row r="3409" spans="1:9" x14ac:dyDescent="0.35">
      <c r="A3409" s="873" t="b">
        <v>0</v>
      </c>
      <c r="B3409" s="873" t="s">
        <v>6789</v>
      </c>
      <c r="C3409" s="878">
        <v>42</v>
      </c>
      <c r="D3409" s="873">
        <f t="shared" si="197"/>
        <v>-146</v>
      </c>
      <c r="E3409" s="873">
        <f t="shared" si="198"/>
        <v>6</v>
      </c>
      <c r="F3409" s="873">
        <f t="shared" ca="1" si="199"/>
        <v>50</v>
      </c>
      <c r="G3409" s="873" t="s">
        <v>6379</v>
      </c>
      <c r="H3409" s="877"/>
      <c r="I3409" s="877"/>
    </row>
    <row r="3410" spans="1:9" x14ac:dyDescent="0.35">
      <c r="A3410" s="873" t="b">
        <v>0</v>
      </c>
      <c r="B3410" s="873" t="s">
        <v>6790</v>
      </c>
      <c r="C3410" s="878">
        <v>42</v>
      </c>
      <c r="D3410" s="873">
        <f t="shared" si="197"/>
        <v>-145</v>
      </c>
      <c r="E3410" s="873">
        <f t="shared" si="198"/>
        <v>7</v>
      </c>
      <c r="F3410" s="873">
        <f t="shared" ca="1" si="199"/>
        <v>50</v>
      </c>
      <c r="G3410" s="873" t="s">
        <v>6379</v>
      </c>
      <c r="H3410" s="877"/>
      <c r="I3410" s="877"/>
    </row>
    <row r="3411" spans="1:9" x14ac:dyDescent="0.35">
      <c r="A3411" s="873" t="b">
        <v>0</v>
      </c>
      <c r="B3411" s="873" t="s">
        <v>6791</v>
      </c>
      <c r="C3411" s="878">
        <v>42</v>
      </c>
      <c r="D3411" s="873">
        <f t="shared" si="197"/>
        <v>-144</v>
      </c>
      <c r="E3411" s="873">
        <f t="shared" si="198"/>
        <v>8</v>
      </c>
      <c r="F3411" s="873">
        <f t="shared" ca="1" si="199"/>
        <v>50</v>
      </c>
      <c r="G3411" s="873" t="s">
        <v>6379</v>
      </c>
      <c r="H3411" s="877"/>
      <c r="I3411" s="877"/>
    </row>
    <row r="3412" spans="1:9" x14ac:dyDescent="0.35">
      <c r="A3412" s="873" t="b">
        <v>0</v>
      </c>
      <c r="B3412" s="873" t="s">
        <v>6792</v>
      </c>
      <c r="C3412" s="878">
        <v>43</v>
      </c>
      <c r="D3412" s="873">
        <f t="shared" si="197"/>
        <v>-143</v>
      </c>
      <c r="E3412" s="873">
        <f t="shared" si="198"/>
        <v>1</v>
      </c>
      <c r="F3412" s="873">
        <f t="shared" ca="1" si="199"/>
        <v>51</v>
      </c>
      <c r="G3412" s="873" t="s">
        <v>6381</v>
      </c>
      <c r="H3412" s="877"/>
      <c r="I3412" s="877"/>
    </row>
    <row r="3413" spans="1:9" x14ac:dyDescent="0.35">
      <c r="A3413" s="873" t="b">
        <v>0</v>
      </c>
      <c r="B3413" s="873" t="s">
        <v>6793</v>
      </c>
      <c r="C3413" s="878">
        <v>43</v>
      </c>
      <c r="D3413" s="873">
        <f t="shared" si="197"/>
        <v>-142</v>
      </c>
      <c r="E3413" s="873">
        <f t="shared" si="198"/>
        <v>2</v>
      </c>
      <c r="F3413" s="873">
        <f t="shared" ca="1" si="199"/>
        <v>51</v>
      </c>
      <c r="G3413" s="873" t="s">
        <v>6381</v>
      </c>
      <c r="H3413" s="877"/>
      <c r="I3413" s="877"/>
    </row>
    <row r="3414" spans="1:9" x14ac:dyDescent="0.35">
      <c r="A3414" s="873" t="b">
        <v>0</v>
      </c>
      <c r="B3414" s="873" t="s">
        <v>6794</v>
      </c>
      <c r="C3414" s="878">
        <v>43</v>
      </c>
      <c r="D3414" s="873">
        <f t="shared" si="197"/>
        <v>-141</v>
      </c>
      <c r="E3414" s="873">
        <f t="shared" si="198"/>
        <v>3</v>
      </c>
      <c r="F3414" s="873">
        <f t="shared" ca="1" si="199"/>
        <v>51</v>
      </c>
      <c r="G3414" s="873" t="s">
        <v>6381</v>
      </c>
      <c r="H3414" s="877"/>
      <c r="I3414" s="877"/>
    </row>
    <row r="3415" spans="1:9" x14ac:dyDescent="0.35">
      <c r="A3415" s="873" t="b">
        <v>0</v>
      </c>
      <c r="B3415" s="873" t="s">
        <v>6795</v>
      </c>
      <c r="C3415" s="878">
        <v>43</v>
      </c>
      <c r="D3415" s="873">
        <f t="shared" si="197"/>
        <v>-140</v>
      </c>
      <c r="E3415" s="873">
        <f t="shared" si="198"/>
        <v>4</v>
      </c>
      <c r="F3415" s="873">
        <f t="shared" ca="1" si="199"/>
        <v>51</v>
      </c>
      <c r="G3415" s="873" t="s">
        <v>6381</v>
      </c>
      <c r="H3415" s="877"/>
      <c r="I3415" s="877"/>
    </row>
    <row r="3416" spans="1:9" x14ac:dyDescent="0.35">
      <c r="A3416" s="873" t="b">
        <v>0</v>
      </c>
      <c r="B3416" s="873" t="s">
        <v>6796</v>
      </c>
      <c r="C3416" s="878">
        <v>43</v>
      </c>
      <c r="D3416" s="873">
        <f t="shared" si="197"/>
        <v>-139</v>
      </c>
      <c r="E3416" s="873">
        <f t="shared" si="198"/>
        <v>5</v>
      </c>
      <c r="F3416" s="873">
        <f t="shared" ca="1" si="199"/>
        <v>51</v>
      </c>
      <c r="G3416" s="873" t="s">
        <v>6381</v>
      </c>
      <c r="H3416" s="877"/>
      <c r="I3416" s="877"/>
    </row>
    <row r="3417" spans="1:9" x14ac:dyDescent="0.35">
      <c r="A3417" s="873" t="b">
        <v>0</v>
      </c>
      <c r="B3417" s="873" t="s">
        <v>6797</v>
      </c>
      <c r="C3417" s="878">
        <v>43</v>
      </c>
      <c r="D3417" s="873">
        <f t="shared" si="197"/>
        <v>-138</v>
      </c>
      <c r="E3417" s="873">
        <f t="shared" si="198"/>
        <v>6</v>
      </c>
      <c r="F3417" s="873">
        <f t="shared" ca="1" si="199"/>
        <v>51</v>
      </c>
      <c r="G3417" s="873" t="s">
        <v>6381</v>
      </c>
      <c r="H3417" s="877"/>
      <c r="I3417" s="877"/>
    </row>
    <row r="3418" spans="1:9" x14ac:dyDescent="0.35">
      <c r="A3418" s="873" t="b">
        <v>0</v>
      </c>
      <c r="B3418" s="873" t="s">
        <v>6798</v>
      </c>
      <c r="C3418" s="878">
        <v>43</v>
      </c>
      <c r="D3418" s="873">
        <f t="shared" si="197"/>
        <v>-137</v>
      </c>
      <c r="E3418" s="873">
        <f t="shared" si="198"/>
        <v>7</v>
      </c>
      <c r="F3418" s="873">
        <f t="shared" ca="1" si="199"/>
        <v>51</v>
      </c>
      <c r="G3418" s="873" t="s">
        <v>6381</v>
      </c>
      <c r="H3418" s="877"/>
      <c r="I3418" s="877"/>
    </row>
    <row r="3419" spans="1:9" x14ac:dyDescent="0.35">
      <c r="A3419" s="873" t="b">
        <v>0</v>
      </c>
      <c r="B3419" s="873" t="s">
        <v>6799</v>
      </c>
      <c r="C3419" s="878">
        <v>43</v>
      </c>
      <c r="D3419" s="873">
        <f t="shared" si="197"/>
        <v>-136</v>
      </c>
      <c r="E3419" s="873">
        <f t="shared" si="198"/>
        <v>8</v>
      </c>
      <c r="F3419" s="873">
        <f t="shared" ca="1" si="199"/>
        <v>51</v>
      </c>
      <c r="G3419" s="873" t="s">
        <v>6381</v>
      </c>
      <c r="H3419" s="877"/>
      <c r="I3419" s="877"/>
    </row>
    <row r="3420" spans="1:9" x14ac:dyDescent="0.35">
      <c r="A3420" s="873" t="b">
        <v>0</v>
      </c>
      <c r="B3420" s="873" t="s">
        <v>6800</v>
      </c>
      <c r="C3420" s="878">
        <v>44</v>
      </c>
      <c r="D3420" s="873">
        <f t="shared" si="197"/>
        <v>-135</v>
      </c>
      <c r="E3420" s="873">
        <f t="shared" si="198"/>
        <v>1</v>
      </c>
      <c r="F3420" s="873">
        <f t="shared" ca="1" si="199"/>
        <v>52</v>
      </c>
      <c r="G3420" s="873" t="s">
        <v>6383</v>
      </c>
      <c r="H3420" s="877"/>
      <c r="I3420" s="877"/>
    </row>
    <row r="3421" spans="1:9" x14ac:dyDescent="0.35">
      <c r="A3421" s="873" t="b">
        <v>0</v>
      </c>
      <c r="B3421" s="873" t="s">
        <v>6801</v>
      </c>
      <c r="C3421" s="878">
        <v>44</v>
      </c>
      <c r="D3421" s="873">
        <f t="shared" si="197"/>
        <v>-134</v>
      </c>
      <c r="E3421" s="873">
        <f t="shared" si="198"/>
        <v>2</v>
      </c>
      <c r="F3421" s="873">
        <f t="shared" ca="1" si="199"/>
        <v>52</v>
      </c>
      <c r="G3421" s="873" t="s">
        <v>6383</v>
      </c>
      <c r="H3421" s="877"/>
      <c r="I3421" s="877"/>
    </row>
    <row r="3422" spans="1:9" x14ac:dyDescent="0.35">
      <c r="A3422" s="873" t="b">
        <v>0</v>
      </c>
      <c r="B3422" s="873" t="s">
        <v>6802</v>
      </c>
      <c r="C3422" s="878">
        <v>44</v>
      </c>
      <c r="D3422" s="873">
        <f t="shared" si="197"/>
        <v>-133</v>
      </c>
      <c r="E3422" s="873">
        <f t="shared" si="198"/>
        <v>3</v>
      </c>
      <c r="F3422" s="873">
        <f t="shared" ca="1" si="199"/>
        <v>52</v>
      </c>
      <c r="G3422" s="873" t="s">
        <v>6383</v>
      </c>
      <c r="H3422" s="877"/>
      <c r="I3422" s="877"/>
    </row>
    <row r="3423" spans="1:9" x14ac:dyDescent="0.35">
      <c r="A3423" s="873" t="b">
        <v>0</v>
      </c>
      <c r="B3423" s="873" t="s">
        <v>6803</v>
      </c>
      <c r="C3423" s="878">
        <v>44</v>
      </c>
      <c r="D3423" s="873">
        <f t="shared" si="197"/>
        <v>-132</v>
      </c>
      <c r="E3423" s="873">
        <f t="shared" si="198"/>
        <v>4</v>
      </c>
      <c r="F3423" s="873">
        <f t="shared" ca="1" si="199"/>
        <v>52</v>
      </c>
      <c r="G3423" s="873" t="s">
        <v>6383</v>
      </c>
      <c r="H3423" s="877"/>
      <c r="I3423" s="877"/>
    </row>
    <row r="3424" spans="1:9" x14ac:dyDescent="0.35">
      <c r="A3424" s="873" t="b">
        <v>0</v>
      </c>
      <c r="B3424" s="873" t="s">
        <v>6804</v>
      </c>
      <c r="C3424" s="878">
        <v>44</v>
      </c>
      <c r="D3424" s="873">
        <f t="shared" si="197"/>
        <v>-131</v>
      </c>
      <c r="E3424" s="873">
        <f t="shared" si="198"/>
        <v>5</v>
      </c>
      <c r="F3424" s="873">
        <f t="shared" ca="1" si="199"/>
        <v>52</v>
      </c>
      <c r="G3424" s="873" t="s">
        <v>6383</v>
      </c>
      <c r="H3424" s="877"/>
      <c r="I3424" s="877"/>
    </row>
    <row r="3425" spans="1:9" x14ac:dyDescent="0.35">
      <c r="A3425" s="873" t="b">
        <v>0</v>
      </c>
      <c r="B3425" s="873" t="s">
        <v>6805</v>
      </c>
      <c r="C3425" s="878">
        <v>44</v>
      </c>
      <c r="D3425" s="873">
        <f t="shared" si="197"/>
        <v>-130</v>
      </c>
      <c r="E3425" s="873">
        <f t="shared" si="198"/>
        <v>6</v>
      </c>
      <c r="F3425" s="873">
        <f t="shared" ca="1" si="199"/>
        <v>52</v>
      </c>
      <c r="G3425" s="873" t="s">
        <v>6383</v>
      </c>
      <c r="H3425" s="877"/>
      <c r="I3425" s="877"/>
    </row>
    <row r="3426" spans="1:9" x14ac:dyDescent="0.35">
      <c r="A3426" s="873" t="b">
        <v>0</v>
      </c>
      <c r="B3426" s="873" t="s">
        <v>6806</v>
      </c>
      <c r="C3426" s="878">
        <v>44</v>
      </c>
      <c r="D3426" s="873">
        <f t="shared" si="197"/>
        <v>-129</v>
      </c>
      <c r="E3426" s="873">
        <f t="shared" si="198"/>
        <v>7</v>
      </c>
      <c r="F3426" s="873">
        <f t="shared" ca="1" si="199"/>
        <v>52</v>
      </c>
      <c r="G3426" s="873" t="s">
        <v>6383</v>
      </c>
      <c r="H3426" s="877"/>
      <c r="I3426" s="877"/>
    </row>
    <row r="3427" spans="1:9" x14ac:dyDescent="0.35">
      <c r="A3427" s="873" t="b">
        <v>0</v>
      </c>
      <c r="B3427" s="873" t="s">
        <v>6807</v>
      </c>
      <c r="C3427" s="878">
        <v>44</v>
      </c>
      <c r="D3427" s="873">
        <f t="shared" si="197"/>
        <v>-128</v>
      </c>
      <c r="E3427" s="873">
        <f t="shared" si="198"/>
        <v>8</v>
      </c>
      <c r="F3427" s="873">
        <f t="shared" ca="1" si="199"/>
        <v>52</v>
      </c>
      <c r="G3427" s="873" t="s">
        <v>6383</v>
      </c>
      <c r="H3427" s="877"/>
      <c r="I3427" s="877"/>
    </row>
    <row r="3428" spans="1:9" x14ac:dyDescent="0.35">
      <c r="A3428" s="873" t="b">
        <v>0</v>
      </c>
      <c r="B3428" s="873" t="s">
        <v>6808</v>
      </c>
      <c r="C3428" s="878">
        <v>45</v>
      </c>
      <c r="D3428" s="873">
        <f t="shared" si="197"/>
        <v>-127</v>
      </c>
      <c r="E3428" s="873">
        <f t="shared" si="198"/>
        <v>1</v>
      </c>
      <c r="F3428" s="873">
        <f t="shared" ca="1" si="199"/>
        <v>53</v>
      </c>
      <c r="G3428" s="873" t="s">
        <v>6385</v>
      </c>
      <c r="H3428" s="877"/>
      <c r="I3428" s="877"/>
    </row>
    <row r="3429" spans="1:9" x14ac:dyDescent="0.35">
      <c r="A3429" s="873" t="b">
        <v>0</v>
      </c>
      <c r="B3429" s="873" t="s">
        <v>6809</v>
      </c>
      <c r="C3429" s="878">
        <v>45</v>
      </c>
      <c r="D3429" s="873">
        <f t="shared" si="197"/>
        <v>-126</v>
      </c>
      <c r="E3429" s="873">
        <f t="shared" si="198"/>
        <v>2</v>
      </c>
      <c r="F3429" s="873">
        <f t="shared" ca="1" si="199"/>
        <v>53</v>
      </c>
      <c r="G3429" s="873" t="s">
        <v>6385</v>
      </c>
      <c r="H3429" s="877"/>
      <c r="I3429" s="877"/>
    </row>
    <row r="3430" spans="1:9" x14ac:dyDescent="0.35">
      <c r="A3430" s="873" t="b">
        <v>0</v>
      </c>
      <c r="B3430" s="873" t="s">
        <v>6810</v>
      </c>
      <c r="C3430" s="878">
        <v>45</v>
      </c>
      <c r="D3430" s="873">
        <f t="shared" si="197"/>
        <v>-125</v>
      </c>
      <c r="E3430" s="873">
        <f t="shared" si="198"/>
        <v>3</v>
      </c>
      <c r="F3430" s="873">
        <f t="shared" ca="1" si="199"/>
        <v>53</v>
      </c>
      <c r="G3430" s="873" t="s">
        <v>6385</v>
      </c>
      <c r="H3430" s="877"/>
      <c r="I3430" s="877"/>
    </row>
    <row r="3431" spans="1:9" x14ac:dyDescent="0.35">
      <c r="A3431" s="873" t="b">
        <v>0</v>
      </c>
      <c r="B3431" s="873" t="s">
        <v>6811</v>
      </c>
      <c r="C3431" s="878">
        <v>45</v>
      </c>
      <c r="D3431" s="873">
        <f t="shared" si="197"/>
        <v>-124</v>
      </c>
      <c r="E3431" s="873">
        <f t="shared" si="198"/>
        <v>4</v>
      </c>
      <c r="F3431" s="873">
        <f t="shared" ca="1" si="199"/>
        <v>53</v>
      </c>
      <c r="G3431" s="873" t="s">
        <v>6385</v>
      </c>
      <c r="H3431" s="877"/>
      <c r="I3431" s="877"/>
    </row>
    <row r="3432" spans="1:9" x14ac:dyDescent="0.35">
      <c r="A3432" s="873" t="b">
        <v>0</v>
      </c>
      <c r="B3432" s="873" t="s">
        <v>6812</v>
      </c>
      <c r="C3432" s="878">
        <v>45</v>
      </c>
      <c r="D3432" s="873">
        <f t="shared" si="197"/>
        <v>-123</v>
      </c>
      <c r="E3432" s="873">
        <f t="shared" si="198"/>
        <v>5</v>
      </c>
      <c r="F3432" s="873">
        <f t="shared" ca="1" si="199"/>
        <v>53</v>
      </c>
      <c r="G3432" s="873" t="s">
        <v>6385</v>
      </c>
      <c r="H3432" s="877"/>
      <c r="I3432" s="877"/>
    </row>
    <row r="3433" spans="1:9" x14ac:dyDescent="0.35">
      <c r="A3433" s="873" t="b">
        <v>0</v>
      </c>
      <c r="B3433" s="873" t="s">
        <v>6813</v>
      </c>
      <c r="C3433" s="878">
        <v>45</v>
      </c>
      <c r="D3433" s="873">
        <f t="shared" si="197"/>
        <v>-122</v>
      </c>
      <c r="E3433" s="873">
        <f t="shared" si="198"/>
        <v>6</v>
      </c>
      <c r="F3433" s="873">
        <f t="shared" ca="1" si="199"/>
        <v>53</v>
      </c>
      <c r="G3433" s="873" t="s">
        <v>6385</v>
      </c>
      <c r="H3433" s="877"/>
      <c r="I3433" s="877"/>
    </row>
    <row r="3434" spans="1:9" x14ac:dyDescent="0.35">
      <c r="A3434" s="873" t="b">
        <v>0</v>
      </c>
      <c r="B3434" s="873" t="s">
        <v>6814</v>
      </c>
      <c r="C3434" s="878">
        <v>45</v>
      </c>
      <c r="D3434" s="873">
        <f t="shared" si="197"/>
        <v>-121</v>
      </c>
      <c r="E3434" s="873">
        <f t="shared" si="198"/>
        <v>7</v>
      </c>
      <c r="F3434" s="873">
        <f t="shared" ca="1" si="199"/>
        <v>53</v>
      </c>
      <c r="G3434" s="873" t="s">
        <v>6385</v>
      </c>
      <c r="H3434" s="877"/>
      <c r="I3434" s="877"/>
    </row>
    <row r="3435" spans="1:9" x14ac:dyDescent="0.35">
      <c r="A3435" s="873" t="b">
        <v>0</v>
      </c>
      <c r="B3435" s="873" t="s">
        <v>6815</v>
      </c>
      <c r="C3435" s="878">
        <v>45</v>
      </c>
      <c r="D3435" s="873">
        <f t="shared" si="197"/>
        <v>-120</v>
      </c>
      <c r="E3435" s="873">
        <f t="shared" si="198"/>
        <v>8</v>
      </c>
      <c r="F3435" s="873">
        <f t="shared" ca="1" si="199"/>
        <v>53</v>
      </c>
      <c r="G3435" s="873" t="s">
        <v>6385</v>
      </c>
      <c r="H3435" s="877"/>
      <c r="I3435" s="877"/>
    </row>
    <row r="3436" spans="1:9" x14ac:dyDescent="0.35">
      <c r="A3436" s="873" t="b">
        <v>0</v>
      </c>
      <c r="B3436" s="873" t="s">
        <v>6816</v>
      </c>
      <c r="C3436" s="878">
        <v>46</v>
      </c>
      <c r="D3436" s="873">
        <f t="shared" si="197"/>
        <v>-119</v>
      </c>
      <c r="E3436" s="873">
        <f t="shared" si="198"/>
        <v>1</v>
      </c>
      <c r="F3436" s="873">
        <f t="shared" ca="1" si="199"/>
        <v>54</v>
      </c>
      <c r="G3436" s="873" t="s">
        <v>6387</v>
      </c>
      <c r="H3436" s="877"/>
      <c r="I3436" s="877"/>
    </row>
    <row r="3437" spans="1:9" x14ac:dyDescent="0.35">
      <c r="A3437" s="873" t="b">
        <v>0</v>
      </c>
      <c r="B3437" s="873" t="s">
        <v>6817</v>
      </c>
      <c r="C3437" s="878">
        <v>46</v>
      </c>
      <c r="D3437" s="873">
        <f t="shared" si="197"/>
        <v>-118</v>
      </c>
      <c r="E3437" s="873">
        <f t="shared" si="198"/>
        <v>2</v>
      </c>
      <c r="F3437" s="873">
        <f t="shared" ca="1" si="199"/>
        <v>54</v>
      </c>
      <c r="G3437" s="873" t="s">
        <v>6387</v>
      </c>
      <c r="H3437" s="877"/>
      <c r="I3437" s="877"/>
    </row>
    <row r="3438" spans="1:9" x14ac:dyDescent="0.35">
      <c r="A3438" s="873" t="b">
        <v>0</v>
      </c>
      <c r="B3438" s="873" t="s">
        <v>6818</v>
      </c>
      <c r="C3438" s="878">
        <v>46</v>
      </c>
      <c r="D3438" s="873">
        <f t="shared" si="197"/>
        <v>-117</v>
      </c>
      <c r="E3438" s="873">
        <f t="shared" si="198"/>
        <v>3</v>
      </c>
      <c r="F3438" s="873">
        <f t="shared" ca="1" si="199"/>
        <v>54</v>
      </c>
      <c r="G3438" s="873" t="s">
        <v>6387</v>
      </c>
      <c r="H3438" s="877"/>
      <c r="I3438" s="877"/>
    </row>
    <row r="3439" spans="1:9" x14ac:dyDescent="0.35">
      <c r="A3439" s="873" t="b">
        <v>0</v>
      </c>
      <c r="B3439" s="873" t="s">
        <v>6819</v>
      </c>
      <c r="C3439" s="878">
        <v>46</v>
      </c>
      <c r="D3439" s="873">
        <f t="shared" si="197"/>
        <v>-116</v>
      </c>
      <c r="E3439" s="873">
        <f t="shared" si="198"/>
        <v>4</v>
      </c>
      <c r="F3439" s="873">
        <f t="shared" ca="1" si="199"/>
        <v>54</v>
      </c>
      <c r="G3439" s="873" t="s">
        <v>6387</v>
      </c>
      <c r="H3439" s="877"/>
      <c r="I3439" s="877"/>
    </row>
    <row r="3440" spans="1:9" x14ac:dyDescent="0.35">
      <c r="A3440" s="873" t="b">
        <v>0</v>
      </c>
      <c r="B3440" s="873" t="s">
        <v>6820</v>
      </c>
      <c r="C3440" s="878">
        <v>46</v>
      </c>
      <c r="D3440" s="873">
        <f t="shared" si="197"/>
        <v>-115</v>
      </c>
      <c r="E3440" s="873">
        <f t="shared" si="198"/>
        <v>5</v>
      </c>
      <c r="F3440" s="873">
        <f t="shared" ca="1" si="199"/>
        <v>54</v>
      </c>
      <c r="G3440" s="873" t="s">
        <v>6387</v>
      </c>
      <c r="H3440" s="877"/>
      <c r="I3440" s="877"/>
    </row>
    <row r="3441" spans="1:9" x14ac:dyDescent="0.35">
      <c r="A3441" s="873" t="b">
        <v>0</v>
      </c>
      <c r="B3441" s="873" t="s">
        <v>6821</v>
      </c>
      <c r="C3441" s="878">
        <v>46</v>
      </c>
      <c r="D3441" s="873">
        <f t="shared" si="197"/>
        <v>-114</v>
      </c>
      <c r="E3441" s="873">
        <f t="shared" si="198"/>
        <v>6</v>
      </c>
      <c r="F3441" s="873">
        <f t="shared" ca="1" si="199"/>
        <v>54</v>
      </c>
      <c r="G3441" s="873" t="s">
        <v>6387</v>
      </c>
      <c r="H3441" s="877"/>
      <c r="I3441" s="877"/>
    </row>
    <row r="3442" spans="1:9" x14ac:dyDescent="0.35">
      <c r="A3442" s="873" t="b">
        <v>0</v>
      </c>
      <c r="B3442" s="873" t="s">
        <v>6822</v>
      </c>
      <c r="C3442" s="878">
        <v>46</v>
      </c>
      <c r="D3442" s="873">
        <f t="shared" si="197"/>
        <v>-113</v>
      </c>
      <c r="E3442" s="873">
        <f t="shared" si="198"/>
        <v>7</v>
      </c>
      <c r="F3442" s="873">
        <f t="shared" ca="1" si="199"/>
        <v>54</v>
      </c>
      <c r="G3442" s="873" t="s">
        <v>6387</v>
      </c>
      <c r="H3442" s="877"/>
      <c r="I3442" s="877"/>
    </row>
    <row r="3443" spans="1:9" x14ac:dyDescent="0.35">
      <c r="A3443" s="873" t="b">
        <v>0</v>
      </c>
      <c r="B3443" s="873" t="s">
        <v>6823</v>
      </c>
      <c r="C3443" s="878">
        <v>46</v>
      </c>
      <c r="D3443" s="873">
        <f t="shared" si="197"/>
        <v>-112</v>
      </c>
      <c r="E3443" s="873">
        <f t="shared" si="198"/>
        <v>8</v>
      </c>
      <c r="F3443" s="873">
        <f t="shared" ca="1" si="199"/>
        <v>54</v>
      </c>
      <c r="G3443" s="873" t="s">
        <v>6387</v>
      </c>
      <c r="H3443" s="877"/>
      <c r="I3443" s="877"/>
    </row>
    <row r="3444" spans="1:9" x14ac:dyDescent="0.35">
      <c r="A3444" s="873" t="b">
        <v>0</v>
      </c>
      <c r="B3444" s="873" t="s">
        <v>6824</v>
      </c>
      <c r="C3444" s="878">
        <v>47</v>
      </c>
      <c r="D3444" s="873">
        <f t="shared" si="197"/>
        <v>-111</v>
      </c>
      <c r="E3444" s="873">
        <f t="shared" si="198"/>
        <v>1</v>
      </c>
      <c r="F3444" s="873">
        <f t="shared" ca="1" si="199"/>
        <v>55</v>
      </c>
      <c r="G3444" s="873" t="s">
        <v>6389</v>
      </c>
      <c r="H3444" s="877"/>
      <c r="I3444" s="877"/>
    </row>
    <row r="3445" spans="1:9" x14ac:dyDescent="0.35">
      <c r="A3445" s="873" t="b">
        <v>0</v>
      </c>
      <c r="B3445" s="873" t="s">
        <v>6825</v>
      </c>
      <c r="C3445" s="878">
        <v>47</v>
      </c>
      <c r="D3445" s="873">
        <f t="shared" si="197"/>
        <v>-110</v>
      </c>
      <c r="E3445" s="873">
        <f t="shared" si="198"/>
        <v>2</v>
      </c>
      <c r="F3445" s="873">
        <f t="shared" ca="1" si="199"/>
        <v>55</v>
      </c>
      <c r="G3445" s="873" t="s">
        <v>6389</v>
      </c>
      <c r="H3445" s="877"/>
      <c r="I3445" s="877"/>
    </row>
    <row r="3446" spans="1:9" x14ac:dyDescent="0.35">
      <c r="A3446" s="873" t="b">
        <v>0</v>
      </c>
      <c r="B3446" s="873" t="s">
        <v>6826</v>
      </c>
      <c r="C3446" s="878">
        <v>47</v>
      </c>
      <c r="D3446" s="873">
        <f t="shared" si="197"/>
        <v>-109</v>
      </c>
      <c r="E3446" s="873">
        <f t="shared" si="198"/>
        <v>3</v>
      </c>
      <c r="F3446" s="873">
        <f t="shared" ca="1" si="199"/>
        <v>55</v>
      </c>
      <c r="G3446" s="873" t="s">
        <v>6389</v>
      </c>
      <c r="H3446" s="877"/>
      <c r="I3446" s="877"/>
    </row>
    <row r="3447" spans="1:9" x14ac:dyDescent="0.35">
      <c r="A3447" s="873" t="b">
        <v>0</v>
      </c>
      <c r="B3447" s="873" t="s">
        <v>6827</v>
      </c>
      <c r="C3447" s="878">
        <v>47</v>
      </c>
      <c r="D3447" s="873">
        <f t="shared" si="197"/>
        <v>-108</v>
      </c>
      <c r="E3447" s="873">
        <f t="shared" si="198"/>
        <v>4</v>
      </c>
      <c r="F3447" s="873">
        <f t="shared" ca="1" si="199"/>
        <v>55</v>
      </c>
      <c r="G3447" s="873" t="s">
        <v>6389</v>
      </c>
      <c r="H3447" s="877"/>
      <c r="I3447" s="877"/>
    </row>
    <row r="3448" spans="1:9" x14ac:dyDescent="0.35">
      <c r="A3448" s="873" t="b">
        <v>0</v>
      </c>
      <c r="B3448" s="873" t="s">
        <v>6828</v>
      </c>
      <c r="C3448" s="878">
        <v>47</v>
      </c>
      <c r="D3448" s="873">
        <f t="shared" si="197"/>
        <v>-107</v>
      </c>
      <c r="E3448" s="873">
        <f t="shared" si="198"/>
        <v>5</v>
      </c>
      <c r="F3448" s="873">
        <f t="shared" ca="1" si="199"/>
        <v>55</v>
      </c>
      <c r="G3448" s="873" t="s">
        <v>6389</v>
      </c>
      <c r="H3448" s="877"/>
      <c r="I3448" s="877"/>
    </row>
    <row r="3449" spans="1:9" x14ac:dyDescent="0.35">
      <c r="A3449" s="873" t="b">
        <v>0</v>
      </c>
      <c r="B3449" s="873" t="s">
        <v>6829</v>
      </c>
      <c r="C3449" s="878">
        <v>47</v>
      </c>
      <c r="D3449" s="873">
        <f t="shared" si="197"/>
        <v>-106</v>
      </c>
      <c r="E3449" s="873">
        <f t="shared" si="198"/>
        <v>6</v>
      </c>
      <c r="F3449" s="873">
        <f t="shared" ca="1" si="199"/>
        <v>55</v>
      </c>
      <c r="G3449" s="873" t="s">
        <v>6389</v>
      </c>
      <c r="H3449" s="877"/>
      <c r="I3449" s="877"/>
    </row>
    <row r="3450" spans="1:9" x14ac:dyDescent="0.35">
      <c r="A3450" s="873" t="b">
        <v>0</v>
      </c>
      <c r="B3450" s="873" t="s">
        <v>6830</v>
      </c>
      <c r="C3450" s="878">
        <v>47</v>
      </c>
      <c r="D3450" s="873">
        <f t="shared" si="197"/>
        <v>-105</v>
      </c>
      <c r="E3450" s="873">
        <f t="shared" si="198"/>
        <v>7</v>
      </c>
      <c r="F3450" s="873">
        <f t="shared" ca="1" si="199"/>
        <v>55</v>
      </c>
      <c r="G3450" s="873" t="s">
        <v>6389</v>
      </c>
      <c r="H3450" s="877"/>
      <c r="I3450" s="877"/>
    </row>
    <row r="3451" spans="1:9" x14ac:dyDescent="0.35">
      <c r="A3451" s="873" t="b">
        <v>0</v>
      </c>
      <c r="B3451" s="873" t="s">
        <v>6831</v>
      </c>
      <c r="C3451" s="878">
        <v>47</v>
      </c>
      <c r="D3451" s="873">
        <f t="shared" si="197"/>
        <v>-104</v>
      </c>
      <c r="E3451" s="873">
        <f t="shared" si="198"/>
        <v>8</v>
      </c>
      <c r="F3451" s="873">
        <f t="shared" ca="1" si="199"/>
        <v>55</v>
      </c>
      <c r="G3451" s="873" t="s">
        <v>6389</v>
      </c>
      <c r="H3451" s="877"/>
      <c r="I3451" s="877"/>
    </row>
    <row r="3452" spans="1:9" x14ac:dyDescent="0.35">
      <c r="A3452" s="873" t="b">
        <v>0</v>
      </c>
      <c r="B3452" s="873" t="s">
        <v>6832</v>
      </c>
      <c r="C3452" s="878">
        <v>48</v>
      </c>
      <c r="D3452" s="873">
        <f t="shared" si="197"/>
        <v>-103</v>
      </c>
      <c r="E3452" s="873">
        <f t="shared" si="198"/>
        <v>1</v>
      </c>
      <c r="F3452" s="873">
        <f t="shared" ca="1" si="199"/>
        <v>56</v>
      </c>
      <c r="G3452" s="873" t="s">
        <v>6391</v>
      </c>
      <c r="H3452" s="877"/>
      <c r="I3452" s="877"/>
    </row>
    <row r="3453" spans="1:9" x14ac:dyDescent="0.35">
      <c r="A3453" s="873" t="b">
        <v>0</v>
      </c>
      <c r="B3453" s="873" t="s">
        <v>6833</v>
      </c>
      <c r="C3453" s="878">
        <v>48</v>
      </c>
      <c r="D3453" s="873">
        <f t="shared" si="197"/>
        <v>-102</v>
      </c>
      <c r="E3453" s="873">
        <f t="shared" si="198"/>
        <v>2</v>
      </c>
      <c r="F3453" s="873">
        <f t="shared" ca="1" si="199"/>
        <v>56</v>
      </c>
      <c r="G3453" s="873" t="s">
        <v>6391</v>
      </c>
      <c r="H3453" s="877"/>
      <c r="I3453" s="877"/>
    </row>
    <row r="3454" spans="1:9" x14ac:dyDescent="0.35">
      <c r="A3454" s="873" t="b">
        <v>0</v>
      </c>
      <c r="B3454" s="873" t="s">
        <v>6834</v>
      </c>
      <c r="C3454" s="878">
        <v>48</v>
      </c>
      <c r="D3454" s="873">
        <f t="shared" si="197"/>
        <v>-101</v>
      </c>
      <c r="E3454" s="873">
        <f t="shared" si="198"/>
        <v>3</v>
      </c>
      <c r="F3454" s="873">
        <f t="shared" ca="1" si="199"/>
        <v>56</v>
      </c>
      <c r="G3454" s="873" t="s">
        <v>6391</v>
      </c>
      <c r="H3454" s="877"/>
      <c r="I3454" s="877"/>
    </row>
    <row r="3455" spans="1:9" x14ac:dyDescent="0.35">
      <c r="A3455" s="873" t="b">
        <v>0</v>
      </c>
      <c r="B3455" s="873" t="s">
        <v>6835</v>
      </c>
      <c r="C3455" s="878">
        <v>48</v>
      </c>
      <c r="D3455" s="873">
        <f t="shared" si="197"/>
        <v>-100</v>
      </c>
      <c r="E3455" s="873">
        <f t="shared" si="198"/>
        <v>4</v>
      </c>
      <c r="F3455" s="873">
        <f t="shared" ca="1" si="199"/>
        <v>56</v>
      </c>
      <c r="G3455" s="873" t="s">
        <v>6391</v>
      </c>
      <c r="H3455" s="877"/>
      <c r="I3455" s="877"/>
    </row>
    <row r="3456" spans="1:9" x14ac:dyDescent="0.35">
      <c r="A3456" s="873" t="b">
        <v>0</v>
      </c>
      <c r="B3456" s="873" t="s">
        <v>6836</v>
      </c>
      <c r="C3456" s="878">
        <v>48</v>
      </c>
      <c r="D3456" s="873">
        <f t="shared" si="197"/>
        <v>-99</v>
      </c>
      <c r="E3456" s="873">
        <f t="shared" si="198"/>
        <v>5</v>
      </c>
      <c r="F3456" s="873">
        <f t="shared" ca="1" si="199"/>
        <v>56</v>
      </c>
      <c r="G3456" s="873" t="s">
        <v>6391</v>
      </c>
      <c r="H3456" s="877"/>
      <c r="I3456" s="877"/>
    </row>
    <row r="3457" spans="1:9" x14ac:dyDescent="0.35">
      <c r="A3457" s="873" t="b">
        <v>0</v>
      </c>
      <c r="B3457" s="873" t="s">
        <v>6837</v>
      </c>
      <c r="C3457" s="878">
        <v>48</v>
      </c>
      <c r="D3457" s="873">
        <f t="shared" si="197"/>
        <v>-98</v>
      </c>
      <c r="E3457" s="873">
        <f t="shared" si="198"/>
        <v>6</v>
      </c>
      <c r="F3457" s="873">
        <f t="shared" ca="1" si="199"/>
        <v>56</v>
      </c>
      <c r="G3457" s="873" t="s">
        <v>6391</v>
      </c>
      <c r="H3457" s="877"/>
      <c r="I3457" s="877"/>
    </row>
    <row r="3458" spans="1:9" x14ac:dyDescent="0.35">
      <c r="A3458" s="873" t="b">
        <v>0</v>
      </c>
      <c r="B3458" s="873" t="s">
        <v>6838</v>
      </c>
      <c r="C3458" s="878">
        <v>48</v>
      </c>
      <c r="D3458" s="873">
        <f t="shared" si="197"/>
        <v>-97</v>
      </c>
      <c r="E3458" s="873">
        <f t="shared" si="198"/>
        <v>7</v>
      </c>
      <c r="F3458" s="873">
        <f t="shared" ca="1" si="199"/>
        <v>56</v>
      </c>
      <c r="G3458" s="873" t="s">
        <v>6391</v>
      </c>
      <c r="H3458" s="877"/>
      <c r="I3458" s="877"/>
    </row>
    <row r="3459" spans="1:9" x14ac:dyDescent="0.35">
      <c r="A3459" s="873" t="b">
        <v>0</v>
      </c>
      <c r="B3459" s="873" t="s">
        <v>6839</v>
      </c>
      <c r="C3459" s="878">
        <v>48</v>
      </c>
      <c r="D3459" s="873">
        <f t="shared" si="197"/>
        <v>-96</v>
      </c>
      <c r="E3459" s="873">
        <f t="shared" si="198"/>
        <v>8</v>
      </c>
      <c r="F3459" s="873">
        <f t="shared" ca="1" si="199"/>
        <v>56</v>
      </c>
      <c r="G3459" s="873" t="s">
        <v>6391</v>
      </c>
      <c r="H3459" s="877"/>
      <c r="I3459" s="877"/>
    </row>
    <row r="3460" spans="1:9" x14ac:dyDescent="0.35">
      <c r="A3460" s="873" t="b">
        <v>0</v>
      </c>
      <c r="B3460" s="873" t="s">
        <v>6840</v>
      </c>
      <c r="C3460" s="878">
        <v>49</v>
      </c>
      <c r="D3460" s="873">
        <f t="shared" ref="D3460:D3523" si="200">D3459+1</f>
        <v>-95</v>
      </c>
      <c r="E3460" s="873">
        <f t="shared" ref="E3460:E3523" si="201">COUNTIF(C3290:C3460,C3460)</f>
        <v>1</v>
      </c>
      <c r="F3460" s="873">
        <f t="shared" ref="F3460:F3523" ca="1" si="202">IF(C3460=1,9,IF(E3459=MAX(E3458:E3460),F3458+1,F3459))</f>
        <v>57</v>
      </c>
      <c r="G3460" s="873" t="s">
        <v>6393</v>
      </c>
      <c r="H3460" s="877"/>
      <c r="I3460" s="877"/>
    </row>
    <row r="3461" spans="1:9" x14ac:dyDescent="0.35">
      <c r="A3461" s="873" t="b">
        <v>0</v>
      </c>
      <c r="B3461" s="873" t="s">
        <v>6841</v>
      </c>
      <c r="C3461" s="878">
        <v>49</v>
      </c>
      <c r="D3461" s="873">
        <f t="shared" si="200"/>
        <v>-94</v>
      </c>
      <c r="E3461" s="873">
        <f t="shared" si="201"/>
        <v>2</v>
      </c>
      <c r="F3461" s="873">
        <f t="shared" ca="1" si="202"/>
        <v>57</v>
      </c>
      <c r="G3461" s="873" t="s">
        <v>6393</v>
      </c>
      <c r="H3461" s="877"/>
      <c r="I3461" s="877"/>
    </row>
    <row r="3462" spans="1:9" x14ac:dyDescent="0.35">
      <c r="A3462" s="873" t="b">
        <v>0</v>
      </c>
      <c r="B3462" s="873" t="s">
        <v>6842</v>
      </c>
      <c r="C3462" s="878">
        <v>49</v>
      </c>
      <c r="D3462" s="873">
        <f t="shared" si="200"/>
        <v>-93</v>
      </c>
      <c r="E3462" s="873">
        <f t="shared" si="201"/>
        <v>3</v>
      </c>
      <c r="F3462" s="873">
        <f t="shared" ca="1" si="202"/>
        <v>57</v>
      </c>
      <c r="G3462" s="873" t="s">
        <v>6393</v>
      </c>
      <c r="H3462" s="877"/>
      <c r="I3462" s="877"/>
    </row>
    <row r="3463" spans="1:9" x14ac:dyDescent="0.35">
      <c r="A3463" s="873" t="b">
        <v>0</v>
      </c>
      <c r="B3463" s="873" t="s">
        <v>6843</v>
      </c>
      <c r="C3463" s="878">
        <v>49</v>
      </c>
      <c r="D3463" s="873">
        <f t="shared" si="200"/>
        <v>-92</v>
      </c>
      <c r="E3463" s="873">
        <f t="shared" si="201"/>
        <v>4</v>
      </c>
      <c r="F3463" s="873">
        <f t="shared" ca="1" si="202"/>
        <v>57</v>
      </c>
      <c r="G3463" s="873" t="s">
        <v>6393</v>
      </c>
      <c r="H3463" s="877"/>
      <c r="I3463" s="877"/>
    </row>
    <row r="3464" spans="1:9" x14ac:dyDescent="0.35">
      <c r="A3464" s="873" t="b">
        <v>0</v>
      </c>
      <c r="B3464" s="873" t="s">
        <v>6844</v>
      </c>
      <c r="C3464" s="878">
        <v>49</v>
      </c>
      <c r="D3464" s="873">
        <f t="shared" si="200"/>
        <v>-91</v>
      </c>
      <c r="E3464" s="873">
        <f t="shared" si="201"/>
        <v>5</v>
      </c>
      <c r="F3464" s="873">
        <f t="shared" ca="1" si="202"/>
        <v>57</v>
      </c>
      <c r="G3464" s="873" t="s">
        <v>6393</v>
      </c>
      <c r="H3464" s="877"/>
      <c r="I3464" s="877"/>
    </row>
    <row r="3465" spans="1:9" x14ac:dyDescent="0.35">
      <c r="A3465" s="873" t="b">
        <v>0</v>
      </c>
      <c r="B3465" s="873" t="s">
        <v>6845</v>
      </c>
      <c r="C3465" s="878">
        <v>49</v>
      </c>
      <c r="D3465" s="873">
        <f t="shared" si="200"/>
        <v>-90</v>
      </c>
      <c r="E3465" s="873">
        <f t="shared" si="201"/>
        <v>6</v>
      </c>
      <c r="F3465" s="873">
        <f t="shared" ca="1" si="202"/>
        <v>57</v>
      </c>
      <c r="G3465" s="873" t="s">
        <v>6393</v>
      </c>
      <c r="H3465" s="877"/>
      <c r="I3465" s="877"/>
    </row>
    <row r="3466" spans="1:9" x14ac:dyDescent="0.35">
      <c r="A3466" s="873" t="b">
        <v>0</v>
      </c>
      <c r="B3466" s="873" t="s">
        <v>6846</v>
      </c>
      <c r="C3466" s="878">
        <v>49</v>
      </c>
      <c r="D3466" s="873">
        <f t="shared" si="200"/>
        <v>-89</v>
      </c>
      <c r="E3466" s="873">
        <f t="shared" si="201"/>
        <v>7</v>
      </c>
      <c r="F3466" s="873">
        <f t="shared" ca="1" si="202"/>
        <v>57</v>
      </c>
      <c r="G3466" s="873" t="s">
        <v>6393</v>
      </c>
      <c r="H3466" s="877"/>
      <c r="I3466" s="877"/>
    </row>
    <row r="3467" spans="1:9" x14ac:dyDescent="0.35">
      <c r="A3467" s="873" t="b">
        <v>0</v>
      </c>
      <c r="B3467" s="873" t="s">
        <v>6847</v>
      </c>
      <c r="C3467" s="878">
        <v>49</v>
      </c>
      <c r="D3467" s="873">
        <f t="shared" si="200"/>
        <v>-88</v>
      </c>
      <c r="E3467" s="873">
        <f t="shared" si="201"/>
        <v>8</v>
      </c>
      <c r="F3467" s="873">
        <f t="shared" ca="1" si="202"/>
        <v>57</v>
      </c>
      <c r="G3467" s="873" t="s">
        <v>6393</v>
      </c>
      <c r="H3467" s="877"/>
      <c r="I3467" s="877"/>
    </row>
    <row r="3468" spans="1:9" x14ac:dyDescent="0.35">
      <c r="A3468" s="873" t="b">
        <v>0</v>
      </c>
      <c r="B3468" s="873" t="s">
        <v>6848</v>
      </c>
      <c r="C3468" s="878">
        <v>50</v>
      </c>
      <c r="D3468" s="873">
        <f t="shared" si="200"/>
        <v>-87</v>
      </c>
      <c r="E3468" s="873">
        <f t="shared" si="201"/>
        <v>1</v>
      </c>
      <c r="F3468" s="873">
        <f t="shared" ca="1" si="202"/>
        <v>58</v>
      </c>
      <c r="G3468" s="873" t="s">
        <v>6395</v>
      </c>
      <c r="H3468" s="877"/>
      <c r="I3468" s="877"/>
    </row>
    <row r="3469" spans="1:9" x14ac:dyDescent="0.35">
      <c r="A3469" s="873" t="b">
        <v>0</v>
      </c>
      <c r="B3469" s="873" t="s">
        <v>6849</v>
      </c>
      <c r="C3469" s="878">
        <v>50</v>
      </c>
      <c r="D3469" s="873">
        <f t="shared" si="200"/>
        <v>-86</v>
      </c>
      <c r="E3469" s="873">
        <f t="shared" si="201"/>
        <v>2</v>
      </c>
      <c r="F3469" s="873">
        <f t="shared" ca="1" si="202"/>
        <v>58</v>
      </c>
      <c r="G3469" s="873" t="s">
        <v>6395</v>
      </c>
      <c r="H3469" s="877"/>
      <c r="I3469" s="877"/>
    </row>
    <row r="3470" spans="1:9" x14ac:dyDescent="0.35">
      <c r="A3470" s="873" t="b">
        <v>0</v>
      </c>
      <c r="B3470" s="873" t="s">
        <v>6850</v>
      </c>
      <c r="C3470" s="878">
        <v>50</v>
      </c>
      <c r="D3470" s="873">
        <f t="shared" si="200"/>
        <v>-85</v>
      </c>
      <c r="E3470" s="873">
        <f t="shared" si="201"/>
        <v>3</v>
      </c>
      <c r="F3470" s="873">
        <f t="shared" ca="1" si="202"/>
        <v>58</v>
      </c>
      <c r="G3470" s="873" t="s">
        <v>6395</v>
      </c>
      <c r="H3470" s="877"/>
      <c r="I3470" s="877"/>
    </row>
    <row r="3471" spans="1:9" x14ac:dyDescent="0.35">
      <c r="A3471" s="873" t="b">
        <v>0</v>
      </c>
      <c r="B3471" s="873" t="s">
        <v>6851</v>
      </c>
      <c r="C3471" s="878">
        <v>50</v>
      </c>
      <c r="D3471" s="873">
        <f t="shared" si="200"/>
        <v>-84</v>
      </c>
      <c r="E3471" s="873">
        <f t="shared" si="201"/>
        <v>4</v>
      </c>
      <c r="F3471" s="873">
        <f t="shared" ca="1" si="202"/>
        <v>58</v>
      </c>
      <c r="G3471" s="873" t="s">
        <v>6395</v>
      </c>
      <c r="H3471" s="877"/>
      <c r="I3471" s="877"/>
    </row>
    <row r="3472" spans="1:9" x14ac:dyDescent="0.35">
      <c r="A3472" s="873" t="b">
        <v>0</v>
      </c>
      <c r="B3472" s="873" t="s">
        <v>6852</v>
      </c>
      <c r="C3472" s="878">
        <v>50</v>
      </c>
      <c r="D3472" s="873">
        <f t="shared" si="200"/>
        <v>-83</v>
      </c>
      <c r="E3472" s="873">
        <f t="shared" si="201"/>
        <v>5</v>
      </c>
      <c r="F3472" s="873">
        <f t="shared" ca="1" si="202"/>
        <v>58</v>
      </c>
      <c r="G3472" s="873" t="s">
        <v>6395</v>
      </c>
      <c r="H3472" s="877"/>
      <c r="I3472" s="877"/>
    </row>
    <row r="3473" spans="1:9" x14ac:dyDescent="0.35">
      <c r="A3473" s="873" t="b">
        <v>0</v>
      </c>
      <c r="B3473" s="873" t="s">
        <v>6853</v>
      </c>
      <c r="C3473" s="878">
        <v>50</v>
      </c>
      <c r="D3473" s="873">
        <f t="shared" si="200"/>
        <v>-82</v>
      </c>
      <c r="E3473" s="873">
        <f t="shared" si="201"/>
        <v>6</v>
      </c>
      <c r="F3473" s="873">
        <f t="shared" ca="1" si="202"/>
        <v>58</v>
      </c>
      <c r="G3473" s="873" t="s">
        <v>6395</v>
      </c>
      <c r="H3473" s="877"/>
      <c r="I3473" s="877"/>
    </row>
    <row r="3474" spans="1:9" x14ac:dyDescent="0.35">
      <c r="A3474" s="873" t="b">
        <v>0</v>
      </c>
      <c r="B3474" s="873" t="s">
        <v>6854</v>
      </c>
      <c r="C3474" s="878">
        <v>50</v>
      </c>
      <c r="D3474" s="873">
        <f t="shared" si="200"/>
        <v>-81</v>
      </c>
      <c r="E3474" s="873">
        <f t="shared" si="201"/>
        <v>7</v>
      </c>
      <c r="F3474" s="873">
        <f t="shared" ca="1" si="202"/>
        <v>58</v>
      </c>
      <c r="G3474" s="873" t="s">
        <v>6395</v>
      </c>
      <c r="H3474" s="877"/>
      <c r="I3474" s="877"/>
    </row>
    <row r="3475" spans="1:9" x14ac:dyDescent="0.35">
      <c r="A3475" s="873" t="b">
        <v>0</v>
      </c>
      <c r="B3475" s="873" t="s">
        <v>6855</v>
      </c>
      <c r="C3475" s="878">
        <v>50</v>
      </c>
      <c r="D3475" s="873">
        <f t="shared" si="200"/>
        <v>-80</v>
      </c>
      <c r="E3475" s="873">
        <f t="shared" si="201"/>
        <v>8</v>
      </c>
      <c r="F3475" s="873">
        <f t="shared" ca="1" si="202"/>
        <v>58</v>
      </c>
      <c r="G3475" s="873" t="s">
        <v>6395</v>
      </c>
      <c r="H3475" s="877"/>
      <c r="I3475" s="877"/>
    </row>
    <row r="3476" spans="1:9" x14ac:dyDescent="0.35">
      <c r="A3476" s="873" t="b">
        <v>0</v>
      </c>
      <c r="B3476" s="873" t="s">
        <v>6856</v>
      </c>
      <c r="C3476" s="878">
        <v>51</v>
      </c>
      <c r="D3476" s="873">
        <f t="shared" si="200"/>
        <v>-79</v>
      </c>
      <c r="E3476" s="873">
        <f t="shared" si="201"/>
        <v>1</v>
      </c>
      <c r="F3476" s="873">
        <f t="shared" ca="1" si="202"/>
        <v>59</v>
      </c>
      <c r="G3476" s="873" t="s">
        <v>6397</v>
      </c>
      <c r="H3476" s="877"/>
      <c r="I3476" s="877"/>
    </row>
    <row r="3477" spans="1:9" x14ac:dyDescent="0.35">
      <c r="A3477" s="873" t="b">
        <v>0</v>
      </c>
      <c r="B3477" s="873" t="s">
        <v>6857</v>
      </c>
      <c r="C3477" s="878">
        <v>51</v>
      </c>
      <c r="D3477" s="873">
        <f t="shared" si="200"/>
        <v>-78</v>
      </c>
      <c r="E3477" s="873">
        <f t="shared" si="201"/>
        <v>2</v>
      </c>
      <c r="F3477" s="873">
        <f t="shared" ca="1" si="202"/>
        <v>59</v>
      </c>
      <c r="G3477" s="873" t="s">
        <v>6397</v>
      </c>
      <c r="H3477" s="877"/>
      <c r="I3477" s="877"/>
    </row>
    <row r="3478" spans="1:9" x14ac:dyDescent="0.35">
      <c r="A3478" s="873" t="b">
        <v>0</v>
      </c>
      <c r="B3478" s="873" t="s">
        <v>6858</v>
      </c>
      <c r="C3478" s="878">
        <v>51</v>
      </c>
      <c r="D3478" s="873">
        <f t="shared" si="200"/>
        <v>-77</v>
      </c>
      <c r="E3478" s="873">
        <f t="shared" si="201"/>
        <v>3</v>
      </c>
      <c r="F3478" s="873">
        <f t="shared" ca="1" si="202"/>
        <v>59</v>
      </c>
      <c r="G3478" s="873" t="s">
        <v>6397</v>
      </c>
      <c r="H3478" s="877"/>
      <c r="I3478" s="877"/>
    </row>
    <row r="3479" spans="1:9" x14ac:dyDescent="0.35">
      <c r="A3479" s="873" t="b">
        <v>0</v>
      </c>
      <c r="B3479" s="873" t="s">
        <v>6859</v>
      </c>
      <c r="C3479" s="878">
        <v>51</v>
      </c>
      <c r="D3479" s="873">
        <f t="shared" si="200"/>
        <v>-76</v>
      </c>
      <c r="E3479" s="873">
        <f t="shared" si="201"/>
        <v>4</v>
      </c>
      <c r="F3479" s="873">
        <f t="shared" ca="1" si="202"/>
        <v>59</v>
      </c>
      <c r="G3479" s="873" t="s">
        <v>6397</v>
      </c>
      <c r="H3479" s="877"/>
      <c r="I3479" s="877"/>
    </row>
    <row r="3480" spans="1:9" x14ac:dyDescent="0.35">
      <c r="A3480" s="873" t="b">
        <v>0</v>
      </c>
      <c r="B3480" s="873" t="s">
        <v>6860</v>
      </c>
      <c r="C3480" s="878">
        <v>51</v>
      </c>
      <c r="D3480" s="873">
        <f t="shared" si="200"/>
        <v>-75</v>
      </c>
      <c r="E3480" s="873">
        <f t="shared" si="201"/>
        <v>5</v>
      </c>
      <c r="F3480" s="873">
        <f t="shared" ca="1" si="202"/>
        <v>59</v>
      </c>
      <c r="G3480" s="873" t="s">
        <v>6397</v>
      </c>
      <c r="H3480" s="877"/>
      <c r="I3480" s="877"/>
    </row>
    <row r="3481" spans="1:9" x14ac:dyDescent="0.35">
      <c r="A3481" s="873" t="b">
        <v>0</v>
      </c>
      <c r="B3481" s="873" t="s">
        <v>6861</v>
      </c>
      <c r="C3481" s="878">
        <v>51</v>
      </c>
      <c r="D3481" s="873">
        <f t="shared" si="200"/>
        <v>-74</v>
      </c>
      <c r="E3481" s="873">
        <f t="shared" si="201"/>
        <v>6</v>
      </c>
      <c r="F3481" s="873">
        <f t="shared" ca="1" si="202"/>
        <v>59</v>
      </c>
      <c r="G3481" s="873" t="s">
        <v>6397</v>
      </c>
      <c r="H3481" s="877"/>
      <c r="I3481" s="877"/>
    </row>
    <row r="3482" spans="1:9" x14ac:dyDescent="0.35">
      <c r="A3482" s="873" t="b">
        <v>0</v>
      </c>
      <c r="B3482" s="873" t="s">
        <v>6862</v>
      </c>
      <c r="C3482" s="878">
        <v>51</v>
      </c>
      <c r="D3482" s="873">
        <f t="shared" si="200"/>
        <v>-73</v>
      </c>
      <c r="E3482" s="873">
        <f t="shared" si="201"/>
        <v>7</v>
      </c>
      <c r="F3482" s="873">
        <f t="shared" ca="1" si="202"/>
        <v>59</v>
      </c>
      <c r="G3482" s="873" t="s">
        <v>6397</v>
      </c>
      <c r="H3482" s="877"/>
      <c r="I3482" s="877"/>
    </row>
    <row r="3483" spans="1:9" x14ac:dyDescent="0.35">
      <c r="A3483" s="873" t="b">
        <v>0</v>
      </c>
      <c r="B3483" s="873" t="s">
        <v>6863</v>
      </c>
      <c r="C3483" s="878">
        <v>51</v>
      </c>
      <c r="D3483" s="873">
        <f t="shared" si="200"/>
        <v>-72</v>
      </c>
      <c r="E3483" s="873">
        <f t="shared" si="201"/>
        <v>8</v>
      </c>
      <c r="F3483" s="873">
        <f t="shared" ca="1" si="202"/>
        <v>59</v>
      </c>
      <c r="G3483" s="873" t="s">
        <v>6397</v>
      </c>
      <c r="H3483" s="877"/>
      <c r="I3483" s="877"/>
    </row>
    <row r="3484" spans="1:9" x14ac:dyDescent="0.35">
      <c r="A3484" s="873" t="b">
        <v>0</v>
      </c>
      <c r="B3484" s="873" t="s">
        <v>6864</v>
      </c>
      <c r="C3484" s="878">
        <v>52</v>
      </c>
      <c r="D3484" s="873">
        <f t="shared" si="200"/>
        <v>-71</v>
      </c>
      <c r="E3484" s="873">
        <f t="shared" si="201"/>
        <v>1</v>
      </c>
      <c r="F3484" s="873">
        <f t="shared" ca="1" si="202"/>
        <v>60</v>
      </c>
      <c r="G3484" s="873" t="s">
        <v>6399</v>
      </c>
      <c r="H3484" s="877"/>
      <c r="I3484" s="877"/>
    </row>
    <row r="3485" spans="1:9" x14ac:dyDescent="0.35">
      <c r="A3485" s="873" t="b">
        <v>0</v>
      </c>
      <c r="B3485" s="873" t="s">
        <v>6865</v>
      </c>
      <c r="C3485" s="878">
        <v>52</v>
      </c>
      <c r="D3485" s="873">
        <f t="shared" si="200"/>
        <v>-70</v>
      </c>
      <c r="E3485" s="873">
        <f t="shared" si="201"/>
        <v>2</v>
      </c>
      <c r="F3485" s="873">
        <f t="shared" ca="1" si="202"/>
        <v>60</v>
      </c>
      <c r="G3485" s="873" t="s">
        <v>6399</v>
      </c>
      <c r="H3485" s="877"/>
      <c r="I3485" s="877"/>
    </row>
    <row r="3486" spans="1:9" x14ac:dyDescent="0.35">
      <c r="A3486" s="873" t="b">
        <v>0</v>
      </c>
      <c r="B3486" s="873" t="s">
        <v>6866</v>
      </c>
      <c r="C3486" s="878">
        <v>52</v>
      </c>
      <c r="D3486" s="873">
        <f t="shared" si="200"/>
        <v>-69</v>
      </c>
      <c r="E3486" s="873">
        <f t="shared" si="201"/>
        <v>3</v>
      </c>
      <c r="F3486" s="873">
        <f t="shared" ca="1" si="202"/>
        <v>60</v>
      </c>
      <c r="G3486" s="873" t="s">
        <v>6399</v>
      </c>
      <c r="H3486" s="877"/>
      <c r="I3486" s="877"/>
    </row>
    <row r="3487" spans="1:9" x14ac:dyDescent="0.35">
      <c r="A3487" s="873" t="b">
        <v>0</v>
      </c>
      <c r="B3487" s="873" t="s">
        <v>6867</v>
      </c>
      <c r="C3487" s="878">
        <v>52</v>
      </c>
      <c r="D3487" s="873">
        <f t="shared" si="200"/>
        <v>-68</v>
      </c>
      <c r="E3487" s="873">
        <f t="shared" si="201"/>
        <v>4</v>
      </c>
      <c r="F3487" s="873">
        <f t="shared" ca="1" si="202"/>
        <v>60</v>
      </c>
      <c r="G3487" s="873" t="s">
        <v>6399</v>
      </c>
      <c r="H3487" s="877"/>
      <c r="I3487" s="877"/>
    </row>
    <row r="3488" spans="1:9" x14ac:dyDescent="0.35">
      <c r="A3488" s="873" t="b">
        <v>0</v>
      </c>
      <c r="B3488" s="873" t="s">
        <v>6868</v>
      </c>
      <c r="C3488" s="878">
        <v>52</v>
      </c>
      <c r="D3488" s="873">
        <f t="shared" si="200"/>
        <v>-67</v>
      </c>
      <c r="E3488" s="873">
        <f t="shared" si="201"/>
        <v>5</v>
      </c>
      <c r="F3488" s="873">
        <f t="shared" ca="1" si="202"/>
        <v>60</v>
      </c>
      <c r="G3488" s="873" t="s">
        <v>6399</v>
      </c>
      <c r="H3488" s="877"/>
      <c r="I3488" s="877"/>
    </row>
    <row r="3489" spans="1:9" x14ac:dyDescent="0.35">
      <c r="A3489" s="873" t="b">
        <v>0</v>
      </c>
      <c r="B3489" s="873" t="s">
        <v>6869</v>
      </c>
      <c r="C3489" s="878">
        <v>52</v>
      </c>
      <c r="D3489" s="873">
        <f t="shared" si="200"/>
        <v>-66</v>
      </c>
      <c r="E3489" s="873">
        <f t="shared" si="201"/>
        <v>6</v>
      </c>
      <c r="F3489" s="873">
        <f t="shared" ca="1" si="202"/>
        <v>60</v>
      </c>
      <c r="G3489" s="873" t="s">
        <v>6399</v>
      </c>
      <c r="H3489" s="877"/>
      <c r="I3489" s="877"/>
    </row>
    <row r="3490" spans="1:9" x14ac:dyDescent="0.35">
      <c r="A3490" s="873" t="b">
        <v>0</v>
      </c>
      <c r="B3490" s="873" t="s">
        <v>6870</v>
      </c>
      <c r="C3490" s="878">
        <v>52</v>
      </c>
      <c r="D3490" s="873">
        <f t="shared" si="200"/>
        <v>-65</v>
      </c>
      <c r="E3490" s="873">
        <f t="shared" si="201"/>
        <v>7</v>
      </c>
      <c r="F3490" s="873">
        <f t="shared" ca="1" si="202"/>
        <v>60</v>
      </c>
      <c r="G3490" s="873" t="s">
        <v>6399</v>
      </c>
      <c r="H3490" s="877"/>
      <c r="I3490" s="877"/>
    </row>
    <row r="3491" spans="1:9" x14ac:dyDescent="0.35">
      <c r="A3491" s="873" t="b">
        <v>0</v>
      </c>
      <c r="B3491" s="873" t="s">
        <v>6871</v>
      </c>
      <c r="C3491" s="878">
        <v>52</v>
      </c>
      <c r="D3491" s="873">
        <f t="shared" si="200"/>
        <v>-64</v>
      </c>
      <c r="E3491" s="873">
        <f t="shared" si="201"/>
        <v>8</v>
      </c>
      <c r="F3491" s="873">
        <f t="shared" ca="1" si="202"/>
        <v>60</v>
      </c>
      <c r="G3491" s="873" t="s">
        <v>6399</v>
      </c>
      <c r="H3491" s="877"/>
      <c r="I3491" s="877"/>
    </row>
    <row r="3492" spans="1:9" x14ac:dyDescent="0.35">
      <c r="A3492" s="873" t="b">
        <v>0</v>
      </c>
      <c r="B3492" s="873" t="s">
        <v>6872</v>
      </c>
      <c r="C3492" s="878">
        <v>53</v>
      </c>
      <c r="D3492" s="873">
        <f t="shared" si="200"/>
        <v>-63</v>
      </c>
      <c r="E3492" s="873">
        <f t="shared" si="201"/>
        <v>1</v>
      </c>
      <c r="F3492" s="873">
        <f t="shared" ca="1" si="202"/>
        <v>61</v>
      </c>
      <c r="G3492" s="873" t="s">
        <v>6401</v>
      </c>
      <c r="H3492" s="877"/>
      <c r="I3492" s="877"/>
    </row>
    <row r="3493" spans="1:9" x14ac:dyDescent="0.35">
      <c r="A3493" s="873" t="b">
        <v>0</v>
      </c>
      <c r="B3493" s="873" t="s">
        <v>6873</v>
      </c>
      <c r="C3493" s="878">
        <v>53</v>
      </c>
      <c r="D3493" s="873">
        <f t="shared" si="200"/>
        <v>-62</v>
      </c>
      <c r="E3493" s="873">
        <f t="shared" si="201"/>
        <v>2</v>
      </c>
      <c r="F3493" s="873">
        <f t="shared" ca="1" si="202"/>
        <v>61</v>
      </c>
      <c r="G3493" s="873" t="s">
        <v>6401</v>
      </c>
      <c r="H3493" s="877"/>
      <c r="I3493" s="877"/>
    </row>
    <row r="3494" spans="1:9" x14ac:dyDescent="0.35">
      <c r="A3494" s="873" t="b">
        <v>0</v>
      </c>
      <c r="B3494" s="873" t="s">
        <v>6874</v>
      </c>
      <c r="C3494" s="878">
        <v>53</v>
      </c>
      <c r="D3494" s="873">
        <f t="shared" si="200"/>
        <v>-61</v>
      </c>
      <c r="E3494" s="873">
        <f t="shared" si="201"/>
        <v>3</v>
      </c>
      <c r="F3494" s="873">
        <f t="shared" ca="1" si="202"/>
        <v>61</v>
      </c>
      <c r="G3494" s="873" t="s">
        <v>6401</v>
      </c>
      <c r="H3494" s="877"/>
      <c r="I3494" s="877"/>
    </row>
    <row r="3495" spans="1:9" x14ac:dyDescent="0.35">
      <c r="A3495" s="873" t="b">
        <v>0</v>
      </c>
      <c r="B3495" s="873" t="s">
        <v>6875</v>
      </c>
      <c r="C3495" s="878">
        <v>53</v>
      </c>
      <c r="D3495" s="873">
        <f t="shared" si="200"/>
        <v>-60</v>
      </c>
      <c r="E3495" s="873">
        <f t="shared" si="201"/>
        <v>4</v>
      </c>
      <c r="F3495" s="873">
        <f t="shared" ca="1" si="202"/>
        <v>61</v>
      </c>
      <c r="G3495" s="873" t="s">
        <v>6401</v>
      </c>
      <c r="H3495" s="877"/>
      <c r="I3495" s="877"/>
    </row>
    <row r="3496" spans="1:9" x14ac:dyDescent="0.35">
      <c r="A3496" s="873" t="b">
        <v>0</v>
      </c>
      <c r="B3496" s="873" t="s">
        <v>6876</v>
      </c>
      <c r="C3496" s="878">
        <v>53</v>
      </c>
      <c r="D3496" s="873">
        <f t="shared" si="200"/>
        <v>-59</v>
      </c>
      <c r="E3496" s="873">
        <f t="shared" si="201"/>
        <v>5</v>
      </c>
      <c r="F3496" s="873">
        <f t="shared" ca="1" si="202"/>
        <v>61</v>
      </c>
      <c r="G3496" s="873" t="s">
        <v>6401</v>
      </c>
      <c r="H3496" s="877"/>
      <c r="I3496" s="877"/>
    </row>
    <row r="3497" spans="1:9" x14ac:dyDescent="0.35">
      <c r="A3497" s="873" t="b">
        <v>0</v>
      </c>
      <c r="B3497" s="873" t="s">
        <v>6877</v>
      </c>
      <c r="C3497" s="878">
        <v>53</v>
      </c>
      <c r="D3497" s="873">
        <f t="shared" si="200"/>
        <v>-58</v>
      </c>
      <c r="E3497" s="873">
        <f t="shared" si="201"/>
        <v>6</v>
      </c>
      <c r="F3497" s="873">
        <f t="shared" ca="1" si="202"/>
        <v>61</v>
      </c>
      <c r="G3497" s="873" t="s">
        <v>6401</v>
      </c>
      <c r="H3497" s="877"/>
      <c r="I3497" s="877"/>
    </row>
    <row r="3498" spans="1:9" x14ac:dyDescent="0.35">
      <c r="A3498" s="873" t="b">
        <v>0</v>
      </c>
      <c r="B3498" s="873" t="s">
        <v>6878</v>
      </c>
      <c r="C3498" s="878">
        <v>53</v>
      </c>
      <c r="D3498" s="873">
        <f t="shared" si="200"/>
        <v>-57</v>
      </c>
      <c r="E3498" s="873">
        <f t="shared" si="201"/>
        <v>7</v>
      </c>
      <c r="F3498" s="873">
        <f t="shared" ca="1" si="202"/>
        <v>61</v>
      </c>
      <c r="G3498" s="873" t="s">
        <v>6401</v>
      </c>
      <c r="H3498" s="877"/>
      <c r="I3498" s="877"/>
    </row>
    <row r="3499" spans="1:9" x14ac:dyDescent="0.35">
      <c r="A3499" s="873" t="b">
        <v>0</v>
      </c>
      <c r="B3499" s="873" t="s">
        <v>6879</v>
      </c>
      <c r="C3499" s="878">
        <v>53</v>
      </c>
      <c r="D3499" s="873">
        <f t="shared" si="200"/>
        <v>-56</v>
      </c>
      <c r="E3499" s="873">
        <f t="shared" si="201"/>
        <v>8</v>
      </c>
      <c r="F3499" s="873">
        <f t="shared" ca="1" si="202"/>
        <v>61</v>
      </c>
      <c r="G3499" s="873" t="s">
        <v>6401</v>
      </c>
      <c r="H3499" s="877"/>
      <c r="I3499" s="877"/>
    </row>
    <row r="3500" spans="1:9" x14ac:dyDescent="0.35">
      <c r="A3500" s="873" t="b">
        <v>0</v>
      </c>
      <c r="B3500" s="873" t="s">
        <v>6880</v>
      </c>
      <c r="C3500" s="878">
        <v>54</v>
      </c>
      <c r="D3500" s="873">
        <f t="shared" si="200"/>
        <v>-55</v>
      </c>
      <c r="E3500" s="873">
        <f t="shared" si="201"/>
        <v>1</v>
      </c>
      <c r="F3500" s="873">
        <f t="shared" ca="1" si="202"/>
        <v>62</v>
      </c>
      <c r="G3500" s="873" t="s">
        <v>6403</v>
      </c>
      <c r="H3500" s="877"/>
      <c r="I3500" s="877"/>
    </row>
    <row r="3501" spans="1:9" x14ac:dyDescent="0.35">
      <c r="A3501" s="873" t="b">
        <v>0</v>
      </c>
      <c r="B3501" s="873" t="s">
        <v>6881</v>
      </c>
      <c r="C3501" s="878">
        <v>54</v>
      </c>
      <c r="D3501" s="873">
        <f t="shared" si="200"/>
        <v>-54</v>
      </c>
      <c r="E3501" s="873">
        <f t="shared" si="201"/>
        <v>2</v>
      </c>
      <c r="F3501" s="873">
        <f t="shared" ca="1" si="202"/>
        <v>62</v>
      </c>
      <c r="G3501" s="873" t="s">
        <v>6403</v>
      </c>
      <c r="H3501" s="877"/>
      <c r="I3501" s="877"/>
    </row>
    <row r="3502" spans="1:9" x14ac:dyDescent="0.35">
      <c r="A3502" s="873" t="b">
        <v>0</v>
      </c>
      <c r="B3502" s="873" t="s">
        <v>6882</v>
      </c>
      <c r="C3502" s="878">
        <v>54</v>
      </c>
      <c r="D3502" s="873">
        <f t="shared" si="200"/>
        <v>-53</v>
      </c>
      <c r="E3502" s="873">
        <f t="shared" si="201"/>
        <v>3</v>
      </c>
      <c r="F3502" s="873">
        <f t="shared" ca="1" si="202"/>
        <v>62</v>
      </c>
      <c r="G3502" s="873" t="s">
        <v>6403</v>
      </c>
      <c r="H3502" s="877"/>
      <c r="I3502" s="877"/>
    </row>
    <row r="3503" spans="1:9" x14ac:dyDescent="0.35">
      <c r="A3503" s="873" t="b">
        <v>0</v>
      </c>
      <c r="B3503" s="873" t="s">
        <v>6883</v>
      </c>
      <c r="C3503" s="878">
        <v>54</v>
      </c>
      <c r="D3503" s="873">
        <f t="shared" si="200"/>
        <v>-52</v>
      </c>
      <c r="E3503" s="873">
        <f t="shared" si="201"/>
        <v>4</v>
      </c>
      <c r="F3503" s="873">
        <f t="shared" ca="1" si="202"/>
        <v>62</v>
      </c>
      <c r="G3503" s="873" t="s">
        <v>6403</v>
      </c>
      <c r="H3503" s="877"/>
      <c r="I3503" s="877"/>
    </row>
    <row r="3504" spans="1:9" x14ac:dyDescent="0.35">
      <c r="A3504" s="873" t="b">
        <v>0</v>
      </c>
      <c r="B3504" s="873" t="s">
        <v>6884</v>
      </c>
      <c r="C3504" s="878">
        <v>54</v>
      </c>
      <c r="D3504" s="873">
        <f t="shared" si="200"/>
        <v>-51</v>
      </c>
      <c r="E3504" s="873">
        <f t="shared" si="201"/>
        <v>5</v>
      </c>
      <c r="F3504" s="873">
        <f t="shared" ca="1" si="202"/>
        <v>62</v>
      </c>
      <c r="G3504" s="873" t="s">
        <v>6403</v>
      </c>
      <c r="H3504" s="877"/>
      <c r="I3504" s="877"/>
    </row>
    <row r="3505" spans="1:9" x14ac:dyDescent="0.35">
      <c r="A3505" s="873" t="b">
        <v>0</v>
      </c>
      <c r="B3505" s="873" t="s">
        <v>6885</v>
      </c>
      <c r="C3505" s="878">
        <v>54</v>
      </c>
      <c r="D3505" s="873">
        <f t="shared" si="200"/>
        <v>-50</v>
      </c>
      <c r="E3505" s="873">
        <f t="shared" si="201"/>
        <v>6</v>
      </c>
      <c r="F3505" s="873">
        <f t="shared" ca="1" si="202"/>
        <v>62</v>
      </c>
      <c r="G3505" s="873" t="s">
        <v>6403</v>
      </c>
      <c r="H3505" s="877"/>
      <c r="I3505" s="877"/>
    </row>
    <row r="3506" spans="1:9" x14ac:dyDescent="0.35">
      <c r="A3506" s="873" t="b">
        <v>0</v>
      </c>
      <c r="B3506" s="873" t="s">
        <v>6886</v>
      </c>
      <c r="C3506" s="878">
        <v>54</v>
      </c>
      <c r="D3506" s="873">
        <f t="shared" si="200"/>
        <v>-49</v>
      </c>
      <c r="E3506" s="873">
        <f t="shared" si="201"/>
        <v>7</v>
      </c>
      <c r="F3506" s="873">
        <f t="shared" ca="1" si="202"/>
        <v>62</v>
      </c>
      <c r="G3506" s="873" t="s">
        <v>6403</v>
      </c>
      <c r="H3506" s="877"/>
      <c r="I3506" s="877"/>
    </row>
    <row r="3507" spans="1:9" x14ac:dyDescent="0.35">
      <c r="A3507" s="873" t="b">
        <v>0</v>
      </c>
      <c r="B3507" s="873" t="s">
        <v>6887</v>
      </c>
      <c r="C3507" s="878">
        <v>54</v>
      </c>
      <c r="D3507" s="873">
        <f t="shared" si="200"/>
        <v>-48</v>
      </c>
      <c r="E3507" s="873">
        <f t="shared" si="201"/>
        <v>8</v>
      </c>
      <c r="F3507" s="873">
        <f t="shared" ca="1" si="202"/>
        <v>62</v>
      </c>
      <c r="G3507" s="873" t="s">
        <v>6403</v>
      </c>
      <c r="H3507" s="877"/>
      <c r="I3507" s="877"/>
    </row>
    <row r="3508" spans="1:9" x14ac:dyDescent="0.35">
      <c r="A3508" s="873" t="b">
        <v>0</v>
      </c>
      <c r="B3508" s="873" t="s">
        <v>6888</v>
      </c>
      <c r="C3508" s="878">
        <v>55</v>
      </c>
      <c r="D3508" s="873">
        <f t="shared" si="200"/>
        <v>-47</v>
      </c>
      <c r="E3508" s="873">
        <f t="shared" si="201"/>
        <v>1</v>
      </c>
      <c r="F3508" s="873">
        <f t="shared" ca="1" si="202"/>
        <v>63</v>
      </c>
      <c r="G3508" s="873" t="s">
        <v>6405</v>
      </c>
      <c r="H3508" s="877"/>
      <c r="I3508" s="877"/>
    </row>
    <row r="3509" spans="1:9" x14ac:dyDescent="0.35">
      <c r="A3509" s="873" t="b">
        <v>0</v>
      </c>
      <c r="B3509" s="873" t="s">
        <v>6889</v>
      </c>
      <c r="C3509" s="878">
        <v>55</v>
      </c>
      <c r="D3509" s="873">
        <f t="shared" si="200"/>
        <v>-46</v>
      </c>
      <c r="E3509" s="873">
        <f t="shared" si="201"/>
        <v>2</v>
      </c>
      <c r="F3509" s="873">
        <f t="shared" ca="1" si="202"/>
        <v>63</v>
      </c>
      <c r="G3509" s="873" t="s">
        <v>6405</v>
      </c>
      <c r="H3509" s="877"/>
      <c r="I3509" s="877"/>
    </row>
    <row r="3510" spans="1:9" x14ac:dyDescent="0.35">
      <c r="A3510" s="873" t="b">
        <v>0</v>
      </c>
      <c r="B3510" s="873" t="s">
        <v>6890</v>
      </c>
      <c r="C3510" s="878">
        <v>55</v>
      </c>
      <c r="D3510" s="873">
        <f t="shared" si="200"/>
        <v>-45</v>
      </c>
      <c r="E3510" s="873">
        <f t="shared" si="201"/>
        <v>3</v>
      </c>
      <c r="F3510" s="873">
        <f t="shared" ca="1" si="202"/>
        <v>63</v>
      </c>
      <c r="G3510" s="873" t="s">
        <v>6405</v>
      </c>
      <c r="H3510" s="877"/>
      <c r="I3510" s="877"/>
    </row>
    <row r="3511" spans="1:9" x14ac:dyDescent="0.35">
      <c r="A3511" s="873" t="b">
        <v>0</v>
      </c>
      <c r="B3511" s="873" t="s">
        <v>6891</v>
      </c>
      <c r="C3511" s="878">
        <v>55</v>
      </c>
      <c r="D3511" s="873">
        <f t="shared" si="200"/>
        <v>-44</v>
      </c>
      <c r="E3511" s="873">
        <f t="shared" si="201"/>
        <v>4</v>
      </c>
      <c r="F3511" s="873">
        <f t="shared" ca="1" si="202"/>
        <v>63</v>
      </c>
      <c r="G3511" s="873" t="s">
        <v>6405</v>
      </c>
      <c r="H3511" s="877"/>
      <c r="I3511" s="877"/>
    </row>
    <row r="3512" spans="1:9" x14ac:dyDescent="0.35">
      <c r="A3512" s="873" t="b">
        <v>0</v>
      </c>
      <c r="B3512" s="873" t="s">
        <v>6892</v>
      </c>
      <c r="C3512" s="878">
        <v>55</v>
      </c>
      <c r="D3512" s="873">
        <f t="shared" si="200"/>
        <v>-43</v>
      </c>
      <c r="E3512" s="873">
        <f t="shared" si="201"/>
        <v>5</v>
      </c>
      <c r="F3512" s="873">
        <f t="shared" ca="1" si="202"/>
        <v>63</v>
      </c>
      <c r="G3512" s="873" t="s">
        <v>6405</v>
      </c>
      <c r="H3512" s="877"/>
      <c r="I3512" s="877"/>
    </row>
    <row r="3513" spans="1:9" x14ac:dyDescent="0.35">
      <c r="A3513" s="873" t="b">
        <v>0</v>
      </c>
      <c r="B3513" s="873" t="s">
        <v>6893</v>
      </c>
      <c r="C3513" s="878">
        <v>55</v>
      </c>
      <c r="D3513" s="873">
        <f t="shared" si="200"/>
        <v>-42</v>
      </c>
      <c r="E3513" s="873">
        <f t="shared" si="201"/>
        <v>6</v>
      </c>
      <c r="F3513" s="873">
        <f t="shared" ca="1" si="202"/>
        <v>63</v>
      </c>
      <c r="G3513" s="873" t="s">
        <v>6405</v>
      </c>
      <c r="H3513" s="877"/>
      <c r="I3513" s="877"/>
    </row>
    <row r="3514" spans="1:9" x14ac:dyDescent="0.35">
      <c r="A3514" s="873" t="b">
        <v>0</v>
      </c>
      <c r="B3514" s="873" t="s">
        <v>6894</v>
      </c>
      <c r="C3514" s="878">
        <v>55</v>
      </c>
      <c r="D3514" s="873">
        <f t="shared" si="200"/>
        <v>-41</v>
      </c>
      <c r="E3514" s="873">
        <f t="shared" si="201"/>
        <v>7</v>
      </c>
      <c r="F3514" s="873">
        <f t="shared" ca="1" si="202"/>
        <v>63</v>
      </c>
      <c r="G3514" s="873" t="s">
        <v>6405</v>
      </c>
      <c r="H3514" s="877"/>
      <c r="I3514" s="877"/>
    </row>
    <row r="3515" spans="1:9" x14ac:dyDescent="0.35">
      <c r="A3515" s="873" t="b">
        <v>0</v>
      </c>
      <c r="B3515" s="873" t="s">
        <v>6895</v>
      </c>
      <c r="C3515" s="878">
        <v>55</v>
      </c>
      <c r="D3515" s="873">
        <f t="shared" si="200"/>
        <v>-40</v>
      </c>
      <c r="E3515" s="873">
        <f t="shared" si="201"/>
        <v>8</v>
      </c>
      <c r="F3515" s="873">
        <f t="shared" ca="1" si="202"/>
        <v>63</v>
      </c>
      <c r="G3515" s="873" t="s">
        <v>6405</v>
      </c>
      <c r="H3515" s="877"/>
      <c r="I3515" s="877"/>
    </row>
    <row r="3516" spans="1:9" x14ac:dyDescent="0.35">
      <c r="A3516" s="873" t="b">
        <v>0</v>
      </c>
      <c r="B3516" s="873" t="s">
        <v>6896</v>
      </c>
      <c r="C3516" s="878">
        <v>56</v>
      </c>
      <c r="D3516" s="873">
        <f t="shared" si="200"/>
        <v>-39</v>
      </c>
      <c r="E3516" s="873">
        <f t="shared" si="201"/>
        <v>1</v>
      </c>
      <c r="F3516" s="873">
        <f t="shared" ca="1" si="202"/>
        <v>64</v>
      </c>
      <c r="G3516" s="873" t="s">
        <v>6407</v>
      </c>
      <c r="H3516" s="877"/>
      <c r="I3516" s="877"/>
    </row>
    <row r="3517" spans="1:9" x14ac:dyDescent="0.35">
      <c r="A3517" s="873" t="b">
        <v>0</v>
      </c>
      <c r="B3517" s="873" t="s">
        <v>6897</v>
      </c>
      <c r="C3517" s="878">
        <v>56</v>
      </c>
      <c r="D3517" s="873">
        <f t="shared" si="200"/>
        <v>-38</v>
      </c>
      <c r="E3517" s="873">
        <f t="shared" si="201"/>
        <v>2</v>
      </c>
      <c r="F3517" s="873">
        <f t="shared" ca="1" si="202"/>
        <v>64</v>
      </c>
      <c r="G3517" s="873" t="s">
        <v>6407</v>
      </c>
      <c r="H3517" s="877"/>
      <c r="I3517" s="877"/>
    </row>
    <row r="3518" spans="1:9" x14ac:dyDescent="0.35">
      <c r="A3518" s="873" t="b">
        <v>0</v>
      </c>
      <c r="B3518" s="873" t="s">
        <v>6898</v>
      </c>
      <c r="C3518" s="878">
        <v>56</v>
      </c>
      <c r="D3518" s="873">
        <f t="shared" si="200"/>
        <v>-37</v>
      </c>
      <c r="E3518" s="873">
        <f t="shared" si="201"/>
        <v>3</v>
      </c>
      <c r="F3518" s="873">
        <f t="shared" ca="1" si="202"/>
        <v>64</v>
      </c>
      <c r="G3518" s="873" t="s">
        <v>6407</v>
      </c>
      <c r="H3518" s="877"/>
      <c r="I3518" s="877"/>
    </row>
    <row r="3519" spans="1:9" x14ac:dyDescent="0.35">
      <c r="A3519" s="873" t="b">
        <v>0</v>
      </c>
      <c r="B3519" s="873" t="s">
        <v>6899</v>
      </c>
      <c r="C3519" s="878">
        <v>56</v>
      </c>
      <c r="D3519" s="873">
        <f t="shared" si="200"/>
        <v>-36</v>
      </c>
      <c r="E3519" s="873">
        <f t="shared" si="201"/>
        <v>4</v>
      </c>
      <c r="F3519" s="873">
        <f t="shared" ca="1" si="202"/>
        <v>64</v>
      </c>
      <c r="G3519" s="873" t="s">
        <v>6407</v>
      </c>
      <c r="H3519" s="877"/>
      <c r="I3519" s="877"/>
    </row>
    <row r="3520" spans="1:9" x14ac:dyDescent="0.35">
      <c r="A3520" s="873" t="b">
        <v>0</v>
      </c>
      <c r="B3520" s="873" t="s">
        <v>6900</v>
      </c>
      <c r="C3520" s="878">
        <v>56</v>
      </c>
      <c r="D3520" s="873">
        <f t="shared" si="200"/>
        <v>-35</v>
      </c>
      <c r="E3520" s="873">
        <f t="shared" si="201"/>
        <v>5</v>
      </c>
      <c r="F3520" s="873">
        <f t="shared" ca="1" si="202"/>
        <v>64</v>
      </c>
      <c r="G3520" s="873" t="s">
        <v>6407</v>
      </c>
      <c r="H3520" s="877"/>
      <c r="I3520" s="877"/>
    </row>
    <row r="3521" spans="1:9" x14ac:dyDescent="0.35">
      <c r="A3521" s="873" t="b">
        <v>0</v>
      </c>
      <c r="B3521" s="873" t="s">
        <v>6901</v>
      </c>
      <c r="C3521" s="878">
        <v>56</v>
      </c>
      <c r="D3521" s="873">
        <f t="shared" si="200"/>
        <v>-34</v>
      </c>
      <c r="E3521" s="873">
        <f t="shared" si="201"/>
        <v>6</v>
      </c>
      <c r="F3521" s="873">
        <f t="shared" ca="1" si="202"/>
        <v>64</v>
      </c>
      <c r="G3521" s="873" t="s">
        <v>6407</v>
      </c>
      <c r="H3521" s="877"/>
      <c r="I3521" s="877"/>
    </row>
    <row r="3522" spans="1:9" x14ac:dyDescent="0.35">
      <c r="A3522" s="873" t="b">
        <v>0</v>
      </c>
      <c r="B3522" s="873" t="s">
        <v>6902</v>
      </c>
      <c r="C3522" s="878">
        <v>56</v>
      </c>
      <c r="D3522" s="873">
        <f t="shared" si="200"/>
        <v>-33</v>
      </c>
      <c r="E3522" s="873">
        <f t="shared" si="201"/>
        <v>7</v>
      </c>
      <c r="F3522" s="873">
        <f t="shared" ca="1" si="202"/>
        <v>64</v>
      </c>
      <c r="G3522" s="873" t="s">
        <v>6407</v>
      </c>
      <c r="H3522" s="877"/>
      <c r="I3522" s="877"/>
    </row>
    <row r="3523" spans="1:9" x14ac:dyDescent="0.35">
      <c r="A3523" s="873" t="b">
        <v>0</v>
      </c>
      <c r="B3523" s="873" t="s">
        <v>6903</v>
      </c>
      <c r="C3523" s="878">
        <v>56</v>
      </c>
      <c r="D3523" s="873">
        <f t="shared" si="200"/>
        <v>-32</v>
      </c>
      <c r="E3523" s="873">
        <f t="shared" si="201"/>
        <v>8</v>
      </c>
      <c r="F3523" s="873">
        <f t="shared" ca="1" si="202"/>
        <v>64</v>
      </c>
      <c r="G3523" s="873" t="s">
        <v>6407</v>
      </c>
      <c r="H3523" s="877"/>
      <c r="I3523" s="877"/>
    </row>
    <row r="3524" spans="1:9" x14ac:dyDescent="0.35">
      <c r="A3524" s="873" t="b">
        <v>0</v>
      </c>
      <c r="B3524" s="873" t="s">
        <v>6904</v>
      </c>
      <c r="C3524" s="878">
        <v>57</v>
      </c>
      <c r="D3524" s="873">
        <f t="shared" ref="D3524:D3587" si="203">D3523+1</f>
        <v>-31</v>
      </c>
      <c r="E3524" s="873">
        <f t="shared" ref="E3524:E3587" si="204">COUNTIF(C3354:C3524,C3524)</f>
        <v>1</v>
      </c>
      <c r="F3524" s="873">
        <f t="shared" ref="F3524:F3587" ca="1" si="205">IF(C3524=1,9,IF(E3523=MAX(E3522:E3524),F3522+1,F3523))</f>
        <v>65</v>
      </c>
      <c r="G3524" s="873" t="s">
        <v>6409</v>
      </c>
      <c r="H3524" s="877"/>
      <c r="I3524" s="877"/>
    </row>
    <row r="3525" spans="1:9" x14ac:dyDescent="0.35">
      <c r="A3525" s="873" t="b">
        <v>0</v>
      </c>
      <c r="B3525" s="873" t="s">
        <v>6905</v>
      </c>
      <c r="C3525" s="878">
        <v>57</v>
      </c>
      <c r="D3525" s="873">
        <f t="shared" si="203"/>
        <v>-30</v>
      </c>
      <c r="E3525" s="873">
        <f t="shared" si="204"/>
        <v>2</v>
      </c>
      <c r="F3525" s="873">
        <f t="shared" ca="1" si="205"/>
        <v>65</v>
      </c>
      <c r="G3525" s="873" t="s">
        <v>6409</v>
      </c>
      <c r="H3525" s="877"/>
      <c r="I3525" s="877"/>
    </row>
    <row r="3526" spans="1:9" x14ac:dyDescent="0.35">
      <c r="A3526" s="873" t="b">
        <v>0</v>
      </c>
      <c r="B3526" s="873" t="s">
        <v>6906</v>
      </c>
      <c r="C3526" s="878">
        <v>57</v>
      </c>
      <c r="D3526" s="873">
        <f t="shared" si="203"/>
        <v>-29</v>
      </c>
      <c r="E3526" s="873">
        <f t="shared" si="204"/>
        <v>3</v>
      </c>
      <c r="F3526" s="873">
        <f t="shared" ca="1" si="205"/>
        <v>65</v>
      </c>
      <c r="G3526" s="873" t="s">
        <v>6409</v>
      </c>
      <c r="H3526" s="877"/>
      <c r="I3526" s="877"/>
    </row>
    <row r="3527" spans="1:9" x14ac:dyDescent="0.35">
      <c r="A3527" s="873" t="b">
        <v>0</v>
      </c>
      <c r="B3527" s="873" t="s">
        <v>6907</v>
      </c>
      <c r="C3527" s="878">
        <v>57</v>
      </c>
      <c r="D3527" s="873">
        <f t="shared" si="203"/>
        <v>-28</v>
      </c>
      <c r="E3527" s="873">
        <f t="shared" si="204"/>
        <v>4</v>
      </c>
      <c r="F3527" s="873">
        <f t="shared" ca="1" si="205"/>
        <v>65</v>
      </c>
      <c r="G3527" s="873" t="s">
        <v>6409</v>
      </c>
      <c r="H3527" s="877"/>
      <c r="I3527" s="877"/>
    </row>
    <row r="3528" spans="1:9" x14ac:dyDescent="0.35">
      <c r="A3528" s="873" t="b">
        <v>0</v>
      </c>
      <c r="B3528" s="873" t="s">
        <v>6908</v>
      </c>
      <c r="C3528" s="878">
        <v>57</v>
      </c>
      <c r="D3528" s="873">
        <f t="shared" si="203"/>
        <v>-27</v>
      </c>
      <c r="E3528" s="873">
        <f t="shared" si="204"/>
        <v>5</v>
      </c>
      <c r="F3528" s="873">
        <f t="shared" ca="1" si="205"/>
        <v>65</v>
      </c>
      <c r="G3528" s="873" t="s">
        <v>6409</v>
      </c>
      <c r="H3528" s="877"/>
      <c r="I3528" s="877"/>
    </row>
    <row r="3529" spans="1:9" x14ac:dyDescent="0.35">
      <c r="A3529" s="873" t="b">
        <v>0</v>
      </c>
      <c r="B3529" s="873" t="s">
        <v>6909</v>
      </c>
      <c r="C3529" s="878">
        <v>57</v>
      </c>
      <c r="D3529" s="873">
        <f t="shared" si="203"/>
        <v>-26</v>
      </c>
      <c r="E3529" s="873">
        <f t="shared" si="204"/>
        <v>6</v>
      </c>
      <c r="F3529" s="873">
        <f t="shared" ca="1" si="205"/>
        <v>65</v>
      </c>
      <c r="G3529" s="873" t="s">
        <v>6409</v>
      </c>
      <c r="H3529" s="877"/>
      <c r="I3529" s="877"/>
    </row>
    <row r="3530" spans="1:9" x14ac:dyDescent="0.35">
      <c r="A3530" s="873" t="b">
        <v>0</v>
      </c>
      <c r="B3530" s="873" t="s">
        <v>6910</v>
      </c>
      <c r="C3530" s="878">
        <v>57</v>
      </c>
      <c r="D3530" s="873">
        <f t="shared" si="203"/>
        <v>-25</v>
      </c>
      <c r="E3530" s="873">
        <f t="shared" si="204"/>
        <v>7</v>
      </c>
      <c r="F3530" s="873">
        <f t="shared" ca="1" si="205"/>
        <v>65</v>
      </c>
      <c r="G3530" s="873" t="s">
        <v>6409</v>
      </c>
      <c r="H3530" s="877"/>
      <c r="I3530" s="877"/>
    </row>
    <row r="3531" spans="1:9" x14ac:dyDescent="0.35">
      <c r="A3531" s="873" t="b">
        <v>0</v>
      </c>
      <c r="B3531" s="873" t="s">
        <v>6911</v>
      </c>
      <c r="C3531" s="878">
        <v>57</v>
      </c>
      <c r="D3531" s="873">
        <f t="shared" si="203"/>
        <v>-24</v>
      </c>
      <c r="E3531" s="873">
        <f t="shared" si="204"/>
        <v>8</v>
      </c>
      <c r="F3531" s="873">
        <f t="shared" ca="1" si="205"/>
        <v>65</v>
      </c>
      <c r="G3531" s="873" t="s">
        <v>6409</v>
      </c>
      <c r="H3531" s="877"/>
      <c r="I3531" s="877"/>
    </row>
    <row r="3532" spans="1:9" x14ac:dyDescent="0.35">
      <c r="A3532" s="873" t="b">
        <v>0</v>
      </c>
      <c r="B3532" s="873" t="s">
        <v>6912</v>
      </c>
      <c r="C3532" s="878">
        <v>58</v>
      </c>
      <c r="D3532" s="873">
        <f t="shared" si="203"/>
        <v>-23</v>
      </c>
      <c r="E3532" s="873">
        <f t="shared" si="204"/>
        <v>1</v>
      </c>
      <c r="F3532" s="873">
        <f t="shared" ca="1" si="205"/>
        <v>66</v>
      </c>
      <c r="G3532" s="873" t="s">
        <v>6411</v>
      </c>
      <c r="H3532" s="877"/>
      <c r="I3532" s="877"/>
    </row>
    <row r="3533" spans="1:9" x14ac:dyDescent="0.35">
      <c r="A3533" s="873" t="b">
        <v>0</v>
      </c>
      <c r="B3533" s="873" t="s">
        <v>6913</v>
      </c>
      <c r="C3533" s="878">
        <v>58</v>
      </c>
      <c r="D3533" s="873">
        <f t="shared" si="203"/>
        <v>-22</v>
      </c>
      <c r="E3533" s="873">
        <f t="shared" si="204"/>
        <v>2</v>
      </c>
      <c r="F3533" s="873">
        <f t="shared" ca="1" si="205"/>
        <v>66</v>
      </c>
      <c r="G3533" s="873" t="s">
        <v>6411</v>
      </c>
      <c r="H3533" s="877"/>
      <c r="I3533" s="877"/>
    </row>
    <row r="3534" spans="1:9" x14ac:dyDescent="0.35">
      <c r="A3534" s="873" t="b">
        <v>0</v>
      </c>
      <c r="B3534" s="873" t="s">
        <v>6914</v>
      </c>
      <c r="C3534" s="878">
        <v>58</v>
      </c>
      <c r="D3534" s="873">
        <f t="shared" si="203"/>
        <v>-21</v>
      </c>
      <c r="E3534" s="873">
        <f t="shared" si="204"/>
        <v>3</v>
      </c>
      <c r="F3534" s="873">
        <f t="shared" ca="1" si="205"/>
        <v>66</v>
      </c>
      <c r="G3534" s="873" t="s">
        <v>6411</v>
      </c>
      <c r="H3534" s="877"/>
      <c r="I3534" s="877"/>
    </row>
    <row r="3535" spans="1:9" x14ac:dyDescent="0.35">
      <c r="A3535" s="873" t="b">
        <v>0</v>
      </c>
      <c r="B3535" s="873" t="s">
        <v>6915</v>
      </c>
      <c r="C3535" s="878">
        <v>58</v>
      </c>
      <c r="D3535" s="873">
        <f t="shared" si="203"/>
        <v>-20</v>
      </c>
      <c r="E3535" s="873">
        <f t="shared" si="204"/>
        <v>4</v>
      </c>
      <c r="F3535" s="873">
        <f t="shared" ca="1" si="205"/>
        <v>66</v>
      </c>
      <c r="G3535" s="873" t="s">
        <v>6411</v>
      </c>
      <c r="H3535" s="877"/>
      <c r="I3535" s="877"/>
    </row>
    <row r="3536" spans="1:9" x14ac:dyDescent="0.35">
      <c r="A3536" s="873" t="b">
        <v>0</v>
      </c>
      <c r="B3536" s="873" t="s">
        <v>6916</v>
      </c>
      <c r="C3536" s="878">
        <v>58</v>
      </c>
      <c r="D3536" s="873">
        <f t="shared" si="203"/>
        <v>-19</v>
      </c>
      <c r="E3536" s="873">
        <f t="shared" si="204"/>
        <v>5</v>
      </c>
      <c r="F3536" s="873">
        <f t="shared" ca="1" si="205"/>
        <v>66</v>
      </c>
      <c r="G3536" s="873" t="s">
        <v>6411</v>
      </c>
      <c r="H3536" s="877"/>
      <c r="I3536" s="877"/>
    </row>
    <row r="3537" spans="1:9" x14ac:dyDescent="0.35">
      <c r="A3537" s="873" t="b">
        <v>0</v>
      </c>
      <c r="B3537" s="873" t="s">
        <v>6917</v>
      </c>
      <c r="C3537" s="878">
        <v>58</v>
      </c>
      <c r="D3537" s="873">
        <f t="shared" si="203"/>
        <v>-18</v>
      </c>
      <c r="E3537" s="873">
        <f t="shared" si="204"/>
        <v>6</v>
      </c>
      <c r="F3537" s="873">
        <f t="shared" ca="1" si="205"/>
        <v>66</v>
      </c>
      <c r="G3537" s="873" t="s">
        <v>6411</v>
      </c>
      <c r="H3537" s="877"/>
      <c r="I3537" s="877"/>
    </row>
    <row r="3538" spans="1:9" x14ac:dyDescent="0.35">
      <c r="A3538" s="873" t="b">
        <v>0</v>
      </c>
      <c r="B3538" s="873" t="s">
        <v>6918</v>
      </c>
      <c r="C3538" s="878">
        <v>58</v>
      </c>
      <c r="D3538" s="873">
        <f t="shared" si="203"/>
        <v>-17</v>
      </c>
      <c r="E3538" s="873">
        <f t="shared" si="204"/>
        <v>7</v>
      </c>
      <c r="F3538" s="873">
        <f t="shared" ca="1" si="205"/>
        <v>66</v>
      </c>
      <c r="G3538" s="873" t="s">
        <v>6411</v>
      </c>
      <c r="H3538" s="877"/>
      <c r="I3538" s="877"/>
    </row>
    <row r="3539" spans="1:9" x14ac:dyDescent="0.35">
      <c r="A3539" s="873" t="b">
        <v>0</v>
      </c>
      <c r="B3539" s="873" t="s">
        <v>6919</v>
      </c>
      <c r="C3539" s="878">
        <v>58</v>
      </c>
      <c r="D3539" s="873">
        <f t="shared" si="203"/>
        <v>-16</v>
      </c>
      <c r="E3539" s="873">
        <f t="shared" si="204"/>
        <v>8</v>
      </c>
      <c r="F3539" s="873">
        <f t="shared" ca="1" si="205"/>
        <v>66</v>
      </c>
      <c r="G3539" s="873" t="s">
        <v>6411</v>
      </c>
      <c r="H3539" s="877"/>
      <c r="I3539" s="877"/>
    </row>
    <row r="3540" spans="1:9" x14ac:dyDescent="0.35">
      <c r="A3540" s="873" t="b">
        <v>0</v>
      </c>
      <c r="B3540" s="873" t="s">
        <v>6920</v>
      </c>
      <c r="C3540" s="878">
        <v>59</v>
      </c>
      <c r="D3540" s="873">
        <f t="shared" si="203"/>
        <v>-15</v>
      </c>
      <c r="E3540" s="873">
        <f t="shared" si="204"/>
        <v>1</v>
      </c>
      <c r="F3540" s="873">
        <f t="shared" ca="1" si="205"/>
        <v>67</v>
      </c>
      <c r="G3540" s="873" t="s">
        <v>6413</v>
      </c>
      <c r="H3540" s="877"/>
      <c r="I3540" s="877"/>
    </row>
    <row r="3541" spans="1:9" x14ac:dyDescent="0.35">
      <c r="A3541" s="873" t="b">
        <v>0</v>
      </c>
      <c r="B3541" s="873" t="s">
        <v>6921</v>
      </c>
      <c r="C3541" s="878">
        <v>59</v>
      </c>
      <c r="D3541" s="873">
        <f t="shared" si="203"/>
        <v>-14</v>
      </c>
      <c r="E3541" s="873">
        <f t="shared" si="204"/>
        <v>2</v>
      </c>
      <c r="F3541" s="873">
        <f t="shared" ca="1" si="205"/>
        <v>67</v>
      </c>
      <c r="G3541" s="873" t="s">
        <v>6413</v>
      </c>
      <c r="H3541" s="877"/>
      <c r="I3541" s="877"/>
    </row>
    <row r="3542" spans="1:9" x14ac:dyDescent="0.35">
      <c r="A3542" s="873" t="b">
        <v>0</v>
      </c>
      <c r="B3542" s="873" t="s">
        <v>6922</v>
      </c>
      <c r="C3542" s="878">
        <v>59</v>
      </c>
      <c r="D3542" s="873">
        <f t="shared" si="203"/>
        <v>-13</v>
      </c>
      <c r="E3542" s="873">
        <f t="shared" si="204"/>
        <v>3</v>
      </c>
      <c r="F3542" s="873">
        <f t="shared" ca="1" si="205"/>
        <v>67</v>
      </c>
      <c r="G3542" s="873" t="s">
        <v>6413</v>
      </c>
      <c r="H3542" s="877"/>
      <c r="I3542" s="877"/>
    </row>
    <row r="3543" spans="1:9" x14ac:dyDescent="0.35">
      <c r="A3543" s="873" t="b">
        <v>0</v>
      </c>
      <c r="B3543" s="873" t="s">
        <v>6923</v>
      </c>
      <c r="C3543" s="878">
        <v>59</v>
      </c>
      <c r="D3543" s="873">
        <f t="shared" si="203"/>
        <v>-12</v>
      </c>
      <c r="E3543" s="873">
        <f t="shared" si="204"/>
        <v>4</v>
      </c>
      <c r="F3543" s="873">
        <f t="shared" ca="1" si="205"/>
        <v>67</v>
      </c>
      <c r="G3543" s="873" t="s">
        <v>6413</v>
      </c>
      <c r="H3543" s="877"/>
      <c r="I3543" s="877"/>
    </row>
    <row r="3544" spans="1:9" x14ac:dyDescent="0.35">
      <c r="A3544" s="873" t="b">
        <v>0</v>
      </c>
      <c r="B3544" s="873" t="s">
        <v>6924</v>
      </c>
      <c r="C3544" s="878">
        <v>59</v>
      </c>
      <c r="D3544" s="873">
        <f t="shared" si="203"/>
        <v>-11</v>
      </c>
      <c r="E3544" s="873">
        <f t="shared" si="204"/>
        <v>5</v>
      </c>
      <c r="F3544" s="873">
        <f t="shared" ca="1" si="205"/>
        <v>67</v>
      </c>
      <c r="G3544" s="873" t="s">
        <v>6413</v>
      </c>
      <c r="H3544" s="877"/>
      <c r="I3544" s="877"/>
    </row>
    <row r="3545" spans="1:9" x14ac:dyDescent="0.35">
      <c r="A3545" s="873" t="b">
        <v>0</v>
      </c>
      <c r="B3545" s="873" t="s">
        <v>6925</v>
      </c>
      <c r="C3545" s="878">
        <v>59</v>
      </c>
      <c r="D3545" s="873">
        <f t="shared" si="203"/>
        <v>-10</v>
      </c>
      <c r="E3545" s="873">
        <f t="shared" si="204"/>
        <v>6</v>
      </c>
      <c r="F3545" s="873">
        <f t="shared" ca="1" si="205"/>
        <v>67</v>
      </c>
      <c r="G3545" s="873" t="s">
        <v>6413</v>
      </c>
      <c r="H3545" s="877"/>
      <c r="I3545" s="877"/>
    </row>
    <row r="3546" spans="1:9" x14ac:dyDescent="0.35">
      <c r="A3546" s="873" t="b">
        <v>0</v>
      </c>
      <c r="B3546" s="873" t="s">
        <v>6926</v>
      </c>
      <c r="C3546" s="878">
        <v>59</v>
      </c>
      <c r="D3546" s="873">
        <f t="shared" si="203"/>
        <v>-9</v>
      </c>
      <c r="E3546" s="873">
        <f t="shared" si="204"/>
        <v>7</v>
      </c>
      <c r="F3546" s="873">
        <f t="shared" ca="1" si="205"/>
        <v>67</v>
      </c>
      <c r="G3546" s="873" t="s">
        <v>6413</v>
      </c>
      <c r="H3546" s="877"/>
      <c r="I3546" s="877"/>
    </row>
    <row r="3547" spans="1:9" x14ac:dyDescent="0.35">
      <c r="A3547" s="873" t="b">
        <v>0</v>
      </c>
      <c r="B3547" s="873" t="s">
        <v>6927</v>
      </c>
      <c r="C3547" s="878">
        <v>59</v>
      </c>
      <c r="D3547" s="873">
        <f t="shared" si="203"/>
        <v>-8</v>
      </c>
      <c r="E3547" s="873">
        <f t="shared" si="204"/>
        <v>8</v>
      </c>
      <c r="F3547" s="873">
        <f t="shared" ca="1" si="205"/>
        <v>67</v>
      </c>
      <c r="G3547" s="873" t="s">
        <v>6413</v>
      </c>
      <c r="H3547" s="877"/>
      <c r="I3547" s="877"/>
    </row>
    <row r="3548" spans="1:9" x14ac:dyDescent="0.35">
      <c r="A3548" s="873" t="b">
        <v>0</v>
      </c>
      <c r="B3548" s="873" t="s">
        <v>6928</v>
      </c>
      <c r="C3548" s="878">
        <v>60</v>
      </c>
      <c r="D3548" s="873">
        <f t="shared" si="203"/>
        <v>-7</v>
      </c>
      <c r="E3548" s="873">
        <f t="shared" si="204"/>
        <v>1</v>
      </c>
      <c r="F3548" s="873">
        <f t="shared" ca="1" si="205"/>
        <v>68</v>
      </c>
      <c r="G3548" s="873" t="s">
        <v>6415</v>
      </c>
      <c r="H3548" s="877"/>
      <c r="I3548" s="877"/>
    </row>
    <row r="3549" spans="1:9" x14ac:dyDescent="0.35">
      <c r="A3549" s="873" t="b">
        <v>0</v>
      </c>
      <c r="B3549" s="873" t="s">
        <v>6929</v>
      </c>
      <c r="C3549" s="878">
        <v>60</v>
      </c>
      <c r="D3549" s="873">
        <f t="shared" si="203"/>
        <v>-6</v>
      </c>
      <c r="E3549" s="873">
        <f t="shared" si="204"/>
        <v>2</v>
      </c>
      <c r="F3549" s="873">
        <f t="shared" ca="1" si="205"/>
        <v>68</v>
      </c>
      <c r="G3549" s="873" t="s">
        <v>6415</v>
      </c>
      <c r="H3549" s="877"/>
      <c r="I3549" s="877"/>
    </row>
    <row r="3550" spans="1:9" x14ac:dyDescent="0.35">
      <c r="A3550" s="873" t="b">
        <v>0</v>
      </c>
      <c r="B3550" s="873" t="s">
        <v>6930</v>
      </c>
      <c r="C3550" s="878">
        <v>60</v>
      </c>
      <c r="D3550" s="873">
        <f t="shared" si="203"/>
        <v>-5</v>
      </c>
      <c r="E3550" s="873">
        <f t="shared" si="204"/>
        <v>3</v>
      </c>
      <c r="F3550" s="873">
        <f t="shared" ca="1" si="205"/>
        <v>68</v>
      </c>
      <c r="G3550" s="873" t="s">
        <v>6415</v>
      </c>
      <c r="H3550" s="877"/>
      <c r="I3550" s="877"/>
    </row>
    <row r="3551" spans="1:9" x14ac:dyDescent="0.35">
      <c r="A3551" s="873" t="b">
        <v>0</v>
      </c>
      <c r="B3551" s="873" t="s">
        <v>6931</v>
      </c>
      <c r="C3551" s="878">
        <v>60</v>
      </c>
      <c r="D3551" s="873">
        <f t="shared" si="203"/>
        <v>-4</v>
      </c>
      <c r="E3551" s="873">
        <f t="shared" si="204"/>
        <v>4</v>
      </c>
      <c r="F3551" s="873">
        <f t="shared" ca="1" si="205"/>
        <v>68</v>
      </c>
      <c r="G3551" s="873" t="s">
        <v>6415</v>
      </c>
      <c r="H3551" s="877"/>
      <c r="I3551" s="877"/>
    </row>
    <row r="3552" spans="1:9" x14ac:dyDescent="0.35">
      <c r="A3552" s="873" t="b">
        <v>0</v>
      </c>
      <c r="B3552" s="873" t="s">
        <v>6932</v>
      </c>
      <c r="C3552" s="878">
        <v>60</v>
      </c>
      <c r="D3552" s="873">
        <f t="shared" si="203"/>
        <v>-3</v>
      </c>
      <c r="E3552" s="873">
        <f t="shared" si="204"/>
        <v>5</v>
      </c>
      <c r="F3552" s="873">
        <f t="shared" ca="1" si="205"/>
        <v>68</v>
      </c>
      <c r="G3552" s="873" t="s">
        <v>6415</v>
      </c>
      <c r="H3552" s="877"/>
      <c r="I3552" s="877"/>
    </row>
    <row r="3553" spans="1:9" x14ac:dyDescent="0.35">
      <c r="A3553" s="873" t="b">
        <v>0</v>
      </c>
      <c r="B3553" s="873" t="s">
        <v>6933</v>
      </c>
      <c r="C3553" s="878">
        <v>60</v>
      </c>
      <c r="D3553" s="873">
        <f t="shared" si="203"/>
        <v>-2</v>
      </c>
      <c r="E3553" s="873">
        <f t="shared" si="204"/>
        <v>6</v>
      </c>
      <c r="F3553" s="873">
        <f t="shared" ca="1" si="205"/>
        <v>68</v>
      </c>
      <c r="G3553" s="873" t="s">
        <v>6415</v>
      </c>
      <c r="H3553" s="877"/>
      <c r="I3553" s="877"/>
    </row>
    <row r="3554" spans="1:9" x14ac:dyDescent="0.35">
      <c r="A3554" s="873" t="b">
        <v>0</v>
      </c>
      <c r="B3554" s="873" t="s">
        <v>6934</v>
      </c>
      <c r="C3554" s="878">
        <v>60</v>
      </c>
      <c r="D3554" s="873">
        <f t="shared" si="203"/>
        <v>-1</v>
      </c>
      <c r="E3554" s="873">
        <f t="shared" si="204"/>
        <v>7</v>
      </c>
      <c r="F3554" s="873">
        <f t="shared" ca="1" si="205"/>
        <v>68</v>
      </c>
      <c r="G3554" s="873" t="s">
        <v>6415</v>
      </c>
      <c r="H3554" s="877"/>
      <c r="I3554" s="877"/>
    </row>
    <row r="3555" spans="1:9" x14ac:dyDescent="0.35">
      <c r="A3555" s="873" t="b">
        <v>0</v>
      </c>
      <c r="B3555" s="873" t="s">
        <v>6935</v>
      </c>
      <c r="C3555" s="878">
        <v>60</v>
      </c>
      <c r="D3555" s="873">
        <f t="shared" si="203"/>
        <v>0</v>
      </c>
      <c r="E3555" s="873">
        <f t="shared" si="204"/>
        <v>8</v>
      </c>
      <c r="F3555" s="873">
        <f t="shared" ca="1" si="205"/>
        <v>68</v>
      </c>
      <c r="G3555" s="873" t="s">
        <v>6415</v>
      </c>
      <c r="H3555" s="877"/>
      <c r="I3555" s="877"/>
    </row>
    <row r="3556" spans="1:9" x14ac:dyDescent="0.35">
      <c r="A3556" s="873" t="b">
        <v>0</v>
      </c>
      <c r="B3556" s="873" t="s">
        <v>6936</v>
      </c>
      <c r="C3556" s="878">
        <v>61</v>
      </c>
      <c r="D3556" s="873">
        <f t="shared" si="203"/>
        <v>1</v>
      </c>
      <c r="E3556" s="873">
        <f t="shared" si="204"/>
        <v>1</v>
      </c>
      <c r="F3556" s="873">
        <f t="shared" ca="1" si="205"/>
        <v>69</v>
      </c>
      <c r="G3556" s="873" t="s">
        <v>6417</v>
      </c>
      <c r="H3556" s="877"/>
      <c r="I3556" s="877"/>
    </row>
    <row r="3557" spans="1:9" x14ac:dyDescent="0.35">
      <c r="A3557" s="873" t="b">
        <v>0</v>
      </c>
      <c r="B3557" s="873" t="s">
        <v>6937</v>
      </c>
      <c r="C3557" s="878">
        <v>61</v>
      </c>
      <c r="D3557" s="873">
        <f t="shared" si="203"/>
        <v>2</v>
      </c>
      <c r="E3557" s="873">
        <f t="shared" si="204"/>
        <v>2</v>
      </c>
      <c r="F3557" s="873">
        <f t="shared" ca="1" si="205"/>
        <v>69</v>
      </c>
      <c r="G3557" s="873" t="s">
        <v>6417</v>
      </c>
      <c r="H3557" s="877"/>
      <c r="I3557" s="877"/>
    </row>
    <row r="3558" spans="1:9" x14ac:dyDescent="0.35">
      <c r="A3558" s="873" t="b">
        <v>0</v>
      </c>
      <c r="B3558" s="873" t="s">
        <v>6938</v>
      </c>
      <c r="C3558" s="878">
        <v>61</v>
      </c>
      <c r="D3558" s="873">
        <f t="shared" si="203"/>
        <v>3</v>
      </c>
      <c r="E3558" s="873">
        <f t="shared" si="204"/>
        <v>3</v>
      </c>
      <c r="F3558" s="873">
        <f t="shared" ca="1" si="205"/>
        <v>69</v>
      </c>
      <c r="G3558" s="873" t="s">
        <v>6417</v>
      </c>
      <c r="H3558" s="877"/>
      <c r="I3558" s="877"/>
    </row>
    <row r="3559" spans="1:9" x14ac:dyDescent="0.35">
      <c r="A3559" s="873" t="b">
        <v>0</v>
      </c>
      <c r="B3559" s="873" t="s">
        <v>6939</v>
      </c>
      <c r="C3559" s="878">
        <v>61</v>
      </c>
      <c r="D3559" s="873">
        <f t="shared" si="203"/>
        <v>4</v>
      </c>
      <c r="E3559" s="873">
        <f t="shared" si="204"/>
        <v>4</v>
      </c>
      <c r="F3559" s="873">
        <f t="shared" ca="1" si="205"/>
        <v>69</v>
      </c>
      <c r="G3559" s="873" t="s">
        <v>6417</v>
      </c>
      <c r="H3559" s="877"/>
      <c r="I3559" s="877"/>
    </row>
    <row r="3560" spans="1:9" x14ac:dyDescent="0.35">
      <c r="A3560" s="873" t="b">
        <v>0</v>
      </c>
      <c r="B3560" s="873" t="s">
        <v>6940</v>
      </c>
      <c r="C3560" s="878">
        <v>61</v>
      </c>
      <c r="D3560" s="873">
        <f t="shared" si="203"/>
        <v>5</v>
      </c>
      <c r="E3560" s="873">
        <f t="shared" si="204"/>
        <v>5</v>
      </c>
      <c r="F3560" s="873">
        <f t="shared" ca="1" si="205"/>
        <v>69</v>
      </c>
      <c r="G3560" s="873" t="s">
        <v>6417</v>
      </c>
      <c r="H3560" s="877"/>
      <c r="I3560" s="877"/>
    </row>
    <row r="3561" spans="1:9" x14ac:dyDescent="0.35">
      <c r="A3561" s="873" t="b">
        <v>0</v>
      </c>
      <c r="B3561" s="873" t="s">
        <v>6941</v>
      </c>
      <c r="C3561" s="878">
        <v>61</v>
      </c>
      <c r="D3561" s="873">
        <f t="shared" si="203"/>
        <v>6</v>
      </c>
      <c r="E3561" s="873">
        <f t="shared" si="204"/>
        <v>6</v>
      </c>
      <c r="F3561" s="873">
        <f t="shared" ca="1" si="205"/>
        <v>69</v>
      </c>
      <c r="G3561" s="873" t="s">
        <v>6417</v>
      </c>
      <c r="H3561" s="877"/>
      <c r="I3561" s="877"/>
    </row>
    <row r="3562" spans="1:9" x14ac:dyDescent="0.35">
      <c r="A3562" s="873" t="b">
        <v>0</v>
      </c>
      <c r="B3562" s="873" t="s">
        <v>6942</v>
      </c>
      <c r="C3562" s="878">
        <v>61</v>
      </c>
      <c r="D3562" s="873">
        <f t="shared" si="203"/>
        <v>7</v>
      </c>
      <c r="E3562" s="873">
        <f t="shared" si="204"/>
        <v>7</v>
      </c>
      <c r="F3562" s="873">
        <f t="shared" ca="1" si="205"/>
        <v>69</v>
      </c>
      <c r="G3562" s="873" t="s">
        <v>6417</v>
      </c>
      <c r="H3562" s="877"/>
      <c r="I3562" s="877"/>
    </row>
    <row r="3563" spans="1:9" x14ac:dyDescent="0.35">
      <c r="A3563" s="873" t="b">
        <v>0</v>
      </c>
      <c r="B3563" s="873" t="s">
        <v>6943</v>
      </c>
      <c r="C3563" s="878">
        <v>61</v>
      </c>
      <c r="D3563" s="873">
        <f t="shared" si="203"/>
        <v>8</v>
      </c>
      <c r="E3563" s="873">
        <f t="shared" si="204"/>
        <v>8</v>
      </c>
      <c r="F3563" s="873">
        <f t="shared" ca="1" si="205"/>
        <v>69</v>
      </c>
      <c r="G3563" s="873" t="s">
        <v>6417</v>
      </c>
      <c r="H3563" s="877"/>
      <c r="I3563" s="877"/>
    </row>
    <row r="3564" spans="1:9" x14ac:dyDescent="0.35">
      <c r="A3564" s="873" t="b">
        <v>0</v>
      </c>
      <c r="B3564" s="873" t="s">
        <v>6944</v>
      </c>
      <c r="C3564" s="878">
        <v>62</v>
      </c>
      <c r="D3564" s="873">
        <f t="shared" si="203"/>
        <v>9</v>
      </c>
      <c r="E3564" s="873">
        <f t="shared" si="204"/>
        <v>1</v>
      </c>
      <c r="F3564" s="873">
        <f t="shared" ca="1" si="205"/>
        <v>70</v>
      </c>
      <c r="G3564" s="873" t="s">
        <v>6419</v>
      </c>
      <c r="H3564" s="877"/>
      <c r="I3564" s="877"/>
    </row>
    <row r="3565" spans="1:9" x14ac:dyDescent="0.35">
      <c r="A3565" s="873" t="b">
        <v>0</v>
      </c>
      <c r="B3565" s="873" t="s">
        <v>6945</v>
      </c>
      <c r="C3565" s="878">
        <v>62</v>
      </c>
      <c r="D3565" s="873">
        <f t="shared" si="203"/>
        <v>10</v>
      </c>
      <c r="E3565" s="873">
        <f t="shared" si="204"/>
        <v>2</v>
      </c>
      <c r="F3565" s="873">
        <f t="shared" ca="1" si="205"/>
        <v>70</v>
      </c>
      <c r="G3565" s="873" t="s">
        <v>6419</v>
      </c>
      <c r="H3565" s="877"/>
      <c r="I3565" s="877"/>
    </row>
    <row r="3566" spans="1:9" x14ac:dyDescent="0.35">
      <c r="A3566" s="873" t="b">
        <v>0</v>
      </c>
      <c r="B3566" s="873" t="s">
        <v>6946</v>
      </c>
      <c r="C3566" s="878">
        <v>62</v>
      </c>
      <c r="D3566" s="873">
        <f t="shared" si="203"/>
        <v>11</v>
      </c>
      <c r="E3566" s="873">
        <f t="shared" si="204"/>
        <v>3</v>
      </c>
      <c r="F3566" s="873">
        <f t="shared" ca="1" si="205"/>
        <v>70</v>
      </c>
      <c r="G3566" s="873" t="s">
        <v>6419</v>
      </c>
      <c r="H3566" s="877"/>
      <c r="I3566" s="877"/>
    </row>
    <row r="3567" spans="1:9" x14ac:dyDescent="0.35">
      <c r="A3567" s="873" t="b">
        <v>0</v>
      </c>
      <c r="B3567" s="873" t="s">
        <v>6947</v>
      </c>
      <c r="C3567" s="878">
        <v>62</v>
      </c>
      <c r="D3567" s="873">
        <f t="shared" si="203"/>
        <v>12</v>
      </c>
      <c r="E3567" s="873">
        <f t="shared" si="204"/>
        <v>4</v>
      </c>
      <c r="F3567" s="873">
        <f t="shared" ca="1" si="205"/>
        <v>70</v>
      </c>
      <c r="G3567" s="873" t="s">
        <v>6419</v>
      </c>
      <c r="H3567" s="877"/>
      <c r="I3567" s="877"/>
    </row>
    <row r="3568" spans="1:9" x14ac:dyDescent="0.35">
      <c r="A3568" s="873" t="b">
        <v>0</v>
      </c>
      <c r="B3568" s="873" t="s">
        <v>6948</v>
      </c>
      <c r="C3568" s="878">
        <v>62</v>
      </c>
      <c r="D3568" s="873">
        <f t="shared" si="203"/>
        <v>13</v>
      </c>
      <c r="E3568" s="873">
        <f t="shared" si="204"/>
        <v>5</v>
      </c>
      <c r="F3568" s="873">
        <f t="shared" ca="1" si="205"/>
        <v>70</v>
      </c>
      <c r="G3568" s="873" t="s">
        <v>6419</v>
      </c>
      <c r="H3568" s="877"/>
      <c r="I3568" s="877"/>
    </row>
    <row r="3569" spans="1:9" x14ac:dyDescent="0.35">
      <c r="A3569" s="873" t="b">
        <v>0</v>
      </c>
      <c r="B3569" s="873" t="s">
        <v>6949</v>
      </c>
      <c r="C3569" s="878">
        <v>62</v>
      </c>
      <c r="D3569" s="873">
        <f t="shared" si="203"/>
        <v>14</v>
      </c>
      <c r="E3569" s="873">
        <f t="shared" si="204"/>
        <v>6</v>
      </c>
      <c r="F3569" s="873">
        <f t="shared" ca="1" si="205"/>
        <v>70</v>
      </c>
      <c r="G3569" s="873" t="s">
        <v>6419</v>
      </c>
      <c r="H3569" s="877"/>
      <c r="I3569" s="877"/>
    </row>
    <row r="3570" spans="1:9" x14ac:dyDescent="0.35">
      <c r="A3570" s="873" t="b">
        <v>0</v>
      </c>
      <c r="B3570" s="873" t="s">
        <v>6950</v>
      </c>
      <c r="C3570" s="878">
        <v>62</v>
      </c>
      <c r="D3570" s="873">
        <f t="shared" si="203"/>
        <v>15</v>
      </c>
      <c r="E3570" s="873">
        <f t="shared" si="204"/>
        <v>7</v>
      </c>
      <c r="F3570" s="873">
        <f t="shared" ca="1" si="205"/>
        <v>70</v>
      </c>
      <c r="G3570" s="873" t="s">
        <v>6419</v>
      </c>
      <c r="H3570" s="877"/>
      <c r="I3570" s="877"/>
    </row>
    <row r="3571" spans="1:9" x14ac:dyDescent="0.35">
      <c r="A3571" s="873" t="b">
        <v>0</v>
      </c>
      <c r="B3571" s="873" t="s">
        <v>6951</v>
      </c>
      <c r="C3571" s="878">
        <v>62</v>
      </c>
      <c r="D3571" s="873">
        <f t="shared" si="203"/>
        <v>16</v>
      </c>
      <c r="E3571" s="873">
        <f t="shared" si="204"/>
        <v>8</v>
      </c>
      <c r="F3571" s="873">
        <f t="shared" ca="1" si="205"/>
        <v>70</v>
      </c>
      <c r="G3571" s="873" t="s">
        <v>6419</v>
      </c>
      <c r="H3571" s="877"/>
      <c r="I3571" s="877"/>
    </row>
    <row r="3572" spans="1:9" x14ac:dyDescent="0.35">
      <c r="A3572" s="873" t="b">
        <v>0</v>
      </c>
      <c r="B3572" s="873" t="s">
        <v>6952</v>
      </c>
      <c r="C3572" s="878">
        <v>63</v>
      </c>
      <c r="D3572" s="873">
        <f t="shared" si="203"/>
        <v>17</v>
      </c>
      <c r="E3572" s="873">
        <f t="shared" si="204"/>
        <v>1</v>
      </c>
      <c r="F3572" s="873">
        <f t="shared" ca="1" si="205"/>
        <v>71</v>
      </c>
      <c r="G3572" s="873" t="s">
        <v>6421</v>
      </c>
      <c r="H3572" s="877"/>
      <c r="I3572" s="877"/>
    </row>
    <row r="3573" spans="1:9" x14ac:dyDescent="0.35">
      <c r="A3573" s="873" t="b">
        <v>0</v>
      </c>
      <c r="B3573" s="873" t="s">
        <v>6953</v>
      </c>
      <c r="C3573" s="878">
        <v>63</v>
      </c>
      <c r="D3573" s="873">
        <f t="shared" si="203"/>
        <v>18</v>
      </c>
      <c r="E3573" s="873">
        <f t="shared" si="204"/>
        <v>2</v>
      </c>
      <c r="F3573" s="873">
        <f t="shared" ca="1" si="205"/>
        <v>71</v>
      </c>
      <c r="G3573" s="873" t="s">
        <v>6421</v>
      </c>
      <c r="H3573" s="877"/>
      <c r="I3573" s="877"/>
    </row>
    <row r="3574" spans="1:9" x14ac:dyDescent="0.35">
      <c r="A3574" s="873" t="b">
        <v>0</v>
      </c>
      <c r="B3574" s="873" t="s">
        <v>6954</v>
      </c>
      <c r="C3574" s="878">
        <v>63</v>
      </c>
      <c r="D3574" s="873">
        <f t="shared" si="203"/>
        <v>19</v>
      </c>
      <c r="E3574" s="873">
        <f t="shared" si="204"/>
        <v>3</v>
      </c>
      <c r="F3574" s="873">
        <f t="shared" ca="1" si="205"/>
        <v>71</v>
      </c>
      <c r="G3574" s="873" t="s">
        <v>6421</v>
      </c>
      <c r="H3574" s="877"/>
      <c r="I3574" s="877"/>
    </row>
    <row r="3575" spans="1:9" x14ac:dyDescent="0.35">
      <c r="A3575" s="873" t="b">
        <v>0</v>
      </c>
      <c r="B3575" s="873" t="s">
        <v>6955</v>
      </c>
      <c r="C3575" s="878">
        <v>63</v>
      </c>
      <c r="D3575" s="873">
        <f t="shared" si="203"/>
        <v>20</v>
      </c>
      <c r="E3575" s="873">
        <f t="shared" si="204"/>
        <v>4</v>
      </c>
      <c r="F3575" s="873">
        <f t="shared" ca="1" si="205"/>
        <v>71</v>
      </c>
      <c r="G3575" s="873" t="s">
        <v>6421</v>
      </c>
      <c r="H3575" s="877"/>
      <c r="I3575" s="877"/>
    </row>
    <row r="3576" spans="1:9" x14ac:dyDescent="0.35">
      <c r="A3576" s="873" t="b">
        <v>0</v>
      </c>
      <c r="B3576" s="873" t="s">
        <v>6956</v>
      </c>
      <c r="C3576" s="878">
        <v>63</v>
      </c>
      <c r="D3576" s="873">
        <f t="shared" si="203"/>
        <v>21</v>
      </c>
      <c r="E3576" s="873">
        <f t="shared" si="204"/>
        <v>5</v>
      </c>
      <c r="F3576" s="873">
        <f t="shared" ca="1" si="205"/>
        <v>71</v>
      </c>
      <c r="G3576" s="873" t="s">
        <v>6421</v>
      </c>
      <c r="H3576" s="877"/>
      <c r="I3576" s="877"/>
    </row>
    <row r="3577" spans="1:9" x14ac:dyDescent="0.35">
      <c r="A3577" s="873" t="b">
        <v>0</v>
      </c>
      <c r="B3577" s="873" t="s">
        <v>6957</v>
      </c>
      <c r="C3577" s="878">
        <v>63</v>
      </c>
      <c r="D3577" s="873">
        <f t="shared" si="203"/>
        <v>22</v>
      </c>
      <c r="E3577" s="873">
        <f t="shared" si="204"/>
        <v>6</v>
      </c>
      <c r="F3577" s="873">
        <f t="shared" ca="1" si="205"/>
        <v>71</v>
      </c>
      <c r="G3577" s="873" t="s">
        <v>6421</v>
      </c>
      <c r="H3577" s="877"/>
      <c r="I3577" s="877"/>
    </row>
    <row r="3578" spans="1:9" x14ac:dyDescent="0.35">
      <c r="A3578" s="873" t="b">
        <v>0</v>
      </c>
      <c r="B3578" s="873" t="s">
        <v>6958</v>
      </c>
      <c r="C3578" s="878">
        <v>63</v>
      </c>
      <c r="D3578" s="873">
        <f t="shared" si="203"/>
        <v>23</v>
      </c>
      <c r="E3578" s="873">
        <f t="shared" si="204"/>
        <v>7</v>
      </c>
      <c r="F3578" s="873">
        <f t="shared" ca="1" si="205"/>
        <v>71</v>
      </c>
      <c r="G3578" s="873" t="s">
        <v>6421</v>
      </c>
      <c r="H3578" s="877"/>
      <c r="I3578" s="877"/>
    </row>
    <row r="3579" spans="1:9" x14ac:dyDescent="0.35">
      <c r="A3579" s="873" t="b">
        <v>0</v>
      </c>
      <c r="B3579" s="873" t="s">
        <v>6959</v>
      </c>
      <c r="C3579" s="878">
        <v>63</v>
      </c>
      <c r="D3579" s="873">
        <f t="shared" si="203"/>
        <v>24</v>
      </c>
      <c r="E3579" s="873">
        <f t="shared" si="204"/>
        <v>8</v>
      </c>
      <c r="F3579" s="873">
        <f t="shared" ca="1" si="205"/>
        <v>71</v>
      </c>
      <c r="G3579" s="873" t="s">
        <v>6421</v>
      </c>
      <c r="H3579" s="877"/>
      <c r="I3579" s="877"/>
    </row>
    <row r="3580" spans="1:9" x14ac:dyDescent="0.35">
      <c r="A3580" s="873" t="b">
        <v>0</v>
      </c>
      <c r="B3580" s="873" t="s">
        <v>6960</v>
      </c>
      <c r="C3580" s="878">
        <v>64</v>
      </c>
      <c r="D3580" s="873">
        <f t="shared" si="203"/>
        <v>25</v>
      </c>
      <c r="E3580" s="873">
        <f t="shared" si="204"/>
        <v>1</v>
      </c>
      <c r="F3580" s="873">
        <f t="shared" ca="1" si="205"/>
        <v>72</v>
      </c>
      <c r="G3580" s="873" t="s">
        <v>6423</v>
      </c>
      <c r="H3580" s="877"/>
      <c r="I3580" s="877"/>
    </row>
    <row r="3581" spans="1:9" x14ac:dyDescent="0.35">
      <c r="A3581" s="873" t="b">
        <v>0</v>
      </c>
      <c r="B3581" s="873" t="s">
        <v>6961</v>
      </c>
      <c r="C3581" s="878">
        <v>64</v>
      </c>
      <c r="D3581" s="873">
        <f t="shared" si="203"/>
        <v>26</v>
      </c>
      <c r="E3581" s="873">
        <f t="shared" si="204"/>
        <v>2</v>
      </c>
      <c r="F3581" s="873">
        <f t="shared" ca="1" si="205"/>
        <v>72</v>
      </c>
      <c r="G3581" s="873" t="s">
        <v>6423</v>
      </c>
      <c r="H3581" s="877"/>
      <c r="I3581" s="877"/>
    </row>
    <row r="3582" spans="1:9" x14ac:dyDescent="0.35">
      <c r="A3582" s="873" t="b">
        <v>0</v>
      </c>
      <c r="B3582" s="873" t="s">
        <v>6962</v>
      </c>
      <c r="C3582" s="878">
        <v>64</v>
      </c>
      <c r="D3582" s="873">
        <f t="shared" si="203"/>
        <v>27</v>
      </c>
      <c r="E3582" s="873">
        <f t="shared" si="204"/>
        <v>3</v>
      </c>
      <c r="F3582" s="873">
        <f t="shared" ca="1" si="205"/>
        <v>72</v>
      </c>
      <c r="G3582" s="873" t="s">
        <v>6423</v>
      </c>
      <c r="H3582" s="877"/>
      <c r="I3582" s="877"/>
    </row>
    <row r="3583" spans="1:9" x14ac:dyDescent="0.35">
      <c r="A3583" s="873" t="b">
        <v>0</v>
      </c>
      <c r="B3583" s="873" t="s">
        <v>6963</v>
      </c>
      <c r="C3583" s="878">
        <v>64</v>
      </c>
      <c r="D3583" s="873">
        <f t="shared" si="203"/>
        <v>28</v>
      </c>
      <c r="E3583" s="873">
        <f t="shared" si="204"/>
        <v>4</v>
      </c>
      <c r="F3583" s="873">
        <f t="shared" ca="1" si="205"/>
        <v>72</v>
      </c>
      <c r="G3583" s="873" t="s">
        <v>6423</v>
      </c>
      <c r="H3583" s="877"/>
      <c r="I3583" s="877"/>
    </row>
    <row r="3584" spans="1:9" x14ac:dyDescent="0.35">
      <c r="A3584" s="873" t="b">
        <v>0</v>
      </c>
      <c r="B3584" s="873" t="s">
        <v>6964</v>
      </c>
      <c r="C3584" s="878">
        <v>64</v>
      </c>
      <c r="D3584" s="873">
        <f t="shared" si="203"/>
        <v>29</v>
      </c>
      <c r="E3584" s="873">
        <f t="shared" si="204"/>
        <v>5</v>
      </c>
      <c r="F3584" s="873">
        <f t="shared" ca="1" si="205"/>
        <v>72</v>
      </c>
      <c r="G3584" s="873" t="s">
        <v>6423</v>
      </c>
      <c r="H3584" s="877"/>
      <c r="I3584" s="877"/>
    </row>
    <row r="3585" spans="1:9" x14ac:dyDescent="0.35">
      <c r="A3585" s="873" t="b">
        <v>0</v>
      </c>
      <c r="B3585" s="873" t="s">
        <v>6965</v>
      </c>
      <c r="C3585" s="878">
        <v>64</v>
      </c>
      <c r="D3585" s="873">
        <f t="shared" si="203"/>
        <v>30</v>
      </c>
      <c r="E3585" s="873">
        <f t="shared" si="204"/>
        <v>6</v>
      </c>
      <c r="F3585" s="873">
        <f t="shared" ca="1" si="205"/>
        <v>72</v>
      </c>
      <c r="G3585" s="873" t="s">
        <v>6423</v>
      </c>
      <c r="H3585" s="877"/>
      <c r="I3585" s="877"/>
    </row>
    <row r="3586" spans="1:9" x14ac:dyDescent="0.35">
      <c r="A3586" s="873" t="b">
        <v>0</v>
      </c>
      <c r="B3586" s="873" t="s">
        <v>6966</v>
      </c>
      <c r="C3586" s="878">
        <v>64</v>
      </c>
      <c r="D3586" s="873">
        <f t="shared" si="203"/>
        <v>31</v>
      </c>
      <c r="E3586" s="873">
        <f t="shared" si="204"/>
        <v>7</v>
      </c>
      <c r="F3586" s="873">
        <f t="shared" ca="1" si="205"/>
        <v>72</v>
      </c>
      <c r="G3586" s="873" t="s">
        <v>6423</v>
      </c>
      <c r="H3586" s="877"/>
      <c r="I3586" s="877"/>
    </row>
    <row r="3587" spans="1:9" x14ac:dyDescent="0.35">
      <c r="A3587" s="873" t="b">
        <v>0</v>
      </c>
      <c r="B3587" s="873" t="s">
        <v>6967</v>
      </c>
      <c r="C3587" s="878">
        <v>64</v>
      </c>
      <c r="D3587" s="873">
        <f t="shared" si="203"/>
        <v>32</v>
      </c>
      <c r="E3587" s="873">
        <f t="shared" si="204"/>
        <v>8</v>
      </c>
      <c r="F3587" s="873">
        <f t="shared" ca="1" si="205"/>
        <v>72</v>
      </c>
      <c r="G3587" s="873" t="s">
        <v>6423</v>
      </c>
      <c r="H3587" s="877"/>
      <c r="I3587" s="877"/>
    </row>
    <row r="3588" spans="1:9" x14ac:dyDescent="0.35">
      <c r="A3588" s="873" t="b">
        <v>0</v>
      </c>
      <c r="B3588" s="873" t="s">
        <v>6968</v>
      </c>
      <c r="C3588" s="878">
        <v>65</v>
      </c>
      <c r="D3588" s="873">
        <f t="shared" ref="D3588:D3651" si="206">D3587+1</f>
        <v>33</v>
      </c>
      <c r="E3588" s="873">
        <f t="shared" ref="E3588:E3651" si="207">COUNTIF(C3418:C3588,C3588)</f>
        <v>1</v>
      </c>
      <c r="F3588" s="873">
        <f t="shared" ref="F3588:F3651" ca="1" si="208">IF(C3588=1,9,IF(E3587=MAX(E3586:E3588),F3586+1,F3587))</f>
        <v>73</v>
      </c>
      <c r="G3588" s="873" t="s">
        <v>6425</v>
      </c>
      <c r="H3588" s="877"/>
      <c r="I3588" s="877"/>
    </row>
    <row r="3589" spans="1:9" x14ac:dyDescent="0.35">
      <c r="A3589" s="873" t="b">
        <v>0</v>
      </c>
      <c r="B3589" s="873" t="s">
        <v>6969</v>
      </c>
      <c r="C3589" s="878">
        <v>65</v>
      </c>
      <c r="D3589" s="873">
        <f t="shared" si="206"/>
        <v>34</v>
      </c>
      <c r="E3589" s="873">
        <f t="shared" si="207"/>
        <v>2</v>
      </c>
      <c r="F3589" s="873">
        <f t="shared" ca="1" si="208"/>
        <v>73</v>
      </c>
      <c r="G3589" s="873" t="s">
        <v>6425</v>
      </c>
      <c r="H3589" s="877"/>
      <c r="I3589" s="877"/>
    </row>
    <row r="3590" spans="1:9" x14ac:dyDescent="0.35">
      <c r="A3590" s="873" t="b">
        <v>0</v>
      </c>
      <c r="B3590" s="873" t="s">
        <v>6970</v>
      </c>
      <c r="C3590" s="878">
        <v>65</v>
      </c>
      <c r="D3590" s="873">
        <f t="shared" si="206"/>
        <v>35</v>
      </c>
      <c r="E3590" s="873">
        <f t="shared" si="207"/>
        <v>3</v>
      </c>
      <c r="F3590" s="873">
        <f t="shared" ca="1" si="208"/>
        <v>73</v>
      </c>
      <c r="G3590" s="873" t="s">
        <v>6425</v>
      </c>
      <c r="H3590" s="877"/>
      <c r="I3590" s="877"/>
    </row>
    <row r="3591" spans="1:9" x14ac:dyDescent="0.35">
      <c r="A3591" s="873" t="b">
        <v>0</v>
      </c>
      <c r="B3591" s="873" t="s">
        <v>6971</v>
      </c>
      <c r="C3591" s="878">
        <v>65</v>
      </c>
      <c r="D3591" s="873">
        <f t="shared" si="206"/>
        <v>36</v>
      </c>
      <c r="E3591" s="873">
        <f t="shared" si="207"/>
        <v>4</v>
      </c>
      <c r="F3591" s="873">
        <f t="shared" ca="1" si="208"/>
        <v>73</v>
      </c>
      <c r="G3591" s="873" t="s">
        <v>6425</v>
      </c>
      <c r="H3591" s="877"/>
      <c r="I3591" s="877"/>
    </row>
    <row r="3592" spans="1:9" x14ac:dyDescent="0.35">
      <c r="A3592" s="873" t="b">
        <v>0</v>
      </c>
      <c r="B3592" s="873" t="s">
        <v>6972</v>
      </c>
      <c r="C3592" s="878">
        <v>65</v>
      </c>
      <c r="D3592" s="873">
        <f t="shared" si="206"/>
        <v>37</v>
      </c>
      <c r="E3592" s="873">
        <f t="shared" si="207"/>
        <v>5</v>
      </c>
      <c r="F3592" s="873">
        <f t="shared" ca="1" si="208"/>
        <v>73</v>
      </c>
      <c r="G3592" s="873" t="s">
        <v>6425</v>
      </c>
      <c r="H3592" s="877"/>
      <c r="I3592" s="877"/>
    </row>
    <row r="3593" spans="1:9" x14ac:dyDescent="0.35">
      <c r="A3593" s="873" t="b">
        <v>0</v>
      </c>
      <c r="B3593" s="873" t="s">
        <v>6973</v>
      </c>
      <c r="C3593" s="878">
        <v>65</v>
      </c>
      <c r="D3593" s="873">
        <f t="shared" si="206"/>
        <v>38</v>
      </c>
      <c r="E3593" s="873">
        <f t="shared" si="207"/>
        <v>6</v>
      </c>
      <c r="F3593" s="873">
        <f t="shared" ca="1" si="208"/>
        <v>73</v>
      </c>
      <c r="G3593" s="873" t="s">
        <v>6425</v>
      </c>
      <c r="H3593" s="877"/>
      <c r="I3593" s="877"/>
    </row>
    <row r="3594" spans="1:9" x14ac:dyDescent="0.35">
      <c r="A3594" s="873" t="b">
        <v>0</v>
      </c>
      <c r="B3594" s="873" t="s">
        <v>6974</v>
      </c>
      <c r="C3594" s="878">
        <v>65</v>
      </c>
      <c r="D3594" s="873">
        <f t="shared" si="206"/>
        <v>39</v>
      </c>
      <c r="E3594" s="873">
        <f t="shared" si="207"/>
        <v>7</v>
      </c>
      <c r="F3594" s="873">
        <f t="shared" ca="1" si="208"/>
        <v>73</v>
      </c>
      <c r="G3594" s="873" t="s">
        <v>6425</v>
      </c>
      <c r="H3594" s="877"/>
      <c r="I3594" s="877"/>
    </row>
    <row r="3595" spans="1:9" x14ac:dyDescent="0.35">
      <c r="A3595" s="873" t="b">
        <v>0</v>
      </c>
      <c r="B3595" s="873" t="s">
        <v>6975</v>
      </c>
      <c r="C3595" s="878">
        <v>65</v>
      </c>
      <c r="D3595" s="873">
        <f t="shared" si="206"/>
        <v>40</v>
      </c>
      <c r="E3595" s="873">
        <f t="shared" si="207"/>
        <v>8</v>
      </c>
      <c r="F3595" s="873">
        <f t="shared" ca="1" si="208"/>
        <v>73</v>
      </c>
      <c r="G3595" s="873" t="s">
        <v>6425</v>
      </c>
      <c r="H3595" s="877"/>
      <c r="I3595" s="877"/>
    </row>
    <row r="3596" spans="1:9" x14ac:dyDescent="0.35">
      <c r="A3596" s="873" t="b">
        <v>0</v>
      </c>
      <c r="B3596" s="873" t="s">
        <v>6976</v>
      </c>
      <c r="C3596" s="878">
        <v>66</v>
      </c>
      <c r="D3596" s="873">
        <f t="shared" si="206"/>
        <v>41</v>
      </c>
      <c r="E3596" s="873">
        <f t="shared" si="207"/>
        <v>1</v>
      </c>
      <c r="F3596" s="873">
        <f t="shared" ca="1" si="208"/>
        <v>74</v>
      </c>
      <c r="G3596" s="873" t="s">
        <v>6427</v>
      </c>
      <c r="H3596" s="877"/>
      <c r="I3596" s="877"/>
    </row>
    <row r="3597" spans="1:9" x14ac:dyDescent="0.35">
      <c r="A3597" s="873" t="b">
        <v>0</v>
      </c>
      <c r="B3597" s="873" t="s">
        <v>6977</v>
      </c>
      <c r="C3597" s="878">
        <v>66</v>
      </c>
      <c r="D3597" s="873">
        <f t="shared" si="206"/>
        <v>42</v>
      </c>
      <c r="E3597" s="873">
        <f t="shared" si="207"/>
        <v>2</v>
      </c>
      <c r="F3597" s="873">
        <f t="shared" ca="1" si="208"/>
        <v>74</v>
      </c>
      <c r="G3597" s="873" t="s">
        <v>6427</v>
      </c>
      <c r="H3597" s="877"/>
      <c r="I3597" s="877"/>
    </row>
    <row r="3598" spans="1:9" x14ac:dyDescent="0.35">
      <c r="A3598" s="873" t="b">
        <v>0</v>
      </c>
      <c r="B3598" s="873" t="s">
        <v>6978</v>
      </c>
      <c r="C3598" s="878">
        <v>66</v>
      </c>
      <c r="D3598" s="873">
        <f t="shared" si="206"/>
        <v>43</v>
      </c>
      <c r="E3598" s="873">
        <f t="shared" si="207"/>
        <v>3</v>
      </c>
      <c r="F3598" s="873">
        <f t="shared" ca="1" si="208"/>
        <v>74</v>
      </c>
      <c r="G3598" s="873" t="s">
        <v>6427</v>
      </c>
      <c r="H3598" s="877"/>
      <c r="I3598" s="877"/>
    </row>
    <row r="3599" spans="1:9" x14ac:dyDescent="0.35">
      <c r="A3599" s="873" t="b">
        <v>0</v>
      </c>
      <c r="B3599" s="873" t="s">
        <v>6979</v>
      </c>
      <c r="C3599" s="878">
        <v>66</v>
      </c>
      <c r="D3599" s="873">
        <f t="shared" si="206"/>
        <v>44</v>
      </c>
      <c r="E3599" s="873">
        <f t="shared" si="207"/>
        <v>4</v>
      </c>
      <c r="F3599" s="873">
        <f t="shared" ca="1" si="208"/>
        <v>74</v>
      </c>
      <c r="G3599" s="873" t="s">
        <v>6427</v>
      </c>
      <c r="H3599" s="877"/>
      <c r="I3599" s="877"/>
    </row>
    <row r="3600" spans="1:9" x14ac:dyDescent="0.35">
      <c r="A3600" s="873" t="b">
        <v>0</v>
      </c>
      <c r="B3600" s="873" t="s">
        <v>6980</v>
      </c>
      <c r="C3600" s="878">
        <v>66</v>
      </c>
      <c r="D3600" s="873">
        <f t="shared" si="206"/>
        <v>45</v>
      </c>
      <c r="E3600" s="873">
        <f t="shared" si="207"/>
        <v>5</v>
      </c>
      <c r="F3600" s="873">
        <f t="shared" ca="1" si="208"/>
        <v>74</v>
      </c>
      <c r="G3600" s="873" t="s">
        <v>6427</v>
      </c>
      <c r="H3600" s="877"/>
      <c r="I3600" s="877"/>
    </row>
    <row r="3601" spans="1:9" x14ac:dyDescent="0.35">
      <c r="A3601" s="873" t="b">
        <v>0</v>
      </c>
      <c r="B3601" s="873" t="s">
        <v>6981</v>
      </c>
      <c r="C3601" s="878">
        <v>66</v>
      </c>
      <c r="D3601" s="873">
        <f t="shared" si="206"/>
        <v>46</v>
      </c>
      <c r="E3601" s="873">
        <f t="shared" si="207"/>
        <v>6</v>
      </c>
      <c r="F3601" s="873">
        <f t="shared" ca="1" si="208"/>
        <v>74</v>
      </c>
      <c r="G3601" s="873" t="s">
        <v>6427</v>
      </c>
      <c r="H3601" s="877"/>
      <c r="I3601" s="877"/>
    </row>
    <row r="3602" spans="1:9" x14ac:dyDescent="0.35">
      <c r="A3602" s="873" t="b">
        <v>0</v>
      </c>
      <c r="B3602" s="873" t="s">
        <v>6982</v>
      </c>
      <c r="C3602" s="878">
        <v>66</v>
      </c>
      <c r="D3602" s="873">
        <f t="shared" si="206"/>
        <v>47</v>
      </c>
      <c r="E3602" s="873">
        <f t="shared" si="207"/>
        <v>7</v>
      </c>
      <c r="F3602" s="873">
        <f t="shared" ca="1" si="208"/>
        <v>74</v>
      </c>
      <c r="G3602" s="873" t="s">
        <v>6427</v>
      </c>
      <c r="H3602" s="877"/>
      <c r="I3602" s="877"/>
    </row>
    <row r="3603" spans="1:9" x14ac:dyDescent="0.35">
      <c r="A3603" s="873" t="b">
        <v>0</v>
      </c>
      <c r="B3603" s="873" t="s">
        <v>6983</v>
      </c>
      <c r="C3603" s="878">
        <v>66</v>
      </c>
      <c r="D3603" s="873">
        <f t="shared" si="206"/>
        <v>48</v>
      </c>
      <c r="E3603" s="873">
        <f t="shared" si="207"/>
        <v>8</v>
      </c>
      <c r="F3603" s="873">
        <f t="shared" ca="1" si="208"/>
        <v>74</v>
      </c>
      <c r="G3603" s="873" t="s">
        <v>6427</v>
      </c>
      <c r="H3603" s="877"/>
      <c r="I3603" s="877"/>
    </row>
    <row r="3604" spans="1:9" x14ac:dyDescent="0.35">
      <c r="A3604" s="873" t="b">
        <v>0</v>
      </c>
      <c r="B3604" s="873" t="s">
        <v>6984</v>
      </c>
      <c r="C3604" s="878">
        <v>67</v>
      </c>
      <c r="D3604" s="873">
        <f t="shared" si="206"/>
        <v>49</v>
      </c>
      <c r="E3604" s="873">
        <f t="shared" si="207"/>
        <v>1</v>
      </c>
      <c r="F3604" s="873">
        <f t="shared" ca="1" si="208"/>
        <v>75</v>
      </c>
      <c r="G3604" s="873" t="s">
        <v>6429</v>
      </c>
      <c r="H3604" s="877"/>
      <c r="I3604" s="877"/>
    </row>
    <row r="3605" spans="1:9" x14ac:dyDescent="0.35">
      <c r="A3605" s="873" t="b">
        <v>0</v>
      </c>
      <c r="B3605" s="873" t="s">
        <v>6985</v>
      </c>
      <c r="C3605" s="878">
        <v>67</v>
      </c>
      <c r="D3605" s="873">
        <f t="shared" si="206"/>
        <v>50</v>
      </c>
      <c r="E3605" s="873">
        <f t="shared" si="207"/>
        <v>2</v>
      </c>
      <c r="F3605" s="873">
        <f t="shared" ca="1" si="208"/>
        <v>75</v>
      </c>
      <c r="G3605" s="873" t="s">
        <v>6429</v>
      </c>
      <c r="H3605" s="877"/>
      <c r="I3605" s="877"/>
    </row>
    <row r="3606" spans="1:9" x14ac:dyDescent="0.35">
      <c r="A3606" s="873" t="b">
        <v>0</v>
      </c>
      <c r="B3606" s="873" t="s">
        <v>6986</v>
      </c>
      <c r="C3606" s="878">
        <v>67</v>
      </c>
      <c r="D3606" s="873">
        <f t="shared" si="206"/>
        <v>51</v>
      </c>
      <c r="E3606" s="873">
        <f t="shared" si="207"/>
        <v>3</v>
      </c>
      <c r="F3606" s="873">
        <f t="shared" ca="1" si="208"/>
        <v>75</v>
      </c>
      <c r="G3606" s="873" t="s">
        <v>6429</v>
      </c>
      <c r="H3606" s="877"/>
      <c r="I3606" s="877"/>
    </row>
    <row r="3607" spans="1:9" x14ac:dyDescent="0.35">
      <c r="A3607" s="873" t="b">
        <v>0</v>
      </c>
      <c r="B3607" s="873" t="s">
        <v>6987</v>
      </c>
      <c r="C3607" s="878">
        <v>67</v>
      </c>
      <c r="D3607" s="873">
        <f t="shared" si="206"/>
        <v>52</v>
      </c>
      <c r="E3607" s="873">
        <f t="shared" si="207"/>
        <v>4</v>
      </c>
      <c r="F3607" s="873">
        <f t="shared" ca="1" si="208"/>
        <v>75</v>
      </c>
      <c r="G3607" s="873" t="s">
        <v>6429</v>
      </c>
      <c r="H3607" s="877"/>
      <c r="I3607" s="877"/>
    </row>
    <row r="3608" spans="1:9" x14ac:dyDescent="0.35">
      <c r="A3608" s="873" t="b">
        <v>0</v>
      </c>
      <c r="B3608" s="873" t="s">
        <v>6988</v>
      </c>
      <c r="C3608" s="878">
        <v>67</v>
      </c>
      <c r="D3608" s="873">
        <f t="shared" si="206"/>
        <v>53</v>
      </c>
      <c r="E3608" s="873">
        <f t="shared" si="207"/>
        <v>5</v>
      </c>
      <c r="F3608" s="873">
        <f t="shared" ca="1" si="208"/>
        <v>75</v>
      </c>
      <c r="G3608" s="873" t="s">
        <v>6429</v>
      </c>
      <c r="H3608" s="877"/>
      <c r="I3608" s="877"/>
    </row>
    <row r="3609" spans="1:9" x14ac:dyDescent="0.35">
      <c r="A3609" s="873" t="b">
        <v>0</v>
      </c>
      <c r="B3609" s="873" t="s">
        <v>6989</v>
      </c>
      <c r="C3609" s="878">
        <v>67</v>
      </c>
      <c r="D3609" s="873">
        <f t="shared" si="206"/>
        <v>54</v>
      </c>
      <c r="E3609" s="873">
        <f t="shared" si="207"/>
        <v>6</v>
      </c>
      <c r="F3609" s="873">
        <f t="shared" ca="1" si="208"/>
        <v>75</v>
      </c>
      <c r="G3609" s="873" t="s">
        <v>6429</v>
      </c>
      <c r="H3609" s="877"/>
      <c r="I3609" s="877"/>
    </row>
    <row r="3610" spans="1:9" x14ac:dyDescent="0.35">
      <c r="A3610" s="873" t="b">
        <v>0</v>
      </c>
      <c r="B3610" s="873" t="s">
        <v>6990</v>
      </c>
      <c r="C3610" s="878">
        <v>67</v>
      </c>
      <c r="D3610" s="873">
        <f t="shared" si="206"/>
        <v>55</v>
      </c>
      <c r="E3610" s="873">
        <f t="shared" si="207"/>
        <v>7</v>
      </c>
      <c r="F3610" s="873">
        <f t="shared" ca="1" si="208"/>
        <v>75</v>
      </c>
      <c r="G3610" s="873" t="s">
        <v>6429</v>
      </c>
      <c r="H3610" s="877"/>
      <c r="I3610" s="877"/>
    </row>
    <row r="3611" spans="1:9" x14ac:dyDescent="0.35">
      <c r="A3611" s="873" t="b">
        <v>0</v>
      </c>
      <c r="B3611" s="873" t="s">
        <v>6991</v>
      </c>
      <c r="C3611" s="878">
        <v>67</v>
      </c>
      <c r="D3611" s="873">
        <f t="shared" si="206"/>
        <v>56</v>
      </c>
      <c r="E3611" s="873">
        <f t="shared" si="207"/>
        <v>8</v>
      </c>
      <c r="F3611" s="873">
        <f t="shared" ca="1" si="208"/>
        <v>75</v>
      </c>
      <c r="G3611" s="873" t="s">
        <v>6429</v>
      </c>
      <c r="H3611" s="877"/>
      <c r="I3611" s="877"/>
    </row>
    <row r="3612" spans="1:9" x14ac:dyDescent="0.35">
      <c r="A3612" s="873" t="b">
        <v>0</v>
      </c>
      <c r="B3612" s="873" t="s">
        <v>6992</v>
      </c>
      <c r="C3612" s="878">
        <v>68</v>
      </c>
      <c r="D3612" s="873">
        <f t="shared" si="206"/>
        <v>57</v>
      </c>
      <c r="E3612" s="873">
        <f t="shared" si="207"/>
        <v>1</v>
      </c>
      <c r="F3612" s="873">
        <f t="shared" ca="1" si="208"/>
        <v>76</v>
      </c>
      <c r="G3612" s="873" t="s">
        <v>6431</v>
      </c>
      <c r="H3612" s="877"/>
      <c r="I3612" s="877"/>
    </row>
    <row r="3613" spans="1:9" x14ac:dyDescent="0.35">
      <c r="A3613" s="873" t="b">
        <v>0</v>
      </c>
      <c r="B3613" s="873" t="s">
        <v>6993</v>
      </c>
      <c r="C3613" s="878">
        <v>68</v>
      </c>
      <c r="D3613" s="873">
        <f t="shared" si="206"/>
        <v>58</v>
      </c>
      <c r="E3613" s="873">
        <f t="shared" si="207"/>
        <v>2</v>
      </c>
      <c r="F3613" s="873">
        <f t="shared" ca="1" si="208"/>
        <v>76</v>
      </c>
      <c r="G3613" s="873" t="s">
        <v>6431</v>
      </c>
      <c r="H3613" s="877"/>
      <c r="I3613" s="877"/>
    </row>
    <row r="3614" spans="1:9" x14ac:dyDescent="0.35">
      <c r="A3614" s="873" t="b">
        <v>0</v>
      </c>
      <c r="B3614" s="873" t="s">
        <v>6994</v>
      </c>
      <c r="C3614" s="878">
        <v>68</v>
      </c>
      <c r="D3614" s="873">
        <f t="shared" si="206"/>
        <v>59</v>
      </c>
      <c r="E3614" s="873">
        <f t="shared" si="207"/>
        <v>3</v>
      </c>
      <c r="F3614" s="873">
        <f t="shared" ca="1" si="208"/>
        <v>76</v>
      </c>
      <c r="G3614" s="873" t="s">
        <v>6431</v>
      </c>
      <c r="H3614" s="877"/>
      <c r="I3614" s="877"/>
    </row>
    <row r="3615" spans="1:9" x14ac:dyDescent="0.35">
      <c r="A3615" s="873" t="b">
        <v>0</v>
      </c>
      <c r="B3615" s="873" t="s">
        <v>6995</v>
      </c>
      <c r="C3615" s="878">
        <v>68</v>
      </c>
      <c r="D3615" s="873">
        <f t="shared" si="206"/>
        <v>60</v>
      </c>
      <c r="E3615" s="873">
        <f t="shared" si="207"/>
        <v>4</v>
      </c>
      <c r="F3615" s="873">
        <f t="shared" ca="1" si="208"/>
        <v>76</v>
      </c>
      <c r="G3615" s="873" t="s">
        <v>6431</v>
      </c>
      <c r="H3615" s="877"/>
      <c r="I3615" s="877"/>
    </row>
    <row r="3616" spans="1:9" x14ac:dyDescent="0.35">
      <c r="A3616" s="873" t="b">
        <v>0</v>
      </c>
      <c r="B3616" s="873" t="s">
        <v>6996</v>
      </c>
      <c r="C3616" s="878">
        <v>68</v>
      </c>
      <c r="D3616" s="873">
        <f t="shared" si="206"/>
        <v>61</v>
      </c>
      <c r="E3616" s="873">
        <f t="shared" si="207"/>
        <v>5</v>
      </c>
      <c r="F3616" s="873">
        <f t="shared" ca="1" si="208"/>
        <v>76</v>
      </c>
      <c r="G3616" s="873" t="s">
        <v>6431</v>
      </c>
      <c r="H3616" s="877"/>
      <c r="I3616" s="877"/>
    </row>
    <row r="3617" spans="1:9" x14ac:dyDescent="0.35">
      <c r="A3617" s="873" t="b">
        <v>0</v>
      </c>
      <c r="B3617" s="873" t="s">
        <v>6997</v>
      </c>
      <c r="C3617" s="878">
        <v>68</v>
      </c>
      <c r="D3617" s="873">
        <f t="shared" si="206"/>
        <v>62</v>
      </c>
      <c r="E3617" s="873">
        <f t="shared" si="207"/>
        <v>6</v>
      </c>
      <c r="F3617" s="873">
        <f t="shared" ca="1" si="208"/>
        <v>76</v>
      </c>
      <c r="G3617" s="873" t="s">
        <v>6431</v>
      </c>
      <c r="H3617" s="877"/>
      <c r="I3617" s="877"/>
    </row>
    <row r="3618" spans="1:9" x14ac:dyDescent="0.35">
      <c r="A3618" s="873" t="b">
        <v>0</v>
      </c>
      <c r="B3618" s="873" t="s">
        <v>6998</v>
      </c>
      <c r="C3618" s="878">
        <v>68</v>
      </c>
      <c r="D3618" s="873">
        <f t="shared" si="206"/>
        <v>63</v>
      </c>
      <c r="E3618" s="873">
        <f t="shared" si="207"/>
        <v>7</v>
      </c>
      <c r="F3618" s="873">
        <f t="shared" ca="1" si="208"/>
        <v>76</v>
      </c>
      <c r="G3618" s="873" t="s">
        <v>6431</v>
      </c>
      <c r="H3618" s="877"/>
      <c r="I3618" s="877"/>
    </row>
    <row r="3619" spans="1:9" x14ac:dyDescent="0.35">
      <c r="A3619" s="873" t="b">
        <v>0</v>
      </c>
      <c r="B3619" s="873" t="s">
        <v>6999</v>
      </c>
      <c r="C3619" s="878">
        <v>68</v>
      </c>
      <c r="D3619" s="873">
        <f t="shared" si="206"/>
        <v>64</v>
      </c>
      <c r="E3619" s="873">
        <f t="shared" si="207"/>
        <v>8</v>
      </c>
      <c r="F3619" s="873">
        <f t="shared" ca="1" si="208"/>
        <v>76</v>
      </c>
      <c r="G3619" s="873" t="s">
        <v>6431</v>
      </c>
      <c r="H3619" s="877"/>
      <c r="I3619" s="877"/>
    </row>
    <row r="3620" spans="1:9" x14ac:dyDescent="0.35">
      <c r="A3620" s="873" t="b">
        <v>0</v>
      </c>
      <c r="B3620" s="873" t="s">
        <v>7000</v>
      </c>
      <c r="C3620" s="878">
        <v>69</v>
      </c>
      <c r="D3620" s="873">
        <f t="shared" si="206"/>
        <v>65</v>
      </c>
      <c r="E3620" s="873">
        <f t="shared" si="207"/>
        <v>1</v>
      </c>
      <c r="F3620" s="873">
        <f t="shared" ca="1" si="208"/>
        <v>77</v>
      </c>
      <c r="G3620" s="873" t="s">
        <v>6433</v>
      </c>
      <c r="H3620" s="877"/>
      <c r="I3620" s="877"/>
    </row>
    <row r="3621" spans="1:9" x14ac:dyDescent="0.35">
      <c r="A3621" s="873" t="b">
        <v>0</v>
      </c>
      <c r="B3621" s="873" t="s">
        <v>7001</v>
      </c>
      <c r="C3621" s="878">
        <v>69</v>
      </c>
      <c r="D3621" s="873">
        <f t="shared" si="206"/>
        <v>66</v>
      </c>
      <c r="E3621" s="873">
        <f t="shared" si="207"/>
        <v>2</v>
      </c>
      <c r="F3621" s="873">
        <f t="shared" ca="1" si="208"/>
        <v>77</v>
      </c>
      <c r="G3621" s="873" t="s">
        <v>6433</v>
      </c>
      <c r="H3621" s="877"/>
      <c r="I3621" s="877"/>
    </row>
    <row r="3622" spans="1:9" x14ac:dyDescent="0.35">
      <c r="A3622" s="873" t="b">
        <v>0</v>
      </c>
      <c r="B3622" s="873" t="s">
        <v>7002</v>
      </c>
      <c r="C3622" s="878">
        <v>69</v>
      </c>
      <c r="D3622" s="873">
        <f t="shared" si="206"/>
        <v>67</v>
      </c>
      <c r="E3622" s="873">
        <f t="shared" si="207"/>
        <v>3</v>
      </c>
      <c r="F3622" s="873">
        <f t="shared" ca="1" si="208"/>
        <v>77</v>
      </c>
      <c r="G3622" s="873" t="s">
        <v>6433</v>
      </c>
      <c r="H3622" s="877"/>
      <c r="I3622" s="877"/>
    </row>
    <row r="3623" spans="1:9" x14ac:dyDescent="0.35">
      <c r="A3623" s="873" t="b">
        <v>0</v>
      </c>
      <c r="B3623" s="873" t="s">
        <v>7003</v>
      </c>
      <c r="C3623" s="878">
        <v>69</v>
      </c>
      <c r="D3623" s="873">
        <f t="shared" si="206"/>
        <v>68</v>
      </c>
      <c r="E3623" s="873">
        <f t="shared" si="207"/>
        <v>4</v>
      </c>
      <c r="F3623" s="873">
        <f t="shared" ca="1" si="208"/>
        <v>77</v>
      </c>
      <c r="G3623" s="873" t="s">
        <v>6433</v>
      </c>
      <c r="H3623" s="877"/>
      <c r="I3623" s="877"/>
    </row>
    <row r="3624" spans="1:9" x14ac:dyDescent="0.35">
      <c r="A3624" s="873" t="b">
        <v>0</v>
      </c>
      <c r="B3624" s="873" t="s">
        <v>7004</v>
      </c>
      <c r="C3624" s="878">
        <v>69</v>
      </c>
      <c r="D3624" s="873">
        <f t="shared" si="206"/>
        <v>69</v>
      </c>
      <c r="E3624" s="873">
        <f t="shared" si="207"/>
        <v>5</v>
      </c>
      <c r="F3624" s="873">
        <f t="shared" ca="1" si="208"/>
        <v>77</v>
      </c>
      <c r="G3624" s="873" t="s">
        <v>6433</v>
      </c>
      <c r="H3624" s="877"/>
      <c r="I3624" s="877"/>
    </row>
    <row r="3625" spans="1:9" x14ac:dyDescent="0.35">
      <c r="A3625" s="873" t="b">
        <v>0</v>
      </c>
      <c r="B3625" s="873" t="s">
        <v>7005</v>
      </c>
      <c r="C3625" s="878">
        <v>69</v>
      </c>
      <c r="D3625" s="873">
        <f t="shared" si="206"/>
        <v>70</v>
      </c>
      <c r="E3625" s="873">
        <f t="shared" si="207"/>
        <v>6</v>
      </c>
      <c r="F3625" s="873">
        <f t="shared" ca="1" si="208"/>
        <v>77</v>
      </c>
      <c r="G3625" s="873" t="s">
        <v>6433</v>
      </c>
      <c r="H3625" s="877"/>
      <c r="I3625" s="877"/>
    </row>
    <row r="3626" spans="1:9" x14ac:dyDescent="0.35">
      <c r="A3626" s="873" t="b">
        <v>0</v>
      </c>
      <c r="B3626" s="873" t="s">
        <v>7006</v>
      </c>
      <c r="C3626" s="878">
        <v>69</v>
      </c>
      <c r="D3626" s="873">
        <f t="shared" si="206"/>
        <v>71</v>
      </c>
      <c r="E3626" s="873">
        <f t="shared" si="207"/>
        <v>7</v>
      </c>
      <c r="F3626" s="873">
        <f t="shared" ca="1" si="208"/>
        <v>77</v>
      </c>
      <c r="G3626" s="873" t="s">
        <v>6433</v>
      </c>
      <c r="H3626" s="877"/>
      <c r="I3626" s="877"/>
    </row>
    <row r="3627" spans="1:9" x14ac:dyDescent="0.35">
      <c r="A3627" s="873" t="b">
        <v>0</v>
      </c>
      <c r="B3627" s="873" t="s">
        <v>7007</v>
      </c>
      <c r="C3627" s="878">
        <v>69</v>
      </c>
      <c r="D3627" s="873">
        <f t="shared" si="206"/>
        <v>72</v>
      </c>
      <c r="E3627" s="873">
        <f t="shared" si="207"/>
        <v>8</v>
      </c>
      <c r="F3627" s="873">
        <f t="shared" ca="1" si="208"/>
        <v>77</v>
      </c>
      <c r="G3627" s="873" t="s">
        <v>6433</v>
      </c>
      <c r="H3627" s="877"/>
      <c r="I3627" s="877"/>
    </row>
    <row r="3628" spans="1:9" x14ac:dyDescent="0.35">
      <c r="A3628" s="873" t="b">
        <v>0</v>
      </c>
      <c r="B3628" s="873" t="s">
        <v>7008</v>
      </c>
      <c r="C3628" s="878">
        <v>70</v>
      </c>
      <c r="D3628" s="873">
        <f t="shared" si="206"/>
        <v>73</v>
      </c>
      <c r="E3628" s="873">
        <f t="shared" si="207"/>
        <v>1</v>
      </c>
      <c r="F3628" s="873">
        <f t="shared" ca="1" si="208"/>
        <v>78</v>
      </c>
      <c r="G3628" s="873" t="s">
        <v>6435</v>
      </c>
      <c r="H3628" s="877"/>
      <c r="I3628" s="877"/>
    </row>
    <row r="3629" spans="1:9" x14ac:dyDescent="0.35">
      <c r="A3629" s="873" t="b">
        <v>0</v>
      </c>
      <c r="B3629" s="873" t="s">
        <v>7009</v>
      </c>
      <c r="C3629" s="878">
        <v>70</v>
      </c>
      <c r="D3629" s="873">
        <f t="shared" si="206"/>
        <v>74</v>
      </c>
      <c r="E3629" s="873">
        <f t="shared" si="207"/>
        <v>2</v>
      </c>
      <c r="F3629" s="873">
        <f t="shared" ca="1" si="208"/>
        <v>78</v>
      </c>
      <c r="G3629" s="873" t="s">
        <v>6435</v>
      </c>
      <c r="H3629" s="877"/>
      <c r="I3629" s="877"/>
    </row>
    <row r="3630" spans="1:9" x14ac:dyDescent="0.35">
      <c r="A3630" s="873" t="b">
        <v>0</v>
      </c>
      <c r="B3630" s="873" t="s">
        <v>7010</v>
      </c>
      <c r="C3630" s="878">
        <v>70</v>
      </c>
      <c r="D3630" s="873">
        <f t="shared" si="206"/>
        <v>75</v>
      </c>
      <c r="E3630" s="873">
        <f t="shared" si="207"/>
        <v>3</v>
      </c>
      <c r="F3630" s="873">
        <f t="shared" ca="1" si="208"/>
        <v>78</v>
      </c>
      <c r="G3630" s="873" t="s">
        <v>6435</v>
      </c>
      <c r="H3630" s="877"/>
      <c r="I3630" s="877"/>
    </row>
    <row r="3631" spans="1:9" x14ac:dyDescent="0.35">
      <c r="A3631" s="873" t="b">
        <v>0</v>
      </c>
      <c r="B3631" s="873" t="s">
        <v>7011</v>
      </c>
      <c r="C3631" s="878">
        <v>70</v>
      </c>
      <c r="D3631" s="873">
        <f t="shared" si="206"/>
        <v>76</v>
      </c>
      <c r="E3631" s="873">
        <f t="shared" si="207"/>
        <v>4</v>
      </c>
      <c r="F3631" s="873">
        <f t="shared" ca="1" si="208"/>
        <v>78</v>
      </c>
      <c r="G3631" s="873" t="s">
        <v>6435</v>
      </c>
      <c r="H3631" s="877"/>
      <c r="I3631" s="877"/>
    </row>
    <row r="3632" spans="1:9" x14ac:dyDescent="0.35">
      <c r="A3632" s="873" t="b">
        <v>0</v>
      </c>
      <c r="B3632" s="873" t="s">
        <v>7012</v>
      </c>
      <c r="C3632" s="878">
        <v>70</v>
      </c>
      <c r="D3632" s="873">
        <f t="shared" si="206"/>
        <v>77</v>
      </c>
      <c r="E3632" s="873">
        <f t="shared" si="207"/>
        <v>5</v>
      </c>
      <c r="F3632" s="873">
        <f t="shared" ca="1" si="208"/>
        <v>78</v>
      </c>
      <c r="G3632" s="873" t="s">
        <v>6435</v>
      </c>
      <c r="H3632" s="877"/>
      <c r="I3632" s="877"/>
    </row>
    <row r="3633" spans="1:9" x14ac:dyDescent="0.35">
      <c r="A3633" s="873" t="b">
        <v>0</v>
      </c>
      <c r="B3633" s="873" t="s">
        <v>7013</v>
      </c>
      <c r="C3633" s="878">
        <v>70</v>
      </c>
      <c r="D3633" s="873">
        <f t="shared" si="206"/>
        <v>78</v>
      </c>
      <c r="E3633" s="873">
        <f t="shared" si="207"/>
        <v>6</v>
      </c>
      <c r="F3633" s="873">
        <f t="shared" ca="1" si="208"/>
        <v>78</v>
      </c>
      <c r="G3633" s="873" t="s">
        <v>6435</v>
      </c>
      <c r="H3633" s="877"/>
      <c r="I3633" s="877"/>
    </row>
    <row r="3634" spans="1:9" x14ac:dyDescent="0.35">
      <c r="A3634" s="873" t="b">
        <v>0</v>
      </c>
      <c r="B3634" s="873" t="s">
        <v>7014</v>
      </c>
      <c r="C3634" s="878">
        <v>70</v>
      </c>
      <c r="D3634" s="873">
        <f t="shared" si="206"/>
        <v>79</v>
      </c>
      <c r="E3634" s="873">
        <f t="shared" si="207"/>
        <v>7</v>
      </c>
      <c r="F3634" s="873">
        <f t="shared" ca="1" si="208"/>
        <v>78</v>
      </c>
      <c r="G3634" s="873" t="s">
        <v>6435</v>
      </c>
      <c r="H3634" s="877"/>
      <c r="I3634" s="877"/>
    </row>
    <row r="3635" spans="1:9" x14ac:dyDescent="0.35">
      <c r="A3635" s="873" t="b">
        <v>0</v>
      </c>
      <c r="B3635" s="873" t="s">
        <v>7015</v>
      </c>
      <c r="C3635" s="878">
        <v>70</v>
      </c>
      <c r="D3635" s="873">
        <f t="shared" si="206"/>
        <v>80</v>
      </c>
      <c r="E3635" s="873">
        <f t="shared" si="207"/>
        <v>8</v>
      </c>
      <c r="F3635" s="873">
        <f t="shared" ca="1" si="208"/>
        <v>78</v>
      </c>
      <c r="G3635" s="873" t="s">
        <v>6435</v>
      </c>
      <c r="H3635" s="877"/>
      <c r="I3635" s="877"/>
    </row>
    <row r="3636" spans="1:9" x14ac:dyDescent="0.35">
      <c r="A3636" s="873" t="b">
        <v>0</v>
      </c>
      <c r="B3636" s="873" t="s">
        <v>7016</v>
      </c>
      <c r="C3636" s="878">
        <v>71</v>
      </c>
      <c r="D3636" s="873">
        <f t="shared" si="206"/>
        <v>81</v>
      </c>
      <c r="E3636" s="873">
        <f t="shared" si="207"/>
        <v>1</v>
      </c>
      <c r="F3636" s="873">
        <f t="shared" ca="1" si="208"/>
        <v>79</v>
      </c>
      <c r="G3636" s="873" t="s">
        <v>6437</v>
      </c>
      <c r="H3636" s="877"/>
      <c r="I3636" s="877"/>
    </row>
    <row r="3637" spans="1:9" x14ac:dyDescent="0.35">
      <c r="A3637" s="873" t="b">
        <v>0</v>
      </c>
      <c r="B3637" s="873" t="s">
        <v>7017</v>
      </c>
      <c r="C3637" s="878">
        <v>71</v>
      </c>
      <c r="D3637" s="873">
        <f t="shared" si="206"/>
        <v>82</v>
      </c>
      <c r="E3637" s="873">
        <f t="shared" si="207"/>
        <v>2</v>
      </c>
      <c r="F3637" s="873">
        <f t="shared" ca="1" si="208"/>
        <v>79</v>
      </c>
      <c r="G3637" s="873" t="s">
        <v>6437</v>
      </c>
      <c r="H3637" s="877"/>
      <c r="I3637" s="877"/>
    </row>
    <row r="3638" spans="1:9" x14ac:dyDescent="0.35">
      <c r="A3638" s="873" t="b">
        <v>0</v>
      </c>
      <c r="B3638" s="873" t="s">
        <v>7018</v>
      </c>
      <c r="C3638" s="878">
        <v>71</v>
      </c>
      <c r="D3638" s="873">
        <f t="shared" si="206"/>
        <v>83</v>
      </c>
      <c r="E3638" s="873">
        <f t="shared" si="207"/>
        <v>3</v>
      </c>
      <c r="F3638" s="873">
        <f t="shared" ca="1" si="208"/>
        <v>79</v>
      </c>
      <c r="G3638" s="873" t="s">
        <v>6437</v>
      </c>
      <c r="H3638" s="877"/>
      <c r="I3638" s="877"/>
    </row>
    <row r="3639" spans="1:9" x14ac:dyDescent="0.35">
      <c r="A3639" s="873" t="b">
        <v>0</v>
      </c>
      <c r="B3639" s="873" t="s">
        <v>7019</v>
      </c>
      <c r="C3639" s="878">
        <v>71</v>
      </c>
      <c r="D3639" s="873">
        <f t="shared" si="206"/>
        <v>84</v>
      </c>
      <c r="E3639" s="873">
        <f t="shared" si="207"/>
        <v>4</v>
      </c>
      <c r="F3639" s="873">
        <f t="shared" ca="1" si="208"/>
        <v>79</v>
      </c>
      <c r="G3639" s="873" t="s">
        <v>6437</v>
      </c>
      <c r="H3639" s="877"/>
      <c r="I3639" s="877"/>
    </row>
    <row r="3640" spans="1:9" x14ac:dyDescent="0.35">
      <c r="A3640" s="873" t="b">
        <v>0</v>
      </c>
      <c r="B3640" s="873" t="s">
        <v>7020</v>
      </c>
      <c r="C3640" s="878">
        <v>71</v>
      </c>
      <c r="D3640" s="873">
        <f t="shared" si="206"/>
        <v>85</v>
      </c>
      <c r="E3640" s="873">
        <f t="shared" si="207"/>
        <v>5</v>
      </c>
      <c r="F3640" s="873">
        <f t="shared" ca="1" si="208"/>
        <v>79</v>
      </c>
      <c r="G3640" s="873" t="s">
        <v>6437</v>
      </c>
      <c r="H3640" s="877"/>
      <c r="I3640" s="877"/>
    </row>
    <row r="3641" spans="1:9" x14ac:dyDescent="0.35">
      <c r="A3641" s="873" t="b">
        <v>0</v>
      </c>
      <c r="B3641" s="873" t="s">
        <v>7021</v>
      </c>
      <c r="C3641" s="878">
        <v>71</v>
      </c>
      <c r="D3641" s="873">
        <f t="shared" si="206"/>
        <v>86</v>
      </c>
      <c r="E3641" s="873">
        <f t="shared" si="207"/>
        <v>6</v>
      </c>
      <c r="F3641" s="873">
        <f t="shared" ca="1" si="208"/>
        <v>79</v>
      </c>
      <c r="G3641" s="873" t="s">
        <v>6437</v>
      </c>
      <c r="H3641" s="877"/>
      <c r="I3641" s="877"/>
    </row>
    <row r="3642" spans="1:9" x14ac:dyDescent="0.35">
      <c r="A3642" s="873" t="b">
        <v>0</v>
      </c>
      <c r="B3642" s="873" t="s">
        <v>7022</v>
      </c>
      <c r="C3642" s="878">
        <v>71</v>
      </c>
      <c r="D3642" s="873">
        <f t="shared" si="206"/>
        <v>87</v>
      </c>
      <c r="E3642" s="873">
        <f t="shared" si="207"/>
        <v>7</v>
      </c>
      <c r="F3642" s="873">
        <f t="shared" ca="1" si="208"/>
        <v>79</v>
      </c>
      <c r="G3642" s="873" t="s">
        <v>6437</v>
      </c>
      <c r="H3642" s="877"/>
      <c r="I3642" s="877"/>
    </row>
    <row r="3643" spans="1:9" x14ac:dyDescent="0.35">
      <c r="A3643" s="873" t="b">
        <v>0</v>
      </c>
      <c r="B3643" s="873" t="s">
        <v>7023</v>
      </c>
      <c r="C3643" s="878">
        <v>71</v>
      </c>
      <c r="D3643" s="873">
        <f t="shared" si="206"/>
        <v>88</v>
      </c>
      <c r="E3643" s="873">
        <f t="shared" si="207"/>
        <v>8</v>
      </c>
      <c r="F3643" s="873">
        <f t="shared" ca="1" si="208"/>
        <v>79</v>
      </c>
      <c r="G3643" s="873" t="s">
        <v>6437</v>
      </c>
      <c r="H3643" s="877"/>
      <c r="I3643" s="877"/>
    </row>
    <row r="3644" spans="1:9" x14ac:dyDescent="0.35">
      <c r="A3644" s="873" t="b">
        <v>0</v>
      </c>
      <c r="B3644" s="873" t="s">
        <v>7024</v>
      </c>
      <c r="C3644" s="878">
        <v>72</v>
      </c>
      <c r="D3644" s="873">
        <f t="shared" si="206"/>
        <v>89</v>
      </c>
      <c r="E3644" s="873">
        <f t="shared" si="207"/>
        <v>1</v>
      </c>
      <c r="F3644" s="873">
        <f t="shared" ca="1" si="208"/>
        <v>80</v>
      </c>
      <c r="G3644" s="873" t="s">
        <v>6439</v>
      </c>
      <c r="H3644" s="877"/>
      <c r="I3644" s="877"/>
    </row>
    <row r="3645" spans="1:9" x14ac:dyDescent="0.35">
      <c r="A3645" s="873" t="b">
        <v>0</v>
      </c>
      <c r="B3645" s="873" t="s">
        <v>7025</v>
      </c>
      <c r="C3645" s="878">
        <v>72</v>
      </c>
      <c r="D3645" s="873">
        <f t="shared" si="206"/>
        <v>90</v>
      </c>
      <c r="E3645" s="873">
        <f t="shared" si="207"/>
        <v>2</v>
      </c>
      <c r="F3645" s="873">
        <f t="shared" ca="1" si="208"/>
        <v>80</v>
      </c>
      <c r="G3645" s="873" t="s">
        <v>6439</v>
      </c>
      <c r="H3645" s="877"/>
      <c r="I3645" s="877"/>
    </row>
    <row r="3646" spans="1:9" x14ac:dyDescent="0.35">
      <c r="A3646" s="873" t="b">
        <v>0</v>
      </c>
      <c r="B3646" s="873" t="s">
        <v>7026</v>
      </c>
      <c r="C3646" s="878">
        <v>72</v>
      </c>
      <c r="D3646" s="873">
        <f t="shared" si="206"/>
        <v>91</v>
      </c>
      <c r="E3646" s="873">
        <f t="shared" si="207"/>
        <v>3</v>
      </c>
      <c r="F3646" s="873">
        <f t="shared" ca="1" si="208"/>
        <v>80</v>
      </c>
      <c r="G3646" s="873" t="s">
        <v>6439</v>
      </c>
      <c r="H3646" s="877"/>
      <c r="I3646" s="877"/>
    </row>
    <row r="3647" spans="1:9" x14ac:dyDescent="0.35">
      <c r="A3647" s="873" t="b">
        <v>0</v>
      </c>
      <c r="B3647" s="873" t="s">
        <v>7027</v>
      </c>
      <c r="C3647" s="878">
        <v>72</v>
      </c>
      <c r="D3647" s="873">
        <f t="shared" si="206"/>
        <v>92</v>
      </c>
      <c r="E3647" s="873">
        <f t="shared" si="207"/>
        <v>4</v>
      </c>
      <c r="F3647" s="873">
        <f t="shared" ca="1" si="208"/>
        <v>80</v>
      </c>
      <c r="G3647" s="873" t="s">
        <v>6439</v>
      </c>
      <c r="H3647" s="877"/>
      <c r="I3647" s="877"/>
    </row>
    <row r="3648" spans="1:9" x14ac:dyDescent="0.35">
      <c r="A3648" s="873" t="b">
        <v>0</v>
      </c>
      <c r="B3648" s="873" t="s">
        <v>7028</v>
      </c>
      <c r="C3648" s="878">
        <v>72</v>
      </c>
      <c r="D3648" s="873">
        <f t="shared" si="206"/>
        <v>93</v>
      </c>
      <c r="E3648" s="873">
        <f t="shared" si="207"/>
        <v>5</v>
      </c>
      <c r="F3648" s="873">
        <f t="shared" ca="1" si="208"/>
        <v>80</v>
      </c>
      <c r="G3648" s="873" t="s">
        <v>6439</v>
      </c>
      <c r="H3648" s="877"/>
      <c r="I3648" s="877"/>
    </row>
    <row r="3649" spans="1:9" x14ac:dyDescent="0.35">
      <c r="A3649" s="873" t="b">
        <v>0</v>
      </c>
      <c r="B3649" s="873" t="s">
        <v>7029</v>
      </c>
      <c r="C3649" s="878">
        <v>72</v>
      </c>
      <c r="D3649" s="873">
        <f t="shared" si="206"/>
        <v>94</v>
      </c>
      <c r="E3649" s="873">
        <f t="shared" si="207"/>
        <v>6</v>
      </c>
      <c r="F3649" s="873">
        <f t="shared" ca="1" si="208"/>
        <v>80</v>
      </c>
      <c r="G3649" s="873" t="s">
        <v>6439</v>
      </c>
      <c r="H3649" s="877"/>
      <c r="I3649" s="877"/>
    </row>
    <row r="3650" spans="1:9" x14ac:dyDescent="0.35">
      <c r="A3650" s="873" t="b">
        <v>0</v>
      </c>
      <c r="B3650" s="873" t="s">
        <v>7030</v>
      </c>
      <c r="C3650" s="878">
        <v>72</v>
      </c>
      <c r="D3650" s="873">
        <f t="shared" si="206"/>
        <v>95</v>
      </c>
      <c r="E3650" s="873">
        <f t="shared" si="207"/>
        <v>7</v>
      </c>
      <c r="F3650" s="873">
        <f t="shared" ca="1" si="208"/>
        <v>80</v>
      </c>
      <c r="G3650" s="873" t="s">
        <v>6439</v>
      </c>
      <c r="H3650" s="877"/>
      <c r="I3650" s="877"/>
    </row>
    <row r="3651" spans="1:9" x14ac:dyDescent="0.35">
      <c r="A3651" s="873" t="b">
        <v>0</v>
      </c>
      <c r="B3651" s="873" t="s">
        <v>7031</v>
      </c>
      <c r="C3651" s="878">
        <v>72</v>
      </c>
      <c r="D3651" s="873">
        <f t="shared" si="206"/>
        <v>96</v>
      </c>
      <c r="E3651" s="873">
        <f t="shared" si="207"/>
        <v>8</v>
      </c>
      <c r="F3651" s="873">
        <f t="shared" ca="1" si="208"/>
        <v>80</v>
      </c>
      <c r="G3651" s="873" t="s">
        <v>6439</v>
      </c>
      <c r="H3651" s="877"/>
      <c r="I3651" s="877"/>
    </row>
    <row r="3652" spans="1:9" x14ac:dyDescent="0.35">
      <c r="A3652" s="873" t="b">
        <v>0</v>
      </c>
      <c r="B3652" s="873" t="s">
        <v>7032</v>
      </c>
      <c r="C3652" s="878">
        <v>73</v>
      </c>
      <c r="D3652" s="873">
        <f t="shared" ref="D3652:D3715" si="209">D3651+1</f>
        <v>97</v>
      </c>
      <c r="E3652" s="873">
        <f t="shared" ref="E3652:E3715" si="210">COUNTIF(C3482:C3652,C3652)</f>
        <v>1</v>
      </c>
      <c r="F3652" s="873">
        <f t="shared" ref="F3652:F3715" ca="1" si="211">IF(C3652=1,9,IF(E3651=MAX(E3650:E3652),F3650+1,F3651))</f>
        <v>81</v>
      </c>
      <c r="G3652" s="873" t="s">
        <v>6441</v>
      </c>
      <c r="H3652" s="877"/>
      <c r="I3652" s="877"/>
    </row>
    <row r="3653" spans="1:9" x14ac:dyDescent="0.35">
      <c r="A3653" s="873" t="b">
        <v>0</v>
      </c>
      <c r="B3653" s="873" t="s">
        <v>7033</v>
      </c>
      <c r="C3653" s="878">
        <v>73</v>
      </c>
      <c r="D3653" s="873">
        <f t="shared" si="209"/>
        <v>98</v>
      </c>
      <c r="E3653" s="873">
        <f t="shared" si="210"/>
        <v>2</v>
      </c>
      <c r="F3653" s="873">
        <f t="shared" ca="1" si="211"/>
        <v>81</v>
      </c>
      <c r="G3653" s="873" t="s">
        <v>6441</v>
      </c>
      <c r="H3653" s="877"/>
      <c r="I3653" s="877"/>
    </row>
    <row r="3654" spans="1:9" x14ac:dyDescent="0.35">
      <c r="A3654" s="873" t="b">
        <v>0</v>
      </c>
      <c r="B3654" s="873" t="s">
        <v>7034</v>
      </c>
      <c r="C3654" s="878">
        <v>73</v>
      </c>
      <c r="D3654" s="873">
        <f t="shared" si="209"/>
        <v>99</v>
      </c>
      <c r="E3654" s="873">
        <f t="shared" si="210"/>
        <v>3</v>
      </c>
      <c r="F3654" s="873">
        <f t="shared" ca="1" si="211"/>
        <v>81</v>
      </c>
      <c r="G3654" s="873" t="s">
        <v>6441</v>
      </c>
      <c r="H3654" s="877"/>
      <c r="I3654" s="877"/>
    </row>
    <row r="3655" spans="1:9" x14ac:dyDescent="0.35">
      <c r="A3655" s="873" t="b">
        <v>0</v>
      </c>
      <c r="B3655" s="873" t="s">
        <v>7035</v>
      </c>
      <c r="C3655" s="878">
        <v>73</v>
      </c>
      <c r="D3655" s="873">
        <f t="shared" si="209"/>
        <v>100</v>
      </c>
      <c r="E3655" s="873">
        <f t="shared" si="210"/>
        <v>4</v>
      </c>
      <c r="F3655" s="873">
        <f t="shared" ca="1" si="211"/>
        <v>81</v>
      </c>
      <c r="G3655" s="873" t="s">
        <v>6441</v>
      </c>
      <c r="H3655" s="877"/>
      <c r="I3655" s="877"/>
    </row>
    <row r="3656" spans="1:9" x14ac:dyDescent="0.35">
      <c r="A3656" s="873" t="b">
        <v>0</v>
      </c>
      <c r="B3656" s="873" t="s">
        <v>7036</v>
      </c>
      <c r="C3656" s="878">
        <v>73</v>
      </c>
      <c r="D3656" s="873">
        <f t="shared" si="209"/>
        <v>101</v>
      </c>
      <c r="E3656" s="873">
        <f t="shared" si="210"/>
        <v>5</v>
      </c>
      <c r="F3656" s="873">
        <f t="shared" ca="1" si="211"/>
        <v>81</v>
      </c>
      <c r="G3656" s="873" t="s">
        <v>6441</v>
      </c>
      <c r="H3656" s="877"/>
      <c r="I3656" s="877"/>
    </row>
    <row r="3657" spans="1:9" x14ac:dyDescent="0.35">
      <c r="A3657" s="873" t="b">
        <v>0</v>
      </c>
      <c r="B3657" s="873" t="s">
        <v>7037</v>
      </c>
      <c r="C3657" s="878">
        <v>73</v>
      </c>
      <c r="D3657" s="873">
        <f t="shared" si="209"/>
        <v>102</v>
      </c>
      <c r="E3657" s="873">
        <f t="shared" si="210"/>
        <v>6</v>
      </c>
      <c r="F3657" s="873">
        <f t="shared" ca="1" si="211"/>
        <v>81</v>
      </c>
      <c r="G3657" s="873" t="s">
        <v>6441</v>
      </c>
      <c r="H3657" s="877"/>
      <c r="I3657" s="877"/>
    </row>
    <row r="3658" spans="1:9" x14ac:dyDescent="0.35">
      <c r="A3658" s="873" t="b">
        <v>0</v>
      </c>
      <c r="B3658" s="873" t="s">
        <v>7038</v>
      </c>
      <c r="C3658" s="878">
        <v>73</v>
      </c>
      <c r="D3658" s="873">
        <f t="shared" si="209"/>
        <v>103</v>
      </c>
      <c r="E3658" s="873">
        <f t="shared" si="210"/>
        <v>7</v>
      </c>
      <c r="F3658" s="873">
        <f t="shared" ca="1" si="211"/>
        <v>81</v>
      </c>
      <c r="G3658" s="873" t="s">
        <v>6441</v>
      </c>
      <c r="H3658" s="877"/>
      <c r="I3658" s="877"/>
    </row>
    <row r="3659" spans="1:9" x14ac:dyDescent="0.35">
      <c r="A3659" s="873" t="b">
        <v>0</v>
      </c>
      <c r="B3659" s="873" t="s">
        <v>7039</v>
      </c>
      <c r="C3659" s="878">
        <v>73</v>
      </c>
      <c r="D3659" s="873">
        <f t="shared" si="209"/>
        <v>104</v>
      </c>
      <c r="E3659" s="873">
        <f t="shared" si="210"/>
        <v>8</v>
      </c>
      <c r="F3659" s="873">
        <f t="shared" ca="1" si="211"/>
        <v>81</v>
      </c>
      <c r="G3659" s="873" t="s">
        <v>6441</v>
      </c>
      <c r="H3659" s="877"/>
      <c r="I3659" s="877"/>
    </row>
    <row r="3660" spans="1:9" x14ac:dyDescent="0.35">
      <c r="A3660" s="873" t="b">
        <v>0</v>
      </c>
      <c r="B3660" s="873" t="s">
        <v>7040</v>
      </c>
      <c r="C3660" s="878">
        <v>74</v>
      </c>
      <c r="D3660" s="873">
        <f t="shared" si="209"/>
        <v>105</v>
      </c>
      <c r="E3660" s="873">
        <f t="shared" si="210"/>
        <v>1</v>
      </c>
      <c r="F3660" s="873">
        <f t="shared" ca="1" si="211"/>
        <v>82</v>
      </c>
      <c r="G3660" s="873" t="s">
        <v>6443</v>
      </c>
      <c r="H3660" s="877"/>
      <c r="I3660" s="877"/>
    </row>
    <row r="3661" spans="1:9" x14ac:dyDescent="0.35">
      <c r="A3661" s="873" t="b">
        <v>0</v>
      </c>
      <c r="B3661" s="873" t="s">
        <v>7041</v>
      </c>
      <c r="C3661" s="878">
        <v>74</v>
      </c>
      <c r="D3661" s="873">
        <f t="shared" si="209"/>
        <v>106</v>
      </c>
      <c r="E3661" s="873">
        <f t="shared" si="210"/>
        <v>2</v>
      </c>
      <c r="F3661" s="873">
        <f t="shared" ca="1" si="211"/>
        <v>82</v>
      </c>
      <c r="G3661" s="873" t="s">
        <v>6443</v>
      </c>
      <c r="H3661" s="877"/>
      <c r="I3661" s="877"/>
    </row>
    <row r="3662" spans="1:9" x14ac:dyDescent="0.35">
      <c r="A3662" s="873" t="b">
        <v>0</v>
      </c>
      <c r="B3662" s="873" t="s">
        <v>7042</v>
      </c>
      <c r="C3662" s="878">
        <v>74</v>
      </c>
      <c r="D3662" s="873">
        <f t="shared" si="209"/>
        <v>107</v>
      </c>
      <c r="E3662" s="873">
        <f t="shared" si="210"/>
        <v>3</v>
      </c>
      <c r="F3662" s="873">
        <f t="shared" ca="1" si="211"/>
        <v>82</v>
      </c>
      <c r="G3662" s="873" t="s">
        <v>6443</v>
      </c>
      <c r="H3662" s="877"/>
      <c r="I3662" s="877"/>
    </row>
    <row r="3663" spans="1:9" x14ac:dyDescent="0.35">
      <c r="A3663" s="873" t="b">
        <v>0</v>
      </c>
      <c r="B3663" s="873" t="s">
        <v>7043</v>
      </c>
      <c r="C3663" s="878">
        <v>74</v>
      </c>
      <c r="D3663" s="873">
        <f t="shared" si="209"/>
        <v>108</v>
      </c>
      <c r="E3663" s="873">
        <f t="shared" si="210"/>
        <v>4</v>
      </c>
      <c r="F3663" s="873">
        <f t="shared" ca="1" si="211"/>
        <v>82</v>
      </c>
      <c r="G3663" s="873" t="s">
        <v>6443</v>
      </c>
      <c r="H3663" s="877"/>
      <c r="I3663" s="877"/>
    </row>
    <row r="3664" spans="1:9" x14ac:dyDescent="0.35">
      <c r="A3664" s="873" t="b">
        <v>0</v>
      </c>
      <c r="B3664" s="873" t="s">
        <v>7044</v>
      </c>
      <c r="C3664" s="878">
        <v>74</v>
      </c>
      <c r="D3664" s="873">
        <f t="shared" si="209"/>
        <v>109</v>
      </c>
      <c r="E3664" s="873">
        <f t="shared" si="210"/>
        <v>5</v>
      </c>
      <c r="F3664" s="873">
        <f t="shared" ca="1" si="211"/>
        <v>82</v>
      </c>
      <c r="G3664" s="873" t="s">
        <v>6443</v>
      </c>
      <c r="H3664" s="877"/>
      <c r="I3664" s="877"/>
    </row>
    <row r="3665" spans="1:9" x14ac:dyDescent="0.35">
      <c r="A3665" s="873" t="b">
        <v>0</v>
      </c>
      <c r="B3665" s="873" t="s">
        <v>7045</v>
      </c>
      <c r="C3665" s="878">
        <v>74</v>
      </c>
      <c r="D3665" s="873">
        <f t="shared" si="209"/>
        <v>110</v>
      </c>
      <c r="E3665" s="873">
        <f t="shared" si="210"/>
        <v>6</v>
      </c>
      <c r="F3665" s="873">
        <f t="shared" ca="1" si="211"/>
        <v>82</v>
      </c>
      <c r="G3665" s="873" t="s">
        <v>6443</v>
      </c>
      <c r="H3665" s="877"/>
      <c r="I3665" s="877"/>
    </row>
    <row r="3666" spans="1:9" x14ac:dyDescent="0.35">
      <c r="A3666" s="873" t="b">
        <v>0</v>
      </c>
      <c r="B3666" s="873" t="s">
        <v>7046</v>
      </c>
      <c r="C3666" s="878">
        <v>74</v>
      </c>
      <c r="D3666" s="873">
        <f t="shared" si="209"/>
        <v>111</v>
      </c>
      <c r="E3666" s="873">
        <f t="shared" si="210"/>
        <v>7</v>
      </c>
      <c r="F3666" s="873">
        <f t="shared" ca="1" si="211"/>
        <v>82</v>
      </c>
      <c r="G3666" s="873" t="s">
        <v>6443</v>
      </c>
      <c r="H3666" s="877"/>
      <c r="I3666" s="877"/>
    </row>
    <row r="3667" spans="1:9" x14ac:dyDescent="0.35">
      <c r="A3667" s="873" t="b">
        <v>0</v>
      </c>
      <c r="B3667" s="873" t="s">
        <v>7047</v>
      </c>
      <c r="C3667" s="878">
        <v>74</v>
      </c>
      <c r="D3667" s="873">
        <f t="shared" si="209"/>
        <v>112</v>
      </c>
      <c r="E3667" s="873">
        <f t="shared" si="210"/>
        <v>8</v>
      </c>
      <c r="F3667" s="873">
        <f t="shared" ca="1" si="211"/>
        <v>82</v>
      </c>
      <c r="G3667" s="873" t="s">
        <v>6443</v>
      </c>
      <c r="H3667" s="877"/>
      <c r="I3667" s="877"/>
    </row>
    <row r="3668" spans="1:9" x14ac:dyDescent="0.35">
      <c r="A3668" s="873" t="b">
        <v>0</v>
      </c>
      <c r="B3668" s="873" t="s">
        <v>7048</v>
      </c>
      <c r="C3668" s="878">
        <v>75</v>
      </c>
      <c r="D3668" s="873">
        <f t="shared" si="209"/>
        <v>113</v>
      </c>
      <c r="E3668" s="873">
        <f t="shared" si="210"/>
        <v>1</v>
      </c>
      <c r="F3668" s="873">
        <f t="shared" ca="1" si="211"/>
        <v>83</v>
      </c>
      <c r="G3668" s="873" t="s">
        <v>6445</v>
      </c>
      <c r="H3668" s="877"/>
      <c r="I3668" s="877"/>
    </row>
    <row r="3669" spans="1:9" x14ac:dyDescent="0.35">
      <c r="A3669" s="873" t="b">
        <v>0</v>
      </c>
      <c r="B3669" s="873" t="s">
        <v>7049</v>
      </c>
      <c r="C3669" s="878">
        <v>75</v>
      </c>
      <c r="D3669" s="873">
        <f t="shared" si="209"/>
        <v>114</v>
      </c>
      <c r="E3669" s="873">
        <f t="shared" si="210"/>
        <v>2</v>
      </c>
      <c r="F3669" s="873">
        <f t="shared" ca="1" si="211"/>
        <v>83</v>
      </c>
      <c r="G3669" s="873" t="s">
        <v>6445</v>
      </c>
      <c r="H3669" s="877"/>
      <c r="I3669" s="877"/>
    </row>
    <row r="3670" spans="1:9" x14ac:dyDescent="0.35">
      <c r="A3670" s="873" t="b">
        <v>0</v>
      </c>
      <c r="B3670" s="873" t="s">
        <v>7050</v>
      </c>
      <c r="C3670" s="878">
        <v>75</v>
      </c>
      <c r="D3670" s="873">
        <f t="shared" si="209"/>
        <v>115</v>
      </c>
      <c r="E3670" s="873">
        <f t="shared" si="210"/>
        <v>3</v>
      </c>
      <c r="F3670" s="873">
        <f t="shared" ca="1" si="211"/>
        <v>83</v>
      </c>
      <c r="G3670" s="873" t="s">
        <v>6445</v>
      </c>
      <c r="H3670" s="877"/>
      <c r="I3670" s="877"/>
    </row>
    <row r="3671" spans="1:9" x14ac:dyDescent="0.35">
      <c r="A3671" s="873" t="b">
        <v>0</v>
      </c>
      <c r="B3671" s="873" t="s">
        <v>7051</v>
      </c>
      <c r="C3671" s="878">
        <v>75</v>
      </c>
      <c r="D3671" s="873">
        <f t="shared" si="209"/>
        <v>116</v>
      </c>
      <c r="E3671" s="873">
        <f t="shared" si="210"/>
        <v>4</v>
      </c>
      <c r="F3671" s="873">
        <f t="shared" ca="1" si="211"/>
        <v>83</v>
      </c>
      <c r="G3671" s="873" t="s">
        <v>6445</v>
      </c>
      <c r="H3671" s="877"/>
      <c r="I3671" s="877"/>
    </row>
    <row r="3672" spans="1:9" x14ac:dyDescent="0.35">
      <c r="A3672" s="873" t="b">
        <v>0</v>
      </c>
      <c r="B3672" s="873" t="s">
        <v>7052</v>
      </c>
      <c r="C3672" s="878">
        <v>75</v>
      </c>
      <c r="D3672" s="873">
        <f t="shared" si="209"/>
        <v>117</v>
      </c>
      <c r="E3672" s="873">
        <f t="shared" si="210"/>
        <v>5</v>
      </c>
      <c r="F3672" s="873">
        <f t="shared" ca="1" si="211"/>
        <v>83</v>
      </c>
      <c r="G3672" s="873" t="s">
        <v>6445</v>
      </c>
      <c r="H3672" s="877"/>
      <c r="I3672" s="877"/>
    </row>
    <row r="3673" spans="1:9" x14ac:dyDescent="0.35">
      <c r="A3673" s="873" t="b">
        <v>0</v>
      </c>
      <c r="B3673" s="873" t="s">
        <v>7053</v>
      </c>
      <c r="C3673" s="878">
        <v>75</v>
      </c>
      <c r="D3673" s="873">
        <f t="shared" si="209"/>
        <v>118</v>
      </c>
      <c r="E3673" s="873">
        <f t="shared" si="210"/>
        <v>6</v>
      </c>
      <c r="F3673" s="873">
        <f t="shared" ca="1" si="211"/>
        <v>83</v>
      </c>
      <c r="G3673" s="873" t="s">
        <v>6445</v>
      </c>
      <c r="H3673" s="877"/>
      <c r="I3673" s="877"/>
    </row>
    <row r="3674" spans="1:9" x14ac:dyDescent="0.35">
      <c r="A3674" s="873" t="b">
        <v>0</v>
      </c>
      <c r="B3674" s="873" t="s">
        <v>7054</v>
      </c>
      <c r="C3674" s="878">
        <v>75</v>
      </c>
      <c r="D3674" s="873">
        <f t="shared" si="209"/>
        <v>119</v>
      </c>
      <c r="E3674" s="873">
        <f t="shared" si="210"/>
        <v>7</v>
      </c>
      <c r="F3674" s="873">
        <f t="shared" ca="1" si="211"/>
        <v>83</v>
      </c>
      <c r="G3674" s="873" t="s">
        <v>6445</v>
      </c>
      <c r="H3674" s="877"/>
      <c r="I3674" s="877"/>
    </row>
    <row r="3675" spans="1:9" x14ac:dyDescent="0.35">
      <c r="A3675" s="873" t="b">
        <v>0</v>
      </c>
      <c r="B3675" s="873" t="s">
        <v>7055</v>
      </c>
      <c r="C3675" s="878">
        <v>75</v>
      </c>
      <c r="D3675" s="873">
        <f t="shared" si="209"/>
        <v>120</v>
      </c>
      <c r="E3675" s="873">
        <f t="shared" si="210"/>
        <v>8</v>
      </c>
      <c r="F3675" s="873">
        <f t="shared" ca="1" si="211"/>
        <v>83</v>
      </c>
      <c r="G3675" s="873" t="s">
        <v>6445</v>
      </c>
      <c r="H3675" s="877"/>
      <c r="I3675" s="877"/>
    </row>
    <row r="3676" spans="1:9" x14ac:dyDescent="0.35">
      <c r="A3676" s="873" t="b">
        <v>0</v>
      </c>
      <c r="B3676" s="873" t="s">
        <v>7056</v>
      </c>
      <c r="C3676" s="878">
        <v>76</v>
      </c>
      <c r="D3676" s="873">
        <f t="shared" si="209"/>
        <v>121</v>
      </c>
      <c r="E3676" s="873">
        <f t="shared" si="210"/>
        <v>1</v>
      </c>
      <c r="F3676" s="873">
        <f t="shared" ca="1" si="211"/>
        <v>84</v>
      </c>
      <c r="G3676" s="873" t="s">
        <v>6447</v>
      </c>
      <c r="H3676" s="877"/>
      <c r="I3676" s="877"/>
    </row>
    <row r="3677" spans="1:9" x14ac:dyDescent="0.35">
      <c r="A3677" s="873" t="b">
        <v>0</v>
      </c>
      <c r="B3677" s="873" t="s">
        <v>7057</v>
      </c>
      <c r="C3677" s="878">
        <v>76</v>
      </c>
      <c r="D3677" s="873">
        <f t="shared" si="209"/>
        <v>122</v>
      </c>
      <c r="E3677" s="873">
        <f t="shared" si="210"/>
        <v>2</v>
      </c>
      <c r="F3677" s="873">
        <f t="shared" ca="1" si="211"/>
        <v>84</v>
      </c>
      <c r="G3677" s="873" t="s">
        <v>6447</v>
      </c>
      <c r="H3677" s="877"/>
      <c r="I3677" s="877"/>
    </row>
    <row r="3678" spans="1:9" x14ac:dyDescent="0.35">
      <c r="A3678" s="873" t="b">
        <v>0</v>
      </c>
      <c r="B3678" s="873" t="s">
        <v>7058</v>
      </c>
      <c r="C3678" s="878">
        <v>76</v>
      </c>
      <c r="D3678" s="873">
        <f t="shared" si="209"/>
        <v>123</v>
      </c>
      <c r="E3678" s="873">
        <f t="shared" si="210"/>
        <v>3</v>
      </c>
      <c r="F3678" s="873">
        <f t="shared" ca="1" si="211"/>
        <v>84</v>
      </c>
      <c r="G3678" s="873" t="s">
        <v>6447</v>
      </c>
      <c r="H3678" s="877"/>
      <c r="I3678" s="877"/>
    </row>
    <row r="3679" spans="1:9" x14ac:dyDescent="0.35">
      <c r="A3679" s="873" t="b">
        <v>0</v>
      </c>
      <c r="B3679" s="873" t="s">
        <v>7059</v>
      </c>
      <c r="C3679" s="878">
        <v>76</v>
      </c>
      <c r="D3679" s="873">
        <f t="shared" si="209"/>
        <v>124</v>
      </c>
      <c r="E3679" s="873">
        <f t="shared" si="210"/>
        <v>4</v>
      </c>
      <c r="F3679" s="873">
        <f t="shared" ca="1" si="211"/>
        <v>84</v>
      </c>
      <c r="G3679" s="873" t="s">
        <v>6447</v>
      </c>
      <c r="H3679" s="877"/>
      <c r="I3679" s="877"/>
    </row>
    <row r="3680" spans="1:9" x14ac:dyDescent="0.35">
      <c r="A3680" s="873" t="b">
        <v>0</v>
      </c>
      <c r="B3680" s="873" t="s">
        <v>7060</v>
      </c>
      <c r="C3680" s="878">
        <v>76</v>
      </c>
      <c r="D3680" s="873">
        <f t="shared" si="209"/>
        <v>125</v>
      </c>
      <c r="E3680" s="873">
        <f t="shared" si="210"/>
        <v>5</v>
      </c>
      <c r="F3680" s="873">
        <f t="shared" ca="1" si="211"/>
        <v>84</v>
      </c>
      <c r="G3680" s="873" t="s">
        <v>6447</v>
      </c>
      <c r="H3680" s="877"/>
      <c r="I3680" s="877"/>
    </row>
    <row r="3681" spans="1:9" x14ac:dyDescent="0.35">
      <c r="A3681" s="873" t="b">
        <v>0</v>
      </c>
      <c r="B3681" s="873" t="s">
        <v>7061</v>
      </c>
      <c r="C3681" s="878">
        <v>76</v>
      </c>
      <c r="D3681" s="873">
        <f t="shared" si="209"/>
        <v>126</v>
      </c>
      <c r="E3681" s="873">
        <f t="shared" si="210"/>
        <v>6</v>
      </c>
      <c r="F3681" s="873">
        <f t="shared" ca="1" si="211"/>
        <v>84</v>
      </c>
      <c r="G3681" s="873" t="s">
        <v>6447</v>
      </c>
      <c r="H3681" s="877"/>
      <c r="I3681" s="877"/>
    </row>
    <row r="3682" spans="1:9" x14ac:dyDescent="0.35">
      <c r="A3682" s="873" t="b">
        <v>0</v>
      </c>
      <c r="B3682" s="873" t="s">
        <v>7062</v>
      </c>
      <c r="C3682" s="878">
        <v>76</v>
      </c>
      <c r="D3682" s="873">
        <f t="shared" si="209"/>
        <v>127</v>
      </c>
      <c r="E3682" s="873">
        <f t="shared" si="210"/>
        <v>7</v>
      </c>
      <c r="F3682" s="873">
        <f t="shared" ca="1" si="211"/>
        <v>84</v>
      </c>
      <c r="G3682" s="873" t="s">
        <v>6447</v>
      </c>
      <c r="H3682" s="877"/>
      <c r="I3682" s="877"/>
    </row>
    <row r="3683" spans="1:9" x14ac:dyDescent="0.35">
      <c r="A3683" s="873" t="b">
        <v>0</v>
      </c>
      <c r="B3683" s="873" t="s">
        <v>7063</v>
      </c>
      <c r="C3683" s="878">
        <v>76</v>
      </c>
      <c r="D3683" s="873">
        <f t="shared" si="209"/>
        <v>128</v>
      </c>
      <c r="E3683" s="873">
        <f t="shared" si="210"/>
        <v>8</v>
      </c>
      <c r="F3683" s="873">
        <f t="shared" ca="1" si="211"/>
        <v>84</v>
      </c>
      <c r="G3683" s="873" t="s">
        <v>6447</v>
      </c>
      <c r="H3683" s="877"/>
      <c r="I3683" s="877"/>
    </row>
    <row r="3684" spans="1:9" x14ac:dyDescent="0.35">
      <c r="A3684" s="873" t="b">
        <v>0</v>
      </c>
      <c r="B3684" s="873" t="s">
        <v>7064</v>
      </c>
      <c r="C3684" s="878">
        <v>77</v>
      </c>
      <c r="D3684" s="873">
        <f t="shared" si="209"/>
        <v>129</v>
      </c>
      <c r="E3684" s="873">
        <f t="shared" si="210"/>
        <v>1</v>
      </c>
      <c r="F3684" s="873">
        <f t="shared" ca="1" si="211"/>
        <v>85</v>
      </c>
      <c r="G3684" s="873" t="s">
        <v>6449</v>
      </c>
      <c r="H3684" s="877"/>
      <c r="I3684" s="877"/>
    </row>
    <row r="3685" spans="1:9" x14ac:dyDescent="0.35">
      <c r="A3685" s="873" t="b">
        <v>0</v>
      </c>
      <c r="B3685" s="873" t="s">
        <v>7065</v>
      </c>
      <c r="C3685" s="878">
        <v>77</v>
      </c>
      <c r="D3685" s="873">
        <f t="shared" si="209"/>
        <v>130</v>
      </c>
      <c r="E3685" s="873">
        <f t="shared" si="210"/>
        <v>2</v>
      </c>
      <c r="F3685" s="873">
        <f t="shared" ca="1" si="211"/>
        <v>85</v>
      </c>
      <c r="G3685" s="873" t="s">
        <v>6449</v>
      </c>
      <c r="H3685" s="877"/>
      <c r="I3685" s="877"/>
    </row>
    <row r="3686" spans="1:9" x14ac:dyDescent="0.35">
      <c r="A3686" s="873" t="b">
        <v>0</v>
      </c>
      <c r="B3686" s="873" t="s">
        <v>7066</v>
      </c>
      <c r="C3686" s="878">
        <v>77</v>
      </c>
      <c r="D3686" s="873">
        <f t="shared" si="209"/>
        <v>131</v>
      </c>
      <c r="E3686" s="873">
        <f t="shared" si="210"/>
        <v>3</v>
      </c>
      <c r="F3686" s="873">
        <f t="shared" ca="1" si="211"/>
        <v>85</v>
      </c>
      <c r="G3686" s="873" t="s">
        <v>6449</v>
      </c>
      <c r="H3686" s="877"/>
      <c r="I3686" s="877"/>
    </row>
    <row r="3687" spans="1:9" x14ac:dyDescent="0.35">
      <c r="A3687" s="873" t="b">
        <v>0</v>
      </c>
      <c r="B3687" s="873" t="s">
        <v>7067</v>
      </c>
      <c r="C3687" s="878">
        <v>77</v>
      </c>
      <c r="D3687" s="873">
        <f t="shared" si="209"/>
        <v>132</v>
      </c>
      <c r="E3687" s="873">
        <f t="shared" si="210"/>
        <v>4</v>
      </c>
      <c r="F3687" s="873">
        <f t="shared" ca="1" si="211"/>
        <v>85</v>
      </c>
      <c r="G3687" s="873" t="s">
        <v>6449</v>
      </c>
      <c r="H3687" s="877"/>
      <c r="I3687" s="877"/>
    </row>
    <row r="3688" spans="1:9" x14ac:dyDescent="0.35">
      <c r="A3688" s="873" t="b">
        <v>0</v>
      </c>
      <c r="B3688" s="873" t="s">
        <v>7068</v>
      </c>
      <c r="C3688" s="878">
        <v>77</v>
      </c>
      <c r="D3688" s="873">
        <f t="shared" si="209"/>
        <v>133</v>
      </c>
      <c r="E3688" s="873">
        <f t="shared" si="210"/>
        <v>5</v>
      </c>
      <c r="F3688" s="873">
        <f t="shared" ca="1" si="211"/>
        <v>85</v>
      </c>
      <c r="G3688" s="873" t="s">
        <v>6449</v>
      </c>
      <c r="H3688" s="877"/>
      <c r="I3688" s="877"/>
    </row>
    <row r="3689" spans="1:9" x14ac:dyDescent="0.35">
      <c r="A3689" s="873" t="b">
        <v>0</v>
      </c>
      <c r="B3689" s="873" t="s">
        <v>7069</v>
      </c>
      <c r="C3689" s="878">
        <v>77</v>
      </c>
      <c r="D3689" s="873">
        <f t="shared" si="209"/>
        <v>134</v>
      </c>
      <c r="E3689" s="873">
        <f t="shared" si="210"/>
        <v>6</v>
      </c>
      <c r="F3689" s="873">
        <f t="shared" ca="1" si="211"/>
        <v>85</v>
      </c>
      <c r="G3689" s="873" t="s">
        <v>6449</v>
      </c>
      <c r="H3689" s="877"/>
      <c r="I3689" s="877"/>
    </row>
    <row r="3690" spans="1:9" x14ac:dyDescent="0.35">
      <c r="A3690" s="873" t="b">
        <v>0</v>
      </c>
      <c r="B3690" s="873" t="s">
        <v>7070</v>
      </c>
      <c r="C3690" s="878">
        <v>77</v>
      </c>
      <c r="D3690" s="873">
        <f t="shared" si="209"/>
        <v>135</v>
      </c>
      <c r="E3690" s="873">
        <f t="shared" si="210"/>
        <v>7</v>
      </c>
      <c r="F3690" s="873">
        <f t="shared" ca="1" si="211"/>
        <v>85</v>
      </c>
      <c r="G3690" s="873" t="s">
        <v>6449</v>
      </c>
      <c r="H3690" s="877"/>
      <c r="I3690" s="877"/>
    </row>
    <row r="3691" spans="1:9" x14ac:dyDescent="0.35">
      <c r="A3691" s="873" t="b">
        <v>0</v>
      </c>
      <c r="B3691" s="873" t="s">
        <v>7071</v>
      </c>
      <c r="C3691" s="878">
        <v>77</v>
      </c>
      <c r="D3691" s="873">
        <f t="shared" si="209"/>
        <v>136</v>
      </c>
      <c r="E3691" s="873">
        <f t="shared" si="210"/>
        <v>8</v>
      </c>
      <c r="F3691" s="873">
        <f t="shared" ca="1" si="211"/>
        <v>85</v>
      </c>
      <c r="G3691" s="873" t="s">
        <v>6449</v>
      </c>
      <c r="H3691" s="877"/>
      <c r="I3691" s="877"/>
    </row>
    <row r="3692" spans="1:9" x14ac:dyDescent="0.35">
      <c r="A3692" s="873" t="b">
        <v>0</v>
      </c>
      <c r="B3692" s="873" t="s">
        <v>7072</v>
      </c>
      <c r="C3692" s="878">
        <v>78</v>
      </c>
      <c r="D3692" s="873">
        <f t="shared" si="209"/>
        <v>137</v>
      </c>
      <c r="E3692" s="873">
        <f t="shared" si="210"/>
        <v>1</v>
      </c>
      <c r="F3692" s="873">
        <f t="shared" ca="1" si="211"/>
        <v>86</v>
      </c>
      <c r="G3692" s="873" t="s">
        <v>6451</v>
      </c>
      <c r="H3692" s="877"/>
      <c r="I3692" s="877"/>
    </row>
    <row r="3693" spans="1:9" x14ac:dyDescent="0.35">
      <c r="A3693" s="873" t="b">
        <v>0</v>
      </c>
      <c r="B3693" s="873" t="s">
        <v>7073</v>
      </c>
      <c r="C3693" s="878">
        <v>78</v>
      </c>
      <c r="D3693" s="873">
        <f t="shared" si="209"/>
        <v>138</v>
      </c>
      <c r="E3693" s="873">
        <f t="shared" si="210"/>
        <v>2</v>
      </c>
      <c r="F3693" s="873">
        <f t="shared" ca="1" si="211"/>
        <v>86</v>
      </c>
      <c r="G3693" s="873" t="s">
        <v>6451</v>
      </c>
      <c r="H3693" s="877"/>
      <c r="I3693" s="877"/>
    </row>
    <row r="3694" spans="1:9" x14ac:dyDescent="0.35">
      <c r="A3694" s="873" t="b">
        <v>0</v>
      </c>
      <c r="B3694" s="873" t="s">
        <v>7074</v>
      </c>
      <c r="C3694" s="878">
        <v>78</v>
      </c>
      <c r="D3694" s="873">
        <f t="shared" si="209"/>
        <v>139</v>
      </c>
      <c r="E3694" s="873">
        <f t="shared" si="210"/>
        <v>3</v>
      </c>
      <c r="F3694" s="873">
        <f t="shared" ca="1" si="211"/>
        <v>86</v>
      </c>
      <c r="G3694" s="873" t="s">
        <v>6451</v>
      </c>
      <c r="H3694" s="877"/>
      <c r="I3694" s="877"/>
    </row>
    <row r="3695" spans="1:9" x14ac:dyDescent="0.35">
      <c r="A3695" s="873" t="b">
        <v>0</v>
      </c>
      <c r="B3695" s="873" t="s">
        <v>7075</v>
      </c>
      <c r="C3695" s="878">
        <v>78</v>
      </c>
      <c r="D3695" s="873">
        <f t="shared" si="209"/>
        <v>140</v>
      </c>
      <c r="E3695" s="873">
        <f t="shared" si="210"/>
        <v>4</v>
      </c>
      <c r="F3695" s="873">
        <f t="shared" ca="1" si="211"/>
        <v>86</v>
      </c>
      <c r="G3695" s="873" t="s">
        <v>6451</v>
      </c>
      <c r="H3695" s="877"/>
      <c r="I3695" s="877"/>
    </row>
    <row r="3696" spans="1:9" x14ac:dyDescent="0.35">
      <c r="A3696" s="873" t="b">
        <v>0</v>
      </c>
      <c r="B3696" s="873" t="s">
        <v>7076</v>
      </c>
      <c r="C3696" s="878">
        <v>78</v>
      </c>
      <c r="D3696" s="873">
        <f t="shared" si="209"/>
        <v>141</v>
      </c>
      <c r="E3696" s="873">
        <f t="shared" si="210"/>
        <v>5</v>
      </c>
      <c r="F3696" s="873">
        <f t="shared" ca="1" si="211"/>
        <v>86</v>
      </c>
      <c r="G3696" s="873" t="s">
        <v>6451</v>
      </c>
      <c r="H3696" s="877"/>
      <c r="I3696" s="877"/>
    </row>
    <row r="3697" spans="1:9" x14ac:dyDescent="0.35">
      <c r="A3697" s="873" t="b">
        <v>0</v>
      </c>
      <c r="B3697" s="873" t="s">
        <v>7077</v>
      </c>
      <c r="C3697" s="878">
        <v>78</v>
      </c>
      <c r="D3697" s="873">
        <f t="shared" si="209"/>
        <v>142</v>
      </c>
      <c r="E3697" s="873">
        <f t="shared" si="210"/>
        <v>6</v>
      </c>
      <c r="F3697" s="873">
        <f t="shared" ca="1" si="211"/>
        <v>86</v>
      </c>
      <c r="G3697" s="873" t="s">
        <v>6451</v>
      </c>
      <c r="H3697" s="877"/>
      <c r="I3697" s="877"/>
    </row>
    <row r="3698" spans="1:9" x14ac:dyDescent="0.35">
      <c r="A3698" s="873" t="b">
        <v>0</v>
      </c>
      <c r="B3698" s="873" t="s">
        <v>7078</v>
      </c>
      <c r="C3698" s="878">
        <v>78</v>
      </c>
      <c r="D3698" s="873">
        <f t="shared" si="209"/>
        <v>143</v>
      </c>
      <c r="E3698" s="873">
        <f t="shared" si="210"/>
        <v>7</v>
      </c>
      <c r="F3698" s="873">
        <f t="shared" ca="1" si="211"/>
        <v>86</v>
      </c>
      <c r="G3698" s="873" t="s">
        <v>6451</v>
      </c>
      <c r="H3698" s="877"/>
      <c r="I3698" s="877"/>
    </row>
    <row r="3699" spans="1:9" x14ac:dyDescent="0.35">
      <c r="A3699" s="873" t="b">
        <v>0</v>
      </c>
      <c r="B3699" s="873" t="s">
        <v>7079</v>
      </c>
      <c r="C3699" s="878">
        <v>78</v>
      </c>
      <c r="D3699" s="873">
        <f t="shared" si="209"/>
        <v>144</v>
      </c>
      <c r="E3699" s="873">
        <f t="shared" si="210"/>
        <v>8</v>
      </c>
      <c r="F3699" s="873">
        <f t="shared" ca="1" si="211"/>
        <v>86</v>
      </c>
      <c r="G3699" s="873" t="s">
        <v>6451</v>
      </c>
      <c r="H3699" s="877"/>
      <c r="I3699" s="877"/>
    </row>
    <row r="3700" spans="1:9" x14ac:dyDescent="0.35">
      <c r="A3700" s="873" t="b">
        <v>0</v>
      </c>
      <c r="B3700" s="873" t="s">
        <v>7080</v>
      </c>
      <c r="C3700" s="878">
        <v>79</v>
      </c>
      <c r="D3700" s="873">
        <f t="shared" si="209"/>
        <v>145</v>
      </c>
      <c r="E3700" s="873">
        <f t="shared" si="210"/>
        <v>1</v>
      </c>
      <c r="F3700" s="873">
        <f t="shared" ca="1" si="211"/>
        <v>87</v>
      </c>
      <c r="G3700" s="873" t="s">
        <v>6453</v>
      </c>
      <c r="H3700" s="877"/>
      <c r="I3700" s="877"/>
    </row>
    <row r="3701" spans="1:9" x14ac:dyDescent="0.35">
      <c r="A3701" s="873" t="b">
        <v>0</v>
      </c>
      <c r="B3701" s="873" t="s">
        <v>7081</v>
      </c>
      <c r="C3701" s="878">
        <v>79</v>
      </c>
      <c r="D3701" s="873">
        <f t="shared" si="209"/>
        <v>146</v>
      </c>
      <c r="E3701" s="873">
        <f t="shared" si="210"/>
        <v>2</v>
      </c>
      <c r="F3701" s="873">
        <f t="shared" ca="1" si="211"/>
        <v>87</v>
      </c>
      <c r="G3701" s="873" t="s">
        <v>6453</v>
      </c>
      <c r="H3701" s="877"/>
      <c r="I3701" s="877"/>
    </row>
    <row r="3702" spans="1:9" x14ac:dyDescent="0.35">
      <c r="A3702" s="873" t="b">
        <v>0</v>
      </c>
      <c r="B3702" s="873" t="s">
        <v>7082</v>
      </c>
      <c r="C3702" s="878">
        <v>79</v>
      </c>
      <c r="D3702" s="873">
        <f t="shared" si="209"/>
        <v>147</v>
      </c>
      <c r="E3702" s="873">
        <f t="shared" si="210"/>
        <v>3</v>
      </c>
      <c r="F3702" s="873">
        <f t="shared" ca="1" si="211"/>
        <v>87</v>
      </c>
      <c r="G3702" s="873" t="s">
        <v>6453</v>
      </c>
      <c r="H3702" s="877"/>
      <c r="I3702" s="877"/>
    </row>
    <row r="3703" spans="1:9" x14ac:dyDescent="0.35">
      <c r="A3703" s="873" t="b">
        <v>0</v>
      </c>
      <c r="B3703" s="873" t="s">
        <v>7083</v>
      </c>
      <c r="C3703" s="878">
        <v>79</v>
      </c>
      <c r="D3703" s="873">
        <f t="shared" si="209"/>
        <v>148</v>
      </c>
      <c r="E3703" s="873">
        <f t="shared" si="210"/>
        <v>4</v>
      </c>
      <c r="F3703" s="873">
        <f t="shared" ca="1" si="211"/>
        <v>87</v>
      </c>
      <c r="G3703" s="873" t="s">
        <v>6453</v>
      </c>
      <c r="H3703" s="877"/>
      <c r="I3703" s="877"/>
    </row>
    <row r="3704" spans="1:9" x14ac:dyDescent="0.35">
      <c r="A3704" s="873" t="b">
        <v>0</v>
      </c>
      <c r="B3704" s="873" t="s">
        <v>7084</v>
      </c>
      <c r="C3704" s="878">
        <v>79</v>
      </c>
      <c r="D3704" s="873">
        <f t="shared" si="209"/>
        <v>149</v>
      </c>
      <c r="E3704" s="873">
        <f t="shared" si="210"/>
        <v>5</v>
      </c>
      <c r="F3704" s="873">
        <f t="shared" ca="1" si="211"/>
        <v>87</v>
      </c>
      <c r="G3704" s="873" t="s">
        <v>6453</v>
      </c>
      <c r="H3704" s="877"/>
      <c r="I3704" s="877"/>
    </row>
    <row r="3705" spans="1:9" x14ac:dyDescent="0.35">
      <c r="A3705" s="873" t="b">
        <v>0</v>
      </c>
      <c r="B3705" s="873" t="s">
        <v>7085</v>
      </c>
      <c r="C3705" s="878">
        <v>79</v>
      </c>
      <c r="D3705" s="873">
        <f t="shared" si="209"/>
        <v>150</v>
      </c>
      <c r="E3705" s="873">
        <f t="shared" si="210"/>
        <v>6</v>
      </c>
      <c r="F3705" s="873">
        <f t="shared" ca="1" si="211"/>
        <v>87</v>
      </c>
      <c r="G3705" s="873" t="s">
        <v>6453</v>
      </c>
      <c r="H3705" s="877"/>
      <c r="I3705" s="877"/>
    </row>
    <row r="3706" spans="1:9" x14ac:dyDescent="0.35">
      <c r="A3706" s="873" t="b">
        <v>0</v>
      </c>
      <c r="B3706" s="873" t="s">
        <v>7086</v>
      </c>
      <c r="C3706" s="878">
        <v>79</v>
      </c>
      <c r="D3706" s="873">
        <f t="shared" si="209"/>
        <v>151</v>
      </c>
      <c r="E3706" s="873">
        <f t="shared" si="210"/>
        <v>7</v>
      </c>
      <c r="F3706" s="873">
        <f t="shared" ca="1" si="211"/>
        <v>87</v>
      </c>
      <c r="G3706" s="873" t="s">
        <v>6453</v>
      </c>
      <c r="H3706" s="877"/>
      <c r="I3706" s="877"/>
    </row>
    <row r="3707" spans="1:9" x14ac:dyDescent="0.35">
      <c r="A3707" s="873" t="b">
        <v>0</v>
      </c>
      <c r="B3707" s="873" t="s">
        <v>7087</v>
      </c>
      <c r="C3707" s="878">
        <v>79</v>
      </c>
      <c r="D3707" s="873">
        <f t="shared" si="209"/>
        <v>152</v>
      </c>
      <c r="E3707" s="873">
        <f t="shared" si="210"/>
        <v>8</v>
      </c>
      <c r="F3707" s="873">
        <f t="shared" ca="1" si="211"/>
        <v>87</v>
      </c>
      <c r="G3707" s="873" t="s">
        <v>6453</v>
      </c>
      <c r="H3707" s="877"/>
      <c r="I3707" s="877"/>
    </row>
    <row r="3708" spans="1:9" x14ac:dyDescent="0.35">
      <c r="A3708" s="873" t="b">
        <v>0</v>
      </c>
      <c r="B3708" s="873" t="s">
        <v>7088</v>
      </c>
      <c r="C3708" s="878">
        <v>80</v>
      </c>
      <c r="D3708" s="873">
        <f t="shared" si="209"/>
        <v>153</v>
      </c>
      <c r="E3708" s="873">
        <f t="shared" si="210"/>
        <v>1</v>
      </c>
      <c r="F3708" s="873">
        <f t="shared" ca="1" si="211"/>
        <v>88</v>
      </c>
      <c r="G3708" s="873" t="s">
        <v>6455</v>
      </c>
      <c r="H3708" s="877"/>
      <c r="I3708" s="877"/>
    </row>
    <row r="3709" spans="1:9" x14ac:dyDescent="0.35">
      <c r="A3709" s="873" t="b">
        <v>0</v>
      </c>
      <c r="B3709" s="873" t="s">
        <v>7089</v>
      </c>
      <c r="C3709" s="878">
        <v>80</v>
      </c>
      <c r="D3709" s="873">
        <f t="shared" si="209"/>
        <v>154</v>
      </c>
      <c r="E3709" s="873">
        <f t="shared" si="210"/>
        <v>2</v>
      </c>
      <c r="F3709" s="873">
        <f t="shared" ca="1" si="211"/>
        <v>88</v>
      </c>
      <c r="G3709" s="873" t="s">
        <v>6455</v>
      </c>
      <c r="H3709" s="877"/>
      <c r="I3709" s="877"/>
    </row>
    <row r="3710" spans="1:9" x14ac:dyDescent="0.35">
      <c r="A3710" s="873" t="b">
        <v>0</v>
      </c>
      <c r="B3710" s="873" t="s">
        <v>7090</v>
      </c>
      <c r="C3710" s="878">
        <v>80</v>
      </c>
      <c r="D3710" s="873">
        <f t="shared" si="209"/>
        <v>155</v>
      </c>
      <c r="E3710" s="873">
        <f t="shared" si="210"/>
        <v>3</v>
      </c>
      <c r="F3710" s="873">
        <f t="shared" ca="1" si="211"/>
        <v>88</v>
      </c>
      <c r="G3710" s="873" t="s">
        <v>6455</v>
      </c>
      <c r="H3710" s="877"/>
      <c r="I3710" s="877"/>
    </row>
    <row r="3711" spans="1:9" x14ac:dyDescent="0.35">
      <c r="A3711" s="873" t="b">
        <v>0</v>
      </c>
      <c r="B3711" s="873" t="s">
        <v>7091</v>
      </c>
      <c r="C3711" s="878">
        <v>80</v>
      </c>
      <c r="D3711" s="873">
        <f t="shared" si="209"/>
        <v>156</v>
      </c>
      <c r="E3711" s="873">
        <f t="shared" si="210"/>
        <v>4</v>
      </c>
      <c r="F3711" s="873">
        <f t="shared" ca="1" si="211"/>
        <v>88</v>
      </c>
      <c r="G3711" s="873" t="s">
        <v>6455</v>
      </c>
      <c r="H3711" s="877"/>
      <c r="I3711" s="877"/>
    </row>
    <row r="3712" spans="1:9" x14ac:dyDescent="0.35">
      <c r="A3712" s="873" t="b">
        <v>0</v>
      </c>
      <c r="B3712" s="873" t="s">
        <v>7092</v>
      </c>
      <c r="C3712" s="878">
        <v>80</v>
      </c>
      <c r="D3712" s="873">
        <f t="shared" si="209"/>
        <v>157</v>
      </c>
      <c r="E3712" s="873">
        <f t="shared" si="210"/>
        <v>5</v>
      </c>
      <c r="F3712" s="873">
        <f t="shared" ca="1" si="211"/>
        <v>88</v>
      </c>
      <c r="G3712" s="873" t="s">
        <v>6455</v>
      </c>
      <c r="H3712" s="877"/>
      <c r="I3712" s="877"/>
    </row>
    <row r="3713" spans="1:9" x14ac:dyDescent="0.35">
      <c r="A3713" s="873" t="b">
        <v>0</v>
      </c>
      <c r="B3713" s="873" t="s">
        <v>7093</v>
      </c>
      <c r="C3713" s="878">
        <v>80</v>
      </c>
      <c r="D3713" s="873">
        <f t="shared" si="209"/>
        <v>158</v>
      </c>
      <c r="E3713" s="873">
        <f t="shared" si="210"/>
        <v>6</v>
      </c>
      <c r="F3713" s="873">
        <f t="shared" ca="1" si="211"/>
        <v>88</v>
      </c>
      <c r="G3713" s="873" t="s">
        <v>6455</v>
      </c>
      <c r="H3713" s="877"/>
      <c r="I3713" s="877"/>
    </row>
    <row r="3714" spans="1:9" x14ac:dyDescent="0.35">
      <c r="A3714" s="873" t="b">
        <v>0</v>
      </c>
      <c r="B3714" s="873" t="s">
        <v>7094</v>
      </c>
      <c r="C3714" s="878">
        <v>80</v>
      </c>
      <c r="D3714" s="873">
        <f t="shared" si="209"/>
        <v>159</v>
      </c>
      <c r="E3714" s="873">
        <f t="shared" si="210"/>
        <v>7</v>
      </c>
      <c r="F3714" s="873">
        <f t="shared" ca="1" si="211"/>
        <v>88</v>
      </c>
      <c r="G3714" s="873" t="s">
        <v>6455</v>
      </c>
      <c r="H3714" s="877"/>
      <c r="I3714" s="877"/>
    </row>
    <row r="3715" spans="1:9" x14ac:dyDescent="0.35">
      <c r="A3715" s="873" t="b">
        <v>0</v>
      </c>
      <c r="B3715" s="873" t="s">
        <v>7095</v>
      </c>
      <c r="C3715" s="878">
        <v>80</v>
      </c>
      <c r="D3715" s="873">
        <f t="shared" si="209"/>
        <v>160</v>
      </c>
      <c r="E3715" s="873">
        <f t="shared" si="210"/>
        <v>8</v>
      </c>
      <c r="F3715" s="873">
        <f t="shared" ca="1" si="211"/>
        <v>88</v>
      </c>
      <c r="G3715" s="873" t="s">
        <v>6455</v>
      </c>
      <c r="H3715" s="877"/>
      <c r="I3715" s="877"/>
    </row>
    <row r="3716" spans="1:9" x14ac:dyDescent="0.35">
      <c r="A3716" s="873" t="b">
        <f t="shared" ref="A3716:A3779" ca="1" si="212">IF(OR(AND(H3716&lt;&gt;"", H3716&lt;&gt;0), AND(I3716&lt;&gt;"",I3716&lt;&gt;0)),TRUE,FALSE)</f>
        <v>0</v>
      </c>
      <c r="B3716" s="884" t="str">
        <f ca="1">IF(COUNTA(G$3073:G3715)=1,"",OFFSET(B3716,-COUNTA(G$3073:G3715)+1,0))</f>
        <v>a1b5500000237T0AAI</v>
      </c>
      <c r="C3716" s="878">
        <f ca="1">IF(COUNTA(G$3073:G3715)=1,"",OFFSET(C3716,-COUNTA(G$3073:G3715)+1,0))</f>
        <v>1</v>
      </c>
      <c r="D3716" s="873">
        <f t="shared" ref="D3716:D3779" si="213">D3715+1</f>
        <v>161</v>
      </c>
      <c r="E3716" s="873">
        <f t="shared" ref="E3716:E3779" ca="1" si="214">COUNTIF(C3546:C3716,C3716)</f>
        <v>1</v>
      </c>
      <c r="F3716" s="873">
        <f t="shared" ref="F3716:F3779" ca="1" si="215">IF(C3716=1,9,IF(E3715=MAX(E3714:E3716),F3714+1,F3715))</f>
        <v>9</v>
      </c>
      <c r="G3716" s="873"/>
      <c r="H3716" s="877" t="str">
        <f t="shared" ref="H3716:H3779" ca="1" si="216">CHOOSE(E3716,IFERROR(IF(INDIRECT("'WPTM - Section F'!I"&amp;F3716)=0,"",INDIRECT("'WPTM - Section F'!I"&amp;$F3716)),""),IFERROR(IF(INDIRECT("'WPTM - Section F'!K"&amp;F3716)=0,"",INDIRECT("'WPTM - Section F'!K"&amp;$F3716)),""),IFERROR(IF(INDIRECT("'WPTM - Section F'!M"&amp;F3716)=0,"",INDIRECT("'WPTM - Section F'!M"&amp;$F3716)),""),IFERROR(IF(INDIRECT("'WPTM - Section F'!O"&amp;F3716)=0,"",INDIRECT("'WPTM - Section F'!O"&amp;$F3716)),""),IFERROR(IF(INDIRECT("'WPTM - Section F'!Q"&amp;F3716)=0,"",INDIRECT("'WPTM - Section F'!Q"&amp;$F3716)),""),IFERROR(IF(INDIRECT("'WPTM - Section F'!S"&amp;F3716)=0,"",INDIRECT("'WPTM - Section F'!S"&amp;$F3716)),""),IFERROR(IF(INDIRECT("'WPTM - Section F'!U"&amp;F3716)=0,"",INDIRECT("'WPTM - Section F'!U"&amp;$F3716)),""),IFERROR(IF(INDIRECT("'WPTM - Section F'!W"&amp;F3716)=0,"",INDIRECT("'WPTM - Section F'!W"&amp;$F3716)),""),)</f>
        <v/>
      </c>
      <c r="I3716" s="877" t="str">
        <f t="shared" ref="I3716:I3779" ca="1" si="217">CHOOSE(E3716,IFERROR(IF(INDIRECT("'WPTM - Section F'!H"&amp;F3716)=0,"",INDIRECT("'WPTM - Section F'!H"&amp;$F3716)),""),IFERROR(IF(INDIRECT("'WPTM - Section F'!J"&amp;F3716)=0,"",INDIRECT("'WPTM - Section F'!J"&amp;$F3716)),""),IFERROR(IF(INDIRECT("'WPTM - Section F'!L"&amp;F3716)=0,"",INDIRECT("'WPTM - Section F'!L"&amp;$F3716)),""),IFERROR(IF(INDIRECT("'WPTM - Section F'!N"&amp;F3716)=0,"",INDIRECT("'WPTM - Section F'!N"&amp;$F3716)),""),IFERROR(IF(INDIRECT("'WPTM - Section F'!P"&amp;F3716)=0,"",INDIRECT("'WPTM - Section F'!P"&amp;$F3716)),""),IFERROR(IF(INDIRECT("'WPTM - Section F'!R"&amp;F3716)=0,"",INDIRECT("'WPTM - Section F'!R"&amp;$F3716)),""),IFERROR(IF(INDIRECT("'WPTM - Section F'!T"&amp;F3716)=0,"",INDIRECT("'WPTM - Section F'!T"&amp;$F3716)),""),IFERROR(IF(INDIRECT("'WPTM - Section F'!V"&amp;F3716)=0,"",INDIRECT("'WPTM - Section F'!V"&amp;$F3716)),""),)</f>
        <v/>
      </c>
    </row>
    <row r="3717" spans="1:9" x14ac:dyDescent="0.35">
      <c r="A3717" s="873" t="b">
        <f t="shared" ca="1" si="212"/>
        <v>0</v>
      </c>
      <c r="B3717" s="884" t="str">
        <f ca="1">IF(COUNTA(G$3073:G3716)=1,"",OFFSET(B3717,-COUNTA(G$3073:G3716)+1,0))</f>
        <v>a1b5500000237UIAAY</v>
      </c>
      <c r="C3717" s="878">
        <f ca="1">IF(COUNTA(G$3073:G3716)=1,"",OFFSET(C3717,-COUNTA(G$3073:G3716)+1,0))</f>
        <v>1</v>
      </c>
      <c r="D3717" s="873">
        <f t="shared" si="213"/>
        <v>162</v>
      </c>
      <c r="E3717" s="873">
        <f t="shared" ca="1" si="214"/>
        <v>2</v>
      </c>
      <c r="F3717" s="873">
        <f t="shared" ca="1" si="215"/>
        <v>9</v>
      </c>
      <c r="G3717" s="873"/>
      <c r="H3717" s="877" t="str">
        <f t="shared" ca="1" si="216"/>
        <v/>
      </c>
      <c r="I3717" s="877" t="str">
        <f t="shared" ca="1" si="217"/>
        <v/>
      </c>
    </row>
    <row r="3718" spans="1:9" x14ac:dyDescent="0.35">
      <c r="A3718" s="873" t="b">
        <f t="shared" ca="1" si="212"/>
        <v>0</v>
      </c>
      <c r="B3718" s="884" t="str">
        <f ca="1">IF(COUNTA(G$3073:G3717)=1,"",OFFSET(B3718,-COUNTA(G$3073:G3717)+1,0))</f>
        <v>a1b5500000237VaAAI</v>
      </c>
      <c r="C3718" s="878">
        <f ca="1">IF(COUNTA(G$3073:G3717)=1,"",OFFSET(C3718,-COUNTA(G$3073:G3717)+1,0))</f>
        <v>1</v>
      </c>
      <c r="D3718" s="873">
        <f t="shared" si="213"/>
        <v>163</v>
      </c>
      <c r="E3718" s="873">
        <f t="shared" ca="1" si="214"/>
        <v>3</v>
      </c>
      <c r="F3718" s="873">
        <f t="shared" ca="1" si="215"/>
        <v>9</v>
      </c>
      <c r="G3718" s="873"/>
      <c r="H3718" s="877" t="str">
        <f t="shared" ca="1" si="216"/>
        <v/>
      </c>
      <c r="I3718" s="877" t="str">
        <f t="shared" ca="1" si="217"/>
        <v/>
      </c>
    </row>
    <row r="3719" spans="1:9" x14ac:dyDescent="0.35">
      <c r="A3719" s="873" t="b">
        <f t="shared" ca="1" si="212"/>
        <v>0</v>
      </c>
      <c r="B3719" s="884" t="str">
        <f ca="1">IF(COUNTA(G$3073:G3718)=1,"",OFFSET(B3719,-COUNTA(G$3073:G3718)+1,0))</f>
        <v>a1b5500000237WsAAI</v>
      </c>
      <c r="C3719" s="878">
        <f ca="1">IF(COUNTA(G$3073:G3718)=1,"",OFFSET(C3719,-COUNTA(G$3073:G3718)+1,0))</f>
        <v>1</v>
      </c>
      <c r="D3719" s="873">
        <f t="shared" si="213"/>
        <v>164</v>
      </c>
      <c r="E3719" s="873">
        <f t="shared" ca="1" si="214"/>
        <v>4</v>
      </c>
      <c r="F3719" s="873">
        <f t="shared" ca="1" si="215"/>
        <v>9</v>
      </c>
      <c r="G3719" s="873"/>
      <c r="H3719" s="877" t="str">
        <f t="shared" ca="1" si="216"/>
        <v/>
      </c>
      <c r="I3719" s="877" t="str">
        <f t="shared" ca="1" si="217"/>
        <v/>
      </c>
    </row>
    <row r="3720" spans="1:9" x14ac:dyDescent="0.35">
      <c r="A3720" s="873" t="b">
        <f t="shared" ca="1" si="212"/>
        <v>0</v>
      </c>
      <c r="B3720" s="884" t="str">
        <f ca="1">IF(COUNTA(G$3073:G3719)=1,"",OFFSET(B3720,-COUNTA(G$3073:G3719)+1,0))</f>
        <v>a1b5500000237YAAAY</v>
      </c>
      <c r="C3720" s="878">
        <f ca="1">IF(COUNTA(G$3073:G3719)=1,"",OFFSET(C3720,-COUNTA(G$3073:G3719)+1,0))</f>
        <v>1</v>
      </c>
      <c r="D3720" s="873">
        <f t="shared" si="213"/>
        <v>165</v>
      </c>
      <c r="E3720" s="873">
        <f t="shared" ca="1" si="214"/>
        <v>5</v>
      </c>
      <c r="F3720" s="873">
        <f t="shared" ca="1" si="215"/>
        <v>9</v>
      </c>
      <c r="G3720" s="873"/>
      <c r="H3720" s="877" t="str">
        <f t="shared" ca="1" si="216"/>
        <v/>
      </c>
      <c r="I3720" s="877" t="str">
        <f t="shared" ca="1" si="217"/>
        <v/>
      </c>
    </row>
    <row r="3721" spans="1:9" x14ac:dyDescent="0.35">
      <c r="A3721" s="873" t="b">
        <f t="shared" ca="1" si="212"/>
        <v>0</v>
      </c>
      <c r="B3721" s="884" t="str">
        <f ca="1">IF(COUNTA(G$3073:G3720)=1,"",OFFSET(B3721,-COUNTA(G$3073:G3720)+1,0))</f>
        <v>a1b5500000237ZSAAY</v>
      </c>
      <c r="C3721" s="878">
        <f ca="1">IF(COUNTA(G$3073:G3720)=1,"",OFFSET(C3721,-COUNTA(G$3073:G3720)+1,0))</f>
        <v>1</v>
      </c>
      <c r="D3721" s="873">
        <f t="shared" si="213"/>
        <v>166</v>
      </c>
      <c r="E3721" s="873">
        <f t="shared" ca="1" si="214"/>
        <v>6</v>
      </c>
      <c r="F3721" s="873">
        <f t="shared" ca="1" si="215"/>
        <v>9</v>
      </c>
      <c r="G3721" s="873"/>
      <c r="H3721" s="877" t="str">
        <f t="shared" ca="1" si="216"/>
        <v/>
      </c>
      <c r="I3721" s="877" t="str">
        <f t="shared" ca="1" si="217"/>
        <v/>
      </c>
    </row>
    <row r="3722" spans="1:9" x14ac:dyDescent="0.35">
      <c r="A3722" s="873" t="b">
        <f t="shared" ca="1" si="212"/>
        <v>0</v>
      </c>
      <c r="B3722" s="884" t="str">
        <f ca="1">IF(COUNTA(G$3073:G3721)=1,"",OFFSET(B3722,-COUNTA(G$3073:G3721)+1,0))</f>
        <v>a1b5500000237akAAA</v>
      </c>
      <c r="C3722" s="878">
        <f ca="1">IF(COUNTA(G$3073:G3721)=1,"",OFFSET(C3722,-COUNTA(G$3073:G3721)+1,0))</f>
        <v>1</v>
      </c>
      <c r="D3722" s="873">
        <f t="shared" si="213"/>
        <v>167</v>
      </c>
      <c r="E3722" s="873">
        <f t="shared" ca="1" si="214"/>
        <v>7</v>
      </c>
      <c r="F3722" s="873">
        <f t="shared" ca="1" si="215"/>
        <v>9</v>
      </c>
      <c r="G3722" s="873"/>
      <c r="H3722" s="877" t="str">
        <f t="shared" ca="1" si="216"/>
        <v/>
      </c>
      <c r="I3722" s="877" t="str">
        <f t="shared" ca="1" si="217"/>
        <v/>
      </c>
    </row>
    <row r="3723" spans="1:9" x14ac:dyDescent="0.35">
      <c r="A3723" s="873" t="b">
        <f t="shared" ca="1" si="212"/>
        <v>0</v>
      </c>
      <c r="B3723" s="884" t="str">
        <f ca="1">IF(COUNTA(G$3073:G3722)=1,"",OFFSET(B3723,-COUNTA(G$3073:G3722)+1,0))</f>
        <v>a1b5500000237c2AAA</v>
      </c>
      <c r="C3723" s="878">
        <f ca="1">IF(COUNTA(G$3073:G3722)=1,"",OFFSET(C3723,-COUNTA(G$3073:G3722)+1,0))</f>
        <v>1</v>
      </c>
      <c r="D3723" s="873">
        <f t="shared" si="213"/>
        <v>168</v>
      </c>
      <c r="E3723" s="873">
        <f t="shared" ca="1" si="214"/>
        <v>8</v>
      </c>
      <c r="F3723" s="873">
        <f t="shared" ca="1" si="215"/>
        <v>9</v>
      </c>
      <c r="G3723" s="873"/>
      <c r="H3723" s="877" t="str">
        <f t="shared" ca="1" si="216"/>
        <v/>
      </c>
      <c r="I3723" s="877" t="str">
        <f t="shared" ca="1" si="217"/>
        <v/>
      </c>
    </row>
    <row r="3724" spans="1:9" x14ac:dyDescent="0.35">
      <c r="A3724" s="873" t="b">
        <f t="shared" ca="1" si="212"/>
        <v>0</v>
      </c>
      <c r="B3724" s="884" t="str">
        <f ca="1">IF(COUNTA(G$3073:G3723)=1,"",OFFSET(B3724,-COUNTA(G$3073:G3723)+1,0))</f>
        <v>a1b5500000237T1AAI</v>
      </c>
      <c r="C3724" s="878">
        <f ca="1">IF(COUNTA(G$3073:G3723)=1,"",OFFSET(C3724,-COUNTA(G$3073:G3723)+1,0))</f>
        <v>2</v>
      </c>
      <c r="D3724" s="873">
        <f t="shared" si="213"/>
        <v>169</v>
      </c>
      <c r="E3724" s="873">
        <f t="shared" ca="1" si="214"/>
        <v>1</v>
      </c>
      <c r="F3724" s="873">
        <f t="shared" ca="1" si="215"/>
        <v>10</v>
      </c>
      <c r="G3724" s="873"/>
      <c r="H3724" s="877" t="str">
        <f t="shared" ca="1" si="216"/>
        <v/>
      </c>
      <c r="I3724" s="877" t="str">
        <f t="shared" ca="1" si="217"/>
        <v/>
      </c>
    </row>
    <row r="3725" spans="1:9" x14ac:dyDescent="0.35">
      <c r="A3725" s="873" t="b">
        <f t="shared" ca="1" si="212"/>
        <v>0</v>
      </c>
      <c r="B3725" s="884" t="str">
        <f ca="1">IF(COUNTA(G$3073:G3724)=1,"",OFFSET(B3725,-COUNTA(G$3073:G3724)+1,0))</f>
        <v>a1b5500000237UJAAY</v>
      </c>
      <c r="C3725" s="878">
        <f ca="1">IF(COUNTA(G$3073:G3724)=1,"",OFFSET(C3725,-COUNTA(G$3073:G3724)+1,0))</f>
        <v>2</v>
      </c>
      <c r="D3725" s="873">
        <f t="shared" si="213"/>
        <v>170</v>
      </c>
      <c r="E3725" s="873">
        <f t="shared" ca="1" si="214"/>
        <v>2</v>
      </c>
      <c r="F3725" s="873">
        <f t="shared" ca="1" si="215"/>
        <v>10</v>
      </c>
      <c r="G3725" s="873"/>
      <c r="H3725" s="877" t="str">
        <f t="shared" ca="1" si="216"/>
        <v/>
      </c>
      <c r="I3725" s="877" t="str">
        <f t="shared" ca="1" si="217"/>
        <v/>
      </c>
    </row>
    <row r="3726" spans="1:9" x14ac:dyDescent="0.35">
      <c r="A3726" s="873" t="b">
        <f t="shared" ca="1" si="212"/>
        <v>0</v>
      </c>
      <c r="B3726" s="884" t="str">
        <f ca="1">IF(COUNTA(G$3073:G3725)=1,"",OFFSET(B3726,-COUNTA(G$3073:G3725)+1,0))</f>
        <v>a1b5500000237VbAAI</v>
      </c>
      <c r="C3726" s="878">
        <f ca="1">IF(COUNTA(G$3073:G3725)=1,"",OFFSET(C3726,-COUNTA(G$3073:G3725)+1,0))</f>
        <v>2</v>
      </c>
      <c r="D3726" s="873">
        <f t="shared" si="213"/>
        <v>171</v>
      </c>
      <c r="E3726" s="873">
        <f t="shared" ca="1" si="214"/>
        <v>3</v>
      </c>
      <c r="F3726" s="873">
        <f t="shared" ca="1" si="215"/>
        <v>10</v>
      </c>
      <c r="G3726" s="873"/>
      <c r="H3726" s="877" t="str">
        <f t="shared" ca="1" si="216"/>
        <v/>
      </c>
      <c r="I3726" s="877" t="str">
        <f t="shared" ca="1" si="217"/>
        <v/>
      </c>
    </row>
    <row r="3727" spans="1:9" x14ac:dyDescent="0.35">
      <c r="A3727" s="873" t="b">
        <f t="shared" ca="1" si="212"/>
        <v>0</v>
      </c>
      <c r="B3727" s="884" t="str">
        <f ca="1">IF(COUNTA(G$3073:G3726)=1,"",OFFSET(B3727,-COUNTA(G$3073:G3726)+1,0))</f>
        <v>a1b5500000237WtAAI</v>
      </c>
      <c r="C3727" s="878">
        <f ca="1">IF(COUNTA(G$3073:G3726)=1,"",OFFSET(C3727,-COUNTA(G$3073:G3726)+1,0))</f>
        <v>2</v>
      </c>
      <c r="D3727" s="873">
        <f t="shared" si="213"/>
        <v>172</v>
      </c>
      <c r="E3727" s="873">
        <f t="shared" ca="1" si="214"/>
        <v>4</v>
      </c>
      <c r="F3727" s="873">
        <f t="shared" ca="1" si="215"/>
        <v>10</v>
      </c>
      <c r="G3727" s="873"/>
      <c r="H3727" s="877" t="str">
        <f t="shared" ca="1" si="216"/>
        <v/>
      </c>
      <c r="I3727" s="877" t="str">
        <f t="shared" ca="1" si="217"/>
        <v/>
      </c>
    </row>
    <row r="3728" spans="1:9" x14ac:dyDescent="0.35">
      <c r="A3728" s="873" t="b">
        <f t="shared" ca="1" si="212"/>
        <v>0</v>
      </c>
      <c r="B3728" s="884" t="str">
        <f ca="1">IF(COUNTA(G$3073:G3727)=1,"",OFFSET(B3728,-COUNTA(G$3073:G3727)+1,0))</f>
        <v>a1b5500000237YBAAY</v>
      </c>
      <c r="C3728" s="878">
        <f ca="1">IF(COUNTA(G$3073:G3727)=1,"",OFFSET(C3728,-COUNTA(G$3073:G3727)+1,0))</f>
        <v>2</v>
      </c>
      <c r="D3728" s="873">
        <f t="shared" si="213"/>
        <v>173</v>
      </c>
      <c r="E3728" s="873">
        <f t="shared" ca="1" si="214"/>
        <v>5</v>
      </c>
      <c r="F3728" s="873">
        <f t="shared" ca="1" si="215"/>
        <v>10</v>
      </c>
      <c r="G3728" s="873"/>
      <c r="H3728" s="877" t="str">
        <f t="shared" ca="1" si="216"/>
        <v/>
      </c>
      <c r="I3728" s="877" t="str">
        <f t="shared" ca="1" si="217"/>
        <v/>
      </c>
    </row>
    <row r="3729" spans="1:9" x14ac:dyDescent="0.35">
      <c r="A3729" s="873" t="b">
        <f t="shared" ca="1" si="212"/>
        <v>0</v>
      </c>
      <c r="B3729" s="884" t="str">
        <f ca="1">IF(COUNTA(G$3073:G3728)=1,"",OFFSET(B3729,-COUNTA(G$3073:G3728)+1,0))</f>
        <v>a1b5500000237ZTAAY</v>
      </c>
      <c r="C3729" s="878">
        <f ca="1">IF(COUNTA(G$3073:G3728)=1,"",OFFSET(C3729,-COUNTA(G$3073:G3728)+1,0))</f>
        <v>2</v>
      </c>
      <c r="D3729" s="873">
        <f t="shared" si="213"/>
        <v>174</v>
      </c>
      <c r="E3729" s="873">
        <f t="shared" ca="1" si="214"/>
        <v>6</v>
      </c>
      <c r="F3729" s="873">
        <f t="shared" ca="1" si="215"/>
        <v>10</v>
      </c>
      <c r="G3729" s="873"/>
      <c r="H3729" s="877" t="str">
        <f t="shared" ca="1" si="216"/>
        <v/>
      </c>
      <c r="I3729" s="877" t="str">
        <f t="shared" ca="1" si="217"/>
        <v/>
      </c>
    </row>
    <row r="3730" spans="1:9" x14ac:dyDescent="0.35">
      <c r="A3730" s="873" t="b">
        <f t="shared" ca="1" si="212"/>
        <v>0</v>
      </c>
      <c r="B3730" s="884" t="str">
        <f ca="1">IF(COUNTA(G$3073:G3729)=1,"",OFFSET(B3730,-COUNTA(G$3073:G3729)+1,0))</f>
        <v>a1b5500000237alAAA</v>
      </c>
      <c r="C3730" s="878">
        <f ca="1">IF(COUNTA(G$3073:G3729)=1,"",OFFSET(C3730,-COUNTA(G$3073:G3729)+1,0))</f>
        <v>2</v>
      </c>
      <c r="D3730" s="873">
        <f t="shared" si="213"/>
        <v>175</v>
      </c>
      <c r="E3730" s="873">
        <f t="shared" ca="1" si="214"/>
        <v>7</v>
      </c>
      <c r="F3730" s="873">
        <f t="shared" ca="1" si="215"/>
        <v>10</v>
      </c>
      <c r="G3730" s="873"/>
      <c r="H3730" s="877" t="str">
        <f t="shared" ca="1" si="216"/>
        <v/>
      </c>
      <c r="I3730" s="877" t="str">
        <f t="shared" ca="1" si="217"/>
        <v/>
      </c>
    </row>
    <row r="3731" spans="1:9" x14ac:dyDescent="0.35">
      <c r="A3731" s="873" t="b">
        <f t="shared" ca="1" si="212"/>
        <v>0</v>
      </c>
      <c r="B3731" s="884" t="str">
        <f ca="1">IF(COUNTA(G$3073:G3730)=1,"",OFFSET(B3731,-COUNTA(G$3073:G3730)+1,0))</f>
        <v>a1b5500000237c3AAA</v>
      </c>
      <c r="C3731" s="878">
        <f ca="1">IF(COUNTA(G$3073:G3730)=1,"",OFFSET(C3731,-COUNTA(G$3073:G3730)+1,0))</f>
        <v>2</v>
      </c>
      <c r="D3731" s="873">
        <f t="shared" si="213"/>
        <v>176</v>
      </c>
      <c r="E3731" s="873">
        <f t="shared" ca="1" si="214"/>
        <v>8</v>
      </c>
      <c r="F3731" s="873">
        <f t="shared" ca="1" si="215"/>
        <v>10</v>
      </c>
      <c r="G3731" s="873"/>
      <c r="H3731" s="877" t="str">
        <f t="shared" ca="1" si="216"/>
        <v/>
      </c>
      <c r="I3731" s="877" t="str">
        <f t="shared" ca="1" si="217"/>
        <v/>
      </c>
    </row>
    <row r="3732" spans="1:9" x14ac:dyDescent="0.35">
      <c r="A3732" s="873" t="b">
        <f t="shared" ca="1" si="212"/>
        <v>0</v>
      </c>
      <c r="B3732" s="884" t="str">
        <f ca="1">IF(COUNTA(G$3073:G3731)=1,"",OFFSET(B3732,-COUNTA(G$3073:G3731)+1,0))</f>
        <v>a1b5500000237T2AAI</v>
      </c>
      <c r="C3732" s="878">
        <f ca="1">IF(COUNTA(G$3073:G3731)=1,"",OFFSET(C3732,-COUNTA(G$3073:G3731)+1,0))</f>
        <v>3</v>
      </c>
      <c r="D3732" s="873">
        <f t="shared" si="213"/>
        <v>177</v>
      </c>
      <c r="E3732" s="873">
        <f t="shared" ca="1" si="214"/>
        <v>1</v>
      </c>
      <c r="F3732" s="873">
        <f t="shared" ca="1" si="215"/>
        <v>11</v>
      </c>
      <c r="G3732" s="873"/>
      <c r="H3732" s="877" t="str">
        <f t="shared" ca="1" si="216"/>
        <v/>
      </c>
      <c r="I3732" s="877" t="str">
        <f t="shared" ca="1" si="217"/>
        <v/>
      </c>
    </row>
    <row r="3733" spans="1:9" x14ac:dyDescent="0.35">
      <c r="A3733" s="873" t="b">
        <f t="shared" ca="1" si="212"/>
        <v>0</v>
      </c>
      <c r="B3733" s="884" t="str">
        <f ca="1">IF(COUNTA(G$3073:G3732)=1,"",OFFSET(B3733,-COUNTA(G$3073:G3732)+1,0))</f>
        <v>a1b5500000237UKAAY</v>
      </c>
      <c r="C3733" s="878">
        <f ca="1">IF(COUNTA(G$3073:G3732)=1,"",OFFSET(C3733,-COUNTA(G$3073:G3732)+1,0))</f>
        <v>3</v>
      </c>
      <c r="D3733" s="873">
        <f t="shared" si="213"/>
        <v>178</v>
      </c>
      <c r="E3733" s="873">
        <f t="shared" ca="1" si="214"/>
        <v>2</v>
      </c>
      <c r="F3733" s="873">
        <f t="shared" ca="1" si="215"/>
        <v>11</v>
      </c>
      <c r="G3733" s="873"/>
      <c r="H3733" s="877" t="str">
        <f t="shared" ca="1" si="216"/>
        <v/>
      </c>
      <c r="I3733" s="877" t="str">
        <f t="shared" ca="1" si="217"/>
        <v/>
      </c>
    </row>
    <row r="3734" spans="1:9" x14ac:dyDescent="0.35">
      <c r="A3734" s="873" t="b">
        <f t="shared" ca="1" si="212"/>
        <v>0</v>
      </c>
      <c r="B3734" s="884" t="str">
        <f ca="1">IF(COUNTA(G$3073:G3733)=1,"",OFFSET(B3734,-COUNTA(G$3073:G3733)+1,0))</f>
        <v>a1b5500000237VcAAI</v>
      </c>
      <c r="C3734" s="878">
        <f ca="1">IF(COUNTA(G$3073:G3733)=1,"",OFFSET(C3734,-COUNTA(G$3073:G3733)+1,0))</f>
        <v>3</v>
      </c>
      <c r="D3734" s="873">
        <f t="shared" si="213"/>
        <v>179</v>
      </c>
      <c r="E3734" s="873">
        <f t="shared" ca="1" si="214"/>
        <v>3</v>
      </c>
      <c r="F3734" s="873">
        <f t="shared" ca="1" si="215"/>
        <v>11</v>
      </c>
      <c r="G3734" s="873"/>
      <c r="H3734" s="877" t="str">
        <f t="shared" ca="1" si="216"/>
        <v/>
      </c>
      <c r="I3734" s="877" t="str">
        <f t="shared" ca="1" si="217"/>
        <v/>
      </c>
    </row>
    <row r="3735" spans="1:9" x14ac:dyDescent="0.35">
      <c r="A3735" s="873" t="b">
        <f t="shared" ca="1" si="212"/>
        <v>0</v>
      </c>
      <c r="B3735" s="884" t="str">
        <f ca="1">IF(COUNTA(G$3073:G3734)=1,"",OFFSET(B3735,-COUNTA(G$3073:G3734)+1,0))</f>
        <v>a1b5500000237WuAAI</v>
      </c>
      <c r="C3735" s="878">
        <f ca="1">IF(COUNTA(G$3073:G3734)=1,"",OFFSET(C3735,-COUNTA(G$3073:G3734)+1,0))</f>
        <v>3</v>
      </c>
      <c r="D3735" s="873">
        <f t="shared" si="213"/>
        <v>180</v>
      </c>
      <c r="E3735" s="873">
        <f t="shared" ca="1" si="214"/>
        <v>4</v>
      </c>
      <c r="F3735" s="873">
        <f t="shared" ca="1" si="215"/>
        <v>11</v>
      </c>
      <c r="G3735" s="873"/>
      <c r="H3735" s="877" t="str">
        <f t="shared" ca="1" si="216"/>
        <v/>
      </c>
      <c r="I3735" s="877" t="str">
        <f t="shared" ca="1" si="217"/>
        <v/>
      </c>
    </row>
    <row r="3736" spans="1:9" x14ac:dyDescent="0.35">
      <c r="A3736" s="873" t="b">
        <f t="shared" ca="1" si="212"/>
        <v>0</v>
      </c>
      <c r="B3736" s="884" t="str">
        <f ca="1">IF(COUNTA(G$3073:G3735)=1,"",OFFSET(B3736,-COUNTA(G$3073:G3735)+1,0))</f>
        <v>a1b5500000237YCAAY</v>
      </c>
      <c r="C3736" s="878">
        <f ca="1">IF(COUNTA(G$3073:G3735)=1,"",OFFSET(C3736,-COUNTA(G$3073:G3735)+1,0))</f>
        <v>3</v>
      </c>
      <c r="D3736" s="873">
        <f t="shared" si="213"/>
        <v>181</v>
      </c>
      <c r="E3736" s="873">
        <f t="shared" ca="1" si="214"/>
        <v>5</v>
      </c>
      <c r="F3736" s="873">
        <f t="shared" ca="1" si="215"/>
        <v>11</v>
      </c>
      <c r="G3736" s="873"/>
      <c r="H3736" s="877" t="str">
        <f t="shared" ca="1" si="216"/>
        <v/>
      </c>
      <c r="I3736" s="877" t="str">
        <f t="shared" ca="1" si="217"/>
        <v/>
      </c>
    </row>
    <row r="3737" spans="1:9" x14ac:dyDescent="0.35">
      <c r="A3737" s="873" t="b">
        <f t="shared" ca="1" si="212"/>
        <v>0</v>
      </c>
      <c r="B3737" s="884" t="str">
        <f ca="1">IF(COUNTA(G$3073:G3736)=1,"",OFFSET(B3737,-COUNTA(G$3073:G3736)+1,0))</f>
        <v>a1b5500000237ZUAAY</v>
      </c>
      <c r="C3737" s="878">
        <f ca="1">IF(COUNTA(G$3073:G3736)=1,"",OFFSET(C3737,-COUNTA(G$3073:G3736)+1,0))</f>
        <v>3</v>
      </c>
      <c r="D3737" s="873">
        <f t="shared" si="213"/>
        <v>182</v>
      </c>
      <c r="E3737" s="873">
        <f t="shared" ca="1" si="214"/>
        <v>6</v>
      </c>
      <c r="F3737" s="873">
        <f t="shared" ca="1" si="215"/>
        <v>11</v>
      </c>
      <c r="G3737" s="873"/>
      <c r="H3737" s="877" t="str">
        <f t="shared" ca="1" si="216"/>
        <v/>
      </c>
      <c r="I3737" s="877" t="str">
        <f t="shared" ca="1" si="217"/>
        <v/>
      </c>
    </row>
    <row r="3738" spans="1:9" x14ac:dyDescent="0.35">
      <c r="A3738" s="873" t="b">
        <f t="shared" ca="1" si="212"/>
        <v>0</v>
      </c>
      <c r="B3738" s="884" t="str">
        <f ca="1">IF(COUNTA(G$3073:G3737)=1,"",OFFSET(B3738,-COUNTA(G$3073:G3737)+1,0))</f>
        <v>a1b5500000237amAAA</v>
      </c>
      <c r="C3738" s="878">
        <f ca="1">IF(COUNTA(G$3073:G3737)=1,"",OFFSET(C3738,-COUNTA(G$3073:G3737)+1,0))</f>
        <v>3</v>
      </c>
      <c r="D3738" s="873">
        <f t="shared" si="213"/>
        <v>183</v>
      </c>
      <c r="E3738" s="873">
        <f t="shared" ca="1" si="214"/>
        <v>7</v>
      </c>
      <c r="F3738" s="873">
        <f t="shared" ca="1" si="215"/>
        <v>11</v>
      </c>
      <c r="G3738" s="873"/>
      <c r="H3738" s="877" t="str">
        <f t="shared" ca="1" si="216"/>
        <v/>
      </c>
      <c r="I3738" s="877" t="str">
        <f t="shared" ca="1" si="217"/>
        <v/>
      </c>
    </row>
    <row r="3739" spans="1:9" x14ac:dyDescent="0.35">
      <c r="A3739" s="873" t="b">
        <f t="shared" ca="1" si="212"/>
        <v>0</v>
      </c>
      <c r="B3739" s="884" t="str">
        <f ca="1">IF(COUNTA(G$3073:G3738)=1,"",OFFSET(B3739,-COUNTA(G$3073:G3738)+1,0))</f>
        <v>a1b5500000237c4AAA</v>
      </c>
      <c r="C3739" s="878">
        <f ca="1">IF(COUNTA(G$3073:G3738)=1,"",OFFSET(C3739,-COUNTA(G$3073:G3738)+1,0))</f>
        <v>3</v>
      </c>
      <c r="D3739" s="873">
        <f t="shared" si="213"/>
        <v>184</v>
      </c>
      <c r="E3739" s="873">
        <f t="shared" ca="1" si="214"/>
        <v>8</v>
      </c>
      <c r="F3739" s="873">
        <f t="shared" ca="1" si="215"/>
        <v>11</v>
      </c>
      <c r="G3739" s="873"/>
      <c r="H3739" s="877" t="str">
        <f t="shared" ca="1" si="216"/>
        <v/>
      </c>
      <c r="I3739" s="877" t="str">
        <f t="shared" ca="1" si="217"/>
        <v/>
      </c>
    </row>
    <row r="3740" spans="1:9" x14ac:dyDescent="0.35">
      <c r="A3740" s="873" t="b">
        <f t="shared" ca="1" si="212"/>
        <v>0</v>
      </c>
      <c r="B3740" s="884" t="str">
        <f ca="1">IF(COUNTA(G$3073:G3739)=1,"",OFFSET(B3740,-COUNTA(G$3073:G3739)+1,0))</f>
        <v>a1b5500000237T3AAI</v>
      </c>
      <c r="C3740" s="878">
        <f ca="1">IF(COUNTA(G$3073:G3739)=1,"",OFFSET(C3740,-COUNTA(G$3073:G3739)+1,0))</f>
        <v>4</v>
      </c>
      <c r="D3740" s="873">
        <f t="shared" si="213"/>
        <v>185</v>
      </c>
      <c r="E3740" s="873">
        <f t="shared" ca="1" si="214"/>
        <v>1</v>
      </c>
      <c r="F3740" s="873">
        <f t="shared" ca="1" si="215"/>
        <v>12</v>
      </c>
      <c r="G3740" s="873"/>
      <c r="H3740" s="877" t="str">
        <f t="shared" ca="1" si="216"/>
        <v/>
      </c>
      <c r="I3740" s="877" t="str">
        <f t="shared" ca="1" si="217"/>
        <v/>
      </c>
    </row>
    <row r="3741" spans="1:9" x14ac:dyDescent="0.35">
      <c r="A3741" s="873" t="b">
        <f t="shared" ca="1" si="212"/>
        <v>0</v>
      </c>
      <c r="B3741" s="884" t="str">
        <f ca="1">IF(COUNTA(G$3073:G3740)=1,"",OFFSET(B3741,-COUNTA(G$3073:G3740)+1,0))</f>
        <v>a1b5500000237ULAAY</v>
      </c>
      <c r="C3741" s="878">
        <f ca="1">IF(COUNTA(G$3073:G3740)=1,"",OFFSET(C3741,-COUNTA(G$3073:G3740)+1,0))</f>
        <v>4</v>
      </c>
      <c r="D3741" s="873">
        <f t="shared" si="213"/>
        <v>186</v>
      </c>
      <c r="E3741" s="873">
        <f t="shared" ca="1" si="214"/>
        <v>2</v>
      </c>
      <c r="F3741" s="873">
        <f t="shared" ca="1" si="215"/>
        <v>12</v>
      </c>
      <c r="G3741" s="873"/>
      <c r="H3741" s="877" t="str">
        <f t="shared" ca="1" si="216"/>
        <v/>
      </c>
      <c r="I3741" s="877" t="str">
        <f t="shared" ca="1" si="217"/>
        <v/>
      </c>
    </row>
    <row r="3742" spans="1:9" x14ac:dyDescent="0.35">
      <c r="A3742" s="873" t="b">
        <f t="shared" ca="1" si="212"/>
        <v>0</v>
      </c>
      <c r="B3742" s="884" t="str">
        <f ca="1">IF(COUNTA(G$3073:G3741)=1,"",OFFSET(B3742,-COUNTA(G$3073:G3741)+1,0))</f>
        <v>a1b5500000237VdAAI</v>
      </c>
      <c r="C3742" s="878">
        <f ca="1">IF(COUNTA(G$3073:G3741)=1,"",OFFSET(C3742,-COUNTA(G$3073:G3741)+1,0))</f>
        <v>4</v>
      </c>
      <c r="D3742" s="873">
        <f t="shared" si="213"/>
        <v>187</v>
      </c>
      <c r="E3742" s="873">
        <f t="shared" ca="1" si="214"/>
        <v>3</v>
      </c>
      <c r="F3742" s="873">
        <f t="shared" ca="1" si="215"/>
        <v>12</v>
      </c>
      <c r="G3742" s="873"/>
      <c r="H3742" s="877" t="str">
        <f t="shared" ca="1" si="216"/>
        <v/>
      </c>
      <c r="I3742" s="877" t="str">
        <f t="shared" ca="1" si="217"/>
        <v/>
      </c>
    </row>
    <row r="3743" spans="1:9" x14ac:dyDescent="0.35">
      <c r="A3743" s="873" t="b">
        <f t="shared" ca="1" si="212"/>
        <v>0</v>
      </c>
      <c r="B3743" s="884" t="str">
        <f ca="1">IF(COUNTA(G$3073:G3742)=1,"",OFFSET(B3743,-COUNTA(G$3073:G3742)+1,0))</f>
        <v>a1b5500000237WvAAI</v>
      </c>
      <c r="C3743" s="878">
        <f ca="1">IF(COUNTA(G$3073:G3742)=1,"",OFFSET(C3743,-COUNTA(G$3073:G3742)+1,0))</f>
        <v>4</v>
      </c>
      <c r="D3743" s="873">
        <f t="shared" si="213"/>
        <v>188</v>
      </c>
      <c r="E3743" s="873">
        <f t="shared" ca="1" si="214"/>
        <v>4</v>
      </c>
      <c r="F3743" s="873">
        <f t="shared" ca="1" si="215"/>
        <v>12</v>
      </c>
      <c r="G3743" s="873"/>
      <c r="H3743" s="877" t="str">
        <f t="shared" ca="1" si="216"/>
        <v/>
      </c>
      <c r="I3743" s="877" t="str">
        <f t="shared" ca="1" si="217"/>
        <v/>
      </c>
    </row>
    <row r="3744" spans="1:9" x14ac:dyDescent="0.35">
      <c r="A3744" s="873" t="b">
        <f t="shared" ca="1" si="212"/>
        <v>0</v>
      </c>
      <c r="B3744" s="884" t="str">
        <f ca="1">IF(COUNTA(G$3073:G3743)=1,"",OFFSET(B3744,-COUNTA(G$3073:G3743)+1,0))</f>
        <v>a1b5500000237YDAAY</v>
      </c>
      <c r="C3744" s="878">
        <f ca="1">IF(COUNTA(G$3073:G3743)=1,"",OFFSET(C3744,-COUNTA(G$3073:G3743)+1,0))</f>
        <v>4</v>
      </c>
      <c r="D3744" s="873">
        <f t="shared" si="213"/>
        <v>189</v>
      </c>
      <c r="E3744" s="873">
        <f t="shared" ca="1" si="214"/>
        <v>5</v>
      </c>
      <c r="F3744" s="873">
        <f t="shared" ca="1" si="215"/>
        <v>12</v>
      </c>
      <c r="G3744" s="873"/>
      <c r="H3744" s="877" t="str">
        <f t="shared" ca="1" si="216"/>
        <v/>
      </c>
      <c r="I3744" s="877" t="str">
        <f t="shared" ca="1" si="217"/>
        <v/>
      </c>
    </row>
    <row r="3745" spans="1:9" x14ac:dyDescent="0.35">
      <c r="A3745" s="873" t="b">
        <f t="shared" ca="1" si="212"/>
        <v>0</v>
      </c>
      <c r="B3745" s="884" t="str">
        <f ca="1">IF(COUNTA(G$3073:G3744)=1,"",OFFSET(B3745,-COUNTA(G$3073:G3744)+1,0))</f>
        <v>a1b5500000237ZVAAY</v>
      </c>
      <c r="C3745" s="878">
        <f ca="1">IF(COUNTA(G$3073:G3744)=1,"",OFFSET(C3745,-COUNTA(G$3073:G3744)+1,0))</f>
        <v>4</v>
      </c>
      <c r="D3745" s="873">
        <f t="shared" si="213"/>
        <v>190</v>
      </c>
      <c r="E3745" s="873">
        <f t="shared" ca="1" si="214"/>
        <v>6</v>
      </c>
      <c r="F3745" s="873">
        <f t="shared" ca="1" si="215"/>
        <v>12</v>
      </c>
      <c r="G3745" s="873"/>
      <c r="H3745" s="877" t="str">
        <f t="shared" ca="1" si="216"/>
        <v/>
      </c>
      <c r="I3745" s="877" t="str">
        <f t="shared" ca="1" si="217"/>
        <v/>
      </c>
    </row>
    <row r="3746" spans="1:9" x14ac:dyDescent="0.35">
      <c r="A3746" s="873" t="b">
        <f t="shared" ca="1" si="212"/>
        <v>0</v>
      </c>
      <c r="B3746" s="884" t="str">
        <f ca="1">IF(COUNTA(G$3073:G3745)=1,"",OFFSET(B3746,-COUNTA(G$3073:G3745)+1,0))</f>
        <v>a1b5500000237anAAA</v>
      </c>
      <c r="C3746" s="878">
        <f ca="1">IF(COUNTA(G$3073:G3745)=1,"",OFFSET(C3746,-COUNTA(G$3073:G3745)+1,0))</f>
        <v>4</v>
      </c>
      <c r="D3746" s="873">
        <f t="shared" si="213"/>
        <v>191</v>
      </c>
      <c r="E3746" s="873">
        <f t="shared" ca="1" si="214"/>
        <v>7</v>
      </c>
      <c r="F3746" s="873">
        <f t="shared" ca="1" si="215"/>
        <v>12</v>
      </c>
      <c r="G3746" s="873"/>
      <c r="H3746" s="877" t="str">
        <f t="shared" ca="1" si="216"/>
        <v/>
      </c>
      <c r="I3746" s="877" t="str">
        <f t="shared" ca="1" si="217"/>
        <v/>
      </c>
    </row>
    <row r="3747" spans="1:9" x14ac:dyDescent="0.35">
      <c r="A3747" s="873" t="b">
        <f t="shared" ca="1" si="212"/>
        <v>0</v>
      </c>
      <c r="B3747" s="884" t="str">
        <f ca="1">IF(COUNTA(G$3073:G3746)=1,"",OFFSET(B3747,-COUNTA(G$3073:G3746)+1,0))</f>
        <v>a1b5500000237c5AAA</v>
      </c>
      <c r="C3747" s="878">
        <f ca="1">IF(COUNTA(G$3073:G3746)=1,"",OFFSET(C3747,-COUNTA(G$3073:G3746)+1,0))</f>
        <v>4</v>
      </c>
      <c r="D3747" s="873">
        <f t="shared" si="213"/>
        <v>192</v>
      </c>
      <c r="E3747" s="873">
        <f t="shared" ca="1" si="214"/>
        <v>8</v>
      </c>
      <c r="F3747" s="873">
        <f t="shared" ca="1" si="215"/>
        <v>12</v>
      </c>
      <c r="G3747" s="873"/>
      <c r="H3747" s="877" t="str">
        <f t="shared" ca="1" si="216"/>
        <v/>
      </c>
      <c r="I3747" s="877" t="str">
        <f t="shared" ca="1" si="217"/>
        <v/>
      </c>
    </row>
    <row r="3748" spans="1:9" x14ac:dyDescent="0.35">
      <c r="A3748" s="873" t="b">
        <f t="shared" ca="1" si="212"/>
        <v>0</v>
      </c>
      <c r="B3748" s="884" t="str">
        <f ca="1">IF(COUNTA(G$3073:G3747)=1,"",OFFSET(B3748,-COUNTA(G$3073:G3747)+1,0))</f>
        <v>a1b5500000237T4AAI</v>
      </c>
      <c r="C3748" s="878">
        <f ca="1">IF(COUNTA(G$3073:G3747)=1,"",OFFSET(C3748,-COUNTA(G$3073:G3747)+1,0))</f>
        <v>5</v>
      </c>
      <c r="D3748" s="873">
        <f t="shared" si="213"/>
        <v>193</v>
      </c>
      <c r="E3748" s="873">
        <f t="shared" ca="1" si="214"/>
        <v>1</v>
      </c>
      <c r="F3748" s="873">
        <f t="shared" ca="1" si="215"/>
        <v>13</v>
      </c>
      <c r="G3748" s="873"/>
      <c r="H3748" s="877" t="str">
        <f t="shared" ca="1" si="216"/>
        <v/>
      </c>
      <c r="I3748" s="877" t="str">
        <f t="shared" ca="1" si="217"/>
        <v/>
      </c>
    </row>
    <row r="3749" spans="1:9" x14ac:dyDescent="0.35">
      <c r="A3749" s="873" t="b">
        <f t="shared" ca="1" si="212"/>
        <v>0</v>
      </c>
      <c r="B3749" s="884" t="str">
        <f ca="1">IF(COUNTA(G$3073:G3748)=1,"",OFFSET(B3749,-COUNTA(G$3073:G3748)+1,0))</f>
        <v>a1b5500000237UMAAY</v>
      </c>
      <c r="C3749" s="878">
        <f ca="1">IF(COUNTA(G$3073:G3748)=1,"",OFFSET(C3749,-COUNTA(G$3073:G3748)+1,0))</f>
        <v>5</v>
      </c>
      <c r="D3749" s="873">
        <f t="shared" si="213"/>
        <v>194</v>
      </c>
      <c r="E3749" s="873">
        <f t="shared" ca="1" si="214"/>
        <v>2</v>
      </c>
      <c r="F3749" s="873">
        <f t="shared" ca="1" si="215"/>
        <v>13</v>
      </c>
      <c r="G3749" s="873"/>
      <c r="H3749" s="877" t="str">
        <f t="shared" ca="1" si="216"/>
        <v/>
      </c>
      <c r="I3749" s="877" t="str">
        <f t="shared" ca="1" si="217"/>
        <v/>
      </c>
    </row>
    <row r="3750" spans="1:9" x14ac:dyDescent="0.35">
      <c r="A3750" s="873" t="b">
        <f t="shared" ca="1" si="212"/>
        <v>0</v>
      </c>
      <c r="B3750" s="884" t="str">
        <f ca="1">IF(COUNTA(G$3073:G3749)=1,"",OFFSET(B3750,-COUNTA(G$3073:G3749)+1,0))</f>
        <v>a1b5500000237VeAAI</v>
      </c>
      <c r="C3750" s="878">
        <f ca="1">IF(COUNTA(G$3073:G3749)=1,"",OFFSET(C3750,-COUNTA(G$3073:G3749)+1,0))</f>
        <v>5</v>
      </c>
      <c r="D3750" s="873">
        <f t="shared" si="213"/>
        <v>195</v>
      </c>
      <c r="E3750" s="873">
        <f t="shared" ca="1" si="214"/>
        <v>3</v>
      </c>
      <c r="F3750" s="873">
        <f t="shared" ca="1" si="215"/>
        <v>13</v>
      </c>
      <c r="G3750" s="873"/>
      <c r="H3750" s="877" t="str">
        <f t="shared" ca="1" si="216"/>
        <v/>
      </c>
      <c r="I3750" s="877" t="str">
        <f t="shared" ca="1" si="217"/>
        <v/>
      </c>
    </row>
    <row r="3751" spans="1:9" x14ac:dyDescent="0.35">
      <c r="A3751" s="873" t="b">
        <f t="shared" ca="1" si="212"/>
        <v>0</v>
      </c>
      <c r="B3751" s="884" t="str">
        <f ca="1">IF(COUNTA(G$3073:G3750)=1,"",OFFSET(B3751,-COUNTA(G$3073:G3750)+1,0))</f>
        <v>a1b5500000237WwAAI</v>
      </c>
      <c r="C3751" s="878">
        <f ca="1">IF(COUNTA(G$3073:G3750)=1,"",OFFSET(C3751,-COUNTA(G$3073:G3750)+1,0))</f>
        <v>5</v>
      </c>
      <c r="D3751" s="873">
        <f t="shared" si="213"/>
        <v>196</v>
      </c>
      <c r="E3751" s="873">
        <f t="shared" ca="1" si="214"/>
        <v>4</v>
      </c>
      <c r="F3751" s="873">
        <f t="shared" ca="1" si="215"/>
        <v>13</v>
      </c>
      <c r="G3751" s="873"/>
      <c r="H3751" s="877" t="str">
        <f t="shared" ca="1" si="216"/>
        <v/>
      </c>
      <c r="I3751" s="877" t="str">
        <f t="shared" ca="1" si="217"/>
        <v/>
      </c>
    </row>
    <row r="3752" spans="1:9" x14ac:dyDescent="0.35">
      <c r="A3752" s="873" t="b">
        <f t="shared" ca="1" si="212"/>
        <v>0</v>
      </c>
      <c r="B3752" s="884" t="str">
        <f ca="1">IF(COUNTA(G$3073:G3751)=1,"",OFFSET(B3752,-COUNTA(G$3073:G3751)+1,0))</f>
        <v>a1b5500000237YEAAY</v>
      </c>
      <c r="C3752" s="878">
        <f ca="1">IF(COUNTA(G$3073:G3751)=1,"",OFFSET(C3752,-COUNTA(G$3073:G3751)+1,0))</f>
        <v>5</v>
      </c>
      <c r="D3752" s="873">
        <f t="shared" si="213"/>
        <v>197</v>
      </c>
      <c r="E3752" s="873">
        <f t="shared" ca="1" si="214"/>
        <v>5</v>
      </c>
      <c r="F3752" s="873">
        <f t="shared" ca="1" si="215"/>
        <v>13</v>
      </c>
      <c r="G3752" s="873"/>
      <c r="H3752" s="877" t="str">
        <f t="shared" ca="1" si="216"/>
        <v/>
      </c>
      <c r="I3752" s="877" t="str">
        <f t="shared" ca="1" si="217"/>
        <v/>
      </c>
    </row>
    <row r="3753" spans="1:9" x14ac:dyDescent="0.35">
      <c r="A3753" s="873" t="b">
        <f t="shared" ca="1" si="212"/>
        <v>0</v>
      </c>
      <c r="B3753" s="884" t="str">
        <f ca="1">IF(COUNTA(G$3073:G3752)=1,"",OFFSET(B3753,-COUNTA(G$3073:G3752)+1,0))</f>
        <v>a1b5500000237ZWAAY</v>
      </c>
      <c r="C3753" s="878">
        <f ca="1">IF(COUNTA(G$3073:G3752)=1,"",OFFSET(C3753,-COUNTA(G$3073:G3752)+1,0))</f>
        <v>5</v>
      </c>
      <c r="D3753" s="873">
        <f t="shared" si="213"/>
        <v>198</v>
      </c>
      <c r="E3753" s="873">
        <f t="shared" ca="1" si="214"/>
        <v>6</v>
      </c>
      <c r="F3753" s="873">
        <f t="shared" ca="1" si="215"/>
        <v>13</v>
      </c>
      <c r="G3753" s="873"/>
      <c r="H3753" s="877" t="str">
        <f t="shared" ca="1" si="216"/>
        <v/>
      </c>
      <c r="I3753" s="877" t="str">
        <f t="shared" ca="1" si="217"/>
        <v/>
      </c>
    </row>
    <row r="3754" spans="1:9" x14ac:dyDescent="0.35">
      <c r="A3754" s="873" t="b">
        <f t="shared" ca="1" si="212"/>
        <v>0</v>
      </c>
      <c r="B3754" s="884" t="str">
        <f ca="1">IF(COUNTA(G$3073:G3753)=1,"",OFFSET(B3754,-COUNTA(G$3073:G3753)+1,0))</f>
        <v>a1b5500000237aoAAA</v>
      </c>
      <c r="C3754" s="878">
        <f ca="1">IF(COUNTA(G$3073:G3753)=1,"",OFFSET(C3754,-COUNTA(G$3073:G3753)+1,0))</f>
        <v>5</v>
      </c>
      <c r="D3754" s="873">
        <f t="shared" si="213"/>
        <v>199</v>
      </c>
      <c r="E3754" s="873">
        <f t="shared" ca="1" si="214"/>
        <v>7</v>
      </c>
      <c r="F3754" s="873">
        <f t="shared" ca="1" si="215"/>
        <v>13</v>
      </c>
      <c r="G3754" s="873"/>
      <c r="H3754" s="877" t="str">
        <f t="shared" ca="1" si="216"/>
        <v/>
      </c>
      <c r="I3754" s="877" t="str">
        <f t="shared" ca="1" si="217"/>
        <v/>
      </c>
    </row>
    <row r="3755" spans="1:9" x14ac:dyDescent="0.35">
      <c r="A3755" s="873" t="b">
        <f t="shared" ca="1" si="212"/>
        <v>0</v>
      </c>
      <c r="B3755" s="884" t="str">
        <f ca="1">IF(COUNTA(G$3073:G3754)=1,"",OFFSET(B3755,-COUNTA(G$3073:G3754)+1,0))</f>
        <v>a1b5500000237c6AAA</v>
      </c>
      <c r="C3755" s="878">
        <f ca="1">IF(COUNTA(G$3073:G3754)=1,"",OFFSET(C3755,-COUNTA(G$3073:G3754)+1,0))</f>
        <v>5</v>
      </c>
      <c r="D3755" s="873">
        <f t="shared" si="213"/>
        <v>200</v>
      </c>
      <c r="E3755" s="873">
        <f t="shared" ca="1" si="214"/>
        <v>8</v>
      </c>
      <c r="F3755" s="873">
        <f t="shared" ca="1" si="215"/>
        <v>13</v>
      </c>
      <c r="G3755" s="873"/>
      <c r="H3755" s="877" t="str">
        <f t="shared" ca="1" si="216"/>
        <v/>
      </c>
      <c r="I3755" s="877" t="str">
        <f t="shared" ca="1" si="217"/>
        <v/>
      </c>
    </row>
    <row r="3756" spans="1:9" x14ac:dyDescent="0.35">
      <c r="A3756" s="873" t="b">
        <f t="shared" ca="1" si="212"/>
        <v>0</v>
      </c>
      <c r="B3756" s="884" t="str">
        <f ca="1">IF(COUNTA(G$3073:G3755)=1,"",OFFSET(B3756,-COUNTA(G$3073:G3755)+1,0))</f>
        <v>a1b5500000237T5AAI</v>
      </c>
      <c r="C3756" s="878">
        <f ca="1">IF(COUNTA(G$3073:G3755)=1,"",OFFSET(C3756,-COUNTA(G$3073:G3755)+1,0))</f>
        <v>6</v>
      </c>
      <c r="D3756" s="873">
        <f t="shared" si="213"/>
        <v>201</v>
      </c>
      <c r="E3756" s="873">
        <f t="shared" ca="1" si="214"/>
        <v>1</v>
      </c>
      <c r="F3756" s="873">
        <f t="shared" ca="1" si="215"/>
        <v>14</v>
      </c>
      <c r="G3756" s="873"/>
      <c r="H3756" s="877" t="str">
        <f t="shared" ca="1" si="216"/>
        <v/>
      </c>
      <c r="I3756" s="877" t="str">
        <f t="shared" ca="1" si="217"/>
        <v/>
      </c>
    </row>
    <row r="3757" spans="1:9" x14ac:dyDescent="0.35">
      <c r="A3757" s="873" t="b">
        <f t="shared" ca="1" si="212"/>
        <v>0</v>
      </c>
      <c r="B3757" s="884" t="str">
        <f ca="1">IF(COUNTA(G$3073:G3756)=1,"",OFFSET(B3757,-COUNTA(G$3073:G3756)+1,0))</f>
        <v>a1b5500000237UNAAY</v>
      </c>
      <c r="C3757" s="878">
        <f ca="1">IF(COUNTA(G$3073:G3756)=1,"",OFFSET(C3757,-COUNTA(G$3073:G3756)+1,0))</f>
        <v>6</v>
      </c>
      <c r="D3757" s="873">
        <f t="shared" si="213"/>
        <v>202</v>
      </c>
      <c r="E3757" s="873">
        <f t="shared" ca="1" si="214"/>
        <v>2</v>
      </c>
      <c r="F3757" s="873">
        <f t="shared" ca="1" si="215"/>
        <v>14</v>
      </c>
      <c r="G3757" s="873"/>
      <c r="H3757" s="877" t="str">
        <f t="shared" ca="1" si="216"/>
        <v/>
      </c>
      <c r="I3757" s="877" t="str">
        <f t="shared" ca="1" si="217"/>
        <v/>
      </c>
    </row>
    <row r="3758" spans="1:9" x14ac:dyDescent="0.35">
      <c r="A3758" s="873" t="b">
        <f t="shared" ca="1" si="212"/>
        <v>0</v>
      </c>
      <c r="B3758" s="884" t="str">
        <f ca="1">IF(COUNTA(G$3073:G3757)=1,"",OFFSET(B3758,-COUNTA(G$3073:G3757)+1,0))</f>
        <v>a1b5500000237VfAAI</v>
      </c>
      <c r="C3758" s="878">
        <f ca="1">IF(COUNTA(G$3073:G3757)=1,"",OFFSET(C3758,-COUNTA(G$3073:G3757)+1,0))</f>
        <v>6</v>
      </c>
      <c r="D3758" s="873">
        <f t="shared" si="213"/>
        <v>203</v>
      </c>
      <c r="E3758" s="873">
        <f t="shared" ca="1" si="214"/>
        <v>3</v>
      </c>
      <c r="F3758" s="873">
        <f t="shared" ca="1" si="215"/>
        <v>14</v>
      </c>
      <c r="G3758" s="873"/>
      <c r="H3758" s="877" t="str">
        <f t="shared" ca="1" si="216"/>
        <v/>
      </c>
      <c r="I3758" s="877" t="str">
        <f t="shared" ca="1" si="217"/>
        <v/>
      </c>
    </row>
    <row r="3759" spans="1:9" x14ac:dyDescent="0.35">
      <c r="A3759" s="873" t="b">
        <f t="shared" ca="1" si="212"/>
        <v>0</v>
      </c>
      <c r="B3759" s="884" t="str">
        <f ca="1">IF(COUNTA(G$3073:G3758)=1,"",OFFSET(B3759,-COUNTA(G$3073:G3758)+1,0))</f>
        <v>a1b5500000237WxAAI</v>
      </c>
      <c r="C3759" s="878">
        <f ca="1">IF(COUNTA(G$3073:G3758)=1,"",OFFSET(C3759,-COUNTA(G$3073:G3758)+1,0))</f>
        <v>6</v>
      </c>
      <c r="D3759" s="873">
        <f t="shared" si="213"/>
        <v>204</v>
      </c>
      <c r="E3759" s="873">
        <f t="shared" ca="1" si="214"/>
        <v>4</v>
      </c>
      <c r="F3759" s="873">
        <f t="shared" ca="1" si="215"/>
        <v>14</v>
      </c>
      <c r="G3759" s="873"/>
      <c r="H3759" s="877" t="str">
        <f t="shared" ca="1" si="216"/>
        <v/>
      </c>
      <c r="I3759" s="877" t="str">
        <f t="shared" ca="1" si="217"/>
        <v/>
      </c>
    </row>
    <row r="3760" spans="1:9" x14ac:dyDescent="0.35">
      <c r="A3760" s="873" t="b">
        <f t="shared" ca="1" si="212"/>
        <v>0</v>
      </c>
      <c r="B3760" s="884" t="str">
        <f ca="1">IF(COUNTA(G$3073:G3759)=1,"",OFFSET(B3760,-COUNTA(G$3073:G3759)+1,0))</f>
        <v>a1b5500000237YFAAY</v>
      </c>
      <c r="C3760" s="878">
        <f ca="1">IF(COUNTA(G$3073:G3759)=1,"",OFFSET(C3760,-COUNTA(G$3073:G3759)+1,0))</f>
        <v>6</v>
      </c>
      <c r="D3760" s="873">
        <f t="shared" si="213"/>
        <v>205</v>
      </c>
      <c r="E3760" s="873">
        <f t="shared" ca="1" si="214"/>
        <v>5</v>
      </c>
      <c r="F3760" s="873">
        <f t="shared" ca="1" si="215"/>
        <v>14</v>
      </c>
      <c r="G3760" s="873"/>
      <c r="H3760" s="877" t="str">
        <f t="shared" ca="1" si="216"/>
        <v/>
      </c>
      <c r="I3760" s="877" t="str">
        <f t="shared" ca="1" si="217"/>
        <v/>
      </c>
    </row>
    <row r="3761" spans="1:9" x14ac:dyDescent="0.35">
      <c r="A3761" s="873" t="b">
        <f t="shared" ca="1" si="212"/>
        <v>0</v>
      </c>
      <c r="B3761" s="884" t="str">
        <f ca="1">IF(COUNTA(G$3073:G3760)=1,"",OFFSET(B3761,-COUNTA(G$3073:G3760)+1,0))</f>
        <v>a1b5500000237ZXAAY</v>
      </c>
      <c r="C3761" s="878">
        <f ca="1">IF(COUNTA(G$3073:G3760)=1,"",OFFSET(C3761,-COUNTA(G$3073:G3760)+1,0))</f>
        <v>6</v>
      </c>
      <c r="D3761" s="873">
        <f t="shared" si="213"/>
        <v>206</v>
      </c>
      <c r="E3761" s="873">
        <f t="shared" ca="1" si="214"/>
        <v>6</v>
      </c>
      <c r="F3761" s="873">
        <f t="shared" ca="1" si="215"/>
        <v>14</v>
      </c>
      <c r="G3761" s="873"/>
      <c r="H3761" s="877" t="str">
        <f t="shared" ca="1" si="216"/>
        <v/>
      </c>
      <c r="I3761" s="877" t="str">
        <f t="shared" ca="1" si="217"/>
        <v/>
      </c>
    </row>
    <row r="3762" spans="1:9" x14ac:dyDescent="0.35">
      <c r="A3762" s="873" t="b">
        <f t="shared" ca="1" si="212"/>
        <v>0</v>
      </c>
      <c r="B3762" s="884" t="str">
        <f ca="1">IF(COUNTA(G$3073:G3761)=1,"",OFFSET(B3762,-COUNTA(G$3073:G3761)+1,0))</f>
        <v>a1b5500000237apAAA</v>
      </c>
      <c r="C3762" s="878">
        <f ca="1">IF(COUNTA(G$3073:G3761)=1,"",OFFSET(C3762,-COUNTA(G$3073:G3761)+1,0))</f>
        <v>6</v>
      </c>
      <c r="D3762" s="873">
        <f t="shared" si="213"/>
        <v>207</v>
      </c>
      <c r="E3762" s="873">
        <f t="shared" ca="1" si="214"/>
        <v>7</v>
      </c>
      <c r="F3762" s="873">
        <f t="shared" ca="1" si="215"/>
        <v>14</v>
      </c>
      <c r="G3762" s="873"/>
      <c r="H3762" s="877" t="str">
        <f t="shared" ca="1" si="216"/>
        <v/>
      </c>
      <c r="I3762" s="877" t="str">
        <f t="shared" ca="1" si="217"/>
        <v/>
      </c>
    </row>
    <row r="3763" spans="1:9" x14ac:dyDescent="0.35">
      <c r="A3763" s="873" t="b">
        <f t="shared" ca="1" si="212"/>
        <v>0</v>
      </c>
      <c r="B3763" s="884" t="str">
        <f ca="1">IF(COUNTA(G$3073:G3762)=1,"",OFFSET(B3763,-COUNTA(G$3073:G3762)+1,0))</f>
        <v>a1b5500000237c7AAA</v>
      </c>
      <c r="C3763" s="878">
        <f ca="1">IF(COUNTA(G$3073:G3762)=1,"",OFFSET(C3763,-COUNTA(G$3073:G3762)+1,0))</f>
        <v>6</v>
      </c>
      <c r="D3763" s="873">
        <f t="shared" si="213"/>
        <v>208</v>
      </c>
      <c r="E3763" s="873">
        <f t="shared" ca="1" si="214"/>
        <v>8</v>
      </c>
      <c r="F3763" s="873">
        <f t="shared" ca="1" si="215"/>
        <v>14</v>
      </c>
      <c r="G3763" s="873"/>
      <c r="H3763" s="877" t="str">
        <f t="shared" ca="1" si="216"/>
        <v/>
      </c>
      <c r="I3763" s="877" t="str">
        <f t="shared" ca="1" si="217"/>
        <v/>
      </c>
    </row>
    <row r="3764" spans="1:9" x14ac:dyDescent="0.35">
      <c r="A3764" s="873" t="b">
        <f t="shared" ca="1" si="212"/>
        <v>0</v>
      </c>
      <c r="B3764" s="884" t="str">
        <f ca="1">IF(COUNTA(G$3073:G3763)=1,"",OFFSET(B3764,-COUNTA(G$3073:G3763)+1,0))</f>
        <v>a1b5500000237T6AAI</v>
      </c>
      <c r="C3764" s="878">
        <f ca="1">IF(COUNTA(G$3073:G3763)=1,"",OFFSET(C3764,-COUNTA(G$3073:G3763)+1,0))</f>
        <v>7</v>
      </c>
      <c r="D3764" s="873">
        <f t="shared" si="213"/>
        <v>209</v>
      </c>
      <c r="E3764" s="873">
        <f t="shared" ca="1" si="214"/>
        <v>1</v>
      </c>
      <c r="F3764" s="873">
        <f t="shared" ca="1" si="215"/>
        <v>15</v>
      </c>
      <c r="G3764" s="873"/>
      <c r="H3764" s="877" t="str">
        <f t="shared" ca="1" si="216"/>
        <v/>
      </c>
      <c r="I3764" s="877" t="str">
        <f t="shared" ca="1" si="217"/>
        <v/>
      </c>
    </row>
    <row r="3765" spans="1:9" x14ac:dyDescent="0.35">
      <c r="A3765" s="873" t="b">
        <f t="shared" ca="1" si="212"/>
        <v>0</v>
      </c>
      <c r="B3765" s="884" t="str">
        <f ca="1">IF(COUNTA(G$3073:G3764)=1,"",OFFSET(B3765,-COUNTA(G$3073:G3764)+1,0))</f>
        <v>a1b5500000237UOAAY</v>
      </c>
      <c r="C3765" s="878">
        <f ca="1">IF(COUNTA(G$3073:G3764)=1,"",OFFSET(C3765,-COUNTA(G$3073:G3764)+1,0))</f>
        <v>7</v>
      </c>
      <c r="D3765" s="873">
        <f t="shared" si="213"/>
        <v>210</v>
      </c>
      <c r="E3765" s="873">
        <f t="shared" ca="1" si="214"/>
        <v>2</v>
      </c>
      <c r="F3765" s="873">
        <f t="shared" ca="1" si="215"/>
        <v>15</v>
      </c>
      <c r="G3765" s="873"/>
      <c r="H3765" s="877" t="str">
        <f t="shared" ca="1" si="216"/>
        <v/>
      </c>
      <c r="I3765" s="877" t="str">
        <f t="shared" ca="1" si="217"/>
        <v/>
      </c>
    </row>
    <row r="3766" spans="1:9" x14ac:dyDescent="0.35">
      <c r="A3766" s="873" t="b">
        <f t="shared" ca="1" si="212"/>
        <v>0</v>
      </c>
      <c r="B3766" s="884" t="str">
        <f ca="1">IF(COUNTA(G$3073:G3765)=1,"",OFFSET(B3766,-COUNTA(G$3073:G3765)+1,0))</f>
        <v>a1b5500000237VgAAI</v>
      </c>
      <c r="C3766" s="878">
        <f ca="1">IF(COUNTA(G$3073:G3765)=1,"",OFFSET(C3766,-COUNTA(G$3073:G3765)+1,0))</f>
        <v>7</v>
      </c>
      <c r="D3766" s="873">
        <f t="shared" si="213"/>
        <v>211</v>
      </c>
      <c r="E3766" s="873">
        <f t="shared" ca="1" si="214"/>
        <v>3</v>
      </c>
      <c r="F3766" s="873">
        <f t="shared" ca="1" si="215"/>
        <v>15</v>
      </c>
      <c r="G3766" s="873"/>
      <c r="H3766" s="877" t="str">
        <f t="shared" ca="1" si="216"/>
        <v/>
      </c>
      <c r="I3766" s="877" t="str">
        <f t="shared" ca="1" si="217"/>
        <v/>
      </c>
    </row>
    <row r="3767" spans="1:9" x14ac:dyDescent="0.35">
      <c r="A3767" s="873" t="b">
        <f t="shared" ca="1" si="212"/>
        <v>0</v>
      </c>
      <c r="B3767" s="884" t="str">
        <f ca="1">IF(COUNTA(G$3073:G3766)=1,"",OFFSET(B3767,-COUNTA(G$3073:G3766)+1,0))</f>
        <v>a1b5500000237WyAAI</v>
      </c>
      <c r="C3767" s="878">
        <f ca="1">IF(COUNTA(G$3073:G3766)=1,"",OFFSET(C3767,-COUNTA(G$3073:G3766)+1,0))</f>
        <v>7</v>
      </c>
      <c r="D3767" s="873">
        <f t="shared" si="213"/>
        <v>212</v>
      </c>
      <c r="E3767" s="873">
        <f t="shared" ca="1" si="214"/>
        <v>4</v>
      </c>
      <c r="F3767" s="873">
        <f t="shared" ca="1" si="215"/>
        <v>15</v>
      </c>
      <c r="G3767" s="873"/>
      <c r="H3767" s="877" t="str">
        <f t="shared" ca="1" si="216"/>
        <v/>
      </c>
      <c r="I3767" s="877" t="str">
        <f t="shared" ca="1" si="217"/>
        <v/>
      </c>
    </row>
    <row r="3768" spans="1:9" x14ac:dyDescent="0.35">
      <c r="A3768" s="873" t="b">
        <f t="shared" ca="1" si="212"/>
        <v>0</v>
      </c>
      <c r="B3768" s="884" t="str">
        <f ca="1">IF(COUNTA(G$3073:G3767)=1,"",OFFSET(B3768,-COUNTA(G$3073:G3767)+1,0))</f>
        <v>a1b5500000237YGAAY</v>
      </c>
      <c r="C3768" s="878">
        <f ca="1">IF(COUNTA(G$3073:G3767)=1,"",OFFSET(C3768,-COUNTA(G$3073:G3767)+1,0))</f>
        <v>7</v>
      </c>
      <c r="D3768" s="873">
        <f t="shared" si="213"/>
        <v>213</v>
      </c>
      <c r="E3768" s="873">
        <f t="shared" ca="1" si="214"/>
        <v>5</v>
      </c>
      <c r="F3768" s="873">
        <f t="shared" ca="1" si="215"/>
        <v>15</v>
      </c>
      <c r="G3768" s="873"/>
      <c r="H3768" s="877" t="str">
        <f t="shared" ca="1" si="216"/>
        <v/>
      </c>
      <c r="I3768" s="877" t="str">
        <f t="shared" ca="1" si="217"/>
        <v/>
      </c>
    </row>
    <row r="3769" spans="1:9" x14ac:dyDescent="0.35">
      <c r="A3769" s="873" t="b">
        <f t="shared" ca="1" si="212"/>
        <v>0</v>
      </c>
      <c r="B3769" s="884" t="str">
        <f ca="1">IF(COUNTA(G$3073:G3768)=1,"",OFFSET(B3769,-COUNTA(G$3073:G3768)+1,0))</f>
        <v>a1b5500000237ZYAAY</v>
      </c>
      <c r="C3769" s="878">
        <f ca="1">IF(COUNTA(G$3073:G3768)=1,"",OFFSET(C3769,-COUNTA(G$3073:G3768)+1,0))</f>
        <v>7</v>
      </c>
      <c r="D3769" s="873">
        <f t="shared" si="213"/>
        <v>214</v>
      </c>
      <c r="E3769" s="873">
        <f t="shared" ca="1" si="214"/>
        <v>6</v>
      </c>
      <c r="F3769" s="873">
        <f t="shared" ca="1" si="215"/>
        <v>15</v>
      </c>
      <c r="G3769" s="873"/>
      <c r="H3769" s="877" t="str">
        <f t="shared" ca="1" si="216"/>
        <v/>
      </c>
      <c r="I3769" s="877" t="str">
        <f t="shared" ca="1" si="217"/>
        <v/>
      </c>
    </row>
    <row r="3770" spans="1:9" x14ac:dyDescent="0.35">
      <c r="A3770" s="873" t="b">
        <f t="shared" ca="1" si="212"/>
        <v>0</v>
      </c>
      <c r="B3770" s="884" t="str">
        <f ca="1">IF(COUNTA(G$3073:G3769)=1,"",OFFSET(B3770,-COUNTA(G$3073:G3769)+1,0))</f>
        <v>a1b5500000237aqAAA</v>
      </c>
      <c r="C3770" s="878">
        <f ca="1">IF(COUNTA(G$3073:G3769)=1,"",OFFSET(C3770,-COUNTA(G$3073:G3769)+1,0))</f>
        <v>7</v>
      </c>
      <c r="D3770" s="873">
        <f t="shared" si="213"/>
        <v>215</v>
      </c>
      <c r="E3770" s="873">
        <f t="shared" ca="1" si="214"/>
        <v>7</v>
      </c>
      <c r="F3770" s="873">
        <f t="shared" ca="1" si="215"/>
        <v>15</v>
      </c>
      <c r="G3770" s="873"/>
      <c r="H3770" s="877" t="str">
        <f t="shared" ca="1" si="216"/>
        <v/>
      </c>
      <c r="I3770" s="877" t="str">
        <f t="shared" ca="1" si="217"/>
        <v/>
      </c>
    </row>
    <row r="3771" spans="1:9" x14ac:dyDescent="0.35">
      <c r="A3771" s="873" t="b">
        <f t="shared" ca="1" si="212"/>
        <v>0</v>
      </c>
      <c r="B3771" s="884" t="str">
        <f ca="1">IF(COUNTA(G$3073:G3770)=1,"",OFFSET(B3771,-COUNTA(G$3073:G3770)+1,0))</f>
        <v>a1b5500000237c8AAA</v>
      </c>
      <c r="C3771" s="878">
        <f ca="1">IF(COUNTA(G$3073:G3770)=1,"",OFFSET(C3771,-COUNTA(G$3073:G3770)+1,0))</f>
        <v>7</v>
      </c>
      <c r="D3771" s="873">
        <f t="shared" si="213"/>
        <v>216</v>
      </c>
      <c r="E3771" s="873">
        <f t="shared" ca="1" si="214"/>
        <v>8</v>
      </c>
      <c r="F3771" s="873">
        <f t="shared" ca="1" si="215"/>
        <v>15</v>
      </c>
      <c r="G3771" s="873"/>
      <c r="H3771" s="877" t="str">
        <f t="shared" ca="1" si="216"/>
        <v/>
      </c>
      <c r="I3771" s="877" t="str">
        <f t="shared" ca="1" si="217"/>
        <v/>
      </c>
    </row>
    <row r="3772" spans="1:9" x14ac:dyDescent="0.35">
      <c r="A3772" s="873" t="b">
        <f t="shared" ca="1" si="212"/>
        <v>0</v>
      </c>
      <c r="B3772" s="884" t="str">
        <f ca="1">IF(COUNTA(G$3073:G3771)=1,"",OFFSET(B3772,-COUNTA(G$3073:G3771)+1,0))</f>
        <v>a1b5500000237T7AAI</v>
      </c>
      <c r="C3772" s="878">
        <f ca="1">IF(COUNTA(G$3073:G3771)=1,"",OFFSET(C3772,-COUNTA(G$3073:G3771)+1,0))</f>
        <v>8</v>
      </c>
      <c r="D3772" s="873">
        <f t="shared" si="213"/>
        <v>217</v>
      </c>
      <c r="E3772" s="873">
        <f t="shared" ca="1" si="214"/>
        <v>1</v>
      </c>
      <c r="F3772" s="873">
        <f t="shared" ca="1" si="215"/>
        <v>16</v>
      </c>
      <c r="G3772" s="873"/>
      <c r="H3772" s="877" t="str">
        <f t="shared" ca="1" si="216"/>
        <v/>
      </c>
      <c r="I3772" s="877" t="str">
        <f t="shared" ca="1" si="217"/>
        <v/>
      </c>
    </row>
    <row r="3773" spans="1:9" x14ac:dyDescent="0.35">
      <c r="A3773" s="873" t="b">
        <f t="shared" ca="1" si="212"/>
        <v>0</v>
      </c>
      <c r="B3773" s="884" t="str">
        <f ca="1">IF(COUNTA(G$3073:G3772)=1,"",OFFSET(B3773,-COUNTA(G$3073:G3772)+1,0))</f>
        <v>a1b5500000237UPAAY</v>
      </c>
      <c r="C3773" s="878">
        <f ca="1">IF(COUNTA(G$3073:G3772)=1,"",OFFSET(C3773,-COUNTA(G$3073:G3772)+1,0))</f>
        <v>8</v>
      </c>
      <c r="D3773" s="873">
        <f t="shared" si="213"/>
        <v>218</v>
      </c>
      <c r="E3773" s="873">
        <f t="shared" ca="1" si="214"/>
        <v>2</v>
      </c>
      <c r="F3773" s="873">
        <f t="shared" ca="1" si="215"/>
        <v>16</v>
      </c>
      <c r="G3773" s="873"/>
      <c r="H3773" s="877" t="str">
        <f t="shared" ca="1" si="216"/>
        <v/>
      </c>
      <c r="I3773" s="877" t="str">
        <f t="shared" ca="1" si="217"/>
        <v/>
      </c>
    </row>
    <row r="3774" spans="1:9" x14ac:dyDescent="0.35">
      <c r="A3774" s="873" t="b">
        <f t="shared" ca="1" si="212"/>
        <v>0</v>
      </c>
      <c r="B3774" s="884" t="str">
        <f ca="1">IF(COUNTA(G$3073:G3773)=1,"",OFFSET(B3774,-COUNTA(G$3073:G3773)+1,0))</f>
        <v>a1b5500000237VhAAI</v>
      </c>
      <c r="C3774" s="878">
        <f ca="1">IF(COUNTA(G$3073:G3773)=1,"",OFFSET(C3774,-COUNTA(G$3073:G3773)+1,0))</f>
        <v>8</v>
      </c>
      <c r="D3774" s="873">
        <f t="shared" si="213"/>
        <v>219</v>
      </c>
      <c r="E3774" s="873">
        <f t="shared" ca="1" si="214"/>
        <v>3</v>
      </c>
      <c r="F3774" s="873">
        <f t="shared" ca="1" si="215"/>
        <v>16</v>
      </c>
      <c r="G3774" s="873"/>
      <c r="H3774" s="877" t="str">
        <f t="shared" ca="1" si="216"/>
        <v/>
      </c>
      <c r="I3774" s="877" t="str">
        <f t="shared" ca="1" si="217"/>
        <v/>
      </c>
    </row>
    <row r="3775" spans="1:9" x14ac:dyDescent="0.35">
      <c r="A3775" s="873" t="b">
        <f t="shared" ca="1" si="212"/>
        <v>0</v>
      </c>
      <c r="B3775" s="884" t="str">
        <f ca="1">IF(COUNTA(G$3073:G3774)=1,"",OFFSET(B3775,-COUNTA(G$3073:G3774)+1,0))</f>
        <v>a1b5500000237WzAAI</v>
      </c>
      <c r="C3775" s="878">
        <f ca="1">IF(COUNTA(G$3073:G3774)=1,"",OFFSET(C3775,-COUNTA(G$3073:G3774)+1,0))</f>
        <v>8</v>
      </c>
      <c r="D3775" s="873">
        <f t="shared" si="213"/>
        <v>220</v>
      </c>
      <c r="E3775" s="873">
        <f t="shared" ca="1" si="214"/>
        <v>4</v>
      </c>
      <c r="F3775" s="873">
        <f t="shared" ca="1" si="215"/>
        <v>16</v>
      </c>
      <c r="G3775" s="873"/>
      <c r="H3775" s="877" t="str">
        <f t="shared" ca="1" si="216"/>
        <v/>
      </c>
      <c r="I3775" s="877" t="str">
        <f t="shared" ca="1" si="217"/>
        <v/>
      </c>
    </row>
    <row r="3776" spans="1:9" x14ac:dyDescent="0.35">
      <c r="A3776" s="873" t="b">
        <f t="shared" ca="1" si="212"/>
        <v>0</v>
      </c>
      <c r="B3776" s="884" t="str">
        <f ca="1">IF(COUNTA(G$3073:G3775)=1,"",OFFSET(B3776,-COUNTA(G$3073:G3775)+1,0))</f>
        <v>a1b5500000237YHAAY</v>
      </c>
      <c r="C3776" s="878">
        <f ca="1">IF(COUNTA(G$3073:G3775)=1,"",OFFSET(C3776,-COUNTA(G$3073:G3775)+1,0))</f>
        <v>8</v>
      </c>
      <c r="D3776" s="873">
        <f t="shared" si="213"/>
        <v>221</v>
      </c>
      <c r="E3776" s="873">
        <f t="shared" ca="1" si="214"/>
        <v>5</v>
      </c>
      <c r="F3776" s="873">
        <f t="shared" ca="1" si="215"/>
        <v>16</v>
      </c>
      <c r="G3776" s="873"/>
      <c r="H3776" s="877" t="str">
        <f t="shared" ca="1" si="216"/>
        <v/>
      </c>
      <c r="I3776" s="877" t="str">
        <f t="shared" ca="1" si="217"/>
        <v/>
      </c>
    </row>
    <row r="3777" spans="1:9" x14ac:dyDescent="0.35">
      <c r="A3777" s="873" t="b">
        <f t="shared" ca="1" si="212"/>
        <v>0</v>
      </c>
      <c r="B3777" s="884" t="str">
        <f ca="1">IF(COUNTA(G$3073:G3776)=1,"",OFFSET(B3777,-COUNTA(G$3073:G3776)+1,0))</f>
        <v>a1b5500000237ZZAAY</v>
      </c>
      <c r="C3777" s="878">
        <f ca="1">IF(COUNTA(G$3073:G3776)=1,"",OFFSET(C3777,-COUNTA(G$3073:G3776)+1,0))</f>
        <v>8</v>
      </c>
      <c r="D3777" s="873">
        <f t="shared" si="213"/>
        <v>222</v>
      </c>
      <c r="E3777" s="873">
        <f t="shared" ca="1" si="214"/>
        <v>6</v>
      </c>
      <c r="F3777" s="873">
        <f t="shared" ca="1" si="215"/>
        <v>16</v>
      </c>
      <c r="G3777" s="873"/>
      <c r="H3777" s="877" t="str">
        <f t="shared" ca="1" si="216"/>
        <v/>
      </c>
      <c r="I3777" s="877" t="str">
        <f t="shared" ca="1" si="217"/>
        <v/>
      </c>
    </row>
    <row r="3778" spans="1:9" x14ac:dyDescent="0.35">
      <c r="A3778" s="873" t="b">
        <f t="shared" ca="1" si="212"/>
        <v>0</v>
      </c>
      <c r="B3778" s="884" t="str">
        <f ca="1">IF(COUNTA(G$3073:G3777)=1,"",OFFSET(B3778,-COUNTA(G$3073:G3777)+1,0))</f>
        <v>a1b5500000237arAAA</v>
      </c>
      <c r="C3778" s="878">
        <f ca="1">IF(COUNTA(G$3073:G3777)=1,"",OFFSET(C3778,-COUNTA(G$3073:G3777)+1,0))</f>
        <v>8</v>
      </c>
      <c r="D3778" s="873">
        <f t="shared" si="213"/>
        <v>223</v>
      </c>
      <c r="E3778" s="873">
        <f t="shared" ca="1" si="214"/>
        <v>7</v>
      </c>
      <c r="F3778" s="873">
        <f t="shared" ca="1" si="215"/>
        <v>16</v>
      </c>
      <c r="G3778" s="873"/>
      <c r="H3778" s="877" t="str">
        <f t="shared" ca="1" si="216"/>
        <v/>
      </c>
      <c r="I3778" s="877" t="str">
        <f t="shared" ca="1" si="217"/>
        <v/>
      </c>
    </row>
    <row r="3779" spans="1:9" x14ac:dyDescent="0.35">
      <c r="A3779" s="873" t="b">
        <f t="shared" ca="1" si="212"/>
        <v>0</v>
      </c>
      <c r="B3779" s="884" t="str">
        <f ca="1">IF(COUNTA(G$3073:G3778)=1,"",OFFSET(B3779,-COUNTA(G$3073:G3778)+1,0))</f>
        <v>a1b5500000237c9AAA</v>
      </c>
      <c r="C3779" s="878">
        <f ca="1">IF(COUNTA(G$3073:G3778)=1,"",OFFSET(C3779,-COUNTA(G$3073:G3778)+1,0))</f>
        <v>8</v>
      </c>
      <c r="D3779" s="873">
        <f t="shared" si="213"/>
        <v>224</v>
      </c>
      <c r="E3779" s="873">
        <f t="shared" ca="1" si="214"/>
        <v>8</v>
      </c>
      <c r="F3779" s="873">
        <f t="shared" ca="1" si="215"/>
        <v>16</v>
      </c>
      <c r="G3779" s="873"/>
      <c r="H3779" s="877" t="str">
        <f t="shared" ca="1" si="216"/>
        <v/>
      </c>
      <c r="I3779" s="877" t="str">
        <f t="shared" ca="1" si="217"/>
        <v/>
      </c>
    </row>
    <row r="3780" spans="1:9" x14ac:dyDescent="0.35">
      <c r="A3780" s="873" t="b">
        <f t="shared" ref="A3780:A3843" ca="1" si="218">IF(OR(AND(H3780&lt;&gt;"", H3780&lt;&gt;0), AND(I3780&lt;&gt;"",I3780&lt;&gt;0)),TRUE,FALSE)</f>
        <v>0</v>
      </c>
      <c r="B3780" s="884" t="str">
        <f ca="1">IF(COUNTA(G$3073:G3779)=1,"",OFFSET(B3780,-COUNTA(G$3073:G3779)+1,0))</f>
        <v>a1b5500000237T8AAI</v>
      </c>
      <c r="C3780" s="878">
        <f ca="1">IF(COUNTA(G$3073:G3779)=1,"",OFFSET(C3780,-COUNTA(G$3073:G3779)+1,0))</f>
        <v>9</v>
      </c>
      <c r="D3780" s="873">
        <f t="shared" ref="D3780:D3843" si="219">D3779+1</f>
        <v>225</v>
      </c>
      <c r="E3780" s="873">
        <f t="shared" ref="E3780:E3843" ca="1" si="220">COUNTIF(C3610:C3780,C3780)</f>
        <v>1</v>
      </c>
      <c r="F3780" s="873">
        <f t="shared" ref="F3780:F3843" ca="1" si="221">IF(C3780=1,9,IF(E3779=MAX(E3778:E3780),F3778+1,F3779))</f>
        <v>17</v>
      </c>
      <c r="G3780" s="873"/>
      <c r="H3780" s="877" t="str">
        <f t="shared" ref="H3780:H3843" ca="1" si="222">CHOOSE(E3780,IFERROR(IF(INDIRECT("'WPTM - Section F'!I"&amp;F3780)=0,"",INDIRECT("'WPTM - Section F'!I"&amp;$F3780)),""),IFERROR(IF(INDIRECT("'WPTM - Section F'!K"&amp;F3780)=0,"",INDIRECT("'WPTM - Section F'!K"&amp;$F3780)),""),IFERROR(IF(INDIRECT("'WPTM - Section F'!M"&amp;F3780)=0,"",INDIRECT("'WPTM - Section F'!M"&amp;$F3780)),""),IFERROR(IF(INDIRECT("'WPTM - Section F'!O"&amp;F3780)=0,"",INDIRECT("'WPTM - Section F'!O"&amp;$F3780)),""),IFERROR(IF(INDIRECT("'WPTM - Section F'!Q"&amp;F3780)=0,"",INDIRECT("'WPTM - Section F'!Q"&amp;$F3780)),""),IFERROR(IF(INDIRECT("'WPTM - Section F'!S"&amp;F3780)=0,"",INDIRECT("'WPTM - Section F'!S"&amp;$F3780)),""),IFERROR(IF(INDIRECT("'WPTM - Section F'!U"&amp;F3780)=0,"",INDIRECT("'WPTM - Section F'!U"&amp;$F3780)),""),IFERROR(IF(INDIRECT("'WPTM - Section F'!W"&amp;F3780)=0,"",INDIRECT("'WPTM - Section F'!W"&amp;$F3780)),""),)</f>
        <v/>
      </c>
      <c r="I3780" s="877" t="str">
        <f t="shared" ref="I3780:I3843" ca="1" si="223">CHOOSE(E3780,IFERROR(IF(INDIRECT("'WPTM - Section F'!H"&amp;F3780)=0,"",INDIRECT("'WPTM - Section F'!H"&amp;$F3780)),""),IFERROR(IF(INDIRECT("'WPTM - Section F'!J"&amp;F3780)=0,"",INDIRECT("'WPTM - Section F'!J"&amp;$F3780)),""),IFERROR(IF(INDIRECT("'WPTM - Section F'!L"&amp;F3780)=0,"",INDIRECT("'WPTM - Section F'!L"&amp;$F3780)),""),IFERROR(IF(INDIRECT("'WPTM - Section F'!N"&amp;F3780)=0,"",INDIRECT("'WPTM - Section F'!N"&amp;$F3780)),""),IFERROR(IF(INDIRECT("'WPTM - Section F'!P"&amp;F3780)=0,"",INDIRECT("'WPTM - Section F'!P"&amp;$F3780)),""),IFERROR(IF(INDIRECT("'WPTM - Section F'!R"&amp;F3780)=0,"",INDIRECT("'WPTM - Section F'!R"&amp;$F3780)),""),IFERROR(IF(INDIRECT("'WPTM - Section F'!T"&amp;F3780)=0,"",INDIRECT("'WPTM - Section F'!T"&amp;$F3780)),""),IFERROR(IF(INDIRECT("'WPTM - Section F'!V"&amp;F3780)=0,"",INDIRECT("'WPTM - Section F'!V"&amp;$F3780)),""),)</f>
        <v/>
      </c>
    </row>
    <row r="3781" spans="1:9" x14ac:dyDescent="0.35">
      <c r="A3781" s="873" t="b">
        <f t="shared" ca="1" si="218"/>
        <v>0</v>
      </c>
      <c r="B3781" s="884" t="str">
        <f ca="1">IF(COUNTA(G$3073:G3780)=1,"",OFFSET(B3781,-COUNTA(G$3073:G3780)+1,0))</f>
        <v>a1b5500000237UQAAY</v>
      </c>
      <c r="C3781" s="878">
        <f ca="1">IF(COUNTA(G$3073:G3780)=1,"",OFFSET(C3781,-COUNTA(G$3073:G3780)+1,0))</f>
        <v>9</v>
      </c>
      <c r="D3781" s="873">
        <f t="shared" si="219"/>
        <v>226</v>
      </c>
      <c r="E3781" s="873">
        <f t="shared" ca="1" si="220"/>
        <v>2</v>
      </c>
      <c r="F3781" s="873">
        <f t="shared" ca="1" si="221"/>
        <v>17</v>
      </c>
      <c r="G3781" s="873"/>
      <c r="H3781" s="877" t="str">
        <f t="shared" ca="1" si="222"/>
        <v/>
      </c>
      <c r="I3781" s="877" t="str">
        <f t="shared" ca="1" si="223"/>
        <v/>
      </c>
    </row>
    <row r="3782" spans="1:9" x14ac:dyDescent="0.35">
      <c r="A3782" s="873" t="b">
        <f t="shared" ca="1" si="218"/>
        <v>0</v>
      </c>
      <c r="B3782" s="884" t="str">
        <f ca="1">IF(COUNTA(G$3073:G3781)=1,"",OFFSET(B3782,-COUNTA(G$3073:G3781)+1,0))</f>
        <v>a1b5500000237ViAAI</v>
      </c>
      <c r="C3782" s="878">
        <f ca="1">IF(COUNTA(G$3073:G3781)=1,"",OFFSET(C3782,-COUNTA(G$3073:G3781)+1,0))</f>
        <v>9</v>
      </c>
      <c r="D3782" s="873">
        <f t="shared" si="219"/>
        <v>227</v>
      </c>
      <c r="E3782" s="873">
        <f t="shared" ca="1" si="220"/>
        <v>3</v>
      </c>
      <c r="F3782" s="873">
        <f t="shared" ca="1" si="221"/>
        <v>17</v>
      </c>
      <c r="G3782" s="873"/>
      <c r="H3782" s="877" t="str">
        <f t="shared" ca="1" si="222"/>
        <v/>
      </c>
      <c r="I3782" s="877" t="str">
        <f t="shared" ca="1" si="223"/>
        <v/>
      </c>
    </row>
    <row r="3783" spans="1:9" x14ac:dyDescent="0.35">
      <c r="A3783" s="873" t="b">
        <f t="shared" ca="1" si="218"/>
        <v>0</v>
      </c>
      <c r="B3783" s="884" t="str">
        <f ca="1">IF(COUNTA(G$3073:G3782)=1,"",OFFSET(B3783,-COUNTA(G$3073:G3782)+1,0))</f>
        <v>a1b5500000237X0AAI</v>
      </c>
      <c r="C3783" s="878">
        <f ca="1">IF(COUNTA(G$3073:G3782)=1,"",OFFSET(C3783,-COUNTA(G$3073:G3782)+1,0))</f>
        <v>9</v>
      </c>
      <c r="D3783" s="873">
        <f t="shared" si="219"/>
        <v>228</v>
      </c>
      <c r="E3783" s="873">
        <f t="shared" ca="1" si="220"/>
        <v>4</v>
      </c>
      <c r="F3783" s="873">
        <f t="shared" ca="1" si="221"/>
        <v>17</v>
      </c>
      <c r="G3783" s="873"/>
      <c r="H3783" s="877" t="str">
        <f t="shared" ca="1" si="222"/>
        <v/>
      </c>
      <c r="I3783" s="877" t="str">
        <f t="shared" ca="1" si="223"/>
        <v/>
      </c>
    </row>
    <row r="3784" spans="1:9" x14ac:dyDescent="0.35">
      <c r="A3784" s="873" t="b">
        <f t="shared" ca="1" si="218"/>
        <v>0</v>
      </c>
      <c r="B3784" s="884" t="str">
        <f ca="1">IF(COUNTA(G$3073:G3783)=1,"",OFFSET(B3784,-COUNTA(G$3073:G3783)+1,0))</f>
        <v>a1b5500000237YIAAY</v>
      </c>
      <c r="C3784" s="878">
        <f ca="1">IF(COUNTA(G$3073:G3783)=1,"",OFFSET(C3784,-COUNTA(G$3073:G3783)+1,0))</f>
        <v>9</v>
      </c>
      <c r="D3784" s="873">
        <f t="shared" si="219"/>
        <v>229</v>
      </c>
      <c r="E3784" s="873">
        <f t="shared" ca="1" si="220"/>
        <v>5</v>
      </c>
      <c r="F3784" s="873">
        <f t="shared" ca="1" si="221"/>
        <v>17</v>
      </c>
      <c r="G3784" s="873"/>
      <c r="H3784" s="877" t="str">
        <f t="shared" ca="1" si="222"/>
        <v/>
      </c>
      <c r="I3784" s="877" t="str">
        <f t="shared" ca="1" si="223"/>
        <v/>
      </c>
    </row>
    <row r="3785" spans="1:9" x14ac:dyDescent="0.35">
      <c r="A3785" s="873" t="b">
        <f t="shared" ca="1" si="218"/>
        <v>0</v>
      </c>
      <c r="B3785" s="884" t="str">
        <f ca="1">IF(COUNTA(G$3073:G3784)=1,"",OFFSET(B3785,-COUNTA(G$3073:G3784)+1,0))</f>
        <v>a1b5500000237ZaAAI</v>
      </c>
      <c r="C3785" s="878">
        <f ca="1">IF(COUNTA(G$3073:G3784)=1,"",OFFSET(C3785,-COUNTA(G$3073:G3784)+1,0))</f>
        <v>9</v>
      </c>
      <c r="D3785" s="873">
        <f t="shared" si="219"/>
        <v>230</v>
      </c>
      <c r="E3785" s="873">
        <f t="shared" ca="1" si="220"/>
        <v>6</v>
      </c>
      <c r="F3785" s="873">
        <f t="shared" ca="1" si="221"/>
        <v>17</v>
      </c>
      <c r="G3785" s="873"/>
      <c r="H3785" s="877" t="str">
        <f t="shared" ca="1" si="222"/>
        <v/>
      </c>
      <c r="I3785" s="877" t="str">
        <f t="shared" ca="1" si="223"/>
        <v/>
      </c>
    </row>
    <row r="3786" spans="1:9" x14ac:dyDescent="0.35">
      <c r="A3786" s="873" t="b">
        <f t="shared" ca="1" si="218"/>
        <v>0</v>
      </c>
      <c r="B3786" s="884" t="str">
        <f ca="1">IF(COUNTA(G$3073:G3785)=1,"",OFFSET(B3786,-COUNTA(G$3073:G3785)+1,0))</f>
        <v>a1b5500000237asAAA</v>
      </c>
      <c r="C3786" s="878">
        <f ca="1">IF(COUNTA(G$3073:G3785)=1,"",OFFSET(C3786,-COUNTA(G$3073:G3785)+1,0))</f>
        <v>9</v>
      </c>
      <c r="D3786" s="873">
        <f t="shared" si="219"/>
        <v>231</v>
      </c>
      <c r="E3786" s="873">
        <f t="shared" ca="1" si="220"/>
        <v>7</v>
      </c>
      <c r="F3786" s="873">
        <f t="shared" ca="1" si="221"/>
        <v>17</v>
      </c>
      <c r="G3786" s="873"/>
      <c r="H3786" s="877" t="str">
        <f t="shared" ca="1" si="222"/>
        <v/>
      </c>
      <c r="I3786" s="877" t="str">
        <f t="shared" ca="1" si="223"/>
        <v/>
      </c>
    </row>
    <row r="3787" spans="1:9" x14ac:dyDescent="0.35">
      <c r="A3787" s="873" t="b">
        <f t="shared" ca="1" si="218"/>
        <v>0</v>
      </c>
      <c r="B3787" s="884" t="str">
        <f ca="1">IF(COUNTA(G$3073:G3786)=1,"",OFFSET(B3787,-COUNTA(G$3073:G3786)+1,0))</f>
        <v>a1b5500000237cAAAQ</v>
      </c>
      <c r="C3787" s="878">
        <f ca="1">IF(COUNTA(G$3073:G3786)=1,"",OFFSET(C3787,-COUNTA(G$3073:G3786)+1,0))</f>
        <v>9</v>
      </c>
      <c r="D3787" s="873">
        <f t="shared" si="219"/>
        <v>232</v>
      </c>
      <c r="E3787" s="873">
        <f t="shared" ca="1" si="220"/>
        <v>8</v>
      </c>
      <c r="F3787" s="873">
        <f t="shared" ca="1" si="221"/>
        <v>17</v>
      </c>
      <c r="G3787" s="873"/>
      <c r="H3787" s="877" t="str">
        <f t="shared" ca="1" si="222"/>
        <v/>
      </c>
      <c r="I3787" s="877" t="str">
        <f t="shared" ca="1" si="223"/>
        <v/>
      </c>
    </row>
    <row r="3788" spans="1:9" x14ac:dyDescent="0.35">
      <c r="A3788" s="873" t="b">
        <f t="shared" ca="1" si="218"/>
        <v>0</v>
      </c>
      <c r="B3788" s="884" t="str">
        <f ca="1">IF(COUNTA(G$3073:G3787)=1,"",OFFSET(B3788,-COUNTA(G$3073:G3787)+1,0))</f>
        <v>a1b5500000237T9AAI</v>
      </c>
      <c r="C3788" s="878">
        <f ca="1">IF(COUNTA(G$3073:G3787)=1,"",OFFSET(C3788,-COUNTA(G$3073:G3787)+1,0))</f>
        <v>10</v>
      </c>
      <c r="D3788" s="873">
        <f t="shared" si="219"/>
        <v>233</v>
      </c>
      <c r="E3788" s="873">
        <f t="shared" ca="1" si="220"/>
        <v>1</v>
      </c>
      <c r="F3788" s="873">
        <f t="shared" ca="1" si="221"/>
        <v>18</v>
      </c>
      <c r="G3788" s="873"/>
      <c r="H3788" s="877" t="str">
        <f t="shared" ca="1" si="222"/>
        <v/>
      </c>
      <c r="I3788" s="877" t="str">
        <f t="shared" ca="1" si="223"/>
        <v/>
      </c>
    </row>
    <row r="3789" spans="1:9" x14ac:dyDescent="0.35">
      <c r="A3789" s="873" t="b">
        <f t="shared" ca="1" si="218"/>
        <v>0</v>
      </c>
      <c r="B3789" s="884" t="str">
        <f ca="1">IF(COUNTA(G$3073:G3788)=1,"",OFFSET(B3789,-COUNTA(G$3073:G3788)+1,0))</f>
        <v>a1b5500000237URAAY</v>
      </c>
      <c r="C3789" s="878">
        <f ca="1">IF(COUNTA(G$3073:G3788)=1,"",OFFSET(C3789,-COUNTA(G$3073:G3788)+1,0))</f>
        <v>10</v>
      </c>
      <c r="D3789" s="873">
        <f t="shared" si="219"/>
        <v>234</v>
      </c>
      <c r="E3789" s="873">
        <f t="shared" ca="1" si="220"/>
        <v>2</v>
      </c>
      <c r="F3789" s="873">
        <f t="shared" ca="1" si="221"/>
        <v>18</v>
      </c>
      <c r="G3789" s="873"/>
      <c r="H3789" s="877" t="str">
        <f t="shared" ca="1" si="222"/>
        <v/>
      </c>
      <c r="I3789" s="877" t="str">
        <f t="shared" ca="1" si="223"/>
        <v/>
      </c>
    </row>
    <row r="3790" spans="1:9" x14ac:dyDescent="0.35">
      <c r="A3790" s="873" t="b">
        <f t="shared" ca="1" si="218"/>
        <v>0</v>
      </c>
      <c r="B3790" s="884" t="str">
        <f ca="1">IF(COUNTA(G$3073:G3789)=1,"",OFFSET(B3790,-COUNTA(G$3073:G3789)+1,0))</f>
        <v>a1b5500000237VjAAI</v>
      </c>
      <c r="C3790" s="878">
        <f ca="1">IF(COUNTA(G$3073:G3789)=1,"",OFFSET(C3790,-COUNTA(G$3073:G3789)+1,0))</f>
        <v>10</v>
      </c>
      <c r="D3790" s="873">
        <f t="shared" si="219"/>
        <v>235</v>
      </c>
      <c r="E3790" s="873">
        <f t="shared" ca="1" si="220"/>
        <v>3</v>
      </c>
      <c r="F3790" s="873">
        <f t="shared" ca="1" si="221"/>
        <v>18</v>
      </c>
      <c r="G3790" s="873"/>
      <c r="H3790" s="877" t="str">
        <f t="shared" ca="1" si="222"/>
        <v/>
      </c>
      <c r="I3790" s="877" t="str">
        <f t="shared" ca="1" si="223"/>
        <v/>
      </c>
    </row>
    <row r="3791" spans="1:9" x14ac:dyDescent="0.35">
      <c r="A3791" s="873" t="b">
        <f t="shared" ca="1" si="218"/>
        <v>0</v>
      </c>
      <c r="B3791" s="884" t="str">
        <f ca="1">IF(COUNTA(G$3073:G3790)=1,"",OFFSET(B3791,-COUNTA(G$3073:G3790)+1,0))</f>
        <v>a1b5500000237X1AAI</v>
      </c>
      <c r="C3791" s="878">
        <f ca="1">IF(COUNTA(G$3073:G3790)=1,"",OFFSET(C3791,-COUNTA(G$3073:G3790)+1,0))</f>
        <v>10</v>
      </c>
      <c r="D3791" s="873">
        <f t="shared" si="219"/>
        <v>236</v>
      </c>
      <c r="E3791" s="873">
        <f t="shared" ca="1" si="220"/>
        <v>4</v>
      </c>
      <c r="F3791" s="873">
        <f t="shared" ca="1" si="221"/>
        <v>18</v>
      </c>
      <c r="G3791" s="873"/>
      <c r="H3791" s="877" t="str">
        <f t="shared" ca="1" si="222"/>
        <v/>
      </c>
      <c r="I3791" s="877" t="str">
        <f t="shared" ca="1" si="223"/>
        <v/>
      </c>
    </row>
    <row r="3792" spans="1:9" x14ac:dyDescent="0.35">
      <c r="A3792" s="873" t="b">
        <f t="shared" ca="1" si="218"/>
        <v>0</v>
      </c>
      <c r="B3792" s="884" t="str">
        <f ca="1">IF(COUNTA(G$3073:G3791)=1,"",OFFSET(B3792,-COUNTA(G$3073:G3791)+1,0))</f>
        <v>a1b5500000237YJAAY</v>
      </c>
      <c r="C3792" s="878">
        <f ca="1">IF(COUNTA(G$3073:G3791)=1,"",OFFSET(C3792,-COUNTA(G$3073:G3791)+1,0))</f>
        <v>10</v>
      </c>
      <c r="D3792" s="873">
        <f t="shared" si="219"/>
        <v>237</v>
      </c>
      <c r="E3792" s="873">
        <f t="shared" ca="1" si="220"/>
        <v>5</v>
      </c>
      <c r="F3792" s="873">
        <f t="shared" ca="1" si="221"/>
        <v>18</v>
      </c>
      <c r="G3792" s="873"/>
      <c r="H3792" s="877" t="str">
        <f t="shared" ca="1" si="222"/>
        <v/>
      </c>
      <c r="I3792" s="877" t="str">
        <f t="shared" ca="1" si="223"/>
        <v/>
      </c>
    </row>
    <row r="3793" spans="1:9" x14ac:dyDescent="0.35">
      <c r="A3793" s="873" t="b">
        <f t="shared" ca="1" si="218"/>
        <v>0</v>
      </c>
      <c r="B3793" s="884" t="str">
        <f ca="1">IF(COUNTA(G$3073:G3792)=1,"",OFFSET(B3793,-COUNTA(G$3073:G3792)+1,0))</f>
        <v>a1b5500000237ZbAAI</v>
      </c>
      <c r="C3793" s="878">
        <f ca="1">IF(COUNTA(G$3073:G3792)=1,"",OFFSET(C3793,-COUNTA(G$3073:G3792)+1,0))</f>
        <v>10</v>
      </c>
      <c r="D3793" s="873">
        <f t="shared" si="219"/>
        <v>238</v>
      </c>
      <c r="E3793" s="873">
        <f t="shared" ca="1" si="220"/>
        <v>6</v>
      </c>
      <c r="F3793" s="873">
        <f t="shared" ca="1" si="221"/>
        <v>18</v>
      </c>
      <c r="G3793" s="873"/>
      <c r="H3793" s="877" t="str">
        <f t="shared" ca="1" si="222"/>
        <v/>
      </c>
      <c r="I3793" s="877" t="str">
        <f t="shared" ca="1" si="223"/>
        <v/>
      </c>
    </row>
    <row r="3794" spans="1:9" x14ac:dyDescent="0.35">
      <c r="A3794" s="873" t="b">
        <f t="shared" ca="1" si="218"/>
        <v>0</v>
      </c>
      <c r="B3794" s="884" t="str">
        <f ca="1">IF(COUNTA(G$3073:G3793)=1,"",OFFSET(B3794,-COUNTA(G$3073:G3793)+1,0))</f>
        <v>a1b5500000237atAAA</v>
      </c>
      <c r="C3794" s="878">
        <f ca="1">IF(COUNTA(G$3073:G3793)=1,"",OFFSET(C3794,-COUNTA(G$3073:G3793)+1,0))</f>
        <v>10</v>
      </c>
      <c r="D3794" s="873">
        <f t="shared" si="219"/>
        <v>239</v>
      </c>
      <c r="E3794" s="873">
        <f t="shared" ca="1" si="220"/>
        <v>7</v>
      </c>
      <c r="F3794" s="873">
        <f t="shared" ca="1" si="221"/>
        <v>18</v>
      </c>
      <c r="G3794" s="873"/>
      <c r="H3794" s="877" t="str">
        <f t="shared" ca="1" si="222"/>
        <v/>
      </c>
      <c r="I3794" s="877" t="str">
        <f t="shared" ca="1" si="223"/>
        <v/>
      </c>
    </row>
    <row r="3795" spans="1:9" x14ac:dyDescent="0.35">
      <c r="A3795" s="873" t="b">
        <f t="shared" ca="1" si="218"/>
        <v>0</v>
      </c>
      <c r="B3795" s="884" t="str">
        <f ca="1">IF(COUNTA(G$3073:G3794)=1,"",OFFSET(B3795,-COUNTA(G$3073:G3794)+1,0))</f>
        <v>a1b5500000237cBAAQ</v>
      </c>
      <c r="C3795" s="878">
        <f ca="1">IF(COUNTA(G$3073:G3794)=1,"",OFFSET(C3795,-COUNTA(G$3073:G3794)+1,0))</f>
        <v>10</v>
      </c>
      <c r="D3795" s="873">
        <f t="shared" si="219"/>
        <v>240</v>
      </c>
      <c r="E3795" s="873">
        <f t="shared" ca="1" si="220"/>
        <v>8</v>
      </c>
      <c r="F3795" s="873">
        <f t="shared" ca="1" si="221"/>
        <v>18</v>
      </c>
      <c r="G3795" s="873"/>
      <c r="H3795" s="877" t="str">
        <f t="shared" ca="1" si="222"/>
        <v/>
      </c>
      <c r="I3795" s="877" t="str">
        <f t="shared" ca="1" si="223"/>
        <v/>
      </c>
    </row>
    <row r="3796" spans="1:9" x14ac:dyDescent="0.35">
      <c r="A3796" s="873" t="b">
        <f t="shared" ca="1" si="218"/>
        <v>0</v>
      </c>
      <c r="B3796" s="884" t="str">
        <f ca="1">IF(COUNTA(G$3073:G3795)=1,"",OFFSET(B3796,-COUNTA(G$3073:G3795)+1,0))</f>
        <v>a1b5500000237TAAAY</v>
      </c>
      <c r="C3796" s="878">
        <f ca="1">IF(COUNTA(G$3073:G3795)=1,"",OFFSET(C3796,-COUNTA(G$3073:G3795)+1,0))</f>
        <v>11</v>
      </c>
      <c r="D3796" s="873">
        <f t="shared" si="219"/>
        <v>241</v>
      </c>
      <c r="E3796" s="873">
        <f t="shared" ca="1" si="220"/>
        <v>1</v>
      </c>
      <c r="F3796" s="873">
        <f t="shared" ca="1" si="221"/>
        <v>19</v>
      </c>
      <c r="G3796" s="873"/>
      <c r="H3796" s="877" t="str">
        <f t="shared" ca="1" si="222"/>
        <v/>
      </c>
      <c r="I3796" s="877" t="str">
        <f t="shared" ca="1" si="223"/>
        <v/>
      </c>
    </row>
    <row r="3797" spans="1:9" x14ac:dyDescent="0.35">
      <c r="A3797" s="873" t="b">
        <f t="shared" ca="1" si="218"/>
        <v>0</v>
      </c>
      <c r="B3797" s="884" t="str">
        <f ca="1">IF(COUNTA(G$3073:G3796)=1,"",OFFSET(B3797,-COUNTA(G$3073:G3796)+1,0))</f>
        <v>a1b5500000237USAAY</v>
      </c>
      <c r="C3797" s="878">
        <f ca="1">IF(COUNTA(G$3073:G3796)=1,"",OFFSET(C3797,-COUNTA(G$3073:G3796)+1,0))</f>
        <v>11</v>
      </c>
      <c r="D3797" s="873">
        <f t="shared" si="219"/>
        <v>242</v>
      </c>
      <c r="E3797" s="873">
        <f t="shared" ca="1" si="220"/>
        <v>2</v>
      </c>
      <c r="F3797" s="873">
        <f t="shared" ca="1" si="221"/>
        <v>19</v>
      </c>
      <c r="G3797" s="873"/>
      <c r="H3797" s="877" t="str">
        <f t="shared" ca="1" si="222"/>
        <v/>
      </c>
      <c r="I3797" s="877" t="str">
        <f t="shared" ca="1" si="223"/>
        <v/>
      </c>
    </row>
    <row r="3798" spans="1:9" x14ac:dyDescent="0.35">
      <c r="A3798" s="873" t="b">
        <f t="shared" ca="1" si="218"/>
        <v>0</v>
      </c>
      <c r="B3798" s="884" t="str">
        <f ca="1">IF(COUNTA(G$3073:G3797)=1,"",OFFSET(B3798,-COUNTA(G$3073:G3797)+1,0))</f>
        <v>a1b5500000237VkAAI</v>
      </c>
      <c r="C3798" s="878">
        <f ca="1">IF(COUNTA(G$3073:G3797)=1,"",OFFSET(C3798,-COUNTA(G$3073:G3797)+1,0))</f>
        <v>11</v>
      </c>
      <c r="D3798" s="873">
        <f t="shared" si="219"/>
        <v>243</v>
      </c>
      <c r="E3798" s="873">
        <f t="shared" ca="1" si="220"/>
        <v>3</v>
      </c>
      <c r="F3798" s="873">
        <f t="shared" ca="1" si="221"/>
        <v>19</v>
      </c>
      <c r="G3798" s="873"/>
      <c r="H3798" s="877" t="str">
        <f t="shared" ca="1" si="222"/>
        <v/>
      </c>
      <c r="I3798" s="877" t="str">
        <f t="shared" ca="1" si="223"/>
        <v/>
      </c>
    </row>
    <row r="3799" spans="1:9" x14ac:dyDescent="0.35">
      <c r="A3799" s="873" t="b">
        <f t="shared" ca="1" si="218"/>
        <v>0</v>
      </c>
      <c r="B3799" s="884" t="str">
        <f ca="1">IF(COUNTA(G$3073:G3798)=1,"",OFFSET(B3799,-COUNTA(G$3073:G3798)+1,0))</f>
        <v>a1b5500000237X2AAI</v>
      </c>
      <c r="C3799" s="878">
        <f ca="1">IF(COUNTA(G$3073:G3798)=1,"",OFFSET(C3799,-COUNTA(G$3073:G3798)+1,0))</f>
        <v>11</v>
      </c>
      <c r="D3799" s="873">
        <f t="shared" si="219"/>
        <v>244</v>
      </c>
      <c r="E3799" s="873">
        <f t="shared" ca="1" si="220"/>
        <v>4</v>
      </c>
      <c r="F3799" s="873">
        <f t="shared" ca="1" si="221"/>
        <v>19</v>
      </c>
      <c r="G3799" s="873"/>
      <c r="H3799" s="877" t="str">
        <f t="shared" ca="1" si="222"/>
        <v/>
      </c>
      <c r="I3799" s="877" t="str">
        <f t="shared" ca="1" si="223"/>
        <v/>
      </c>
    </row>
    <row r="3800" spans="1:9" x14ac:dyDescent="0.35">
      <c r="A3800" s="873" t="b">
        <f t="shared" ca="1" si="218"/>
        <v>0</v>
      </c>
      <c r="B3800" s="884" t="str">
        <f ca="1">IF(COUNTA(G$3073:G3799)=1,"",OFFSET(B3800,-COUNTA(G$3073:G3799)+1,0))</f>
        <v>a1b5500000237YKAAY</v>
      </c>
      <c r="C3800" s="878">
        <f ca="1">IF(COUNTA(G$3073:G3799)=1,"",OFFSET(C3800,-COUNTA(G$3073:G3799)+1,0))</f>
        <v>11</v>
      </c>
      <c r="D3800" s="873">
        <f t="shared" si="219"/>
        <v>245</v>
      </c>
      <c r="E3800" s="873">
        <f t="shared" ca="1" si="220"/>
        <v>5</v>
      </c>
      <c r="F3800" s="873">
        <f t="shared" ca="1" si="221"/>
        <v>19</v>
      </c>
      <c r="G3800" s="873"/>
      <c r="H3800" s="877" t="str">
        <f t="shared" ca="1" si="222"/>
        <v/>
      </c>
      <c r="I3800" s="877" t="str">
        <f t="shared" ca="1" si="223"/>
        <v/>
      </c>
    </row>
    <row r="3801" spans="1:9" x14ac:dyDescent="0.35">
      <c r="A3801" s="873" t="b">
        <f t="shared" ca="1" si="218"/>
        <v>0</v>
      </c>
      <c r="B3801" s="884" t="str">
        <f ca="1">IF(COUNTA(G$3073:G3800)=1,"",OFFSET(B3801,-COUNTA(G$3073:G3800)+1,0))</f>
        <v>a1b5500000237ZcAAI</v>
      </c>
      <c r="C3801" s="878">
        <f ca="1">IF(COUNTA(G$3073:G3800)=1,"",OFFSET(C3801,-COUNTA(G$3073:G3800)+1,0))</f>
        <v>11</v>
      </c>
      <c r="D3801" s="873">
        <f t="shared" si="219"/>
        <v>246</v>
      </c>
      <c r="E3801" s="873">
        <f t="shared" ca="1" si="220"/>
        <v>6</v>
      </c>
      <c r="F3801" s="873">
        <f t="shared" ca="1" si="221"/>
        <v>19</v>
      </c>
      <c r="G3801" s="873"/>
      <c r="H3801" s="877" t="str">
        <f t="shared" ca="1" si="222"/>
        <v/>
      </c>
      <c r="I3801" s="877" t="str">
        <f t="shared" ca="1" si="223"/>
        <v/>
      </c>
    </row>
    <row r="3802" spans="1:9" x14ac:dyDescent="0.35">
      <c r="A3802" s="873" t="b">
        <f t="shared" ca="1" si="218"/>
        <v>0</v>
      </c>
      <c r="B3802" s="884" t="str">
        <f ca="1">IF(COUNTA(G$3073:G3801)=1,"",OFFSET(B3802,-COUNTA(G$3073:G3801)+1,0))</f>
        <v>a1b5500000237auAAA</v>
      </c>
      <c r="C3802" s="878">
        <f ca="1">IF(COUNTA(G$3073:G3801)=1,"",OFFSET(C3802,-COUNTA(G$3073:G3801)+1,0))</f>
        <v>11</v>
      </c>
      <c r="D3802" s="873">
        <f t="shared" si="219"/>
        <v>247</v>
      </c>
      <c r="E3802" s="873">
        <f t="shared" ca="1" si="220"/>
        <v>7</v>
      </c>
      <c r="F3802" s="873">
        <f t="shared" ca="1" si="221"/>
        <v>19</v>
      </c>
      <c r="G3802" s="873"/>
      <c r="H3802" s="877" t="str">
        <f t="shared" ca="1" si="222"/>
        <v/>
      </c>
      <c r="I3802" s="877" t="str">
        <f t="shared" ca="1" si="223"/>
        <v/>
      </c>
    </row>
    <row r="3803" spans="1:9" x14ac:dyDescent="0.35">
      <c r="A3803" s="873" t="b">
        <f t="shared" ca="1" si="218"/>
        <v>0</v>
      </c>
      <c r="B3803" s="884" t="str">
        <f ca="1">IF(COUNTA(G$3073:G3802)=1,"",OFFSET(B3803,-COUNTA(G$3073:G3802)+1,0))</f>
        <v>a1b5500000237cCAAQ</v>
      </c>
      <c r="C3803" s="878">
        <f ca="1">IF(COUNTA(G$3073:G3802)=1,"",OFFSET(C3803,-COUNTA(G$3073:G3802)+1,0))</f>
        <v>11</v>
      </c>
      <c r="D3803" s="873">
        <f t="shared" si="219"/>
        <v>248</v>
      </c>
      <c r="E3803" s="873">
        <f t="shared" ca="1" si="220"/>
        <v>8</v>
      </c>
      <c r="F3803" s="873">
        <f t="shared" ca="1" si="221"/>
        <v>19</v>
      </c>
      <c r="G3803" s="873"/>
      <c r="H3803" s="877" t="str">
        <f t="shared" ca="1" si="222"/>
        <v/>
      </c>
      <c r="I3803" s="877" t="str">
        <f t="shared" ca="1" si="223"/>
        <v/>
      </c>
    </row>
    <row r="3804" spans="1:9" x14ac:dyDescent="0.35">
      <c r="A3804" s="873" t="b">
        <f t="shared" ca="1" si="218"/>
        <v>0</v>
      </c>
      <c r="B3804" s="884" t="str">
        <f ca="1">IF(COUNTA(G$3073:G3803)=1,"",OFFSET(B3804,-COUNTA(G$3073:G3803)+1,0))</f>
        <v>a1b5500000237TBAAY</v>
      </c>
      <c r="C3804" s="878">
        <f ca="1">IF(COUNTA(G$3073:G3803)=1,"",OFFSET(C3804,-COUNTA(G$3073:G3803)+1,0))</f>
        <v>12</v>
      </c>
      <c r="D3804" s="873">
        <f t="shared" si="219"/>
        <v>249</v>
      </c>
      <c r="E3804" s="873">
        <f t="shared" ca="1" si="220"/>
        <v>1</v>
      </c>
      <c r="F3804" s="873">
        <f t="shared" ca="1" si="221"/>
        <v>20</v>
      </c>
      <c r="G3804" s="873"/>
      <c r="H3804" s="877" t="str">
        <f t="shared" ca="1" si="222"/>
        <v/>
      </c>
      <c r="I3804" s="877" t="str">
        <f t="shared" ca="1" si="223"/>
        <v/>
      </c>
    </row>
    <row r="3805" spans="1:9" x14ac:dyDescent="0.35">
      <c r="A3805" s="873" t="b">
        <f t="shared" ca="1" si="218"/>
        <v>0</v>
      </c>
      <c r="B3805" s="884" t="str">
        <f ca="1">IF(COUNTA(G$3073:G3804)=1,"",OFFSET(B3805,-COUNTA(G$3073:G3804)+1,0))</f>
        <v>a1b5500000237UTAAY</v>
      </c>
      <c r="C3805" s="878">
        <f ca="1">IF(COUNTA(G$3073:G3804)=1,"",OFFSET(C3805,-COUNTA(G$3073:G3804)+1,0))</f>
        <v>12</v>
      </c>
      <c r="D3805" s="873">
        <f t="shared" si="219"/>
        <v>250</v>
      </c>
      <c r="E3805" s="873">
        <f t="shared" ca="1" si="220"/>
        <v>2</v>
      </c>
      <c r="F3805" s="873">
        <f t="shared" ca="1" si="221"/>
        <v>20</v>
      </c>
      <c r="G3805" s="873"/>
      <c r="H3805" s="877" t="str">
        <f t="shared" ca="1" si="222"/>
        <v/>
      </c>
      <c r="I3805" s="877" t="str">
        <f t="shared" ca="1" si="223"/>
        <v/>
      </c>
    </row>
    <row r="3806" spans="1:9" x14ac:dyDescent="0.35">
      <c r="A3806" s="873" t="b">
        <f t="shared" ca="1" si="218"/>
        <v>0</v>
      </c>
      <c r="B3806" s="884" t="str">
        <f ca="1">IF(COUNTA(G$3073:G3805)=1,"",OFFSET(B3806,-COUNTA(G$3073:G3805)+1,0))</f>
        <v>a1b5500000237VlAAI</v>
      </c>
      <c r="C3806" s="878">
        <f ca="1">IF(COUNTA(G$3073:G3805)=1,"",OFFSET(C3806,-COUNTA(G$3073:G3805)+1,0))</f>
        <v>12</v>
      </c>
      <c r="D3806" s="873">
        <f t="shared" si="219"/>
        <v>251</v>
      </c>
      <c r="E3806" s="873">
        <f t="shared" ca="1" si="220"/>
        <v>3</v>
      </c>
      <c r="F3806" s="873">
        <f t="shared" ca="1" si="221"/>
        <v>20</v>
      </c>
      <c r="G3806" s="873"/>
      <c r="H3806" s="877" t="str">
        <f t="shared" ca="1" si="222"/>
        <v/>
      </c>
      <c r="I3806" s="877" t="str">
        <f t="shared" ca="1" si="223"/>
        <v/>
      </c>
    </row>
    <row r="3807" spans="1:9" x14ac:dyDescent="0.35">
      <c r="A3807" s="873" t="b">
        <f t="shared" ca="1" si="218"/>
        <v>0</v>
      </c>
      <c r="B3807" s="884" t="str">
        <f ca="1">IF(COUNTA(G$3073:G3806)=1,"",OFFSET(B3807,-COUNTA(G$3073:G3806)+1,0))</f>
        <v>a1b5500000237X3AAI</v>
      </c>
      <c r="C3807" s="878">
        <f ca="1">IF(COUNTA(G$3073:G3806)=1,"",OFFSET(C3807,-COUNTA(G$3073:G3806)+1,0))</f>
        <v>12</v>
      </c>
      <c r="D3807" s="873">
        <f t="shared" si="219"/>
        <v>252</v>
      </c>
      <c r="E3807" s="873">
        <f t="shared" ca="1" si="220"/>
        <v>4</v>
      </c>
      <c r="F3807" s="873">
        <f t="shared" ca="1" si="221"/>
        <v>20</v>
      </c>
      <c r="G3807" s="873"/>
      <c r="H3807" s="877" t="str">
        <f t="shared" ca="1" si="222"/>
        <v/>
      </c>
      <c r="I3807" s="877" t="str">
        <f t="shared" ca="1" si="223"/>
        <v/>
      </c>
    </row>
    <row r="3808" spans="1:9" x14ac:dyDescent="0.35">
      <c r="A3808" s="873" t="b">
        <f t="shared" ca="1" si="218"/>
        <v>0</v>
      </c>
      <c r="B3808" s="884" t="str">
        <f ca="1">IF(COUNTA(G$3073:G3807)=1,"",OFFSET(B3808,-COUNTA(G$3073:G3807)+1,0))</f>
        <v>a1b5500000237YLAAY</v>
      </c>
      <c r="C3808" s="878">
        <f ca="1">IF(COUNTA(G$3073:G3807)=1,"",OFFSET(C3808,-COUNTA(G$3073:G3807)+1,0))</f>
        <v>12</v>
      </c>
      <c r="D3808" s="873">
        <f t="shared" si="219"/>
        <v>253</v>
      </c>
      <c r="E3808" s="873">
        <f t="shared" ca="1" si="220"/>
        <v>5</v>
      </c>
      <c r="F3808" s="873">
        <f t="shared" ca="1" si="221"/>
        <v>20</v>
      </c>
      <c r="G3808" s="873"/>
      <c r="H3808" s="877" t="str">
        <f t="shared" ca="1" si="222"/>
        <v/>
      </c>
      <c r="I3808" s="877" t="str">
        <f t="shared" ca="1" si="223"/>
        <v/>
      </c>
    </row>
    <row r="3809" spans="1:9" x14ac:dyDescent="0.35">
      <c r="A3809" s="873" t="b">
        <f t="shared" ca="1" si="218"/>
        <v>0</v>
      </c>
      <c r="B3809" s="884" t="str">
        <f ca="1">IF(COUNTA(G$3073:G3808)=1,"",OFFSET(B3809,-COUNTA(G$3073:G3808)+1,0))</f>
        <v>a1b5500000237ZdAAI</v>
      </c>
      <c r="C3809" s="878">
        <f ca="1">IF(COUNTA(G$3073:G3808)=1,"",OFFSET(C3809,-COUNTA(G$3073:G3808)+1,0))</f>
        <v>12</v>
      </c>
      <c r="D3809" s="873">
        <f t="shared" si="219"/>
        <v>254</v>
      </c>
      <c r="E3809" s="873">
        <f t="shared" ca="1" si="220"/>
        <v>6</v>
      </c>
      <c r="F3809" s="873">
        <f t="shared" ca="1" si="221"/>
        <v>20</v>
      </c>
      <c r="G3809" s="873"/>
      <c r="H3809" s="877" t="str">
        <f t="shared" ca="1" si="222"/>
        <v/>
      </c>
      <c r="I3809" s="877" t="str">
        <f t="shared" ca="1" si="223"/>
        <v/>
      </c>
    </row>
    <row r="3810" spans="1:9" x14ac:dyDescent="0.35">
      <c r="A3810" s="873" t="b">
        <f t="shared" ca="1" si="218"/>
        <v>0</v>
      </c>
      <c r="B3810" s="884" t="str">
        <f ca="1">IF(COUNTA(G$3073:G3809)=1,"",OFFSET(B3810,-COUNTA(G$3073:G3809)+1,0))</f>
        <v>a1b5500000237avAAA</v>
      </c>
      <c r="C3810" s="878">
        <f ca="1">IF(COUNTA(G$3073:G3809)=1,"",OFFSET(C3810,-COUNTA(G$3073:G3809)+1,0))</f>
        <v>12</v>
      </c>
      <c r="D3810" s="873">
        <f t="shared" si="219"/>
        <v>255</v>
      </c>
      <c r="E3810" s="873">
        <f t="shared" ca="1" si="220"/>
        <v>7</v>
      </c>
      <c r="F3810" s="873">
        <f t="shared" ca="1" si="221"/>
        <v>20</v>
      </c>
      <c r="G3810" s="873"/>
      <c r="H3810" s="877" t="str">
        <f t="shared" ca="1" si="222"/>
        <v/>
      </c>
      <c r="I3810" s="877" t="str">
        <f t="shared" ca="1" si="223"/>
        <v/>
      </c>
    </row>
    <row r="3811" spans="1:9" x14ac:dyDescent="0.35">
      <c r="A3811" s="873" t="b">
        <f t="shared" ca="1" si="218"/>
        <v>0</v>
      </c>
      <c r="B3811" s="884" t="str">
        <f ca="1">IF(COUNTA(G$3073:G3810)=1,"",OFFSET(B3811,-COUNTA(G$3073:G3810)+1,0))</f>
        <v>a1b5500000237cDAAQ</v>
      </c>
      <c r="C3811" s="878">
        <f ca="1">IF(COUNTA(G$3073:G3810)=1,"",OFFSET(C3811,-COUNTA(G$3073:G3810)+1,0))</f>
        <v>12</v>
      </c>
      <c r="D3811" s="873">
        <f t="shared" si="219"/>
        <v>256</v>
      </c>
      <c r="E3811" s="873">
        <f t="shared" ca="1" si="220"/>
        <v>8</v>
      </c>
      <c r="F3811" s="873">
        <f t="shared" ca="1" si="221"/>
        <v>20</v>
      </c>
      <c r="G3811" s="873"/>
      <c r="H3811" s="877" t="str">
        <f t="shared" ca="1" si="222"/>
        <v/>
      </c>
      <c r="I3811" s="877" t="str">
        <f t="shared" ca="1" si="223"/>
        <v/>
      </c>
    </row>
    <row r="3812" spans="1:9" x14ac:dyDescent="0.35">
      <c r="A3812" s="873" t="b">
        <f t="shared" ca="1" si="218"/>
        <v>0</v>
      </c>
      <c r="B3812" s="884" t="str">
        <f ca="1">IF(COUNTA(G$3073:G3811)=1,"",OFFSET(B3812,-COUNTA(G$3073:G3811)+1,0))</f>
        <v>a1b5500000237TCAAY</v>
      </c>
      <c r="C3812" s="878">
        <f ca="1">IF(COUNTA(G$3073:G3811)=1,"",OFFSET(C3812,-COUNTA(G$3073:G3811)+1,0))</f>
        <v>13</v>
      </c>
      <c r="D3812" s="873">
        <f t="shared" si="219"/>
        <v>257</v>
      </c>
      <c r="E3812" s="873">
        <f t="shared" ca="1" si="220"/>
        <v>1</v>
      </c>
      <c r="F3812" s="873">
        <f t="shared" ca="1" si="221"/>
        <v>21</v>
      </c>
      <c r="G3812" s="873"/>
      <c r="H3812" s="877" t="str">
        <f t="shared" ca="1" si="222"/>
        <v/>
      </c>
      <c r="I3812" s="877" t="str">
        <f t="shared" ca="1" si="223"/>
        <v/>
      </c>
    </row>
    <row r="3813" spans="1:9" x14ac:dyDescent="0.35">
      <c r="A3813" s="873" t="b">
        <f t="shared" ca="1" si="218"/>
        <v>0</v>
      </c>
      <c r="B3813" s="884" t="str">
        <f ca="1">IF(COUNTA(G$3073:G3812)=1,"",OFFSET(B3813,-COUNTA(G$3073:G3812)+1,0))</f>
        <v>a1b5500000237UUAAY</v>
      </c>
      <c r="C3813" s="878">
        <f ca="1">IF(COUNTA(G$3073:G3812)=1,"",OFFSET(C3813,-COUNTA(G$3073:G3812)+1,0))</f>
        <v>13</v>
      </c>
      <c r="D3813" s="873">
        <f t="shared" si="219"/>
        <v>258</v>
      </c>
      <c r="E3813" s="873">
        <f t="shared" ca="1" si="220"/>
        <v>2</v>
      </c>
      <c r="F3813" s="873">
        <f t="shared" ca="1" si="221"/>
        <v>21</v>
      </c>
      <c r="G3813" s="873"/>
      <c r="H3813" s="877" t="str">
        <f t="shared" ca="1" si="222"/>
        <v/>
      </c>
      <c r="I3813" s="877" t="str">
        <f t="shared" ca="1" si="223"/>
        <v/>
      </c>
    </row>
    <row r="3814" spans="1:9" x14ac:dyDescent="0.35">
      <c r="A3814" s="873" t="b">
        <f t="shared" ca="1" si="218"/>
        <v>0</v>
      </c>
      <c r="B3814" s="884" t="str">
        <f ca="1">IF(COUNTA(G$3073:G3813)=1,"",OFFSET(B3814,-COUNTA(G$3073:G3813)+1,0))</f>
        <v>a1b5500000237VmAAI</v>
      </c>
      <c r="C3814" s="878">
        <f ca="1">IF(COUNTA(G$3073:G3813)=1,"",OFFSET(C3814,-COUNTA(G$3073:G3813)+1,0))</f>
        <v>13</v>
      </c>
      <c r="D3814" s="873">
        <f t="shared" si="219"/>
        <v>259</v>
      </c>
      <c r="E3814" s="873">
        <f t="shared" ca="1" si="220"/>
        <v>3</v>
      </c>
      <c r="F3814" s="873">
        <f t="shared" ca="1" si="221"/>
        <v>21</v>
      </c>
      <c r="G3814" s="873"/>
      <c r="H3814" s="877" t="str">
        <f t="shared" ca="1" si="222"/>
        <v/>
      </c>
      <c r="I3814" s="877" t="str">
        <f t="shared" ca="1" si="223"/>
        <v/>
      </c>
    </row>
    <row r="3815" spans="1:9" x14ac:dyDescent="0.35">
      <c r="A3815" s="873" t="b">
        <f t="shared" ca="1" si="218"/>
        <v>0</v>
      </c>
      <c r="B3815" s="884" t="str">
        <f ca="1">IF(COUNTA(G$3073:G3814)=1,"",OFFSET(B3815,-COUNTA(G$3073:G3814)+1,0))</f>
        <v>a1b5500000237X4AAI</v>
      </c>
      <c r="C3815" s="878">
        <f ca="1">IF(COUNTA(G$3073:G3814)=1,"",OFFSET(C3815,-COUNTA(G$3073:G3814)+1,0))</f>
        <v>13</v>
      </c>
      <c r="D3815" s="873">
        <f t="shared" si="219"/>
        <v>260</v>
      </c>
      <c r="E3815" s="873">
        <f t="shared" ca="1" si="220"/>
        <v>4</v>
      </c>
      <c r="F3815" s="873">
        <f t="shared" ca="1" si="221"/>
        <v>21</v>
      </c>
      <c r="G3815" s="873"/>
      <c r="H3815" s="877" t="str">
        <f t="shared" ca="1" si="222"/>
        <v/>
      </c>
      <c r="I3815" s="877" t="str">
        <f t="shared" ca="1" si="223"/>
        <v/>
      </c>
    </row>
    <row r="3816" spans="1:9" x14ac:dyDescent="0.35">
      <c r="A3816" s="873" t="b">
        <f t="shared" ca="1" si="218"/>
        <v>0</v>
      </c>
      <c r="B3816" s="884" t="str">
        <f ca="1">IF(COUNTA(G$3073:G3815)=1,"",OFFSET(B3816,-COUNTA(G$3073:G3815)+1,0))</f>
        <v>a1b5500000237YMAAY</v>
      </c>
      <c r="C3816" s="878">
        <f ca="1">IF(COUNTA(G$3073:G3815)=1,"",OFFSET(C3816,-COUNTA(G$3073:G3815)+1,0))</f>
        <v>13</v>
      </c>
      <c r="D3816" s="873">
        <f t="shared" si="219"/>
        <v>261</v>
      </c>
      <c r="E3816" s="873">
        <f t="shared" ca="1" si="220"/>
        <v>5</v>
      </c>
      <c r="F3816" s="873">
        <f t="shared" ca="1" si="221"/>
        <v>21</v>
      </c>
      <c r="G3816" s="873"/>
      <c r="H3816" s="877" t="str">
        <f t="shared" ca="1" si="222"/>
        <v/>
      </c>
      <c r="I3816" s="877" t="str">
        <f t="shared" ca="1" si="223"/>
        <v/>
      </c>
    </row>
    <row r="3817" spans="1:9" x14ac:dyDescent="0.35">
      <c r="A3817" s="873" t="b">
        <f t="shared" ca="1" si="218"/>
        <v>0</v>
      </c>
      <c r="B3817" s="884" t="str">
        <f ca="1">IF(COUNTA(G$3073:G3816)=1,"",OFFSET(B3817,-COUNTA(G$3073:G3816)+1,0))</f>
        <v>a1b5500000237ZeAAI</v>
      </c>
      <c r="C3817" s="878">
        <f ca="1">IF(COUNTA(G$3073:G3816)=1,"",OFFSET(C3817,-COUNTA(G$3073:G3816)+1,0))</f>
        <v>13</v>
      </c>
      <c r="D3817" s="873">
        <f t="shared" si="219"/>
        <v>262</v>
      </c>
      <c r="E3817" s="873">
        <f t="shared" ca="1" si="220"/>
        <v>6</v>
      </c>
      <c r="F3817" s="873">
        <f t="shared" ca="1" si="221"/>
        <v>21</v>
      </c>
      <c r="G3817" s="873"/>
      <c r="H3817" s="877" t="str">
        <f t="shared" ca="1" si="222"/>
        <v/>
      </c>
      <c r="I3817" s="877" t="str">
        <f t="shared" ca="1" si="223"/>
        <v/>
      </c>
    </row>
    <row r="3818" spans="1:9" x14ac:dyDescent="0.35">
      <c r="A3818" s="873" t="b">
        <f t="shared" ca="1" si="218"/>
        <v>0</v>
      </c>
      <c r="B3818" s="884" t="str">
        <f ca="1">IF(COUNTA(G$3073:G3817)=1,"",OFFSET(B3818,-COUNTA(G$3073:G3817)+1,0))</f>
        <v>a1b5500000237awAAA</v>
      </c>
      <c r="C3818" s="878">
        <f ca="1">IF(COUNTA(G$3073:G3817)=1,"",OFFSET(C3818,-COUNTA(G$3073:G3817)+1,0))</f>
        <v>13</v>
      </c>
      <c r="D3818" s="873">
        <f t="shared" si="219"/>
        <v>263</v>
      </c>
      <c r="E3818" s="873">
        <f t="shared" ca="1" si="220"/>
        <v>7</v>
      </c>
      <c r="F3818" s="873">
        <f t="shared" ca="1" si="221"/>
        <v>21</v>
      </c>
      <c r="G3818" s="873"/>
      <c r="H3818" s="877" t="str">
        <f t="shared" ca="1" si="222"/>
        <v/>
      </c>
      <c r="I3818" s="877" t="str">
        <f t="shared" ca="1" si="223"/>
        <v/>
      </c>
    </row>
    <row r="3819" spans="1:9" x14ac:dyDescent="0.35">
      <c r="A3819" s="873" t="b">
        <f t="shared" ca="1" si="218"/>
        <v>0</v>
      </c>
      <c r="B3819" s="884" t="str">
        <f ca="1">IF(COUNTA(G$3073:G3818)=1,"",OFFSET(B3819,-COUNTA(G$3073:G3818)+1,0))</f>
        <v>a1b5500000237cEAAQ</v>
      </c>
      <c r="C3819" s="878">
        <f ca="1">IF(COUNTA(G$3073:G3818)=1,"",OFFSET(C3819,-COUNTA(G$3073:G3818)+1,0))</f>
        <v>13</v>
      </c>
      <c r="D3819" s="873">
        <f t="shared" si="219"/>
        <v>264</v>
      </c>
      <c r="E3819" s="873">
        <f t="shared" ca="1" si="220"/>
        <v>8</v>
      </c>
      <c r="F3819" s="873">
        <f t="shared" ca="1" si="221"/>
        <v>21</v>
      </c>
      <c r="G3819" s="873"/>
      <c r="H3819" s="877" t="str">
        <f t="shared" ca="1" si="222"/>
        <v/>
      </c>
      <c r="I3819" s="877" t="str">
        <f t="shared" ca="1" si="223"/>
        <v/>
      </c>
    </row>
    <row r="3820" spans="1:9" x14ac:dyDescent="0.35">
      <c r="A3820" s="873" t="b">
        <f t="shared" ca="1" si="218"/>
        <v>0</v>
      </c>
      <c r="B3820" s="884" t="str">
        <f ca="1">IF(COUNTA(G$3073:G3819)=1,"",OFFSET(B3820,-COUNTA(G$3073:G3819)+1,0))</f>
        <v>a1b5500000237TDAAY</v>
      </c>
      <c r="C3820" s="878">
        <f ca="1">IF(COUNTA(G$3073:G3819)=1,"",OFFSET(C3820,-COUNTA(G$3073:G3819)+1,0))</f>
        <v>14</v>
      </c>
      <c r="D3820" s="873">
        <f t="shared" si="219"/>
        <v>265</v>
      </c>
      <c r="E3820" s="873">
        <f t="shared" ca="1" si="220"/>
        <v>1</v>
      </c>
      <c r="F3820" s="873">
        <f t="shared" ca="1" si="221"/>
        <v>22</v>
      </c>
      <c r="G3820" s="873"/>
      <c r="H3820" s="877" t="str">
        <f t="shared" ca="1" si="222"/>
        <v/>
      </c>
      <c r="I3820" s="877" t="str">
        <f t="shared" ca="1" si="223"/>
        <v/>
      </c>
    </row>
    <row r="3821" spans="1:9" x14ac:dyDescent="0.35">
      <c r="A3821" s="873" t="b">
        <f t="shared" ca="1" si="218"/>
        <v>0</v>
      </c>
      <c r="B3821" s="884" t="str">
        <f ca="1">IF(COUNTA(G$3073:G3820)=1,"",OFFSET(B3821,-COUNTA(G$3073:G3820)+1,0))</f>
        <v>a1b5500000237UVAAY</v>
      </c>
      <c r="C3821" s="878">
        <f ca="1">IF(COUNTA(G$3073:G3820)=1,"",OFFSET(C3821,-COUNTA(G$3073:G3820)+1,0))</f>
        <v>14</v>
      </c>
      <c r="D3821" s="873">
        <f t="shared" si="219"/>
        <v>266</v>
      </c>
      <c r="E3821" s="873">
        <f t="shared" ca="1" si="220"/>
        <v>2</v>
      </c>
      <c r="F3821" s="873">
        <f t="shared" ca="1" si="221"/>
        <v>22</v>
      </c>
      <c r="G3821" s="873"/>
      <c r="H3821" s="877" t="str">
        <f t="shared" ca="1" si="222"/>
        <v/>
      </c>
      <c r="I3821" s="877" t="str">
        <f t="shared" ca="1" si="223"/>
        <v/>
      </c>
    </row>
    <row r="3822" spans="1:9" x14ac:dyDescent="0.35">
      <c r="A3822" s="873" t="b">
        <f t="shared" ca="1" si="218"/>
        <v>0</v>
      </c>
      <c r="B3822" s="884" t="str">
        <f ca="1">IF(COUNTA(G$3073:G3821)=1,"",OFFSET(B3822,-COUNTA(G$3073:G3821)+1,0))</f>
        <v>a1b5500000237VnAAI</v>
      </c>
      <c r="C3822" s="878">
        <f ca="1">IF(COUNTA(G$3073:G3821)=1,"",OFFSET(C3822,-COUNTA(G$3073:G3821)+1,0))</f>
        <v>14</v>
      </c>
      <c r="D3822" s="873">
        <f t="shared" si="219"/>
        <v>267</v>
      </c>
      <c r="E3822" s="873">
        <f t="shared" ca="1" si="220"/>
        <v>3</v>
      </c>
      <c r="F3822" s="873">
        <f t="shared" ca="1" si="221"/>
        <v>22</v>
      </c>
      <c r="G3822" s="873"/>
      <c r="H3822" s="877" t="str">
        <f t="shared" ca="1" si="222"/>
        <v/>
      </c>
      <c r="I3822" s="877" t="str">
        <f t="shared" ca="1" si="223"/>
        <v/>
      </c>
    </row>
    <row r="3823" spans="1:9" x14ac:dyDescent="0.35">
      <c r="A3823" s="873" t="b">
        <f t="shared" ca="1" si="218"/>
        <v>0</v>
      </c>
      <c r="B3823" s="884" t="str">
        <f ca="1">IF(COUNTA(G$3073:G3822)=1,"",OFFSET(B3823,-COUNTA(G$3073:G3822)+1,0))</f>
        <v>a1b5500000237X5AAI</v>
      </c>
      <c r="C3823" s="878">
        <f ca="1">IF(COUNTA(G$3073:G3822)=1,"",OFFSET(C3823,-COUNTA(G$3073:G3822)+1,0))</f>
        <v>14</v>
      </c>
      <c r="D3823" s="873">
        <f t="shared" si="219"/>
        <v>268</v>
      </c>
      <c r="E3823" s="873">
        <f t="shared" ca="1" si="220"/>
        <v>4</v>
      </c>
      <c r="F3823" s="873">
        <f t="shared" ca="1" si="221"/>
        <v>22</v>
      </c>
      <c r="G3823" s="873"/>
      <c r="H3823" s="877" t="str">
        <f t="shared" ca="1" si="222"/>
        <v/>
      </c>
      <c r="I3823" s="877" t="str">
        <f t="shared" ca="1" si="223"/>
        <v/>
      </c>
    </row>
    <row r="3824" spans="1:9" x14ac:dyDescent="0.35">
      <c r="A3824" s="873" t="b">
        <f t="shared" ca="1" si="218"/>
        <v>0</v>
      </c>
      <c r="B3824" s="884" t="str">
        <f ca="1">IF(COUNTA(G$3073:G3823)=1,"",OFFSET(B3824,-COUNTA(G$3073:G3823)+1,0))</f>
        <v>a1b5500000237YNAAY</v>
      </c>
      <c r="C3824" s="878">
        <f ca="1">IF(COUNTA(G$3073:G3823)=1,"",OFFSET(C3824,-COUNTA(G$3073:G3823)+1,0))</f>
        <v>14</v>
      </c>
      <c r="D3824" s="873">
        <f t="shared" si="219"/>
        <v>269</v>
      </c>
      <c r="E3824" s="873">
        <f t="shared" ca="1" si="220"/>
        <v>5</v>
      </c>
      <c r="F3824" s="873">
        <f t="shared" ca="1" si="221"/>
        <v>22</v>
      </c>
      <c r="G3824" s="873"/>
      <c r="H3824" s="877" t="str">
        <f t="shared" ca="1" si="222"/>
        <v/>
      </c>
      <c r="I3824" s="877" t="str">
        <f t="shared" ca="1" si="223"/>
        <v/>
      </c>
    </row>
    <row r="3825" spans="1:9" x14ac:dyDescent="0.35">
      <c r="A3825" s="873" t="b">
        <f t="shared" ca="1" si="218"/>
        <v>0</v>
      </c>
      <c r="B3825" s="884" t="str">
        <f ca="1">IF(COUNTA(G$3073:G3824)=1,"",OFFSET(B3825,-COUNTA(G$3073:G3824)+1,0))</f>
        <v>a1b5500000237ZfAAI</v>
      </c>
      <c r="C3825" s="878">
        <f ca="1">IF(COUNTA(G$3073:G3824)=1,"",OFFSET(C3825,-COUNTA(G$3073:G3824)+1,0))</f>
        <v>14</v>
      </c>
      <c r="D3825" s="873">
        <f t="shared" si="219"/>
        <v>270</v>
      </c>
      <c r="E3825" s="873">
        <f t="shared" ca="1" si="220"/>
        <v>6</v>
      </c>
      <c r="F3825" s="873">
        <f t="shared" ca="1" si="221"/>
        <v>22</v>
      </c>
      <c r="G3825" s="873"/>
      <c r="H3825" s="877" t="str">
        <f t="shared" ca="1" si="222"/>
        <v/>
      </c>
      <c r="I3825" s="877" t="str">
        <f t="shared" ca="1" si="223"/>
        <v/>
      </c>
    </row>
    <row r="3826" spans="1:9" x14ac:dyDescent="0.35">
      <c r="A3826" s="873" t="b">
        <f t="shared" ca="1" si="218"/>
        <v>0</v>
      </c>
      <c r="B3826" s="884" t="str">
        <f ca="1">IF(COUNTA(G$3073:G3825)=1,"",OFFSET(B3826,-COUNTA(G$3073:G3825)+1,0))</f>
        <v>a1b5500000237axAAA</v>
      </c>
      <c r="C3826" s="878">
        <f ca="1">IF(COUNTA(G$3073:G3825)=1,"",OFFSET(C3826,-COUNTA(G$3073:G3825)+1,0))</f>
        <v>14</v>
      </c>
      <c r="D3826" s="873">
        <f t="shared" si="219"/>
        <v>271</v>
      </c>
      <c r="E3826" s="873">
        <f t="shared" ca="1" si="220"/>
        <v>7</v>
      </c>
      <c r="F3826" s="873">
        <f t="shared" ca="1" si="221"/>
        <v>22</v>
      </c>
      <c r="G3826" s="873"/>
      <c r="H3826" s="877" t="str">
        <f t="shared" ca="1" si="222"/>
        <v/>
      </c>
      <c r="I3826" s="877" t="str">
        <f t="shared" ca="1" si="223"/>
        <v/>
      </c>
    </row>
    <row r="3827" spans="1:9" x14ac:dyDescent="0.35">
      <c r="A3827" s="873" t="b">
        <f t="shared" ca="1" si="218"/>
        <v>0</v>
      </c>
      <c r="B3827" s="884" t="str">
        <f ca="1">IF(COUNTA(G$3073:G3826)=1,"",OFFSET(B3827,-COUNTA(G$3073:G3826)+1,0))</f>
        <v>a1b5500000237cFAAQ</v>
      </c>
      <c r="C3827" s="878">
        <f ca="1">IF(COUNTA(G$3073:G3826)=1,"",OFFSET(C3827,-COUNTA(G$3073:G3826)+1,0))</f>
        <v>14</v>
      </c>
      <c r="D3827" s="873">
        <f t="shared" si="219"/>
        <v>272</v>
      </c>
      <c r="E3827" s="873">
        <f t="shared" ca="1" si="220"/>
        <v>8</v>
      </c>
      <c r="F3827" s="873">
        <f t="shared" ca="1" si="221"/>
        <v>22</v>
      </c>
      <c r="G3827" s="873"/>
      <c r="H3827" s="877" t="str">
        <f t="shared" ca="1" si="222"/>
        <v/>
      </c>
      <c r="I3827" s="877" t="str">
        <f t="shared" ca="1" si="223"/>
        <v/>
      </c>
    </row>
    <row r="3828" spans="1:9" x14ac:dyDescent="0.35">
      <c r="A3828" s="873" t="b">
        <f t="shared" ca="1" si="218"/>
        <v>0</v>
      </c>
      <c r="B3828" s="884" t="str">
        <f ca="1">IF(COUNTA(G$3073:G3827)=1,"",OFFSET(B3828,-COUNTA(G$3073:G3827)+1,0))</f>
        <v>a1b5500000237TEAAY</v>
      </c>
      <c r="C3828" s="878">
        <f ca="1">IF(COUNTA(G$3073:G3827)=1,"",OFFSET(C3828,-COUNTA(G$3073:G3827)+1,0))</f>
        <v>15</v>
      </c>
      <c r="D3828" s="873">
        <f t="shared" si="219"/>
        <v>273</v>
      </c>
      <c r="E3828" s="873">
        <f t="shared" ca="1" si="220"/>
        <v>1</v>
      </c>
      <c r="F3828" s="873">
        <f t="shared" ca="1" si="221"/>
        <v>23</v>
      </c>
      <c r="G3828" s="873"/>
      <c r="H3828" s="877" t="str">
        <f t="shared" ca="1" si="222"/>
        <v/>
      </c>
      <c r="I3828" s="877" t="str">
        <f t="shared" ca="1" si="223"/>
        <v/>
      </c>
    </row>
    <row r="3829" spans="1:9" x14ac:dyDescent="0.35">
      <c r="A3829" s="873" t="b">
        <f t="shared" ca="1" si="218"/>
        <v>0</v>
      </c>
      <c r="B3829" s="884" t="str">
        <f ca="1">IF(COUNTA(G$3073:G3828)=1,"",OFFSET(B3829,-COUNTA(G$3073:G3828)+1,0))</f>
        <v>a1b5500000237UWAAY</v>
      </c>
      <c r="C3829" s="878">
        <f ca="1">IF(COUNTA(G$3073:G3828)=1,"",OFFSET(C3829,-COUNTA(G$3073:G3828)+1,0))</f>
        <v>15</v>
      </c>
      <c r="D3829" s="873">
        <f t="shared" si="219"/>
        <v>274</v>
      </c>
      <c r="E3829" s="873">
        <f t="shared" ca="1" si="220"/>
        <v>2</v>
      </c>
      <c r="F3829" s="873">
        <f t="shared" ca="1" si="221"/>
        <v>23</v>
      </c>
      <c r="G3829" s="873"/>
      <c r="H3829" s="877" t="str">
        <f t="shared" ca="1" si="222"/>
        <v/>
      </c>
      <c r="I3829" s="877" t="str">
        <f t="shared" ca="1" si="223"/>
        <v/>
      </c>
    </row>
    <row r="3830" spans="1:9" x14ac:dyDescent="0.35">
      <c r="A3830" s="873" t="b">
        <f t="shared" ca="1" si="218"/>
        <v>0</v>
      </c>
      <c r="B3830" s="884" t="str">
        <f ca="1">IF(COUNTA(G$3073:G3829)=1,"",OFFSET(B3830,-COUNTA(G$3073:G3829)+1,0))</f>
        <v>a1b5500000237VoAAI</v>
      </c>
      <c r="C3830" s="878">
        <f ca="1">IF(COUNTA(G$3073:G3829)=1,"",OFFSET(C3830,-COUNTA(G$3073:G3829)+1,0))</f>
        <v>15</v>
      </c>
      <c r="D3830" s="873">
        <f t="shared" si="219"/>
        <v>275</v>
      </c>
      <c r="E3830" s="873">
        <f t="shared" ca="1" si="220"/>
        <v>3</v>
      </c>
      <c r="F3830" s="873">
        <f t="shared" ca="1" si="221"/>
        <v>23</v>
      </c>
      <c r="G3830" s="873"/>
      <c r="H3830" s="877" t="str">
        <f t="shared" ca="1" si="222"/>
        <v/>
      </c>
      <c r="I3830" s="877" t="str">
        <f t="shared" ca="1" si="223"/>
        <v/>
      </c>
    </row>
    <row r="3831" spans="1:9" x14ac:dyDescent="0.35">
      <c r="A3831" s="873" t="b">
        <f t="shared" ca="1" si="218"/>
        <v>0</v>
      </c>
      <c r="B3831" s="884" t="str">
        <f ca="1">IF(COUNTA(G$3073:G3830)=1,"",OFFSET(B3831,-COUNTA(G$3073:G3830)+1,0))</f>
        <v>a1b5500000237X6AAI</v>
      </c>
      <c r="C3831" s="878">
        <f ca="1">IF(COUNTA(G$3073:G3830)=1,"",OFFSET(C3831,-COUNTA(G$3073:G3830)+1,0))</f>
        <v>15</v>
      </c>
      <c r="D3831" s="873">
        <f t="shared" si="219"/>
        <v>276</v>
      </c>
      <c r="E3831" s="873">
        <f t="shared" ca="1" si="220"/>
        <v>4</v>
      </c>
      <c r="F3831" s="873">
        <f t="shared" ca="1" si="221"/>
        <v>23</v>
      </c>
      <c r="G3831" s="873"/>
      <c r="H3831" s="877" t="str">
        <f t="shared" ca="1" si="222"/>
        <v/>
      </c>
      <c r="I3831" s="877" t="str">
        <f t="shared" ca="1" si="223"/>
        <v/>
      </c>
    </row>
    <row r="3832" spans="1:9" x14ac:dyDescent="0.35">
      <c r="A3832" s="873" t="b">
        <f t="shared" ca="1" si="218"/>
        <v>0</v>
      </c>
      <c r="B3832" s="884" t="str">
        <f ca="1">IF(COUNTA(G$3073:G3831)=1,"",OFFSET(B3832,-COUNTA(G$3073:G3831)+1,0))</f>
        <v>a1b5500000237YOAAY</v>
      </c>
      <c r="C3832" s="878">
        <f ca="1">IF(COUNTA(G$3073:G3831)=1,"",OFFSET(C3832,-COUNTA(G$3073:G3831)+1,0))</f>
        <v>15</v>
      </c>
      <c r="D3832" s="873">
        <f t="shared" si="219"/>
        <v>277</v>
      </c>
      <c r="E3832" s="873">
        <f t="shared" ca="1" si="220"/>
        <v>5</v>
      </c>
      <c r="F3832" s="873">
        <f t="shared" ca="1" si="221"/>
        <v>23</v>
      </c>
      <c r="G3832" s="873"/>
      <c r="H3832" s="877" t="str">
        <f t="shared" ca="1" si="222"/>
        <v/>
      </c>
      <c r="I3832" s="877" t="str">
        <f t="shared" ca="1" si="223"/>
        <v/>
      </c>
    </row>
    <row r="3833" spans="1:9" x14ac:dyDescent="0.35">
      <c r="A3833" s="873" t="b">
        <f t="shared" ca="1" si="218"/>
        <v>0</v>
      </c>
      <c r="B3833" s="884" t="str">
        <f ca="1">IF(COUNTA(G$3073:G3832)=1,"",OFFSET(B3833,-COUNTA(G$3073:G3832)+1,0))</f>
        <v>a1b5500000237ZgAAI</v>
      </c>
      <c r="C3833" s="878">
        <f ca="1">IF(COUNTA(G$3073:G3832)=1,"",OFFSET(C3833,-COUNTA(G$3073:G3832)+1,0))</f>
        <v>15</v>
      </c>
      <c r="D3833" s="873">
        <f t="shared" si="219"/>
        <v>278</v>
      </c>
      <c r="E3833" s="873">
        <f t="shared" ca="1" si="220"/>
        <v>6</v>
      </c>
      <c r="F3833" s="873">
        <f t="shared" ca="1" si="221"/>
        <v>23</v>
      </c>
      <c r="G3833" s="873"/>
      <c r="H3833" s="877" t="str">
        <f t="shared" ca="1" si="222"/>
        <v/>
      </c>
      <c r="I3833" s="877" t="str">
        <f t="shared" ca="1" si="223"/>
        <v/>
      </c>
    </row>
    <row r="3834" spans="1:9" x14ac:dyDescent="0.35">
      <c r="A3834" s="873" t="b">
        <f t="shared" ca="1" si="218"/>
        <v>0</v>
      </c>
      <c r="B3834" s="884" t="str">
        <f ca="1">IF(COUNTA(G$3073:G3833)=1,"",OFFSET(B3834,-COUNTA(G$3073:G3833)+1,0))</f>
        <v>a1b5500000237ayAAA</v>
      </c>
      <c r="C3834" s="878">
        <f ca="1">IF(COUNTA(G$3073:G3833)=1,"",OFFSET(C3834,-COUNTA(G$3073:G3833)+1,0))</f>
        <v>15</v>
      </c>
      <c r="D3834" s="873">
        <f t="shared" si="219"/>
        <v>279</v>
      </c>
      <c r="E3834" s="873">
        <f t="shared" ca="1" si="220"/>
        <v>7</v>
      </c>
      <c r="F3834" s="873">
        <f t="shared" ca="1" si="221"/>
        <v>23</v>
      </c>
      <c r="G3834" s="873"/>
      <c r="H3834" s="877" t="str">
        <f t="shared" ca="1" si="222"/>
        <v/>
      </c>
      <c r="I3834" s="877" t="str">
        <f t="shared" ca="1" si="223"/>
        <v/>
      </c>
    </row>
    <row r="3835" spans="1:9" x14ac:dyDescent="0.35">
      <c r="A3835" s="873" t="b">
        <f t="shared" ca="1" si="218"/>
        <v>0</v>
      </c>
      <c r="B3835" s="884" t="str">
        <f ca="1">IF(COUNTA(G$3073:G3834)=1,"",OFFSET(B3835,-COUNTA(G$3073:G3834)+1,0))</f>
        <v>a1b5500000237cGAAQ</v>
      </c>
      <c r="C3835" s="878">
        <f ca="1">IF(COUNTA(G$3073:G3834)=1,"",OFFSET(C3835,-COUNTA(G$3073:G3834)+1,0))</f>
        <v>15</v>
      </c>
      <c r="D3835" s="873">
        <f t="shared" si="219"/>
        <v>280</v>
      </c>
      <c r="E3835" s="873">
        <f t="shared" ca="1" si="220"/>
        <v>8</v>
      </c>
      <c r="F3835" s="873">
        <f t="shared" ca="1" si="221"/>
        <v>23</v>
      </c>
      <c r="G3835" s="873"/>
      <c r="H3835" s="877" t="str">
        <f t="shared" ca="1" si="222"/>
        <v/>
      </c>
      <c r="I3835" s="877" t="str">
        <f t="shared" ca="1" si="223"/>
        <v/>
      </c>
    </row>
    <row r="3836" spans="1:9" x14ac:dyDescent="0.35">
      <c r="A3836" s="873" t="b">
        <f t="shared" ca="1" si="218"/>
        <v>0</v>
      </c>
      <c r="B3836" s="884" t="str">
        <f ca="1">IF(COUNTA(G$3073:G3835)=1,"",OFFSET(B3836,-COUNTA(G$3073:G3835)+1,0))</f>
        <v>a1b5500000237TFAAY</v>
      </c>
      <c r="C3836" s="878">
        <f ca="1">IF(COUNTA(G$3073:G3835)=1,"",OFFSET(C3836,-COUNTA(G$3073:G3835)+1,0))</f>
        <v>16</v>
      </c>
      <c r="D3836" s="873">
        <f t="shared" si="219"/>
        <v>281</v>
      </c>
      <c r="E3836" s="873">
        <f t="shared" ca="1" si="220"/>
        <v>1</v>
      </c>
      <c r="F3836" s="873">
        <f t="shared" ca="1" si="221"/>
        <v>24</v>
      </c>
      <c r="G3836" s="873"/>
      <c r="H3836" s="877" t="str">
        <f t="shared" ca="1" si="222"/>
        <v/>
      </c>
      <c r="I3836" s="877" t="str">
        <f t="shared" ca="1" si="223"/>
        <v/>
      </c>
    </row>
    <row r="3837" spans="1:9" x14ac:dyDescent="0.35">
      <c r="A3837" s="873" t="b">
        <f t="shared" ca="1" si="218"/>
        <v>0</v>
      </c>
      <c r="B3837" s="884" t="str">
        <f ca="1">IF(COUNTA(G$3073:G3836)=1,"",OFFSET(B3837,-COUNTA(G$3073:G3836)+1,0))</f>
        <v>a1b5500000237UXAAY</v>
      </c>
      <c r="C3837" s="878">
        <f ca="1">IF(COUNTA(G$3073:G3836)=1,"",OFFSET(C3837,-COUNTA(G$3073:G3836)+1,0))</f>
        <v>16</v>
      </c>
      <c r="D3837" s="873">
        <f t="shared" si="219"/>
        <v>282</v>
      </c>
      <c r="E3837" s="873">
        <f t="shared" ca="1" si="220"/>
        <v>2</v>
      </c>
      <c r="F3837" s="873">
        <f t="shared" ca="1" si="221"/>
        <v>24</v>
      </c>
      <c r="G3837" s="873"/>
      <c r="H3837" s="877" t="str">
        <f t="shared" ca="1" si="222"/>
        <v/>
      </c>
      <c r="I3837" s="877" t="str">
        <f t="shared" ca="1" si="223"/>
        <v/>
      </c>
    </row>
    <row r="3838" spans="1:9" x14ac:dyDescent="0.35">
      <c r="A3838" s="873" t="b">
        <f t="shared" ca="1" si="218"/>
        <v>0</v>
      </c>
      <c r="B3838" s="884" t="str">
        <f ca="1">IF(COUNTA(G$3073:G3837)=1,"",OFFSET(B3838,-COUNTA(G$3073:G3837)+1,0))</f>
        <v>a1b5500000237VpAAI</v>
      </c>
      <c r="C3838" s="878">
        <f ca="1">IF(COUNTA(G$3073:G3837)=1,"",OFFSET(C3838,-COUNTA(G$3073:G3837)+1,0))</f>
        <v>16</v>
      </c>
      <c r="D3838" s="873">
        <f t="shared" si="219"/>
        <v>283</v>
      </c>
      <c r="E3838" s="873">
        <f t="shared" ca="1" si="220"/>
        <v>3</v>
      </c>
      <c r="F3838" s="873">
        <f t="shared" ca="1" si="221"/>
        <v>24</v>
      </c>
      <c r="G3838" s="873"/>
      <c r="H3838" s="877" t="str">
        <f t="shared" ca="1" si="222"/>
        <v/>
      </c>
      <c r="I3838" s="877" t="str">
        <f t="shared" ca="1" si="223"/>
        <v/>
      </c>
    </row>
    <row r="3839" spans="1:9" x14ac:dyDescent="0.35">
      <c r="A3839" s="873" t="b">
        <f t="shared" ca="1" si="218"/>
        <v>0</v>
      </c>
      <c r="B3839" s="884" t="str">
        <f ca="1">IF(COUNTA(G$3073:G3838)=1,"",OFFSET(B3839,-COUNTA(G$3073:G3838)+1,0))</f>
        <v>a1b5500000237X7AAI</v>
      </c>
      <c r="C3839" s="878">
        <f ca="1">IF(COUNTA(G$3073:G3838)=1,"",OFFSET(C3839,-COUNTA(G$3073:G3838)+1,0))</f>
        <v>16</v>
      </c>
      <c r="D3839" s="873">
        <f t="shared" si="219"/>
        <v>284</v>
      </c>
      <c r="E3839" s="873">
        <f t="shared" ca="1" si="220"/>
        <v>4</v>
      </c>
      <c r="F3839" s="873">
        <f t="shared" ca="1" si="221"/>
        <v>24</v>
      </c>
      <c r="G3839" s="873"/>
      <c r="H3839" s="877" t="str">
        <f t="shared" ca="1" si="222"/>
        <v/>
      </c>
      <c r="I3839" s="877" t="str">
        <f t="shared" ca="1" si="223"/>
        <v/>
      </c>
    </row>
    <row r="3840" spans="1:9" x14ac:dyDescent="0.35">
      <c r="A3840" s="873" t="b">
        <f t="shared" ca="1" si="218"/>
        <v>0</v>
      </c>
      <c r="B3840" s="884" t="str">
        <f ca="1">IF(COUNTA(G$3073:G3839)=1,"",OFFSET(B3840,-COUNTA(G$3073:G3839)+1,0))</f>
        <v>a1b5500000237YPAAY</v>
      </c>
      <c r="C3840" s="878">
        <f ca="1">IF(COUNTA(G$3073:G3839)=1,"",OFFSET(C3840,-COUNTA(G$3073:G3839)+1,0))</f>
        <v>16</v>
      </c>
      <c r="D3840" s="873">
        <f t="shared" si="219"/>
        <v>285</v>
      </c>
      <c r="E3840" s="873">
        <f t="shared" ca="1" si="220"/>
        <v>5</v>
      </c>
      <c r="F3840" s="873">
        <f t="shared" ca="1" si="221"/>
        <v>24</v>
      </c>
      <c r="G3840" s="873"/>
      <c r="H3840" s="877" t="str">
        <f t="shared" ca="1" si="222"/>
        <v/>
      </c>
      <c r="I3840" s="877" t="str">
        <f t="shared" ca="1" si="223"/>
        <v/>
      </c>
    </row>
    <row r="3841" spans="1:9" x14ac:dyDescent="0.35">
      <c r="A3841" s="873" t="b">
        <f t="shared" ca="1" si="218"/>
        <v>0</v>
      </c>
      <c r="B3841" s="884" t="str">
        <f ca="1">IF(COUNTA(G$3073:G3840)=1,"",OFFSET(B3841,-COUNTA(G$3073:G3840)+1,0))</f>
        <v>a1b5500000237ZhAAI</v>
      </c>
      <c r="C3841" s="878">
        <f ca="1">IF(COUNTA(G$3073:G3840)=1,"",OFFSET(C3841,-COUNTA(G$3073:G3840)+1,0))</f>
        <v>16</v>
      </c>
      <c r="D3841" s="873">
        <f t="shared" si="219"/>
        <v>286</v>
      </c>
      <c r="E3841" s="873">
        <f t="shared" ca="1" si="220"/>
        <v>6</v>
      </c>
      <c r="F3841" s="873">
        <f t="shared" ca="1" si="221"/>
        <v>24</v>
      </c>
      <c r="G3841" s="873"/>
      <c r="H3841" s="877" t="str">
        <f t="shared" ca="1" si="222"/>
        <v/>
      </c>
      <c r="I3841" s="877" t="str">
        <f t="shared" ca="1" si="223"/>
        <v/>
      </c>
    </row>
    <row r="3842" spans="1:9" x14ac:dyDescent="0.35">
      <c r="A3842" s="873" t="b">
        <f t="shared" ca="1" si="218"/>
        <v>0</v>
      </c>
      <c r="B3842" s="884" t="str">
        <f ca="1">IF(COUNTA(G$3073:G3841)=1,"",OFFSET(B3842,-COUNTA(G$3073:G3841)+1,0))</f>
        <v>a1b5500000237azAAA</v>
      </c>
      <c r="C3842" s="878">
        <f ca="1">IF(COUNTA(G$3073:G3841)=1,"",OFFSET(C3842,-COUNTA(G$3073:G3841)+1,0))</f>
        <v>16</v>
      </c>
      <c r="D3842" s="873">
        <f t="shared" si="219"/>
        <v>287</v>
      </c>
      <c r="E3842" s="873">
        <f t="shared" ca="1" si="220"/>
        <v>7</v>
      </c>
      <c r="F3842" s="873">
        <f t="shared" ca="1" si="221"/>
        <v>24</v>
      </c>
      <c r="G3842" s="873"/>
      <c r="H3842" s="877" t="str">
        <f t="shared" ca="1" si="222"/>
        <v/>
      </c>
      <c r="I3842" s="877" t="str">
        <f t="shared" ca="1" si="223"/>
        <v/>
      </c>
    </row>
    <row r="3843" spans="1:9" x14ac:dyDescent="0.35">
      <c r="A3843" s="873" t="b">
        <f t="shared" ca="1" si="218"/>
        <v>0</v>
      </c>
      <c r="B3843" s="884" t="str">
        <f ca="1">IF(COUNTA(G$3073:G3842)=1,"",OFFSET(B3843,-COUNTA(G$3073:G3842)+1,0))</f>
        <v>a1b5500000237cHAAQ</v>
      </c>
      <c r="C3843" s="878">
        <f ca="1">IF(COUNTA(G$3073:G3842)=1,"",OFFSET(C3843,-COUNTA(G$3073:G3842)+1,0))</f>
        <v>16</v>
      </c>
      <c r="D3843" s="873">
        <f t="shared" si="219"/>
        <v>288</v>
      </c>
      <c r="E3843" s="873">
        <f t="shared" ca="1" si="220"/>
        <v>8</v>
      </c>
      <c r="F3843" s="873">
        <f t="shared" ca="1" si="221"/>
        <v>24</v>
      </c>
      <c r="G3843" s="873"/>
      <c r="H3843" s="877" t="str">
        <f t="shared" ca="1" si="222"/>
        <v/>
      </c>
      <c r="I3843" s="877" t="str">
        <f t="shared" ca="1" si="223"/>
        <v/>
      </c>
    </row>
    <row r="3844" spans="1:9" x14ac:dyDescent="0.35">
      <c r="A3844" s="873" t="b">
        <f t="shared" ref="A3844:A3907" ca="1" si="224">IF(OR(AND(H3844&lt;&gt;"", H3844&lt;&gt;0), AND(I3844&lt;&gt;"",I3844&lt;&gt;0)),TRUE,FALSE)</f>
        <v>0</v>
      </c>
      <c r="B3844" s="884" t="str">
        <f ca="1">IF(COUNTA(G$3073:G3843)=1,"",OFFSET(B3844,-COUNTA(G$3073:G3843)+1,0))</f>
        <v>a1b5500000237TGAAY</v>
      </c>
      <c r="C3844" s="878">
        <f ca="1">IF(COUNTA(G$3073:G3843)=1,"",OFFSET(C3844,-COUNTA(G$3073:G3843)+1,0))</f>
        <v>17</v>
      </c>
      <c r="D3844" s="873">
        <f t="shared" ref="D3844:D3907" si="225">D3843+1</f>
        <v>289</v>
      </c>
      <c r="E3844" s="873">
        <f t="shared" ref="E3844:E3907" ca="1" si="226">COUNTIF(C3674:C3844,C3844)</f>
        <v>1</v>
      </c>
      <c r="F3844" s="873">
        <f t="shared" ref="F3844:F3907" ca="1" si="227">IF(C3844=1,9,IF(E3843=MAX(E3842:E3844),F3842+1,F3843))</f>
        <v>25</v>
      </c>
      <c r="G3844" s="873"/>
      <c r="H3844" s="877" t="str">
        <f t="shared" ref="H3844:H3907" ca="1" si="228">CHOOSE(E3844,IFERROR(IF(INDIRECT("'WPTM - Section F'!I"&amp;F3844)=0,"",INDIRECT("'WPTM - Section F'!I"&amp;$F3844)),""),IFERROR(IF(INDIRECT("'WPTM - Section F'!K"&amp;F3844)=0,"",INDIRECT("'WPTM - Section F'!K"&amp;$F3844)),""),IFERROR(IF(INDIRECT("'WPTM - Section F'!M"&amp;F3844)=0,"",INDIRECT("'WPTM - Section F'!M"&amp;$F3844)),""),IFERROR(IF(INDIRECT("'WPTM - Section F'!O"&amp;F3844)=0,"",INDIRECT("'WPTM - Section F'!O"&amp;$F3844)),""),IFERROR(IF(INDIRECT("'WPTM - Section F'!Q"&amp;F3844)=0,"",INDIRECT("'WPTM - Section F'!Q"&amp;$F3844)),""),IFERROR(IF(INDIRECT("'WPTM - Section F'!S"&amp;F3844)=0,"",INDIRECT("'WPTM - Section F'!S"&amp;$F3844)),""),IFERROR(IF(INDIRECT("'WPTM - Section F'!U"&amp;F3844)=0,"",INDIRECT("'WPTM - Section F'!U"&amp;$F3844)),""),IFERROR(IF(INDIRECT("'WPTM - Section F'!W"&amp;F3844)=0,"",INDIRECT("'WPTM - Section F'!W"&amp;$F3844)),""),)</f>
        <v/>
      </c>
      <c r="I3844" s="877" t="str">
        <f t="shared" ref="I3844:I3907" ca="1" si="229">CHOOSE(E3844,IFERROR(IF(INDIRECT("'WPTM - Section F'!H"&amp;F3844)=0,"",INDIRECT("'WPTM - Section F'!H"&amp;$F3844)),""),IFERROR(IF(INDIRECT("'WPTM - Section F'!J"&amp;F3844)=0,"",INDIRECT("'WPTM - Section F'!J"&amp;$F3844)),""),IFERROR(IF(INDIRECT("'WPTM - Section F'!L"&amp;F3844)=0,"",INDIRECT("'WPTM - Section F'!L"&amp;$F3844)),""),IFERROR(IF(INDIRECT("'WPTM - Section F'!N"&amp;F3844)=0,"",INDIRECT("'WPTM - Section F'!N"&amp;$F3844)),""),IFERROR(IF(INDIRECT("'WPTM - Section F'!P"&amp;F3844)=0,"",INDIRECT("'WPTM - Section F'!P"&amp;$F3844)),""),IFERROR(IF(INDIRECT("'WPTM - Section F'!R"&amp;F3844)=0,"",INDIRECT("'WPTM - Section F'!R"&amp;$F3844)),""),IFERROR(IF(INDIRECT("'WPTM - Section F'!T"&amp;F3844)=0,"",INDIRECT("'WPTM - Section F'!T"&amp;$F3844)),""),IFERROR(IF(INDIRECT("'WPTM - Section F'!V"&amp;F3844)=0,"",INDIRECT("'WPTM - Section F'!V"&amp;$F3844)),""),)</f>
        <v/>
      </c>
    </row>
    <row r="3845" spans="1:9" x14ac:dyDescent="0.35">
      <c r="A3845" s="873" t="b">
        <f t="shared" ca="1" si="224"/>
        <v>0</v>
      </c>
      <c r="B3845" s="884" t="str">
        <f ca="1">IF(COUNTA(G$3073:G3844)=1,"",OFFSET(B3845,-COUNTA(G$3073:G3844)+1,0))</f>
        <v>a1b5500000237UYAAY</v>
      </c>
      <c r="C3845" s="878">
        <f ca="1">IF(COUNTA(G$3073:G3844)=1,"",OFFSET(C3845,-COUNTA(G$3073:G3844)+1,0))</f>
        <v>17</v>
      </c>
      <c r="D3845" s="873">
        <f t="shared" si="225"/>
        <v>290</v>
      </c>
      <c r="E3845" s="873">
        <f t="shared" ca="1" si="226"/>
        <v>2</v>
      </c>
      <c r="F3845" s="873">
        <f t="shared" ca="1" si="227"/>
        <v>25</v>
      </c>
      <c r="G3845" s="873"/>
      <c r="H3845" s="877" t="str">
        <f t="shared" ca="1" si="228"/>
        <v/>
      </c>
      <c r="I3845" s="877" t="str">
        <f t="shared" ca="1" si="229"/>
        <v/>
      </c>
    </row>
    <row r="3846" spans="1:9" x14ac:dyDescent="0.35">
      <c r="A3846" s="873" t="b">
        <f t="shared" ca="1" si="224"/>
        <v>0</v>
      </c>
      <c r="B3846" s="884" t="str">
        <f ca="1">IF(COUNTA(G$3073:G3845)=1,"",OFFSET(B3846,-COUNTA(G$3073:G3845)+1,0))</f>
        <v>a1b5500000237VqAAI</v>
      </c>
      <c r="C3846" s="878">
        <f ca="1">IF(COUNTA(G$3073:G3845)=1,"",OFFSET(C3846,-COUNTA(G$3073:G3845)+1,0))</f>
        <v>17</v>
      </c>
      <c r="D3846" s="873">
        <f t="shared" si="225"/>
        <v>291</v>
      </c>
      <c r="E3846" s="873">
        <f t="shared" ca="1" si="226"/>
        <v>3</v>
      </c>
      <c r="F3846" s="873">
        <f t="shared" ca="1" si="227"/>
        <v>25</v>
      </c>
      <c r="G3846" s="873"/>
      <c r="H3846" s="877" t="str">
        <f t="shared" ca="1" si="228"/>
        <v/>
      </c>
      <c r="I3846" s="877" t="str">
        <f t="shared" ca="1" si="229"/>
        <v/>
      </c>
    </row>
    <row r="3847" spans="1:9" x14ac:dyDescent="0.35">
      <c r="A3847" s="873" t="b">
        <f t="shared" ca="1" si="224"/>
        <v>0</v>
      </c>
      <c r="B3847" s="884" t="str">
        <f ca="1">IF(COUNTA(G$3073:G3846)=1,"",OFFSET(B3847,-COUNTA(G$3073:G3846)+1,0))</f>
        <v>a1b5500000237X8AAI</v>
      </c>
      <c r="C3847" s="878">
        <f ca="1">IF(COUNTA(G$3073:G3846)=1,"",OFFSET(C3847,-COUNTA(G$3073:G3846)+1,0))</f>
        <v>17</v>
      </c>
      <c r="D3847" s="873">
        <f t="shared" si="225"/>
        <v>292</v>
      </c>
      <c r="E3847" s="873">
        <f t="shared" ca="1" si="226"/>
        <v>4</v>
      </c>
      <c r="F3847" s="873">
        <f t="shared" ca="1" si="227"/>
        <v>25</v>
      </c>
      <c r="G3847" s="873"/>
      <c r="H3847" s="877" t="str">
        <f t="shared" ca="1" si="228"/>
        <v/>
      </c>
      <c r="I3847" s="877" t="str">
        <f t="shared" ca="1" si="229"/>
        <v/>
      </c>
    </row>
    <row r="3848" spans="1:9" x14ac:dyDescent="0.35">
      <c r="A3848" s="873" t="b">
        <f t="shared" ca="1" si="224"/>
        <v>0</v>
      </c>
      <c r="B3848" s="884" t="str">
        <f ca="1">IF(COUNTA(G$3073:G3847)=1,"",OFFSET(B3848,-COUNTA(G$3073:G3847)+1,0))</f>
        <v>a1b5500000237YQAAY</v>
      </c>
      <c r="C3848" s="878">
        <f ca="1">IF(COUNTA(G$3073:G3847)=1,"",OFFSET(C3848,-COUNTA(G$3073:G3847)+1,0))</f>
        <v>17</v>
      </c>
      <c r="D3848" s="873">
        <f t="shared" si="225"/>
        <v>293</v>
      </c>
      <c r="E3848" s="873">
        <f t="shared" ca="1" si="226"/>
        <v>5</v>
      </c>
      <c r="F3848" s="873">
        <f t="shared" ca="1" si="227"/>
        <v>25</v>
      </c>
      <c r="G3848" s="873"/>
      <c r="H3848" s="877" t="str">
        <f t="shared" ca="1" si="228"/>
        <v/>
      </c>
      <c r="I3848" s="877" t="str">
        <f t="shared" ca="1" si="229"/>
        <v/>
      </c>
    </row>
    <row r="3849" spans="1:9" x14ac:dyDescent="0.35">
      <c r="A3849" s="873" t="b">
        <f t="shared" ca="1" si="224"/>
        <v>0</v>
      </c>
      <c r="B3849" s="884" t="str">
        <f ca="1">IF(COUNTA(G$3073:G3848)=1,"",OFFSET(B3849,-COUNTA(G$3073:G3848)+1,0))</f>
        <v>a1b5500000237ZiAAI</v>
      </c>
      <c r="C3849" s="878">
        <f ca="1">IF(COUNTA(G$3073:G3848)=1,"",OFFSET(C3849,-COUNTA(G$3073:G3848)+1,0))</f>
        <v>17</v>
      </c>
      <c r="D3849" s="873">
        <f t="shared" si="225"/>
        <v>294</v>
      </c>
      <c r="E3849" s="873">
        <f t="shared" ca="1" si="226"/>
        <v>6</v>
      </c>
      <c r="F3849" s="873">
        <f t="shared" ca="1" si="227"/>
        <v>25</v>
      </c>
      <c r="G3849" s="873"/>
      <c r="H3849" s="877" t="str">
        <f t="shared" ca="1" si="228"/>
        <v/>
      </c>
      <c r="I3849" s="877" t="str">
        <f t="shared" ca="1" si="229"/>
        <v/>
      </c>
    </row>
    <row r="3850" spans="1:9" x14ac:dyDescent="0.35">
      <c r="A3850" s="873" t="b">
        <f t="shared" ca="1" si="224"/>
        <v>0</v>
      </c>
      <c r="B3850" s="884" t="str">
        <f ca="1">IF(COUNTA(G$3073:G3849)=1,"",OFFSET(B3850,-COUNTA(G$3073:G3849)+1,0))</f>
        <v>a1b5500000237b0AAA</v>
      </c>
      <c r="C3850" s="878">
        <f ca="1">IF(COUNTA(G$3073:G3849)=1,"",OFFSET(C3850,-COUNTA(G$3073:G3849)+1,0))</f>
        <v>17</v>
      </c>
      <c r="D3850" s="873">
        <f t="shared" si="225"/>
        <v>295</v>
      </c>
      <c r="E3850" s="873">
        <f t="shared" ca="1" si="226"/>
        <v>7</v>
      </c>
      <c r="F3850" s="873">
        <f t="shared" ca="1" si="227"/>
        <v>25</v>
      </c>
      <c r="G3850" s="873"/>
      <c r="H3850" s="877" t="str">
        <f t="shared" ca="1" si="228"/>
        <v/>
      </c>
      <c r="I3850" s="877" t="str">
        <f t="shared" ca="1" si="229"/>
        <v/>
      </c>
    </row>
    <row r="3851" spans="1:9" x14ac:dyDescent="0.35">
      <c r="A3851" s="873" t="b">
        <f t="shared" ca="1" si="224"/>
        <v>0</v>
      </c>
      <c r="B3851" s="884" t="str">
        <f ca="1">IF(COUNTA(G$3073:G3850)=1,"",OFFSET(B3851,-COUNTA(G$3073:G3850)+1,0))</f>
        <v>a1b5500000237cIAAQ</v>
      </c>
      <c r="C3851" s="878">
        <f ca="1">IF(COUNTA(G$3073:G3850)=1,"",OFFSET(C3851,-COUNTA(G$3073:G3850)+1,0))</f>
        <v>17</v>
      </c>
      <c r="D3851" s="873">
        <f t="shared" si="225"/>
        <v>296</v>
      </c>
      <c r="E3851" s="873">
        <f t="shared" ca="1" si="226"/>
        <v>8</v>
      </c>
      <c r="F3851" s="873">
        <f t="shared" ca="1" si="227"/>
        <v>25</v>
      </c>
      <c r="G3851" s="873"/>
      <c r="H3851" s="877" t="str">
        <f t="shared" ca="1" si="228"/>
        <v/>
      </c>
      <c r="I3851" s="877" t="str">
        <f t="shared" ca="1" si="229"/>
        <v/>
      </c>
    </row>
    <row r="3852" spans="1:9" x14ac:dyDescent="0.35">
      <c r="A3852" s="873" t="b">
        <f t="shared" ca="1" si="224"/>
        <v>0</v>
      </c>
      <c r="B3852" s="884" t="str">
        <f ca="1">IF(COUNTA(G$3073:G3851)=1,"",OFFSET(B3852,-COUNTA(G$3073:G3851)+1,0))</f>
        <v>a1b5500000237THAAY</v>
      </c>
      <c r="C3852" s="878">
        <f ca="1">IF(COUNTA(G$3073:G3851)=1,"",OFFSET(C3852,-COUNTA(G$3073:G3851)+1,0))</f>
        <v>18</v>
      </c>
      <c r="D3852" s="873">
        <f t="shared" si="225"/>
        <v>297</v>
      </c>
      <c r="E3852" s="873">
        <f t="shared" ca="1" si="226"/>
        <v>1</v>
      </c>
      <c r="F3852" s="873">
        <f t="shared" ca="1" si="227"/>
        <v>26</v>
      </c>
      <c r="G3852" s="873"/>
      <c r="H3852" s="877" t="str">
        <f t="shared" ca="1" si="228"/>
        <v/>
      </c>
      <c r="I3852" s="877" t="str">
        <f t="shared" ca="1" si="229"/>
        <v/>
      </c>
    </row>
    <row r="3853" spans="1:9" x14ac:dyDescent="0.35">
      <c r="A3853" s="873" t="b">
        <f t="shared" ca="1" si="224"/>
        <v>0</v>
      </c>
      <c r="B3853" s="884" t="str">
        <f ca="1">IF(COUNTA(G$3073:G3852)=1,"",OFFSET(B3853,-COUNTA(G$3073:G3852)+1,0))</f>
        <v>a1b5500000237UZAAY</v>
      </c>
      <c r="C3853" s="878">
        <f ca="1">IF(COUNTA(G$3073:G3852)=1,"",OFFSET(C3853,-COUNTA(G$3073:G3852)+1,0))</f>
        <v>18</v>
      </c>
      <c r="D3853" s="873">
        <f t="shared" si="225"/>
        <v>298</v>
      </c>
      <c r="E3853" s="873">
        <f t="shared" ca="1" si="226"/>
        <v>2</v>
      </c>
      <c r="F3853" s="873">
        <f t="shared" ca="1" si="227"/>
        <v>26</v>
      </c>
      <c r="G3853" s="873"/>
      <c r="H3853" s="877" t="str">
        <f t="shared" ca="1" si="228"/>
        <v/>
      </c>
      <c r="I3853" s="877" t="str">
        <f t="shared" ca="1" si="229"/>
        <v/>
      </c>
    </row>
    <row r="3854" spans="1:9" x14ac:dyDescent="0.35">
      <c r="A3854" s="873" t="b">
        <f t="shared" ca="1" si="224"/>
        <v>0</v>
      </c>
      <c r="B3854" s="884" t="str">
        <f ca="1">IF(COUNTA(G$3073:G3853)=1,"",OFFSET(B3854,-COUNTA(G$3073:G3853)+1,0))</f>
        <v>a1b5500000237VrAAI</v>
      </c>
      <c r="C3854" s="878">
        <f ca="1">IF(COUNTA(G$3073:G3853)=1,"",OFFSET(C3854,-COUNTA(G$3073:G3853)+1,0))</f>
        <v>18</v>
      </c>
      <c r="D3854" s="873">
        <f t="shared" si="225"/>
        <v>299</v>
      </c>
      <c r="E3854" s="873">
        <f t="shared" ca="1" si="226"/>
        <v>3</v>
      </c>
      <c r="F3854" s="873">
        <f t="shared" ca="1" si="227"/>
        <v>26</v>
      </c>
      <c r="G3854" s="873"/>
      <c r="H3854" s="877" t="str">
        <f t="shared" ca="1" si="228"/>
        <v/>
      </c>
      <c r="I3854" s="877" t="str">
        <f t="shared" ca="1" si="229"/>
        <v/>
      </c>
    </row>
    <row r="3855" spans="1:9" x14ac:dyDescent="0.35">
      <c r="A3855" s="873" t="b">
        <f t="shared" ca="1" si="224"/>
        <v>0</v>
      </c>
      <c r="B3855" s="884" t="str">
        <f ca="1">IF(COUNTA(G$3073:G3854)=1,"",OFFSET(B3855,-COUNTA(G$3073:G3854)+1,0))</f>
        <v>a1b5500000237X9AAI</v>
      </c>
      <c r="C3855" s="878">
        <f ca="1">IF(COUNTA(G$3073:G3854)=1,"",OFFSET(C3855,-COUNTA(G$3073:G3854)+1,0))</f>
        <v>18</v>
      </c>
      <c r="D3855" s="873">
        <f t="shared" si="225"/>
        <v>300</v>
      </c>
      <c r="E3855" s="873">
        <f t="shared" ca="1" si="226"/>
        <v>4</v>
      </c>
      <c r="F3855" s="873">
        <f t="shared" ca="1" si="227"/>
        <v>26</v>
      </c>
      <c r="G3855" s="873"/>
      <c r="H3855" s="877" t="str">
        <f t="shared" ca="1" si="228"/>
        <v/>
      </c>
      <c r="I3855" s="877" t="str">
        <f t="shared" ca="1" si="229"/>
        <v/>
      </c>
    </row>
    <row r="3856" spans="1:9" x14ac:dyDescent="0.35">
      <c r="A3856" s="873" t="b">
        <f t="shared" ca="1" si="224"/>
        <v>0</v>
      </c>
      <c r="B3856" s="884" t="str">
        <f ca="1">IF(COUNTA(G$3073:G3855)=1,"",OFFSET(B3856,-COUNTA(G$3073:G3855)+1,0))</f>
        <v>a1b5500000237YRAAY</v>
      </c>
      <c r="C3856" s="878">
        <f ca="1">IF(COUNTA(G$3073:G3855)=1,"",OFFSET(C3856,-COUNTA(G$3073:G3855)+1,0))</f>
        <v>18</v>
      </c>
      <c r="D3856" s="873">
        <f t="shared" si="225"/>
        <v>301</v>
      </c>
      <c r="E3856" s="873">
        <f t="shared" ca="1" si="226"/>
        <v>5</v>
      </c>
      <c r="F3856" s="873">
        <f t="shared" ca="1" si="227"/>
        <v>26</v>
      </c>
      <c r="G3856" s="873"/>
      <c r="H3856" s="877" t="str">
        <f t="shared" ca="1" si="228"/>
        <v/>
      </c>
      <c r="I3856" s="877" t="str">
        <f t="shared" ca="1" si="229"/>
        <v/>
      </c>
    </row>
    <row r="3857" spans="1:9" x14ac:dyDescent="0.35">
      <c r="A3857" s="873" t="b">
        <f t="shared" ca="1" si="224"/>
        <v>0</v>
      </c>
      <c r="B3857" s="884" t="str">
        <f ca="1">IF(COUNTA(G$3073:G3856)=1,"",OFFSET(B3857,-COUNTA(G$3073:G3856)+1,0))</f>
        <v>a1b5500000237ZjAAI</v>
      </c>
      <c r="C3857" s="878">
        <f ca="1">IF(COUNTA(G$3073:G3856)=1,"",OFFSET(C3857,-COUNTA(G$3073:G3856)+1,0))</f>
        <v>18</v>
      </c>
      <c r="D3857" s="873">
        <f t="shared" si="225"/>
        <v>302</v>
      </c>
      <c r="E3857" s="873">
        <f t="shared" ca="1" si="226"/>
        <v>6</v>
      </c>
      <c r="F3857" s="873">
        <f t="shared" ca="1" si="227"/>
        <v>26</v>
      </c>
      <c r="G3857" s="873"/>
      <c r="H3857" s="877" t="str">
        <f t="shared" ca="1" si="228"/>
        <v/>
      </c>
      <c r="I3857" s="877" t="str">
        <f t="shared" ca="1" si="229"/>
        <v/>
      </c>
    </row>
    <row r="3858" spans="1:9" x14ac:dyDescent="0.35">
      <c r="A3858" s="873" t="b">
        <f t="shared" ca="1" si="224"/>
        <v>0</v>
      </c>
      <c r="B3858" s="884" t="str">
        <f ca="1">IF(COUNTA(G$3073:G3857)=1,"",OFFSET(B3858,-COUNTA(G$3073:G3857)+1,0))</f>
        <v>a1b5500000237b1AAA</v>
      </c>
      <c r="C3858" s="878">
        <f ca="1">IF(COUNTA(G$3073:G3857)=1,"",OFFSET(C3858,-COUNTA(G$3073:G3857)+1,0))</f>
        <v>18</v>
      </c>
      <c r="D3858" s="873">
        <f t="shared" si="225"/>
        <v>303</v>
      </c>
      <c r="E3858" s="873">
        <f t="shared" ca="1" si="226"/>
        <v>7</v>
      </c>
      <c r="F3858" s="873">
        <f t="shared" ca="1" si="227"/>
        <v>26</v>
      </c>
      <c r="G3858" s="873"/>
      <c r="H3858" s="877" t="str">
        <f t="shared" ca="1" si="228"/>
        <v/>
      </c>
      <c r="I3858" s="877" t="str">
        <f t="shared" ca="1" si="229"/>
        <v/>
      </c>
    </row>
    <row r="3859" spans="1:9" x14ac:dyDescent="0.35">
      <c r="A3859" s="873" t="b">
        <f t="shared" ca="1" si="224"/>
        <v>0</v>
      </c>
      <c r="B3859" s="884" t="str">
        <f ca="1">IF(COUNTA(G$3073:G3858)=1,"",OFFSET(B3859,-COUNTA(G$3073:G3858)+1,0))</f>
        <v>a1b5500000237cJAAQ</v>
      </c>
      <c r="C3859" s="878">
        <f ca="1">IF(COUNTA(G$3073:G3858)=1,"",OFFSET(C3859,-COUNTA(G$3073:G3858)+1,0))</f>
        <v>18</v>
      </c>
      <c r="D3859" s="873">
        <f t="shared" si="225"/>
        <v>304</v>
      </c>
      <c r="E3859" s="873">
        <f t="shared" ca="1" si="226"/>
        <v>8</v>
      </c>
      <c r="F3859" s="873">
        <f t="shared" ca="1" si="227"/>
        <v>26</v>
      </c>
      <c r="G3859" s="873"/>
      <c r="H3859" s="877" t="str">
        <f t="shared" ca="1" si="228"/>
        <v/>
      </c>
      <c r="I3859" s="877" t="str">
        <f t="shared" ca="1" si="229"/>
        <v/>
      </c>
    </row>
    <row r="3860" spans="1:9" x14ac:dyDescent="0.35">
      <c r="A3860" s="873" t="b">
        <f t="shared" ca="1" si="224"/>
        <v>0</v>
      </c>
      <c r="B3860" s="884" t="str">
        <f ca="1">IF(COUNTA(G$3073:G3859)=1,"",OFFSET(B3860,-COUNTA(G$3073:G3859)+1,0))</f>
        <v>a1b5500000237TIAAY</v>
      </c>
      <c r="C3860" s="878">
        <f ca="1">IF(COUNTA(G$3073:G3859)=1,"",OFFSET(C3860,-COUNTA(G$3073:G3859)+1,0))</f>
        <v>19</v>
      </c>
      <c r="D3860" s="873">
        <f t="shared" si="225"/>
        <v>305</v>
      </c>
      <c r="E3860" s="873">
        <f t="shared" ca="1" si="226"/>
        <v>1</v>
      </c>
      <c r="F3860" s="873">
        <f t="shared" ca="1" si="227"/>
        <v>27</v>
      </c>
      <c r="G3860" s="873"/>
      <c r="H3860" s="877" t="str">
        <f t="shared" ca="1" si="228"/>
        <v/>
      </c>
      <c r="I3860" s="877" t="str">
        <f t="shared" ca="1" si="229"/>
        <v/>
      </c>
    </row>
    <row r="3861" spans="1:9" x14ac:dyDescent="0.35">
      <c r="A3861" s="873" t="b">
        <f t="shared" ca="1" si="224"/>
        <v>0</v>
      </c>
      <c r="B3861" s="884" t="str">
        <f ca="1">IF(COUNTA(G$3073:G3860)=1,"",OFFSET(B3861,-COUNTA(G$3073:G3860)+1,0))</f>
        <v>a1b5500000237UaAAI</v>
      </c>
      <c r="C3861" s="878">
        <f ca="1">IF(COUNTA(G$3073:G3860)=1,"",OFFSET(C3861,-COUNTA(G$3073:G3860)+1,0))</f>
        <v>19</v>
      </c>
      <c r="D3861" s="873">
        <f t="shared" si="225"/>
        <v>306</v>
      </c>
      <c r="E3861" s="873">
        <f t="shared" ca="1" si="226"/>
        <v>2</v>
      </c>
      <c r="F3861" s="873">
        <f t="shared" ca="1" si="227"/>
        <v>27</v>
      </c>
      <c r="G3861" s="873"/>
      <c r="H3861" s="877" t="str">
        <f t="shared" ca="1" si="228"/>
        <v/>
      </c>
      <c r="I3861" s="877" t="str">
        <f t="shared" ca="1" si="229"/>
        <v/>
      </c>
    </row>
    <row r="3862" spans="1:9" x14ac:dyDescent="0.35">
      <c r="A3862" s="873" t="b">
        <f t="shared" ca="1" si="224"/>
        <v>0</v>
      </c>
      <c r="B3862" s="884" t="str">
        <f ca="1">IF(COUNTA(G$3073:G3861)=1,"",OFFSET(B3862,-COUNTA(G$3073:G3861)+1,0))</f>
        <v>a1b5500000237VsAAI</v>
      </c>
      <c r="C3862" s="878">
        <f ca="1">IF(COUNTA(G$3073:G3861)=1,"",OFFSET(C3862,-COUNTA(G$3073:G3861)+1,0))</f>
        <v>19</v>
      </c>
      <c r="D3862" s="873">
        <f t="shared" si="225"/>
        <v>307</v>
      </c>
      <c r="E3862" s="873">
        <f t="shared" ca="1" si="226"/>
        <v>3</v>
      </c>
      <c r="F3862" s="873">
        <f t="shared" ca="1" si="227"/>
        <v>27</v>
      </c>
      <c r="G3862" s="873"/>
      <c r="H3862" s="877" t="str">
        <f t="shared" ca="1" si="228"/>
        <v/>
      </c>
      <c r="I3862" s="877" t="str">
        <f t="shared" ca="1" si="229"/>
        <v/>
      </c>
    </row>
    <row r="3863" spans="1:9" x14ac:dyDescent="0.35">
      <c r="A3863" s="873" t="b">
        <f t="shared" ca="1" si="224"/>
        <v>0</v>
      </c>
      <c r="B3863" s="884" t="str">
        <f ca="1">IF(COUNTA(G$3073:G3862)=1,"",OFFSET(B3863,-COUNTA(G$3073:G3862)+1,0))</f>
        <v>a1b5500000237XAAAY</v>
      </c>
      <c r="C3863" s="878">
        <f ca="1">IF(COUNTA(G$3073:G3862)=1,"",OFFSET(C3863,-COUNTA(G$3073:G3862)+1,0))</f>
        <v>19</v>
      </c>
      <c r="D3863" s="873">
        <f t="shared" si="225"/>
        <v>308</v>
      </c>
      <c r="E3863" s="873">
        <f t="shared" ca="1" si="226"/>
        <v>4</v>
      </c>
      <c r="F3863" s="873">
        <f t="shared" ca="1" si="227"/>
        <v>27</v>
      </c>
      <c r="G3863" s="873"/>
      <c r="H3863" s="877" t="str">
        <f t="shared" ca="1" si="228"/>
        <v/>
      </c>
      <c r="I3863" s="877" t="str">
        <f t="shared" ca="1" si="229"/>
        <v/>
      </c>
    </row>
    <row r="3864" spans="1:9" x14ac:dyDescent="0.35">
      <c r="A3864" s="873" t="b">
        <f t="shared" ca="1" si="224"/>
        <v>0</v>
      </c>
      <c r="B3864" s="884" t="str">
        <f ca="1">IF(COUNTA(G$3073:G3863)=1,"",OFFSET(B3864,-COUNTA(G$3073:G3863)+1,0))</f>
        <v>a1b5500000237YSAAY</v>
      </c>
      <c r="C3864" s="878">
        <f ca="1">IF(COUNTA(G$3073:G3863)=1,"",OFFSET(C3864,-COUNTA(G$3073:G3863)+1,0))</f>
        <v>19</v>
      </c>
      <c r="D3864" s="873">
        <f t="shared" si="225"/>
        <v>309</v>
      </c>
      <c r="E3864" s="873">
        <f t="shared" ca="1" si="226"/>
        <v>5</v>
      </c>
      <c r="F3864" s="873">
        <f t="shared" ca="1" si="227"/>
        <v>27</v>
      </c>
      <c r="G3864" s="873"/>
      <c r="H3864" s="877" t="str">
        <f t="shared" ca="1" si="228"/>
        <v/>
      </c>
      <c r="I3864" s="877" t="str">
        <f t="shared" ca="1" si="229"/>
        <v/>
      </c>
    </row>
    <row r="3865" spans="1:9" x14ac:dyDescent="0.35">
      <c r="A3865" s="873" t="b">
        <f t="shared" ca="1" si="224"/>
        <v>0</v>
      </c>
      <c r="B3865" s="884" t="str">
        <f ca="1">IF(COUNTA(G$3073:G3864)=1,"",OFFSET(B3865,-COUNTA(G$3073:G3864)+1,0))</f>
        <v>a1b5500000237ZkAAI</v>
      </c>
      <c r="C3865" s="878">
        <f ca="1">IF(COUNTA(G$3073:G3864)=1,"",OFFSET(C3865,-COUNTA(G$3073:G3864)+1,0))</f>
        <v>19</v>
      </c>
      <c r="D3865" s="873">
        <f t="shared" si="225"/>
        <v>310</v>
      </c>
      <c r="E3865" s="873">
        <f t="shared" ca="1" si="226"/>
        <v>6</v>
      </c>
      <c r="F3865" s="873">
        <f t="shared" ca="1" si="227"/>
        <v>27</v>
      </c>
      <c r="G3865" s="873"/>
      <c r="H3865" s="877" t="str">
        <f t="shared" ca="1" si="228"/>
        <v/>
      </c>
      <c r="I3865" s="877" t="str">
        <f t="shared" ca="1" si="229"/>
        <v/>
      </c>
    </row>
    <row r="3866" spans="1:9" x14ac:dyDescent="0.35">
      <c r="A3866" s="873" t="b">
        <f t="shared" ca="1" si="224"/>
        <v>0</v>
      </c>
      <c r="B3866" s="884" t="str">
        <f ca="1">IF(COUNTA(G$3073:G3865)=1,"",OFFSET(B3866,-COUNTA(G$3073:G3865)+1,0))</f>
        <v>a1b5500000237b2AAA</v>
      </c>
      <c r="C3866" s="878">
        <f ca="1">IF(COUNTA(G$3073:G3865)=1,"",OFFSET(C3866,-COUNTA(G$3073:G3865)+1,0))</f>
        <v>19</v>
      </c>
      <c r="D3866" s="873">
        <f t="shared" si="225"/>
        <v>311</v>
      </c>
      <c r="E3866" s="873">
        <f t="shared" ca="1" si="226"/>
        <v>7</v>
      </c>
      <c r="F3866" s="873">
        <f t="shared" ca="1" si="227"/>
        <v>27</v>
      </c>
      <c r="G3866" s="873"/>
      <c r="H3866" s="877" t="str">
        <f t="shared" ca="1" si="228"/>
        <v/>
      </c>
      <c r="I3866" s="877" t="str">
        <f t="shared" ca="1" si="229"/>
        <v/>
      </c>
    </row>
    <row r="3867" spans="1:9" x14ac:dyDescent="0.35">
      <c r="A3867" s="873" t="b">
        <f t="shared" ca="1" si="224"/>
        <v>0</v>
      </c>
      <c r="B3867" s="884" t="str">
        <f ca="1">IF(COUNTA(G$3073:G3866)=1,"",OFFSET(B3867,-COUNTA(G$3073:G3866)+1,0))</f>
        <v>a1b5500000237cKAAQ</v>
      </c>
      <c r="C3867" s="878">
        <f ca="1">IF(COUNTA(G$3073:G3866)=1,"",OFFSET(C3867,-COUNTA(G$3073:G3866)+1,0))</f>
        <v>19</v>
      </c>
      <c r="D3867" s="873">
        <f t="shared" si="225"/>
        <v>312</v>
      </c>
      <c r="E3867" s="873">
        <f t="shared" ca="1" si="226"/>
        <v>8</v>
      </c>
      <c r="F3867" s="873">
        <f t="shared" ca="1" si="227"/>
        <v>27</v>
      </c>
      <c r="G3867" s="873"/>
      <c r="H3867" s="877" t="str">
        <f t="shared" ca="1" si="228"/>
        <v/>
      </c>
      <c r="I3867" s="877" t="str">
        <f t="shared" ca="1" si="229"/>
        <v/>
      </c>
    </row>
    <row r="3868" spans="1:9" x14ac:dyDescent="0.35">
      <c r="A3868" s="873" t="b">
        <f t="shared" ca="1" si="224"/>
        <v>0</v>
      </c>
      <c r="B3868" s="884" t="str">
        <f ca="1">IF(COUNTA(G$3073:G3867)=1,"",OFFSET(B3868,-COUNTA(G$3073:G3867)+1,0))</f>
        <v>a1b5500000237TJAAY</v>
      </c>
      <c r="C3868" s="878">
        <f ca="1">IF(COUNTA(G$3073:G3867)=1,"",OFFSET(C3868,-COUNTA(G$3073:G3867)+1,0))</f>
        <v>20</v>
      </c>
      <c r="D3868" s="873">
        <f t="shared" si="225"/>
        <v>313</v>
      </c>
      <c r="E3868" s="873">
        <f t="shared" ca="1" si="226"/>
        <v>1</v>
      </c>
      <c r="F3868" s="873">
        <f t="shared" ca="1" si="227"/>
        <v>28</v>
      </c>
      <c r="G3868" s="873"/>
      <c r="H3868" s="877" t="str">
        <f t="shared" ca="1" si="228"/>
        <v/>
      </c>
      <c r="I3868" s="877" t="str">
        <f t="shared" ca="1" si="229"/>
        <v/>
      </c>
    </row>
    <row r="3869" spans="1:9" x14ac:dyDescent="0.35">
      <c r="A3869" s="873" t="b">
        <f t="shared" ca="1" si="224"/>
        <v>0</v>
      </c>
      <c r="B3869" s="884" t="str">
        <f ca="1">IF(COUNTA(G$3073:G3868)=1,"",OFFSET(B3869,-COUNTA(G$3073:G3868)+1,0))</f>
        <v>a1b5500000237UbAAI</v>
      </c>
      <c r="C3869" s="878">
        <f ca="1">IF(COUNTA(G$3073:G3868)=1,"",OFFSET(C3869,-COUNTA(G$3073:G3868)+1,0))</f>
        <v>20</v>
      </c>
      <c r="D3869" s="873">
        <f t="shared" si="225"/>
        <v>314</v>
      </c>
      <c r="E3869" s="873">
        <f t="shared" ca="1" si="226"/>
        <v>2</v>
      </c>
      <c r="F3869" s="873">
        <f t="shared" ca="1" si="227"/>
        <v>28</v>
      </c>
      <c r="G3869" s="873"/>
      <c r="H3869" s="877" t="str">
        <f t="shared" ca="1" si="228"/>
        <v/>
      </c>
      <c r="I3869" s="877" t="str">
        <f t="shared" ca="1" si="229"/>
        <v/>
      </c>
    </row>
    <row r="3870" spans="1:9" x14ac:dyDescent="0.35">
      <c r="A3870" s="873" t="b">
        <f t="shared" ca="1" si="224"/>
        <v>0</v>
      </c>
      <c r="B3870" s="884" t="str">
        <f ca="1">IF(COUNTA(G$3073:G3869)=1,"",OFFSET(B3870,-COUNTA(G$3073:G3869)+1,0))</f>
        <v>a1b5500000237VtAAI</v>
      </c>
      <c r="C3870" s="878">
        <f ca="1">IF(COUNTA(G$3073:G3869)=1,"",OFFSET(C3870,-COUNTA(G$3073:G3869)+1,0))</f>
        <v>20</v>
      </c>
      <c r="D3870" s="873">
        <f t="shared" si="225"/>
        <v>315</v>
      </c>
      <c r="E3870" s="873">
        <f t="shared" ca="1" si="226"/>
        <v>3</v>
      </c>
      <c r="F3870" s="873">
        <f t="shared" ca="1" si="227"/>
        <v>28</v>
      </c>
      <c r="G3870" s="873"/>
      <c r="H3870" s="877" t="str">
        <f t="shared" ca="1" si="228"/>
        <v/>
      </c>
      <c r="I3870" s="877" t="str">
        <f t="shared" ca="1" si="229"/>
        <v/>
      </c>
    </row>
    <row r="3871" spans="1:9" x14ac:dyDescent="0.35">
      <c r="A3871" s="873" t="b">
        <f t="shared" ca="1" si="224"/>
        <v>0</v>
      </c>
      <c r="B3871" s="884" t="str">
        <f ca="1">IF(COUNTA(G$3073:G3870)=1,"",OFFSET(B3871,-COUNTA(G$3073:G3870)+1,0))</f>
        <v>a1b5500000237XBAAY</v>
      </c>
      <c r="C3871" s="878">
        <f ca="1">IF(COUNTA(G$3073:G3870)=1,"",OFFSET(C3871,-COUNTA(G$3073:G3870)+1,0))</f>
        <v>20</v>
      </c>
      <c r="D3871" s="873">
        <f t="shared" si="225"/>
        <v>316</v>
      </c>
      <c r="E3871" s="873">
        <f t="shared" ca="1" si="226"/>
        <v>4</v>
      </c>
      <c r="F3871" s="873">
        <f t="shared" ca="1" si="227"/>
        <v>28</v>
      </c>
      <c r="G3871" s="873"/>
      <c r="H3871" s="877" t="str">
        <f t="shared" ca="1" si="228"/>
        <v/>
      </c>
      <c r="I3871" s="877" t="str">
        <f t="shared" ca="1" si="229"/>
        <v/>
      </c>
    </row>
    <row r="3872" spans="1:9" x14ac:dyDescent="0.35">
      <c r="A3872" s="873" t="b">
        <f t="shared" ca="1" si="224"/>
        <v>0</v>
      </c>
      <c r="B3872" s="884" t="str">
        <f ca="1">IF(COUNTA(G$3073:G3871)=1,"",OFFSET(B3872,-COUNTA(G$3073:G3871)+1,0))</f>
        <v>a1b5500000237YTAAY</v>
      </c>
      <c r="C3872" s="878">
        <f ca="1">IF(COUNTA(G$3073:G3871)=1,"",OFFSET(C3872,-COUNTA(G$3073:G3871)+1,0))</f>
        <v>20</v>
      </c>
      <c r="D3872" s="873">
        <f t="shared" si="225"/>
        <v>317</v>
      </c>
      <c r="E3872" s="873">
        <f t="shared" ca="1" si="226"/>
        <v>5</v>
      </c>
      <c r="F3872" s="873">
        <f t="shared" ca="1" si="227"/>
        <v>28</v>
      </c>
      <c r="G3872" s="873"/>
      <c r="H3872" s="877" t="str">
        <f t="shared" ca="1" si="228"/>
        <v/>
      </c>
      <c r="I3872" s="877" t="str">
        <f t="shared" ca="1" si="229"/>
        <v/>
      </c>
    </row>
    <row r="3873" spans="1:9" x14ac:dyDescent="0.35">
      <c r="A3873" s="873" t="b">
        <f t="shared" ca="1" si="224"/>
        <v>0</v>
      </c>
      <c r="B3873" s="884" t="str">
        <f ca="1">IF(COUNTA(G$3073:G3872)=1,"",OFFSET(B3873,-COUNTA(G$3073:G3872)+1,0))</f>
        <v>a1b5500000237ZlAAI</v>
      </c>
      <c r="C3873" s="878">
        <f ca="1">IF(COUNTA(G$3073:G3872)=1,"",OFFSET(C3873,-COUNTA(G$3073:G3872)+1,0))</f>
        <v>20</v>
      </c>
      <c r="D3873" s="873">
        <f t="shared" si="225"/>
        <v>318</v>
      </c>
      <c r="E3873" s="873">
        <f t="shared" ca="1" si="226"/>
        <v>6</v>
      </c>
      <c r="F3873" s="873">
        <f t="shared" ca="1" si="227"/>
        <v>28</v>
      </c>
      <c r="G3873" s="873"/>
      <c r="H3873" s="877" t="str">
        <f t="shared" ca="1" si="228"/>
        <v/>
      </c>
      <c r="I3873" s="877" t="str">
        <f t="shared" ca="1" si="229"/>
        <v/>
      </c>
    </row>
    <row r="3874" spans="1:9" x14ac:dyDescent="0.35">
      <c r="A3874" s="873" t="b">
        <f t="shared" ca="1" si="224"/>
        <v>0</v>
      </c>
      <c r="B3874" s="884" t="str">
        <f ca="1">IF(COUNTA(G$3073:G3873)=1,"",OFFSET(B3874,-COUNTA(G$3073:G3873)+1,0))</f>
        <v>a1b5500000237b3AAA</v>
      </c>
      <c r="C3874" s="878">
        <f ca="1">IF(COUNTA(G$3073:G3873)=1,"",OFFSET(C3874,-COUNTA(G$3073:G3873)+1,0))</f>
        <v>20</v>
      </c>
      <c r="D3874" s="873">
        <f t="shared" si="225"/>
        <v>319</v>
      </c>
      <c r="E3874" s="873">
        <f t="shared" ca="1" si="226"/>
        <v>7</v>
      </c>
      <c r="F3874" s="873">
        <f t="shared" ca="1" si="227"/>
        <v>28</v>
      </c>
      <c r="G3874" s="873"/>
      <c r="H3874" s="877" t="str">
        <f t="shared" ca="1" si="228"/>
        <v/>
      </c>
      <c r="I3874" s="877" t="str">
        <f t="shared" ca="1" si="229"/>
        <v/>
      </c>
    </row>
    <row r="3875" spans="1:9" x14ac:dyDescent="0.35">
      <c r="A3875" s="873" t="b">
        <f t="shared" ca="1" si="224"/>
        <v>0</v>
      </c>
      <c r="B3875" s="884" t="str">
        <f ca="1">IF(COUNTA(G$3073:G3874)=1,"",OFFSET(B3875,-COUNTA(G$3073:G3874)+1,0))</f>
        <v>a1b5500000237cLAAQ</v>
      </c>
      <c r="C3875" s="878">
        <f ca="1">IF(COUNTA(G$3073:G3874)=1,"",OFFSET(C3875,-COUNTA(G$3073:G3874)+1,0))</f>
        <v>20</v>
      </c>
      <c r="D3875" s="873">
        <f t="shared" si="225"/>
        <v>320</v>
      </c>
      <c r="E3875" s="873">
        <f t="shared" ca="1" si="226"/>
        <v>8</v>
      </c>
      <c r="F3875" s="873">
        <f t="shared" ca="1" si="227"/>
        <v>28</v>
      </c>
      <c r="G3875" s="873"/>
      <c r="H3875" s="877" t="str">
        <f t="shared" ca="1" si="228"/>
        <v/>
      </c>
      <c r="I3875" s="877" t="str">
        <f t="shared" ca="1" si="229"/>
        <v/>
      </c>
    </row>
    <row r="3876" spans="1:9" x14ac:dyDescent="0.35">
      <c r="A3876" s="873" t="b">
        <f t="shared" ca="1" si="224"/>
        <v>0</v>
      </c>
      <c r="B3876" s="884" t="str">
        <f ca="1">IF(COUNTA(G$3073:G3875)=1,"",OFFSET(B3876,-COUNTA(G$3073:G3875)+1,0))</f>
        <v>a1b5500000237TKAAY</v>
      </c>
      <c r="C3876" s="878">
        <f ca="1">IF(COUNTA(G$3073:G3875)=1,"",OFFSET(C3876,-COUNTA(G$3073:G3875)+1,0))</f>
        <v>21</v>
      </c>
      <c r="D3876" s="873">
        <f t="shared" si="225"/>
        <v>321</v>
      </c>
      <c r="E3876" s="873">
        <f t="shared" ca="1" si="226"/>
        <v>1</v>
      </c>
      <c r="F3876" s="873">
        <f t="shared" ca="1" si="227"/>
        <v>29</v>
      </c>
      <c r="G3876" s="873"/>
      <c r="H3876" s="877" t="str">
        <f t="shared" ca="1" si="228"/>
        <v/>
      </c>
      <c r="I3876" s="877" t="str">
        <f t="shared" ca="1" si="229"/>
        <v/>
      </c>
    </row>
    <row r="3877" spans="1:9" x14ac:dyDescent="0.35">
      <c r="A3877" s="873" t="b">
        <f t="shared" ca="1" si="224"/>
        <v>0</v>
      </c>
      <c r="B3877" s="884" t="str">
        <f ca="1">IF(COUNTA(G$3073:G3876)=1,"",OFFSET(B3877,-COUNTA(G$3073:G3876)+1,0))</f>
        <v>a1b5500000237UcAAI</v>
      </c>
      <c r="C3877" s="878">
        <f ca="1">IF(COUNTA(G$3073:G3876)=1,"",OFFSET(C3877,-COUNTA(G$3073:G3876)+1,0))</f>
        <v>21</v>
      </c>
      <c r="D3877" s="873">
        <f t="shared" si="225"/>
        <v>322</v>
      </c>
      <c r="E3877" s="873">
        <f t="shared" ca="1" si="226"/>
        <v>2</v>
      </c>
      <c r="F3877" s="873">
        <f t="shared" ca="1" si="227"/>
        <v>29</v>
      </c>
      <c r="G3877" s="873"/>
      <c r="H3877" s="877" t="str">
        <f t="shared" ca="1" si="228"/>
        <v/>
      </c>
      <c r="I3877" s="877" t="str">
        <f t="shared" ca="1" si="229"/>
        <v/>
      </c>
    </row>
    <row r="3878" spans="1:9" x14ac:dyDescent="0.35">
      <c r="A3878" s="873" t="b">
        <f t="shared" ca="1" si="224"/>
        <v>0</v>
      </c>
      <c r="B3878" s="884" t="str">
        <f ca="1">IF(COUNTA(G$3073:G3877)=1,"",OFFSET(B3878,-COUNTA(G$3073:G3877)+1,0))</f>
        <v>a1b5500000237VuAAI</v>
      </c>
      <c r="C3878" s="878">
        <f ca="1">IF(COUNTA(G$3073:G3877)=1,"",OFFSET(C3878,-COUNTA(G$3073:G3877)+1,0))</f>
        <v>21</v>
      </c>
      <c r="D3878" s="873">
        <f t="shared" si="225"/>
        <v>323</v>
      </c>
      <c r="E3878" s="873">
        <f t="shared" ca="1" si="226"/>
        <v>3</v>
      </c>
      <c r="F3878" s="873">
        <f t="shared" ca="1" si="227"/>
        <v>29</v>
      </c>
      <c r="G3878" s="873"/>
      <c r="H3878" s="877" t="str">
        <f t="shared" ca="1" si="228"/>
        <v/>
      </c>
      <c r="I3878" s="877" t="str">
        <f t="shared" ca="1" si="229"/>
        <v/>
      </c>
    </row>
    <row r="3879" spans="1:9" x14ac:dyDescent="0.35">
      <c r="A3879" s="873" t="b">
        <f t="shared" ca="1" si="224"/>
        <v>0</v>
      </c>
      <c r="B3879" s="884" t="str">
        <f ca="1">IF(COUNTA(G$3073:G3878)=1,"",OFFSET(B3879,-COUNTA(G$3073:G3878)+1,0))</f>
        <v>a1b5500000237XCAAY</v>
      </c>
      <c r="C3879" s="878">
        <f ca="1">IF(COUNTA(G$3073:G3878)=1,"",OFFSET(C3879,-COUNTA(G$3073:G3878)+1,0))</f>
        <v>21</v>
      </c>
      <c r="D3879" s="873">
        <f t="shared" si="225"/>
        <v>324</v>
      </c>
      <c r="E3879" s="873">
        <f t="shared" ca="1" si="226"/>
        <v>4</v>
      </c>
      <c r="F3879" s="873">
        <f t="shared" ca="1" si="227"/>
        <v>29</v>
      </c>
      <c r="G3879" s="873"/>
      <c r="H3879" s="877" t="str">
        <f t="shared" ca="1" si="228"/>
        <v/>
      </c>
      <c r="I3879" s="877" t="str">
        <f t="shared" ca="1" si="229"/>
        <v/>
      </c>
    </row>
    <row r="3880" spans="1:9" x14ac:dyDescent="0.35">
      <c r="A3880" s="873" t="b">
        <f t="shared" ca="1" si="224"/>
        <v>0</v>
      </c>
      <c r="B3880" s="884" t="str">
        <f ca="1">IF(COUNTA(G$3073:G3879)=1,"",OFFSET(B3880,-COUNTA(G$3073:G3879)+1,0))</f>
        <v>a1b5500000237YUAAY</v>
      </c>
      <c r="C3880" s="878">
        <f ca="1">IF(COUNTA(G$3073:G3879)=1,"",OFFSET(C3880,-COUNTA(G$3073:G3879)+1,0))</f>
        <v>21</v>
      </c>
      <c r="D3880" s="873">
        <f t="shared" si="225"/>
        <v>325</v>
      </c>
      <c r="E3880" s="873">
        <f t="shared" ca="1" si="226"/>
        <v>5</v>
      </c>
      <c r="F3880" s="873">
        <f t="shared" ca="1" si="227"/>
        <v>29</v>
      </c>
      <c r="G3880" s="873"/>
      <c r="H3880" s="877" t="str">
        <f t="shared" ca="1" si="228"/>
        <v/>
      </c>
      <c r="I3880" s="877" t="str">
        <f t="shared" ca="1" si="229"/>
        <v/>
      </c>
    </row>
    <row r="3881" spans="1:9" x14ac:dyDescent="0.35">
      <c r="A3881" s="873" t="b">
        <f t="shared" ca="1" si="224"/>
        <v>0</v>
      </c>
      <c r="B3881" s="884" t="str">
        <f ca="1">IF(COUNTA(G$3073:G3880)=1,"",OFFSET(B3881,-COUNTA(G$3073:G3880)+1,0))</f>
        <v>a1b5500000237ZmAAI</v>
      </c>
      <c r="C3881" s="878">
        <f ca="1">IF(COUNTA(G$3073:G3880)=1,"",OFFSET(C3881,-COUNTA(G$3073:G3880)+1,0))</f>
        <v>21</v>
      </c>
      <c r="D3881" s="873">
        <f t="shared" si="225"/>
        <v>326</v>
      </c>
      <c r="E3881" s="873">
        <f t="shared" ca="1" si="226"/>
        <v>6</v>
      </c>
      <c r="F3881" s="873">
        <f t="shared" ca="1" si="227"/>
        <v>29</v>
      </c>
      <c r="G3881" s="873"/>
      <c r="H3881" s="877" t="str">
        <f t="shared" ca="1" si="228"/>
        <v/>
      </c>
      <c r="I3881" s="877" t="str">
        <f t="shared" ca="1" si="229"/>
        <v/>
      </c>
    </row>
    <row r="3882" spans="1:9" x14ac:dyDescent="0.35">
      <c r="A3882" s="873" t="b">
        <f t="shared" ca="1" si="224"/>
        <v>0</v>
      </c>
      <c r="B3882" s="884" t="str">
        <f ca="1">IF(COUNTA(G$3073:G3881)=1,"",OFFSET(B3882,-COUNTA(G$3073:G3881)+1,0))</f>
        <v>a1b5500000237b4AAA</v>
      </c>
      <c r="C3882" s="878">
        <f ca="1">IF(COUNTA(G$3073:G3881)=1,"",OFFSET(C3882,-COUNTA(G$3073:G3881)+1,0))</f>
        <v>21</v>
      </c>
      <c r="D3882" s="873">
        <f t="shared" si="225"/>
        <v>327</v>
      </c>
      <c r="E3882" s="873">
        <f t="shared" ca="1" si="226"/>
        <v>7</v>
      </c>
      <c r="F3882" s="873">
        <f t="shared" ca="1" si="227"/>
        <v>29</v>
      </c>
      <c r="G3882" s="873"/>
      <c r="H3882" s="877" t="str">
        <f t="shared" ca="1" si="228"/>
        <v/>
      </c>
      <c r="I3882" s="877" t="str">
        <f t="shared" ca="1" si="229"/>
        <v/>
      </c>
    </row>
    <row r="3883" spans="1:9" x14ac:dyDescent="0.35">
      <c r="A3883" s="873" t="b">
        <f t="shared" ca="1" si="224"/>
        <v>0</v>
      </c>
      <c r="B3883" s="884" t="str">
        <f ca="1">IF(COUNTA(G$3073:G3882)=1,"",OFFSET(B3883,-COUNTA(G$3073:G3882)+1,0))</f>
        <v>a1b5500000237cMAAQ</v>
      </c>
      <c r="C3883" s="878">
        <f ca="1">IF(COUNTA(G$3073:G3882)=1,"",OFFSET(C3883,-COUNTA(G$3073:G3882)+1,0))</f>
        <v>21</v>
      </c>
      <c r="D3883" s="873">
        <f t="shared" si="225"/>
        <v>328</v>
      </c>
      <c r="E3883" s="873">
        <f t="shared" ca="1" si="226"/>
        <v>8</v>
      </c>
      <c r="F3883" s="873">
        <f t="shared" ca="1" si="227"/>
        <v>29</v>
      </c>
      <c r="G3883" s="873"/>
      <c r="H3883" s="877" t="str">
        <f t="shared" ca="1" si="228"/>
        <v/>
      </c>
      <c r="I3883" s="877" t="str">
        <f t="shared" ca="1" si="229"/>
        <v/>
      </c>
    </row>
    <row r="3884" spans="1:9" x14ac:dyDescent="0.35">
      <c r="A3884" s="873" t="b">
        <f t="shared" ca="1" si="224"/>
        <v>0</v>
      </c>
      <c r="B3884" s="884" t="str">
        <f ca="1">IF(COUNTA(G$3073:G3883)=1,"",OFFSET(B3884,-COUNTA(G$3073:G3883)+1,0))</f>
        <v>a1b5500000237TLAAY</v>
      </c>
      <c r="C3884" s="878">
        <f ca="1">IF(COUNTA(G$3073:G3883)=1,"",OFFSET(C3884,-COUNTA(G$3073:G3883)+1,0))</f>
        <v>22</v>
      </c>
      <c r="D3884" s="873">
        <f t="shared" si="225"/>
        <v>329</v>
      </c>
      <c r="E3884" s="873">
        <f t="shared" ca="1" si="226"/>
        <v>1</v>
      </c>
      <c r="F3884" s="873">
        <f t="shared" ca="1" si="227"/>
        <v>30</v>
      </c>
      <c r="G3884" s="873"/>
      <c r="H3884" s="877" t="str">
        <f t="shared" ca="1" si="228"/>
        <v/>
      </c>
      <c r="I3884" s="877" t="str">
        <f t="shared" ca="1" si="229"/>
        <v/>
      </c>
    </row>
    <row r="3885" spans="1:9" x14ac:dyDescent="0.35">
      <c r="A3885" s="873" t="b">
        <f t="shared" ca="1" si="224"/>
        <v>0</v>
      </c>
      <c r="B3885" s="884" t="str">
        <f ca="1">IF(COUNTA(G$3073:G3884)=1,"",OFFSET(B3885,-COUNTA(G$3073:G3884)+1,0))</f>
        <v>a1b5500000237UdAAI</v>
      </c>
      <c r="C3885" s="878">
        <f ca="1">IF(COUNTA(G$3073:G3884)=1,"",OFFSET(C3885,-COUNTA(G$3073:G3884)+1,0))</f>
        <v>22</v>
      </c>
      <c r="D3885" s="873">
        <f t="shared" si="225"/>
        <v>330</v>
      </c>
      <c r="E3885" s="873">
        <f t="shared" ca="1" si="226"/>
        <v>2</v>
      </c>
      <c r="F3885" s="873">
        <f t="shared" ca="1" si="227"/>
        <v>30</v>
      </c>
      <c r="G3885" s="873"/>
      <c r="H3885" s="877" t="str">
        <f t="shared" ca="1" si="228"/>
        <v/>
      </c>
      <c r="I3885" s="877" t="str">
        <f t="shared" ca="1" si="229"/>
        <v/>
      </c>
    </row>
    <row r="3886" spans="1:9" x14ac:dyDescent="0.35">
      <c r="A3886" s="873" t="b">
        <f t="shared" ca="1" si="224"/>
        <v>0</v>
      </c>
      <c r="B3886" s="884" t="str">
        <f ca="1">IF(COUNTA(G$3073:G3885)=1,"",OFFSET(B3886,-COUNTA(G$3073:G3885)+1,0))</f>
        <v>a1b5500000237VvAAI</v>
      </c>
      <c r="C3886" s="878">
        <f ca="1">IF(COUNTA(G$3073:G3885)=1,"",OFFSET(C3886,-COUNTA(G$3073:G3885)+1,0))</f>
        <v>22</v>
      </c>
      <c r="D3886" s="873">
        <f t="shared" si="225"/>
        <v>331</v>
      </c>
      <c r="E3886" s="873">
        <f t="shared" ca="1" si="226"/>
        <v>3</v>
      </c>
      <c r="F3886" s="873">
        <f t="shared" ca="1" si="227"/>
        <v>30</v>
      </c>
      <c r="G3886" s="873"/>
      <c r="H3886" s="877" t="str">
        <f t="shared" ca="1" si="228"/>
        <v/>
      </c>
      <c r="I3886" s="877" t="str">
        <f t="shared" ca="1" si="229"/>
        <v/>
      </c>
    </row>
    <row r="3887" spans="1:9" x14ac:dyDescent="0.35">
      <c r="A3887" s="873" t="b">
        <f t="shared" ca="1" si="224"/>
        <v>0</v>
      </c>
      <c r="B3887" s="884" t="str">
        <f ca="1">IF(COUNTA(G$3073:G3886)=1,"",OFFSET(B3887,-COUNTA(G$3073:G3886)+1,0))</f>
        <v>a1b5500000237XDAAY</v>
      </c>
      <c r="C3887" s="878">
        <f ca="1">IF(COUNTA(G$3073:G3886)=1,"",OFFSET(C3887,-COUNTA(G$3073:G3886)+1,0))</f>
        <v>22</v>
      </c>
      <c r="D3887" s="873">
        <f t="shared" si="225"/>
        <v>332</v>
      </c>
      <c r="E3887" s="873">
        <f t="shared" ca="1" si="226"/>
        <v>4</v>
      </c>
      <c r="F3887" s="873">
        <f t="shared" ca="1" si="227"/>
        <v>30</v>
      </c>
      <c r="G3887" s="873"/>
      <c r="H3887" s="877" t="str">
        <f t="shared" ca="1" si="228"/>
        <v/>
      </c>
      <c r="I3887" s="877" t="str">
        <f t="shared" ca="1" si="229"/>
        <v/>
      </c>
    </row>
    <row r="3888" spans="1:9" x14ac:dyDescent="0.35">
      <c r="A3888" s="873" t="b">
        <f t="shared" ca="1" si="224"/>
        <v>0</v>
      </c>
      <c r="B3888" s="884" t="str">
        <f ca="1">IF(COUNTA(G$3073:G3887)=1,"",OFFSET(B3888,-COUNTA(G$3073:G3887)+1,0))</f>
        <v>a1b5500000237YVAAY</v>
      </c>
      <c r="C3888" s="878">
        <f ca="1">IF(COUNTA(G$3073:G3887)=1,"",OFFSET(C3888,-COUNTA(G$3073:G3887)+1,0))</f>
        <v>22</v>
      </c>
      <c r="D3888" s="873">
        <f t="shared" si="225"/>
        <v>333</v>
      </c>
      <c r="E3888" s="873">
        <f t="shared" ca="1" si="226"/>
        <v>5</v>
      </c>
      <c r="F3888" s="873">
        <f t="shared" ca="1" si="227"/>
        <v>30</v>
      </c>
      <c r="G3888" s="873"/>
      <c r="H3888" s="877" t="str">
        <f t="shared" ca="1" si="228"/>
        <v/>
      </c>
      <c r="I3888" s="877" t="str">
        <f t="shared" ca="1" si="229"/>
        <v/>
      </c>
    </row>
    <row r="3889" spans="1:9" x14ac:dyDescent="0.35">
      <c r="A3889" s="873" t="b">
        <f t="shared" ca="1" si="224"/>
        <v>0</v>
      </c>
      <c r="B3889" s="884" t="str">
        <f ca="1">IF(COUNTA(G$3073:G3888)=1,"",OFFSET(B3889,-COUNTA(G$3073:G3888)+1,0))</f>
        <v>a1b5500000237ZnAAI</v>
      </c>
      <c r="C3889" s="878">
        <f ca="1">IF(COUNTA(G$3073:G3888)=1,"",OFFSET(C3889,-COUNTA(G$3073:G3888)+1,0))</f>
        <v>22</v>
      </c>
      <c r="D3889" s="873">
        <f t="shared" si="225"/>
        <v>334</v>
      </c>
      <c r="E3889" s="873">
        <f t="shared" ca="1" si="226"/>
        <v>6</v>
      </c>
      <c r="F3889" s="873">
        <f t="shared" ca="1" si="227"/>
        <v>30</v>
      </c>
      <c r="G3889" s="873"/>
      <c r="H3889" s="877" t="str">
        <f t="shared" ca="1" si="228"/>
        <v/>
      </c>
      <c r="I3889" s="877" t="str">
        <f t="shared" ca="1" si="229"/>
        <v/>
      </c>
    </row>
    <row r="3890" spans="1:9" x14ac:dyDescent="0.35">
      <c r="A3890" s="873" t="b">
        <f t="shared" ca="1" si="224"/>
        <v>0</v>
      </c>
      <c r="B3890" s="884" t="str">
        <f ca="1">IF(COUNTA(G$3073:G3889)=1,"",OFFSET(B3890,-COUNTA(G$3073:G3889)+1,0))</f>
        <v>a1b5500000237b5AAA</v>
      </c>
      <c r="C3890" s="878">
        <f ca="1">IF(COUNTA(G$3073:G3889)=1,"",OFFSET(C3890,-COUNTA(G$3073:G3889)+1,0))</f>
        <v>22</v>
      </c>
      <c r="D3890" s="873">
        <f t="shared" si="225"/>
        <v>335</v>
      </c>
      <c r="E3890" s="873">
        <f t="shared" ca="1" si="226"/>
        <v>7</v>
      </c>
      <c r="F3890" s="873">
        <f t="shared" ca="1" si="227"/>
        <v>30</v>
      </c>
      <c r="G3890" s="873"/>
      <c r="H3890" s="877" t="str">
        <f t="shared" ca="1" si="228"/>
        <v/>
      </c>
      <c r="I3890" s="877" t="str">
        <f t="shared" ca="1" si="229"/>
        <v/>
      </c>
    </row>
    <row r="3891" spans="1:9" x14ac:dyDescent="0.35">
      <c r="A3891" s="873" t="b">
        <f t="shared" ca="1" si="224"/>
        <v>0</v>
      </c>
      <c r="B3891" s="884" t="str">
        <f ca="1">IF(COUNTA(G$3073:G3890)=1,"",OFFSET(B3891,-COUNTA(G$3073:G3890)+1,0))</f>
        <v>a1b5500000237cNAAQ</v>
      </c>
      <c r="C3891" s="878">
        <f ca="1">IF(COUNTA(G$3073:G3890)=1,"",OFFSET(C3891,-COUNTA(G$3073:G3890)+1,0))</f>
        <v>22</v>
      </c>
      <c r="D3891" s="873">
        <f t="shared" si="225"/>
        <v>336</v>
      </c>
      <c r="E3891" s="873">
        <f t="shared" ca="1" si="226"/>
        <v>8</v>
      </c>
      <c r="F3891" s="873">
        <f t="shared" ca="1" si="227"/>
        <v>30</v>
      </c>
      <c r="G3891" s="873"/>
      <c r="H3891" s="877" t="str">
        <f t="shared" ca="1" si="228"/>
        <v/>
      </c>
      <c r="I3891" s="877" t="str">
        <f t="shared" ca="1" si="229"/>
        <v/>
      </c>
    </row>
    <row r="3892" spans="1:9" x14ac:dyDescent="0.35">
      <c r="A3892" s="873" t="b">
        <f t="shared" ca="1" si="224"/>
        <v>0</v>
      </c>
      <c r="B3892" s="884" t="str">
        <f ca="1">IF(COUNTA(G$3073:G3891)=1,"",OFFSET(B3892,-COUNTA(G$3073:G3891)+1,0))</f>
        <v>a1b5500000237TMAAY</v>
      </c>
      <c r="C3892" s="878">
        <f ca="1">IF(COUNTA(G$3073:G3891)=1,"",OFFSET(C3892,-COUNTA(G$3073:G3891)+1,0))</f>
        <v>23</v>
      </c>
      <c r="D3892" s="873">
        <f t="shared" si="225"/>
        <v>337</v>
      </c>
      <c r="E3892" s="873">
        <f t="shared" ca="1" si="226"/>
        <v>1</v>
      </c>
      <c r="F3892" s="873">
        <f t="shared" ca="1" si="227"/>
        <v>31</v>
      </c>
      <c r="G3892" s="873"/>
      <c r="H3892" s="877" t="str">
        <f t="shared" ca="1" si="228"/>
        <v/>
      </c>
      <c r="I3892" s="877" t="str">
        <f t="shared" ca="1" si="229"/>
        <v/>
      </c>
    </row>
    <row r="3893" spans="1:9" x14ac:dyDescent="0.35">
      <c r="A3893" s="873" t="b">
        <f t="shared" ca="1" si="224"/>
        <v>0</v>
      </c>
      <c r="B3893" s="884" t="str">
        <f ca="1">IF(COUNTA(G$3073:G3892)=1,"",OFFSET(B3893,-COUNTA(G$3073:G3892)+1,0))</f>
        <v>a1b5500000237UeAAI</v>
      </c>
      <c r="C3893" s="878">
        <f ca="1">IF(COUNTA(G$3073:G3892)=1,"",OFFSET(C3893,-COUNTA(G$3073:G3892)+1,0))</f>
        <v>23</v>
      </c>
      <c r="D3893" s="873">
        <f t="shared" si="225"/>
        <v>338</v>
      </c>
      <c r="E3893" s="873">
        <f t="shared" ca="1" si="226"/>
        <v>2</v>
      </c>
      <c r="F3893" s="873">
        <f t="shared" ca="1" si="227"/>
        <v>31</v>
      </c>
      <c r="G3893" s="873"/>
      <c r="H3893" s="877" t="str">
        <f t="shared" ca="1" si="228"/>
        <v/>
      </c>
      <c r="I3893" s="877" t="str">
        <f t="shared" ca="1" si="229"/>
        <v/>
      </c>
    </row>
    <row r="3894" spans="1:9" x14ac:dyDescent="0.35">
      <c r="A3894" s="873" t="b">
        <f t="shared" ca="1" si="224"/>
        <v>0</v>
      </c>
      <c r="B3894" s="884" t="str">
        <f ca="1">IF(COUNTA(G$3073:G3893)=1,"",OFFSET(B3894,-COUNTA(G$3073:G3893)+1,0))</f>
        <v>a1b5500000237VwAAI</v>
      </c>
      <c r="C3894" s="878">
        <f ca="1">IF(COUNTA(G$3073:G3893)=1,"",OFFSET(C3894,-COUNTA(G$3073:G3893)+1,0))</f>
        <v>23</v>
      </c>
      <c r="D3894" s="873">
        <f t="shared" si="225"/>
        <v>339</v>
      </c>
      <c r="E3894" s="873">
        <f t="shared" ca="1" si="226"/>
        <v>3</v>
      </c>
      <c r="F3894" s="873">
        <f t="shared" ca="1" si="227"/>
        <v>31</v>
      </c>
      <c r="G3894" s="873"/>
      <c r="H3894" s="877" t="str">
        <f t="shared" ca="1" si="228"/>
        <v/>
      </c>
      <c r="I3894" s="877" t="str">
        <f t="shared" ca="1" si="229"/>
        <v/>
      </c>
    </row>
    <row r="3895" spans="1:9" x14ac:dyDescent="0.35">
      <c r="A3895" s="873" t="b">
        <f t="shared" ca="1" si="224"/>
        <v>0</v>
      </c>
      <c r="B3895" s="884" t="str">
        <f ca="1">IF(COUNTA(G$3073:G3894)=1,"",OFFSET(B3895,-COUNTA(G$3073:G3894)+1,0))</f>
        <v>a1b5500000237XEAAY</v>
      </c>
      <c r="C3895" s="878">
        <f ca="1">IF(COUNTA(G$3073:G3894)=1,"",OFFSET(C3895,-COUNTA(G$3073:G3894)+1,0))</f>
        <v>23</v>
      </c>
      <c r="D3895" s="873">
        <f t="shared" si="225"/>
        <v>340</v>
      </c>
      <c r="E3895" s="873">
        <f t="shared" ca="1" si="226"/>
        <v>4</v>
      </c>
      <c r="F3895" s="873">
        <f t="shared" ca="1" si="227"/>
        <v>31</v>
      </c>
      <c r="G3895" s="873"/>
      <c r="H3895" s="877" t="str">
        <f t="shared" ca="1" si="228"/>
        <v/>
      </c>
      <c r="I3895" s="877" t="str">
        <f t="shared" ca="1" si="229"/>
        <v/>
      </c>
    </row>
    <row r="3896" spans="1:9" x14ac:dyDescent="0.35">
      <c r="A3896" s="873" t="b">
        <f t="shared" ca="1" si="224"/>
        <v>0</v>
      </c>
      <c r="B3896" s="884" t="str">
        <f ca="1">IF(COUNTA(G$3073:G3895)=1,"",OFFSET(B3896,-COUNTA(G$3073:G3895)+1,0))</f>
        <v>a1b5500000237YWAAY</v>
      </c>
      <c r="C3896" s="878">
        <f ca="1">IF(COUNTA(G$3073:G3895)=1,"",OFFSET(C3896,-COUNTA(G$3073:G3895)+1,0))</f>
        <v>23</v>
      </c>
      <c r="D3896" s="873">
        <f t="shared" si="225"/>
        <v>341</v>
      </c>
      <c r="E3896" s="873">
        <f t="shared" ca="1" si="226"/>
        <v>5</v>
      </c>
      <c r="F3896" s="873">
        <f t="shared" ca="1" si="227"/>
        <v>31</v>
      </c>
      <c r="G3896" s="873"/>
      <c r="H3896" s="877" t="str">
        <f t="shared" ca="1" si="228"/>
        <v/>
      </c>
      <c r="I3896" s="877" t="str">
        <f t="shared" ca="1" si="229"/>
        <v/>
      </c>
    </row>
    <row r="3897" spans="1:9" x14ac:dyDescent="0.35">
      <c r="A3897" s="873" t="b">
        <f t="shared" ca="1" si="224"/>
        <v>0</v>
      </c>
      <c r="B3897" s="884" t="str">
        <f ca="1">IF(COUNTA(G$3073:G3896)=1,"",OFFSET(B3897,-COUNTA(G$3073:G3896)+1,0))</f>
        <v>a1b5500000237ZoAAI</v>
      </c>
      <c r="C3897" s="878">
        <f ca="1">IF(COUNTA(G$3073:G3896)=1,"",OFFSET(C3897,-COUNTA(G$3073:G3896)+1,0))</f>
        <v>23</v>
      </c>
      <c r="D3897" s="873">
        <f t="shared" si="225"/>
        <v>342</v>
      </c>
      <c r="E3897" s="873">
        <f t="shared" ca="1" si="226"/>
        <v>6</v>
      </c>
      <c r="F3897" s="873">
        <f t="shared" ca="1" si="227"/>
        <v>31</v>
      </c>
      <c r="G3897" s="873"/>
      <c r="H3897" s="877" t="str">
        <f t="shared" ca="1" si="228"/>
        <v/>
      </c>
      <c r="I3897" s="877" t="str">
        <f t="shared" ca="1" si="229"/>
        <v/>
      </c>
    </row>
    <row r="3898" spans="1:9" x14ac:dyDescent="0.35">
      <c r="A3898" s="873" t="b">
        <f t="shared" ca="1" si="224"/>
        <v>0</v>
      </c>
      <c r="B3898" s="884" t="str">
        <f ca="1">IF(COUNTA(G$3073:G3897)=1,"",OFFSET(B3898,-COUNTA(G$3073:G3897)+1,0))</f>
        <v>a1b5500000237b6AAA</v>
      </c>
      <c r="C3898" s="878">
        <f ca="1">IF(COUNTA(G$3073:G3897)=1,"",OFFSET(C3898,-COUNTA(G$3073:G3897)+1,0))</f>
        <v>23</v>
      </c>
      <c r="D3898" s="873">
        <f t="shared" si="225"/>
        <v>343</v>
      </c>
      <c r="E3898" s="873">
        <f t="shared" ca="1" si="226"/>
        <v>7</v>
      </c>
      <c r="F3898" s="873">
        <f t="shared" ca="1" si="227"/>
        <v>31</v>
      </c>
      <c r="G3898" s="873"/>
      <c r="H3898" s="877" t="str">
        <f t="shared" ca="1" si="228"/>
        <v/>
      </c>
      <c r="I3898" s="877" t="str">
        <f t="shared" ca="1" si="229"/>
        <v/>
      </c>
    </row>
    <row r="3899" spans="1:9" x14ac:dyDescent="0.35">
      <c r="A3899" s="873" t="b">
        <f t="shared" ca="1" si="224"/>
        <v>0</v>
      </c>
      <c r="B3899" s="884" t="str">
        <f ca="1">IF(COUNTA(G$3073:G3898)=1,"",OFFSET(B3899,-COUNTA(G$3073:G3898)+1,0))</f>
        <v>a1b5500000237cOAAQ</v>
      </c>
      <c r="C3899" s="878">
        <f ca="1">IF(COUNTA(G$3073:G3898)=1,"",OFFSET(C3899,-COUNTA(G$3073:G3898)+1,0))</f>
        <v>23</v>
      </c>
      <c r="D3899" s="873">
        <f t="shared" si="225"/>
        <v>344</v>
      </c>
      <c r="E3899" s="873">
        <f t="shared" ca="1" si="226"/>
        <v>8</v>
      </c>
      <c r="F3899" s="873">
        <f t="shared" ca="1" si="227"/>
        <v>31</v>
      </c>
      <c r="G3899" s="873"/>
      <c r="H3899" s="877" t="str">
        <f t="shared" ca="1" si="228"/>
        <v/>
      </c>
      <c r="I3899" s="877" t="str">
        <f t="shared" ca="1" si="229"/>
        <v/>
      </c>
    </row>
    <row r="3900" spans="1:9" x14ac:dyDescent="0.35">
      <c r="A3900" s="873" t="b">
        <f t="shared" ca="1" si="224"/>
        <v>0</v>
      </c>
      <c r="B3900" s="884" t="str">
        <f ca="1">IF(COUNTA(G$3073:G3899)=1,"",OFFSET(B3900,-COUNTA(G$3073:G3899)+1,0))</f>
        <v>a1b5500000237TNAAY</v>
      </c>
      <c r="C3900" s="878">
        <f ca="1">IF(COUNTA(G$3073:G3899)=1,"",OFFSET(C3900,-COUNTA(G$3073:G3899)+1,0))</f>
        <v>24</v>
      </c>
      <c r="D3900" s="873">
        <f t="shared" si="225"/>
        <v>345</v>
      </c>
      <c r="E3900" s="873">
        <f t="shared" ca="1" si="226"/>
        <v>1</v>
      </c>
      <c r="F3900" s="873">
        <f t="shared" ca="1" si="227"/>
        <v>32</v>
      </c>
      <c r="G3900" s="873"/>
      <c r="H3900" s="877" t="str">
        <f t="shared" ca="1" si="228"/>
        <v/>
      </c>
      <c r="I3900" s="877" t="str">
        <f t="shared" ca="1" si="229"/>
        <v/>
      </c>
    </row>
    <row r="3901" spans="1:9" x14ac:dyDescent="0.35">
      <c r="A3901" s="873" t="b">
        <f t="shared" ca="1" si="224"/>
        <v>0</v>
      </c>
      <c r="B3901" s="884" t="str">
        <f ca="1">IF(COUNTA(G$3073:G3900)=1,"",OFFSET(B3901,-COUNTA(G$3073:G3900)+1,0))</f>
        <v>a1b5500000237UfAAI</v>
      </c>
      <c r="C3901" s="878">
        <f ca="1">IF(COUNTA(G$3073:G3900)=1,"",OFFSET(C3901,-COUNTA(G$3073:G3900)+1,0))</f>
        <v>24</v>
      </c>
      <c r="D3901" s="873">
        <f t="shared" si="225"/>
        <v>346</v>
      </c>
      <c r="E3901" s="873">
        <f t="shared" ca="1" si="226"/>
        <v>2</v>
      </c>
      <c r="F3901" s="873">
        <f t="shared" ca="1" si="227"/>
        <v>32</v>
      </c>
      <c r="G3901" s="873"/>
      <c r="H3901" s="877" t="str">
        <f t="shared" ca="1" si="228"/>
        <v/>
      </c>
      <c r="I3901" s="877" t="str">
        <f t="shared" ca="1" si="229"/>
        <v/>
      </c>
    </row>
    <row r="3902" spans="1:9" x14ac:dyDescent="0.35">
      <c r="A3902" s="873" t="b">
        <f t="shared" ca="1" si="224"/>
        <v>0</v>
      </c>
      <c r="B3902" s="884" t="str">
        <f ca="1">IF(COUNTA(G$3073:G3901)=1,"",OFFSET(B3902,-COUNTA(G$3073:G3901)+1,0))</f>
        <v>a1b5500000237VxAAI</v>
      </c>
      <c r="C3902" s="878">
        <f ca="1">IF(COUNTA(G$3073:G3901)=1,"",OFFSET(C3902,-COUNTA(G$3073:G3901)+1,0))</f>
        <v>24</v>
      </c>
      <c r="D3902" s="873">
        <f t="shared" si="225"/>
        <v>347</v>
      </c>
      <c r="E3902" s="873">
        <f t="shared" ca="1" si="226"/>
        <v>3</v>
      </c>
      <c r="F3902" s="873">
        <f t="shared" ca="1" si="227"/>
        <v>32</v>
      </c>
      <c r="G3902" s="873"/>
      <c r="H3902" s="877" t="str">
        <f t="shared" ca="1" si="228"/>
        <v/>
      </c>
      <c r="I3902" s="877" t="str">
        <f t="shared" ca="1" si="229"/>
        <v/>
      </c>
    </row>
    <row r="3903" spans="1:9" x14ac:dyDescent="0.35">
      <c r="A3903" s="873" t="b">
        <f t="shared" ca="1" si="224"/>
        <v>0</v>
      </c>
      <c r="B3903" s="884" t="str">
        <f ca="1">IF(COUNTA(G$3073:G3902)=1,"",OFFSET(B3903,-COUNTA(G$3073:G3902)+1,0))</f>
        <v>a1b5500000237XFAAY</v>
      </c>
      <c r="C3903" s="878">
        <f ca="1">IF(COUNTA(G$3073:G3902)=1,"",OFFSET(C3903,-COUNTA(G$3073:G3902)+1,0))</f>
        <v>24</v>
      </c>
      <c r="D3903" s="873">
        <f t="shared" si="225"/>
        <v>348</v>
      </c>
      <c r="E3903" s="873">
        <f t="shared" ca="1" si="226"/>
        <v>4</v>
      </c>
      <c r="F3903" s="873">
        <f t="shared" ca="1" si="227"/>
        <v>32</v>
      </c>
      <c r="G3903" s="873"/>
      <c r="H3903" s="877" t="str">
        <f t="shared" ca="1" si="228"/>
        <v/>
      </c>
      <c r="I3903" s="877" t="str">
        <f t="shared" ca="1" si="229"/>
        <v/>
      </c>
    </row>
    <row r="3904" spans="1:9" x14ac:dyDescent="0.35">
      <c r="A3904" s="873" t="b">
        <f t="shared" ca="1" si="224"/>
        <v>0</v>
      </c>
      <c r="B3904" s="884" t="str">
        <f ca="1">IF(COUNTA(G$3073:G3903)=1,"",OFFSET(B3904,-COUNTA(G$3073:G3903)+1,0))</f>
        <v>a1b5500000237YXAAY</v>
      </c>
      <c r="C3904" s="878">
        <f ca="1">IF(COUNTA(G$3073:G3903)=1,"",OFFSET(C3904,-COUNTA(G$3073:G3903)+1,0))</f>
        <v>24</v>
      </c>
      <c r="D3904" s="873">
        <f t="shared" si="225"/>
        <v>349</v>
      </c>
      <c r="E3904" s="873">
        <f t="shared" ca="1" si="226"/>
        <v>5</v>
      </c>
      <c r="F3904" s="873">
        <f t="shared" ca="1" si="227"/>
        <v>32</v>
      </c>
      <c r="G3904" s="873"/>
      <c r="H3904" s="877" t="str">
        <f t="shared" ca="1" si="228"/>
        <v/>
      </c>
      <c r="I3904" s="877" t="str">
        <f t="shared" ca="1" si="229"/>
        <v/>
      </c>
    </row>
    <row r="3905" spans="1:9" x14ac:dyDescent="0.35">
      <c r="A3905" s="873" t="b">
        <f t="shared" ca="1" si="224"/>
        <v>0</v>
      </c>
      <c r="B3905" s="884" t="str">
        <f ca="1">IF(COUNTA(G$3073:G3904)=1,"",OFFSET(B3905,-COUNTA(G$3073:G3904)+1,0))</f>
        <v>a1b5500000237ZpAAI</v>
      </c>
      <c r="C3905" s="878">
        <f ca="1">IF(COUNTA(G$3073:G3904)=1,"",OFFSET(C3905,-COUNTA(G$3073:G3904)+1,0))</f>
        <v>24</v>
      </c>
      <c r="D3905" s="873">
        <f t="shared" si="225"/>
        <v>350</v>
      </c>
      <c r="E3905" s="873">
        <f t="shared" ca="1" si="226"/>
        <v>6</v>
      </c>
      <c r="F3905" s="873">
        <f t="shared" ca="1" si="227"/>
        <v>32</v>
      </c>
      <c r="G3905" s="873"/>
      <c r="H3905" s="877" t="str">
        <f t="shared" ca="1" si="228"/>
        <v/>
      </c>
      <c r="I3905" s="877" t="str">
        <f t="shared" ca="1" si="229"/>
        <v/>
      </c>
    </row>
    <row r="3906" spans="1:9" x14ac:dyDescent="0.35">
      <c r="A3906" s="873" t="b">
        <f t="shared" ca="1" si="224"/>
        <v>0</v>
      </c>
      <c r="B3906" s="884" t="str">
        <f ca="1">IF(COUNTA(G$3073:G3905)=1,"",OFFSET(B3906,-COUNTA(G$3073:G3905)+1,0))</f>
        <v>a1b5500000237b7AAA</v>
      </c>
      <c r="C3906" s="878">
        <f ca="1">IF(COUNTA(G$3073:G3905)=1,"",OFFSET(C3906,-COUNTA(G$3073:G3905)+1,0))</f>
        <v>24</v>
      </c>
      <c r="D3906" s="873">
        <f t="shared" si="225"/>
        <v>351</v>
      </c>
      <c r="E3906" s="873">
        <f t="shared" ca="1" si="226"/>
        <v>7</v>
      </c>
      <c r="F3906" s="873">
        <f t="shared" ca="1" si="227"/>
        <v>32</v>
      </c>
      <c r="G3906" s="873"/>
      <c r="H3906" s="877" t="str">
        <f t="shared" ca="1" si="228"/>
        <v/>
      </c>
      <c r="I3906" s="877" t="str">
        <f t="shared" ca="1" si="229"/>
        <v/>
      </c>
    </row>
    <row r="3907" spans="1:9" x14ac:dyDescent="0.35">
      <c r="A3907" s="873" t="b">
        <f t="shared" ca="1" si="224"/>
        <v>0</v>
      </c>
      <c r="B3907" s="884" t="str">
        <f ca="1">IF(COUNTA(G$3073:G3906)=1,"",OFFSET(B3907,-COUNTA(G$3073:G3906)+1,0))</f>
        <v>a1b5500000237cPAAQ</v>
      </c>
      <c r="C3907" s="878">
        <f ca="1">IF(COUNTA(G$3073:G3906)=1,"",OFFSET(C3907,-COUNTA(G$3073:G3906)+1,0))</f>
        <v>24</v>
      </c>
      <c r="D3907" s="873">
        <f t="shared" si="225"/>
        <v>352</v>
      </c>
      <c r="E3907" s="873">
        <f t="shared" ca="1" si="226"/>
        <v>8</v>
      </c>
      <c r="F3907" s="873">
        <f t="shared" ca="1" si="227"/>
        <v>32</v>
      </c>
      <c r="G3907" s="873"/>
      <c r="H3907" s="877" t="str">
        <f t="shared" ca="1" si="228"/>
        <v/>
      </c>
      <c r="I3907" s="877" t="str">
        <f t="shared" ca="1" si="229"/>
        <v/>
      </c>
    </row>
    <row r="3908" spans="1:9" x14ac:dyDescent="0.35">
      <c r="A3908" s="873" t="b">
        <f t="shared" ref="A3908:A3971" ca="1" si="230">IF(OR(AND(H3908&lt;&gt;"", H3908&lt;&gt;0), AND(I3908&lt;&gt;"",I3908&lt;&gt;0)),TRUE,FALSE)</f>
        <v>0</v>
      </c>
      <c r="B3908" s="884" t="str">
        <f ca="1">IF(COUNTA(G$3073:G3907)=1,"",OFFSET(B3908,-COUNTA(G$3073:G3907)+1,0))</f>
        <v>a1b5500000237TOAAY</v>
      </c>
      <c r="C3908" s="878">
        <f ca="1">IF(COUNTA(G$3073:G3907)=1,"",OFFSET(C3908,-COUNTA(G$3073:G3907)+1,0))</f>
        <v>25</v>
      </c>
      <c r="D3908" s="873">
        <f t="shared" ref="D3908:D3971" si="231">D3907+1</f>
        <v>353</v>
      </c>
      <c r="E3908" s="873">
        <f t="shared" ref="E3908:E3971" ca="1" si="232">COUNTIF(C3738:C3908,C3908)</f>
        <v>1</v>
      </c>
      <c r="F3908" s="873">
        <f t="shared" ref="F3908:F3971" ca="1" si="233">IF(C3908=1,9,IF(E3907=MAX(E3906:E3908),F3906+1,F3907))</f>
        <v>33</v>
      </c>
      <c r="G3908" s="873"/>
      <c r="H3908" s="877" t="str">
        <f t="shared" ref="H3908:H3971" ca="1" si="234">CHOOSE(E3908,IFERROR(IF(INDIRECT("'WPTM - Section F'!I"&amp;F3908)=0,"",INDIRECT("'WPTM - Section F'!I"&amp;$F3908)),""),IFERROR(IF(INDIRECT("'WPTM - Section F'!K"&amp;F3908)=0,"",INDIRECT("'WPTM - Section F'!K"&amp;$F3908)),""),IFERROR(IF(INDIRECT("'WPTM - Section F'!M"&amp;F3908)=0,"",INDIRECT("'WPTM - Section F'!M"&amp;$F3908)),""),IFERROR(IF(INDIRECT("'WPTM - Section F'!O"&amp;F3908)=0,"",INDIRECT("'WPTM - Section F'!O"&amp;$F3908)),""),IFERROR(IF(INDIRECT("'WPTM - Section F'!Q"&amp;F3908)=0,"",INDIRECT("'WPTM - Section F'!Q"&amp;$F3908)),""),IFERROR(IF(INDIRECT("'WPTM - Section F'!S"&amp;F3908)=0,"",INDIRECT("'WPTM - Section F'!S"&amp;$F3908)),""),IFERROR(IF(INDIRECT("'WPTM - Section F'!U"&amp;F3908)=0,"",INDIRECT("'WPTM - Section F'!U"&amp;$F3908)),""),IFERROR(IF(INDIRECT("'WPTM - Section F'!W"&amp;F3908)=0,"",INDIRECT("'WPTM - Section F'!W"&amp;$F3908)),""),)</f>
        <v/>
      </c>
      <c r="I3908" s="877" t="str">
        <f t="shared" ref="I3908:I3971" ca="1" si="235">CHOOSE(E3908,IFERROR(IF(INDIRECT("'WPTM - Section F'!H"&amp;F3908)=0,"",INDIRECT("'WPTM - Section F'!H"&amp;$F3908)),""),IFERROR(IF(INDIRECT("'WPTM - Section F'!J"&amp;F3908)=0,"",INDIRECT("'WPTM - Section F'!J"&amp;$F3908)),""),IFERROR(IF(INDIRECT("'WPTM - Section F'!L"&amp;F3908)=0,"",INDIRECT("'WPTM - Section F'!L"&amp;$F3908)),""),IFERROR(IF(INDIRECT("'WPTM - Section F'!N"&amp;F3908)=0,"",INDIRECT("'WPTM - Section F'!N"&amp;$F3908)),""),IFERROR(IF(INDIRECT("'WPTM - Section F'!P"&amp;F3908)=0,"",INDIRECT("'WPTM - Section F'!P"&amp;$F3908)),""),IFERROR(IF(INDIRECT("'WPTM - Section F'!R"&amp;F3908)=0,"",INDIRECT("'WPTM - Section F'!R"&amp;$F3908)),""),IFERROR(IF(INDIRECT("'WPTM - Section F'!T"&amp;F3908)=0,"",INDIRECT("'WPTM - Section F'!T"&amp;$F3908)),""),IFERROR(IF(INDIRECT("'WPTM - Section F'!V"&amp;F3908)=0,"",INDIRECT("'WPTM - Section F'!V"&amp;$F3908)),""),)</f>
        <v/>
      </c>
    </row>
    <row r="3909" spans="1:9" x14ac:dyDescent="0.35">
      <c r="A3909" s="873" t="b">
        <f t="shared" ca="1" si="230"/>
        <v>0</v>
      </c>
      <c r="B3909" s="884" t="str">
        <f ca="1">IF(COUNTA(G$3073:G3908)=1,"",OFFSET(B3909,-COUNTA(G$3073:G3908)+1,0))</f>
        <v>a1b5500000237UgAAI</v>
      </c>
      <c r="C3909" s="878">
        <f ca="1">IF(COUNTA(G$3073:G3908)=1,"",OFFSET(C3909,-COUNTA(G$3073:G3908)+1,0))</f>
        <v>25</v>
      </c>
      <c r="D3909" s="873">
        <f t="shared" si="231"/>
        <v>354</v>
      </c>
      <c r="E3909" s="873">
        <f t="shared" ca="1" si="232"/>
        <v>2</v>
      </c>
      <c r="F3909" s="873">
        <f t="shared" ca="1" si="233"/>
        <v>33</v>
      </c>
      <c r="G3909" s="873"/>
      <c r="H3909" s="877" t="str">
        <f t="shared" ca="1" si="234"/>
        <v/>
      </c>
      <c r="I3909" s="877" t="str">
        <f t="shared" ca="1" si="235"/>
        <v/>
      </c>
    </row>
    <row r="3910" spans="1:9" x14ac:dyDescent="0.35">
      <c r="A3910" s="873" t="b">
        <f t="shared" ca="1" si="230"/>
        <v>0</v>
      </c>
      <c r="B3910" s="884" t="str">
        <f ca="1">IF(COUNTA(G$3073:G3909)=1,"",OFFSET(B3910,-COUNTA(G$3073:G3909)+1,0))</f>
        <v>a1b5500000237VyAAI</v>
      </c>
      <c r="C3910" s="878">
        <f ca="1">IF(COUNTA(G$3073:G3909)=1,"",OFFSET(C3910,-COUNTA(G$3073:G3909)+1,0))</f>
        <v>25</v>
      </c>
      <c r="D3910" s="873">
        <f t="shared" si="231"/>
        <v>355</v>
      </c>
      <c r="E3910" s="873">
        <f t="shared" ca="1" si="232"/>
        <v>3</v>
      </c>
      <c r="F3910" s="873">
        <f t="shared" ca="1" si="233"/>
        <v>33</v>
      </c>
      <c r="G3910" s="873"/>
      <c r="H3910" s="877" t="str">
        <f t="shared" ca="1" si="234"/>
        <v/>
      </c>
      <c r="I3910" s="877" t="str">
        <f t="shared" ca="1" si="235"/>
        <v/>
      </c>
    </row>
    <row r="3911" spans="1:9" x14ac:dyDescent="0.35">
      <c r="A3911" s="873" t="b">
        <f t="shared" ca="1" si="230"/>
        <v>0</v>
      </c>
      <c r="B3911" s="884" t="str">
        <f ca="1">IF(COUNTA(G$3073:G3910)=1,"",OFFSET(B3911,-COUNTA(G$3073:G3910)+1,0))</f>
        <v>a1b5500000237XGAAY</v>
      </c>
      <c r="C3911" s="878">
        <f ca="1">IF(COUNTA(G$3073:G3910)=1,"",OFFSET(C3911,-COUNTA(G$3073:G3910)+1,0))</f>
        <v>25</v>
      </c>
      <c r="D3911" s="873">
        <f t="shared" si="231"/>
        <v>356</v>
      </c>
      <c r="E3911" s="873">
        <f t="shared" ca="1" si="232"/>
        <v>4</v>
      </c>
      <c r="F3911" s="873">
        <f t="shared" ca="1" si="233"/>
        <v>33</v>
      </c>
      <c r="G3911" s="873"/>
      <c r="H3911" s="877" t="str">
        <f t="shared" ca="1" si="234"/>
        <v/>
      </c>
      <c r="I3911" s="877" t="str">
        <f t="shared" ca="1" si="235"/>
        <v/>
      </c>
    </row>
    <row r="3912" spans="1:9" x14ac:dyDescent="0.35">
      <c r="A3912" s="873" t="b">
        <f t="shared" ca="1" si="230"/>
        <v>0</v>
      </c>
      <c r="B3912" s="884" t="str">
        <f ca="1">IF(COUNTA(G$3073:G3911)=1,"",OFFSET(B3912,-COUNTA(G$3073:G3911)+1,0))</f>
        <v>a1b5500000237YYAAY</v>
      </c>
      <c r="C3912" s="878">
        <f ca="1">IF(COUNTA(G$3073:G3911)=1,"",OFFSET(C3912,-COUNTA(G$3073:G3911)+1,0))</f>
        <v>25</v>
      </c>
      <c r="D3912" s="873">
        <f t="shared" si="231"/>
        <v>357</v>
      </c>
      <c r="E3912" s="873">
        <f t="shared" ca="1" si="232"/>
        <v>5</v>
      </c>
      <c r="F3912" s="873">
        <f t="shared" ca="1" si="233"/>
        <v>33</v>
      </c>
      <c r="G3912" s="873"/>
      <c r="H3912" s="877" t="str">
        <f t="shared" ca="1" si="234"/>
        <v/>
      </c>
      <c r="I3912" s="877" t="str">
        <f t="shared" ca="1" si="235"/>
        <v/>
      </c>
    </row>
    <row r="3913" spans="1:9" x14ac:dyDescent="0.35">
      <c r="A3913" s="873" t="b">
        <f t="shared" ca="1" si="230"/>
        <v>0</v>
      </c>
      <c r="B3913" s="884" t="str">
        <f ca="1">IF(COUNTA(G$3073:G3912)=1,"",OFFSET(B3913,-COUNTA(G$3073:G3912)+1,0))</f>
        <v>a1b5500000237ZqAAI</v>
      </c>
      <c r="C3913" s="878">
        <f ca="1">IF(COUNTA(G$3073:G3912)=1,"",OFFSET(C3913,-COUNTA(G$3073:G3912)+1,0))</f>
        <v>25</v>
      </c>
      <c r="D3913" s="873">
        <f t="shared" si="231"/>
        <v>358</v>
      </c>
      <c r="E3913" s="873">
        <f t="shared" ca="1" si="232"/>
        <v>6</v>
      </c>
      <c r="F3913" s="873">
        <f t="shared" ca="1" si="233"/>
        <v>33</v>
      </c>
      <c r="G3913" s="873"/>
      <c r="H3913" s="877" t="str">
        <f t="shared" ca="1" si="234"/>
        <v/>
      </c>
      <c r="I3913" s="877" t="str">
        <f t="shared" ca="1" si="235"/>
        <v/>
      </c>
    </row>
    <row r="3914" spans="1:9" x14ac:dyDescent="0.35">
      <c r="A3914" s="873" t="b">
        <f t="shared" ca="1" si="230"/>
        <v>0</v>
      </c>
      <c r="B3914" s="884" t="str">
        <f ca="1">IF(COUNTA(G$3073:G3913)=1,"",OFFSET(B3914,-COUNTA(G$3073:G3913)+1,0))</f>
        <v>a1b5500000237b8AAA</v>
      </c>
      <c r="C3914" s="878">
        <f ca="1">IF(COUNTA(G$3073:G3913)=1,"",OFFSET(C3914,-COUNTA(G$3073:G3913)+1,0))</f>
        <v>25</v>
      </c>
      <c r="D3914" s="873">
        <f t="shared" si="231"/>
        <v>359</v>
      </c>
      <c r="E3914" s="873">
        <f t="shared" ca="1" si="232"/>
        <v>7</v>
      </c>
      <c r="F3914" s="873">
        <f t="shared" ca="1" si="233"/>
        <v>33</v>
      </c>
      <c r="G3914" s="873"/>
      <c r="H3914" s="877" t="str">
        <f t="shared" ca="1" si="234"/>
        <v/>
      </c>
      <c r="I3914" s="877" t="str">
        <f t="shared" ca="1" si="235"/>
        <v/>
      </c>
    </row>
    <row r="3915" spans="1:9" x14ac:dyDescent="0.35">
      <c r="A3915" s="873" t="b">
        <f t="shared" ca="1" si="230"/>
        <v>0</v>
      </c>
      <c r="B3915" s="884" t="str">
        <f ca="1">IF(COUNTA(G$3073:G3914)=1,"",OFFSET(B3915,-COUNTA(G$3073:G3914)+1,0))</f>
        <v>a1b5500000237cQAAQ</v>
      </c>
      <c r="C3915" s="878">
        <f ca="1">IF(COUNTA(G$3073:G3914)=1,"",OFFSET(C3915,-COUNTA(G$3073:G3914)+1,0))</f>
        <v>25</v>
      </c>
      <c r="D3915" s="873">
        <f t="shared" si="231"/>
        <v>360</v>
      </c>
      <c r="E3915" s="873">
        <f t="shared" ca="1" si="232"/>
        <v>8</v>
      </c>
      <c r="F3915" s="873">
        <f t="shared" ca="1" si="233"/>
        <v>33</v>
      </c>
      <c r="G3915" s="873"/>
      <c r="H3915" s="877" t="str">
        <f t="shared" ca="1" si="234"/>
        <v/>
      </c>
      <c r="I3915" s="877" t="str">
        <f t="shared" ca="1" si="235"/>
        <v/>
      </c>
    </row>
    <row r="3916" spans="1:9" x14ac:dyDescent="0.35">
      <c r="A3916" s="873" t="b">
        <f t="shared" ca="1" si="230"/>
        <v>0</v>
      </c>
      <c r="B3916" s="884" t="str">
        <f ca="1">IF(COUNTA(G$3073:G3915)=1,"",OFFSET(B3916,-COUNTA(G$3073:G3915)+1,0))</f>
        <v>a1b5500000237TPAAY</v>
      </c>
      <c r="C3916" s="878">
        <f ca="1">IF(COUNTA(G$3073:G3915)=1,"",OFFSET(C3916,-COUNTA(G$3073:G3915)+1,0))</f>
        <v>26</v>
      </c>
      <c r="D3916" s="873">
        <f t="shared" si="231"/>
        <v>361</v>
      </c>
      <c r="E3916" s="873">
        <f t="shared" ca="1" si="232"/>
        <v>1</v>
      </c>
      <c r="F3916" s="873">
        <f t="shared" ca="1" si="233"/>
        <v>34</v>
      </c>
      <c r="G3916" s="873"/>
      <c r="H3916" s="877" t="str">
        <f t="shared" ca="1" si="234"/>
        <v/>
      </c>
      <c r="I3916" s="877" t="str">
        <f t="shared" ca="1" si="235"/>
        <v/>
      </c>
    </row>
    <row r="3917" spans="1:9" x14ac:dyDescent="0.35">
      <c r="A3917" s="873" t="b">
        <f t="shared" ca="1" si="230"/>
        <v>0</v>
      </c>
      <c r="B3917" s="884" t="str">
        <f ca="1">IF(COUNTA(G$3073:G3916)=1,"",OFFSET(B3917,-COUNTA(G$3073:G3916)+1,0))</f>
        <v>a1b5500000237UhAAI</v>
      </c>
      <c r="C3917" s="878">
        <f ca="1">IF(COUNTA(G$3073:G3916)=1,"",OFFSET(C3917,-COUNTA(G$3073:G3916)+1,0))</f>
        <v>26</v>
      </c>
      <c r="D3917" s="873">
        <f t="shared" si="231"/>
        <v>362</v>
      </c>
      <c r="E3917" s="873">
        <f t="shared" ca="1" si="232"/>
        <v>2</v>
      </c>
      <c r="F3917" s="873">
        <f t="shared" ca="1" si="233"/>
        <v>34</v>
      </c>
      <c r="G3917" s="873"/>
      <c r="H3917" s="877" t="str">
        <f t="shared" ca="1" si="234"/>
        <v/>
      </c>
      <c r="I3917" s="877" t="str">
        <f t="shared" ca="1" si="235"/>
        <v/>
      </c>
    </row>
    <row r="3918" spans="1:9" x14ac:dyDescent="0.35">
      <c r="A3918" s="873" t="b">
        <f t="shared" ca="1" si="230"/>
        <v>0</v>
      </c>
      <c r="B3918" s="884" t="str">
        <f ca="1">IF(COUNTA(G$3073:G3917)=1,"",OFFSET(B3918,-COUNTA(G$3073:G3917)+1,0))</f>
        <v>a1b5500000237VzAAI</v>
      </c>
      <c r="C3918" s="878">
        <f ca="1">IF(COUNTA(G$3073:G3917)=1,"",OFFSET(C3918,-COUNTA(G$3073:G3917)+1,0))</f>
        <v>26</v>
      </c>
      <c r="D3918" s="873">
        <f t="shared" si="231"/>
        <v>363</v>
      </c>
      <c r="E3918" s="873">
        <f t="shared" ca="1" si="232"/>
        <v>3</v>
      </c>
      <c r="F3918" s="873">
        <f t="shared" ca="1" si="233"/>
        <v>34</v>
      </c>
      <c r="G3918" s="873"/>
      <c r="H3918" s="877" t="str">
        <f t="shared" ca="1" si="234"/>
        <v/>
      </c>
      <c r="I3918" s="877" t="str">
        <f t="shared" ca="1" si="235"/>
        <v/>
      </c>
    </row>
    <row r="3919" spans="1:9" x14ac:dyDescent="0.35">
      <c r="A3919" s="873" t="b">
        <f t="shared" ca="1" si="230"/>
        <v>0</v>
      </c>
      <c r="B3919" s="884" t="str">
        <f ca="1">IF(COUNTA(G$3073:G3918)=1,"",OFFSET(B3919,-COUNTA(G$3073:G3918)+1,0))</f>
        <v>a1b5500000237XHAAY</v>
      </c>
      <c r="C3919" s="878">
        <f ca="1">IF(COUNTA(G$3073:G3918)=1,"",OFFSET(C3919,-COUNTA(G$3073:G3918)+1,0))</f>
        <v>26</v>
      </c>
      <c r="D3919" s="873">
        <f t="shared" si="231"/>
        <v>364</v>
      </c>
      <c r="E3919" s="873">
        <f t="shared" ca="1" si="232"/>
        <v>4</v>
      </c>
      <c r="F3919" s="873">
        <f t="shared" ca="1" si="233"/>
        <v>34</v>
      </c>
      <c r="G3919" s="873"/>
      <c r="H3919" s="877" t="str">
        <f t="shared" ca="1" si="234"/>
        <v/>
      </c>
      <c r="I3919" s="877" t="str">
        <f t="shared" ca="1" si="235"/>
        <v/>
      </c>
    </row>
    <row r="3920" spans="1:9" x14ac:dyDescent="0.35">
      <c r="A3920" s="873" t="b">
        <f t="shared" ca="1" si="230"/>
        <v>0</v>
      </c>
      <c r="B3920" s="884" t="str">
        <f ca="1">IF(COUNTA(G$3073:G3919)=1,"",OFFSET(B3920,-COUNTA(G$3073:G3919)+1,0))</f>
        <v>a1b5500000237YZAAY</v>
      </c>
      <c r="C3920" s="878">
        <f ca="1">IF(COUNTA(G$3073:G3919)=1,"",OFFSET(C3920,-COUNTA(G$3073:G3919)+1,0))</f>
        <v>26</v>
      </c>
      <c r="D3920" s="873">
        <f t="shared" si="231"/>
        <v>365</v>
      </c>
      <c r="E3920" s="873">
        <f t="shared" ca="1" si="232"/>
        <v>5</v>
      </c>
      <c r="F3920" s="873">
        <f t="shared" ca="1" si="233"/>
        <v>34</v>
      </c>
      <c r="G3920" s="873"/>
      <c r="H3920" s="877" t="str">
        <f t="shared" ca="1" si="234"/>
        <v/>
      </c>
      <c r="I3920" s="877" t="str">
        <f t="shared" ca="1" si="235"/>
        <v/>
      </c>
    </row>
    <row r="3921" spans="1:9" x14ac:dyDescent="0.35">
      <c r="A3921" s="873" t="b">
        <f t="shared" ca="1" si="230"/>
        <v>0</v>
      </c>
      <c r="B3921" s="884" t="str">
        <f ca="1">IF(COUNTA(G$3073:G3920)=1,"",OFFSET(B3921,-COUNTA(G$3073:G3920)+1,0))</f>
        <v>a1b5500000237ZrAAI</v>
      </c>
      <c r="C3921" s="878">
        <f ca="1">IF(COUNTA(G$3073:G3920)=1,"",OFFSET(C3921,-COUNTA(G$3073:G3920)+1,0))</f>
        <v>26</v>
      </c>
      <c r="D3921" s="873">
        <f t="shared" si="231"/>
        <v>366</v>
      </c>
      <c r="E3921" s="873">
        <f t="shared" ca="1" si="232"/>
        <v>6</v>
      </c>
      <c r="F3921" s="873">
        <f t="shared" ca="1" si="233"/>
        <v>34</v>
      </c>
      <c r="G3921" s="873"/>
      <c r="H3921" s="877" t="str">
        <f t="shared" ca="1" si="234"/>
        <v/>
      </c>
      <c r="I3921" s="877" t="str">
        <f t="shared" ca="1" si="235"/>
        <v/>
      </c>
    </row>
    <row r="3922" spans="1:9" x14ac:dyDescent="0.35">
      <c r="A3922" s="873" t="b">
        <f t="shared" ca="1" si="230"/>
        <v>0</v>
      </c>
      <c r="B3922" s="884" t="str">
        <f ca="1">IF(COUNTA(G$3073:G3921)=1,"",OFFSET(B3922,-COUNTA(G$3073:G3921)+1,0))</f>
        <v>a1b5500000237b9AAA</v>
      </c>
      <c r="C3922" s="878">
        <f ca="1">IF(COUNTA(G$3073:G3921)=1,"",OFFSET(C3922,-COUNTA(G$3073:G3921)+1,0))</f>
        <v>26</v>
      </c>
      <c r="D3922" s="873">
        <f t="shared" si="231"/>
        <v>367</v>
      </c>
      <c r="E3922" s="873">
        <f t="shared" ca="1" si="232"/>
        <v>7</v>
      </c>
      <c r="F3922" s="873">
        <f t="shared" ca="1" si="233"/>
        <v>34</v>
      </c>
      <c r="G3922" s="873"/>
      <c r="H3922" s="877" t="str">
        <f t="shared" ca="1" si="234"/>
        <v/>
      </c>
      <c r="I3922" s="877" t="str">
        <f t="shared" ca="1" si="235"/>
        <v/>
      </c>
    </row>
    <row r="3923" spans="1:9" x14ac:dyDescent="0.35">
      <c r="A3923" s="873" t="b">
        <f t="shared" ca="1" si="230"/>
        <v>0</v>
      </c>
      <c r="B3923" s="884" t="str">
        <f ca="1">IF(COUNTA(G$3073:G3922)=1,"",OFFSET(B3923,-COUNTA(G$3073:G3922)+1,0))</f>
        <v>a1b5500000237cRAAQ</v>
      </c>
      <c r="C3923" s="878">
        <f ca="1">IF(COUNTA(G$3073:G3922)=1,"",OFFSET(C3923,-COUNTA(G$3073:G3922)+1,0))</f>
        <v>26</v>
      </c>
      <c r="D3923" s="873">
        <f t="shared" si="231"/>
        <v>368</v>
      </c>
      <c r="E3923" s="873">
        <f t="shared" ca="1" si="232"/>
        <v>8</v>
      </c>
      <c r="F3923" s="873">
        <f t="shared" ca="1" si="233"/>
        <v>34</v>
      </c>
      <c r="G3923" s="873"/>
      <c r="H3923" s="877" t="str">
        <f t="shared" ca="1" si="234"/>
        <v/>
      </c>
      <c r="I3923" s="877" t="str">
        <f t="shared" ca="1" si="235"/>
        <v/>
      </c>
    </row>
    <row r="3924" spans="1:9" x14ac:dyDescent="0.35">
      <c r="A3924" s="873" t="b">
        <f t="shared" ca="1" si="230"/>
        <v>0</v>
      </c>
      <c r="B3924" s="884" t="str">
        <f ca="1">IF(COUNTA(G$3073:G3923)=1,"",OFFSET(B3924,-COUNTA(G$3073:G3923)+1,0))</f>
        <v>a1b5500000237TQAAY</v>
      </c>
      <c r="C3924" s="878">
        <f ca="1">IF(COUNTA(G$3073:G3923)=1,"",OFFSET(C3924,-COUNTA(G$3073:G3923)+1,0))</f>
        <v>27</v>
      </c>
      <c r="D3924" s="873">
        <f t="shared" si="231"/>
        <v>369</v>
      </c>
      <c r="E3924" s="873">
        <f t="shared" ca="1" si="232"/>
        <v>1</v>
      </c>
      <c r="F3924" s="873">
        <f t="shared" ca="1" si="233"/>
        <v>35</v>
      </c>
      <c r="G3924" s="873"/>
      <c r="H3924" s="877" t="str">
        <f t="shared" ca="1" si="234"/>
        <v/>
      </c>
      <c r="I3924" s="877" t="str">
        <f t="shared" ca="1" si="235"/>
        <v/>
      </c>
    </row>
    <row r="3925" spans="1:9" x14ac:dyDescent="0.35">
      <c r="A3925" s="873" t="b">
        <f t="shared" ca="1" si="230"/>
        <v>0</v>
      </c>
      <c r="B3925" s="884" t="str">
        <f ca="1">IF(COUNTA(G$3073:G3924)=1,"",OFFSET(B3925,-COUNTA(G$3073:G3924)+1,0))</f>
        <v>a1b5500000237UiAAI</v>
      </c>
      <c r="C3925" s="878">
        <f ca="1">IF(COUNTA(G$3073:G3924)=1,"",OFFSET(C3925,-COUNTA(G$3073:G3924)+1,0))</f>
        <v>27</v>
      </c>
      <c r="D3925" s="873">
        <f t="shared" si="231"/>
        <v>370</v>
      </c>
      <c r="E3925" s="873">
        <f t="shared" ca="1" si="232"/>
        <v>2</v>
      </c>
      <c r="F3925" s="873">
        <f t="shared" ca="1" si="233"/>
        <v>35</v>
      </c>
      <c r="G3925" s="873"/>
      <c r="H3925" s="877" t="str">
        <f t="shared" ca="1" si="234"/>
        <v/>
      </c>
      <c r="I3925" s="877" t="str">
        <f t="shared" ca="1" si="235"/>
        <v/>
      </c>
    </row>
    <row r="3926" spans="1:9" x14ac:dyDescent="0.35">
      <c r="A3926" s="873" t="b">
        <f t="shared" ca="1" si="230"/>
        <v>0</v>
      </c>
      <c r="B3926" s="884" t="str">
        <f ca="1">IF(COUNTA(G$3073:G3925)=1,"",OFFSET(B3926,-COUNTA(G$3073:G3925)+1,0))</f>
        <v>a1b5500000237W0AAI</v>
      </c>
      <c r="C3926" s="878">
        <f ca="1">IF(COUNTA(G$3073:G3925)=1,"",OFFSET(C3926,-COUNTA(G$3073:G3925)+1,0))</f>
        <v>27</v>
      </c>
      <c r="D3926" s="873">
        <f t="shared" si="231"/>
        <v>371</v>
      </c>
      <c r="E3926" s="873">
        <f t="shared" ca="1" si="232"/>
        <v>3</v>
      </c>
      <c r="F3926" s="873">
        <f t="shared" ca="1" si="233"/>
        <v>35</v>
      </c>
      <c r="G3926" s="873"/>
      <c r="H3926" s="877" t="str">
        <f t="shared" ca="1" si="234"/>
        <v/>
      </c>
      <c r="I3926" s="877" t="str">
        <f t="shared" ca="1" si="235"/>
        <v/>
      </c>
    </row>
    <row r="3927" spans="1:9" x14ac:dyDescent="0.35">
      <c r="A3927" s="873" t="b">
        <f t="shared" ca="1" si="230"/>
        <v>0</v>
      </c>
      <c r="B3927" s="884" t="str">
        <f ca="1">IF(COUNTA(G$3073:G3926)=1,"",OFFSET(B3927,-COUNTA(G$3073:G3926)+1,0))</f>
        <v>a1b5500000237XIAAY</v>
      </c>
      <c r="C3927" s="878">
        <f ca="1">IF(COUNTA(G$3073:G3926)=1,"",OFFSET(C3927,-COUNTA(G$3073:G3926)+1,0))</f>
        <v>27</v>
      </c>
      <c r="D3927" s="873">
        <f t="shared" si="231"/>
        <v>372</v>
      </c>
      <c r="E3927" s="873">
        <f t="shared" ca="1" si="232"/>
        <v>4</v>
      </c>
      <c r="F3927" s="873">
        <f t="shared" ca="1" si="233"/>
        <v>35</v>
      </c>
      <c r="G3927" s="873"/>
      <c r="H3927" s="877" t="str">
        <f t="shared" ca="1" si="234"/>
        <v/>
      </c>
      <c r="I3927" s="877" t="str">
        <f t="shared" ca="1" si="235"/>
        <v/>
      </c>
    </row>
    <row r="3928" spans="1:9" x14ac:dyDescent="0.35">
      <c r="A3928" s="873" t="b">
        <f t="shared" ca="1" si="230"/>
        <v>0</v>
      </c>
      <c r="B3928" s="884" t="str">
        <f ca="1">IF(COUNTA(G$3073:G3927)=1,"",OFFSET(B3928,-COUNTA(G$3073:G3927)+1,0))</f>
        <v>a1b5500000237YaAAI</v>
      </c>
      <c r="C3928" s="878">
        <f ca="1">IF(COUNTA(G$3073:G3927)=1,"",OFFSET(C3928,-COUNTA(G$3073:G3927)+1,0))</f>
        <v>27</v>
      </c>
      <c r="D3928" s="873">
        <f t="shared" si="231"/>
        <v>373</v>
      </c>
      <c r="E3928" s="873">
        <f t="shared" ca="1" si="232"/>
        <v>5</v>
      </c>
      <c r="F3928" s="873">
        <f t="shared" ca="1" si="233"/>
        <v>35</v>
      </c>
      <c r="G3928" s="873"/>
      <c r="H3928" s="877" t="str">
        <f t="shared" ca="1" si="234"/>
        <v/>
      </c>
      <c r="I3928" s="877" t="str">
        <f t="shared" ca="1" si="235"/>
        <v/>
      </c>
    </row>
    <row r="3929" spans="1:9" x14ac:dyDescent="0.35">
      <c r="A3929" s="873" t="b">
        <f t="shared" ca="1" si="230"/>
        <v>0</v>
      </c>
      <c r="B3929" s="884" t="str">
        <f ca="1">IF(COUNTA(G$3073:G3928)=1,"",OFFSET(B3929,-COUNTA(G$3073:G3928)+1,0))</f>
        <v>a1b5500000237ZsAAI</v>
      </c>
      <c r="C3929" s="878">
        <f ca="1">IF(COUNTA(G$3073:G3928)=1,"",OFFSET(C3929,-COUNTA(G$3073:G3928)+1,0))</f>
        <v>27</v>
      </c>
      <c r="D3929" s="873">
        <f t="shared" si="231"/>
        <v>374</v>
      </c>
      <c r="E3929" s="873">
        <f t="shared" ca="1" si="232"/>
        <v>6</v>
      </c>
      <c r="F3929" s="873">
        <f t="shared" ca="1" si="233"/>
        <v>35</v>
      </c>
      <c r="G3929" s="873"/>
      <c r="H3929" s="877" t="str">
        <f t="shared" ca="1" si="234"/>
        <v/>
      </c>
      <c r="I3929" s="877" t="str">
        <f t="shared" ca="1" si="235"/>
        <v/>
      </c>
    </row>
    <row r="3930" spans="1:9" x14ac:dyDescent="0.35">
      <c r="A3930" s="873" t="b">
        <f t="shared" ca="1" si="230"/>
        <v>0</v>
      </c>
      <c r="B3930" s="884" t="str">
        <f ca="1">IF(COUNTA(G$3073:G3929)=1,"",OFFSET(B3930,-COUNTA(G$3073:G3929)+1,0))</f>
        <v>a1b5500000237bAAAQ</v>
      </c>
      <c r="C3930" s="878">
        <f ca="1">IF(COUNTA(G$3073:G3929)=1,"",OFFSET(C3930,-COUNTA(G$3073:G3929)+1,0))</f>
        <v>27</v>
      </c>
      <c r="D3930" s="873">
        <f t="shared" si="231"/>
        <v>375</v>
      </c>
      <c r="E3930" s="873">
        <f t="shared" ca="1" si="232"/>
        <v>7</v>
      </c>
      <c r="F3930" s="873">
        <f t="shared" ca="1" si="233"/>
        <v>35</v>
      </c>
      <c r="G3930" s="873"/>
      <c r="H3930" s="877" t="str">
        <f t="shared" ca="1" si="234"/>
        <v/>
      </c>
      <c r="I3930" s="877" t="str">
        <f t="shared" ca="1" si="235"/>
        <v/>
      </c>
    </row>
    <row r="3931" spans="1:9" x14ac:dyDescent="0.35">
      <c r="A3931" s="873" t="b">
        <f t="shared" ca="1" si="230"/>
        <v>0</v>
      </c>
      <c r="B3931" s="884" t="str">
        <f ca="1">IF(COUNTA(G$3073:G3930)=1,"",OFFSET(B3931,-COUNTA(G$3073:G3930)+1,0))</f>
        <v>a1b5500000237cSAAQ</v>
      </c>
      <c r="C3931" s="878">
        <f ca="1">IF(COUNTA(G$3073:G3930)=1,"",OFFSET(C3931,-COUNTA(G$3073:G3930)+1,0))</f>
        <v>27</v>
      </c>
      <c r="D3931" s="873">
        <f t="shared" si="231"/>
        <v>376</v>
      </c>
      <c r="E3931" s="873">
        <f t="shared" ca="1" si="232"/>
        <v>8</v>
      </c>
      <c r="F3931" s="873">
        <f t="shared" ca="1" si="233"/>
        <v>35</v>
      </c>
      <c r="G3931" s="873"/>
      <c r="H3931" s="877" t="str">
        <f t="shared" ca="1" si="234"/>
        <v/>
      </c>
      <c r="I3931" s="877" t="str">
        <f t="shared" ca="1" si="235"/>
        <v/>
      </c>
    </row>
    <row r="3932" spans="1:9" x14ac:dyDescent="0.35">
      <c r="A3932" s="873" t="b">
        <f t="shared" ca="1" si="230"/>
        <v>0</v>
      </c>
      <c r="B3932" s="884" t="str">
        <f ca="1">IF(COUNTA(G$3073:G3931)=1,"",OFFSET(B3932,-COUNTA(G$3073:G3931)+1,0))</f>
        <v>a1b5500000237TRAAY</v>
      </c>
      <c r="C3932" s="878">
        <f ca="1">IF(COUNTA(G$3073:G3931)=1,"",OFFSET(C3932,-COUNTA(G$3073:G3931)+1,0))</f>
        <v>28</v>
      </c>
      <c r="D3932" s="873">
        <f t="shared" si="231"/>
        <v>377</v>
      </c>
      <c r="E3932" s="873">
        <f t="shared" ca="1" si="232"/>
        <v>1</v>
      </c>
      <c r="F3932" s="873">
        <f t="shared" ca="1" si="233"/>
        <v>36</v>
      </c>
      <c r="G3932" s="873"/>
      <c r="H3932" s="877" t="str">
        <f t="shared" ca="1" si="234"/>
        <v/>
      </c>
      <c r="I3932" s="877" t="str">
        <f t="shared" ca="1" si="235"/>
        <v/>
      </c>
    </row>
    <row r="3933" spans="1:9" x14ac:dyDescent="0.35">
      <c r="A3933" s="873" t="b">
        <f t="shared" ca="1" si="230"/>
        <v>0</v>
      </c>
      <c r="B3933" s="884" t="str">
        <f ca="1">IF(COUNTA(G$3073:G3932)=1,"",OFFSET(B3933,-COUNTA(G$3073:G3932)+1,0))</f>
        <v>a1b5500000237UjAAI</v>
      </c>
      <c r="C3933" s="878">
        <f ca="1">IF(COUNTA(G$3073:G3932)=1,"",OFFSET(C3933,-COUNTA(G$3073:G3932)+1,0))</f>
        <v>28</v>
      </c>
      <c r="D3933" s="873">
        <f t="shared" si="231"/>
        <v>378</v>
      </c>
      <c r="E3933" s="873">
        <f t="shared" ca="1" si="232"/>
        <v>2</v>
      </c>
      <c r="F3933" s="873">
        <f t="shared" ca="1" si="233"/>
        <v>36</v>
      </c>
      <c r="G3933" s="873"/>
      <c r="H3933" s="877" t="str">
        <f t="shared" ca="1" si="234"/>
        <v/>
      </c>
      <c r="I3933" s="877" t="str">
        <f t="shared" ca="1" si="235"/>
        <v/>
      </c>
    </row>
    <row r="3934" spans="1:9" x14ac:dyDescent="0.35">
      <c r="A3934" s="873" t="b">
        <f t="shared" ca="1" si="230"/>
        <v>0</v>
      </c>
      <c r="B3934" s="884" t="str">
        <f ca="1">IF(COUNTA(G$3073:G3933)=1,"",OFFSET(B3934,-COUNTA(G$3073:G3933)+1,0))</f>
        <v>a1b5500000237W1AAI</v>
      </c>
      <c r="C3934" s="878">
        <f ca="1">IF(COUNTA(G$3073:G3933)=1,"",OFFSET(C3934,-COUNTA(G$3073:G3933)+1,0))</f>
        <v>28</v>
      </c>
      <c r="D3934" s="873">
        <f t="shared" si="231"/>
        <v>379</v>
      </c>
      <c r="E3934" s="873">
        <f t="shared" ca="1" si="232"/>
        <v>3</v>
      </c>
      <c r="F3934" s="873">
        <f t="shared" ca="1" si="233"/>
        <v>36</v>
      </c>
      <c r="G3934" s="873"/>
      <c r="H3934" s="877" t="str">
        <f t="shared" ca="1" si="234"/>
        <v/>
      </c>
      <c r="I3934" s="877" t="str">
        <f t="shared" ca="1" si="235"/>
        <v/>
      </c>
    </row>
    <row r="3935" spans="1:9" x14ac:dyDescent="0.35">
      <c r="A3935" s="873" t="b">
        <f t="shared" ca="1" si="230"/>
        <v>0</v>
      </c>
      <c r="B3935" s="884" t="str">
        <f ca="1">IF(COUNTA(G$3073:G3934)=1,"",OFFSET(B3935,-COUNTA(G$3073:G3934)+1,0))</f>
        <v>a1b5500000237XJAAY</v>
      </c>
      <c r="C3935" s="878">
        <f ca="1">IF(COUNTA(G$3073:G3934)=1,"",OFFSET(C3935,-COUNTA(G$3073:G3934)+1,0))</f>
        <v>28</v>
      </c>
      <c r="D3935" s="873">
        <f t="shared" si="231"/>
        <v>380</v>
      </c>
      <c r="E3935" s="873">
        <f t="shared" ca="1" si="232"/>
        <v>4</v>
      </c>
      <c r="F3935" s="873">
        <f t="shared" ca="1" si="233"/>
        <v>36</v>
      </c>
      <c r="G3935" s="873"/>
      <c r="H3935" s="877" t="str">
        <f t="shared" ca="1" si="234"/>
        <v/>
      </c>
      <c r="I3935" s="877" t="str">
        <f t="shared" ca="1" si="235"/>
        <v/>
      </c>
    </row>
    <row r="3936" spans="1:9" x14ac:dyDescent="0.35">
      <c r="A3936" s="873" t="b">
        <f t="shared" ca="1" si="230"/>
        <v>0</v>
      </c>
      <c r="B3936" s="884" t="str">
        <f ca="1">IF(COUNTA(G$3073:G3935)=1,"",OFFSET(B3936,-COUNTA(G$3073:G3935)+1,0))</f>
        <v>a1b5500000237YbAAI</v>
      </c>
      <c r="C3936" s="878">
        <f ca="1">IF(COUNTA(G$3073:G3935)=1,"",OFFSET(C3936,-COUNTA(G$3073:G3935)+1,0))</f>
        <v>28</v>
      </c>
      <c r="D3936" s="873">
        <f t="shared" si="231"/>
        <v>381</v>
      </c>
      <c r="E3936" s="873">
        <f t="shared" ca="1" si="232"/>
        <v>5</v>
      </c>
      <c r="F3936" s="873">
        <f t="shared" ca="1" si="233"/>
        <v>36</v>
      </c>
      <c r="G3936" s="873"/>
      <c r="H3936" s="877" t="str">
        <f t="shared" ca="1" si="234"/>
        <v/>
      </c>
      <c r="I3936" s="877" t="str">
        <f t="shared" ca="1" si="235"/>
        <v/>
      </c>
    </row>
    <row r="3937" spans="1:9" x14ac:dyDescent="0.35">
      <c r="A3937" s="873" t="b">
        <f t="shared" ca="1" si="230"/>
        <v>0</v>
      </c>
      <c r="B3937" s="884" t="str">
        <f ca="1">IF(COUNTA(G$3073:G3936)=1,"",OFFSET(B3937,-COUNTA(G$3073:G3936)+1,0))</f>
        <v>a1b5500000237ZtAAI</v>
      </c>
      <c r="C3937" s="878">
        <f ca="1">IF(COUNTA(G$3073:G3936)=1,"",OFFSET(C3937,-COUNTA(G$3073:G3936)+1,0))</f>
        <v>28</v>
      </c>
      <c r="D3937" s="873">
        <f t="shared" si="231"/>
        <v>382</v>
      </c>
      <c r="E3937" s="873">
        <f t="shared" ca="1" si="232"/>
        <v>6</v>
      </c>
      <c r="F3937" s="873">
        <f t="shared" ca="1" si="233"/>
        <v>36</v>
      </c>
      <c r="G3937" s="873"/>
      <c r="H3937" s="877" t="str">
        <f t="shared" ca="1" si="234"/>
        <v/>
      </c>
      <c r="I3937" s="877" t="str">
        <f t="shared" ca="1" si="235"/>
        <v/>
      </c>
    </row>
    <row r="3938" spans="1:9" x14ac:dyDescent="0.35">
      <c r="A3938" s="873" t="b">
        <f t="shared" ca="1" si="230"/>
        <v>0</v>
      </c>
      <c r="B3938" s="884" t="str">
        <f ca="1">IF(COUNTA(G$3073:G3937)=1,"",OFFSET(B3938,-COUNTA(G$3073:G3937)+1,0))</f>
        <v>a1b5500000237bBAAQ</v>
      </c>
      <c r="C3938" s="878">
        <f ca="1">IF(COUNTA(G$3073:G3937)=1,"",OFFSET(C3938,-COUNTA(G$3073:G3937)+1,0))</f>
        <v>28</v>
      </c>
      <c r="D3938" s="873">
        <f t="shared" si="231"/>
        <v>383</v>
      </c>
      <c r="E3938" s="873">
        <f t="shared" ca="1" si="232"/>
        <v>7</v>
      </c>
      <c r="F3938" s="873">
        <f t="shared" ca="1" si="233"/>
        <v>36</v>
      </c>
      <c r="G3938" s="873"/>
      <c r="H3938" s="877" t="str">
        <f t="shared" ca="1" si="234"/>
        <v/>
      </c>
      <c r="I3938" s="877" t="str">
        <f t="shared" ca="1" si="235"/>
        <v/>
      </c>
    </row>
    <row r="3939" spans="1:9" x14ac:dyDescent="0.35">
      <c r="A3939" s="873" t="b">
        <f t="shared" ca="1" si="230"/>
        <v>0</v>
      </c>
      <c r="B3939" s="884" t="str">
        <f ca="1">IF(COUNTA(G$3073:G3938)=1,"",OFFSET(B3939,-COUNTA(G$3073:G3938)+1,0))</f>
        <v>a1b5500000237cTAAQ</v>
      </c>
      <c r="C3939" s="878">
        <f ca="1">IF(COUNTA(G$3073:G3938)=1,"",OFFSET(C3939,-COUNTA(G$3073:G3938)+1,0))</f>
        <v>28</v>
      </c>
      <c r="D3939" s="873">
        <f t="shared" si="231"/>
        <v>384</v>
      </c>
      <c r="E3939" s="873">
        <f t="shared" ca="1" si="232"/>
        <v>8</v>
      </c>
      <c r="F3939" s="873">
        <f t="shared" ca="1" si="233"/>
        <v>36</v>
      </c>
      <c r="G3939" s="873"/>
      <c r="H3939" s="877" t="str">
        <f t="shared" ca="1" si="234"/>
        <v/>
      </c>
      <c r="I3939" s="877" t="str">
        <f t="shared" ca="1" si="235"/>
        <v/>
      </c>
    </row>
    <row r="3940" spans="1:9" x14ac:dyDescent="0.35">
      <c r="A3940" s="873" t="b">
        <f t="shared" ca="1" si="230"/>
        <v>0</v>
      </c>
      <c r="B3940" s="884" t="str">
        <f ca="1">IF(COUNTA(G$3073:G3939)=1,"",OFFSET(B3940,-COUNTA(G$3073:G3939)+1,0))</f>
        <v>a1b5500000237TSAAY</v>
      </c>
      <c r="C3940" s="878">
        <f ca="1">IF(COUNTA(G$3073:G3939)=1,"",OFFSET(C3940,-COUNTA(G$3073:G3939)+1,0))</f>
        <v>29</v>
      </c>
      <c r="D3940" s="873">
        <f t="shared" si="231"/>
        <v>385</v>
      </c>
      <c r="E3940" s="873">
        <f t="shared" ca="1" si="232"/>
        <v>1</v>
      </c>
      <c r="F3940" s="873">
        <f t="shared" ca="1" si="233"/>
        <v>37</v>
      </c>
      <c r="G3940" s="873"/>
      <c r="H3940" s="877" t="str">
        <f t="shared" ca="1" si="234"/>
        <v/>
      </c>
      <c r="I3940" s="877" t="str">
        <f t="shared" ca="1" si="235"/>
        <v/>
      </c>
    </row>
    <row r="3941" spans="1:9" x14ac:dyDescent="0.35">
      <c r="A3941" s="873" t="b">
        <f t="shared" ca="1" si="230"/>
        <v>0</v>
      </c>
      <c r="B3941" s="884" t="str">
        <f ca="1">IF(COUNTA(G$3073:G3940)=1,"",OFFSET(B3941,-COUNTA(G$3073:G3940)+1,0))</f>
        <v>a1b5500000237UkAAI</v>
      </c>
      <c r="C3941" s="878">
        <f ca="1">IF(COUNTA(G$3073:G3940)=1,"",OFFSET(C3941,-COUNTA(G$3073:G3940)+1,0))</f>
        <v>29</v>
      </c>
      <c r="D3941" s="873">
        <f t="shared" si="231"/>
        <v>386</v>
      </c>
      <c r="E3941" s="873">
        <f t="shared" ca="1" si="232"/>
        <v>2</v>
      </c>
      <c r="F3941" s="873">
        <f t="shared" ca="1" si="233"/>
        <v>37</v>
      </c>
      <c r="G3941" s="873"/>
      <c r="H3941" s="877" t="str">
        <f t="shared" ca="1" si="234"/>
        <v/>
      </c>
      <c r="I3941" s="877" t="str">
        <f t="shared" ca="1" si="235"/>
        <v/>
      </c>
    </row>
    <row r="3942" spans="1:9" x14ac:dyDescent="0.35">
      <c r="A3942" s="873" t="b">
        <f t="shared" ca="1" si="230"/>
        <v>0</v>
      </c>
      <c r="B3942" s="884" t="str">
        <f ca="1">IF(COUNTA(G$3073:G3941)=1,"",OFFSET(B3942,-COUNTA(G$3073:G3941)+1,0))</f>
        <v>a1b5500000237W2AAI</v>
      </c>
      <c r="C3942" s="878">
        <f ca="1">IF(COUNTA(G$3073:G3941)=1,"",OFFSET(C3942,-COUNTA(G$3073:G3941)+1,0))</f>
        <v>29</v>
      </c>
      <c r="D3942" s="873">
        <f t="shared" si="231"/>
        <v>387</v>
      </c>
      <c r="E3942" s="873">
        <f t="shared" ca="1" si="232"/>
        <v>3</v>
      </c>
      <c r="F3942" s="873">
        <f t="shared" ca="1" si="233"/>
        <v>37</v>
      </c>
      <c r="G3942" s="873"/>
      <c r="H3942" s="877" t="str">
        <f t="shared" ca="1" si="234"/>
        <v/>
      </c>
      <c r="I3942" s="877" t="str">
        <f t="shared" ca="1" si="235"/>
        <v/>
      </c>
    </row>
    <row r="3943" spans="1:9" x14ac:dyDescent="0.35">
      <c r="A3943" s="873" t="b">
        <f t="shared" ca="1" si="230"/>
        <v>0</v>
      </c>
      <c r="B3943" s="884" t="str">
        <f ca="1">IF(COUNTA(G$3073:G3942)=1,"",OFFSET(B3943,-COUNTA(G$3073:G3942)+1,0))</f>
        <v>a1b5500000237XKAAY</v>
      </c>
      <c r="C3943" s="878">
        <f ca="1">IF(COUNTA(G$3073:G3942)=1,"",OFFSET(C3943,-COUNTA(G$3073:G3942)+1,0))</f>
        <v>29</v>
      </c>
      <c r="D3943" s="873">
        <f t="shared" si="231"/>
        <v>388</v>
      </c>
      <c r="E3943" s="873">
        <f t="shared" ca="1" si="232"/>
        <v>4</v>
      </c>
      <c r="F3943" s="873">
        <f t="shared" ca="1" si="233"/>
        <v>37</v>
      </c>
      <c r="G3943" s="873"/>
      <c r="H3943" s="877" t="str">
        <f t="shared" ca="1" si="234"/>
        <v/>
      </c>
      <c r="I3943" s="877" t="str">
        <f t="shared" ca="1" si="235"/>
        <v/>
      </c>
    </row>
    <row r="3944" spans="1:9" x14ac:dyDescent="0.35">
      <c r="A3944" s="873" t="b">
        <f t="shared" ca="1" si="230"/>
        <v>0</v>
      </c>
      <c r="B3944" s="884" t="str">
        <f ca="1">IF(COUNTA(G$3073:G3943)=1,"",OFFSET(B3944,-COUNTA(G$3073:G3943)+1,0))</f>
        <v>a1b5500000237YcAAI</v>
      </c>
      <c r="C3944" s="878">
        <f ca="1">IF(COUNTA(G$3073:G3943)=1,"",OFFSET(C3944,-COUNTA(G$3073:G3943)+1,0))</f>
        <v>29</v>
      </c>
      <c r="D3944" s="873">
        <f t="shared" si="231"/>
        <v>389</v>
      </c>
      <c r="E3944" s="873">
        <f t="shared" ca="1" si="232"/>
        <v>5</v>
      </c>
      <c r="F3944" s="873">
        <f t="shared" ca="1" si="233"/>
        <v>37</v>
      </c>
      <c r="G3944" s="873"/>
      <c r="H3944" s="877" t="str">
        <f t="shared" ca="1" si="234"/>
        <v/>
      </c>
      <c r="I3944" s="877" t="str">
        <f t="shared" ca="1" si="235"/>
        <v/>
      </c>
    </row>
    <row r="3945" spans="1:9" x14ac:dyDescent="0.35">
      <c r="A3945" s="873" t="b">
        <f t="shared" ca="1" si="230"/>
        <v>0</v>
      </c>
      <c r="B3945" s="884" t="str">
        <f ca="1">IF(COUNTA(G$3073:G3944)=1,"",OFFSET(B3945,-COUNTA(G$3073:G3944)+1,0))</f>
        <v>a1b5500000237ZuAAI</v>
      </c>
      <c r="C3945" s="878">
        <f ca="1">IF(COUNTA(G$3073:G3944)=1,"",OFFSET(C3945,-COUNTA(G$3073:G3944)+1,0))</f>
        <v>29</v>
      </c>
      <c r="D3945" s="873">
        <f t="shared" si="231"/>
        <v>390</v>
      </c>
      <c r="E3945" s="873">
        <f t="shared" ca="1" si="232"/>
        <v>6</v>
      </c>
      <c r="F3945" s="873">
        <f t="shared" ca="1" si="233"/>
        <v>37</v>
      </c>
      <c r="G3945" s="873"/>
      <c r="H3945" s="877" t="str">
        <f t="shared" ca="1" si="234"/>
        <v/>
      </c>
      <c r="I3945" s="877" t="str">
        <f t="shared" ca="1" si="235"/>
        <v/>
      </c>
    </row>
    <row r="3946" spans="1:9" x14ac:dyDescent="0.35">
      <c r="A3946" s="873" t="b">
        <f t="shared" ca="1" si="230"/>
        <v>0</v>
      </c>
      <c r="B3946" s="884" t="str">
        <f ca="1">IF(COUNTA(G$3073:G3945)=1,"",OFFSET(B3946,-COUNTA(G$3073:G3945)+1,0))</f>
        <v>a1b5500000237bCAAQ</v>
      </c>
      <c r="C3946" s="878">
        <f ca="1">IF(COUNTA(G$3073:G3945)=1,"",OFFSET(C3946,-COUNTA(G$3073:G3945)+1,0))</f>
        <v>29</v>
      </c>
      <c r="D3946" s="873">
        <f t="shared" si="231"/>
        <v>391</v>
      </c>
      <c r="E3946" s="873">
        <f t="shared" ca="1" si="232"/>
        <v>7</v>
      </c>
      <c r="F3946" s="873">
        <f t="shared" ca="1" si="233"/>
        <v>37</v>
      </c>
      <c r="G3946" s="873"/>
      <c r="H3946" s="877" t="str">
        <f t="shared" ca="1" si="234"/>
        <v/>
      </c>
      <c r="I3946" s="877" t="str">
        <f t="shared" ca="1" si="235"/>
        <v/>
      </c>
    </row>
    <row r="3947" spans="1:9" x14ac:dyDescent="0.35">
      <c r="A3947" s="873" t="b">
        <f t="shared" ca="1" si="230"/>
        <v>0</v>
      </c>
      <c r="B3947" s="884" t="str">
        <f ca="1">IF(COUNTA(G$3073:G3946)=1,"",OFFSET(B3947,-COUNTA(G$3073:G3946)+1,0))</f>
        <v>a1b5500000237cUAAQ</v>
      </c>
      <c r="C3947" s="878">
        <f ca="1">IF(COUNTA(G$3073:G3946)=1,"",OFFSET(C3947,-COUNTA(G$3073:G3946)+1,0))</f>
        <v>29</v>
      </c>
      <c r="D3947" s="873">
        <f t="shared" si="231"/>
        <v>392</v>
      </c>
      <c r="E3947" s="873">
        <f t="shared" ca="1" si="232"/>
        <v>8</v>
      </c>
      <c r="F3947" s="873">
        <f t="shared" ca="1" si="233"/>
        <v>37</v>
      </c>
      <c r="G3947" s="873"/>
      <c r="H3947" s="877" t="str">
        <f t="shared" ca="1" si="234"/>
        <v/>
      </c>
      <c r="I3947" s="877" t="str">
        <f t="shared" ca="1" si="235"/>
        <v/>
      </c>
    </row>
    <row r="3948" spans="1:9" x14ac:dyDescent="0.35">
      <c r="A3948" s="873" t="b">
        <f t="shared" ca="1" si="230"/>
        <v>0</v>
      </c>
      <c r="B3948" s="884" t="str">
        <f ca="1">IF(COUNTA(G$3073:G3947)=1,"",OFFSET(B3948,-COUNTA(G$3073:G3947)+1,0))</f>
        <v>a1b5500000237TTAAY</v>
      </c>
      <c r="C3948" s="878">
        <f ca="1">IF(COUNTA(G$3073:G3947)=1,"",OFFSET(C3948,-COUNTA(G$3073:G3947)+1,0))</f>
        <v>30</v>
      </c>
      <c r="D3948" s="873">
        <f t="shared" si="231"/>
        <v>393</v>
      </c>
      <c r="E3948" s="873">
        <f t="shared" ca="1" si="232"/>
        <v>1</v>
      </c>
      <c r="F3948" s="873">
        <f t="shared" ca="1" si="233"/>
        <v>38</v>
      </c>
      <c r="G3948" s="873"/>
      <c r="H3948" s="877" t="str">
        <f t="shared" ca="1" si="234"/>
        <v/>
      </c>
      <c r="I3948" s="877" t="str">
        <f t="shared" ca="1" si="235"/>
        <v/>
      </c>
    </row>
    <row r="3949" spans="1:9" x14ac:dyDescent="0.35">
      <c r="A3949" s="873" t="b">
        <f t="shared" ca="1" si="230"/>
        <v>0</v>
      </c>
      <c r="B3949" s="884" t="str">
        <f ca="1">IF(COUNTA(G$3073:G3948)=1,"",OFFSET(B3949,-COUNTA(G$3073:G3948)+1,0))</f>
        <v>a1b5500000237UlAAI</v>
      </c>
      <c r="C3949" s="878">
        <f ca="1">IF(COUNTA(G$3073:G3948)=1,"",OFFSET(C3949,-COUNTA(G$3073:G3948)+1,0))</f>
        <v>30</v>
      </c>
      <c r="D3949" s="873">
        <f t="shared" si="231"/>
        <v>394</v>
      </c>
      <c r="E3949" s="873">
        <f t="shared" ca="1" si="232"/>
        <v>2</v>
      </c>
      <c r="F3949" s="873">
        <f t="shared" ca="1" si="233"/>
        <v>38</v>
      </c>
      <c r="G3949" s="873"/>
      <c r="H3949" s="877" t="str">
        <f t="shared" ca="1" si="234"/>
        <v/>
      </c>
      <c r="I3949" s="877" t="str">
        <f t="shared" ca="1" si="235"/>
        <v/>
      </c>
    </row>
    <row r="3950" spans="1:9" x14ac:dyDescent="0.35">
      <c r="A3950" s="873" t="b">
        <f t="shared" ca="1" si="230"/>
        <v>0</v>
      </c>
      <c r="B3950" s="884" t="str">
        <f ca="1">IF(COUNTA(G$3073:G3949)=1,"",OFFSET(B3950,-COUNTA(G$3073:G3949)+1,0))</f>
        <v>a1b5500000237W3AAI</v>
      </c>
      <c r="C3950" s="878">
        <f ca="1">IF(COUNTA(G$3073:G3949)=1,"",OFFSET(C3950,-COUNTA(G$3073:G3949)+1,0))</f>
        <v>30</v>
      </c>
      <c r="D3950" s="873">
        <f t="shared" si="231"/>
        <v>395</v>
      </c>
      <c r="E3950" s="873">
        <f t="shared" ca="1" si="232"/>
        <v>3</v>
      </c>
      <c r="F3950" s="873">
        <f t="shared" ca="1" si="233"/>
        <v>38</v>
      </c>
      <c r="G3950" s="873"/>
      <c r="H3950" s="877" t="str">
        <f t="shared" ca="1" si="234"/>
        <v/>
      </c>
      <c r="I3950" s="877" t="str">
        <f t="shared" ca="1" si="235"/>
        <v/>
      </c>
    </row>
    <row r="3951" spans="1:9" x14ac:dyDescent="0.35">
      <c r="A3951" s="873" t="b">
        <f t="shared" ca="1" si="230"/>
        <v>0</v>
      </c>
      <c r="B3951" s="884" t="str">
        <f ca="1">IF(COUNTA(G$3073:G3950)=1,"",OFFSET(B3951,-COUNTA(G$3073:G3950)+1,0))</f>
        <v>a1b5500000237XLAAY</v>
      </c>
      <c r="C3951" s="878">
        <f ca="1">IF(COUNTA(G$3073:G3950)=1,"",OFFSET(C3951,-COUNTA(G$3073:G3950)+1,0))</f>
        <v>30</v>
      </c>
      <c r="D3951" s="873">
        <f t="shared" si="231"/>
        <v>396</v>
      </c>
      <c r="E3951" s="873">
        <f t="shared" ca="1" si="232"/>
        <v>4</v>
      </c>
      <c r="F3951" s="873">
        <f t="shared" ca="1" si="233"/>
        <v>38</v>
      </c>
      <c r="G3951" s="873"/>
      <c r="H3951" s="877" t="str">
        <f t="shared" ca="1" si="234"/>
        <v/>
      </c>
      <c r="I3951" s="877" t="str">
        <f t="shared" ca="1" si="235"/>
        <v/>
      </c>
    </row>
    <row r="3952" spans="1:9" x14ac:dyDescent="0.35">
      <c r="A3952" s="873" t="b">
        <f t="shared" ca="1" si="230"/>
        <v>0</v>
      </c>
      <c r="B3952" s="884" t="str">
        <f ca="1">IF(COUNTA(G$3073:G3951)=1,"",OFFSET(B3952,-COUNTA(G$3073:G3951)+1,0))</f>
        <v>a1b5500000237YdAAI</v>
      </c>
      <c r="C3952" s="878">
        <f ca="1">IF(COUNTA(G$3073:G3951)=1,"",OFFSET(C3952,-COUNTA(G$3073:G3951)+1,0))</f>
        <v>30</v>
      </c>
      <c r="D3952" s="873">
        <f t="shared" si="231"/>
        <v>397</v>
      </c>
      <c r="E3952" s="873">
        <f t="shared" ca="1" si="232"/>
        <v>5</v>
      </c>
      <c r="F3952" s="873">
        <f t="shared" ca="1" si="233"/>
        <v>38</v>
      </c>
      <c r="G3952" s="873"/>
      <c r="H3952" s="877" t="str">
        <f t="shared" ca="1" si="234"/>
        <v/>
      </c>
      <c r="I3952" s="877" t="str">
        <f t="shared" ca="1" si="235"/>
        <v/>
      </c>
    </row>
    <row r="3953" spans="1:9" x14ac:dyDescent="0.35">
      <c r="A3953" s="873" t="b">
        <f t="shared" ca="1" si="230"/>
        <v>0</v>
      </c>
      <c r="B3953" s="884" t="str">
        <f ca="1">IF(COUNTA(G$3073:G3952)=1,"",OFFSET(B3953,-COUNTA(G$3073:G3952)+1,0))</f>
        <v>a1b5500000237ZvAAI</v>
      </c>
      <c r="C3953" s="878">
        <f ca="1">IF(COUNTA(G$3073:G3952)=1,"",OFFSET(C3953,-COUNTA(G$3073:G3952)+1,0))</f>
        <v>30</v>
      </c>
      <c r="D3953" s="873">
        <f t="shared" si="231"/>
        <v>398</v>
      </c>
      <c r="E3953" s="873">
        <f t="shared" ca="1" si="232"/>
        <v>6</v>
      </c>
      <c r="F3953" s="873">
        <f t="shared" ca="1" si="233"/>
        <v>38</v>
      </c>
      <c r="G3953" s="873"/>
      <c r="H3953" s="877" t="str">
        <f t="shared" ca="1" si="234"/>
        <v/>
      </c>
      <c r="I3953" s="877" t="str">
        <f t="shared" ca="1" si="235"/>
        <v/>
      </c>
    </row>
    <row r="3954" spans="1:9" x14ac:dyDescent="0.35">
      <c r="A3954" s="873" t="b">
        <f t="shared" ca="1" si="230"/>
        <v>0</v>
      </c>
      <c r="B3954" s="884" t="str">
        <f ca="1">IF(COUNTA(G$3073:G3953)=1,"",OFFSET(B3954,-COUNTA(G$3073:G3953)+1,0))</f>
        <v>a1b5500000237bDAAQ</v>
      </c>
      <c r="C3954" s="878">
        <f ca="1">IF(COUNTA(G$3073:G3953)=1,"",OFFSET(C3954,-COUNTA(G$3073:G3953)+1,0))</f>
        <v>30</v>
      </c>
      <c r="D3954" s="873">
        <f t="shared" si="231"/>
        <v>399</v>
      </c>
      <c r="E3954" s="873">
        <f t="shared" ca="1" si="232"/>
        <v>7</v>
      </c>
      <c r="F3954" s="873">
        <f t="shared" ca="1" si="233"/>
        <v>38</v>
      </c>
      <c r="G3954" s="873"/>
      <c r="H3954" s="877" t="str">
        <f t="shared" ca="1" si="234"/>
        <v/>
      </c>
      <c r="I3954" s="877" t="str">
        <f t="shared" ca="1" si="235"/>
        <v/>
      </c>
    </row>
    <row r="3955" spans="1:9" x14ac:dyDescent="0.35">
      <c r="A3955" s="873" t="b">
        <f t="shared" ca="1" si="230"/>
        <v>0</v>
      </c>
      <c r="B3955" s="884" t="str">
        <f ca="1">IF(COUNTA(G$3073:G3954)=1,"",OFFSET(B3955,-COUNTA(G$3073:G3954)+1,0))</f>
        <v>a1b5500000237cVAAQ</v>
      </c>
      <c r="C3955" s="878">
        <f ca="1">IF(COUNTA(G$3073:G3954)=1,"",OFFSET(C3955,-COUNTA(G$3073:G3954)+1,0))</f>
        <v>30</v>
      </c>
      <c r="D3955" s="873">
        <f t="shared" si="231"/>
        <v>400</v>
      </c>
      <c r="E3955" s="873">
        <f t="shared" ca="1" si="232"/>
        <v>8</v>
      </c>
      <c r="F3955" s="873">
        <f t="shared" ca="1" si="233"/>
        <v>38</v>
      </c>
      <c r="G3955" s="873"/>
      <c r="H3955" s="877" t="str">
        <f t="shared" ca="1" si="234"/>
        <v/>
      </c>
      <c r="I3955" s="877" t="str">
        <f t="shared" ca="1" si="235"/>
        <v/>
      </c>
    </row>
    <row r="3956" spans="1:9" x14ac:dyDescent="0.35">
      <c r="A3956" s="873" t="b">
        <f t="shared" ca="1" si="230"/>
        <v>0</v>
      </c>
      <c r="B3956" s="884" t="str">
        <f ca="1">IF(COUNTA(G$3073:G3955)=1,"",OFFSET(B3956,-COUNTA(G$3073:G3955)+1,0))</f>
        <v>a1b5500000237TUAAY</v>
      </c>
      <c r="C3956" s="878">
        <f ca="1">IF(COUNTA(G$3073:G3955)=1,"",OFFSET(C3956,-COUNTA(G$3073:G3955)+1,0))</f>
        <v>31</v>
      </c>
      <c r="D3956" s="873">
        <f t="shared" si="231"/>
        <v>401</v>
      </c>
      <c r="E3956" s="873">
        <f t="shared" ca="1" si="232"/>
        <v>1</v>
      </c>
      <c r="F3956" s="873">
        <f t="shared" ca="1" si="233"/>
        <v>39</v>
      </c>
      <c r="G3956" s="873"/>
      <c r="H3956" s="877" t="str">
        <f t="shared" ca="1" si="234"/>
        <v/>
      </c>
      <c r="I3956" s="877" t="str">
        <f t="shared" ca="1" si="235"/>
        <v/>
      </c>
    </row>
    <row r="3957" spans="1:9" x14ac:dyDescent="0.35">
      <c r="A3957" s="873" t="b">
        <f t="shared" ca="1" si="230"/>
        <v>0</v>
      </c>
      <c r="B3957" s="884" t="str">
        <f ca="1">IF(COUNTA(G$3073:G3956)=1,"",OFFSET(B3957,-COUNTA(G$3073:G3956)+1,0))</f>
        <v>a1b5500000237UmAAI</v>
      </c>
      <c r="C3957" s="878">
        <f ca="1">IF(COUNTA(G$3073:G3956)=1,"",OFFSET(C3957,-COUNTA(G$3073:G3956)+1,0))</f>
        <v>31</v>
      </c>
      <c r="D3957" s="873">
        <f t="shared" si="231"/>
        <v>402</v>
      </c>
      <c r="E3957" s="873">
        <f t="shared" ca="1" si="232"/>
        <v>2</v>
      </c>
      <c r="F3957" s="873">
        <f t="shared" ca="1" si="233"/>
        <v>39</v>
      </c>
      <c r="G3957" s="873"/>
      <c r="H3957" s="877" t="str">
        <f t="shared" ca="1" si="234"/>
        <v/>
      </c>
      <c r="I3957" s="877" t="str">
        <f t="shared" ca="1" si="235"/>
        <v/>
      </c>
    </row>
    <row r="3958" spans="1:9" x14ac:dyDescent="0.35">
      <c r="A3958" s="873" t="b">
        <f t="shared" ca="1" si="230"/>
        <v>0</v>
      </c>
      <c r="B3958" s="884" t="str">
        <f ca="1">IF(COUNTA(G$3073:G3957)=1,"",OFFSET(B3958,-COUNTA(G$3073:G3957)+1,0))</f>
        <v>a1b5500000237W4AAI</v>
      </c>
      <c r="C3958" s="878">
        <f ca="1">IF(COUNTA(G$3073:G3957)=1,"",OFFSET(C3958,-COUNTA(G$3073:G3957)+1,0))</f>
        <v>31</v>
      </c>
      <c r="D3958" s="873">
        <f t="shared" si="231"/>
        <v>403</v>
      </c>
      <c r="E3958" s="873">
        <f t="shared" ca="1" si="232"/>
        <v>3</v>
      </c>
      <c r="F3958" s="873">
        <f t="shared" ca="1" si="233"/>
        <v>39</v>
      </c>
      <c r="G3958" s="873"/>
      <c r="H3958" s="877" t="str">
        <f t="shared" ca="1" si="234"/>
        <v/>
      </c>
      <c r="I3958" s="877" t="str">
        <f t="shared" ca="1" si="235"/>
        <v/>
      </c>
    </row>
    <row r="3959" spans="1:9" x14ac:dyDescent="0.35">
      <c r="A3959" s="873" t="b">
        <f t="shared" ca="1" si="230"/>
        <v>0</v>
      </c>
      <c r="B3959" s="884" t="str">
        <f ca="1">IF(COUNTA(G$3073:G3958)=1,"",OFFSET(B3959,-COUNTA(G$3073:G3958)+1,0))</f>
        <v>a1b5500000237XMAAY</v>
      </c>
      <c r="C3959" s="878">
        <f ca="1">IF(COUNTA(G$3073:G3958)=1,"",OFFSET(C3959,-COUNTA(G$3073:G3958)+1,0))</f>
        <v>31</v>
      </c>
      <c r="D3959" s="873">
        <f t="shared" si="231"/>
        <v>404</v>
      </c>
      <c r="E3959" s="873">
        <f t="shared" ca="1" si="232"/>
        <v>4</v>
      </c>
      <c r="F3959" s="873">
        <f t="shared" ca="1" si="233"/>
        <v>39</v>
      </c>
      <c r="G3959" s="873"/>
      <c r="H3959" s="877" t="str">
        <f t="shared" ca="1" si="234"/>
        <v/>
      </c>
      <c r="I3959" s="877" t="str">
        <f t="shared" ca="1" si="235"/>
        <v/>
      </c>
    </row>
    <row r="3960" spans="1:9" x14ac:dyDescent="0.35">
      <c r="A3960" s="873" t="b">
        <f t="shared" ca="1" si="230"/>
        <v>0</v>
      </c>
      <c r="B3960" s="884" t="str">
        <f ca="1">IF(COUNTA(G$3073:G3959)=1,"",OFFSET(B3960,-COUNTA(G$3073:G3959)+1,0))</f>
        <v>a1b5500000237YeAAI</v>
      </c>
      <c r="C3960" s="878">
        <f ca="1">IF(COUNTA(G$3073:G3959)=1,"",OFFSET(C3960,-COUNTA(G$3073:G3959)+1,0))</f>
        <v>31</v>
      </c>
      <c r="D3960" s="873">
        <f t="shared" si="231"/>
        <v>405</v>
      </c>
      <c r="E3960" s="873">
        <f t="shared" ca="1" si="232"/>
        <v>5</v>
      </c>
      <c r="F3960" s="873">
        <f t="shared" ca="1" si="233"/>
        <v>39</v>
      </c>
      <c r="G3960" s="873"/>
      <c r="H3960" s="877" t="str">
        <f t="shared" ca="1" si="234"/>
        <v/>
      </c>
      <c r="I3960" s="877" t="str">
        <f t="shared" ca="1" si="235"/>
        <v/>
      </c>
    </row>
    <row r="3961" spans="1:9" x14ac:dyDescent="0.35">
      <c r="A3961" s="873" t="b">
        <f t="shared" ca="1" si="230"/>
        <v>0</v>
      </c>
      <c r="B3961" s="884" t="str">
        <f ca="1">IF(COUNTA(G$3073:G3960)=1,"",OFFSET(B3961,-COUNTA(G$3073:G3960)+1,0))</f>
        <v>a1b5500000237ZwAAI</v>
      </c>
      <c r="C3961" s="878">
        <f ca="1">IF(COUNTA(G$3073:G3960)=1,"",OFFSET(C3961,-COUNTA(G$3073:G3960)+1,0))</f>
        <v>31</v>
      </c>
      <c r="D3961" s="873">
        <f t="shared" si="231"/>
        <v>406</v>
      </c>
      <c r="E3961" s="873">
        <f t="shared" ca="1" si="232"/>
        <v>6</v>
      </c>
      <c r="F3961" s="873">
        <f t="shared" ca="1" si="233"/>
        <v>39</v>
      </c>
      <c r="G3961" s="873"/>
      <c r="H3961" s="877" t="str">
        <f t="shared" ca="1" si="234"/>
        <v/>
      </c>
      <c r="I3961" s="877" t="str">
        <f t="shared" ca="1" si="235"/>
        <v/>
      </c>
    </row>
    <row r="3962" spans="1:9" x14ac:dyDescent="0.35">
      <c r="A3962" s="873" t="b">
        <f t="shared" ca="1" si="230"/>
        <v>0</v>
      </c>
      <c r="B3962" s="884" t="str">
        <f ca="1">IF(COUNTA(G$3073:G3961)=1,"",OFFSET(B3962,-COUNTA(G$3073:G3961)+1,0))</f>
        <v>a1b5500000237bEAAQ</v>
      </c>
      <c r="C3962" s="878">
        <f ca="1">IF(COUNTA(G$3073:G3961)=1,"",OFFSET(C3962,-COUNTA(G$3073:G3961)+1,0))</f>
        <v>31</v>
      </c>
      <c r="D3962" s="873">
        <f t="shared" si="231"/>
        <v>407</v>
      </c>
      <c r="E3962" s="873">
        <f t="shared" ca="1" si="232"/>
        <v>7</v>
      </c>
      <c r="F3962" s="873">
        <f t="shared" ca="1" si="233"/>
        <v>39</v>
      </c>
      <c r="G3962" s="873"/>
      <c r="H3962" s="877" t="str">
        <f t="shared" ca="1" si="234"/>
        <v/>
      </c>
      <c r="I3962" s="877" t="str">
        <f t="shared" ca="1" si="235"/>
        <v/>
      </c>
    </row>
    <row r="3963" spans="1:9" x14ac:dyDescent="0.35">
      <c r="A3963" s="873" t="b">
        <f t="shared" ca="1" si="230"/>
        <v>0</v>
      </c>
      <c r="B3963" s="884" t="str">
        <f ca="1">IF(COUNTA(G$3073:G3962)=1,"",OFFSET(B3963,-COUNTA(G$3073:G3962)+1,0))</f>
        <v>a1b5500000237cWAAQ</v>
      </c>
      <c r="C3963" s="878">
        <f ca="1">IF(COUNTA(G$3073:G3962)=1,"",OFFSET(C3963,-COUNTA(G$3073:G3962)+1,0))</f>
        <v>31</v>
      </c>
      <c r="D3963" s="873">
        <f t="shared" si="231"/>
        <v>408</v>
      </c>
      <c r="E3963" s="873">
        <f t="shared" ca="1" si="232"/>
        <v>8</v>
      </c>
      <c r="F3963" s="873">
        <f t="shared" ca="1" si="233"/>
        <v>39</v>
      </c>
      <c r="G3963" s="873"/>
      <c r="H3963" s="877" t="str">
        <f t="shared" ca="1" si="234"/>
        <v/>
      </c>
      <c r="I3963" s="877" t="str">
        <f t="shared" ca="1" si="235"/>
        <v/>
      </c>
    </row>
    <row r="3964" spans="1:9" x14ac:dyDescent="0.35">
      <c r="A3964" s="873" t="b">
        <f t="shared" ca="1" si="230"/>
        <v>0</v>
      </c>
      <c r="B3964" s="884" t="str">
        <f ca="1">IF(COUNTA(G$3073:G3963)=1,"",OFFSET(B3964,-COUNTA(G$3073:G3963)+1,0))</f>
        <v>a1b5500000237TVAAY</v>
      </c>
      <c r="C3964" s="878">
        <f ca="1">IF(COUNTA(G$3073:G3963)=1,"",OFFSET(C3964,-COUNTA(G$3073:G3963)+1,0))</f>
        <v>32</v>
      </c>
      <c r="D3964" s="873">
        <f t="shared" si="231"/>
        <v>409</v>
      </c>
      <c r="E3964" s="873">
        <f t="shared" ca="1" si="232"/>
        <v>1</v>
      </c>
      <c r="F3964" s="873">
        <f t="shared" ca="1" si="233"/>
        <v>40</v>
      </c>
      <c r="G3964" s="873"/>
      <c r="H3964" s="877" t="str">
        <f t="shared" ca="1" si="234"/>
        <v/>
      </c>
      <c r="I3964" s="877" t="str">
        <f t="shared" ca="1" si="235"/>
        <v/>
      </c>
    </row>
    <row r="3965" spans="1:9" x14ac:dyDescent="0.35">
      <c r="A3965" s="873" t="b">
        <f t="shared" ca="1" si="230"/>
        <v>0</v>
      </c>
      <c r="B3965" s="884" t="str">
        <f ca="1">IF(COUNTA(G$3073:G3964)=1,"",OFFSET(B3965,-COUNTA(G$3073:G3964)+1,0))</f>
        <v>a1b5500000237UnAAI</v>
      </c>
      <c r="C3965" s="878">
        <f ca="1">IF(COUNTA(G$3073:G3964)=1,"",OFFSET(C3965,-COUNTA(G$3073:G3964)+1,0))</f>
        <v>32</v>
      </c>
      <c r="D3965" s="873">
        <f t="shared" si="231"/>
        <v>410</v>
      </c>
      <c r="E3965" s="873">
        <f t="shared" ca="1" si="232"/>
        <v>2</v>
      </c>
      <c r="F3965" s="873">
        <f t="shared" ca="1" si="233"/>
        <v>40</v>
      </c>
      <c r="G3965" s="873"/>
      <c r="H3965" s="877" t="str">
        <f t="shared" ca="1" si="234"/>
        <v/>
      </c>
      <c r="I3965" s="877" t="str">
        <f t="shared" ca="1" si="235"/>
        <v/>
      </c>
    </row>
    <row r="3966" spans="1:9" x14ac:dyDescent="0.35">
      <c r="A3966" s="873" t="b">
        <f t="shared" ca="1" si="230"/>
        <v>0</v>
      </c>
      <c r="B3966" s="884" t="str">
        <f ca="1">IF(COUNTA(G$3073:G3965)=1,"",OFFSET(B3966,-COUNTA(G$3073:G3965)+1,0))</f>
        <v>a1b5500000237W5AAI</v>
      </c>
      <c r="C3966" s="878">
        <f ca="1">IF(COUNTA(G$3073:G3965)=1,"",OFFSET(C3966,-COUNTA(G$3073:G3965)+1,0))</f>
        <v>32</v>
      </c>
      <c r="D3966" s="873">
        <f t="shared" si="231"/>
        <v>411</v>
      </c>
      <c r="E3966" s="873">
        <f t="shared" ca="1" si="232"/>
        <v>3</v>
      </c>
      <c r="F3966" s="873">
        <f t="shared" ca="1" si="233"/>
        <v>40</v>
      </c>
      <c r="G3966" s="873"/>
      <c r="H3966" s="877" t="str">
        <f t="shared" ca="1" si="234"/>
        <v/>
      </c>
      <c r="I3966" s="877" t="str">
        <f t="shared" ca="1" si="235"/>
        <v/>
      </c>
    </row>
    <row r="3967" spans="1:9" x14ac:dyDescent="0.35">
      <c r="A3967" s="873" t="b">
        <f t="shared" ca="1" si="230"/>
        <v>0</v>
      </c>
      <c r="B3967" s="884" t="str">
        <f ca="1">IF(COUNTA(G$3073:G3966)=1,"",OFFSET(B3967,-COUNTA(G$3073:G3966)+1,0))</f>
        <v>a1b5500000237XNAAY</v>
      </c>
      <c r="C3967" s="878">
        <f ca="1">IF(COUNTA(G$3073:G3966)=1,"",OFFSET(C3967,-COUNTA(G$3073:G3966)+1,0))</f>
        <v>32</v>
      </c>
      <c r="D3967" s="873">
        <f t="shared" si="231"/>
        <v>412</v>
      </c>
      <c r="E3967" s="873">
        <f t="shared" ca="1" si="232"/>
        <v>4</v>
      </c>
      <c r="F3967" s="873">
        <f t="shared" ca="1" si="233"/>
        <v>40</v>
      </c>
      <c r="G3967" s="873"/>
      <c r="H3967" s="877" t="str">
        <f t="shared" ca="1" si="234"/>
        <v/>
      </c>
      <c r="I3967" s="877" t="str">
        <f t="shared" ca="1" si="235"/>
        <v/>
      </c>
    </row>
    <row r="3968" spans="1:9" x14ac:dyDescent="0.35">
      <c r="A3968" s="873" t="b">
        <f t="shared" ca="1" si="230"/>
        <v>0</v>
      </c>
      <c r="B3968" s="884" t="str">
        <f ca="1">IF(COUNTA(G$3073:G3967)=1,"",OFFSET(B3968,-COUNTA(G$3073:G3967)+1,0))</f>
        <v>a1b5500000237YfAAI</v>
      </c>
      <c r="C3968" s="878">
        <f ca="1">IF(COUNTA(G$3073:G3967)=1,"",OFFSET(C3968,-COUNTA(G$3073:G3967)+1,0))</f>
        <v>32</v>
      </c>
      <c r="D3968" s="873">
        <f t="shared" si="231"/>
        <v>413</v>
      </c>
      <c r="E3968" s="873">
        <f t="shared" ca="1" si="232"/>
        <v>5</v>
      </c>
      <c r="F3968" s="873">
        <f t="shared" ca="1" si="233"/>
        <v>40</v>
      </c>
      <c r="G3968" s="873"/>
      <c r="H3968" s="877" t="str">
        <f t="shared" ca="1" si="234"/>
        <v/>
      </c>
      <c r="I3968" s="877" t="str">
        <f t="shared" ca="1" si="235"/>
        <v/>
      </c>
    </row>
    <row r="3969" spans="1:9" x14ac:dyDescent="0.35">
      <c r="A3969" s="873" t="b">
        <f t="shared" ca="1" si="230"/>
        <v>0</v>
      </c>
      <c r="B3969" s="884" t="str">
        <f ca="1">IF(COUNTA(G$3073:G3968)=1,"",OFFSET(B3969,-COUNTA(G$3073:G3968)+1,0))</f>
        <v>a1b5500000237ZxAAI</v>
      </c>
      <c r="C3969" s="878">
        <f ca="1">IF(COUNTA(G$3073:G3968)=1,"",OFFSET(C3969,-COUNTA(G$3073:G3968)+1,0))</f>
        <v>32</v>
      </c>
      <c r="D3969" s="873">
        <f t="shared" si="231"/>
        <v>414</v>
      </c>
      <c r="E3969" s="873">
        <f t="shared" ca="1" si="232"/>
        <v>6</v>
      </c>
      <c r="F3969" s="873">
        <f t="shared" ca="1" si="233"/>
        <v>40</v>
      </c>
      <c r="G3969" s="873"/>
      <c r="H3969" s="877" t="str">
        <f t="shared" ca="1" si="234"/>
        <v/>
      </c>
      <c r="I3969" s="877" t="str">
        <f t="shared" ca="1" si="235"/>
        <v/>
      </c>
    </row>
    <row r="3970" spans="1:9" x14ac:dyDescent="0.35">
      <c r="A3970" s="873" t="b">
        <f t="shared" ca="1" si="230"/>
        <v>0</v>
      </c>
      <c r="B3970" s="884" t="str">
        <f ca="1">IF(COUNTA(G$3073:G3969)=1,"",OFFSET(B3970,-COUNTA(G$3073:G3969)+1,0))</f>
        <v>a1b5500000237bFAAQ</v>
      </c>
      <c r="C3970" s="878">
        <f ca="1">IF(COUNTA(G$3073:G3969)=1,"",OFFSET(C3970,-COUNTA(G$3073:G3969)+1,0))</f>
        <v>32</v>
      </c>
      <c r="D3970" s="873">
        <f t="shared" si="231"/>
        <v>415</v>
      </c>
      <c r="E3970" s="873">
        <f t="shared" ca="1" si="232"/>
        <v>7</v>
      </c>
      <c r="F3970" s="873">
        <f t="shared" ca="1" si="233"/>
        <v>40</v>
      </c>
      <c r="G3970" s="873"/>
      <c r="H3970" s="877" t="str">
        <f t="shared" ca="1" si="234"/>
        <v/>
      </c>
      <c r="I3970" s="877" t="str">
        <f t="shared" ca="1" si="235"/>
        <v/>
      </c>
    </row>
    <row r="3971" spans="1:9" x14ac:dyDescent="0.35">
      <c r="A3971" s="873" t="b">
        <f t="shared" ca="1" si="230"/>
        <v>0</v>
      </c>
      <c r="B3971" s="884" t="str">
        <f ca="1">IF(COUNTA(G$3073:G3970)=1,"",OFFSET(B3971,-COUNTA(G$3073:G3970)+1,0))</f>
        <v>a1b5500000237cXAAQ</v>
      </c>
      <c r="C3971" s="878">
        <f ca="1">IF(COUNTA(G$3073:G3970)=1,"",OFFSET(C3971,-COUNTA(G$3073:G3970)+1,0))</f>
        <v>32</v>
      </c>
      <c r="D3971" s="873">
        <f t="shared" si="231"/>
        <v>416</v>
      </c>
      <c r="E3971" s="873">
        <f t="shared" ca="1" si="232"/>
        <v>8</v>
      </c>
      <c r="F3971" s="873">
        <f t="shared" ca="1" si="233"/>
        <v>40</v>
      </c>
      <c r="G3971" s="873"/>
      <c r="H3971" s="877" t="str">
        <f t="shared" ca="1" si="234"/>
        <v/>
      </c>
      <c r="I3971" s="877" t="str">
        <f t="shared" ca="1" si="235"/>
        <v/>
      </c>
    </row>
    <row r="3972" spans="1:9" x14ac:dyDescent="0.35">
      <c r="A3972" s="873" t="b">
        <f t="shared" ref="A3972:A4035" ca="1" si="236">IF(OR(AND(H3972&lt;&gt;"", H3972&lt;&gt;0), AND(I3972&lt;&gt;"",I3972&lt;&gt;0)),TRUE,FALSE)</f>
        <v>0</v>
      </c>
      <c r="B3972" s="884" t="str">
        <f ca="1">IF(COUNTA(G$3073:G3971)=1,"",OFFSET(B3972,-COUNTA(G$3073:G3971)+1,0))</f>
        <v>a1b5500000237TWAAY</v>
      </c>
      <c r="C3972" s="878">
        <f ca="1">IF(COUNTA(G$3073:G3971)=1,"",OFFSET(C3972,-COUNTA(G$3073:G3971)+1,0))</f>
        <v>33</v>
      </c>
      <c r="D3972" s="873">
        <f t="shared" ref="D3972:D4035" si="237">D3971+1</f>
        <v>417</v>
      </c>
      <c r="E3972" s="873">
        <f t="shared" ref="E3972:E4035" ca="1" si="238">COUNTIF(C3802:C3972,C3972)</f>
        <v>1</v>
      </c>
      <c r="F3972" s="873">
        <f t="shared" ref="F3972:F4035" ca="1" si="239">IF(C3972=1,9,IF(E3971=MAX(E3970:E3972),F3970+1,F3971))</f>
        <v>41</v>
      </c>
      <c r="G3972" s="873"/>
      <c r="H3972" s="877" t="str">
        <f t="shared" ref="H3972:H4035" ca="1" si="240">CHOOSE(E3972,IFERROR(IF(INDIRECT("'WPTM - Section F'!I"&amp;F3972)=0,"",INDIRECT("'WPTM - Section F'!I"&amp;$F3972)),""),IFERROR(IF(INDIRECT("'WPTM - Section F'!K"&amp;F3972)=0,"",INDIRECT("'WPTM - Section F'!K"&amp;$F3972)),""),IFERROR(IF(INDIRECT("'WPTM - Section F'!M"&amp;F3972)=0,"",INDIRECT("'WPTM - Section F'!M"&amp;$F3972)),""),IFERROR(IF(INDIRECT("'WPTM - Section F'!O"&amp;F3972)=0,"",INDIRECT("'WPTM - Section F'!O"&amp;$F3972)),""),IFERROR(IF(INDIRECT("'WPTM - Section F'!Q"&amp;F3972)=0,"",INDIRECT("'WPTM - Section F'!Q"&amp;$F3972)),""),IFERROR(IF(INDIRECT("'WPTM - Section F'!S"&amp;F3972)=0,"",INDIRECT("'WPTM - Section F'!S"&amp;$F3972)),""),IFERROR(IF(INDIRECT("'WPTM - Section F'!U"&amp;F3972)=0,"",INDIRECT("'WPTM - Section F'!U"&amp;$F3972)),""),IFERROR(IF(INDIRECT("'WPTM - Section F'!W"&amp;F3972)=0,"",INDIRECT("'WPTM - Section F'!W"&amp;$F3972)),""),)</f>
        <v/>
      </c>
      <c r="I3972" s="877" t="str">
        <f t="shared" ref="I3972:I4035" ca="1" si="241">CHOOSE(E3972,IFERROR(IF(INDIRECT("'WPTM - Section F'!H"&amp;F3972)=0,"",INDIRECT("'WPTM - Section F'!H"&amp;$F3972)),""),IFERROR(IF(INDIRECT("'WPTM - Section F'!J"&amp;F3972)=0,"",INDIRECT("'WPTM - Section F'!J"&amp;$F3972)),""),IFERROR(IF(INDIRECT("'WPTM - Section F'!L"&amp;F3972)=0,"",INDIRECT("'WPTM - Section F'!L"&amp;$F3972)),""),IFERROR(IF(INDIRECT("'WPTM - Section F'!N"&amp;F3972)=0,"",INDIRECT("'WPTM - Section F'!N"&amp;$F3972)),""),IFERROR(IF(INDIRECT("'WPTM - Section F'!P"&amp;F3972)=0,"",INDIRECT("'WPTM - Section F'!P"&amp;$F3972)),""),IFERROR(IF(INDIRECT("'WPTM - Section F'!R"&amp;F3972)=0,"",INDIRECT("'WPTM - Section F'!R"&amp;$F3972)),""),IFERROR(IF(INDIRECT("'WPTM - Section F'!T"&amp;F3972)=0,"",INDIRECT("'WPTM - Section F'!T"&amp;$F3972)),""),IFERROR(IF(INDIRECT("'WPTM - Section F'!V"&amp;F3972)=0,"",INDIRECT("'WPTM - Section F'!V"&amp;$F3972)),""),)</f>
        <v/>
      </c>
    </row>
    <row r="3973" spans="1:9" x14ac:dyDescent="0.35">
      <c r="A3973" s="873" t="b">
        <f t="shared" ca="1" si="236"/>
        <v>0</v>
      </c>
      <c r="B3973" s="884" t="str">
        <f ca="1">IF(COUNTA(G$3073:G3972)=1,"",OFFSET(B3973,-COUNTA(G$3073:G3972)+1,0))</f>
        <v>a1b5500000237UoAAI</v>
      </c>
      <c r="C3973" s="878">
        <f ca="1">IF(COUNTA(G$3073:G3972)=1,"",OFFSET(C3973,-COUNTA(G$3073:G3972)+1,0))</f>
        <v>33</v>
      </c>
      <c r="D3973" s="873">
        <f t="shared" si="237"/>
        <v>418</v>
      </c>
      <c r="E3973" s="873">
        <f t="shared" ca="1" si="238"/>
        <v>2</v>
      </c>
      <c r="F3973" s="873">
        <f t="shared" ca="1" si="239"/>
        <v>41</v>
      </c>
      <c r="G3973" s="873"/>
      <c r="H3973" s="877" t="str">
        <f t="shared" ca="1" si="240"/>
        <v/>
      </c>
      <c r="I3973" s="877" t="str">
        <f t="shared" ca="1" si="241"/>
        <v/>
      </c>
    </row>
    <row r="3974" spans="1:9" x14ac:dyDescent="0.35">
      <c r="A3974" s="873" t="b">
        <f t="shared" ca="1" si="236"/>
        <v>0</v>
      </c>
      <c r="B3974" s="884" t="str">
        <f ca="1">IF(COUNTA(G$3073:G3973)=1,"",OFFSET(B3974,-COUNTA(G$3073:G3973)+1,0))</f>
        <v>a1b5500000237W6AAI</v>
      </c>
      <c r="C3974" s="878">
        <f ca="1">IF(COUNTA(G$3073:G3973)=1,"",OFFSET(C3974,-COUNTA(G$3073:G3973)+1,0))</f>
        <v>33</v>
      </c>
      <c r="D3974" s="873">
        <f t="shared" si="237"/>
        <v>419</v>
      </c>
      <c r="E3974" s="873">
        <f t="shared" ca="1" si="238"/>
        <v>3</v>
      </c>
      <c r="F3974" s="873">
        <f t="shared" ca="1" si="239"/>
        <v>41</v>
      </c>
      <c r="G3974" s="873"/>
      <c r="H3974" s="877" t="str">
        <f t="shared" ca="1" si="240"/>
        <v/>
      </c>
      <c r="I3974" s="877" t="str">
        <f t="shared" ca="1" si="241"/>
        <v/>
      </c>
    </row>
    <row r="3975" spans="1:9" x14ac:dyDescent="0.35">
      <c r="A3975" s="873" t="b">
        <f t="shared" ca="1" si="236"/>
        <v>0</v>
      </c>
      <c r="B3975" s="884" t="str">
        <f ca="1">IF(COUNTA(G$3073:G3974)=1,"",OFFSET(B3975,-COUNTA(G$3073:G3974)+1,0))</f>
        <v>a1b5500000237XOAAY</v>
      </c>
      <c r="C3975" s="878">
        <f ca="1">IF(COUNTA(G$3073:G3974)=1,"",OFFSET(C3975,-COUNTA(G$3073:G3974)+1,0))</f>
        <v>33</v>
      </c>
      <c r="D3975" s="873">
        <f t="shared" si="237"/>
        <v>420</v>
      </c>
      <c r="E3975" s="873">
        <f t="shared" ca="1" si="238"/>
        <v>4</v>
      </c>
      <c r="F3975" s="873">
        <f t="shared" ca="1" si="239"/>
        <v>41</v>
      </c>
      <c r="G3975" s="873"/>
      <c r="H3975" s="877" t="str">
        <f t="shared" ca="1" si="240"/>
        <v/>
      </c>
      <c r="I3975" s="877" t="str">
        <f t="shared" ca="1" si="241"/>
        <v/>
      </c>
    </row>
    <row r="3976" spans="1:9" x14ac:dyDescent="0.35">
      <c r="A3976" s="873" t="b">
        <f t="shared" ca="1" si="236"/>
        <v>0</v>
      </c>
      <c r="B3976" s="884" t="str">
        <f ca="1">IF(COUNTA(G$3073:G3975)=1,"",OFFSET(B3976,-COUNTA(G$3073:G3975)+1,0))</f>
        <v>a1b5500000237YgAAI</v>
      </c>
      <c r="C3976" s="878">
        <f ca="1">IF(COUNTA(G$3073:G3975)=1,"",OFFSET(C3976,-COUNTA(G$3073:G3975)+1,0))</f>
        <v>33</v>
      </c>
      <c r="D3976" s="873">
        <f t="shared" si="237"/>
        <v>421</v>
      </c>
      <c r="E3976" s="873">
        <f t="shared" ca="1" si="238"/>
        <v>5</v>
      </c>
      <c r="F3976" s="873">
        <f t="shared" ca="1" si="239"/>
        <v>41</v>
      </c>
      <c r="G3976" s="873"/>
      <c r="H3976" s="877" t="str">
        <f t="shared" ca="1" si="240"/>
        <v/>
      </c>
      <c r="I3976" s="877" t="str">
        <f t="shared" ca="1" si="241"/>
        <v/>
      </c>
    </row>
    <row r="3977" spans="1:9" x14ac:dyDescent="0.35">
      <c r="A3977" s="873" t="b">
        <f t="shared" ca="1" si="236"/>
        <v>0</v>
      </c>
      <c r="B3977" s="884" t="str">
        <f ca="1">IF(COUNTA(G$3073:G3976)=1,"",OFFSET(B3977,-COUNTA(G$3073:G3976)+1,0))</f>
        <v>a1b5500000237ZyAAI</v>
      </c>
      <c r="C3977" s="878">
        <f ca="1">IF(COUNTA(G$3073:G3976)=1,"",OFFSET(C3977,-COUNTA(G$3073:G3976)+1,0))</f>
        <v>33</v>
      </c>
      <c r="D3977" s="873">
        <f t="shared" si="237"/>
        <v>422</v>
      </c>
      <c r="E3977" s="873">
        <f t="shared" ca="1" si="238"/>
        <v>6</v>
      </c>
      <c r="F3977" s="873">
        <f t="shared" ca="1" si="239"/>
        <v>41</v>
      </c>
      <c r="G3977" s="873"/>
      <c r="H3977" s="877" t="str">
        <f t="shared" ca="1" si="240"/>
        <v/>
      </c>
      <c r="I3977" s="877" t="str">
        <f t="shared" ca="1" si="241"/>
        <v/>
      </c>
    </row>
    <row r="3978" spans="1:9" x14ac:dyDescent="0.35">
      <c r="A3978" s="873" t="b">
        <f t="shared" ca="1" si="236"/>
        <v>0</v>
      </c>
      <c r="B3978" s="884" t="str">
        <f ca="1">IF(COUNTA(G$3073:G3977)=1,"",OFFSET(B3978,-COUNTA(G$3073:G3977)+1,0))</f>
        <v>a1b5500000237bGAAQ</v>
      </c>
      <c r="C3978" s="878">
        <f ca="1">IF(COUNTA(G$3073:G3977)=1,"",OFFSET(C3978,-COUNTA(G$3073:G3977)+1,0))</f>
        <v>33</v>
      </c>
      <c r="D3978" s="873">
        <f t="shared" si="237"/>
        <v>423</v>
      </c>
      <c r="E3978" s="873">
        <f t="shared" ca="1" si="238"/>
        <v>7</v>
      </c>
      <c r="F3978" s="873">
        <f t="shared" ca="1" si="239"/>
        <v>41</v>
      </c>
      <c r="G3978" s="873"/>
      <c r="H3978" s="877" t="str">
        <f t="shared" ca="1" si="240"/>
        <v/>
      </c>
      <c r="I3978" s="877" t="str">
        <f t="shared" ca="1" si="241"/>
        <v/>
      </c>
    </row>
    <row r="3979" spans="1:9" x14ac:dyDescent="0.35">
      <c r="A3979" s="873" t="b">
        <f t="shared" ca="1" si="236"/>
        <v>0</v>
      </c>
      <c r="B3979" s="884" t="str">
        <f ca="1">IF(COUNTA(G$3073:G3978)=1,"",OFFSET(B3979,-COUNTA(G$3073:G3978)+1,0))</f>
        <v>a1b5500000237cYAAQ</v>
      </c>
      <c r="C3979" s="878">
        <f ca="1">IF(COUNTA(G$3073:G3978)=1,"",OFFSET(C3979,-COUNTA(G$3073:G3978)+1,0))</f>
        <v>33</v>
      </c>
      <c r="D3979" s="873">
        <f t="shared" si="237"/>
        <v>424</v>
      </c>
      <c r="E3979" s="873">
        <f t="shared" ca="1" si="238"/>
        <v>8</v>
      </c>
      <c r="F3979" s="873">
        <f t="shared" ca="1" si="239"/>
        <v>41</v>
      </c>
      <c r="G3979" s="873"/>
      <c r="H3979" s="877" t="str">
        <f t="shared" ca="1" si="240"/>
        <v/>
      </c>
      <c r="I3979" s="877" t="str">
        <f t="shared" ca="1" si="241"/>
        <v/>
      </c>
    </row>
    <row r="3980" spans="1:9" x14ac:dyDescent="0.35">
      <c r="A3980" s="873" t="b">
        <f t="shared" ca="1" si="236"/>
        <v>0</v>
      </c>
      <c r="B3980" s="884" t="str">
        <f ca="1">IF(COUNTA(G$3073:G3979)=1,"",OFFSET(B3980,-COUNTA(G$3073:G3979)+1,0))</f>
        <v>a1b5500000237TXAAY</v>
      </c>
      <c r="C3980" s="878">
        <f ca="1">IF(COUNTA(G$3073:G3979)=1,"",OFFSET(C3980,-COUNTA(G$3073:G3979)+1,0))</f>
        <v>34</v>
      </c>
      <c r="D3980" s="873">
        <f t="shared" si="237"/>
        <v>425</v>
      </c>
      <c r="E3980" s="873">
        <f t="shared" ca="1" si="238"/>
        <v>1</v>
      </c>
      <c r="F3980" s="873">
        <f t="shared" ca="1" si="239"/>
        <v>42</v>
      </c>
      <c r="G3980" s="873"/>
      <c r="H3980" s="877" t="str">
        <f t="shared" ca="1" si="240"/>
        <v/>
      </c>
      <c r="I3980" s="877" t="str">
        <f t="shared" ca="1" si="241"/>
        <v/>
      </c>
    </row>
    <row r="3981" spans="1:9" x14ac:dyDescent="0.35">
      <c r="A3981" s="873" t="b">
        <f t="shared" ca="1" si="236"/>
        <v>0</v>
      </c>
      <c r="B3981" s="884" t="str">
        <f ca="1">IF(COUNTA(G$3073:G3980)=1,"",OFFSET(B3981,-COUNTA(G$3073:G3980)+1,0))</f>
        <v>a1b5500000237UpAAI</v>
      </c>
      <c r="C3981" s="878">
        <f ca="1">IF(COUNTA(G$3073:G3980)=1,"",OFFSET(C3981,-COUNTA(G$3073:G3980)+1,0))</f>
        <v>34</v>
      </c>
      <c r="D3981" s="873">
        <f t="shared" si="237"/>
        <v>426</v>
      </c>
      <c r="E3981" s="873">
        <f t="shared" ca="1" si="238"/>
        <v>2</v>
      </c>
      <c r="F3981" s="873">
        <f t="shared" ca="1" si="239"/>
        <v>42</v>
      </c>
      <c r="G3981" s="873"/>
      <c r="H3981" s="877" t="str">
        <f t="shared" ca="1" si="240"/>
        <v/>
      </c>
      <c r="I3981" s="877" t="str">
        <f t="shared" ca="1" si="241"/>
        <v/>
      </c>
    </row>
    <row r="3982" spans="1:9" x14ac:dyDescent="0.35">
      <c r="A3982" s="873" t="b">
        <f t="shared" ca="1" si="236"/>
        <v>0</v>
      </c>
      <c r="B3982" s="884" t="str">
        <f ca="1">IF(COUNTA(G$3073:G3981)=1,"",OFFSET(B3982,-COUNTA(G$3073:G3981)+1,0))</f>
        <v>a1b5500000237W7AAI</v>
      </c>
      <c r="C3982" s="878">
        <f ca="1">IF(COUNTA(G$3073:G3981)=1,"",OFFSET(C3982,-COUNTA(G$3073:G3981)+1,0))</f>
        <v>34</v>
      </c>
      <c r="D3982" s="873">
        <f t="shared" si="237"/>
        <v>427</v>
      </c>
      <c r="E3982" s="873">
        <f t="shared" ca="1" si="238"/>
        <v>3</v>
      </c>
      <c r="F3982" s="873">
        <f t="shared" ca="1" si="239"/>
        <v>42</v>
      </c>
      <c r="G3982" s="873"/>
      <c r="H3982" s="877" t="str">
        <f t="shared" ca="1" si="240"/>
        <v/>
      </c>
      <c r="I3982" s="877" t="str">
        <f t="shared" ca="1" si="241"/>
        <v/>
      </c>
    </row>
    <row r="3983" spans="1:9" x14ac:dyDescent="0.35">
      <c r="A3983" s="873" t="b">
        <f t="shared" ca="1" si="236"/>
        <v>0</v>
      </c>
      <c r="B3983" s="884" t="str">
        <f ca="1">IF(COUNTA(G$3073:G3982)=1,"",OFFSET(B3983,-COUNTA(G$3073:G3982)+1,0))</f>
        <v>a1b5500000237XPAAY</v>
      </c>
      <c r="C3983" s="878">
        <f ca="1">IF(COUNTA(G$3073:G3982)=1,"",OFFSET(C3983,-COUNTA(G$3073:G3982)+1,0))</f>
        <v>34</v>
      </c>
      <c r="D3983" s="873">
        <f t="shared" si="237"/>
        <v>428</v>
      </c>
      <c r="E3983" s="873">
        <f t="shared" ca="1" si="238"/>
        <v>4</v>
      </c>
      <c r="F3983" s="873">
        <f t="shared" ca="1" si="239"/>
        <v>42</v>
      </c>
      <c r="G3983" s="873"/>
      <c r="H3983" s="877" t="str">
        <f t="shared" ca="1" si="240"/>
        <v/>
      </c>
      <c r="I3983" s="877" t="str">
        <f t="shared" ca="1" si="241"/>
        <v/>
      </c>
    </row>
    <row r="3984" spans="1:9" x14ac:dyDescent="0.35">
      <c r="A3984" s="873" t="b">
        <f t="shared" ca="1" si="236"/>
        <v>0</v>
      </c>
      <c r="B3984" s="884" t="str">
        <f ca="1">IF(COUNTA(G$3073:G3983)=1,"",OFFSET(B3984,-COUNTA(G$3073:G3983)+1,0))</f>
        <v>a1b5500000237YhAAI</v>
      </c>
      <c r="C3984" s="878">
        <f ca="1">IF(COUNTA(G$3073:G3983)=1,"",OFFSET(C3984,-COUNTA(G$3073:G3983)+1,0))</f>
        <v>34</v>
      </c>
      <c r="D3984" s="873">
        <f t="shared" si="237"/>
        <v>429</v>
      </c>
      <c r="E3984" s="873">
        <f t="shared" ca="1" si="238"/>
        <v>5</v>
      </c>
      <c r="F3984" s="873">
        <f t="shared" ca="1" si="239"/>
        <v>42</v>
      </c>
      <c r="G3984" s="873"/>
      <c r="H3984" s="877" t="str">
        <f t="shared" ca="1" si="240"/>
        <v/>
      </c>
      <c r="I3984" s="877" t="str">
        <f t="shared" ca="1" si="241"/>
        <v/>
      </c>
    </row>
    <row r="3985" spans="1:9" x14ac:dyDescent="0.35">
      <c r="A3985" s="873" t="b">
        <f t="shared" ca="1" si="236"/>
        <v>0</v>
      </c>
      <c r="B3985" s="884" t="str">
        <f ca="1">IF(COUNTA(G$3073:G3984)=1,"",OFFSET(B3985,-COUNTA(G$3073:G3984)+1,0))</f>
        <v>a1b5500000237ZzAAI</v>
      </c>
      <c r="C3985" s="878">
        <f ca="1">IF(COUNTA(G$3073:G3984)=1,"",OFFSET(C3985,-COUNTA(G$3073:G3984)+1,0))</f>
        <v>34</v>
      </c>
      <c r="D3985" s="873">
        <f t="shared" si="237"/>
        <v>430</v>
      </c>
      <c r="E3985" s="873">
        <f t="shared" ca="1" si="238"/>
        <v>6</v>
      </c>
      <c r="F3985" s="873">
        <f t="shared" ca="1" si="239"/>
        <v>42</v>
      </c>
      <c r="G3985" s="873"/>
      <c r="H3985" s="877" t="str">
        <f t="shared" ca="1" si="240"/>
        <v/>
      </c>
      <c r="I3985" s="877" t="str">
        <f t="shared" ca="1" si="241"/>
        <v/>
      </c>
    </row>
    <row r="3986" spans="1:9" x14ac:dyDescent="0.35">
      <c r="A3986" s="873" t="b">
        <f t="shared" ca="1" si="236"/>
        <v>0</v>
      </c>
      <c r="B3986" s="884" t="str">
        <f ca="1">IF(COUNTA(G$3073:G3985)=1,"",OFFSET(B3986,-COUNTA(G$3073:G3985)+1,0))</f>
        <v>a1b5500000237bHAAQ</v>
      </c>
      <c r="C3986" s="878">
        <f ca="1">IF(COUNTA(G$3073:G3985)=1,"",OFFSET(C3986,-COUNTA(G$3073:G3985)+1,0))</f>
        <v>34</v>
      </c>
      <c r="D3986" s="873">
        <f t="shared" si="237"/>
        <v>431</v>
      </c>
      <c r="E3986" s="873">
        <f t="shared" ca="1" si="238"/>
        <v>7</v>
      </c>
      <c r="F3986" s="873">
        <f t="shared" ca="1" si="239"/>
        <v>42</v>
      </c>
      <c r="G3986" s="873"/>
      <c r="H3986" s="877" t="str">
        <f t="shared" ca="1" si="240"/>
        <v/>
      </c>
      <c r="I3986" s="877" t="str">
        <f t="shared" ca="1" si="241"/>
        <v/>
      </c>
    </row>
    <row r="3987" spans="1:9" x14ac:dyDescent="0.35">
      <c r="A3987" s="873" t="b">
        <f t="shared" ca="1" si="236"/>
        <v>0</v>
      </c>
      <c r="B3987" s="884" t="str">
        <f ca="1">IF(COUNTA(G$3073:G3986)=1,"",OFFSET(B3987,-COUNTA(G$3073:G3986)+1,0))</f>
        <v>a1b5500000237cZAAQ</v>
      </c>
      <c r="C3987" s="878">
        <f ca="1">IF(COUNTA(G$3073:G3986)=1,"",OFFSET(C3987,-COUNTA(G$3073:G3986)+1,0))</f>
        <v>34</v>
      </c>
      <c r="D3987" s="873">
        <f t="shared" si="237"/>
        <v>432</v>
      </c>
      <c r="E3987" s="873">
        <f t="shared" ca="1" si="238"/>
        <v>8</v>
      </c>
      <c r="F3987" s="873">
        <f t="shared" ca="1" si="239"/>
        <v>42</v>
      </c>
      <c r="G3987" s="873"/>
      <c r="H3987" s="877" t="str">
        <f t="shared" ca="1" si="240"/>
        <v/>
      </c>
      <c r="I3987" s="877" t="str">
        <f t="shared" ca="1" si="241"/>
        <v/>
      </c>
    </row>
    <row r="3988" spans="1:9" x14ac:dyDescent="0.35">
      <c r="A3988" s="873" t="b">
        <f t="shared" ca="1" si="236"/>
        <v>0</v>
      </c>
      <c r="B3988" s="884" t="str">
        <f ca="1">IF(COUNTA(G$3073:G3987)=1,"",OFFSET(B3988,-COUNTA(G$3073:G3987)+1,0))</f>
        <v>a1b5500000237TYAAY</v>
      </c>
      <c r="C3988" s="878">
        <f ca="1">IF(COUNTA(G$3073:G3987)=1,"",OFFSET(C3988,-COUNTA(G$3073:G3987)+1,0))</f>
        <v>35</v>
      </c>
      <c r="D3988" s="873">
        <f t="shared" si="237"/>
        <v>433</v>
      </c>
      <c r="E3988" s="873">
        <f t="shared" ca="1" si="238"/>
        <v>1</v>
      </c>
      <c r="F3988" s="873">
        <f t="shared" ca="1" si="239"/>
        <v>43</v>
      </c>
      <c r="G3988" s="873"/>
      <c r="H3988" s="877" t="str">
        <f t="shared" ca="1" si="240"/>
        <v/>
      </c>
      <c r="I3988" s="877" t="str">
        <f t="shared" ca="1" si="241"/>
        <v/>
      </c>
    </row>
    <row r="3989" spans="1:9" x14ac:dyDescent="0.35">
      <c r="A3989" s="873" t="b">
        <f t="shared" ca="1" si="236"/>
        <v>0</v>
      </c>
      <c r="B3989" s="884" t="str">
        <f ca="1">IF(COUNTA(G$3073:G3988)=1,"",OFFSET(B3989,-COUNTA(G$3073:G3988)+1,0))</f>
        <v>a1b5500000237UqAAI</v>
      </c>
      <c r="C3989" s="878">
        <f ca="1">IF(COUNTA(G$3073:G3988)=1,"",OFFSET(C3989,-COUNTA(G$3073:G3988)+1,0))</f>
        <v>35</v>
      </c>
      <c r="D3989" s="873">
        <f t="shared" si="237"/>
        <v>434</v>
      </c>
      <c r="E3989" s="873">
        <f t="shared" ca="1" si="238"/>
        <v>2</v>
      </c>
      <c r="F3989" s="873">
        <f t="shared" ca="1" si="239"/>
        <v>43</v>
      </c>
      <c r="G3989" s="873"/>
      <c r="H3989" s="877" t="str">
        <f t="shared" ca="1" si="240"/>
        <v/>
      </c>
      <c r="I3989" s="877" t="str">
        <f t="shared" ca="1" si="241"/>
        <v/>
      </c>
    </row>
    <row r="3990" spans="1:9" x14ac:dyDescent="0.35">
      <c r="A3990" s="873" t="b">
        <f t="shared" ca="1" si="236"/>
        <v>0</v>
      </c>
      <c r="B3990" s="884" t="str">
        <f ca="1">IF(COUNTA(G$3073:G3989)=1,"",OFFSET(B3990,-COUNTA(G$3073:G3989)+1,0))</f>
        <v>a1b5500000237W8AAI</v>
      </c>
      <c r="C3990" s="878">
        <f ca="1">IF(COUNTA(G$3073:G3989)=1,"",OFFSET(C3990,-COUNTA(G$3073:G3989)+1,0))</f>
        <v>35</v>
      </c>
      <c r="D3990" s="873">
        <f t="shared" si="237"/>
        <v>435</v>
      </c>
      <c r="E3990" s="873">
        <f t="shared" ca="1" si="238"/>
        <v>3</v>
      </c>
      <c r="F3990" s="873">
        <f t="shared" ca="1" si="239"/>
        <v>43</v>
      </c>
      <c r="G3990" s="873"/>
      <c r="H3990" s="877" t="str">
        <f t="shared" ca="1" si="240"/>
        <v/>
      </c>
      <c r="I3990" s="877" t="str">
        <f t="shared" ca="1" si="241"/>
        <v/>
      </c>
    </row>
    <row r="3991" spans="1:9" x14ac:dyDescent="0.35">
      <c r="A3991" s="873" t="b">
        <f t="shared" ca="1" si="236"/>
        <v>0</v>
      </c>
      <c r="B3991" s="884" t="str">
        <f ca="1">IF(COUNTA(G$3073:G3990)=1,"",OFFSET(B3991,-COUNTA(G$3073:G3990)+1,0))</f>
        <v>a1b5500000237XQAAY</v>
      </c>
      <c r="C3991" s="878">
        <f ca="1">IF(COUNTA(G$3073:G3990)=1,"",OFFSET(C3991,-COUNTA(G$3073:G3990)+1,0))</f>
        <v>35</v>
      </c>
      <c r="D3991" s="873">
        <f t="shared" si="237"/>
        <v>436</v>
      </c>
      <c r="E3991" s="873">
        <f t="shared" ca="1" si="238"/>
        <v>4</v>
      </c>
      <c r="F3991" s="873">
        <f t="shared" ca="1" si="239"/>
        <v>43</v>
      </c>
      <c r="G3991" s="873"/>
      <c r="H3991" s="877" t="str">
        <f t="shared" ca="1" si="240"/>
        <v/>
      </c>
      <c r="I3991" s="877" t="str">
        <f t="shared" ca="1" si="241"/>
        <v/>
      </c>
    </row>
    <row r="3992" spans="1:9" x14ac:dyDescent="0.35">
      <c r="A3992" s="873" t="b">
        <f t="shared" ca="1" si="236"/>
        <v>0</v>
      </c>
      <c r="B3992" s="884" t="str">
        <f ca="1">IF(COUNTA(G$3073:G3991)=1,"",OFFSET(B3992,-COUNTA(G$3073:G3991)+1,0))</f>
        <v>a1b5500000237YiAAI</v>
      </c>
      <c r="C3992" s="878">
        <f ca="1">IF(COUNTA(G$3073:G3991)=1,"",OFFSET(C3992,-COUNTA(G$3073:G3991)+1,0))</f>
        <v>35</v>
      </c>
      <c r="D3992" s="873">
        <f t="shared" si="237"/>
        <v>437</v>
      </c>
      <c r="E3992" s="873">
        <f t="shared" ca="1" si="238"/>
        <v>5</v>
      </c>
      <c r="F3992" s="873">
        <f t="shared" ca="1" si="239"/>
        <v>43</v>
      </c>
      <c r="G3992" s="873"/>
      <c r="H3992" s="877" t="str">
        <f t="shared" ca="1" si="240"/>
        <v/>
      </c>
      <c r="I3992" s="877" t="str">
        <f t="shared" ca="1" si="241"/>
        <v/>
      </c>
    </row>
    <row r="3993" spans="1:9" x14ac:dyDescent="0.35">
      <c r="A3993" s="873" t="b">
        <f t="shared" ca="1" si="236"/>
        <v>0</v>
      </c>
      <c r="B3993" s="884" t="str">
        <f ca="1">IF(COUNTA(G$3073:G3992)=1,"",OFFSET(B3993,-COUNTA(G$3073:G3992)+1,0))</f>
        <v>a1b5500000237a0AAA</v>
      </c>
      <c r="C3993" s="878">
        <f ca="1">IF(COUNTA(G$3073:G3992)=1,"",OFFSET(C3993,-COUNTA(G$3073:G3992)+1,0))</f>
        <v>35</v>
      </c>
      <c r="D3993" s="873">
        <f t="shared" si="237"/>
        <v>438</v>
      </c>
      <c r="E3993" s="873">
        <f t="shared" ca="1" si="238"/>
        <v>6</v>
      </c>
      <c r="F3993" s="873">
        <f t="shared" ca="1" si="239"/>
        <v>43</v>
      </c>
      <c r="G3993" s="873"/>
      <c r="H3993" s="877" t="str">
        <f t="shared" ca="1" si="240"/>
        <v/>
      </c>
      <c r="I3993" s="877" t="str">
        <f t="shared" ca="1" si="241"/>
        <v/>
      </c>
    </row>
    <row r="3994" spans="1:9" x14ac:dyDescent="0.35">
      <c r="A3994" s="873" t="b">
        <f t="shared" ca="1" si="236"/>
        <v>0</v>
      </c>
      <c r="B3994" s="884" t="str">
        <f ca="1">IF(COUNTA(G$3073:G3993)=1,"",OFFSET(B3994,-COUNTA(G$3073:G3993)+1,0))</f>
        <v>a1b5500000237bIAAQ</v>
      </c>
      <c r="C3994" s="878">
        <f ca="1">IF(COUNTA(G$3073:G3993)=1,"",OFFSET(C3994,-COUNTA(G$3073:G3993)+1,0))</f>
        <v>35</v>
      </c>
      <c r="D3994" s="873">
        <f t="shared" si="237"/>
        <v>439</v>
      </c>
      <c r="E3994" s="873">
        <f t="shared" ca="1" si="238"/>
        <v>7</v>
      </c>
      <c r="F3994" s="873">
        <f t="shared" ca="1" si="239"/>
        <v>43</v>
      </c>
      <c r="G3994" s="873"/>
      <c r="H3994" s="877" t="str">
        <f t="shared" ca="1" si="240"/>
        <v/>
      </c>
      <c r="I3994" s="877" t="str">
        <f t="shared" ca="1" si="241"/>
        <v/>
      </c>
    </row>
    <row r="3995" spans="1:9" x14ac:dyDescent="0.35">
      <c r="A3995" s="873" t="b">
        <f t="shared" ca="1" si="236"/>
        <v>0</v>
      </c>
      <c r="B3995" s="884" t="str">
        <f ca="1">IF(COUNTA(G$3073:G3994)=1,"",OFFSET(B3995,-COUNTA(G$3073:G3994)+1,0))</f>
        <v>a1b5500000237caAAA</v>
      </c>
      <c r="C3995" s="878">
        <f ca="1">IF(COUNTA(G$3073:G3994)=1,"",OFFSET(C3995,-COUNTA(G$3073:G3994)+1,0))</f>
        <v>35</v>
      </c>
      <c r="D3995" s="873">
        <f t="shared" si="237"/>
        <v>440</v>
      </c>
      <c r="E3995" s="873">
        <f t="shared" ca="1" si="238"/>
        <v>8</v>
      </c>
      <c r="F3995" s="873">
        <f t="shared" ca="1" si="239"/>
        <v>43</v>
      </c>
      <c r="G3995" s="873"/>
      <c r="H3995" s="877" t="str">
        <f t="shared" ca="1" si="240"/>
        <v/>
      </c>
      <c r="I3995" s="877" t="str">
        <f t="shared" ca="1" si="241"/>
        <v/>
      </c>
    </row>
    <row r="3996" spans="1:9" x14ac:dyDescent="0.35">
      <c r="A3996" s="873" t="b">
        <f t="shared" ca="1" si="236"/>
        <v>0</v>
      </c>
      <c r="B3996" s="884" t="str">
        <f ca="1">IF(COUNTA(G$3073:G3995)=1,"",OFFSET(B3996,-COUNTA(G$3073:G3995)+1,0))</f>
        <v>a1b5500000237TZAAY</v>
      </c>
      <c r="C3996" s="878">
        <f ca="1">IF(COUNTA(G$3073:G3995)=1,"",OFFSET(C3996,-COUNTA(G$3073:G3995)+1,0))</f>
        <v>36</v>
      </c>
      <c r="D3996" s="873">
        <f t="shared" si="237"/>
        <v>441</v>
      </c>
      <c r="E3996" s="873">
        <f t="shared" ca="1" si="238"/>
        <v>1</v>
      </c>
      <c r="F3996" s="873">
        <f t="shared" ca="1" si="239"/>
        <v>44</v>
      </c>
      <c r="G3996" s="873"/>
      <c r="H3996" s="877" t="str">
        <f t="shared" ca="1" si="240"/>
        <v/>
      </c>
      <c r="I3996" s="877" t="str">
        <f t="shared" ca="1" si="241"/>
        <v/>
      </c>
    </row>
    <row r="3997" spans="1:9" x14ac:dyDescent="0.35">
      <c r="A3997" s="873" t="b">
        <f t="shared" ca="1" si="236"/>
        <v>0</v>
      </c>
      <c r="B3997" s="884" t="str">
        <f ca="1">IF(COUNTA(G$3073:G3996)=1,"",OFFSET(B3997,-COUNTA(G$3073:G3996)+1,0))</f>
        <v>a1b5500000237UrAAI</v>
      </c>
      <c r="C3997" s="878">
        <f ca="1">IF(COUNTA(G$3073:G3996)=1,"",OFFSET(C3997,-COUNTA(G$3073:G3996)+1,0))</f>
        <v>36</v>
      </c>
      <c r="D3997" s="873">
        <f t="shared" si="237"/>
        <v>442</v>
      </c>
      <c r="E3997" s="873">
        <f t="shared" ca="1" si="238"/>
        <v>2</v>
      </c>
      <c r="F3997" s="873">
        <f t="shared" ca="1" si="239"/>
        <v>44</v>
      </c>
      <c r="G3997" s="873"/>
      <c r="H3997" s="877" t="str">
        <f t="shared" ca="1" si="240"/>
        <v/>
      </c>
      <c r="I3997" s="877" t="str">
        <f t="shared" ca="1" si="241"/>
        <v/>
      </c>
    </row>
    <row r="3998" spans="1:9" x14ac:dyDescent="0.35">
      <c r="A3998" s="873" t="b">
        <f t="shared" ca="1" si="236"/>
        <v>0</v>
      </c>
      <c r="B3998" s="884" t="str">
        <f ca="1">IF(COUNTA(G$3073:G3997)=1,"",OFFSET(B3998,-COUNTA(G$3073:G3997)+1,0))</f>
        <v>a1b5500000237W9AAI</v>
      </c>
      <c r="C3998" s="878">
        <f ca="1">IF(COUNTA(G$3073:G3997)=1,"",OFFSET(C3998,-COUNTA(G$3073:G3997)+1,0))</f>
        <v>36</v>
      </c>
      <c r="D3998" s="873">
        <f t="shared" si="237"/>
        <v>443</v>
      </c>
      <c r="E3998" s="873">
        <f t="shared" ca="1" si="238"/>
        <v>3</v>
      </c>
      <c r="F3998" s="873">
        <f t="shared" ca="1" si="239"/>
        <v>44</v>
      </c>
      <c r="G3998" s="873"/>
      <c r="H3998" s="877" t="str">
        <f t="shared" ca="1" si="240"/>
        <v/>
      </c>
      <c r="I3998" s="877" t="str">
        <f t="shared" ca="1" si="241"/>
        <v/>
      </c>
    </row>
    <row r="3999" spans="1:9" x14ac:dyDescent="0.35">
      <c r="A3999" s="873" t="b">
        <f t="shared" ca="1" si="236"/>
        <v>0</v>
      </c>
      <c r="B3999" s="884" t="str">
        <f ca="1">IF(COUNTA(G$3073:G3998)=1,"",OFFSET(B3999,-COUNTA(G$3073:G3998)+1,0))</f>
        <v>a1b5500000237XRAAY</v>
      </c>
      <c r="C3999" s="878">
        <f ca="1">IF(COUNTA(G$3073:G3998)=1,"",OFFSET(C3999,-COUNTA(G$3073:G3998)+1,0))</f>
        <v>36</v>
      </c>
      <c r="D3999" s="873">
        <f t="shared" si="237"/>
        <v>444</v>
      </c>
      <c r="E3999" s="873">
        <f t="shared" ca="1" si="238"/>
        <v>4</v>
      </c>
      <c r="F3999" s="873">
        <f t="shared" ca="1" si="239"/>
        <v>44</v>
      </c>
      <c r="G3999" s="873"/>
      <c r="H3999" s="877" t="str">
        <f t="shared" ca="1" si="240"/>
        <v/>
      </c>
      <c r="I3999" s="877" t="str">
        <f t="shared" ca="1" si="241"/>
        <v/>
      </c>
    </row>
    <row r="4000" spans="1:9" x14ac:dyDescent="0.35">
      <c r="A4000" s="873" t="b">
        <f t="shared" ca="1" si="236"/>
        <v>0</v>
      </c>
      <c r="B4000" s="884" t="str">
        <f ca="1">IF(COUNTA(G$3073:G3999)=1,"",OFFSET(B4000,-COUNTA(G$3073:G3999)+1,0))</f>
        <v>a1b5500000237YjAAI</v>
      </c>
      <c r="C4000" s="878">
        <f ca="1">IF(COUNTA(G$3073:G3999)=1,"",OFFSET(C4000,-COUNTA(G$3073:G3999)+1,0))</f>
        <v>36</v>
      </c>
      <c r="D4000" s="873">
        <f t="shared" si="237"/>
        <v>445</v>
      </c>
      <c r="E4000" s="873">
        <f t="shared" ca="1" si="238"/>
        <v>5</v>
      </c>
      <c r="F4000" s="873">
        <f t="shared" ca="1" si="239"/>
        <v>44</v>
      </c>
      <c r="G4000" s="873"/>
      <c r="H4000" s="877" t="str">
        <f t="shared" ca="1" si="240"/>
        <v/>
      </c>
      <c r="I4000" s="877" t="str">
        <f t="shared" ca="1" si="241"/>
        <v/>
      </c>
    </row>
    <row r="4001" spans="1:9" x14ac:dyDescent="0.35">
      <c r="A4001" s="873" t="b">
        <f t="shared" ca="1" si="236"/>
        <v>0</v>
      </c>
      <c r="B4001" s="884" t="str">
        <f ca="1">IF(COUNTA(G$3073:G4000)=1,"",OFFSET(B4001,-COUNTA(G$3073:G4000)+1,0))</f>
        <v>a1b5500000237a1AAA</v>
      </c>
      <c r="C4001" s="878">
        <f ca="1">IF(COUNTA(G$3073:G4000)=1,"",OFFSET(C4001,-COUNTA(G$3073:G4000)+1,0))</f>
        <v>36</v>
      </c>
      <c r="D4001" s="873">
        <f t="shared" si="237"/>
        <v>446</v>
      </c>
      <c r="E4001" s="873">
        <f t="shared" ca="1" si="238"/>
        <v>6</v>
      </c>
      <c r="F4001" s="873">
        <f t="shared" ca="1" si="239"/>
        <v>44</v>
      </c>
      <c r="G4001" s="873"/>
      <c r="H4001" s="877" t="str">
        <f t="shared" ca="1" si="240"/>
        <v/>
      </c>
      <c r="I4001" s="877" t="str">
        <f t="shared" ca="1" si="241"/>
        <v/>
      </c>
    </row>
    <row r="4002" spans="1:9" x14ac:dyDescent="0.35">
      <c r="A4002" s="873" t="b">
        <f t="shared" ca="1" si="236"/>
        <v>0</v>
      </c>
      <c r="B4002" s="884" t="str">
        <f ca="1">IF(COUNTA(G$3073:G4001)=1,"",OFFSET(B4002,-COUNTA(G$3073:G4001)+1,0))</f>
        <v>a1b5500000237bJAAQ</v>
      </c>
      <c r="C4002" s="878">
        <f ca="1">IF(COUNTA(G$3073:G4001)=1,"",OFFSET(C4002,-COUNTA(G$3073:G4001)+1,0))</f>
        <v>36</v>
      </c>
      <c r="D4002" s="873">
        <f t="shared" si="237"/>
        <v>447</v>
      </c>
      <c r="E4002" s="873">
        <f t="shared" ca="1" si="238"/>
        <v>7</v>
      </c>
      <c r="F4002" s="873">
        <f t="shared" ca="1" si="239"/>
        <v>44</v>
      </c>
      <c r="G4002" s="873"/>
      <c r="H4002" s="877" t="str">
        <f t="shared" ca="1" si="240"/>
        <v/>
      </c>
      <c r="I4002" s="877" t="str">
        <f t="shared" ca="1" si="241"/>
        <v/>
      </c>
    </row>
    <row r="4003" spans="1:9" x14ac:dyDescent="0.35">
      <c r="A4003" s="873" t="b">
        <f t="shared" ca="1" si="236"/>
        <v>0</v>
      </c>
      <c r="B4003" s="884" t="str">
        <f ca="1">IF(COUNTA(G$3073:G4002)=1,"",OFFSET(B4003,-COUNTA(G$3073:G4002)+1,0))</f>
        <v>a1b5500000237cbAAA</v>
      </c>
      <c r="C4003" s="878">
        <f ca="1">IF(COUNTA(G$3073:G4002)=1,"",OFFSET(C4003,-COUNTA(G$3073:G4002)+1,0))</f>
        <v>36</v>
      </c>
      <c r="D4003" s="873">
        <f t="shared" si="237"/>
        <v>448</v>
      </c>
      <c r="E4003" s="873">
        <f t="shared" ca="1" si="238"/>
        <v>8</v>
      </c>
      <c r="F4003" s="873">
        <f t="shared" ca="1" si="239"/>
        <v>44</v>
      </c>
      <c r="G4003" s="873"/>
      <c r="H4003" s="877" t="str">
        <f t="shared" ca="1" si="240"/>
        <v/>
      </c>
      <c r="I4003" s="877" t="str">
        <f t="shared" ca="1" si="241"/>
        <v/>
      </c>
    </row>
    <row r="4004" spans="1:9" x14ac:dyDescent="0.35">
      <c r="A4004" s="873" t="b">
        <f t="shared" ca="1" si="236"/>
        <v>0</v>
      </c>
      <c r="B4004" s="884" t="str">
        <f ca="1">IF(COUNTA(G$3073:G4003)=1,"",OFFSET(B4004,-COUNTA(G$3073:G4003)+1,0))</f>
        <v>a1b5500000237TaAAI</v>
      </c>
      <c r="C4004" s="878">
        <f ca="1">IF(COUNTA(G$3073:G4003)=1,"",OFFSET(C4004,-COUNTA(G$3073:G4003)+1,0))</f>
        <v>37</v>
      </c>
      <c r="D4004" s="873">
        <f t="shared" si="237"/>
        <v>449</v>
      </c>
      <c r="E4004" s="873">
        <f t="shared" ca="1" si="238"/>
        <v>1</v>
      </c>
      <c r="F4004" s="873">
        <f t="shared" ca="1" si="239"/>
        <v>45</v>
      </c>
      <c r="G4004" s="873"/>
      <c r="H4004" s="877" t="str">
        <f t="shared" ca="1" si="240"/>
        <v/>
      </c>
      <c r="I4004" s="877" t="str">
        <f t="shared" ca="1" si="241"/>
        <v/>
      </c>
    </row>
    <row r="4005" spans="1:9" x14ac:dyDescent="0.35">
      <c r="A4005" s="873" t="b">
        <f t="shared" ca="1" si="236"/>
        <v>0</v>
      </c>
      <c r="B4005" s="884" t="str">
        <f ca="1">IF(COUNTA(G$3073:G4004)=1,"",OFFSET(B4005,-COUNTA(G$3073:G4004)+1,0))</f>
        <v>a1b5500000237UsAAI</v>
      </c>
      <c r="C4005" s="878">
        <f ca="1">IF(COUNTA(G$3073:G4004)=1,"",OFFSET(C4005,-COUNTA(G$3073:G4004)+1,0))</f>
        <v>37</v>
      </c>
      <c r="D4005" s="873">
        <f t="shared" si="237"/>
        <v>450</v>
      </c>
      <c r="E4005" s="873">
        <f t="shared" ca="1" si="238"/>
        <v>2</v>
      </c>
      <c r="F4005" s="873">
        <f t="shared" ca="1" si="239"/>
        <v>45</v>
      </c>
      <c r="G4005" s="873"/>
      <c r="H4005" s="877" t="str">
        <f t="shared" ca="1" si="240"/>
        <v/>
      </c>
      <c r="I4005" s="877" t="str">
        <f t="shared" ca="1" si="241"/>
        <v/>
      </c>
    </row>
    <row r="4006" spans="1:9" x14ac:dyDescent="0.35">
      <c r="A4006" s="873" t="b">
        <f t="shared" ca="1" si="236"/>
        <v>0</v>
      </c>
      <c r="B4006" s="884" t="str">
        <f ca="1">IF(COUNTA(G$3073:G4005)=1,"",OFFSET(B4006,-COUNTA(G$3073:G4005)+1,0))</f>
        <v>a1b5500000237WAAAY</v>
      </c>
      <c r="C4006" s="878">
        <f ca="1">IF(COUNTA(G$3073:G4005)=1,"",OFFSET(C4006,-COUNTA(G$3073:G4005)+1,0))</f>
        <v>37</v>
      </c>
      <c r="D4006" s="873">
        <f t="shared" si="237"/>
        <v>451</v>
      </c>
      <c r="E4006" s="873">
        <f t="shared" ca="1" si="238"/>
        <v>3</v>
      </c>
      <c r="F4006" s="873">
        <f t="shared" ca="1" si="239"/>
        <v>45</v>
      </c>
      <c r="G4006" s="873"/>
      <c r="H4006" s="877" t="str">
        <f t="shared" ca="1" si="240"/>
        <v/>
      </c>
      <c r="I4006" s="877" t="str">
        <f t="shared" ca="1" si="241"/>
        <v/>
      </c>
    </row>
    <row r="4007" spans="1:9" x14ac:dyDescent="0.35">
      <c r="A4007" s="873" t="b">
        <f t="shared" ca="1" si="236"/>
        <v>0</v>
      </c>
      <c r="B4007" s="884" t="str">
        <f ca="1">IF(COUNTA(G$3073:G4006)=1,"",OFFSET(B4007,-COUNTA(G$3073:G4006)+1,0))</f>
        <v>a1b5500000237XSAAY</v>
      </c>
      <c r="C4007" s="878">
        <f ca="1">IF(COUNTA(G$3073:G4006)=1,"",OFFSET(C4007,-COUNTA(G$3073:G4006)+1,0))</f>
        <v>37</v>
      </c>
      <c r="D4007" s="873">
        <f t="shared" si="237"/>
        <v>452</v>
      </c>
      <c r="E4007" s="873">
        <f t="shared" ca="1" si="238"/>
        <v>4</v>
      </c>
      <c r="F4007" s="873">
        <f t="shared" ca="1" si="239"/>
        <v>45</v>
      </c>
      <c r="G4007" s="873"/>
      <c r="H4007" s="877" t="str">
        <f t="shared" ca="1" si="240"/>
        <v/>
      </c>
      <c r="I4007" s="877" t="str">
        <f t="shared" ca="1" si="241"/>
        <v/>
      </c>
    </row>
    <row r="4008" spans="1:9" x14ac:dyDescent="0.35">
      <c r="A4008" s="873" t="b">
        <f t="shared" ca="1" si="236"/>
        <v>0</v>
      </c>
      <c r="B4008" s="884" t="str">
        <f ca="1">IF(COUNTA(G$3073:G4007)=1,"",OFFSET(B4008,-COUNTA(G$3073:G4007)+1,0))</f>
        <v>a1b5500000237YkAAI</v>
      </c>
      <c r="C4008" s="878">
        <f ca="1">IF(COUNTA(G$3073:G4007)=1,"",OFFSET(C4008,-COUNTA(G$3073:G4007)+1,0))</f>
        <v>37</v>
      </c>
      <c r="D4008" s="873">
        <f t="shared" si="237"/>
        <v>453</v>
      </c>
      <c r="E4008" s="873">
        <f t="shared" ca="1" si="238"/>
        <v>5</v>
      </c>
      <c r="F4008" s="873">
        <f t="shared" ca="1" si="239"/>
        <v>45</v>
      </c>
      <c r="G4008" s="873"/>
      <c r="H4008" s="877" t="str">
        <f t="shared" ca="1" si="240"/>
        <v/>
      </c>
      <c r="I4008" s="877" t="str">
        <f t="shared" ca="1" si="241"/>
        <v/>
      </c>
    </row>
    <row r="4009" spans="1:9" x14ac:dyDescent="0.35">
      <c r="A4009" s="873" t="b">
        <f t="shared" ca="1" si="236"/>
        <v>0</v>
      </c>
      <c r="B4009" s="884" t="str">
        <f ca="1">IF(COUNTA(G$3073:G4008)=1,"",OFFSET(B4009,-COUNTA(G$3073:G4008)+1,0))</f>
        <v>a1b5500000237a2AAA</v>
      </c>
      <c r="C4009" s="878">
        <f ca="1">IF(COUNTA(G$3073:G4008)=1,"",OFFSET(C4009,-COUNTA(G$3073:G4008)+1,0))</f>
        <v>37</v>
      </c>
      <c r="D4009" s="873">
        <f t="shared" si="237"/>
        <v>454</v>
      </c>
      <c r="E4009" s="873">
        <f t="shared" ca="1" si="238"/>
        <v>6</v>
      </c>
      <c r="F4009" s="873">
        <f t="shared" ca="1" si="239"/>
        <v>45</v>
      </c>
      <c r="G4009" s="873"/>
      <c r="H4009" s="877" t="str">
        <f t="shared" ca="1" si="240"/>
        <v/>
      </c>
      <c r="I4009" s="877" t="str">
        <f t="shared" ca="1" si="241"/>
        <v/>
      </c>
    </row>
    <row r="4010" spans="1:9" x14ac:dyDescent="0.35">
      <c r="A4010" s="873" t="b">
        <f t="shared" ca="1" si="236"/>
        <v>0</v>
      </c>
      <c r="B4010" s="884" t="str">
        <f ca="1">IF(COUNTA(G$3073:G4009)=1,"",OFFSET(B4010,-COUNTA(G$3073:G4009)+1,0))</f>
        <v>a1b5500000237bKAAQ</v>
      </c>
      <c r="C4010" s="878">
        <f ca="1">IF(COUNTA(G$3073:G4009)=1,"",OFFSET(C4010,-COUNTA(G$3073:G4009)+1,0))</f>
        <v>37</v>
      </c>
      <c r="D4010" s="873">
        <f t="shared" si="237"/>
        <v>455</v>
      </c>
      <c r="E4010" s="873">
        <f t="shared" ca="1" si="238"/>
        <v>7</v>
      </c>
      <c r="F4010" s="873">
        <f t="shared" ca="1" si="239"/>
        <v>45</v>
      </c>
      <c r="G4010" s="873"/>
      <c r="H4010" s="877" t="str">
        <f t="shared" ca="1" si="240"/>
        <v/>
      </c>
      <c r="I4010" s="877" t="str">
        <f t="shared" ca="1" si="241"/>
        <v/>
      </c>
    </row>
    <row r="4011" spans="1:9" x14ac:dyDescent="0.35">
      <c r="A4011" s="873" t="b">
        <f t="shared" ca="1" si="236"/>
        <v>0</v>
      </c>
      <c r="B4011" s="884" t="str">
        <f ca="1">IF(COUNTA(G$3073:G4010)=1,"",OFFSET(B4011,-COUNTA(G$3073:G4010)+1,0))</f>
        <v>a1b5500000237ccAAA</v>
      </c>
      <c r="C4011" s="878">
        <f ca="1">IF(COUNTA(G$3073:G4010)=1,"",OFFSET(C4011,-COUNTA(G$3073:G4010)+1,0))</f>
        <v>37</v>
      </c>
      <c r="D4011" s="873">
        <f t="shared" si="237"/>
        <v>456</v>
      </c>
      <c r="E4011" s="873">
        <f t="shared" ca="1" si="238"/>
        <v>8</v>
      </c>
      <c r="F4011" s="873">
        <f t="shared" ca="1" si="239"/>
        <v>45</v>
      </c>
      <c r="G4011" s="873"/>
      <c r="H4011" s="877" t="str">
        <f t="shared" ca="1" si="240"/>
        <v/>
      </c>
      <c r="I4011" s="877" t="str">
        <f t="shared" ca="1" si="241"/>
        <v/>
      </c>
    </row>
    <row r="4012" spans="1:9" x14ac:dyDescent="0.35">
      <c r="A4012" s="873" t="b">
        <f t="shared" ca="1" si="236"/>
        <v>0</v>
      </c>
      <c r="B4012" s="884" t="str">
        <f ca="1">IF(COUNTA(G$3073:G4011)=1,"",OFFSET(B4012,-COUNTA(G$3073:G4011)+1,0))</f>
        <v>a1b5500000237TbAAI</v>
      </c>
      <c r="C4012" s="878">
        <f ca="1">IF(COUNTA(G$3073:G4011)=1,"",OFFSET(C4012,-COUNTA(G$3073:G4011)+1,0))</f>
        <v>38</v>
      </c>
      <c r="D4012" s="873">
        <f t="shared" si="237"/>
        <v>457</v>
      </c>
      <c r="E4012" s="873">
        <f t="shared" ca="1" si="238"/>
        <v>1</v>
      </c>
      <c r="F4012" s="873">
        <f t="shared" ca="1" si="239"/>
        <v>46</v>
      </c>
      <c r="G4012" s="873"/>
      <c r="H4012" s="877" t="str">
        <f t="shared" ca="1" si="240"/>
        <v/>
      </c>
      <c r="I4012" s="877" t="str">
        <f t="shared" ca="1" si="241"/>
        <v/>
      </c>
    </row>
    <row r="4013" spans="1:9" x14ac:dyDescent="0.35">
      <c r="A4013" s="873" t="b">
        <f t="shared" ca="1" si="236"/>
        <v>0</v>
      </c>
      <c r="B4013" s="884" t="str">
        <f ca="1">IF(COUNTA(G$3073:G4012)=1,"",OFFSET(B4013,-COUNTA(G$3073:G4012)+1,0))</f>
        <v>a1b5500000237UtAAI</v>
      </c>
      <c r="C4013" s="878">
        <f ca="1">IF(COUNTA(G$3073:G4012)=1,"",OFFSET(C4013,-COUNTA(G$3073:G4012)+1,0))</f>
        <v>38</v>
      </c>
      <c r="D4013" s="873">
        <f t="shared" si="237"/>
        <v>458</v>
      </c>
      <c r="E4013" s="873">
        <f t="shared" ca="1" si="238"/>
        <v>2</v>
      </c>
      <c r="F4013" s="873">
        <f t="shared" ca="1" si="239"/>
        <v>46</v>
      </c>
      <c r="G4013" s="873"/>
      <c r="H4013" s="877" t="str">
        <f t="shared" ca="1" si="240"/>
        <v/>
      </c>
      <c r="I4013" s="877" t="str">
        <f t="shared" ca="1" si="241"/>
        <v/>
      </c>
    </row>
    <row r="4014" spans="1:9" x14ac:dyDescent="0.35">
      <c r="A4014" s="873" t="b">
        <f t="shared" ca="1" si="236"/>
        <v>0</v>
      </c>
      <c r="B4014" s="884" t="str">
        <f ca="1">IF(COUNTA(G$3073:G4013)=1,"",OFFSET(B4014,-COUNTA(G$3073:G4013)+1,0))</f>
        <v>a1b5500000237WBAAY</v>
      </c>
      <c r="C4014" s="878">
        <f ca="1">IF(COUNTA(G$3073:G4013)=1,"",OFFSET(C4014,-COUNTA(G$3073:G4013)+1,0))</f>
        <v>38</v>
      </c>
      <c r="D4014" s="873">
        <f t="shared" si="237"/>
        <v>459</v>
      </c>
      <c r="E4014" s="873">
        <f t="shared" ca="1" si="238"/>
        <v>3</v>
      </c>
      <c r="F4014" s="873">
        <f t="shared" ca="1" si="239"/>
        <v>46</v>
      </c>
      <c r="G4014" s="873"/>
      <c r="H4014" s="877" t="str">
        <f t="shared" ca="1" si="240"/>
        <v/>
      </c>
      <c r="I4014" s="877" t="str">
        <f t="shared" ca="1" si="241"/>
        <v/>
      </c>
    </row>
    <row r="4015" spans="1:9" x14ac:dyDescent="0.35">
      <c r="A4015" s="873" t="b">
        <f t="shared" ca="1" si="236"/>
        <v>0</v>
      </c>
      <c r="B4015" s="884" t="str">
        <f ca="1">IF(COUNTA(G$3073:G4014)=1,"",OFFSET(B4015,-COUNTA(G$3073:G4014)+1,0))</f>
        <v>a1b5500000237XTAAY</v>
      </c>
      <c r="C4015" s="878">
        <f ca="1">IF(COUNTA(G$3073:G4014)=1,"",OFFSET(C4015,-COUNTA(G$3073:G4014)+1,0))</f>
        <v>38</v>
      </c>
      <c r="D4015" s="873">
        <f t="shared" si="237"/>
        <v>460</v>
      </c>
      <c r="E4015" s="873">
        <f t="shared" ca="1" si="238"/>
        <v>4</v>
      </c>
      <c r="F4015" s="873">
        <f t="shared" ca="1" si="239"/>
        <v>46</v>
      </c>
      <c r="G4015" s="873"/>
      <c r="H4015" s="877" t="str">
        <f t="shared" ca="1" si="240"/>
        <v/>
      </c>
      <c r="I4015" s="877" t="str">
        <f t="shared" ca="1" si="241"/>
        <v/>
      </c>
    </row>
    <row r="4016" spans="1:9" x14ac:dyDescent="0.35">
      <c r="A4016" s="873" t="b">
        <f t="shared" ca="1" si="236"/>
        <v>0</v>
      </c>
      <c r="B4016" s="884" t="str">
        <f ca="1">IF(COUNTA(G$3073:G4015)=1,"",OFFSET(B4016,-COUNTA(G$3073:G4015)+1,0))</f>
        <v>a1b5500000237YlAAI</v>
      </c>
      <c r="C4016" s="878">
        <f ca="1">IF(COUNTA(G$3073:G4015)=1,"",OFFSET(C4016,-COUNTA(G$3073:G4015)+1,0))</f>
        <v>38</v>
      </c>
      <c r="D4016" s="873">
        <f t="shared" si="237"/>
        <v>461</v>
      </c>
      <c r="E4016" s="873">
        <f t="shared" ca="1" si="238"/>
        <v>5</v>
      </c>
      <c r="F4016" s="873">
        <f t="shared" ca="1" si="239"/>
        <v>46</v>
      </c>
      <c r="G4016" s="873"/>
      <c r="H4016" s="877" t="str">
        <f t="shared" ca="1" si="240"/>
        <v/>
      </c>
      <c r="I4016" s="877" t="str">
        <f t="shared" ca="1" si="241"/>
        <v/>
      </c>
    </row>
    <row r="4017" spans="1:9" x14ac:dyDescent="0.35">
      <c r="A4017" s="873" t="b">
        <f t="shared" ca="1" si="236"/>
        <v>0</v>
      </c>
      <c r="B4017" s="884" t="str">
        <f ca="1">IF(COUNTA(G$3073:G4016)=1,"",OFFSET(B4017,-COUNTA(G$3073:G4016)+1,0))</f>
        <v>a1b5500000237a3AAA</v>
      </c>
      <c r="C4017" s="878">
        <f ca="1">IF(COUNTA(G$3073:G4016)=1,"",OFFSET(C4017,-COUNTA(G$3073:G4016)+1,0))</f>
        <v>38</v>
      </c>
      <c r="D4017" s="873">
        <f t="shared" si="237"/>
        <v>462</v>
      </c>
      <c r="E4017" s="873">
        <f t="shared" ca="1" si="238"/>
        <v>6</v>
      </c>
      <c r="F4017" s="873">
        <f t="shared" ca="1" si="239"/>
        <v>46</v>
      </c>
      <c r="G4017" s="873"/>
      <c r="H4017" s="877" t="str">
        <f t="shared" ca="1" si="240"/>
        <v/>
      </c>
      <c r="I4017" s="877" t="str">
        <f t="shared" ca="1" si="241"/>
        <v/>
      </c>
    </row>
    <row r="4018" spans="1:9" x14ac:dyDescent="0.35">
      <c r="A4018" s="873" t="b">
        <f t="shared" ca="1" si="236"/>
        <v>0</v>
      </c>
      <c r="B4018" s="884" t="str">
        <f ca="1">IF(COUNTA(G$3073:G4017)=1,"",OFFSET(B4018,-COUNTA(G$3073:G4017)+1,0))</f>
        <v>a1b5500000237bLAAQ</v>
      </c>
      <c r="C4018" s="878">
        <f ca="1">IF(COUNTA(G$3073:G4017)=1,"",OFFSET(C4018,-COUNTA(G$3073:G4017)+1,0))</f>
        <v>38</v>
      </c>
      <c r="D4018" s="873">
        <f t="shared" si="237"/>
        <v>463</v>
      </c>
      <c r="E4018" s="873">
        <f t="shared" ca="1" si="238"/>
        <v>7</v>
      </c>
      <c r="F4018" s="873">
        <f t="shared" ca="1" si="239"/>
        <v>46</v>
      </c>
      <c r="G4018" s="873"/>
      <c r="H4018" s="877" t="str">
        <f t="shared" ca="1" si="240"/>
        <v/>
      </c>
      <c r="I4018" s="877" t="str">
        <f t="shared" ca="1" si="241"/>
        <v/>
      </c>
    </row>
    <row r="4019" spans="1:9" x14ac:dyDescent="0.35">
      <c r="A4019" s="873" t="b">
        <f t="shared" ca="1" si="236"/>
        <v>0</v>
      </c>
      <c r="B4019" s="884" t="str">
        <f ca="1">IF(COUNTA(G$3073:G4018)=1,"",OFFSET(B4019,-COUNTA(G$3073:G4018)+1,0))</f>
        <v>a1b5500000237cdAAA</v>
      </c>
      <c r="C4019" s="878">
        <f ca="1">IF(COUNTA(G$3073:G4018)=1,"",OFFSET(C4019,-COUNTA(G$3073:G4018)+1,0))</f>
        <v>38</v>
      </c>
      <c r="D4019" s="873">
        <f t="shared" si="237"/>
        <v>464</v>
      </c>
      <c r="E4019" s="873">
        <f t="shared" ca="1" si="238"/>
        <v>8</v>
      </c>
      <c r="F4019" s="873">
        <f t="shared" ca="1" si="239"/>
        <v>46</v>
      </c>
      <c r="G4019" s="873"/>
      <c r="H4019" s="877" t="str">
        <f t="shared" ca="1" si="240"/>
        <v/>
      </c>
      <c r="I4019" s="877" t="str">
        <f t="shared" ca="1" si="241"/>
        <v/>
      </c>
    </row>
    <row r="4020" spans="1:9" x14ac:dyDescent="0.35">
      <c r="A4020" s="873" t="b">
        <f t="shared" ca="1" si="236"/>
        <v>0</v>
      </c>
      <c r="B4020" s="884" t="str">
        <f ca="1">IF(COUNTA(G$3073:G4019)=1,"",OFFSET(B4020,-COUNTA(G$3073:G4019)+1,0))</f>
        <v>a1b5500000237TcAAI</v>
      </c>
      <c r="C4020" s="878">
        <f ca="1">IF(COUNTA(G$3073:G4019)=1,"",OFFSET(C4020,-COUNTA(G$3073:G4019)+1,0))</f>
        <v>39</v>
      </c>
      <c r="D4020" s="873">
        <f t="shared" si="237"/>
        <v>465</v>
      </c>
      <c r="E4020" s="873">
        <f t="shared" ca="1" si="238"/>
        <v>1</v>
      </c>
      <c r="F4020" s="873">
        <f t="shared" ca="1" si="239"/>
        <v>47</v>
      </c>
      <c r="G4020" s="873"/>
      <c r="H4020" s="877" t="str">
        <f t="shared" ca="1" si="240"/>
        <v/>
      </c>
      <c r="I4020" s="877" t="str">
        <f t="shared" ca="1" si="241"/>
        <v/>
      </c>
    </row>
    <row r="4021" spans="1:9" x14ac:dyDescent="0.35">
      <c r="A4021" s="873" t="b">
        <f t="shared" ca="1" si="236"/>
        <v>0</v>
      </c>
      <c r="B4021" s="884" t="str">
        <f ca="1">IF(COUNTA(G$3073:G4020)=1,"",OFFSET(B4021,-COUNTA(G$3073:G4020)+1,0))</f>
        <v>a1b5500000237UuAAI</v>
      </c>
      <c r="C4021" s="878">
        <f ca="1">IF(COUNTA(G$3073:G4020)=1,"",OFFSET(C4021,-COUNTA(G$3073:G4020)+1,0))</f>
        <v>39</v>
      </c>
      <c r="D4021" s="873">
        <f t="shared" si="237"/>
        <v>466</v>
      </c>
      <c r="E4021" s="873">
        <f t="shared" ca="1" si="238"/>
        <v>2</v>
      </c>
      <c r="F4021" s="873">
        <f t="shared" ca="1" si="239"/>
        <v>47</v>
      </c>
      <c r="G4021" s="873"/>
      <c r="H4021" s="877" t="str">
        <f t="shared" ca="1" si="240"/>
        <v/>
      </c>
      <c r="I4021" s="877" t="str">
        <f t="shared" ca="1" si="241"/>
        <v/>
      </c>
    </row>
    <row r="4022" spans="1:9" x14ac:dyDescent="0.35">
      <c r="A4022" s="873" t="b">
        <f t="shared" ca="1" si="236"/>
        <v>0</v>
      </c>
      <c r="B4022" s="884" t="str">
        <f ca="1">IF(COUNTA(G$3073:G4021)=1,"",OFFSET(B4022,-COUNTA(G$3073:G4021)+1,0))</f>
        <v>a1b5500000237WCAAY</v>
      </c>
      <c r="C4022" s="878">
        <f ca="1">IF(COUNTA(G$3073:G4021)=1,"",OFFSET(C4022,-COUNTA(G$3073:G4021)+1,0))</f>
        <v>39</v>
      </c>
      <c r="D4022" s="873">
        <f t="shared" si="237"/>
        <v>467</v>
      </c>
      <c r="E4022" s="873">
        <f t="shared" ca="1" si="238"/>
        <v>3</v>
      </c>
      <c r="F4022" s="873">
        <f t="shared" ca="1" si="239"/>
        <v>47</v>
      </c>
      <c r="G4022" s="873"/>
      <c r="H4022" s="877" t="str">
        <f t="shared" ca="1" si="240"/>
        <v/>
      </c>
      <c r="I4022" s="877" t="str">
        <f t="shared" ca="1" si="241"/>
        <v/>
      </c>
    </row>
    <row r="4023" spans="1:9" x14ac:dyDescent="0.35">
      <c r="A4023" s="873" t="b">
        <f t="shared" ca="1" si="236"/>
        <v>0</v>
      </c>
      <c r="B4023" s="884" t="str">
        <f ca="1">IF(COUNTA(G$3073:G4022)=1,"",OFFSET(B4023,-COUNTA(G$3073:G4022)+1,0))</f>
        <v>a1b5500000237XUAAY</v>
      </c>
      <c r="C4023" s="878">
        <f ca="1">IF(COUNTA(G$3073:G4022)=1,"",OFFSET(C4023,-COUNTA(G$3073:G4022)+1,0))</f>
        <v>39</v>
      </c>
      <c r="D4023" s="873">
        <f t="shared" si="237"/>
        <v>468</v>
      </c>
      <c r="E4023" s="873">
        <f t="shared" ca="1" si="238"/>
        <v>4</v>
      </c>
      <c r="F4023" s="873">
        <f t="shared" ca="1" si="239"/>
        <v>47</v>
      </c>
      <c r="G4023" s="873"/>
      <c r="H4023" s="877" t="str">
        <f t="shared" ca="1" si="240"/>
        <v/>
      </c>
      <c r="I4023" s="877" t="str">
        <f t="shared" ca="1" si="241"/>
        <v/>
      </c>
    </row>
    <row r="4024" spans="1:9" x14ac:dyDescent="0.35">
      <c r="A4024" s="873" t="b">
        <f t="shared" ca="1" si="236"/>
        <v>0</v>
      </c>
      <c r="B4024" s="884" t="str">
        <f ca="1">IF(COUNTA(G$3073:G4023)=1,"",OFFSET(B4024,-COUNTA(G$3073:G4023)+1,0))</f>
        <v>a1b5500000237YmAAI</v>
      </c>
      <c r="C4024" s="878">
        <f ca="1">IF(COUNTA(G$3073:G4023)=1,"",OFFSET(C4024,-COUNTA(G$3073:G4023)+1,0))</f>
        <v>39</v>
      </c>
      <c r="D4024" s="873">
        <f t="shared" si="237"/>
        <v>469</v>
      </c>
      <c r="E4024" s="873">
        <f t="shared" ca="1" si="238"/>
        <v>5</v>
      </c>
      <c r="F4024" s="873">
        <f t="shared" ca="1" si="239"/>
        <v>47</v>
      </c>
      <c r="G4024" s="873"/>
      <c r="H4024" s="877" t="str">
        <f t="shared" ca="1" si="240"/>
        <v/>
      </c>
      <c r="I4024" s="877" t="str">
        <f t="shared" ca="1" si="241"/>
        <v/>
      </c>
    </row>
    <row r="4025" spans="1:9" x14ac:dyDescent="0.35">
      <c r="A4025" s="873" t="b">
        <f t="shared" ca="1" si="236"/>
        <v>0</v>
      </c>
      <c r="B4025" s="884" t="str">
        <f ca="1">IF(COUNTA(G$3073:G4024)=1,"",OFFSET(B4025,-COUNTA(G$3073:G4024)+1,0))</f>
        <v>a1b5500000237a4AAA</v>
      </c>
      <c r="C4025" s="878">
        <f ca="1">IF(COUNTA(G$3073:G4024)=1,"",OFFSET(C4025,-COUNTA(G$3073:G4024)+1,0))</f>
        <v>39</v>
      </c>
      <c r="D4025" s="873">
        <f t="shared" si="237"/>
        <v>470</v>
      </c>
      <c r="E4025" s="873">
        <f t="shared" ca="1" si="238"/>
        <v>6</v>
      </c>
      <c r="F4025" s="873">
        <f t="shared" ca="1" si="239"/>
        <v>47</v>
      </c>
      <c r="G4025" s="873"/>
      <c r="H4025" s="877" t="str">
        <f t="shared" ca="1" si="240"/>
        <v/>
      </c>
      <c r="I4025" s="877" t="str">
        <f t="shared" ca="1" si="241"/>
        <v/>
      </c>
    </row>
    <row r="4026" spans="1:9" x14ac:dyDescent="0.35">
      <c r="A4026" s="873" t="b">
        <f t="shared" ca="1" si="236"/>
        <v>0</v>
      </c>
      <c r="B4026" s="884" t="str">
        <f ca="1">IF(COUNTA(G$3073:G4025)=1,"",OFFSET(B4026,-COUNTA(G$3073:G4025)+1,0))</f>
        <v>a1b5500000237bMAAQ</v>
      </c>
      <c r="C4026" s="878">
        <f ca="1">IF(COUNTA(G$3073:G4025)=1,"",OFFSET(C4026,-COUNTA(G$3073:G4025)+1,0))</f>
        <v>39</v>
      </c>
      <c r="D4026" s="873">
        <f t="shared" si="237"/>
        <v>471</v>
      </c>
      <c r="E4026" s="873">
        <f t="shared" ca="1" si="238"/>
        <v>7</v>
      </c>
      <c r="F4026" s="873">
        <f t="shared" ca="1" si="239"/>
        <v>47</v>
      </c>
      <c r="G4026" s="873"/>
      <c r="H4026" s="877" t="str">
        <f t="shared" ca="1" si="240"/>
        <v/>
      </c>
      <c r="I4026" s="877" t="str">
        <f t="shared" ca="1" si="241"/>
        <v/>
      </c>
    </row>
    <row r="4027" spans="1:9" x14ac:dyDescent="0.35">
      <c r="A4027" s="873" t="b">
        <f t="shared" ca="1" si="236"/>
        <v>0</v>
      </c>
      <c r="B4027" s="884" t="str">
        <f ca="1">IF(COUNTA(G$3073:G4026)=1,"",OFFSET(B4027,-COUNTA(G$3073:G4026)+1,0))</f>
        <v>a1b5500000237ceAAA</v>
      </c>
      <c r="C4027" s="878">
        <f ca="1">IF(COUNTA(G$3073:G4026)=1,"",OFFSET(C4027,-COUNTA(G$3073:G4026)+1,0))</f>
        <v>39</v>
      </c>
      <c r="D4027" s="873">
        <f t="shared" si="237"/>
        <v>472</v>
      </c>
      <c r="E4027" s="873">
        <f t="shared" ca="1" si="238"/>
        <v>8</v>
      </c>
      <c r="F4027" s="873">
        <f t="shared" ca="1" si="239"/>
        <v>47</v>
      </c>
      <c r="G4027" s="873"/>
      <c r="H4027" s="877" t="str">
        <f t="shared" ca="1" si="240"/>
        <v/>
      </c>
      <c r="I4027" s="877" t="str">
        <f t="shared" ca="1" si="241"/>
        <v/>
      </c>
    </row>
    <row r="4028" spans="1:9" x14ac:dyDescent="0.35">
      <c r="A4028" s="873" t="b">
        <f t="shared" ca="1" si="236"/>
        <v>0</v>
      </c>
      <c r="B4028" s="884" t="str">
        <f ca="1">IF(COUNTA(G$3073:G4027)=1,"",OFFSET(B4028,-COUNTA(G$3073:G4027)+1,0))</f>
        <v>a1b5500000237TdAAI</v>
      </c>
      <c r="C4028" s="878">
        <f ca="1">IF(COUNTA(G$3073:G4027)=1,"",OFFSET(C4028,-COUNTA(G$3073:G4027)+1,0))</f>
        <v>40</v>
      </c>
      <c r="D4028" s="873">
        <f t="shared" si="237"/>
        <v>473</v>
      </c>
      <c r="E4028" s="873">
        <f t="shared" ca="1" si="238"/>
        <v>1</v>
      </c>
      <c r="F4028" s="873">
        <f t="shared" ca="1" si="239"/>
        <v>48</v>
      </c>
      <c r="G4028" s="873"/>
      <c r="H4028" s="877" t="str">
        <f t="shared" ca="1" si="240"/>
        <v/>
      </c>
      <c r="I4028" s="877" t="str">
        <f t="shared" ca="1" si="241"/>
        <v/>
      </c>
    </row>
    <row r="4029" spans="1:9" x14ac:dyDescent="0.35">
      <c r="A4029" s="873" t="b">
        <f t="shared" ca="1" si="236"/>
        <v>0</v>
      </c>
      <c r="B4029" s="884" t="str">
        <f ca="1">IF(COUNTA(G$3073:G4028)=1,"",OFFSET(B4029,-COUNTA(G$3073:G4028)+1,0))</f>
        <v>a1b5500000237UvAAI</v>
      </c>
      <c r="C4029" s="878">
        <f ca="1">IF(COUNTA(G$3073:G4028)=1,"",OFFSET(C4029,-COUNTA(G$3073:G4028)+1,0))</f>
        <v>40</v>
      </c>
      <c r="D4029" s="873">
        <f t="shared" si="237"/>
        <v>474</v>
      </c>
      <c r="E4029" s="873">
        <f t="shared" ca="1" si="238"/>
        <v>2</v>
      </c>
      <c r="F4029" s="873">
        <f t="shared" ca="1" si="239"/>
        <v>48</v>
      </c>
      <c r="G4029" s="873"/>
      <c r="H4029" s="877" t="str">
        <f t="shared" ca="1" si="240"/>
        <v/>
      </c>
      <c r="I4029" s="877" t="str">
        <f t="shared" ca="1" si="241"/>
        <v/>
      </c>
    </row>
    <row r="4030" spans="1:9" x14ac:dyDescent="0.35">
      <c r="A4030" s="873" t="b">
        <f t="shared" ca="1" si="236"/>
        <v>0</v>
      </c>
      <c r="B4030" s="884" t="str">
        <f ca="1">IF(COUNTA(G$3073:G4029)=1,"",OFFSET(B4030,-COUNTA(G$3073:G4029)+1,0))</f>
        <v>a1b5500000237WDAAY</v>
      </c>
      <c r="C4030" s="878">
        <f ca="1">IF(COUNTA(G$3073:G4029)=1,"",OFFSET(C4030,-COUNTA(G$3073:G4029)+1,0))</f>
        <v>40</v>
      </c>
      <c r="D4030" s="873">
        <f t="shared" si="237"/>
        <v>475</v>
      </c>
      <c r="E4030" s="873">
        <f t="shared" ca="1" si="238"/>
        <v>3</v>
      </c>
      <c r="F4030" s="873">
        <f t="shared" ca="1" si="239"/>
        <v>48</v>
      </c>
      <c r="G4030" s="873"/>
      <c r="H4030" s="877" t="str">
        <f t="shared" ca="1" si="240"/>
        <v/>
      </c>
      <c r="I4030" s="877" t="str">
        <f t="shared" ca="1" si="241"/>
        <v/>
      </c>
    </row>
    <row r="4031" spans="1:9" x14ac:dyDescent="0.35">
      <c r="A4031" s="873" t="b">
        <f t="shared" ca="1" si="236"/>
        <v>0</v>
      </c>
      <c r="B4031" s="884" t="str">
        <f ca="1">IF(COUNTA(G$3073:G4030)=1,"",OFFSET(B4031,-COUNTA(G$3073:G4030)+1,0))</f>
        <v>a1b5500000237XVAAY</v>
      </c>
      <c r="C4031" s="878">
        <f ca="1">IF(COUNTA(G$3073:G4030)=1,"",OFFSET(C4031,-COUNTA(G$3073:G4030)+1,0))</f>
        <v>40</v>
      </c>
      <c r="D4031" s="873">
        <f t="shared" si="237"/>
        <v>476</v>
      </c>
      <c r="E4031" s="873">
        <f t="shared" ca="1" si="238"/>
        <v>4</v>
      </c>
      <c r="F4031" s="873">
        <f t="shared" ca="1" si="239"/>
        <v>48</v>
      </c>
      <c r="G4031" s="873"/>
      <c r="H4031" s="877" t="str">
        <f t="shared" ca="1" si="240"/>
        <v/>
      </c>
      <c r="I4031" s="877" t="str">
        <f t="shared" ca="1" si="241"/>
        <v/>
      </c>
    </row>
    <row r="4032" spans="1:9" x14ac:dyDescent="0.35">
      <c r="A4032" s="873" t="b">
        <f t="shared" ca="1" si="236"/>
        <v>0</v>
      </c>
      <c r="B4032" s="884" t="str">
        <f ca="1">IF(COUNTA(G$3073:G4031)=1,"",OFFSET(B4032,-COUNTA(G$3073:G4031)+1,0))</f>
        <v>a1b5500000237YnAAI</v>
      </c>
      <c r="C4032" s="878">
        <f ca="1">IF(COUNTA(G$3073:G4031)=1,"",OFFSET(C4032,-COUNTA(G$3073:G4031)+1,0))</f>
        <v>40</v>
      </c>
      <c r="D4032" s="873">
        <f t="shared" si="237"/>
        <v>477</v>
      </c>
      <c r="E4032" s="873">
        <f t="shared" ca="1" si="238"/>
        <v>5</v>
      </c>
      <c r="F4032" s="873">
        <f t="shared" ca="1" si="239"/>
        <v>48</v>
      </c>
      <c r="G4032" s="873"/>
      <c r="H4032" s="877" t="str">
        <f t="shared" ca="1" si="240"/>
        <v/>
      </c>
      <c r="I4032" s="877" t="str">
        <f t="shared" ca="1" si="241"/>
        <v/>
      </c>
    </row>
    <row r="4033" spans="1:9" x14ac:dyDescent="0.35">
      <c r="A4033" s="873" t="b">
        <f t="shared" ca="1" si="236"/>
        <v>0</v>
      </c>
      <c r="B4033" s="884" t="str">
        <f ca="1">IF(COUNTA(G$3073:G4032)=1,"",OFFSET(B4033,-COUNTA(G$3073:G4032)+1,0))</f>
        <v>a1b5500000237a5AAA</v>
      </c>
      <c r="C4033" s="878">
        <f ca="1">IF(COUNTA(G$3073:G4032)=1,"",OFFSET(C4033,-COUNTA(G$3073:G4032)+1,0))</f>
        <v>40</v>
      </c>
      <c r="D4033" s="873">
        <f t="shared" si="237"/>
        <v>478</v>
      </c>
      <c r="E4033" s="873">
        <f t="shared" ca="1" si="238"/>
        <v>6</v>
      </c>
      <c r="F4033" s="873">
        <f t="shared" ca="1" si="239"/>
        <v>48</v>
      </c>
      <c r="G4033" s="873"/>
      <c r="H4033" s="877" t="str">
        <f t="shared" ca="1" si="240"/>
        <v/>
      </c>
      <c r="I4033" s="877" t="str">
        <f t="shared" ca="1" si="241"/>
        <v/>
      </c>
    </row>
    <row r="4034" spans="1:9" x14ac:dyDescent="0.35">
      <c r="A4034" s="873" t="b">
        <f t="shared" ca="1" si="236"/>
        <v>0</v>
      </c>
      <c r="B4034" s="884" t="str">
        <f ca="1">IF(COUNTA(G$3073:G4033)=1,"",OFFSET(B4034,-COUNTA(G$3073:G4033)+1,0))</f>
        <v>a1b5500000237bNAAQ</v>
      </c>
      <c r="C4034" s="878">
        <f ca="1">IF(COUNTA(G$3073:G4033)=1,"",OFFSET(C4034,-COUNTA(G$3073:G4033)+1,0))</f>
        <v>40</v>
      </c>
      <c r="D4034" s="873">
        <f t="shared" si="237"/>
        <v>479</v>
      </c>
      <c r="E4034" s="873">
        <f t="shared" ca="1" si="238"/>
        <v>7</v>
      </c>
      <c r="F4034" s="873">
        <f t="shared" ca="1" si="239"/>
        <v>48</v>
      </c>
      <c r="G4034" s="873"/>
      <c r="H4034" s="877" t="str">
        <f t="shared" ca="1" si="240"/>
        <v/>
      </c>
      <c r="I4034" s="877" t="str">
        <f t="shared" ca="1" si="241"/>
        <v/>
      </c>
    </row>
    <row r="4035" spans="1:9" x14ac:dyDescent="0.35">
      <c r="A4035" s="873" t="b">
        <f t="shared" ca="1" si="236"/>
        <v>0</v>
      </c>
      <c r="B4035" s="884" t="str">
        <f ca="1">IF(COUNTA(G$3073:G4034)=1,"",OFFSET(B4035,-COUNTA(G$3073:G4034)+1,0))</f>
        <v>a1b5500000237cfAAA</v>
      </c>
      <c r="C4035" s="878">
        <f ca="1">IF(COUNTA(G$3073:G4034)=1,"",OFFSET(C4035,-COUNTA(G$3073:G4034)+1,0))</f>
        <v>40</v>
      </c>
      <c r="D4035" s="873">
        <f t="shared" si="237"/>
        <v>480</v>
      </c>
      <c r="E4035" s="873">
        <f t="shared" ca="1" si="238"/>
        <v>8</v>
      </c>
      <c r="F4035" s="873">
        <f t="shared" ca="1" si="239"/>
        <v>48</v>
      </c>
      <c r="G4035" s="873"/>
      <c r="H4035" s="877" t="str">
        <f t="shared" ca="1" si="240"/>
        <v/>
      </c>
      <c r="I4035" s="877" t="str">
        <f t="shared" ca="1" si="241"/>
        <v/>
      </c>
    </row>
    <row r="4036" spans="1:9" x14ac:dyDescent="0.35">
      <c r="A4036" s="873" t="b">
        <f t="shared" ref="A4036:A4099" ca="1" si="242">IF(OR(AND(H4036&lt;&gt;"", H4036&lt;&gt;0), AND(I4036&lt;&gt;"",I4036&lt;&gt;0)),TRUE,FALSE)</f>
        <v>0</v>
      </c>
      <c r="B4036" s="884" t="str">
        <f ca="1">IF(COUNTA(G$3073:G4035)=1,"",OFFSET(B4036,-COUNTA(G$3073:G4035)+1,0))</f>
        <v>a1b5500000237TeAAI</v>
      </c>
      <c r="C4036" s="878">
        <f ca="1">IF(COUNTA(G$3073:G4035)=1,"",OFFSET(C4036,-COUNTA(G$3073:G4035)+1,0))</f>
        <v>41</v>
      </c>
      <c r="D4036" s="873">
        <f t="shared" ref="D4036:D4099" si="243">D4035+1</f>
        <v>481</v>
      </c>
      <c r="E4036" s="873">
        <f t="shared" ref="E4036:E4099" ca="1" si="244">COUNTIF(C3866:C4036,C4036)</f>
        <v>1</v>
      </c>
      <c r="F4036" s="873">
        <f t="shared" ref="F4036:F4099" ca="1" si="245">IF(C4036=1,9,IF(E4035=MAX(E4034:E4036),F4034+1,F4035))</f>
        <v>49</v>
      </c>
      <c r="G4036" s="873"/>
      <c r="H4036" s="877" t="str">
        <f t="shared" ref="H4036:H4099" ca="1" si="246">CHOOSE(E4036,IFERROR(IF(INDIRECT("'WPTM - Section F'!I"&amp;F4036)=0,"",INDIRECT("'WPTM - Section F'!I"&amp;$F4036)),""),IFERROR(IF(INDIRECT("'WPTM - Section F'!K"&amp;F4036)=0,"",INDIRECT("'WPTM - Section F'!K"&amp;$F4036)),""),IFERROR(IF(INDIRECT("'WPTM - Section F'!M"&amp;F4036)=0,"",INDIRECT("'WPTM - Section F'!M"&amp;$F4036)),""),IFERROR(IF(INDIRECT("'WPTM - Section F'!O"&amp;F4036)=0,"",INDIRECT("'WPTM - Section F'!O"&amp;$F4036)),""),IFERROR(IF(INDIRECT("'WPTM - Section F'!Q"&amp;F4036)=0,"",INDIRECT("'WPTM - Section F'!Q"&amp;$F4036)),""),IFERROR(IF(INDIRECT("'WPTM - Section F'!S"&amp;F4036)=0,"",INDIRECT("'WPTM - Section F'!S"&amp;$F4036)),""),IFERROR(IF(INDIRECT("'WPTM - Section F'!U"&amp;F4036)=0,"",INDIRECT("'WPTM - Section F'!U"&amp;$F4036)),""),IFERROR(IF(INDIRECT("'WPTM - Section F'!W"&amp;F4036)=0,"",INDIRECT("'WPTM - Section F'!W"&amp;$F4036)),""),)</f>
        <v/>
      </c>
      <c r="I4036" s="877" t="str">
        <f t="shared" ref="I4036:I4099" ca="1" si="247">CHOOSE(E4036,IFERROR(IF(INDIRECT("'WPTM - Section F'!H"&amp;F4036)=0,"",INDIRECT("'WPTM - Section F'!H"&amp;$F4036)),""),IFERROR(IF(INDIRECT("'WPTM - Section F'!J"&amp;F4036)=0,"",INDIRECT("'WPTM - Section F'!J"&amp;$F4036)),""),IFERROR(IF(INDIRECT("'WPTM - Section F'!L"&amp;F4036)=0,"",INDIRECT("'WPTM - Section F'!L"&amp;$F4036)),""),IFERROR(IF(INDIRECT("'WPTM - Section F'!N"&amp;F4036)=0,"",INDIRECT("'WPTM - Section F'!N"&amp;$F4036)),""),IFERROR(IF(INDIRECT("'WPTM - Section F'!P"&amp;F4036)=0,"",INDIRECT("'WPTM - Section F'!P"&amp;$F4036)),""),IFERROR(IF(INDIRECT("'WPTM - Section F'!R"&amp;F4036)=0,"",INDIRECT("'WPTM - Section F'!R"&amp;$F4036)),""),IFERROR(IF(INDIRECT("'WPTM - Section F'!T"&amp;F4036)=0,"",INDIRECT("'WPTM - Section F'!T"&amp;$F4036)),""),IFERROR(IF(INDIRECT("'WPTM - Section F'!V"&amp;F4036)=0,"",INDIRECT("'WPTM - Section F'!V"&amp;$F4036)),""),)</f>
        <v/>
      </c>
    </row>
    <row r="4037" spans="1:9" x14ac:dyDescent="0.35">
      <c r="A4037" s="873" t="b">
        <f t="shared" ca="1" si="242"/>
        <v>0</v>
      </c>
      <c r="B4037" s="884" t="str">
        <f ca="1">IF(COUNTA(G$3073:G4036)=1,"",OFFSET(B4037,-COUNTA(G$3073:G4036)+1,0))</f>
        <v>a1b5500000237UwAAI</v>
      </c>
      <c r="C4037" s="878">
        <f ca="1">IF(COUNTA(G$3073:G4036)=1,"",OFFSET(C4037,-COUNTA(G$3073:G4036)+1,0))</f>
        <v>41</v>
      </c>
      <c r="D4037" s="873">
        <f t="shared" si="243"/>
        <v>482</v>
      </c>
      <c r="E4037" s="873">
        <f t="shared" ca="1" si="244"/>
        <v>2</v>
      </c>
      <c r="F4037" s="873">
        <f t="shared" ca="1" si="245"/>
        <v>49</v>
      </c>
      <c r="G4037" s="873"/>
      <c r="H4037" s="877" t="str">
        <f t="shared" ca="1" si="246"/>
        <v/>
      </c>
      <c r="I4037" s="877" t="str">
        <f t="shared" ca="1" si="247"/>
        <v/>
      </c>
    </row>
    <row r="4038" spans="1:9" x14ac:dyDescent="0.35">
      <c r="A4038" s="873" t="b">
        <f t="shared" ca="1" si="242"/>
        <v>0</v>
      </c>
      <c r="B4038" s="884" t="str">
        <f ca="1">IF(COUNTA(G$3073:G4037)=1,"",OFFSET(B4038,-COUNTA(G$3073:G4037)+1,0))</f>
        <v>a1b5500000237WEAAY</v>
      </c>
      <c r="C4038" s="878">
        <f ca="1">IF(COUNTA(G$3073:G4037)=1,"",OFFSET(C4038,-COUNTA(G$3073:G4037)+1,0))</f>
        <v>41</v>
      </c>
      <c r="D4038" s="873">
        <f t="shared" si="243"/>
        <v>483</v>
      </c>
      <c r="E4038" s="873">
        <f t="shared" ca="1" si="244"/>
        <v>3</v>
      </c>
      <c r="F4038" s="873">
        <f t="shared" ca="1" si="245"/>
        <v>49</v>
      </c>
      <c r="G4038" s="873"/>
      <c r="H4038" s="877" t="str">
        <f t="shared" ca="1" si="246"/>
        <v/>
      </c>
      <c r="I4038" s="877" t="str">
        <f t="shared" ca="1" si="247"/>
        <v/>
      </c>
    </row>
    <row r="4039" spans="1:9" x14ac:dyDescent="0.35">
      <c r="A4039" s="873" t="b">
        <f t="shared" ca="1" si="242"/>
        <v>0</v>
      </c>
      <c r="B4039" s="884" t="str">
        <f ca="1">IF(COUNTA(G$3073:G4038)=1,"",OFFSET(B4039,-COUNTA(G$3073:G4038)+1,0))</f>
        <v>a1b5500000237XWAAY</v>
      </c>
      <c r="C4039" s="878">
        <f ca="1">IF(COUNTA(G$3073:G4038)=1,"",OFFSET(C4039,-COUNTA(G$3073:G4038)+1,0))</f>
        <v>41</v>
      </c>
      <c r="D4039" s="873">
        <f t="shared" si="243"/>
        <v>484</v>
      </c>
      <c r="E4039" s="873">
        <f t="shared" ca="1" si="244"/>
        <v>4</v>
      </c>
      <c r="F4039" s="873">
        <f t="shared" ca="1" si="245"/>
        <v>49</v>
      </c>
      <c r="G4039" s="873"/>
      <c r="H4039" s="877" t="str">
        <f t="shared" ca="1" si="246"/>
        <v/>
      </c>
      <c r="I4039" s="877" t="str">
        <f t="shared" ca="1" si="247"/>
        <v/>
      </c>
    </row>
    <row r="4040" spans="1:9" x14ac:dyDescent="0.35">
      <c r="A4040" s="873" t="b">
        <f t="shared" ca="1" si="242"/>
        <v>0</v>
      </c>
      <c r="B4040" s="884" t="str">
        <f ca="1">IF(COUNTA(G$3073:G4039)=1,"",OFFSET(B4040,-COUNTA(G$3073:G4039)+1,0))</f>
        <v>a1b5500000237YoAAI</v>
      </c>
      <c r="C4040" s="878">
        <f ca="1">IF(COUNTA(G$3073:G4039)=1,"",OFFSET(C4040,-COUNTA(G$3073:G4039)+1,0))</f>
        <v>41</v>
      </c>
      <c r="D4040" s="873">
        <f t="shared" si="243"/>
        <v>485</v>
      </c>
      <c r="E4040" s="873">
        <f t="shared" ca="1" si="244"/>
        <v>5</v>
      </c>
      <c r="F4040" s="873">
        <f t="shared" ca="1" si="245"/>
        <v>49</v>
      </c>
      <c r="G4040" s="873"/>
      <c r="H4040" s="877" t="str">
        <f t="shared" ca="1" si="246"/>
        <v/>
      </c>
      <c r="I4040" s="877" t="str">
        <f t="shared" ca="1" si="247"/>
        <v/>
      </c>
    </row>
    <row r="4041" spans="1:9" x14ac:dyDescent="0.35">
      <c r="A4041" s="873" t="b">
        <f t="shared" ca="1" si="242"/>
        <v>0</v>
      </c>
      <c r="B4041" s="884" t="str">
        <f ca="1">IF(COUNTA(G$3073:G4040)=1,"",OFFSET(B4041,-COUNTA(G$3073:G4040)+1,0))</f>
        <v>a1b5500000237a6AAA</v>
      </c>
      <c r="C4041" s="878">
        <f ca="1">IF(COUNTA(G$3073:G4040)=1,"",OFFSET(C4041,-COUNTA(G$3073:G4040)+1,0))</f>
        <v>41</v>
      </c>
      <c r="D4041" s="873">
        <f t="shared" si="243"/>
        <v>486</v>
      </c>
      <c r="E4041" s="873">
        <f t="shared" ca="1" si="244"/>
        <v>6</v>
      </c>
      <c r="F4041" s="873">
        <f t="shared" ca="1" si="245"/>
        <v>49</v>
      </c>
      <c r="G4041" s="873"/>
      <c r="H4041" s="877" t="str">
        <f t="shared" ca="1" si="246"/>
        <v/>
      </c>
      <c r="I4041" s="877" t="str">
        <f t="shared" ca="1" si="247"/>
        <v/>
      </c>
    </row>
    <row r="4042" spans="1:9" x14ac:dyDescent="0.35">
      <c r="A4042" s="873" t="b">
        <f t="shared" ca="1" si="242"/>
        <v>0</v>
      </c>
      <c r="B4042" s="884" t="str">
        <f ca="1">IF(COUNTA(G$3073:G4041)=1,"",OFFSET(B4042,-COUNTA(G$3073:G4041)+1,0))</f>
        <v>a1b5500000237bOAAQ</v>
      </c>
      <c r="C4042" s="878">
        <f ca="1">IF(COUNTA(G$3073:G4041)=1,"",OFFSET(C4042,-COUNTA(G$3073:G4041)+1,0))</f>
        <v>41</v>
      </c>
      <c r="D4042" s="873">
        <f t="shared" si="243"/>
        <v>487</v>
      </c>
      <c r="E4042" s="873">
        <f t="shared" ca="1" si="244"/>
        <v>7</v>
      </c>
      <c r="F4042" s="873">
        <f t="shared" ca="1" si="245"/>
        <v>49</v>
      </c>
      <c r="G4042" s="873"/>
      <c r="H4042" s="877" t="str">
        <f t="shared" ca="1" si="246"/>
        <v/>
      </c>
      <c r="I4042" s="877" t="str">
        <f t="shared" ca="1" si="247"/>
        <v/>
      </c>
    </row>
    <row r="4043" spans="1:9" x14ac:dyDescent="0.35">
      <c r="A4043" s="873" t="b">
        <f t="shared" ca="1" si="242"/>
        <v>0</v>
      </c>
      <c r="B4043" s="884" t="str">
        <f ca="1">IF(COUNTA(G$3073:G4042)=1,"",OFFSET(B4043,-COUNTA(G$3073:G4042)+1,0))</f>
        <v>a1b5500000237cgAAA</v>
      </c>
      <c r="C4043" s="878">
        <f ca="1">IF(COUNTA(G$3073:G4042)=1,"",OFFSET(C4043,-COUNTA(G$3073:G4042)+1,0))</f>
        <v>41</v>
      </c>
      <c r="D4043" s="873">
        <f t="shared" si="243"/>
        <v>488</v>
      </c>
      <c r="E4043" s="873">
        <f t="shared" ca="1" si="244"/>
        <v>8</v>
      </c>
      <c r="F4043" s="873">
        <f t="shared" ca="1" si="245"/>
        <v>49</v>
      </c>
      <c r="G4043" s="873"/>
      <c r="H4043" s="877" t="str">
        <f t="shared" ca="1" si="246"/>
        <v/>
      </c>
      <c r="I4043" s="877" t="str">
        <f t="shared" ca="1" si="247"/>
        <v/>
      </c>
    </row>
    <row r="4044" spans="1:9" x14ac:dyDescent="0.35">
      <c r="A4044" s="873" t="b">
        <f t="shared" ca="1" si="242"/>
        <v>0</v>
      </c>
      <c r="B4044" s="884" t="str">
        <f ca="1">IF(COUNTA(G$3073:G4043)=1,"",OFFSET(B4044,-COUNTA(G$3073:G4043)+1,0))</f>
        <v>a1b5500000237TfAAI</v>
      </c>
      <c r="C4044" s="878">
        <f ca="1">IF(COUNTA(G$3073:G4043)=1,"",OFFSET(C4044,-COUNTA(G$3073:G4043)+1,0))</f>
        <v>42</v>
      </c>
      <c r="D4044" s="873">
        <f t="shared" si="243"/>
        <v>489</v>
      </c>
      <c r="E4044" s="873">
        <f t="shared" ca="1" si="244"/>
        <v>1</v>
      </c>
      <c r="F4044" s="873">
        <f t="shared" ca="1" si="245"/>
        <v>50</v>
      </c>
      <c r="G4044" s="873"/>
      <c r="H4044" s="877" t="str">
        <f t="shared" ca="1" si="246"/>
        <v/>
      </c>
      <c r="I4044" s="877" t="str">
        <f t="shared" ca="1" si="247"/>
        <v/>
      </c>
    </row>
    <row r="4045" spans="1:9" x14ac:dyDescent="0.35">
      <c r="A4045" s="873" t="b">
        <f t="shared" ca="1" si="242"/>
        <v>0</v>
      </c>
      <c r="B4045" s="884" t="str">
        <f ca="1">IF(COUNTA(G$3073:G4044)=1,"",OFFSET(B4045,-COUNTA(G$3073:G4044)+1,0))</f>
        <v>a1b5500000237UxAAI</v>
      </c>
      <c r="C4045" s="878">
        <f ca="1">IF(COUNTA(G$3073:G4044)=1,"",OFFSET(C4045,-COUNTA(G$3073:G4044)+1,0))</f>
        <v>42</v>
      </c>
      <c r="D4045" s="873">
        <f t="shared" si="243"/>
        <v>490</v>
      </c>
      <c r="E4045" s="873">
        <f t="shared" ca="1" si="244"/>
        <v>2</v>
      </c>
      <c r="F4045" s="873">
        <f t="shared" ca="1" si="245"/>
        <v>50</v>
      </c>
      <c r="G4045" s="873"/>
      <c r="H4045" s="877" t="str">
        <f t="shared" ca="1" si="246"/>
        <v/>
      </c>
      <c r="I4045" s="877" t="str">
        <f t="shared" ca="1" si="247"/>
        <v/>
      </c>
    </row>
    <row r="4046" spans="1:9" x14ac:dyDescent="0.35">
      <c r="A4046" s="873" t="b">
        <f t="shared" ca="1" si="242"/>
        <v>0</v>
      </c>
      <c r="B4046" s="884" t="str">
        <f ca="1">IF(COUNTA(G$3073:G4045)=1,"",OFFSET(B4046,-COUNTA(G$3073:G4045)+1,0))</f>
        <v>a1b5500000237WFAAY</v>
      </c>
      <c r="C4046" s="878">
        <f ca="1">IF(COUNTA(G$3073:G4045)=1,"",OFFSET(C4046,-COUNTA(G$3073:G4045)+1,0))</f>
        <v>42</v>
      </c>
      <c r="D4046" s="873">
        <f t="shared" si="243"/>
        <v>491</v>
      </c>
      <c r="E4046" s="873">
        <f t="shared" ca="1" si="244"/>
        <v>3</v>
      </c>
      <c r="F4046" s="873">
        <f t="shared" ca="1" si="245"/>
        <v>50</v>
      </c>
      <c r="G4046" s="873"/>
      <c r="H4046" s="877" t="str">
        <f t="shared" ca="1" si="246"/>
        <v/>
      </c>
      <c r="I4046" s="877" t="str">
        <f t="shared" ca="1" si="247"/>
        <v/>
      </c>
    </row>
    <row r="4047" spans="1:9" x14ac:dyDescent="0.35">
      <c r="A4047" s="873" t="b">
        <f t="shared" ca="1" si="242"/>
        <v>0</v>
      </c>
      <c r="B4047" s="884" t="str">
        <f ca="1">IF(COUNTA(G$3073:G4046)=1,"",OFFSET(B4047,-COUNTA(G$3073:G4046)+1,0))</f>
        <v>a1b5500000237XXAAY</v>
      </c>
      <c r="C4047" s="878">
        <f ca="1">IF(COUNTA(G$3073:G4046)=1,"",OFFSET(C4047,-COUNTA(G$3073:G4046)+1,0))</f>
        <v>42</v>
      </c>
      <c r="D4047" s="873">
        <f t="shared" si="243"/>
        <v>492</v>
      </c>
      <c r="E4047" s="873">
        <f t="shared" ca="1" si="244"/>
        <v>4</v>
      </c>
      <c r="F4047" s="873">
        <f t="shared" ca="1" si="245"/>
        <v>50</v>
      </c>
      <c r="G4047" s="873"/>
      <c r="H4047" s="877" t="str">
        <f t="shared" ca="1" si="246"/>
        <v/>
      </c>
      <c r="I4047" s="877" t="str">
        <f t="shared" ca="1" si="247"/>
        <v/>
      </c>
    </row>
    <row r="4048" spans="1:9" x14ac:dyDescent="0.35">
      <c r="A4048" s="873" t="b">
        <f t="shared" ca="1" si="242"/>
        <v>0</v>
      </c>
      <c r="B4048" s="884" t="str">
        <f ca="1">IF(COUNTA(G$3073:G4047)=1,"",OFFSET(B4048,-COUNTA(G$3073:G4047)+1,0))</f>
        <v>a1b5500000237YpAAI</v>
      </c>
      <c r="C4048" s="878">
        <f ca="1">IF(COUNTA(G$3073:G4047)=1,"",OFFSET(C4048,-COUNTA(G$3073:G4047)+1,0))</f>
        <v>42</v>
      </c>
      <c r="D4048" s="873">
        <f t="shared" si="243"/>
        <v>493</v>
      </c>
      <c r="E4048" s="873">
        <f t="shared" ca="1" si="244"/>
        <v>5</v>
      </c>
      <c r="F4048" s="873">
        <f t="shared" ca="1" si="245"/>
        <v>50</v>
      </c>
      <c r="G4048" s="873"/>
      <c r="H4048" s="877" t="str">
        <f t="shared" ca="1" si="246"/>
        <v/>
      </c>
      <c r="I4048" s="877" t="str">
        <f t="shared" ca="1" si="247"/>
        <v/>
      </c>
    </row>
    <row r="4049" spans="1:9" x14ac:dyDescent="0.35">
      <c r="A4049" s="873" t="b">
        <f t="shared" ca="1" si="242"/>
        <v>0</v>
      </c>
      <c r="B4049" s="884" t="str">
        <f ca="1">IF(COUNTA(G$3073:G4048)=1,"",OFFSET(B4049,-COUNTA(G$3073:G4048)+1,0))</f>
        <v>a1b5500000237a7AAA</v>
      </c>
      <c r="C4049" s="878">
        <f ca="1">IF(COUNTA(G$3073:G4048)=1,"",OFFSET(C4049,-COUNTA(G$3073:G4048)+1,0))</f>
        <v>42</v>
      </c>
      <c r="D4049" s="873">
        <f t="shared" si="243"/>
        <v>494</v>
      </c>
      <c r="E4049" s="873">
        <f t="shared" ca="1" si="244"/>
        <v>6</v>
      </c>
      <c r="F4049" s="873">
        <f t="shared" ca="1" si="245"/>
        <v>50</v>
      </c>
      <c r="G4049" s="873"/>
      <c r="H4049" s="877" t="str">
        <f t="shared" ca="1" si="246"/>
        <v/>
      </c>
      <c r="I4049" s="877" t="str">
        <f t="shared" ca="1" si="247"/>
        <v/>
      </c>
    </row>
    <row r="4050" spans="1:9" x14ac:dyDescent="0.35">
      <c r="A4050" s="873" t="b">
        <f t="shared" ca="1" si="242"/>
        <v>0</v>
      </c>
      <c r="B4050" s="884" t="str">
        <f ca="1">IF(COUNTA(G$3073:G4049)=1,"",OFFSET(B4050,-COUNTA(G$3073:G4049)+1,0))</f>
        <v>a1b5500000237bPAAQ</v>
      </c>
      <c r="C4050" s="878">
        <f ca="1">IF(COUNTA(G$3073:G4049)=1,"",OFFSET(C4050,-COUNTA(G$3073:G4049)+1,0))</f>
        <v>42</v>
      </c>
      <c r="D4050" s="873">
        <f t="shared" si="243"/>
        <v>495</v>
      </c>
      <c r="E4050" s="873">
        <f t="shared" ca="1" si="244"/>
        <v>7</v>
      </c>
      <c r="F4050" s="873">
        <f t="shared" ca="1" si="245"/>
        <v>50</v>
      </c>
      <c r="G4050" s="873"/>
      <c r="H4050" s="877" t="str">
        <f t="shared" ca="1" si="246"/>
        <v/>
      </c>
      <c r="I4050" s="877" t="str">
        <f t="shared" ca="1" si="247"/>
        <v/>
      </c>
    </row>
    <row r="4051" spans="1:9" x14ac:dyDescent="0.35">
      <c r="A4051" s="873" t="b">
        <f t="shared" ca="1" si="242"/>
        <v>0</v>
      </c>
      <c r="B4051" s="884" t="str">
        <f ca="1">IF(COUNTA(G$3073:G4050)=1,"",OFFSET(B4051,-COUNTA(G$3073:G4050)+1,0))</f>
        <v>a1b5500000237chAAA</v>
      </c>
      <c r="C4051" s="878">
        <f ca="1">IF(COUNTA(G$3073:G4050)=1,"",OFFSET(C4051,-COUNTA(G$3073:G4050)+1,0))</f>
        <v>42</v>
      </c>
      <c r="D4051" s="873">
        <f t="shared" si="243"/>
        <v>496</v>
      </c>
      <c r="E4051" s="873">
        <f t="shared" ca="1" si="244"/>
        <v>8</v>
      </c>
      <c r="F4051" s="873">
        <f t="shared" ca="1" si="245"/>
        <v>50</v>
      </c>
      <c r="G4051" s="873"/>
      <c r="H4051" s="877" t="str">
        <f t="shared" ca="1" si="246"/>
        <v/>
      </c>
      <c r="I4051" s="877" t="str">
        <f t="shared" ca="1" si="247"/>
        <v/>
      </c>
    </row>
    <row r="4052" spans="1:9" x14ac:dyDescent="0.35">
      <c r="A4052" s="873" t="b">
        <f t="shared" ca="1" si="242"/>
        <v>0</v>
      </c>
      <c r="B4052" s="884" t="str">
        <f ca="1">IF(COUNTA(G$3073:G4051)=1,"",OFFSET(B4052,-COUNTA(G$3073:G4051)+1,0))</f>
        <v>a1b5500000237TgAAI</v>
      </c>
      <c r="C4052" s="878">
        <f ca="1">IF(COUNTA(G$3073:G4051)=1,"",OFFSET(C4052,-COUNTA(G$3073:G4051)+1,0))</f>
        <v>43</v>
      </c>
      <c r="D4052" s="873">
        <f t="shared" si="243"/>
        <v>497</v>
      </c>
      <c r="E4052" s="873">
        <f t="shared" ca="1" si="244"/>
        <v>1</v>
      </c>
      <c r="F4052" s="873">
        <f t="shared" ca="1" si="245"/>
        <v>51</v>
      </c>
      <c r="G4052" s="873"/>
      <c r="H4052" s="877" t="str">
        <f t="shared" ca="1" si="246"/>
        <v/>
      </c>
      <c r="I4052" s="877" t="str">
        <f t="shared" ca="1" si="247"/>
        <v/>
      </c>
    </row>
    <row r="4053" spans="1:9" x14ac:dyDescent="0.35">
      <c r="A4053" s="873" t="b">
        <f t="shared" ca="1" si="242"/>
        <v>0</v>
      </c>
      <c r="B4053" s="884" t="str">
        <f ca="1">IF(COUNTA(G$3073:G4052)=1,"",OFFSET(B4053,-COUNTA(G$3073:G4052)+1,0))</f>
        <v>a1b5500000237UyAAI</v>
      </c>
      <c r="C4053" s="878">
        <f ca="1">IF(COUNTA(G$3073:G4052)=1,"",OFFSET(C4053,-COUNTA(G$3073:G4052)+1,0))</f>
        <v>43</v>
      </c>
      <c r="D4053" s="873">
        <f t="shared" si="243"/>
        <v>498</v>
      </c>
      <c r="E4053" s="873">
        <f t="shared" ca="1" si="244"/>
        <v>2</v>
      </c>
      <c r="F4053" s="873">
        <f t="shared" ca="1" si="245"/>
        <v>51</v>
      </c>
      <c r="G4053" s="873"/>
      <c r="H4053" s="877" t="str">
        <f t="shared" ca="1" si="246"/>
        <v/>
      </c>
      <c r="I4053" s="877" t="str">
        <f t="shared" ca="1" si="247"/>
        <v/>
      </c>
    </row>
    <row r="4054" spans="1:9" x14ac:dyDescent="0.35">
      <c r="A4054" s="873" t="b">
        <f t="shared" ca="1" si="242"/>
        <v>0</v>
      </c>
      <c r="B4054" s="884" t="str">
        <f ca="1">IF(COUNTA(G$3073:G4053)=1,"",OFFSET(B4054,-COUNTA(G$3073:G4053)+1,0))</f>
        <v>a1b5500000237WGAAY</v>
      </c>
      <c r="C4054" s="878">
        <f ca="1">IF(COUNTA(G$3073:G4053)=1,"",OFFSET(C4054,-COUNTA(G$3073:G4053)+1,0))</f>
        <v>43</v>
      </c>
      <c r="D4054" s="873">
        <f t="shared" si="243"/>
        <v>499</v>
      </c>
      <c r="E4054" s="873">
        <f t="shared" ca="1" si="244"/>
        <v>3</v>
      </c>
      <c r="F4054" s="873">
        <f t="shared" ca="1" si="245"/>
        <v>51</v>
      </c>
      <c r="G4054" s="873"/>
      <c r="H4054" s="877" t="str">
        <f t="shared" ca="1" si="246"/>
        <v/>
      </c>
      <c r="I4054" s="877" t="str">
        <f t="shared" ca="1" si="247"/>
        <v/>
      </c>
    </row>
    <row r="4055" spans="1:9" x14ac:dyDescent="0.35">
      <c r="A4055" s="873" t="b">
        <f t="shared" ca="1" si="242"/>
        <v>0</v>
      </c>
      <c r="B4055" s="884" t="str">
        <f ca="1">IF(COUNTA(G$3073:G4054)=1,"",OFFSET(B4055,-COUNTA(G$3073:G4054)+1,0))</f>
        <v>a1b5500000237XYAAY</v>
      </c>
      <c r="C4055" s="878">
        <f ca="1">IF(COUNTA(G$3073:G4054)=1,"",OFFSET(C4055,-COUNTA(G$3073:G4054)+1,0))</f>
        <v>43</v>
      </c>
      <c r="D4055" s="873">
        <f t="shared" si="243"/>
        <v>500</v>
      </c>
      <c r="E4055" s="873">
        <f t="shared" ca="1" si="244"/>
        <v>4</v>
      </c>
      <c r="F4055" s="873">
        <f t="shared" ca="1" si="245"/>
        <v>51</v>
      </c>
      <c r="G4055" s="873"/>
      <c r="H4055" s="877" t="str">
        <f t="shared" ca="1" si="246"/>
        <v/>
      </c>
      <c r="I4055" s="877" t="str">
        <f t="shared" ca="1" si="247"/>
        <v/>
      </c>
    </row>
    <row r="4056" spans="1:9" x14ac:dyDescent="0.35">
      <c r="A4056" s="873" t="b">
        <f t="shared" ca="1" si="242"/>
        <v>0</v>
      </c>
      <c r="B4056" s="884" t="str">
        <f ca="1">IF(COUNTA(G$3073:G4055)=1,"",OFFSET(B4056,-COUNTA(G$3073:G4055)+1,0))</f>
        <v>a1b5500000237YqAAI</v>
      </c>
      <c r="C4056" s="878">
        <f ca="1">IF(COUNTA(G$3073:G4055)=1,"",OFFSET(C4056,-COUNTA(G$3073:G4055)+1,0))</f>
        <v>43</v>
      </c>
      <c r="D4056" s="873">
        <f t="shared" si="243"/>
        <v>501</v>
      </c>
      <c r="E4056" s="873">
        <f t="shared" ca="1" si="244"/>
        <v>5</v>
      </c>
      <c r="F4056" s="873">
        <f t="shared" ca="1" si="245"/>
        <v>51</v>
      </c>
      <c r="G4056" s="873"/>
      <c r="H4056" s="877" t="str">
        <f t="shared" ca="1" si="246"/>
        <v/>
      </c>
      <c r="I4056" s="877" t="str">
        <f t="shared" ca="1" si="247"/>
        <v/>
      </c>
    </row>
    <row r="4057" spans="1:9" x14ac:dyDescent="0.35">
      <c r="A4057" s="873" t="b">
        <f t="shared" ca="1" si="242"/>
        <v>0</v>
      </c>
      <c r="B4057" s="884" t="str">
        <f ca="1">IF(COUNTA(G$3073:G4056)=1,"",OFFSET(B4057,-COUNTA(G$3073:G4056)+1,0))</f>
        <v>a1b5500000237a8AAA</v>
      </c>
      <c r="C4057" s="878">
        <f ca="1">IF(COUNTA(G$3073:G4056)=1,"",OFFSET(C4057,-COUNTA(G$3073:G4056)+1,0))</f>
        <v>43</v>
      </c>
      <c r="D4057" s="873">
        <f t="shared" si="243"/>
        <v>502</v>
      </c>
      <c r="E4057" s="873">
        <f t="shared" ca="1" si="244"/>
        <v>6</v>
      </c>
      <c r="F4057" s="873">
        <f t="shared" ca="1" si="245"/>
        <v>51</v>
      </c>
      <c r="G4057" s="873"/>
      <c r="H4057" s="877" t="str">
        <f t="shared" ca="1" si="246"/>
        <v/>
      </c>
      <c r="I4057" s="877" t="str">
        <f t="shared" ca="1" si="247"/>
        <v/>
      </c>
    </row>
    <row r="4058" spans="1:9" x14ac:dyDescent="0.35">
      <c r="A4058" s="873" t="b">
        <f t="shared" ca="1" si="242"/>
        <v>0</v>
      </c>
      <c r="B4058" s="884" t="str">
        <f ca="1">IF(COUNTA(G$3073:G4057)=1,"",OFFSET(B4058,-COUNTA(G$3073:G4057)+1,0))</f>
        <v>a1b5500000237bQAAQ</v>
      </c>
      <c r="C4058" s="878">
        <f ca="1">IF(COUNTA(G$3073:G4057)=1,"",OFFSET(C4058,-COUNTA(G$3073:G4057)+1,0))</f>
        <v>43</v>
      </c>
      <c r="D4058" s="873">
        <f t="shared" si="243"/>
        <v>503</v>
      </c>
      <c r="E4058" s="873">
        <f t="shared" ca="1" si="244"/>
        <v>7</v>
      </c>
      <c r="F4058" s="873">
        <f t="shared" ca="1" si="245"/>
        <v>51</v>
      </c>
      <c r="G4058" s="873"/>
      <c r="H4058" s="877" t="str">
        <f t="shared" ca="1" si="246"/>
        <v/>
      </c>
      <c r="I4058" s="877" t="str">
        <f t="shared" ca="1" si="247"/>
        <v/>
      </c>
    </row>
    <row r="4059" spans="1:9" x14ac:dyDescent="0.35">
      <c r="A4059" s="873" t="b">
        <f t="shared" ca="1" si="242"/>
        <v>0</v>
      </c>
      <c r="B4059" s="884" t="str">
        <f ca="1">IF(COUNTA(G$3073:G4058)=1,"",OFFSET(B4059,-COUNTA(G$3073:G4058)+1,0))</f>
        <v>a1b5500000237ciAAA</v>
      </c>
      <c r="C4059" s="878">
        <f ca="1">IF(COUNTA(G$3073:G4058)=1,"",OFFSET(C4059,-COUNTA(G$3073:G4058)+1,0))</f>
        <v>43</v>
      </c>
      <c r="D4059" s="873">
        <f t="shared" si="243"/>
        <v>504</v>
      </c>
      <c r="E4059" s="873">
        <f t="shared" ca="1" si="244"/>
        <v>8</v>
      </c>
      <c r="F4059" s="873">
        <f t="shared" ca="1" si="245"/>
        <v>51</v>
      </c>
      <c r="G4059" s="873"/>
      <c r="H4059" s="877" t="str">
        <f t="shared" ca="1" si="246"/>
        <v/>
      </c>
      <c r="I4059" s="877" t="str">
        <f t="shared" ca="1" si="247"/>
        <v/>
      </c>
    </row>
    <row r="4060" spans="1:9" x14ac:dyDescent="0.35">
      <c r="A4060" s="873" t="b">
        <f t="shared" ca="1" si="242"/>
        <v>0</v>
      </c>
      <c r="B4060" s="884" t="str">
        <f ca="1">IF(COUNTA(G$3073:G4059)=1,"",OFFSET(B4060,-COUNTA(G$3073:G4059)+1,0))</f>
        <v>a1b5500000237ThAAI</v>
      </c>
      <c r="C4060" s="878">
        <f ca="1">IF(COUNTA(G$3073:G4059)=1,"",OFFSET(C4060,-COUNTA(G$3073:G4059)+1,0))</f>
        <v>44</v>
      </c>
      <c r="D4060" s="873">
        <f t="shared" si="243"/>
        <v>505</v>
      </c>
      <c r="E4060" s="873">
        <f t="shared" ca="1" si="244"/>
        <v>1</v>
      </c>
      <c r="F4060" s="873">
        <f t="shared" ca="1" si="245"/>
        <v>52</v>
      </c>
      <c r="G4060" s="873"/>
      <c r="H4060" s="877" t="str">
        <f t="shared" ca="1" si="246"/>
        <v/>
      </c>
      <c r="I4060" s="877" t="str">
        <f t="shared" ca="1" si="247"/>
        <v/>
      </c>
    </row>
    <row r="4061" spans="1:9" x14ac:dyDescent="0.35">
      <c r="A4061" s="873" t="b">
        <f t="shared" ca="1" si="242"/>
        <v>0</v>
      </c>
      <c r="B4061" s="884" t="str">
        <f ca="1">IF(COUNTA(G$3073:G4060)=1,"",OFFSET(B4061,-COUNTA(G$3073:G4060)+1,0))</f>
        <v>a1b5500000237UzAAI</v>
      </c>
      <c r="C4061" s="878">
        <f ca="1">IF(COUNTA(G$3073:G4060)=1,"",OFFSET(C4061,-COUNTA(G$3073:G4060)+1,0))</f>
        <v>44</v>
      </c>
      <c r="D4061" s="873">
        <f t="shared" si="243"/>
        <v>506</v>
      </c>
      <c r="E4061" s="873">
        <f t="shared" ca="1" si="244"/>
        <v>2</v>
      </c>
      <c r="F4061" s="873">
        <f t="shared" ca="1" si="245"/>
        <v>52</v>
      </c>
      <c r="G4061" s="873"/>
      <c r="H4061" s="877" t="str">
        <f t="shared" ca="1" si="246"/>
        <v/>
      </c>
      <c r="I4061" s="877" t="str">
        <f t="shared" ca="1" si="247"/>
        <v/>
      </c>
    </row>
    <row r="4062" spans="1:9" x14ac:dyDescent="0.35">
      <c r="A4062" s="873" t="b">
        <f t="shared" ca="1" si="242"/>
        <v>0</v>
      </c>
      <c r="B4062" s="884" t="str">
        <f ca="1">IF(COUNTA(G$3073:G4061)=1,"",OFFSET(B4062,-COUNTA(G$3073:G4061)+1,0))</f>
        <v>a1b5500000237WHAAY</v>
      </c>
      <c r="C4062" s="878">
        <f ca="1">IF(COUNTA(G$3073:G4061)=1,"",OFFSET(C4062,-COUNTA(G$3073:G4061)+1,0))</f>
        <v>44</v>
      </c>
      <c r="D4062" s="873">
        <f t="shared" si="243"/>
        <v>507</v>
      </c>
      <c r="E4062" s="873">
        <f t="shared" ca="1" si="244"/>
        <v>3</v>
      </c>
      <c r="F4062" s="873">
        <f t="shared" ca="1" si="245"/>
        <v>52</v>
      </c>
      <c r="G4062" s="873"/>
      <c r="H4062" s="877" t="str">
        <f t="shared" ca="1" si="246"/>
        <v/>
      </c>
      <c r="I4062" s="877" t="str">
        <f t="shared" ca="1" si="247"/>
        <v/>
      </c>
    </row>
    <row r="4063" spans="1:9" x14ac:dyDescent="0.35">
      <c r="A4063" s="873" t="b">
        <f t="shared" ca="1" si="242"/>
        <v>0</v>
      </c>
      <c r="B4063" s="884" t="str">
        <f ca="1">IF(COUNTA(G$3073:G4062)=1,"",OFFSET(B4063,-COUNTA(G$3073:G4062)+1,0))</f>
        <v>a1b5500000237XZAAY</v>
      </c>
      <c r="C4063" s="878">
        <f ca="1">IF(COUNTA(G$3073:G4062)=1,"",OFFSET(C4063,-COUNTA(G$3073:G4062)+1,0))</f>
        <v>44</v>
      </c>
      <c r="D4063" s="873">
        <f t="shared" si="243"/>
        <v>508</v>
      </c>
      <c r="E4063" s="873">
        <f t="shared" ca="1" si="244"/>
        <v>4</v>
      </c>
      <c r="F4063" s="873">
        <f t="shared" ca="1" si="245"/>
        <v>52</v>
      </c>
      <c r="G4063" s="873"/>
      <c r="H4063" s="877" t="str">
        <f t="shared" ca="1" si="246"/>
        <v/>
      </c>
      <c r="I4063" s="877" t="str">
        <f t="shared" ca="1" si="247"/>
        <v/>
      </c>
    </row>
    <row r="4064" spans="1:9" x14ac:dyDescent="0.35">
      <c r="A4064" s="873" t="b">
        <f t="shared" ca="1" si="242"/>
        <v>0</v>
      </c>
      <c r="B4064" s="884" t="str">
        <f ca="1">IF(COUNTA(G$3073:G4063)=1,"",OFFSET(B4064,-COUNTA(G$3073:G4063)+1,0))</f>
        <v>a1b5500000237YrAAI</v>
      </c>
      <c r="C4064" s="878">
        <f ca="1">IF(COUNTA(G$3073:G4063)=1,"",OFFSET(C4064,-COUNTA(G$3073:G4063)+1,0))</f>
        <v>44</v>
      </c>
      <c r="D4064" s="873">
        <f t="shared" si="243"/>
        <v>509</v>
      </c>
      <c r="E4064" s="873">
        <f t="shared" ca="1" si="244"/>
        <v>5</v>
      </c>
      <c r="F4064" s="873">
        <f t="shared" ca="1" si="245"/>
        <v>52</v>
      </c>
      <c r="G4064" s="873"/>
      <c r="H4064" s="877" t="str">
        <f t="shared" ca="1" si="246"/>
        <v/>
      </c>
      <c r="I4064" s="877" t="str">
        <f t="shared" ca="1" si="247"/>
        <v/>
      </c>
    </row>
    <row r="4065" spans="1:9" x14ac:dyDescent="0.35">
      <c r="A4065" s="873" t="b">
        <f t="shared" ca="1" si="242"/>
        <v>0</v>
      </c>
      <c r="B4065" s="884" t="str">
        <f ca="1">IF(COUNTA(G$3073:G4064)=1,"",OFFSET(B4065,-COUNTA(G$3073:G4064)+1,0))</f>
        <v>a1b5500000237a9AAA</v>
      </c>
      <c r="C4065" s="878">
        <f ca="1">IF(COUNTA(G$3073:G4064)=1,"",OFFSET(C4065,-COUNTA(G$3073:G4064)+1,0))</f>
        <v>44</v>
      </c>
      <c r="D4065" s="873">
        <f t="shared" si="243"/>
        <v>510</v>
      </c>
      <c r="E4065" s="873">
        <f t="shared" ca="1" si="244"/>
        <v>6</v>
      </c>
      <c r="F4065" s="873">
        <f t="shared" ca="1" si="245"/>
        <v>52</v>
      </c>
      <c r="G4065" s="873"/>
      <c r="H4065" s="877" t="str">
        <f t="shared" ca="1" si="246"/>
        <v/>
      </c>
      <c r="I4065" s="877" t="str">
        <f t="shared" ca="1" si="247"/>
        <v/>
      </c>
    </row>
    <row r="4066" spans="1:9" x14ac:dyDescent="0.35">
      <c r="A4066" s="873" t="b">
        <f t="shared" ca="1" si="242"/>
        <v>0</v>
      </c>
      <c r="B4066" s="884" t="str">
        <f ca="1">IF(COUNTA(G$3073:G4065)=1,"",OFFSET(B4066,-COUNTA(G$3073:G4065)+1,0))</f>
        <v>a1b5500000237bRAAQ</v>
      </c>
      <c r="C4066" s="878">
        <f ca="1">IF(COUNTA(G$3073:G4065)=1,"",OFFSET(C4066,-COUNTA(G$3073:G4065)+1,0))</f>
        <v>44</v>
      </c>
      <c r="D4066" s="873">
        <f t="shared" si="243"/>
        <v>511</v>
      </c>
      <c r="E4066" s="873">
        <f t="shared" ca="1" si="244"/>
        <v>7</v>
      </c>
      <c r="F4066" s="873">
        <f t="shared" ca="1" si="245"/>
        <v>52</v>
      </c>
      <c r="G4066" s="873"/>
      <c r="H4066" s="877" t="str">
        <f t="shared" ca="1" si="246"/>
        <v/>
      </c>
      <c r="I4066" s="877" t="str">
        <f t="shared" ca="1" si="247"/>
        <v/>
      </c>
    </row>
    <row r="4067" spans="1:9" x14ac:dyDescent="0.35">
      <c r="A4067" s="873" t="b">
        <f t="shared" ca="1" si="242"/>
        <v>0</v>
      </c>
      <c r="B4067" s="884" t="str">
        <f ca="1">IF(COUNTA(G$3073:G4066)=1,"",OFFSET(B4067,-COUNTA(G$3073:G4066)+1,0))</f>
        <v>a1b5500000237cjAAA</v>
      </c>
      <c r="C4067" s="878">
        <f ca="1">IF(COUNTA(G$3073:G4066)=1,"",OFFSET(C4067,-COUNTA(G$3073:G4066)+1,0))</f>
        <v>44</v>
      </c>
      <c r="D4067" s="873">
        <f t="shared" si="243"/>
        <v>512</v>
      </c>
      <c r="E4067" s="873">
        <f t="shared" ca="1" si="244"/>
        <v>8</v>
      </c>
      <c r="F4067" s="873">
        <f t="shared" ca="1" si="245"/>
        <v>52</v>
      </c>
      <c r="G4067" s="873"/>
      <c r="H4067" s="877" t="str">
        <f t="shared" ca="1" si="246"/>
        <v/>
      </c>
      <c r="I4067" s="877" t="str">
        <f t="shared" ca="1" si="247"/>
        <v/>
      </c>
    </row>
    <row r="4068" spans="1:9" x14ac:dyDescent="0.35">
      <c r="A4068" s="873" t="b">
        <f t="shared" ca="1" si="242"/>
        <v>0</v>
      </c>
      <c r="B4068" s="884" t="str">
        <f ca="1">IF(COUNTA(G$3073:G4067)=1,"",OFFSET(B4068,-COUNTA(G$3073:G4067)+1,0))</f>
        <v>a1b5500000237TiAAI</v>
      </c>
      <c r="C4068" s="878">
        <f ca="1">IF(COUNTA(G$3073:G4067)=1,"",OFFSET(C4068,-COUNTA(G$3073:G4067)+1,0))</f>
        <v>45</v>
      </c>
      <c r="D4068" s="873">
        <f t="shared" si="243"/>
        <v>513</v>
      </c>
      <c r="E4068" s="873">
        <f t="shared" ca="1" si="244"/>
        <v>1</v>
      </c>
      <c r="F4068" s="873">
        <f t="shared" ca="1" si="245"/>
        <v>53</v>
      </c>
      <c r="G4068" s="873"/>
      <c r="H4068" s="877" t="str">
        <f t="shared" ca="1" si="246"/>
        <v/>
      </c>
      <c r="I4068" s="877" t="str">
        <f t="shared" ca="1" si="247"/>
        <v/>
      </c>
    </row>
    <row r="4069" spans="1:9" x14ac:dyDescent="0.35">
      <c r="A4069" s="873" t="b">
        <f t="shared" ca="1" si="242"/>
        <v>0</v>
      </c>
      <c r="B4069" s="884" t="str">
        <f ca="1">IF(COUNTA(G$3073:G4068)=1,"",OFFSET(B4069,-COUNTA(G$3073:G4068)+1,0))</f>
        <v>a1b5500000237V0AAI</v>
      </c>
      <c r="C4069" s="878">
        <f ca="1">IF(COUNTA(G$3073:G4068)=1,"",OFFSET(C4069,-COUNTA(G$3073:G4068)+1,0))</f>
        <v>45</v>
      </c>
      <c r="D4069" s="873">
        <f t="shared" si="243"/>
        <v>514</v>
      </c>
      <c r="E4069" s="873">
        <f t="shared" ca="1" si="244"/>
        <v>2</v>
      </c>
      <c r="F4069" s="873">
        <f t="shared" ca="1" si="245"/>
        <v>53</v>
      </c>
      <c r="G4069" s="873"/>
      <c r="H4069" s="877" t="str">
        <f t="shared" ca="1" si="246"/>
        <v/>
      </c>
      <c r="I4069" s="877" t="str">
        <f t="shared" ca="1" si="247"/>
        <v/>
      </c>
    </row>
    <row r="4070" spans="1:9" x14ac:dyDescent="0.35">
      <c r="A4070" s="873" t="b">
        <f t="shared" ca="1" si="242"/>
        <v>0</v>
      </c>
      <c r="B4070" s="884" t="str">
        <f ca="1">IF(COUNTA(G$3073:G4069)=1,"",OFFSET(B4070,-COUNTA(G$3073:G4069)+1,0))</f>
        <v>a1b5500000237WIAAY</v>
      </c>
      <c r="C4070" s="878">
        <f ca="1">IF(COUNTA(G$3073:G4069)=1,"",OFFSET(C4070,-COUNTA(G$3073:G4069)+1,0))</f>
        <v>45</v>
      </c>
      <c r="D4070" s="873">
        <f t="shared" si="243"/>
        <v>515</v>
      </c>
      <c r="E4070" s="873">
        <f t="shared" ca="1" si="244"/>
        <v>3</v>
      </c>
      <c r="F4070" s="873">
        <f t="shared" ca="1" si="245"/>
        <v>53</v>
      </c>
      <c r="G4070" s="873"/>
      <c r="H4070" s="877" t="str">
        <f t="shared" ca="1" si="246"/>
        <v/>
      </c>
      <c r="I4070" s="877" t="str">
        <f t="shared" ca="1" si="247"/>
        <v/>
      </c>
    </row>
    <row r="4071" spans="1:9" x14ac:dyDescent="0.35">
      <c r="A4071" s="873" t="b">
        <f t="shared" ca="1" si="242"/>
        <v>0</v>
      </c>
      <c r="B4071" s="884" t="str">
        <f ca="1">IF(COUNTA(G$3073:G4070)=1,"",OFFSET(B4071,-COUNTA(G$3073:G4070)+1,0))</f>
        <v>a1b5500000237XaAAI</v>
      </c>
      <c r="C4071" s="878">
        <f ca="1">IF(COUNTA(G$3073:G4070)=1,"",OFFSET(C4071,-COUNTA(G$3073:G4070)+1,0))</f>
        <v>45</v>
      </c>
      <c r="D4071" s="873">
        <f t="shared" si="243"/>
        <v>516</v>
      </c>
      <c r="E4071" s="873">
        <f t="shared" ca="1" si="244"/>
        <v>4</v>
      </c>
      <c r="F4071" s="873">
        <f t="shared" ca="1" si="245"/>
        <v>53</v>
      </c>
      <c r="G4071" s="873"/>
      <c r="H4071" s="877" t="str">
        <f t="shared" ca="1" si="246"/>
        <v/>
      </c>
      <c r="I4071" s="877" t="str">
        <f t="shared" ca="1" si="247"/>
        <v/>
      </c>
    </row>
    <row r="4072" spans="1:9" x14ac:dyDescent="0.35">
      <c r="A4072" s="873" t="b">
        <f t="shared" ca="1" si="242"/>
        <v>0</v>
      </c>
      <c r="B4072" s="884" t="str">
        <f ca="1">IF(COUNTA(G$3073:G4071)=1,"",OFFSET(B4072,-COUNTA(G$3073:G4071)+1,0))</f>
        <v>a1b5500000237YsAAI</v>
      </c>
      <c r="C4072" s="878">
        <f ca="1">IF(COUNTA(G$3073:G4071)=1,"",OFFSET(C4072,-COUNTA(G$3073:G4071)+1,0))</f>
        <v>45</v>
      </c>
      <c r="D4072" s="873">
        <f t="shared" si="243"/>
        <v>517</v>
      </c>
      <c r="E4072" s="873">
        <f t="shared" ca="1" si="244"/>
        <v>5</v>
      </c>
      <c r="F4072" s="873">
        <f t="shared" ca="1" si="245"/>
        <v>53</v>
      </c>
      <c r="G4072" s="873"/>
      <c r="H4072" s="877" t="str">
        <f t="shared" ca="1" si="246"/>
        <v/>
      </c>
      <c r="I4072" s="877" t="str">
        <f t="shared" ca="1" si="247"/>
        <v/>
      </c>
    </row>
    <row r="4073" spans="1:9" x14ac:dyDescent="0.35">
      <c r="A4073" s="873" t="b">
        <f t="shared" ca="1" si="242"/>
        <v>0</v>
      </c>
      <c r="B4073" s="884" t="str">
        <f ca="1">IF(COUNTA(G$3073:G4072)=1,"",OFFSET(B4073,-COUNTA(G$3073:G4072)+1,0))</f>
        <v>a1b5500000237aAAAQ</v>
      </c>
      <c r="C4073" s="878">
        <f ca="1">IF(COUNTA(G$3073:G4072)=1,"",OFFSET(C4073,-COUNTA(G$3073:G4072)+1,0))</f>
        <v>45</v>
      </c>
      <c r="D4073" s="873">
        <f t="shared" si="243"/>
        <v>518</v>
      </c>
      <c r="E4073" s="873">
        <f t="shared" ca="1" si="244"/>
        <v>6</v>
      </c>
      <c r="F4073" s="873">
        <f t="shared" ca="1" si="245"/>
        <v>53</v>
      </c>
      <c r="G4073" s="873"/>
      <c r="H4073" s="877" t="str">
        <f t="shared" ca="1" si="246"/>
        <v/>
      </c>
      <c r="I4073" s="877" t="str">
        <f t="shared" ca="1" si="247"/>
        <v/>
      </c>
    </row>
    <row r="4074" spans="1:9" x14ac:dyDescent="0.35">
      <c r="A4074" s="873" t="b">
        <f t="shared" ca="1" si="242"/>
        <v>0</v>
      </c>
      <c r="B4074" s="884" t="str">
        <f ca="1">IF(COUNTA(G$3073:G4073)=1,"",OFFSET(B4074,-COUNTA(G$3073:G4073)+1,0))</f>
        <v>a1b5500000237bSAAQ</v>
      </c>
      <c r="C4074" s="878">
        <f ca="1">IF(COUNTA(G$3073:G4073)=1,"",OFFSET(C4074,-COUNTA(G$3073:G4073)+1,0))</f>
        <v>45</v>
      </c>
      <c r="D4074" s="873">
        <f t="shared" si="243"/>
        <v>519</v>
      </c>
      <c r="E4074" s="873">
        <f t="shared" ca="1" si="244"/>
        <v>7</v>
      </c>
      <c r="F4074" s="873">
        <f t="shared" ca="1" si="245"/>
        <v>53</v>
      </c>
      <c r="G4074" s="873"/>
      <c r="H4074" s="877" t="str">
        <f t="shared" ca="1" si="246"/>
        <v/>
      </c>
      <c r="I4074" s="877" t="str">
        <f t="shared" ca="1" si="247"/>
        <v/>
      </c>
    </row>
    <row r="4075" spans="1:9" x14ac:dyDescent="0.35">
      <c r="A4075" s="873" t="b">
        <f t="shared" ca="1" si="242"/>
        <v>0</v>
      </c>
      <c r="B4075" s="884" t="str">
        <f ca="1">IF(COUNTA(G$3073:G4074)=1,"",OFFSET(B4075,-COUNTA(G$3073:G4074)+1,0))</f>
        <v>a1b5500000237ckAAA</v>
      </c>
      <c r="C4075" s="878">
        <f ca="1">IF(COUNTA(G$3073:G4074)=1,"",OFFSET(C4075,-COUNTA(G$3073:G4074)+1,0))</f>
        <v>45</v>
      </c>
      <c r="D4075" s="873">
        <f t="shared" si="243"/>
        <v>520</v>
      </c>
      <c r="E4075" s="873">
        <f t="shared" ca="1" si="244"/>
        <v>8</v>
      </c>
      <c r="F4075" s="873">
        <f t="shared" ca="1" si="245"/>
        <v>53</v>
      </c>
      <c r="G4075" s="873"/>
      <c r="H4075" s="877" t="str">
        <f t="shared" ca="1" si="246"/>
        <v/>
      </c>
      <c r="I4075" s="877" t="str">
        <f t="shared" ca="1" si="247"/>
        <v/>
      </c>
    </row>
    <row r="4076" spans="1:9" x14ac:dyDescent="0.35">
      <c r="A4076" s="873" t="b">
        <f t="shared" ca="1" si="242"/>
        <v>0</v>
      </c>
      <c r="B4076" s="884" t="str">
        <f ca="1">IF(COUNTA(G$3073:G4075)=1,"",OFFSET(B4076,-COUNTA(G$3073:G4075)+1,0))</f>
        <v>a1b5500000237TjAAI</v>
      </c>
      <c r="C4076" s="878">
        <f ca="1">IF(COUNTA(G$3073:G4075)=1,"",OFFSET(C4076,-COUNTA(G$3073:G4075)+1,0))</f>
        <v>46</v>
      </c>
      <c r="D4076" s="873">
        <f t="shared" si="243"/>
        <v>521</v>
      </c>
      <c r="E4076" s="873">
        <f t="shared" ca="1" si="244"/>
        <v>1</v>
      </c>
      <c r="F4076" s="873">
        <f t="shared" ca="1" si="245"/>
        <v>54</v>
      </c>
      <c r="G4076" s="873"/>
      <c r="H4076" s="877" t="str">
        <f t="shared" ca="1" si="246"/>
        <v/>
      </c>
      <c r="I4076" s="877" t="str">
        <f t="shared" ca="1" si="247"/>
        <v/>
      </c>
    </row>
    <row r="4077" spans="1:9" x14ac:dyDescent="0.35">
      <c r="A4077" s="873" t="b">
        <f t="shared" ca="1" si="242"/>
        <v>0</v>
      </c>
      <c r="B4077" s="884" t="str">
        <f ca="1">IF(COUNTA(G$3073:G4076)=1,"",OFFSET(B4077,-COUNTA(G$3073:G4076)+1,0))</f>
        <v>a1b5500000237V1AAI</v>
      </c>
      <c r="C4077" s="878">
        <f ca="1">IF(COUNTA(G$3073:G4076)=1,"",OFFSET(C4077,-COUNTA(G$3073:G4076)+1,0))</f>
        <v>46</v>
      </c>
      <c r="D4077" s="873">
        <f t="shared" si="243"/>
        <v>522</v>
      </c>
      <c r="E4077" s="873">
        <f t="shared" ca="1" si="244"/>
        <v>2</v>
      </c>
      <c r="F4077" s="873">
        <f t="shared" ca="1" si="245"/>
        <v>54</v>
      </c>
      <c r="G4077" s="873"/>
      <c r="H4077" s="877" t="str">
        <f t="shared" ca="1" si="246"/>
        <v/>
      </c>
      <c r="I4077" s="877" t="str">
        <f t="shared" ca="1" si="247"/>
        <v/>
      </c>
    </row>
    <row r="4078" spans="1:9" x14ac:dyDescent="0.35">
      <c r="A4078" s="873" t="b">
        <f t="shared" ca="1" si="242"/>
        <v>0</v>
      </c>
      <c r="B4078" s="884" t="str">
        <f ca="1">IF(COUNTA(G$3073:G4077)=1,"",OFFSET(B4078,-COUNTA(G$3073:G4077)+1,0))</f>
        <v>a1b5500000237WJAAY</v>
      </c>
      <c r="C4078" s="878">
        <f ca="1">IF(COUNTA(G$3073:G4077)=1,"",OFFSET(C4078,-COUNTA(G$3073:G4077)+1,0))</f>
        <v>46</v>
      </c>
      <c r="D4078" s="873">
        <f t="shared" si="243"/>
        <v>523</v>
      </c>
      <c r="E4078" s="873">
        <f t="shared" ca="1" si="244"/>
        <v>3</v>
      </c>
      <c r="F4078" s="873">
        <f t="shared" ca="1" si="245"/>
        <v>54</v>
      </c>
      <c r="G4078" s="873"/>
      <c r="H4078" s="877" t="str">
        <f t="shared" ca="1" si="246"/>
        <v/>
      </c>
      <c r="I4078" s="877" t="str">
        <f t="shared" ca="1" si="247"/>
        <v/>
      </c>
    </row>
    <row r="4079" spans="1:9" x14ac:dyDescent="0.35">
      <c r="A4079" s="873" t="b">
        <f t="shared" ca="1" si="242"/>
        <v>0</v>
      </c>
      <c r="B4079" s="884" t="str">
        <f ca="1">IF(COUNTA(G$3073:G4078)=1,"",OFFSET(B4079,-COUNTA(G$3073:G4078)+1,0))</f>
        <v>a1b5500000237XbAAI</v>
      </c>
      <c r="C4079" s="878">
        <f ca="1">IF(COUNTA(G$3073:G4078)=1,"",OFFSET(C4079,-COUNTA(G$3073:G4078)+1,0))</f>
        <v>46</v>
      </c>
      <c r="D4079" s="873">
        <f t="shared" si="243"/>
        <v>524</v>
      </c>
      <c r="E4079" s="873">
        <f t="shared" ca="1" si="244"/>
        <v>4</v>
      </c>
      <c r="F4079" s="873">
        <f t="shared" ca="1" si="245"/>
        <v>54</v>
      </c>
      <c r="G4079" s="873"/>
      <c r="H4079" s="877" t="str">
        <f t="shared" ca="1" si="246"/>
        <v/>
      </c>
      <c r="I4079" s="877" t="str">
        <f t="shared" ca="1" si="247"/>
        <v/>
      </c>
    </row>
    <row r="4080" spans="1:9" x14ac:dyDescent="0.35">
      <c r="A4080" s="873" t="b">
        <f t="shared" ca="1" si="242"/>
        <v>0</v>
      </c>
      <c r="B4080" s="884" t="str">
        <f ca="1">IF(COUNTA(G$3073:G4079)=1,"",OFFSET(B4080,-COUNTA(G$3073:G4079)+1,0))</f>
        <v>a1b5500000237YtAAI</v>
      </c>
      <c r="C4080" s="878">
        <f ca="1">IF(COUNTA(G$3073:G4079)=1,"",OFFSET(C4080,-COUNTA(G$3073:G4079)+1,0))</f>
        <v>46</v>
      </c>
      <c r="D4080" s="873">
        <f t="shared" si="243"/>
        <v>525</v>
      </c>
      <c r="E4080" s="873">
        <f t="shared" ca="1" si="244"/>
        <v>5</v>
      </c>
      <c r="F4080" s="873">
        <f t="shared" ca="1" si="245"/>
        <v>54</v>
      </c>
      <c r="G4080" s="873"/>
      <c r="H4080" s="877" t="str">
        <f t="shared" ca="1" si="246"/>
        <v/>
      </c>
      <c r="I4080" s="877" t="str">
        <f t="shared" ca="1" si="247"/>
        <v/>
      </c>
    </row>
    <row r="4081" spans="1:9" x14ac:dyDescent="0.35">
      <c r="A4081" s="873" t="b">
        <f t="shared" ca="1" si="242"/>
        <v>0</v>
      </c>
      <c r="B4081" s="884" t="str">
        <f ca="1">IF(COUNTA(G$3073:G4080)=1,"",OFFSET(B4081,-COUNTA(G$3073:G4080)+1,0))</f>
        <v>a1b5500000237aBAAQ</v>
      </c>
      <c r="C4081" s="878">
        <f ca="1">IF(COUNTA(G$3073:G4080)=1,"",OFFSET(C4081,-COUNTA(G$3073:G4080)+1,0))</f>
        <v>46</v>
      </c>
      <c r="D4081" s="873">
        <f t="shared" si="243"/>
        <v>526</v>
      </c>
      <c r="E4081" s="873">
        <f t="shared" ca="1" si="244"/>
        <v>6</v>
      </c>
      <c r="F4081" s="873">
        <f t="shared" ca="1" si="245"/>
        <v>54</v>
      </c>
      <c r="G4081" s="873"/>
      <c r="H4081" s="877" t="str">
        <f t="shared" ca="1" si="246"/>
        <v/>
      </c>
      <c r="I4081" s="877" t="str">
        <f t="shared" ca="1" si="247"/>
        <v/>
      </c>
    </row>
    <row r="4082" spans="1:9" x14ac:dyDescent="0.35">
      <c r="A4082" s="873" t="b">
        <f t="shared" ca="1" si="242"/>
        <v>0</v>
      </c>
      <c r="B4082" s="884" t="str">
        <f ca="1">IF(COUNTA(G$3073:G4081)=1,"",OFFSET(B4082,-COUNTA(G$3073:G4081)+1,0))</f>
        <v>a1b5500000237bTAAQ</v>
      </c>
      <c r="C4082" s="878">
        <f ca="1">IF(COUNTA(G$3073:G4081)=1,"",OFFSET(C4082,-COUNTA(G$3073:G4081)+1,0))</f>
        <v>46</v>
      </c>
      <c r="D4082" s="873">
        <f t="shared" si="243"/>
        <v>527</v>
      </c>
      <c r="E4082" s="873">
        <f t="shared" ca="1" si="244"/>
        <v>7</v>
      </c>
      <c r="F4082" s="873">
        <f t="shared" ca="1" si="245"/>
        <v>54</v>
      </c>
      <c r="G4082" s="873"/>
      <c r="H4082" s="877" t="str">
        <f t="shared" ca="1" si="246"/>
        <v/>
      </c>
      <c r="I4082" s="877" t="str">
        <f t="shared" ca="1" si="247"/>
        <v/>
      </c>
    </row>
    <row r="4083" spans="1:9" x14ac:dyDescent="0.35">
      <c r="A4083" s="873" t="b">
        <f t="shared" ca="1" si="242"/>
        <v>0</v>
      </c>
      <c r="B4083" s="884" t="str">
        <f ca="1">IF(COUNTA(G$3073:G4082)=1,"",OFFSET(B4083,-COUNTA(G$3073:G4082)+1,0))</f>
        <v>a1b5500000237clAAA</v>
      </c>
      <c r="C4083" s="878">
        <f ca="1">IF(COUNTA(G$3073:G4082)=1,"",OFFSET(C4083,-COUNTA(G$3073:G4082)+1,0))</f>
        <v>46</v>
      </c>
      <c r="D4083" s="873">
        <f t="shared" si="243"/>
        <v>528</v>
      </c>
      <c r="E4083" s="873">
        <f t="shared" ca="1" si="244"/>
        <v>8</v>
      </c>
      <c r="F4083" s="873">
        <f t="shared" ca="1" si="245"/>
        <v>54</v>
      </c>
      <c r="G4083" s="873"/>
      <c r="H4083" s="877" t="str">
        <f t="shared" ca="1" si="246"/>
        <v/>
      </c>
      <c r="I4083" s="877" t="str">
        <f t="shared" ca="1" si="247"/>
        <v/>
      </c>
    </row>
    <row r="4084" spans="1:9" x14ac:dyDescent="0.35">
      <c r="A4084" s="873" t="b">
        <f t="shared" ca="1" si="242"/>
        <v>0</v>
      </c>
      <c r="B4084" s="884" t="str">
        <f ca="1">IF(COUNTA(G$3073:G4083)=1,"",OFFSET(B4084,-COUNTA(G$3073:G4083)+1,0))</f>
        <v>a1b5500000237TkAAI</v>
      </c>
      <c r="C4084" s="878">
        <f ca="1">IF(COUNTA(G$3073:G4083)=1,"",OFFSET(C4084,-COUNTA(G$3073:G4083)+1,0))</f>
        <v>47</v>
      </c>
      <c r="D4084" s="873">
        <f t="shared" si="243"/>
        <v>529</v>
      </c>
      <c r="E4084" s="873">
        <f t="shared" ca="1" si="244"/>
        <v>1</v>
      </c>
      <c r="F4084" s="873">
        <f t="shared" ca="1" si="245"/>
        <v>55</v>
      </c>
      <c r="G4084" s="873"/>
      <c r="H4084" s="877" t="str">
        <f t="shared" ca="1" si="246"/>
        <v/>
      </c>
      <c r="I4084" s="877" t="str">
        <f t="shared" ca="1" si="247"/>
        <v/>
      </c>
    </row>
    <row r="4085" spans="1:9" x14ac:dyDescent="0.35">
      <c r="A4085" s="873" t="b">
        <f t="shared" ca="1" si="242"/>
        <v>0</v>
      </c>
      <c r="B4085" s="884" t="str">
        <f ca="1">IF(COUNTA(G$3073:G4084)=1,"",OFFSET(B4085,-COUNTA(G$3073:G4084)+1,0))</f>
        <v>a1b5500000237V2AAI</v>
      </c>
      <c r="C4085" s="878">
        <f ca="1">IF(COUNTA(G$3073:G4084)=1,"",OFFSET(C4085,-COUNTA(G$3073:G4084)+1,0))</f>
        <v>47</v>
      </c>
      <c r="D4085" s="873">
        <f t="shared" si="243"/>
        <v>530</v>
      </c>
      <c r="E4085" s="873">
        <f t="shared" ca="1" si="244"/>
        <v>2</v>
      </c>
      <c r="F4085" s="873">
        <f t="shared" ca="1" si="245"/>
        <v>55</v>
      </c>
      <c r="G4085" s="873"/>
      <c r="H4085" s="877" t="str">
        <f t="shared" ca="1" si="246"/>
        <v/>
      </c>
      <c r="I4085" s="877" t="str">
        <f t="shared" ca="1" si="247"/>
        <v/>
      </c>
    </row>
    <row r="4086" spans="1:9" x14ac:dyDescent="0.35">
      <c r="A4086" s="873" t="b">
        <f t="shared" ca="1" si="242"/>
        <v>0</v>
      </c>
      <c r="B4086" s="884" t="str">
        <f ca="1">IF(COUNTA(G$3073:G4085)=1,"",OFFSET(B4086,-COUNTA(G$3073:G4085)+1,0))</f>
        <v>a1b5500000237WKAAY</v>
      </c>
      <c r="C4086" s="878">
        <f ca="1">IF(COUNTA(G$3073:G4085)=1,"",OFFSET(C4086,-COUNTA(G$3073:G4085)+1,0))</f>
        <v>47</v>
      </c>
      <c r="D4086" s="873">
        <f t="shared" si="243"/>
        <v>531</v>
      </c>
      <c r="E4086" s="873">
        <f t="shared" ca="1" si="244"/>
        <v>3</v>
      </c>
      <c r="F4086" s="873">
        <f t="shared" ca="1" si="245"/>
        <v>55</v>
      </c>
      <c r="G4086" s="873"/>
      <c r="H4086" s="877" t="str">
        <f t="shared" ca="1" si="246"/>
        <v/>
      </c>
      <c r="I4086" s="877" t="str">
        <f t="shared" ca="1" si="247"/>
        <v/>
      </c>
    </row>
    <row r="4087" spans="1:9" x14ac:dyDescent="0.35">
      <c r="A4087" s="873" t="b">
        <f t="shared" ca="1" si="242"/>
        <v>0</v>
      </c>
      <c r="B4087" s="884" t="str">
        <f ca="1">IF(COUNTA(G$3073:G4086)=1,"",OFFSET(B4087,-COUNTA(G$3073:G4086)+1,0))</f>
        <v>a1b5500000237XcAAI</v>
      </c>
      <c r="C4087" s="878">
        <f ca="1">IF(COUNTA(G$3073:G4086)=1,"",OFFSET(C4087,-COUNTA(G$3073:G4086)+1,0))</f>
        <v>47</v>
      </c>
      <c r="D4087" s="873">
        <f t="shared" si="243"/>
        <v>532</v>
      </c>
      <c r="E4087" s="873">
        <f t="shared" ca="1" si="244"/>
        <v>4</v>
      </c>
      <c r="F4087" s="873">
        <f t="shared" ca="1" si="245"/>
        <v>55</v>
      </c>
      <c r="G4087" s="873"/>
      <c r="H4087" s="877" t="str">
        <f t="shared" ca="1" si="246"/>
        <v/>
      </c>
      <c r="I4087" s="877" t="str">
        <f t="shared" ca="1" si="247"/>
        <v/>
      </c>
    </row>
    <row r="4088" spans="1:9" x14ac:dyDescent="0.35">
      <c r="A4088" s="873" t="b">
        <f t="shared" ca="1" si="242"/>
        <v>0</v>
      </c>
      <c r="B4088" s="884" t="str">
        <f ca="1">IF(COUNTA(G$3073:G4087)=1,"",OFFSET(B4088,-COUNTA(G$3073:G4087)+1,0))</f>
        <v>a1b5500000237YuAAI</v>
      </c>
      <c r="C4088" s="878">
        <f ca="1">IF(COUNTA(G$3073:G4087)=1,"",OFFSET(C4088,-COUNTA(G$3073:G4087)+1,0))</f>
        <v>47</v>
      </c>
      <c r="D4088" s="873">
        <f t="shared" si="243"/>
        <v>533</v>
      </c>
      <c r="E4088" s="873">
        <f t="shared" ca="1" si="244"/>
        <v>5</v>
      </c>
      <c r="F4088" s="873">
        <f t="shared" ca="1" si="245"/>
        <v>55</v>
      </c>
      <c r="G4088" s="873"/>
      <c r="H4088" s="877" t="str">
        <f t="shared" ca="1" si="246"/>
        <v/>
      </c>
      <c r="I4088" s="877" t="str">
        <f t="shared" ca="1" si="247"/>
        <v/>
      </c>
    </row>
    <row r="4089" spans="1:9" x14ac:dyDescent="0.35">
      <c r="A4089" s="873" t="b">
        <f t="shared" ca="1" si="242"/>
        <v>0</v>
      </c>
      <c r="B4089" s="884" t="str">
        <f ca="1">IF(COUNTA(G$3073:G4088)=1,"",OFFSET(B4089,-COUNTA(G$3073:G4088)+1,0))</f>
        <v>a1b5500000237aCAAQ</v>
      </c>
      <c r="C4089" s="878">
        <f ca="1">IF(COUNTA(G$3073:G4088)=1,"",OFFSET(C4089,-COUNTA(G$3073:G4088)+1,0))</f>
        <v>47</v>
      </c>
      <c r="D4089" s="873">
        <f t="shared" si="243"/>
        <v>534</v>
      </c>
      <c r="E4089" s="873">
        <f t="shared" ca="1" si="244"/>
        <v>6</v>
      </c>
      <c r="F4089" s="873">
        <f t="shared" ca="1" si="245"/>
        <v>55</v>
      </c>
      <c r="G4089" s="873"/>
      <c r="H4089" s="877" t="str">
        <f t="shared" ca="1" si="246"/>
        <v/>
      </c>
      <c r="I4089" s="877" t="str">
        <f t="shared" ca="1" si="247"/>
        <v/>
      </c>
    </row>
    <row r="4090" spans="1:9" x14ac:dyDescent="0.35">
      <c r="A4090" s="873" t="b">
        <f t="shared" ca="1" si="242"/>
        <v>0</v>
      </c>
      <c r="B4090" s="884" t="str">
        <f ca="1">IF(COUNTA(G$3073:G4089)=1,"",OFFSET(B4090,-COUNTA(G$3073:G4089)+1,0))</f>
        <v>a1b5500000237bUAAQ</v>
      </c>
      <c r="C4090" s="878">
        <f ca="1">IF(COUNTA(G$3073:G4089)=1,"",OFFSET(C4090,-COUNTA(G$3073:G4089)+1,0))</f>
        <v>47</v>
      </c>
      <c r="D4090" s="873">
        <f t="shared" si="243"/>
        <v>535</v>
      </c>
      <c r="E4090" s="873">
        <f t="shared" ca="1" si="244"/>
        <v>7</v>
      </c>
      <c r="F4090" s="873">
        <f t="shared" ca="1" si="245"/>
        <v>55</v>
      </c>
      <c r="G4090" s="873"/>
      <c r="H4090" s="877" t="str">
        <f t="shared" ca="1" si="246"/>
        <v/>
      </c>
      <c r="I4090" s="877" t="str">
        <f t="shared" ca="1" si="247"/>
        <v/>
      </c>
    </row>
    <row r="4091" spans="1:9" x14ac:dyDescent="0.35">
      <c r="A4091" s="873" t="b">
        <f t="shared" ca="1" si="242"/>
        <v>0</v>
      </c>
      <c r="B4091" s="884" t="str">
        <f ca="1">IF(COUNTA(G$3073:G4090)=1,"",OFFSET(B4091,-COUNTA(G$3073:G4090)+1,0))</f>
        <v>a1b5500000237cmAAA</v>
      </c>
      <c r="C4091" s="878">
        <f ca="1">IF(COUNTA(G$3073:G4090)=1,"",OFFSET(C4091,-COUNTA(G$3073:G4090)+1,0))</f>
        <v>47</v>
      </c>
      <c r="D4091" s="873">
        <f t="shared" si="243"/>
        <v>536</v>
      </c>
      <c r="E4091" s="873">
        <f t="shared" ca="1" si="244"/>
        <v>8</v>
      </c>
      <c r="F4091" s="873">
        <f t="shared" ca="1" si="245"/>
        <v>55</v>
      </c>
      <c r="G4091" s="873"/>
      <c r="H4091" s="877" t="str">
        <f t="shared" ca="1" si="246"/>
        <v/>
      </c>
      <c r="I4091" s="877" t="str">
        <f t="shared" ca="1" si="247"/>
        <v/>
      </c>
    </row>
    <row r="4092" spans="1:9" x14ac:dyDescent="0.35">
      <c r="A4092" s="873" t="b">
        <f t="shared" ca="1" si="242"/>
        <v>0</v>
      </c>
      <c r="B4092" s="884" t="str">
        <f ca="1">IF(COUNTA(G$3073:G4091)=1,"",OFFSET(B4092,-COUNTA(G$3073:G4091)+1,0))</f>
        <v>a1b5500000237TlAAI</v>
      </c>
      <c r="C4092" s="878">
        <f ca="1">IF(COUNTA(G$3073:G4091)=1,"",OFFSET(C4092,-COUNTA(G$3073:G4091)+1,0))</f>
        <v>48</v>
      </c>
      <c r="D4092" s="873">
        <f t="shared" si="243"/>
        <v>537</v>
      </c>
      <c r="E4092" s="873">
        <f t="shared" ca="1" si="244"/>
        <v>1</v>
      </c>
      <c r="F4092" s="873">
        <f t="shared" ca="1" si="245"/>
        <v>56</v>
      </c>
      <c r="G4092" s="873"/>
      <c r="H4092" s="877" t="str">
        <f t="shared" ca="1" si="246"/>
        <v/>
      </c>
      <c r="I4092" s="877" t="str">
        <f t="shared" ca="1" si="247"/>
        <v/>
      </c>
    </row>
    <row r="4093" spans="1:9" x14ac:dyDescent="0.35">
      <c r="A4093" s="873" t="b">
        <f t="shared" ca="1" si="242"/>
        <v>0</v>
      </c>
      <c r="B4093" s="884" t="str">
        <f ca="1">IF(COUNTA(G$3073:G4092)=1,"",OFFSET(B4093,-COUNTA(G$3073:G4092)+1,0))</f>
        <v>a1b5500000237V3AAI</v>
      </c>
      <c r="C4093" s="878">
        <f ca="1">IF(COUNTA(G$3073:G4092)=1,"",OFFSET(C4093,-COUNTA(G$3073:G4092)+1,0))</f>
        <v>48</v>
      </c>
      <c r="D4093" s="873">
        <f t="shared" si="243"/>
        <v>538</v>
      </c>
      <c r="E4093" s="873">
        <f t="shared" ca="1" si="244"/>
        <v>2</v>
      </c>
      <c r="F4093" s="873">
        <f t="shared" ca="1" si="245"/>
        <v>56</v>
      </c>
      <c r="G4093" s="873"/>
      <c r="H4093" s="877" t="str">
        <f t="shared" ca="1" si="246"/>
        <v/>
      </c>
      <c r="I4093" s="877" t="str">
        <f t="shared" ca="1" si="247"/>
        <v/>
      </c>
    </row>
    <row r="4094" spans="1:9" x14ac:dyDescent="0.35">
      <c r="A4094" s="873" t="b">
        <f t="shared" ca="1" si="242"/>
        <v>0</v>
      </c>
      <c r="B4094" s="884" t="str">
        <f ca="1">IF(COUNTA(G$3073:G4093)=1,"",OFFSET(B4094,-COUNTA(G$3073:G4093)+1,0))</f>
        <v>a1b5500000237WLAAY</v>
      </c>
      <c r="C4094" s="878">
        <f ca="1">IF(COUNTA(G$3073:G4093)=1,"",OFFSET(C4094,-COUNTA(G$3073:G4093)+1,0))</f>
        <v>48</v>
      </c>
      <c r="D4094" s="873">
        <f t="shared" si="243"/>
        <v>539</v>
      </c>
      <c r="E4094" s="873">
        <f t="shared" ca="1" si="244"/>
        <v>3</v>
      </c>
      <c r="F4094" s="873">
        <f t="shared" ca="1" si="245"/>
        <v>56</v>
      </c>
      <c r="G4094" s="873"/>
      <c r="H4094" s="877" t="str">
        <f t="shared" ca="1" si="246"/>
        <v/>
      </c>
      <c r="I4094" s="877" t="str">
        <f t="shared" ca="1" si="247"/>
        <v/>
      </c>
    </row>
    <row r="4095" spans="1:9" x14ac:dyDescent="0.35">
      <c r="A4095" s="873" t="b">
        <f t="shared" ca="1" si="242"/>
        <v>0</v>
      </c>
      <c r="B4095" s="884" t="str">
        <f ca="1">IF(COUNTA(G$3073:G4094)=1,"",OFFSET(B4095,-COUNTA(G$3073:G4094)+1,0))</f>
        <v>a1b5500000237XdAAI</v>
      </c>
      <c r="C4095" s="878">
        <f ca="1">IF(COUNTA(G$3073:G4094)=1,"",OFFSET(C4095,-COUNTA(G$3073:G4094)+1,0))</f>
        <v>48</v>
      </c>
      <c r="D4095" s="873">
        <f t="shared" si="243"/>
        <v>540</v>
      </c>
      <c r="E4095" s="873">
        <f t="shared" ca="1" si="244"/>
        <v>4</v>
      </c>
      <c r="F4095" s="873">
        <f t="shared" ca="1" si="245"/>
        <v>56</v>
      </c>
      <c r="G4095" s="873"/>
      <c r="H4095" s="877" t="str">
        <f t="shared" ca="1" si="246"/>
        <v/>
      </c>
      <c r="I4095" s="877" t="str">
        <f t="shared" ca="1" si="247"/>
        <v/>
      </c>
    </row>
    <row r="4096" spans="1:9" x14ac:dyDescent="0.35">
      <c r="A4096" s="873" t="b">
        <f t="shared" ca="1" si="242"/>
        <v>0</v>
      </c>
      <c r="B4096" s="884" t="str">
        <f ca="1">IF(COUNTA(G$3073:G4095)=1,"",OFFSET(B4096,-COUNTA(G$3073:G4095)+1,0))</f>
        <v>a1b5500000237YvAAI</v>
      </c>
      <c r="C4096" s="878">
        <f ca="1">IF(COUNTA(G$3073:G4095)=1,"",OFFSET(C4096,-COUNTA(G$3073:G4095)+1,0))</f>
        <v>48</v>
      </c>
      <c r="D4096" s="873">
        <f t="shared" si="243"/>
        <v>541</v>
      </c>
      <c r="E4096" s="873">
        <f t="shared" ca="1" si="244"/>
        <v>5</v>
      </c>
      <c r="F4096" s="873">
        <f t="shared" ca="1" si="245"/>
        <v>56</v>
      </c>
      <c r="G4096" s="873"/>
      <c r="H4096" s="877" t="str">
        <f t="shared" ca="1" si="246"/>
        <v/>
      </c>
      <c r="I4096" s="877" t="str">
        <f t="shared" ca="1" si="247"/>
        <v/>
      </c>
    </row>
    <row r="4097" spans="1:9" x14ac:dyDescent="0.35">
      <c r="A4097" s="873" t="b">
        <f t="shared" ca="1" si="242"/>
        <v>0</v>
      </c>
      <c r="B4097" s="884" t="str">
        <f ca="1">IF(COUNTA(G$3073:G4096)=1,"",OFFSET(B4097,-COUNTA(G$3073:G4096)+1,0))</f>
        <v>a1b5500000237aDAAQ</v>
      </c>
      <c r="C4097" s="878">
        <f ca="1">IF(COUNTA(G$3073:G4096)=1,"",OFFSET(C4097,-COUNTA(G$3073:G4096)+1,0))</f>
        <v>48</v>
      </c>
      <c r="D4097" s="873">
        <f t="shared" si="243"/>
        <v>542</v>
      </c>
      <c r="E4097" s="873">
        <f t="shared" ca="1" si="244"/>
        <v>6</v>
      </c>
      <c r="F4097" s="873">
        <f t="shared" ca="1" si="245"/>
        <v>56</v>
      </c>
      <c r="G4097" s="873"/>
      <c r="H4097" s="877" t="str">
        <f t="shared" ca="1" si="246"/>
        <v/>
      </c>
      <c r="I4097" s="877" t="str">
        <f t="shared" ca="1" si="247"/>
        <v/>
      </c>
    </row>
    <row r="4098" spans="1:9" x14ac:dyDescent="0.35">
      <c r="A4098" s="873" t="b">
        <f t="shared" ca="1" si="242"/>
        <v>0</v>
      </c>
      <c r="B4098" s="884" t="str">
        <f ca="1">IF(COUNTA(G$3073:G4097)=1,"",OFFSET(B4098,-COUNTA(G$3073:G4097)+1,0))</f>
        <v>a1b5500000237bVAAQ</v>
      </c>
      <c r="C4098" s="878">
        <f ca="1">IF(COUNTA(G$3073:G4097)=1,"",OFFSET(C4098,-COUNTA(G$3073:G4097)+1,0))</f>
        <v>48</v>
      </c>
      <c r="D4098" s="873">
        <f t="shared" si="243"/>
        <v>543</v>
      </c>
      <c r="E4098" s="873">
        <f t="shared" ca="1" si="244"/>
        <v>7</v>
      </c>
      <c r="F4098" s="873">
        <f t="shared" ca="1" si="245"/>
        <v>56</v>
      </c>
      <c r="G4098" s="873"/>
      <c r="H4098" s="877" t="str">
        <f t="shared" ca="1" si="246"/>
        <v/>
      </c>
      <c r="I4098" s="877" t="str">
        <f t="shared" ca="1" si="247"/>
        <v/>
      </c>
    </row>
    <row r="4099" spans="1:9" x14ac:dyDescent="0.35">
      <c r="A4099" s="873" t="b">
        <f t="shared" ca="1" si="242"/>
        <v>0</v>
      </c>
      <c r="B4099" s="884" t="str">
        <f ca="1">IF(COUNTA(G$3073:G4098)=1,"",OFFSET(B4099,-COUNTA(G$3073:G4098)+1,0))</f>
        <v>a1b5500000237cnAAA</v>
      </c>
      <c r="C4099" s="878">
        <f ca="1">IF(COUNTA(G$3073:G4098)=1,"",OFFSET(C4099,-COUNTA(G$3073:G4098)+1,0))</f>
        <v>48</v>
      </c>
      <c r="D4099" s="873">
        <f t="shared" si="243"/>
        <v>544</v>
      </c>
      <c r="E4099" s="873">
        <f t="shared" ca="1" si="244"/>
        <v>8</v>
      </c>
      <c r="F4099" s="873">
        <f t="shared" ca="1" si="245"/>
        <v>56</v>
      </c>
      <c r="G4099" s="873"/>
      <c r="H4099" s="877" t="str">
        <f t="shared" ca="1" si="246"/>
        <v/>
      </c>
      <c r="I4099" s="877" t="str">
        <f t="shared" ca="1" si="247"/>
        <v/>
      </c>
    </row>
    <row r="4100" spans="1:9" x14ac:dyDescent="0.35">
      <c r="A4100" s="873" t="b">
        <f t="shared" ref="A4100:A4163" ca="1" si="248">IF(OR(AND(H4100&lt;&gt;"", H4100&lt;&gt;0), AND(I4100&lt;&gt;"",I4100&lt;&gt;0)),TRUE,FALSE)</f>
        <v>0</v>
      </c>
      <c r="B4100" s="884" t="str">
        <f ca="1">IF(COUNTA(G$3073:G4099)=1,"",OFFSET(B4100,-COUNTA(G$3073:G4099)+1,0))</f>
        <v>a1b5500000237TmAAI</v>
      </c>
      <c r="C4100" s="878">
        <f ca="1">IF(COUNTA(G$3073:G4099)=1,"",OFFSET(C4100,-COUNTA(G$3073:G4099)+1,0))</f>
        <v>49</v>
      </c>
      <c r="D4100" s="873">
        <f t="shared" ref="D4100:D4163" si="249">D4099+1</f>
        <v>545</v>
      </c>
      <c r="E4100" s="873">
        <f t="shared" ref="E4100:E4163" ca="1" si="250">COUNTIF(C3930:C4100,C4100)</f>
        <v>1</v>
      </c>
      <c r="F4100" s="873">
        <f t="shared" ref="F4100:F4163" ca="1" si="251">IF(C4100=1,9,IF(E4099=MAX(E4098:E4100),F4098+1,F4099))</f>
        <v>57</v>
      </c>
      <c r="G4100" s="873"/>
      <c r="H4100" s="877" t="str">
        <f t="shared" ref="H4100:H4163" ca="1" si="252">CHOOSE(E4100,IFERROR(IF(INDIRECT("'WPTM - Section F'!I"&amp;F4100)=0,"",INDIRECT("'WPTM - Section F'!I"&amp;$F4100)),""),IFERROR(IF(INDIRECT("'WPTM - Section F'!K"&amp;F4100)=0,"",INDIRECT("'WPTM - Section F'!K"&amp;$F4100)),""),IFERROR(IF(INDIRECT("'WPTM - Section F'!M"&amp;F4100)=0,"",INDIRECT("'WPTM - Section F'!M"&amp;$F4100)),""),IFERROR(IF(INDIRECT("'WPTM - Section F'!O"&amp;F4100)=0,"",INDIRECT("'WPTM - Section F'!O"&amp;$F4100)),""),IFERROR(IF(INDIRECT("'WPTM - Section F'!Q"&amp;F4100)=0,"",INDIRECT("'WPTM - Section F'!Q"&amp;$F4100)),""),IFERROR(IF(INDIRECT("'WPTM - Section F'!S"&amp;F4100)=0,"",INDIRECT("'WPTM - Section F'!S"&amp;$F4100)),""),IFERROR(IF(INDIRECT("'WPTM - Section F'!U"&amp;F4100)=0,"",INDIRECT("'WPTM - Section F'!U"&amp;$F4100)),""),IFERROR(IF(INDIRECT("'WPTM - Section F'!W"&amp;F4100)=0,"",INDIRECT("'WPTM - Section F'!W"&amp;$F4100)),""),)</f>
        <v/>
      </c>
      <c r="I4100" s="877" t="str">
        <f t="shared" ref="I4100:I4163" ca="1" si="253">CHOOSE(E4100,IFERROR(IF(INDIRECT("'WPTM - Section F'!H"&amp;F4100)=0,"",INDIRECT("'WPTM - Section F'!H"&amp;$F4100)),""),IFERROR(IF(INDIRECT("'WPTM - Section F'!J"&amp;F4100)=0,"",INDIRECT("'WPTM - Section F'!J"&amp;$F4100)),""),IFERROR(IF(INDIRECT("'WPTM - Section F'!L"&amp;F4100)=0,"",INDIRECT("'WPTM - Section F'!L"&amp;$F4100)),""),IFERROR(IF(INDIRECT("'WPTM - Section F'!N"&amp;F4100)=0,"",INDIRECT("'WPTM - Section F'!N"&amp;$F4100)),""),IFERROR(IF(INDIRECT("'WPTM - Section F'!P"&amp;F4100)=0,"",INDIRECT("'WPTM - Section F'!P"&amp;$F4100)),""),IFERROR(IF(INDIRECT("'WPTM - Section F'!R"&amp;F4100)=0,"",INDIRECT("'WPTM - Section F'!R"&amp;$F4100)),""),IFERROR(IF(INDIRECT("'WPTM - Section F'!T"&amp;F4100)=0,"",INDIRECT("'WPTM - Section F'!T"&amp;$F4100)),""),IFERROR(IF(INDIRECT("'WPTM - Section F'!V"&amp;F4100)=0,"",INDIRECT("'WPTM - Section F'!V"&amp;$F4100)),""),)</f>
        <v/>
      </c>
    </row>
    <row r="4101" spans="1:9" x14ac:dyDescent="0.35">
      <c r="A4101" s="873" t="b">
        <f t="shared" ca="1" si="248"/>
        <v>0</v>
      </c>
      <c r="B4101" s="884" t="str">
        <f ca="1">IF(COUNTA(G$3073:G4100)=1,"",OFFSET(B4101,-COUNTA(G$3073:G4100)+1,0))</f>
        <v>a1b5500000237V4AAI</v>
      </c>
      <c r="C4101" s="878">
        <f ca="1">IF(COUNTA(G$3073:G4100)=1,"",OFFSET(C4101,-COUNTA(G$3073:G4100)+1,0))</f>
        <v>49</v>
      </c>
      <c r="D4101" s="873">
        <f t="shared" si="249"/>
        <v>546</v>
      </c>
      <c r="E4101" s="873">
        <f t="shared" ca="1" si="250"/>
        <v>2</v>
      </c>
      <c r="F4101" s="873">
        <f t="shared" ca="1" si="251"/>
        <v>57</v>
      </c>
      <c r="G4101" s="873"/>
      <c r="H4101" s="877" t="str">
        <f t="shared" ca="1" si="252"/>
        <v/>
      </c>
      <c r="I4101" s="877" t="str">
        <f t="shared" ca="1" si="253"/>
        <v/>
      </c>
    </row>
    <row r="4102" spans="1:9" x14ac:dyDescent="0.35">
      <c r="A4102" s="873" t="b">
        <f t="shared" ca="1" si="248"/>
        <v>0</v>
      </c>
      <c r="B4102" s="884" t="str">
        <f ca="1">IF(COUNTA(G$3073:G4101)=1,"",OFFSET(B4102,-COUNTA(G$3073:G4101)+1,0))</f>
        <v>a1b5500000237WMAAY</v>
      </c>
      <c r="C4102" s="878">
        <f ca="1">IF(COUNTA(G$3073:G4101)=1,"",OFFSET(C4102,-COUNTA(G$3073:G4101)+1,0))</f>
        <v>49</v>
      </c>
      <c r="D4102" s="873">
        <f t="shared" si="249"/>
        <v>547</v>
      </c>
      <c r="E4102" s="873">
        <f t="shared" ca="1" si="250"/>
        <v>3</v>
      </c>
      <c r="F4102" s="873">
        <f t="shared" ca="1" si="251"/>
        <v>57</v>
      </c>
      <c r="G4102" s="873"/>
      <c r="H4102" s="877" t="str">
        <f t="shared" ca="1" si="252"/>
        <v/>
      </c>
      <c r="I4102" s="877" t="str">
        <f t="shared" ca="1" si="253"/>
        <v/>
      </c>
    </row>
    <row r="4103" spans="1:9" x14ac:dyDescent="0.35">
      <c r="A4103" s="873" t="b">
        <f t="shared" ca="1" si="248"/>
        <v>0</v>
      </c>
      <c r="B4103" s="884" t="str">
        <f ca="1">IF(COUNTA(G$3073:G4102)=1,"",OFFSET(B4103,-COUNTA(G$3073:G4102)+1,0))</f>
        <v>a1b5500000237XeAAI</v>
      </c>
      <c r="C4103" s="878">
        <f ca="1">IF(COUNTA(G$3073:G4102)=1,"",OFFSET(C4103,-COUNTA(G$3073:G4102)+1,0))</f>
        <v>49</v>
      </c>
      <c r="D4103" s="873">
        <f t="shared" si="249"/>
        <v>548</v>
      </c>
      <c r="E4103" s="873">
        <f t="shared" ca="1" si="250"/>
        <v>4</v>
      </c>
      <c r="F4103" s="873">
        <f t="shared" ca="1" si="251"/>
        <v>57</v>
      </c>
      <c r="G4103" s="873"/>
      <c r="H4103" s="877" t="str">
        <f t="shared" ca="1" si="252"/>
        <v/>
      </c>
      <c r="I4103" s="877" t="str">
        <f t="shared" ca="1" si="253"/>
        <v/>
      </c>
    </row>
    <row r="4104" spans="1:9" x14ac:dyDescent="0.35">
      <c r="A4104" s="873" t="b">
        <f t="shared" ca="1" si="248"/>
        <v>0</v>
      </c>
      <c r="B4104" s="884" t="str">
        <f ca="1">IF(COUNTA(G$3073:G4103)=1,"",OFFSET(B4104,-COUNTA(G$3073:G4103)+1,0))</f>
        <v>a1b5500000237YwAAI</v>
      </c>
      <c r="C4104" s="878">
        <f ca="1">IF(COUNTA(G$3073:G4103)=1,"",OFFSET(C4104,-COUNTA(G$3073:G4103)+1,0))</f>
        <v>49</v>
      </c>
      <c r="D4104" s="873">
        <f t="shared" si="249"/>
        <v>549</v>
      </c>
      <c r="E4104" s="873">
        <f t="shared" ca="1" si="250"/>
        <v>5</v>
      </c>
      <c r="F4104" s="873">
        <f t="shared" ca="1" si="251"/>
        <v>57</v>
      </c>
      <c r="G4104" s="873"/>
      <c r="H4104" s="877" t="str">
        <f t="shared" ca="1" si="252"/>
        <v/>
      </c>
      <c r="I4104" s="877" t="str">
        <f t="shared" ca="1" si="253"/>
        <v/>
      </c>
    </row>
    <row r="4105" spans="1:9" x14ac:dyDescent="0.35">
      <c r="A4105" s="873" t="b">
        <f t="shared" ca="1" si="248"/>
        <v>0</v>
      </c>
      <c r="B4105" s="884" t="str">
        <f ca="1">IF(COUNTA(G$3073:G4104)=1,"",OFFSET(B4105,-COUNTA(G$3073:G4104)+1,0))</f>
        <v>a1b5500000237aEAAQ</v>
      </c>
      <c r="C4105" s="878">
        <f ca="1">IF(COUNTA(G$3073:G4104)=1,"",OFFSET(C4105,-COUNTA(G$3073:G4104)+1,0))</f>
        <v>49</v>
      </c>
      <c r="D4105" s="873">
        <f t="shared" si="249"/>
        <v>550</v>
      </c>
      <c r="E4105" s="873">
        <f t="shared" ca="1" si="250"/>
        <v>6</v>
      </c>
      <c r="F4105" s="873">
        <f t="shared" ca="1" si="251"/>
        <v>57</v>
      </c>
      <c r="G4105" s="873"/>
      <c r="H4105" s="877" t="str">
        <f t="shared" ca="1" si="252"/>
        <v/>
      </c>
      <c r="I4105" s="877" t="str">
        <f t="shared" ca="1" si="253"/>
        <v/>
      </c>
    </row>
    <row r="4106" spans="1:9" x14ac:dyDescent="0.35">
      <c r="A4106" s="873" t="b">
        <f t="shared" ca="1" si="248"/>
        <v>0</v>
      </c>
      <c r="B4106" s="884" t="str">
        <f ca="1">IF(COUNTA(G$3073:G4105)=1,"",OFFSET(B4106,-COUNTA(G$3073:G4105)+1,0))</f>
        <v>a1b5500000237bWAAQ</v>
      </c>
      <c r="C4106" s="878">
        <f ca="1">IF(COUNTA(G$3073:G4105)=1,"",OFFSET(C4106,-COUNTA(G$3073:G4105)+1,0))</f>
        <v>49</v>
      </c>
      <c r="D4106" s="873">
        <f t="shared" si="249"/>
        <v>551</v>
      </c>
      <c r="E4106" s="873">
        <f t="shared" ca="1" si="250"/>
        <v>7</v>
      </c>
      <c r="F4106" s="873">
        <f t="shared" ca="1" si="251"/>
        <v>57</v>
      </c>
      <c r="G4106" s="873"/>
      <c r="H4106" s="877" t="str">
        <f t="shared" ca="1" si="252"/>
        <v/>
      </c>
      <c r="I4106" s="877" t="str">
        <f t="shared" ca="1" si="253"/>
        <v/>
      </c>
    </row>
    <row r="4107" spans="1:9" x14ac:dyDescent="0.35">
      <c r="A4107" s="873" t="b">
        <f t="shared" ca="1" si="248"/>
        <v>0</v>
      </c>
      <c r="B4107" s="884" t="str">
        <f ca="1">IF(COUNTA(G$3073:G4106)=1,"",OFFSET(B4107,-COUNTA(G$3073:G4106)+1,0))</f>
        <v>a1b5500000237coAAA</v>
      </c>
      <c r="C4107" s="878">
        <f ca="1">IF(COUNTA(G$3073:G4106)=1,"",OFFSET(C4107,-COUNTA(G$3073:G4106)+1,0))</f>
        <v>49</v>
      </c>
      <c r="D4107" s="873">
        <f t="shared" si="249"/>
        <v>552</v>
      </c>
      <c r="E4107" s="873">
        <f t="shared" ca="1" si="250"/>
        <v>8</v>
      </c>
      <c r="F4107" s="873">
        <f t="shared" ca="1" si="251"/>
        <v>57</v>
      </c>
      <c r="G4107" s="873"/>
      <c r="H4107" s="877" t="str">
        <f t="shared" ca="1" si="252"/>
        <v/>
      </c>
      <c r="I4107" s="877" t="str">
        <f t="shared" ca="1" si="253"/>
        <v/>
      </c>
    </row>
    <row r="4108" spans="1:9" x14ac:dyDescent="0.35">
      <c r="A4108" s="873" t="b">
        <f t="shared" ca="1" si="248"/>
        <v>0</v>
      </c>
      <c r="B4108" s="884" t="str">
        <f ca="1">IF(COUNTA(G$3073:G4107)=1,"",OFFSET(B4108,-COUNTA(G$3073:G4107)+1,0))</f>
        <v>a1b5500000237TnAAI</v>
      </c>
      <c r="C4108" s="878">
        <f ca="1">IF(COUNTA(G$3073:G4107)=1,"",OFFSET(C4108,-COUNTA(G$3073:G4107)+1,0))</f>
        <v>50</v>
      </c>
      <c r="D4108" s="873">
        <f t="shared" si="249"/>
        <v>553</v>
      </c>
      <c r="E4108" s="873">
        <f t="shared" ca="1" si="250"/>
        <v>1</v>
      </c>
      <c r="F4108" s="873">
        <f t="shared" ca="1" si="251"/>
        <v>58</v>
      </c>
      <c r="G4108" s="873"/>
      <c r="H4108" s="877" t="str">
        <f t="shared" ca="1" si="252"/>
        <v/>
      </c>
      <c r="I4108" s="877" t="str">
        <f t="shared" ca="1" si="253"/>
        <v/>
      </c>
    </row>
    <row r="4109" spans="1:9" x14ac:dyDescent="0.35">
      <c r="A4109" s="873" t="b">
        <f t="shared" ca="1" si="248"/>
        <v>0</v>
      </c>
      <c r="B4109" s="884" t="str">
        <f ca="1">IF(COUNTA(G$3073:G4108)=1,"",OFFSET(B4109,-COUNTA(G$3073:G4108)+1,0))</f>
        <v>a1b5500000237V5AAI</v>
      </c>
      <c r="C4109" s="878">
        <f ca="1">IF(COUNTA(G$3073:G4108)=1,"",OFFSET(C4109,-COUNTA(G$3073:G4108)+1,0))</f>
        <v>50</v>
      </c>
      <c r="D4109" s="873">
        <f t="shared" si="249"/>
        <v>554</v>
      </c>
      <c r="E4109" s="873">
        <f t="shared" ca="1" si="250"/>
        <v>2</v>
      </c>
      <c r="F4109" s="873">
        <f t="shared" ca="1" si="251"/>
        <v>58</v>
      </c>
      <c r="G4109" s="873"/>
      <c r="H4109" s="877" t="str">
        <f t="shared" ca="1" si="252"/>
        <v/>
      </c>
      <c r="I4109" s="877" t="str">
        <f t="shared" ca="1" si="253"/>
        <v/>
      </c>
    </row>
    <row r="4110" spans="1:9" x14ac:dyDescent="0.35">
      <c r="A4110" s="873" t="b">
        <f t="shared" ca="1" si="248"/>
        <v>0</v>
      </c>
      <c r="B4110" s="884" t="str">
        <f ca="1">IF(COUNTA(G$3073:G4109)=1,"",OFFSET(B4110,-COUNTA(G$3073:G4109)+1,0))</f>
        <v>a1b5500000237WNAAY</v>
      </c>
      <c r="C4110" s="878">
        <f ca="1">IF(COUNTA(G$3073:G4109)=1,"",OFFSET(C4110,-COUNTA(G$3073:G4109)+1,0))</f>
        <v>50</v>
      </c>
      <c r="D4110" s="873">
        <f t="shared" si="249"/>
        <v>555</v>
      </c>
      <c r="E4110" s="873">
        <f t="shared" ca="1" si="250"/>
        <v>3</v>
      </c>
      <c r="F4110" s="873">
        <f t="shared" ca="1" si="251"/>
        <v>58</v>
      </c>
      <c r="G4110" s="873"/>
      <c r="H4110" s="877" t="str">
        <f t="shared" ca="1" si="252"/>
        <v/>
      </c>
      <c r="I4110" s="877" t="str">
        <f t="shared" ca="1" si="253"/>
        <v/>
      </c>
    </row>
    <row r="4111" spans="1:9" x14ac:dyDescent="0.35">
      <c r="A4111" s="873" t="b">
        <f t="shared" ca="1" si="248"/>
        <v>0</v>
      </c>
      <c r="B4111" s="884" t="str">
        <f ca="1">IF(COUNTA(G$3073:G4110)=1,"",OFFSET(B4111,-COUNTA(G$3073:G4110)+1,0))</f>
        <v>a1b5500000237XfAAI</v>
      </c>
      <c r="C4111" s="878">
        <f ca="1">IF(COUNTA(G$3073:G4110)=1,"",OFFSET(C4111,-COUNTA(G$3073:G4110)+1,0))</f>
        <v>50</v>
      </c>
      <c r="D4111" s="873">
        <f t="shared" si="249"/>
        <v>556</v>
      </c>
      <c r="E4111" s="873">
        <f t="shared" ca="1" si="250"/>
        <v>4</v>
      </c>
      <c r="F4111" s="873">
        <f t="shared" ca="1" si="251"/>
        <v>58</v>
      </c>
      <c r="G4111" s="873"/>
      <c r="H4111" s="877" t="str">
        <f t="shared" ca="1" si="252"/>
        <v/>
      </c>
      <c r="I4111" s="877" t="str">
        <f t="shared" ca="1" si="253"/>
        <v/>
      </c>
    </row>
    <row r="4112" spans="1:9" x14ac:dyDescent="0.35">
      <c r="A4112" s="873" t="b">
        <f t="shared" ca="1" si="248"/>
        <v>0</v>
      </c>
      <c r="B4112" s="884" t="str">
        <f ca="1">IF(COUNTA(G$3073:G4111)=1,"",OFFSET(B4112,-COUNTA(G$3073:G4111)+1,0))</f>
        <v>a1b5500000237YxAAI</v>
      </c>
      <c r="C4112" s="878">
        <f ca="1">IF(COUNTA(G$3073:G4111)=1,"",OFFSET(C4112,-COUNTA(G$3073:G4111)+1,0))</f>
        <v>50</v>
      </c>
      <c r="D4112" s="873">
        <f t="shared" si="249"/>
        <v>557</v>
      </c>
      <c r="E4112" s="873">
        <f t="shared" ca="1" si="250"/>
        <v>5</v>
      </c>
      <c r="F4112" s="873">
        <f t="shared" ca="1" si="251"/>
        <v>58</v>
      </c>
      <c r="G4112" s="873"/>
      <c r="H4112" s="877" t="str">
        <f t="shared" ca="1" si="252"/>
        <v/>
      </c>
      <c r="I4112" s="877" t="str">
        <f t="shared" ca="1" si="253"/>
        <v/>
      </c>
    </row>
    <row r="4113" spans="1:9" x14ac:dyDescent="0.35">
      <c r="A4113" s="873" t="b">
        <f t="shared" ca="1" si="248"/>
        <v>0</v>
      </c>
      <c r="B4113" s="884" t="str">
        <f ca="1">IF(COUNTA(G$3073:G4112)=1,"",OFFSET(B4113,-COUNTA(G$3073:G4112)+1,0))</f>
        <v>a1b5500000237aFAAQ</v>
      </c>
      <c r="C4113" s="878">
        <f ca="1">IF(COUNTA(G$3073:G4112)=1,"",OFFSET(C4113,-COUNTA(G$3073:G4112)+1,0))</f>
        <v>50</v>
      </c>
      <c r="D4113" s="873">
        <f t="shared" si="249"/>
        <v>558</v>
      </c>
      <c r="E4113" s="873">
        <f t="shared" ca="1" si="250"/>
        <v>6</v>
      </c>
      <c r="F4113" s="873">
        <f t="shared" ca="1" si="251"/>
        <v>58</v>
      </c>
      <c r="G4113" s="873"/>
      <c r="H4113" s="877" t="str">
        <f t="shared" ca="1" si="252"/>
        <v/>
      </c>
      <c r="I4113" s="877" t="str">
        <f t="shared" ca="1" si="253"/>
        <v/>
      </c>
    </row>
    <row r="4114" spans="1:9" x14ac:dyDescent="0.35">
      <c r="A4114" s="873" t="b">
        <f t="shared" ca="1" si="248"/>
        <v>0</v>
      </c>
      <c r="B4114" s="884" t="str">
        <f ca="1">IF(COUNTA(G$3073:G4113)=1,"",OFFSET(B4114,-COUNTA(G$3073:G4113)+1,0))</f>
        <v>a1b5500000237bXAAQ</v>
      </c>
      <c r="C4114" s="878">
        <f ca="1">IF(COUNTA(G$3073:G4113)=1,"",OFFSET(C4114,-COUNTA(G$3073:G4113)+1,0))</f>
        <v>50</v>
      </c>
      <c r="D4114" s="873">
        <f t="shared" si="249"/>
        <v>559</v>
      </c>
      <c r="E4114" s="873">
        <f t="shared" ca="1" si="250"/>
        <v>7</v>
      </c>
      <c r="F4114" s="873">
        <f t="shared" ca="1" si="251"/>
        <v>58</v>
      </c>
      <c r="G4114" s="873"/>
      <c r="H4114" s="877" t="str">
        <f t="shared" ca="1" si="252"/>
        <v/>
      </c>
      <c r="I4114" s="877" t="str">
        <f t="shared" ca="1" si="253"/>
        <v/>
      </c>
    </row>
    <row r="4115" spans="1:9" x14ac:dyDescent="0.35">
      <c r="A4115" s="873" t="b">
        <f t="shared" ca="1" si="248"/>
        <v>0</v>
      </c>
      <c r="B4115" s="884" t="str">
        <f ca="1">IF(COUNTA(G$3073:G4114)=1,"",OFFSET(B4115,-COUNTA(G$3073:G4114)+1,0))</f>
        <v>a1b5500000237cpAAA</v>
      </c>
      <c r="C4115" s="878">
        <f ca="1">IF(COUNTA(G$3073:G4114)=1,"",OFFSET(C4115,-COUNTA(G$3073:G4114)+1,0))</f>
        <v>50</v>
      </c>
      <c r="D4115" s="873">
        <f t="shared" si="249"/>
        <v>560</v>
      </c>
      <c r="E4115" s="873">
        <f t="shared" ca="1" si="250"/>
        <v>8</v>
      </c>
      <c r="F4115" s="873">
        <f t="shared" ca="1" si="251"/>
        <v>58</v>
      </c>
      <c r="G4115" s="873"/>
      <c r="H4115" s="877" t="str">
        <f t="shared" ca="1" si="252"/>
        <v/>
      </c>
      <c r="I4115" s="877" t="str">
        <f t="shared" ca="1" si="253"/>
        <v/>
      </c>
    </row>
    <row r="4116" spans="1:9" x14ac:dyDescent="0.35">
      <c r="A4116" s="873" t="b">
        <f t="shared" ca="1" si="248"/>
        <v>0</v>
      </c>
      <c r="B4116" s="884" t="str">
        <f ca="1">IF(COUNTA(G$3073:G4115)=1,"",OFFSET(B4116,-COUNTA(G$3073:G4115)+1,0))</f>
        <v>a1b5500000237ToAAI</v>
      </c>
      <c r="C4116" s="878">
        <f ca="1">IF(COUNTA(G$3073:G4115)=1,"",OFFSET(C4116,-COUNTA(G$3073:G4115)+1,0))</f>
        <v>51</v>
      </c>
      <c r="D4116" s="873">
        <f t="shared" si="249"/>
        <v>561</v>
      </c>
      <c r="E4116" s="873">
        <f t="shared" ca="1" si="250"/>
        <v>1</v>
      </c>
      <c r="F4116" s="873">
        <f t="shared" ca="1" si="251"/>
        <v>59</v>
      </c>
      <c r="G4116" s="873"/>
      <c r="H4116" s="877" t="str">
        <f t="shared" ca="1" si="252"/>
        <v/>
      </c>
      <c r="I4116" s="877" t="str">
        <f t="shared" ca="1" si="253"/>
        <v/>
      </c>
    </row>
    <row r="4117" spans="1:9" x14ac:dyDescent="0.35">
      <c r="A4117" s="873" t="b">
        <f t="shared" ca="1" si="248"/>
        <v>0</v>
      </c>
      <c r="B4117" s="884" t="str">
        <f ca="1">IF(COUNTA(G$3073:G4116)=1,"",OFFSET(B4117,-COUNTA(G$3073:G4116)+1,0))</f>
        <v>a1b5500000237V6AAI</v>
      </c>
      <c r="C4117" s="878">
        <f ca="1">IF(COUNTA(G$3073:G4116)=1,"",OFFSET(C4117,-COUNTA(G$3073:G4116)+1,0))</f>
        <v>51</v>
      </c>
      <c r="D4117" s="873">
        <f t="shared" si="249"/>
        <v>562</v>
      </c>
      <c r="E4117" s="873">
        <f t="shared" ca="1" si="250"/>
        <v>2</v>
      </c>
      <c r="F4117" s="873">
        <f t="shared" ca="1" si="251"/>
        <v>59</v>
      </c>
      <c r="G4117" s="873"/>
      <c r="H4117" s="877" t="str">
        <f t="shared" ca="1" si="252"/>
        <v/>
      </c>
      <c r="I4117" s="877" t="str">
        <f t="shared" ca="1" si="253"/>
        <v/>
      </c>
    </row>
    <row r="4118" spans="1:9" x14ac:dyDescent="0.35">
      <c r="A4118" s="873" t="b">
        <f t="shared" ca="1" si="248"/>
        <v>0</v>
      </c>
      <c r="B4118" s="884" t="str">
        <f ca="1">IF(COUNTA(G$3073:G4117)=1,"",OFFSET(B4118,-COUNTA(G$3073:G4117)+1,0))</f>
        <v>a1b5500000237WOAAY</v>
      </c>
      <c r="C4118" s="878">
        <f ca="1">IF(COUNTA(G$3073:G4117)=1,"",OFFSET(C4118,-COUNTA(G$3073:G4117)+1,0))</f>
        <v>51</v>
      </c>
      <c r="D4118" s="873">
        <f t="shared" si="249"/>
        <v>563</v>
      </c>
      <c r="E4118" s="873">
        <f t="shared" ca="1" si="250"/>
        <v>3</v>
      </c>
      <c r="F4118" s="873">
        <f t="shared" ca="1" si="251"/>
        <v>59</v>
      </c>
      <c r="G4118" s="873"/>
      <c r="H4118" s="877" t="str">
        <f t="shared" ca="1" si="252"/>
        <v/>
      </c>
      <c r="I4118" s="877" t="str">
        <f t="shared" ca="1" si="253"/>
        <v/>
      </c>
    </row>
    <row r="4119" spans="1:9" x14ac:dyDescent="0.35">
      <c r="A4119" s="873" t="b">
        <f t="shared" ca="1" si="248"/>
        <v>0</v>
      </c>
      <c r="B4119" s="884" t="str">
        <f ca="1">IF(COUNTA(G$3073:G4118)=1,"",OFFSET(B4119,-COUNTA(G$3073:G4118)+1,0))</f>
        <v>a1b5500000237XgAAI</v>
      </c>
      <c r="C4119" s="878">
        <f ca="1">IF(COUNTA(G$3073:G4118)=1,"",OFFSET(C4119,-COUNTA(G$3073:G4118)+1,0))</f>
        <v>51</v>
      </c>
      <c r="D4119" s="873">
        <f t="shared" si="249"/>
        <v>564</v>
      </c>
      <c r="E4119" s="873">
        <f t="shared" ca="1" si="250"/>
        <v>4</v>
      </c>
      <c r="F4119" s="873">
        <f t="shared" ca="1" si="251"/>
        <v>59</v>
      </c>
      <c r="G4119" s="873"/>
      <c r="H4119" s="877" t="str">
        <f t="shared" ca="1" si="252"/>
        <v/>
      </c>
      <c r="I4119" s="877" t="str">
        <f t="shared" ca="1" si="253"/>
        <v/>
      </c>
    </row>
    <row r="4120" spans="1:9" x14ac:dyDescent="0.35">
      <c r="A4120" s="873" t="b">
        <f t="shared" ca="1" si="248"/>
        <v>0</v>
      </c>
      <c r="B4120" s="884" t="str">
        <f ca="1">IF(COUNTA(G$3073:G4119)=1,"",OFFSET(B4120,-COUNTA(G$3073:G4119)+1,0))</f>
        <v>a1b5500000237YyAAI</v>
      </c>
      <c r="C4120" s="878">
        <f ca="1">IF(COUNTA(G$3073:G4119)=1,"",OFFSET(C4120,-COUNTA(G$3073:G4119)+1,0))</f>
        <v>51</v>
      </c>
      <c r="D4120" s="873">
        <f t="shared" si="249"/>
        <v>565</v>
      </c>
      <c r="E4120" s="873">
        <f t="shared" ca="1" si="250"/>
        <v>5</v>
      </c>
      <c r="F4120" s="873">
        <f t="shared" ca="1" si="251"/>
        <v>59</v>
      </c>
      <c r="G4120" s="873"/>
      <c r="H4120" s="877" t="str">
        <f t="shared" ca="1" si="252"/>
        <v/>
      </c>
      <c r="I4120" s="877" t="str">
        <f t="shared" ca="1" si="253"/>
        <v/>
      </c>
    </row>
    <row r="4121" spans="1:9" x14ac:dyDescent="0.35">
      <c r="A4121" s="873" t="b">
        <f t="shared" ca="1" si="248"/>
        <v>0</v>
      </c>
      <c r="B4121" s="884" t="str">
        <f ca="1">IF(COUNTA(G$3073:G4120)=1,"",OFFSET(B4121,-COUNTA(G$3073:G4120)+1,0))</f>
        <v>a1b5500000237aGAAQ</v>
      </c>
      <c r="C4121" s="878">
        <f ca="1">IF(COUNTA(G$3073:G4120)=1,"",OFFSET(C4121,-COUNTA(G$3073:G4120)+1,0))</f>
        <v>51</v>
      </c>
      <c r="D4121" s="873">
        <f t="shared" si="249"/>
        <v>566</v>
      </c>
      <c r="E4121" s="873">
        <f t="shared" ca="1" si="250"/>
        <v>6</v>
      </c>
      <c r="F4121" s="873">
        <f t="shared" ca="1" si="251"/>
        <v>59</v>
      </c>
      <c r="G4121" s="873"/>
      <c r="H4121" s="877" t="str">
        <f t="shared" ca="1" si="252"/>
        <v/>
      </c>
      <c r="I4121" s="877" t="str">
        <f t="shared" ca="1" si="253"/>
        <v/>
      </c>
    </row>
    <row r="4122" spans="1:9" x14ac:dyDescent="0.35">
      <c r="A4122" s="873" t="b">
        <f t="shared" ca="1" si="248"/>
        <v>0</v>
      </c>
      <c r="B4122" s="884" t="str">
        <f ca="1">IF(COUNTA(G$3073:G4121)=1,"",OFFSET(B4122,-COUNTA(G$3073:G4121)+1,0))</f>
        <v>a1b5500000237bYAAQ</v>
      </c>
      <c r="C4122" s="878">
        <f ca="1">IF(COUNTA(G$3073:G4121)=1,"",OFFSET(C4122,-COUNTA(G$3073:G4121)+1,0))</f>
        <v>51</v>
      </c>
      <c r="D4122" s="873">
        <f t="shared" si="249"/>
        <v>567</v>
      </c>
      <c r="E4122" s="873">
        <f t="shared" ca="1" si="250"/>
        <v>7</v>
      </c>
      <c r="F4122" s="873">
        <f t="shared" ca="1" si="251"/>
        <v>59</v>
      </c>
      <c r="G4122" s="873"/>
      <c r="H4122" s="877" t="str">
        <f t="shared" ca="1" si="252"/>
        <v/>
      </c>
      <c r="I4122" s="877" t="str">
        <f t="shared" ca="1" si="253"/>
        <v/>
      </c>
    </row>
    <row r="4123" spans="1:9" x14ac:dyDescent="0.35">
      <c r="A4123" s="873" t="b">
        <f t="shared" ca="1" si="248"/>
        <v>0</v>
      </c>
      <c r="B4123" s="884" t="str">
        <f ca="1">IF(COUNTA(G$3073:G4122)=1,"",OFFSET(B4123,-COUNTA(G$3073:G4122)+1,0))</f>
        <v>a1b5500000237cqAAA</v>
      </c>
      <c r="C4123" s="878">
        <f ca="1">IF(COUNTA(G$3073:G4122)=1,"",OFFSET(C4123,-COUNTA(G$3073:G4122)+1,0))</f>
        <v>51</v>
      </c>
      <c r="D4123" s="873">
        <f t="shared" si="249"/>
        <v>568</v>
      </c>
      <c r="E4123" s="873">
        <f t="shared" ca="1" si="250"/>
        <v>8</v>
      </c>
      <c r="F4123" s="873">
        <f t="shared" ca="1" si="251"/>
        <v>59</v>
      </c>
      <c r="G4123" s="873"/>
      <c r="H4123" s="877" t="str">
        <f t="shared" ca="1" si="252"/>
        <v/>
      </c>
      <c r="I4123" s="877" t="str">
        <f t="shared" ca="1" si="253"/>
        <v/>
      </c>
    </row>
    <row r="4124" spans="1:9" x14ac:dyDescent="0.35">
      <c r="A4124" s="873" t="b">
        <f t="shared" ca="1" si="248"/>
        <v>0</v>
      </c>
      <c r="B4124" s="884" t="str">
        <f ca="1">IF(COUNTA(G$3073:G4123)=1,"",OFFSET(B4124,-COUNTA(G$3073:G4123)+1,0))</f>
        <v>a1b5500000237TpAAI</v>
      </c>
      <c r="C4124" s="878">
        <f ca="1">IF(COUNTA(G$3073:G4123)=1,"",OFFSET(C4124,-COUNTA(G$3073:G4123)+1,0))</f>
        <v>52</v>
      </c>
      <c r="D4124" s="873">
        <f t="shared" si="249"/>
        <v>569</v>
      </c>
      <c r="E4124" s="873">
        <f t="shared" ca="1" si="250"/>
        <v>1</v>
      </c>
      <c r="F4124" s="873">
        <f t="shared" ca="1" si="251"/>
        <v>60</v>
      </c>
      <c r="G4124" s="873"/>
      <c r="H4124" s="877" t="str">
        <f t="shared" ca="1" si="252"/>
        <v/>
      </c>
      <c r="I4124" s="877" t="str">
        <f t="shared" ca="1" si="253"/>
        <v/>
      </c>
    </row>
    <row r="4125" spans="1:9" x14ac:dyDescent="0.35">
      <c r="A4125" s="873" t="b">
        <f t="shared" ca="1" si="248"/>
        <v>0</v>
      </c>
      <c r="B4125" s="884" t="str">
        <f ca="1">IF(COUNTA(G$3073:G4124)=1,"",OFFSET(B4125,-COUNTA(G$3073:G4124)+1,0))</f>
        <v>a1b5500000237V7AAI</v>
      </c>
      <c r="C4125" s="878">
        <f ca="1">IF(COUNTA(G$3073:G4124)=1,"",OFFSET(C4125,-COUNTA(G$3073:G4124)+1,0))</f>
        <v>52</v>
      </c>
      <c r="D4125" s="873">
        <f t="shared" si="249"/>
        <v>570</v>
      </c>
      <c r="E4125" s="873">
        <f t="shared" ca="1" si="250"/>
        <v>2</v>
      </c>
      <c r="F4125" s="873">
        <f t="shared" ca="1" si="251"/>
        <v>60</v>
      </c>
      <c r="G4125" s="873"/>
      <c r="H4125" s="877" t="str">
        <f t="shared" ca="1" si="252"/>
        <v/>
      </c>
      <c r="I4125" s="877" t="str">
        <f t="shared" ca="1" si="253"/>
        <v/>
      </c>
    </row>
    <row r="4126" spans="1:9" x14ac:dyDescent="0.35">
      <c r="A4126" s="873" t="b">
        <f t="shared" ca="1" si="248"/>
        <v>0</v>
      </c>
      <c r="B4126" s="884" t="str">
        <f ca="1">IF(COUNTA(G$3073:G4125)=1,"",OFFSET(B4126,-COUNTA(G$3073:G4125)+1,0))</f>
        <v>a1b5500000237WPAAY</v>
      </c>
      <c r="C4126" s="878">
        <f ca="1">IF(COUNTA(G$3073:G4125)=1,"",OFFSET(C4126,-COUNTA(G$3073:G4125)+1,0))</f>
        <v>52</v>
      </c>
      <c r="D4126" s="873">
        <f t="shared" si="249"/>
        <v>571</v>
      </c>
      <c r="E4126" s="873">
        <f t="shared" ca="1" si="250"/>
        <v>3</v>
      </c>
      <c r="F4126" s="873">
        <f t="shared" ca="1" si="251"/>
        <v>60</v>
      </c>
      <c r="G4126" s="873"/>
      <c r="H4126" s="877" t="str">
        <f t="shared" ca="1" si="252"/>
        <v/>
      </c>
      <c r="I4126" s="877" t="str">
        <f t="shared" ca="1" si="253"/>
        <v/>
      </c>
    </row>
    <row r="4127" spans="1:9" x14ac:dyDescent="0.35">
      <c r="A4127" s="873" t="b">
        <f t="shared" ca="1" si="248"/>
        <v>0</v>
      </c>
      <c r="B4127" s="884" t="str">
        <f ca="1">IF(COUNTA(G$3073:G4126)=1,"",OFFSET(B4127,-COUNTA(G$3073:G4126)+1,0))</f>
        <v>a1b5500000237XhAAI</v>
      </c>
      <c r="C4127" s="878">
        <f ca="1">IF(COUNTA(G$3073:G4126)=1,"",OFFSET(C4127,-COUNTA(G$3073:G4126)+1,0))</f>
        <v>52</v>
      </c>
      <c r="D4127" s="873">
        <f t="shared" si="249"/>
        <v>572</v>
      </c>
      <c r="E4127" s="873">
        <f t="shared" ca="1" si="250"/>
        <v>4</v>
      </c>
      <c r="F4127" s="873">
        <f t="shared" ca="1" si="251"/>
        <v>60</v>
      </c>
      <c r="G4127" s="873"/>
      <c r="H4127" s="877" t="str">
        <f t="shared" ca="1" si="252"/>
        <v/>
      </c>
      <c r="I4127" s="877" t="str">
        <f t="shared" ca="1" si="253"/>
        <v/>
      </c>
    </row>
    <row r="4128" spans="1:9" x14ac:dyDescent="0.35">
      <c r="A4128" s="873" t="b">
        <f t="shared" ca="1" si="248"/>
        <v>0</v>
      </c>
      <c r="B4128" s="884" t="str">
        <f ca="1">IF(COUNTA(G$3073:G4127)=1,"",OFFSET(B4128,-COUNTA(G$3073:G4127)+1,0))</f>
        <v>a1b5500000237YzAAI</v>
      </c>
      <c r="C4128" s="878">
        <f ca="1">IF(COUNTA(G$3073:G4127)=1,"",OFFSET(C4128,-COUNTA(G$3073:G4127)+1,0))</f>
        <v>52</v>
      </c>
      <c r="D4128" s="873">
        <f t="shared" si="249"/>
        <v>573</v>
      </c>
      <c r="E4128" s="873">
        <f t="shared" ca="1" si="250"/>
        <v>5</v>
      </c>
      <c r="F4128" s="873">
        <f t="shared" ca="1" si="251"/>
        <v>60</v>
      </c>
      <c r="G4128" s="873"/>
      <c r="H4128" s="877" t="str">
        <f t="shared" ca="1" si="252"/>
        <v/>
      </c>
      <c r="I4128" s="877" t="str">
        <f t="shared" ca="1" si="253"/>
        <v/>
      </c>
    </row>
    <row r="4129" spans="1:9" x14ac:dyDescent="0.35">
      <c r="A4129" s="873" t="b">
        <f t="shared" ca="1" si="248"/>
        <v>0</v>
      </c>
      <c r="B4129" s="884" t="str">
        <f ca="1">IF(COUNTA(G$3073:G4128)=1,"",OFFSET(B4129,-COUNTA(G$3073:G4128)+1,0))</f>
        <v>a1b5500000237aHAAQ</v>
      </c>
      <c r="C4129" s="878">
        <f ca="1">IF(COUNTA(G$3073:G4128)=1,"",OFFSET(C4129,-COUNTA(G$3073:G4128)+1,0))</f>
        <v>52</v>
      </c>
      <c r="D4129" s="873">
        <f t="shared" si="249"/>
        <v>574</v>
      </c>
      <c r="E4129" s="873">
        <f t="shared" ca="1" si="250"/>
        <v>6</v>
      </c>
      <c r="F4129" s="873">
        <f t="shared" ca="1" si="251"/>
        <v>60</v>
      </c>
      <c r="G4129" s="873"/>
      <c r="H4129" s="877" t="str">
        <f t="shared" ca="1" si="252"/>
        <v/>
      </c>
      <c r="I4129" s="877" t="str">
        <f t="shared" ca="1" si="253"/>
        <v/>
      </c>
    </row>
    <row r="4130" spans="1:9" x14ac:dyDescent="0.35">
      <c r="A4130" s="873" t="b">
        <f t="shared" ca="1" si="248"/>
        <v>0</v>
      </c>
      <c r="B4130" s="884" t="str">
        <f ca="1">IF(COUNTA(G$3073:G4129)=1,"",OFFSET(B4130,-COUNTA(G$3073:G4129)+1,0))</f>
        <v>a1b5500000237bZAAQ</v>
      </c>
      <c r="C4130" s="878">
        <f ca="1">IF(COUNTA(G$3073:G4129)=1,"",OFFSET(C4130,-COUNTA(G$3073:G4129)+1,0))</f>
        <v>52</v>
      </c>
      <c r="D4130" s="873">
        <f t="shared" si="249"/>
        <v>575</v>
      </c>
      <c r="E4130" s="873">
        <f t="shared" ca="1" si="250"/>
        <v>7</v>
      </c>
      <c r="F4130" s="873">
        <f t="shared" ca="1" si="251"/>
        <v>60</v>
      </c>
      <c r="G4130" s="873"/>
      <c r="H4130" s="877" t="str">
        <f t="shared" ca="1" si="252"/>
        <v/>
      </c>
      <c r="I4130" s="877" t="str">
        <f t="shared" ca="1" si="253"/>
        <v/>
      </c>
    </row>
    <row r="4131" spans="1:9" x14ac:dyDescent="0.35">
      <c r="A4131" s="873" t="b">
        <f t="shared" ca="1" si="248"/>
        <v>0</v>
      </c>
      <c r="B4131" s="884" t="str">
        <f ca="1">IF(COUNTA(G$3073:G4130)=1,"",OFFSET(B4131,-COUNTA(G$3073:G4130)+1,0))</f>
        <v>a1b5500000237crAAA</v>
      </c>
      <c r="C4131" s="878">
        <f ca="1">IF(COUNTA(G$3073:G4130)=1,"",OFFSET(C4131,-COUNTA(G$3073:G4130)+1,0))</f>
        <v>52</v>
      </c>
      <c r="D4131" s="873">
        <f t="shared" si="249"/>
        <v>576</v>
      </c>
      <c r="E4131" s="873">
        <f t="shared" ca="1" si="250"/>
        <v>8</v>
      </c>
      <c r="F4131" s="873">
        <f t="shared" ca="1" si="251"/>
        <v>60</v>
      </c>
      <c r="G4131" s="873"/>
      <c r="H4131" s="877" t="str">
        <f t="shared" ca="1" si="252"/>
        <v/>
      </c>
      <c r="I4131" s="877" t="str">
        <f t="shared" ca="1" si="253"/>
        <v/>
      </c>
    </row>
    <row r="4132" spans="1:9" x14ac:dyDescent="0.35">
      <c r="A4132" s="873" t="b">
        <f t="shared" ca="1" si="248"/>
        <v>0</v>
      </c>
      <c r="B4132" s="884" t="str">
        <f ca="1">IF(COUNTA(G$3073:G4131)=1,"",OFFSET(B4132,-COUNTA(G$3073:G4131)+1,0))</f>
        <v>a1b5500000237TqAAI</v>
      </c>
      <c r="C4132" s="878">
        <f ca="1">IF(COUNTA(G$3073:G4131)=1,"",OFFSET(C4132,-COUNTA(G$3073:G4131)+1,0))</f>
        <v>53</v>
      </c>
      <c r="D4132" s="873">
        <f t="shared" si="249"/>
        <v>577</v>
      </c>
      <c r="E4132" s="873">
        <f t="shared" ca="1" si="250"/>
        <v>1</v>
      </c>
      <c r="F4132" s="873">
        <f t="shared" ca="1" si="251"/>
        <v>61</v>
      </c>
      <c r="G4132" s="873"/>
      <c r="H4132" s="877" t="str">
        <f t="shared" ca="1" si="252"/>
        <v/>
      </c>
      <c r="I4132" s="877" t="str">
        <f t="shared" ca="1" si="253"/>
        <v/>
      </c>
    </row>
    <row r="4133" spans="1:9" x14ac:dyDescent="0.35">
      <c r="A4133" s="873" t="b">
        <f t="shared" ca="1" si="248"/>
        <v>0</v>
      </c>
      <c r="B4133" s="884" t="str">
        <f ca="1">IF(COUNTA(G$3073:G4132)=1,"",OFFSET(B4133,-COUNTA(G$3073:G4132)+1,0))</f>
        <v>a1b5500000237V8AAI</v>
      </c>
      <c r="C4133" s="878">
        <f ca="1">IF(COUNTA(G$3073:G4132)=1,"",OFFSET(C4133,-COUNTA(G$3073:G4132)+1,0))</f>
        <v>53</v>
      </c>
      <c r="D4133" s="873">
        <f t="shared" si="249"/>
        <v>578</v>
      </c>
      <c r="E4133" s="873">
        <f t="shared" ca="1" si="250"/>
        <v>2</v>
      </c>
      <c r="F4133" s="873">
        <f t="shared" ca="1" si="251"/>
        <v>61</v>
      </c>
      <c r="G4133" s="873"/>
      <c r="H4133" s="877" t="str">
        <f t="shared" ca="1" si="252"/>
        <v/>
      </c>
      <c r="I4133" s="877" t="str">
        <f t="shared" ca="1" si="253"/>
        <v/>
      </c>
    </row>
    <row r="4134" spans="1:9" x14ac:dyDescent="0.35">
      <c r="A4134" s="873" t="b">
        <f t="shared" ca="1" si="248"/>
        <v>0</v>
      </c>
      <c r="B4134" s="884" t="str">
        <f ca="1">IF(COUNTA(G$3073:G4133)=1,"",OFFSET(B4134,-COUNTA(G$3073:G4133)+1,0))</f>
        <v>a1b5500000237WQAAY</v>
      </c>
      <c r="C4134" s="878">
        <f ca="1">IF(COUNTA(G$3073:G4133)=1,"",OFFSET(C4134,-COUNTA(G$3073:G4133)+1,0))</f>
        <v>53</v>
      </c>
      <c r="D4134" s="873">
        <f t="shared" si="249"/>
        <v>579</v>
      </c>
      <c r="E4134" s="873">
        <f t="shared" ca="1" si="250"/>
        <v>3</v>
      </c>
      <c r="F4134" s="873">
        <f t="shared" ca="1" si="251"/>
        <v>61</v>
      </c>
      <c r="G4134" s="873"/>
      <c r="H4134" s="877" t="str">
        <f t="shared" ca="1" si="252"/>
        <v/>
      </c>
      <c r="I4134" s="877" t="str">
        <f t="shared" ca="1" si="253"/>
        <v/>
      </c>
    </row>
    <row r="4135" spans="1:9" x14ac:dyDescent="0.35">
      <c r="A4135" s="873" t="b">
        <f t="shared" ca="1" si="248"/>
        <v>0</v>
      </c>
      <c r="B4135" s="884" t="str">
        <f ca="1">IF(COUNTA(G$3073:G4134)=1,"",OFFSET(B4135,-COUNTA(G$3073:G4134)+1,0))</f>
        <v>a1b5500000237XiAAI</v>
      </c>
      <c r="C4135" s="878">
        <f ca="1">IF(COUNTA(G$3073:G4134)=1,"",OFFSET(C4135,-COUNTA(G$3073:G4134)+1,0))</f>
        <v>53</v>
      </c>
      <c r="D4135" s="873">
        <f t="shared" si="249"/>
        <v>580</v>
      </c>
      <c r="E4135" s="873">
        <f t="shared" ca="1" si="250"/>
        <v>4</v>
      </c>
      <c r="F4135" s="873">
        <f t="shared" ca="1" si="251"/>
        <v>61</v>
      </c>
      <c r="G4135" s="873"/>
      <c r="H4135" s="877" t="str">
        <f t="shared" ca="1" si="252"/>
        <v/>
      </c>
      <c r="I4135" s="877" t="str">
        <f t="shared" ca="1" si="253"/>
        <v/>
      </c>
    </row>
    <row r="4136" spans="1:9" x14ac:dyDescent="0.35">
      <c r="A4136" s="873" t="b">
        <f t="shared" ca="1" si="248"/>
        <v>0</v>
      </c>
      <c r="B4136" s="884" t="str">
        <f ca="1">IF(COUNTA(G$3073:G4135)=1,"",OFFSET(B4136,-COUNTA(G$3073:G4135)+1,0))</f>
        <v>a1b5500000237Z0AAI</v>
      </c>
      <c r="C4136" s="878">
        <f ca="1">IF(COUNTA(G$3073:G4135)=1,"",OFFSET(C4136,-COUNTA(G$3073:G4135)+1,0))</f>
        <v>53</v>
      </c>
      <c r="D4136" s="873">
        <f t="shared" si="249"/>
        <v>581</v>
      </c>
      <c r="E4136" s="873">
        <f t="shared" ca="1" si="250"/>
        <v>5</v>
      </c>
      <c r="F4136" s="873">
        <f t="shared" ca="1" si="251"/>
        <v>61</v>
      </c>
      <c r="G4136" s="873"/>
      <c r="H4136" s="877" t="str">
        <f t="shared" ca="1" si="252"/>
        <v/>
      </c>
      <c r="I4136" s="877" t="str">
        <f t="shared" ca="1" si="253"/>
        <v/>
      </c>
    </row>
    <row r="4137" spans="1:9" x14ac:dyDescent="0.35">
      <c r="A4137" s="873" t="b">
        <f t="shared" ca="1" si="248"/>
        <v>0</v>
      </c>
      <c r="B4137" s="884" t="str">
        <f ca="1">IF(COUNTA(G$3073:G4136)=1,"",OFFSET(B4137,-COUNTA(G$3073:G4136)+1,0))</f>
        <v>a1b5500000237aIAAQ</v>
      </c>
      <c r="C4137" s="878">
        <f ca="1">IF(COUNTA(G$3073:G4136)=1,"",OFFSET(C4137,-COUNTA(G$3073:G4136)+1,0))</f>
        <v>53</v>
      </c>
      <c r="D4137" s="873">
        <f t="shared" si="249"/>
        <v>582</v>
      </c>
      <c r="E4137" s="873">
        <f t="shared" ca="1" si="250"/>
        <v>6</v>
      </c>
      <c r="F4137" s="873">
        <f t="shared" ca="1" si="251"/>
        <v>61</v>
      </c>
      <c r="G4137" s="873"/>
      <c r="H4137" s="877" t="str">
        <f t="shared" ca="1" si="252"/>
        <v/>
      </c>
      <c r="I4137" s="877" t="str">
        <f t="shared" ca="1" si="253"/>
        <v/>
      </c>
    </row>
    <row r="4138" spans="1:9" x14ac:dyDescent="0.35">
      <c r="A4138" s="873" t="b">
        <f t="shared" ca="1" si="248"/>
        <v>0</v>
      </c>
      <c r="B4138" s="884" t="str">
        <f ca="1">IF(COUNTA(G$3073:G4137)=1,"",OFFSET(B4138,-COUNTA(G$3073:G4137)+1,0))</f>
        <v>a1b5500000237baAAA</v>
      </c>
      <c r="C4138" s="878">
        <f ca="1">IF(COUNTA(G$3073:G4137)=1,"",OFFSET(C4138,-COUNTA(G$3073:G4137)+1,0))</f>
        <v>53</v>
      </c>
      <c r="D4138" s="873">
        <f t="shared" si="249"/>
        <v>583</v>
      </c>
      <c r="E4138" s="873">
        <f t="shared" ca="1" si="250"/>
        <v>7</v>
      </c>
      <c r="F4138" s="873">
        <f t="shared" ca="1" si="251"/>
        <v>61</v>
      </c>
      <c r="G4138" s="873"/>
      <c r="H4138" s="877" t="str">
        <f t="shared" ca="1" si="252"/>
        <v/>
      </c>
      <c r="I4138" s="877" t="str">
        <f t="shared" ca="1" si="253"/>
        <v/>
      </c>
    </row>
    <row r="4139" spans="1:9" x14ac:dyDescent="0.35">
      <c r="A4139" s="873" t="b">
        <f t="shared" ca="1" si="248"/>
        <v>0</v>
      </c>
      <c r="B4139" s="884" t="str">
        <f ca="1">IF(COUNTA(G$3073:G4138)=1,"",OFFSET(B4139,-COUNTA(G$3073:G4138)+1,0))</f>
        <v>a1b5500000237csAAA</v>
      </c>
      <c r="C4139" s="878">
        <f ca="1">IF(COUNTA(G$3073:G4138)=1,"",OFFSET(C4139,-COUNTA(G$3073:G4138)+1,0))</f>
        <v>53</v>
      </c>
      <c r="D4139" s="873">
        <f t="shared" si="249"/>
        <v>584</v>
      </c>
      <c r="E4139" s="873">
        <f t="shared" ca="1" si="250"/>
        <v>8</v>
      </c>
      <c r="F4139" s="873">
        <f t="shared" ca="1" si="251"/>
        <v>61</v>
      </c>
      <c r="G4139" s="873"/>
      <c r="H4139" s="877" t="str">
        <f t="shared" ca="1" si="252"/>
        <v/>
      </c>
      <c r="I4139" s="877" t="str">
        <f t="shared" ca="1" si="253"/>
        <v/>
      </c>
    </row>
    <row r="4140" spans="1:9" x14ac:dyDescent="0.35">
      <c r="A4140" s="873" t="b">
        <f t="shared" ca="1" si="248"/>
        <v>0</v>
      </c>
      <c r="B4140" s="884" t="str">
        <f ca="1">IF(COUNTA(G$3073:G4139)=1,"",OFFSET(B4140,-COUNTA(G$3073:G4139)+1,0))</f>
        <v>a1b5500000237TrAAI</v>
      </c>
      <c r="C4140" s="878">
        <f ca="1">IF(COUNTA(G$3073:G4139)=1,"",OFFSET(C4140,-COUNTA(G$3073:G4139)+1,0))</f>
        <v>54</v>
      </c>
      <c r="D4140" s="873">
        <f t="shared" si="249"/>
        <v>585</v>
      </c>
      <c r="E4140" s="873">
        <f t="shared" ca="1" si="250"/>
        <v>1</v>
      </c>
      <c r="F4140" s="873">
        <f t="shared" ca="1" si="251"/>
        <v>62</v>
      </c>
      <c r="G4140" s="873"/>
      <c r="H4140" s="877" t="str">
        <f t="shared" ca="1" si="252"/>
        <v/>
      </c>
      <c r="I4140" s="877" t="str">
        <f t="shared" ca="1" si="253"/>
        <v/>
      </c>
    </row>
    <row r="4141" spans="1:9" x14ac:dyDescent="0.35">
      <c r="A4141" s="873" t="b">
        <f t="shared" ca="1" si="248"/>
        <v>0</v>
      </c>
      <c r="B4141" s="884" t="str">
        <f ca="1">IF(COUNTA(G$3073:G4140)=1,"",OFFSET(B4141,-COUNTA(G$3073:G4140)+1,0))</f>
        <v>a1b5500000237V9AAI</v>
      </c>
      <c r="C4141" s="878">
        <f ca="1">IF(COUNTA(G$3073:G4140)=1,"",OFFSET(C4141,-COUNTA(G$3073:G4140)+1,0))</f>
        <v>54</v>
      </c>
      <c r="D4141" s="873">
        <f t="shared" si="249"/>
        <v>586</v>
      </c>
      <c r="E4141" s="873">
        <f t="shared" ca="1" si="250"/>
        <v>2</v>
      </c>
      <c r="F4141" s="873">
        <f t="shared" ca="1" si="251"/>
        <v>62</v>
      </c>
      <c r="G4141" s="873"/>
      <c r="H4141" s="877" t="str">
        <f t="shared" ca="1" si="252"/>
        <v/>
      </c>
      <c r="I4141" s="877" t="str">
        <f t="shared" ca="1" si="253"/>
        <v/>
      </c>
    </row>
    <row r="4142" spans="1:9" x14ac:dyDescent="0.35">
      <c r="A4142" s="873" t="b">
        <f t="shared" ca="1" si="248"/>
        <v>0</v>
      </c>
      <c r="B4142" s="884" t="str">
        <f ca="1">IF(COUNTA(G$3073:G4141)=1,"",OFFSET(B4142,-COUNTA(G$3073:G4141)+1,0))</f>
        <v>a1b5500000237WRAAY</v>
      </c>
      <c r="C4142" s="878">
        <f ca="1">IF(COUNTA(G$3073:G4141)=1,"",OFFSET(C4142,-COUNTA(G$3073:G4141)+1,0))</f>
        <v>54</v>
      </c>
      <c r="D4142" s="873">
        <f t="shared" si="249"/>
        <v>587</v>
      </c>
      <c r="E4142" s="873">
        <f t="shared" ca="1" si="250"/>
        <v>3</v>
      </c>
      <c r="F4142" s="873">
        <f t="shared" ca="1" si="251"/>
        <v>62</v>
      </c>
      <c r="G4142" s="873"/>
      <c r="H4142" s="877" t="str">
        <f t="shared" ca="1" si="252"/>
        <v/>
      </c>
      <c r="I4142" s="877" t="str">
        <f t="shared" ca="1" si="253"/>
        <v/>
      </c>
    </row>
    <row r="4143" spans="1:9" x14ac:dyDescent="0.35">
      <c r="A4143" s="873" t="b">
        <f t="shared" ca="1" si="248"/>
        <v>0</v>
      </c>
      <c r="B4143" s="884" t="str">
        <f ca="1">IF(COUNTA(G$3073:G4142)=1,"",OFFSET(B4143,-COUNTA(G$3073:G4142)+1,0))</f>
        <v>a1b5500000237XjAAI</v>
      </c>
      <c r="C4143" s="878">
        <f ca="1">IF(COUNTA(G$3073:G4142)=1,"",OFFSET(C4143,-COUNTA(G$3073:G4142)+1,0))</f>
        <v>54</v>
      </c>
      <c r="D4143" s="873">
        <f t="shared" si="249"/>
        <v>588</v>
      </c>
      <c r="E4143" s="873">
        <f t="shared" ca="1" si="250"/>
        <v>4</v>
      </c>
      <c r="F4143" s="873">
        <f t="shared" ca="1" si="251"/>
        <v>62</v>
      </c>
      <c r="G4143" s="873"/>
      <c r="H4143" s="877" t="str">
        <f t="shared" ca="1" si="252"/>
        <v/>
      </c>
      <c r="I4143" s="877" t="str">
        <f t="shared" ca="1" si="253"/>
        <v/>
      </c>
    </row>
    <row r="4144" spans="1:9" x14ac:dyDescent="0.35">
      <c r="A4144" s="873" t="b">
        <f t="shared" ca="1" si="248"/>
        <v>0</v>
      </c>
      <c r="B4144" s="884" t="str">
        <f ca="1">IF(COUNTA(G$3073:G4143)=1,"",OFFSET(B4144,-COUNTA(G$3073:G4143)+1,0))</f>
        <v>a1b5500000237Z1AAI</v>
      </c>
      <c r="C4144" s="878">
        <f ca="1">IF(COUNTA(G$3073:G4143)=1,"",OFFSET(C4144,-COUNTA(G$3073:G4143)+1,0))</f>
        <v>54</v>
      </c>
      <c r="D4144" s="873">
        <f t="shared" si="249"/>
        <v>589</v>
      </c>
      <c r="E4144" s="873">
        <f t="shared" ca="1" si="250"/>
        <v>5</v>
      </c>
      <c r="F4144" s="873">
        <f t="shared" ca="1" si="251"/>
        <v>62</v>
      </c>
      <c r="G4144" s="873"/>
      <c r="H4144" s="877" t="str">
        <f t="shared" ca="1" si="252"/>
        <v/>
      </c>
      <c r="I4144" s="877" t="str">
        <f t="shared" ca="1" si="253"/>
        <v/>
      </c>
    </row>
    <row r="4145" spans="1:9" x14ac:dyDescent="0.35">
      <c r="A4145" s="873" t="b">
        <f t="shared" ca="1" si="248"/>
        <v>0</v>
      </c>
      <c r="B4145" s="884" t="str">
        <f ca="1">IF(COUNTA(G$3073:G4144)=1,"",OFFSET(B4145,-COUNTA(G$3073:G4144)+1,0))</f>
        <v>a1b5500000237aJAAQ</v>
      </c>
      <c r="C4145" s="878">
        <f ca="1">IF(COUNTA(G$3073:G4144)=1,"",OFFSET(C4145,-COUNTA(G$3073:G4144)+1,0))</f>
        <v>54</v>
      </c>
      <c r="D4145" s="873">
        <f t="shared" si="249"/>
        <v>590</v>
      </c>
      <c r="E4145" s="873">
        <f t="shared" ca="1" si="250"/>
        <v>6</v>
      </c>
      <c r="F4145" s="873">
        <f t="shared" ca="1" si="251"/>
        <v>62</v>
      </c>
      <c r="G4145" s="873"/>
      <c r="H4145" s="877" t="str">
        <f t="shared" ca="1" si="252"/>
        <v/>
      </c>
      <c r="I4145" s="877" t="str">
        <f t="shared" ca="1" si="253"/>
        <v/>
      </c>
    </row>
    <row r="4146" spans="1:9" x14ac:dyDescent="0.35">
      <c r="A4146" s="873" t="b">
        <f t="shared" ca="1" si="248"/>
        <v>0</v>
      </c>
      <c r="B4146" s="884" t="str">
        <f ca="1">IF(COUNTA(G$3073:G4145)=1,"",OFFSET(B4146,-COUNTA(G$3073:G4145)+1,0))</f>
        <v>a1b5500000237bbAAA</v>
      </c>
      <c r="C4146" s="878">
        <f ca="1">IF(COUNTA(G$3073:G4145)=1,"",OFFSET(C4146,-COUNTA(G$3073:G4145)+1,0))</f>
        <v>54</v>
      </c>
      <c r="D4146" s="873">
        <f t="shared" si="249"/>
        <v>591</v>
      </c>
      <c r="E4146" s="873">
        <f t="shared" ca="1" si="250"/>
        <v>7</v>
      </c>
      <c r="F4146" s="873">
        <f t="shared" ca="1" si="251"/>
        <v>62</v>
      </c>
      <c r="G4146" s="873"/>
      <c r="H4146" s="877" t="str">
        <f t="shared" ca="1" si="252"/>
        <v/>
      </c>
      <c r="I4146" s="877" t="str">
        <f t="shared" ca="1" si="253"/>
        <v/>
      </c>
    </row>
    <row r="4147" spans="1:9" x14ac:dyDescent="0.35">
      <c r="A4147" s="873" t="b">
        <f t="shared" ca="1" si="248"/>
        <v>0</v>
      </c>
      <c r="B4147" s="884" t="str">
        <f ca="1">IF(COUNTA(G$3073:G4146)=1,"",OFFSET(B4147,-COUNTA(G$3073:G4146)+1,0))</f>
        <v>a1b5500000237ctAAA</v>
      </c>
      <c r="C4147" s="878">
        <f ca="1">IF(COUNTA(G$3073:G4146)=1,"",OFFSET(C4147,-COUNTA(G$3073:G4146)+1,0))</f>
        <v>54</v>
      </c>
      <c r="D4147" s="873">
        <f t="shared" si="249"/>
        <v>592</v>
      </c>
      <c r="E4147" s="873">
        <f t="shared" ca="1" si="250"/>
        <v>8</v>
      </c>
      <c r="F4147" s="873">
        <f t="shared" ca="1" si="251"/>
        <v>62</v>
      </c>
      <c r="G4147" s="873"/>
      <c r="H4147" s="877" t="str">
        <f t="shared" ca="1" si="252"/>
        <v/>
      </c>
      <c r="I4147" s="877" t="str">
        <f t="shared" ca="1" si="253"/>
        <v/>
      </c>
    </row>
    <row r="4148" spans="1:9" x14ac:dyDescent="0.35">
      <c r="A4148" s="873" t="b">
        <f t="shared" ca="1" si="248"/>
        <v>0</v>
      </c>
      <c r="B4148" s="884" t="str">
        <f ca="1">IF(COUNTA(G$3073:G4147)=1,"",OFFSET(B4148,-COUNTA(G$3073:G4147)+1,0))</f>
        <v>a1b5500000237TsAAI</v>
      </c>
      <c r="C4148" s="878">
        <f ca="1">IF(COUNTA(G$3073:G4147)=1,"",OFFSET(C4148,-COUNTA(G$3073:G4147)+1,0))</f>
        <v>55</v>
      </c>
      <c r="D4148" s="873">
        <f t="shared" si="249"/>
        <v>593</v>
      </c>
      <c r="E4148" s="873">
        <f t="shared" ca="1" si="250"/>
        <v>1</v>
      </c>
      <c r="F4148" s="873">
        <f t="shared" ca="1" si="251"/>
        <v>63</v>
      </c>
      <c r="G4148" s="873"/>
      <c r="H4148" s="877" t="str">
        <f t="shared" ca="1" si="252"/>
        <v/>
      </c>
      <c r="I4148" s="877" t="str">
        <f t="shared" ca="1" si="253"/>
        <v/>
      </c>
    </row>
    <row r="4149" spans="1:9" x14ac:dyDescent="0.35">
      <c r="A4149" s="873" t="b">
        <f t="shared" ca="1" si="248"/>
        <v>0</v>
      </c>
      <c r="B4149" s="884" t="str">
        <f ca="1">IF(COUNTA(G$3073:G4148)=1,"",OFFSET(B4149,-COUNTA(G$3073:G4148)+1,0))</f>
        <v>a1b5500000237VAAAY</v>
      </c>
      <c r="C4149" s="878">
        <f ca="1">IF(COUNTA(G$3073:G4148)=1,"",OFFSET(C4149,-COUNTA(G$3073:G4148)+1,0))</f>
        <v>55</v>
      </c>
      <c r="D4149" s="873">
        <f t="shared" si="249"/>
        <v>594</v>
      </c>
      <c r="E4149" s="873">
        <f t="shared" ca="1" si="250"/>
        <v>2</v>
      </c>
      <c r="F4149" s="873">
        <f t="shared" ca="1" si="251"/>
        <v>63</v>
      </c>
      <c r="G4149" s="873"/>
      <c r="H4149" s="877" t="str">
        <f t="shared" ca="1" si="252"/>
        <v/>
      </c>
      <c r="I4149" s="877" t="str">
        <f t="shared" ca="1" si="253"/>
        <v/>
      </c>
    </row>
    <row r="4150" spans="1:9" x14ac:dyDescent="0.35">
      <c r="A4150" s="873" t="b">
        <f t="shared" ca="1" si="248"/>
        <v>0</v>
      </c>
      <c r="B4150" s="884" t="str">
        <f ca="1">IF(COUNTA(G$3073:G4149)=1,"",OFFSET(B4150,-COUNTA(G$3073:G4149)+1,0))</f>
        <v>a1b5500000237WSAAY</v>
      </c>
      <c r="C4150" s="878">
        <f ca="1">IF(COUNTA(G$3073:G4149)=1,"",OFFSET(C4150,-COUNTA(G$3073:G4149)+1,0))</f>
        <v>55</v>
      </c>
      <c r="D4150" s="873">
        <f t="shared" si="249"/>
        <v>595</v>
      </c>
      <c r="E4150" s="873">
        <f t="shared" ca="1" si="250"/>
        <v>3</v>
      </c>
      <c r="F4150" s="873">
        <f t="shared" ca="1" si="251"/>
        <v>63</v>
      </c>
      <c r="G4150" s="873"/>
      <c r="H4150" s="877" t="str">
        <f t="shared" ca="1" si="252"/>
        <v/>
      </c>
      <c r="I4150" s="877" t="str">
        <f t="shared" ca="1" si="253"/>
        <v/>
      </c>
    </row>
    <row r="4151" spans="1:9" x14ac:dyDescent="0.35">
      <c r="A4151" s="873" t="b">
        <f t="shared" ca="1" si="248"/>
        <v>0</v>
      </c>
      <c r="B4151" s="884" t="str">
        <f ca="1">IF(COUNTA(G$3073:G4150)=1,"",OFFSET(B4151,-COUNTA(G$3073:G4150)+1,0))</f>
        <v>a1b5500000237XkAAI</v>
      </c>
      <c r="C4151" s="878">
        <f ca="1">IF(COUNTA(G$3073:G4150)=1,"",OFFSET(C4151,-COUNTA(G$3073:G4150)+1,0))</f>
        <v>55</v>
      </c>
      <c r="D4151" s="873">
        <f t="shared" si="249"/>
        <v>596</v>
      </c>
      <c r="E4151" s="873">
        <f t="shared" ca="1" si="250"/>
        <v>4</v>
      </c>
      <c r="F4151" s="873">
        <f t="shared" ca="1" si="251"/>
        <v>63</v>
      </c>
      <c r="G4151" s="873"/>
      <c r="H4151" s="877" t="str">
        <f t="shared" ca="1" si="252"/>
        <v/>
      </c>
      <c r="I4151" s="877" t="str">
        <f t="shared" ca="1" si="253"/>
        <v/>
      </c>
    </row>
    <row r="4152" spans="1:9" x14ac:dyDescent="0.35">
      <c r="A4152" s="873" t="b">
        <f t="shared" ca="1" si="248"/>
        <v>0</v>
      </c>
      <c r="B4152" s="884" t="str">
        <f ca="1">IF(COUNTA(G$3073:G4151)=1,"",OFFSET(B4152,-COUNTA(G$3073:G4151)+1,0))</f>
        <v>a1b5500000237Z2AAI</v>
      </c>
      <c r="C4152" s="878">
        <f ca="1">IF(COUNTA(G$3073:G4151)=1,"",OFFSET(C4152,-COUNTA(G$3073:G4151)+1,0))</f>
        <v>55</v>
      </c>
      <c r="D4152" s="873">
        <f t="shared" si="249"/>
        <v>597</v>
      </c>
      <c r="E4152" s="873">
        <f t="shared" ca="1" si="250"/>
        <v>5</v>
      </c>
      <c r="F4152" s="873">
        <f t="shared" ca="1" si="251"/>
        <v>63</v>
      </c>
      <c r="G4152" s="873"/>
      <c r="H4152" s="877" t="str">
        <f t="shared" ca="1" si="252"/>
        <v/>
      </c>
      <c r="I4152" s="877" t="str">
        <f t="shared" ca="1" si="253"/>
        <v/>
      </c>
    </row>
    <row r="4153" spans="1:9" x14ac:dyDescent="0.35">
      <c r="A4153" s="873" t="b">
        <f t="shared" ca="1" si="248"/>
        <v>0</v>
      </c>
      <c r="B4153" s="884" t="str">
        <f ca="1">IF(COUNTA(G$3073:G4152)=1,"",OFFSET(B4153,-COUNTA(G$3073:G4152)+1,0))</f>
        <v>a1b5500000237aKAAQ</v>
      </c>
      <c r="C4153" s="878">
        <f ca="1">IF(COUNTA(G$3073:G4152)=1,"",OFFSET(C4153,-COUNTA(G$3073:G4152)+1,0))</f>
        <v>55</v>
      </c>
      <c r="D4153" s="873">
        <f t="shared" si="249"/>
        <v>598</v>
      </c>
      <c r="E4153" s="873">
        <f t="shared" ca="1" si="250"/>
        <v>6</v>
      </c>
      <c r="F4153" s="873">
        <f t="shared" ca="1" si="251"/>
        <v>63</v>
      </c>
      <c r="G4153" s="873"/>
      <c r="H4153" s="877" t="str">
        <f t="shared" ca="1" si="252"/>
        <v/>
      </c>
      <c r="I4153" s="877" t="str">
        <f t="shared" ca="1" si="253"/>
        <v/>
      </c>
    </row>
    <row r="4154" spans="1:9" x14ac:dyDescent="0.35">
      <c r="A4154" s="873" t="b">
        <f t="shared" ca="1" si="248"/>
        <v>0</v>
      </c>
      <c r="B4154" s="884" t="str">
        <f ca="1">IF(COUNTA(G$3073:G4153)=1,"",OFFSET(B4154,-COUNTA(G$3073:G4153)+1,0))</f>
        <v>a1b5500000237bcAAA</v>
      </c>
      <c r="C4154" s="878">
        <f ca="1">IF(COUNTA(G$3073:G4153)=1,"",OFFSET(C4154,-COUNTA(G$3073:G4153)+1,0))</f>
        <v>55</v>
      </c>
      <c r="D4154" s="873">
        <f t="shared" si="249"/>
        <v>599</v>
      </c>
      <c r="E4154" s="873">
        <f t="shared" ca="1" si="250"/>
        <v>7</v>
      </c>
      <c r="F4154" s="873">
        <f t="shared" ca="1" si="251"/>
        <v>63</v>
      </c>
      <c r="G4154" s="873"/>
      <c r="H4154" s="877" t="str">
        <f t="shared" ca="1" si="252"/>
        <v/>
      </c>
      <c r="I4154" s="877" t="str">
        <f t="shared" ca="1" si="253"/>
        <v/>
      </c>
    </row>
    <row r="4155" spans="1:9" x14ac:dyDescent="0.35">
      <c r="A4155" s="873" t="b">
        <f t="shared" ca="1" si="248"/>
        <v>0</v>
      </c>
      <c r="B4155" s="884" t="str">
        <f ca="1">IF(COUNTA(G$3073:G4154)=1,"",OFFSET(B4155,-COUNTA(G$3073:G4154)+1,0))</f>
        <v>a1b5500000237cuAAA</v>
      </c>
      <c r="C4155" s="878">
        <f ca="1">IF(COUNTA(G$3073:G4154)=1,"",OFFSET(C4155,-COUNTA(G$3073:G4154)+1,0))</f>
        <v>55</v>
      </c>
      <c r="D4155" s="873">
        <f t="shared" si="249"/>
        <v>600</v>
      </c>
      <c r="E4155" s="873">
        <f t="shared" ca="1" si="250"/>
        <v>8</v>
      </c>
      <c r="F4155" s="873">
        <f t="shared" ca="1" si="251"/>
        <v>63</v>
      </c>
      <c r="G4155" s="873"/>
      <c r="H4155" s="877" t="str">
        <f t="shared" ca="1" si="252"/>
        <v/>
      </c>
      <c r="I4155" s="877" t="str">
        <f t="shared" ca="1" si="253"/>
        <v/>
      </c>
    </row>
    <row r="4156" spans="1:9" x14ac:dyDescent="0.35">
      <c r="A4156" s="873" t="b">
        <f t="shared" ca="1" si="248"/>
        <v>0</v>
      </c>
      <c r="B4156" s="884" t="str">
        <f ca="1">IF(COUNTA(G$3073:G4155)=1,"",OFFSET(B4156,-COUNTA(G$3073:G4155)+1,0))</f>
        <v>a1b5500000237TtAAI</v>
      </c>
      <c r="C4156" s="878">
        <f ca="1">IF(COUNTA(G$3073:G4155)=1,"",OFFSET(C4156,-COUNTA(G$3073:G4155)+1,0))</f>
        <v>56</v>
      </c>
      <c r="D4156" s="873">
        <f t="shared" si="249"/>
        <v>601</v>
      </c>
      <c r="E4156" s="873">
        <f t="shared" ca="1" si="250"/>
        <v>1</v>
      </c>
      <c r="F4156" s="873">
        <f t="shared" ca="1" si="251"/>
        <v>64</v>
      </c>
      <c r="G4156" s="873"/>
      <c r="H4156" s="877" t="str">
        <f t="shared" ca="1" si="252"/>
        <v/>
      </c>
      <c r="I4156" s="877" t="str">
        <f t="shared" ca="1" si="253"/>
        <v/>
      </c>
    </row>
    <row r="4157" spans="1:9" x14ac:dyDescent="0.35">
      <c r="A4157" s="873" t="b">
        <f t="shared" ca="1" si="248"/>
        <v>0</v>
      </c>
      <c r="B4157" s="884" t="str">
        <f ca="1">IF(COUNTA(G$3073:G4156)=1,"",OFFSET(B4157,-COUNTA(G$3073:G4156)+1,0))</f>
        <v>a1b5500000237VBAAY</v>
      </c>
      <c r="C4157" s="878">
        <f ca="1">IF(COUNTA(G$3073:G4156)=1,"",OFFSET(C4157,-COUNTA(G$3073:G4156)+1,0))</f>
        <v>56</v>
      </c>
      <c r="D4157" s="873">
        <f t="shared" si="249"/>
        <v>602</v>
      </c>
      <c r="E4157" s="873">
        <f t="shared" ca="1" si="250"/>
        <v>2</v>
      </c>
      <c r="F4157" s="873">
        <f t="shared" ca="1" si="251"/>
        <v>64</v>
      </c>
      <c r="G4157" s="873"/>
      <c r="H4157" s="877" t="str">
        <f t="shared" ca="1" si="252"/>
        <v/>
      </c>
      <c r="I4157" s="877" t="str">
        <f t="shared" ca="1" si="253"/>
        <v/>
      </c>
    </row>
    <row r="4158" spans="1:9" x14ac:dyDescent="0.35">
      <c r="A4158" s="873" t="b">
        <f t="shared" ca="1" si="248"/>
        <v>0</v>
      </c>
      <c r="B4158" s="884" t="str">
        <f ca="1">IF(COUNTA(G$3073:G4157)=1,"",OFFSET(B4158,-COUNTA(G$3073:G4157)+1,0))</f>
        <v>a1b5500000237WTAAY</v>
      </c>
      <c r="C4158" s="878">
        <f ca="1">IF(COUNTA(G$3073:G4157)=1,"",OFFSET(C4158,-COUNTA(G$3073:G4157)+1,0))</f>
        <v>56</v>
      </c>
      <c r="D4158" s="873">
        <f t="shared" si="249"/>
        <v>603</v>
      </c>
      <c r="E4158" s="873">
        <f t="shared" ca="1" si="250"/>
        <v>3</v>
      </c>
      <c r="F4158" s="873">
        <f t="shared" ca="1" si="251"/>
        <v>64</v>
      </c>
      <c r="G4158" s="873"/>
      <c r="H4158" s="877" t="str">
        <f t="shared" ca="1" si="252"/>
        <v/>
      </c>
      <c r="I4158" s="877" t="str">
        <f t="shared" ca="1" si="253"/>
        <v/>
      </c>
    </row>
    <row r="4159" spans="1:9" x14ac:dyDescent="0.35">
      <c r="A4159" s="873" t="b">
        <f t="shared" ca="1" si="248"/>
        <v>0</v>
      </c>
      <c r="B4159" s="884" t="str">
        <f ca="1">IF(COUNTA(G$3073:G4158)=1,"",OFFSET(B4159,-COUNTA(G$3073:G4158)+1,0))</f>
        <v>a1b5500000237XlAAI</v>
      </c>
      <c r="C4159" s="878">
        <f ca="1">IF(COUNTA(G$3073:G4158)=1,"",OFFSET(C4159,-COUNTA(G$3073:G4158)+1,0))</f>
        <v>56</v>
      </c>
      <c r="D4159" s="873">
        <f t="shared" si="249"/>
        <v>604</v>
      </c>
      <c r="E4159" s="873">
        <f t="shared" ca="1" si="250"/>
        <v>4</v>
      </c>
      <c r="F4159" s="873">
        <f t="shared" ca="1" si="251"/>
        <v>64</v>
      </c>
      <c r="G4159" s="873"/>
      <c r="H4159" s="877" t="str">
        <f t="shared" ca="1" si="252"/>
        <v/>
      </c>
      <c r="I4159" s="877" t="str">
        <f t="shared" ca="1" si="253"/>
        <v/>
      </c>
    </row>
    <row r="4160" spans="1:9" x14ac:dyDescent="0.35">
      <c r="A4160" s="873" t="b">
        <f t="shared" ca="1" si="248"/>
        <v>0</v>
      </c>
      <c r="B4160" s="884" t="str">
        <f ca="1">IF(COUNTA(G$3073:G4159)=1,"",OFFSET(B4160,-COUNTA(G$3073:G4159)+1,0))</f>
        <v>a1b5500000237Z3AAI</v>
      </c>
      <c r="C4160" s="878">
        <f ca="1">IF(COUNTA(G$3073:G4159)=1,"",OFFSET(C4160,-COUNTA(G$3073:G4159)+1,0))</f>
        <v>56</v>
      </c>
      <c r="D4160" s="873">
        <f t="shared" si="249"/>
        <v>605</v>
      </c>
      <c r="E4160" s="873">
        <f t="shared" ca="1" si="250"/>
        <v>5</v>
      </c>
      <c r="F4160" s="873">
        <f t="shared" ca="1" si="251"/>
        <v>64</v>
      </c>
      <c r="G4160" s="873"/>
      <c r="H4160" s="877" t="str">
        <f t="shared" ca="1" si="252"/>
        <v/>
      </c>
      <c r="I4160" s="877" t="str">
        <f t="shared" ca="1" si="253"/>
        <v/>
      </c>
    </row>
    <row r="4161" spans="1:9" x14ac:dyDescent="0.35">
      <c r="A4161" s="873" t="b">
        <f t="shared" ca="1" si="248"/>
        <v>0</v>
      </c>
      <c r="B4161" s="884" t="str">
        <f ca="1">IF(COUNTA(G$3073:G4160)=1,"",OFFSET(B4161,-COUNTA(G$3073:G4160)+1,0))</f>
        <v>a1b5500000237aLAAQ</v>
      </c>
      <c r="C4161" s="878">
        <f ca="1">IF(COUNTA(G$3073:G4160)=1,"",OFFSET(C4161,-COUNTA(G$3073:G4160)+1,0))</f>
        <v>56</v>
      </c>
      <c r="D4161" s="873">
        <f t="shared" si="249"/>
        <v>606</v>
      </c>
      <c r="E4161" s="873">
        <f t="shared" ca="1" si="250"/>
        <v>6</v>
      </c>
      <c r="F4161" s="873">
        <f t="shared" ca="1" si="251"/>
        <v>64</v>
      </c>
      <c r="G4161" s="873"/>
      <c r="H4161" s="877" t="str">
        <f t="shared" ca="1" si="252"/>
        <v/>
      </c>
      <c r="I4161" s="877" t="str">
        <f t="shared" ca="1" si="253"/>
        <v/>
      </c>
    </row>
    <row r="4162" spans="1:9" x14ac:dyDescent="0.35">
      <c r="A4162" s="873" t="b">
        <f t="shared" ca="1" si="248"/>
        <v>0</v>
      </c>
      <c r="B4162" s="884" t="str">
        <f ca="1">IF(COUNTA(G$3073:G4161)=1,"",OFFSET(B4162,-COUNTA(G$3073:G4161)+1,0))</f>
        <v>a1b5500000237bdAAA</v>
      </c>
      <c r="C4162" s="878">
        <f ca="1">IF(COUNTA(G$3073:G4161)=1,"",OFFSET(C4162,-COUNTA(G$3073:G4161)+1,0))</f>
        <v>56</v>
      </c>
      <c r="D4162" s="873">
        <f t="shared" si="249"/>
        <v>607</v>
      </c>
      <c r="E4162" s="873">
        <f t="shared" ca="1" si="250"/>
        <v>7</v>
      </c>
      <c r="F4162" s="873">
        <f t="shared" ca="1" si="251"/>
        <v>64</v>
      </c>
      <c r="G4162" s="873"/>
      <c r="H4162" s="877" t="str">
        <f t="shared" ca="1" si="252"/>
        <v/>
      </c>
      <c r="I4162" s="877" t="str">
        <f t="shared" ca="1" si="253"/>
        <v/>
      </c>
    </row>
    <row r="4163" spans="1:9" x14ac:dyDescent="0.35">
      <c r="A4163" s="873" t="b">
        <f t="shared" ca="1" si="248"/>
        <v>0</v>
      </c>
      <c r="B4163" s="884" t="str">
        <f ca="1">IF(COUNTA(G$3073:G4162)=1,"",OFFSET(B4163,-COUNTA(G$3073:G4162)+1,0))</f>
        <v>a1b5500000237cvAAA</v>
      </c>
      <c r="C4163" s="878">
        <f ca="1">IF(COUNTA(G$3073:G4162)=1,"",OFFSET(C4163,-COUNTA(G$3073:G4162)+1,0))</f>
        <v>56</v>
      </c>
      <c r="D4163" s="873">
        <f t="shared" si="249"/>
        <v>608</v>
      </c>
      <c r="E4163" s="873">
        <f t="shared" ca="1" si="250"/>
        <v>8</v>
      </c>
      <c r="F4163" s="873">
        <f t="shared" ca="1" si="251"/>
        <v>64</v>
      </c>
      <c r="G4163" s="873"/>
      <c r="H4163" s="877" t="str">
        <f t="shared" ca="1" si="252"/>
        <v/>
      </c>
      <c r="I4163" s="877" t="str">
        <f t="shared" ca="1" si="253"/>
        <v/>
      </c>
    </row>
    <row r="4164" spans="1:9" x14ac:dyDescent="0.35">
      <c r="A4164" s="873" t="b">
        <f t="shared" ref="A4164:A4195" ca="1" si="254">IF(OR(AND(H4164&lt;&gt;"", H4164&lt;&gt;0), AND(I4164&lt;&gt;"",I4164&lt;&gt;0)),TRUE,FALSE)</f>
        <v>0</v>
      </c>
      <c r="B4164" s="884" t="str">
        <f ca="1">IF(COUNTA(G$3073:G4163)=1,"",OFFSET(B4164,-COUNTA(G$3073:G4163)+1,0))</f>
        <v>a1b5500000237TuAAI</v>
      </c>
      <c r="C4164" s="878">
        <f ca="1">IF(COUNTA(G$3073:G4163)=1,"",OFFSET(C4164,-COUNTA(G$3073:G4163)+1,0))</f>
        <v>57</v>
      </c>
      <c r="D4164" s="873">
        <f t="shared" ref="D4164:D4195" si="255">D4163+1</f>
        <v>609</v>
      </c>
      <c r="E4164" s="873">
        <f t="shared" ref="E4164:E4195" ca="1" si="256">COUNTIF(C3994:C4164,C4164)</f>
        <v>1</v>
      </c>
      <c r="F4164" s="873">
        <f t="shared" ref="F4164:F4195" ca="1" si="257">IF(C4164=1,9,IF(E4163=MAX(E4162:E4164),F4162+1,F4163))</f>
        <v>65</v>
      </c>
      <c r="G4164" s="873"/>
      <c r="H4164" s="877" t="str">
        <f t="shared" ref="H4164:H4195" ca="1" si="258">CHOOSE(E4164,IFERROR(IF(INDIRECT("'WPTM - Section F'!I"&amp;F4164)=0,"",INDIRECT("'WPTM - Section F'!I"&amp;$F4164)),""),IFERROR(IF(INDIRECT("'WPTM - Section F'!K"&amp;F4164)=0,"",INDIRECT("'WPTM - Section F'!K"&amp;$F4164)),""),IFERROR(IF(INDIRECT("'WPTM - Section F'!M"&amp;F4164)=0,"",INDIRECT("'WPTM - Section F'!M"&amp;$F4164)),""),IFERROR(IF(INDIRECT("'WPTM - Section F'!O"&amp;F4164)=0,"",INDIRECT("'WPTM - Section F'!O"&amp;$F4164)),""),IFERROR(IF(INDIRECT("'WPTM - Section F'!Q"&amp;F4164)=0,"",INDIRECT("'WPTM - Section F'!Q"&amp;$F4164)),""),IFERROR(IF(INDIRECT("'WPTM - Section F'!S"&amp;F4164)=0,"",INDIRECT("'WPTM - Section F'!S"&amp;$F4164)),""),IFERROR(IF(INDIRECT("'WPTM - Section F'!U"&amp;F4164)=0,"",INDIRECT("'WPTM - Section F'!U"&amp;$F4164)),""),IFERROR(IF(INDIRECT("'WPTM - Section F'!W"&amp;F4164)=0,"",INDIRECT("'WPTM - Section F'!W"&amp;$F4164)),""),)</f>
        <v/>
      </c>
      <c r="I4164" s="877" t="str">
        <f t="shared" ref="I4164:I4195" ca="1" si="259">CHOOSE(E4164,IFERROR(IF(INDIRECT("'WPTM - Section F'!H"&amp;F4164)=0,"",INDIRECT("'WPTM - Section F'!H"&amp;$F4164)),""),IFERROR(IF(INDIRECT("'WPTM - Section F'!J"&amp;F4164)=0,"",INDIRECT("'WPTM - Section F'!J"&amp;$F4164)),""),IFERROR(IF(INDIRECT("'WPTM - Section F'!L"&amp;F4164)=0,"",INDIRECT("'WPTM - Section F'!L"&amp;$F4164)),""),IFERROR(IF(INDIRECT("'WPTM - Section F'!N"&amp;F4164)=0,"",INDIRECT("'WPTM - Section F'!N"&amp;$F4164)),""),IFERROR(IF(INDIRECT("'WPTM - Section F'!P"&amp;F4164)=0,"",INDIRECT("'WPTM - Section F'!P"&amp;$F4164)),""),IFERROR(IF(INDIRECT("'WPTM - Section F'!R"&amp;F4164)=0,"",INDIRECT("'WPTM - Section F'!R"&amp;$F4164)),""),IFERROR(IF(INDIRECT("'WPTM - Section F'!T"&amp;F4164)=0,"",INDIRECT("'WPTM - Section F'!T"&amp;$F4164)),""),IFERROR(IF(INDIRECT("'WPTM - Section F'!V"&amp;F4164)=0,"",INDIRECT("'WPTM - Section F'!V"&amp;$F4164)),""),)</f>
        <v/>
      </c>
    </row>
    <row r="4165" spans="1:9" x14ac:dyDescent="0.35">
      <c r="A4165" s="873" t="b">
        <f t="shared" ca="1" si="254"/>
        <v>0</v>
      </c>
      <c r="B4165" s="884" t="str">
        <f ca="1">IF(COUNTA(G$3073:G4164)=1,"",OFFSET(B4165,-COUNTA(G$3073:G4164)+1,0))</f>
        <v>a1b5500000237VCAAY</v>
      </c>
      <c r="C4165" s="878">
        <f ca="1">IF(COUNTA(G$3073:G4164)=1,"",OFFSET(C4165,-COUNTA(G$3073:G4164)+1,0))</f>
        <v>57</v>
      </c>
      <c r="D4165" s="873">
        <f t="shared" si="255"/>
        <v>610</v>
      </c>
      <c r="E4165" s="873">
        <f t="shared" ca="1" si="256"/>
        <v>2</v>
      </c>
      <c r="F4165" s="873">
        <f t="shared" ca="1" si="257"/>
        <v>65</v>
      </c>
      <c r="G4165" s="873"/>
      <c r="H4165" s="877" t="str">
        <f t="shared" ca="1" si="258"/>
        <v/>
      </c>
      <c r="I4165" s="877" t="str">
        <f t="shared" ca="1" si="259"/>
        <v/>
      </c>
    </row>
    <row r="4166" spans="1:9" x14ac:dyDescent="0.35">
      <c r="A4166" s="873" t="b">
        <f t="shared" ca="1" si="254"/>
        <v>0</v>
      </c>
      <c r="B4166" s="884" t="str">
        <f ca="1">IF(COUNTA(G$3073:G4165)=1,"",OFFSET(B4166,-COUNTA(G$3073:G4165)+1,0))</f>
        <v>a1b5500000237WUAAY</v>
      </c>
      <c r="C4166" s="878">
        <f ca="1">IF(COUNTA(G$3073:G4165)=1,"",OFFSET(C4166,-COUNTA(G$3073:G4165)+1,0))</f>
        <v>57</v>
      </c>
      <c r="D4166" s="873">
        <f t="shared" si="255"/>
        <v>611</v>
      </c>
      <c r="E4166" s="873">
        <f t="shared" ca="1" si="256"/>
        <v>3</v>
      </c>
      <c r="F4166" s="873">
        <f t="shared" ca="1" si="257"/>
        <v>65</v>
      </c>
      <c r="G4166" s="873"/>
      <c r="H4166" s="877" t="str">
        <f t="shared" ca="1" si="258"/>
        <v/>
      </c>
      <c r="I4166" s="877" t="str">
        <f t="shared" ca="1" si="259"/>
        <v/>
      </c>
    </row>
    <row r="4167" spans="1:9" x14ac:dyDescent="0.35">
      <c r="A4167" s="873" t="b">
        <f t="shared" ca="1" si="254"/>
        <v>0</v>
      </c>
      <c r="B4167" s="884" t="str">
        <f ca="1">IF(COUNTA(G$3073:G4166)=1,"",OFFSET(B4167,-COUNTA(G$3073:G4166)+1,0))</f>
        <v>a1b5500000237XmAAI</v>
      </c>
      <c r="C4167" s="878">
        <f ca="1">IF(COUNTA(G$3073:G4166)=1,"",OFFSET(C4167,-COUNTA(G$3073:G4166)+1,0))</f>
        <v>57</v>
      </c>
      <c r="D4167" s="873">
        <f t="shared" si="255"/>
        <v>612</v>
      </c>
      <c r="E4167" s="873">
        <f t="shared" ca="1" si="256"/>
        <v>4</v>
      </c>
      <c r="F4167" s="873">
        <f t="shared" ca="1" si="257"/>
        <v>65</v>
      </c>
      <c r="G4167" s="873"/>
      <c r="H4167" s="877" t="str">
        <f t="shared" ca="1" si="258"/>
        <v/>
      </c>
      <c r="I4167" s="877" t="str">
        <f t="shared" ca="1" si="259"/>
        <v/>
      </c>
    </row>
    <row r="4168" spans="1:9" x14ac:dyDescent="0.35">
      <c r="A4168" s="873" t="b">
        <f t="shared" ca="1" si="254"/>
        <v>0</v>
      </c>
      <c r="B4168" s="884" t="str">
        <f ca="1">IF(COUNTA(G$3073:G4167)=1,"",OFFSET(B4168,-COUNTA(G$3073:G4167)+1,0))</f>
        <v>a1b5500000237Z4AAI</v>
      </c>
      <c r="C4168" s="878">
        <f ca="1">IF(COUNTA(G$3073:G4167)=1,"",OFFSET(C4168,-COUNTA(G$3073:G4167)+1,0))</f>
        <v>57</v>
      </c>
      <c r="D4168" s="873">
        <f t="shared" si="255"/>
        <v>613</v>
      </c>
      <c r="E4168" s="873">
        <f t="shared" ca="1" si="256"/>
        <v>5</v>
      </c>
      <c r="F4168" s="873">
        <f t="shared" ca="1" si="257"/>
        <v>65</v>
      </c>
      <c r="G4168" s="873"/>
      <c r="H4168" s="877" t="str">
        <f t="shared" ca="1" si="258"/>
        <v/>
      </c>
      <c r="I4168" s="877" t="str">
        <f t="shared" ca="1" si="259"/>
        <v/>
      </c>
    </row>
    <row r="4169" spans="1:9" x14ac:dyDescent="0.35">
      <c r="A4169" s="873" t="b">
        <f t="shared" ca="1" si="254"/>
        <v>0</v>
      </c>
      <c r="B4169" s="884" t="str">
        <f ca="1">IF(COUNTA(G$3073:G4168)=1,"",OFFSET(B4169,-COUNTA(G$3073:G4168)+1,0))</f>
        <v>a1b5500000237aMAAQ</v>
      </c>
      <c r="C4169" s="878">
        <f ca="1">IF(COUNTA(G$3073:G4168)=1,"",OFFSET(C4169,-COUNTA(G$3073:G4168)+1,0))</f>
        <v>57</v>
      </c>
      <c r="D4169" s="873">
        <f t="shared" si="255"/>
        <v>614</v>
      </c>
      <c r="E4169" s="873">
        <f t="shared" ca="1" si="256"/>
        <v>6</v>
      </c>
      <c r="F4169" s="873">
        <f t="shared" ca="1" si="257"/>
        <v>65</v>
      </c>
      <c r="G4169" s="873"/>
      <c r="H4169" s="877" t="str">
        <f t="shared" ca="1" si="258"/>
        <v/>
      </c>
      <c r="I4169" s="877" t="str">
        <f t="shared" ca="1" si="259"/>
        <v/>
      </c>
    </row>
    <row r="4170" spans="1:9" x14ac:dyDescent="0.35">
      <c r="A4170" s="873" t="b">
        <f t="shared" ca="1" si="254"/>
        <v>0</v>
      </c>
      <c r="B4170" s="884" t="str">
        <f ca="1">IF(COUNTA(G$3073:G4169)=1,"",OFFSET(B4170,-COUNTA(G$3073:G4169)+1,0))</f>
        <v>a1b5500000237beAAA</v>
      </c>
      <c r="C4170" s="878">
        <f ca="1">IF(COUNTA(G$3073:G4169)=1,"",OFFSET(C4170,-COUNTA(G$3073:G4169)+1,0))</f>
        <v>57</v>
      </c>
      <c r="D4170" s="873">
        <f t="shared" si="255"/>
        <v>615</v>
      </c>
      <c r="E4170" s="873">
        <f t="shared" ca="1" si="256"/>
        <v>7</v>
      </c>
      <c r="F4170" s="873">
        <f t="shared" ca="1" si="257"/>
        <v>65</v>
      </c>
      <c r="G4170" s="873"/>
      <c r="H4170" s="877" t="str">
        <f t="shared" ca="1" si="258"/>
        <v/>
      </c>
      <c r="I4170" s="877" t="str">
        <f t="shared" ca="1" si="259"/>
        <v/>
      </c>
    </row>
    <row r="4171" spans="1:9" x14ac:dyDescent="0.35">
      <c r="A4171" s="873" t="b">
        <f t="shared" ca="1" si="254"/>
        <v>0</v>
      </c>
      <c r="B4171" s="884" t="str">
        <f ca="1">IF(COUNTA(G$3073:G4170)=1,"",OFFSET(B4171,-COUNTA(G$3073:G4170)+1,0))</f>
        <v>a1b5500000237cwAAA</v>
      </c>
      <c r="C4171" s="878">
        <f ca="1">IF(COUNTA(G$3073:G4170)=1,"",OFFSET(C4171,-COUNTA(G$3073:G4170)+1,0))</f>
        <v>57</v>
      </c>
      <c r="D4171" s="873">
        <f t="shared" si="255"/>
        <v>616</v>
      </c>
      <c r="E4171" s="873">
        <f t="shared" ca="1" si="256"/>
        <v>8</v>
      </c>
      <c r="F4171" s="873">
        <f t="shared" ca="1" si="257"/>
        <v>65</v>
      </c>
      <c r="G4171" s="873"/>
      <c r="H4171" s="877" t="str">
        <f t="shared" ca="1" si="258"/>
        <v/>
      </c>
      <c r="I4171" s="877" t="str">
        <f t="shared" ca="1" si="259"/>
        <v/>
      </c>
    </row>
    <row r="4172" spans="1:9" x14ac:dyDescent="0.35">
      <c r="A4172" s="873" t="b">
        <f t="shared" ca="1" si="254"/>
        <v>0</v>
      </c>
      <c r="B4172" s="884" t="str">
        <f ca="1">IF(COUNTA(G$3073:G4171)=1,"",OFFSET(B4172,-COUNTA(G$3073:G4171)+1,0))</f>
        <v>a1b5500000237TvAAI</v>
      </c>
      <c r="C4172" s="878">
        <f ca="1">IF(COUNTA(G$3073:G4171)=1,"",OFFSET(C4172,-COUNTA(G$3073:G4171)+1,0))</f>
        <v>58</v>
      </c>
      <c r="D4172" s="873">
        <f t="shared" si="255"/>
        <v>617</v>
      </c>
      <c r="E4172" s="873">
        <f t="shared" ca="1" si="256"/>
        <v>1</v>
      </c>
      <c r="F4172" s="873">
        <f t="shared" ca="1" si="257"/>
        <v>66</v>
      </c>
      <c r="G4172" s="873"/>
      <c r="H4172" s="877" t="str">
        <f t="shared" ca="1" si="258"/>
        <v/>
      </c>
      <c r="I4172" s="877" t="str">
        <f t="shared" ca="1" si="259"/>
        <v/>
      </c>
    </row>
    <row r="4173" spans="1:9" x14ac:dyDescent="0.35">
      <c r="A4173" s="873" t="b">
        <f t="shared" ca="1" si="254"/>
        <v>0</v>
      </c>
      <c r="B4173" s="884" t="str">
        <f ca="1">IF(COUNTA(G$3073:G4172)=1,"",OFFSET(B4173,-COUNTA(G$3073:G4172)+1,0))</f>
        <v>a1b5500000237VDAAY</v>
      </c>
      <c r="C4173" s="878">
        <f ca="1">IF(COUNTA(G$3073:G4172)=1,"",OFFSET(C4173,-COUNTA(G$3073:G4172)+1,0))</f>
        <v>58</v>
      </c>
      <c r="D4173" s="873">
        <f t="shared" si="255"/>
        <v>618</v>
      </c>
      <c r="E4173" s="873">
        <f t="shared" ca="1" si="256"/>
        <v>2</v>
      </c>
      <c r="F4173" s="873">
        <f t="shared" ca="1" si="257"/>
        <v>66</v>
      </c>
      <c r="G4173" s="873"/>
      <c r="H4173" s="877" t="str">
        <f t="shared" ca="1" si="258"/>
        <v/>
      </c>
      <c r="I4173" s="877" t="str">
        <f t="shared" ca="1" si="259"/>
        <v/>
      </c>
    </row>
    <row r="4174" spans="1:9" x14ac:dyDescent="0.35">
      <c r="A4174" s="873" t="b">
        <f t="shared" ca="1" si="254"/>
        <v>0</v>
      </c>
      <c r="B4174" s="884" t="str">
        <f ca="1">IF(COUNTA(G$3073:G4173)=1,"",OFFSET(B4174,-COUNTA(G$3073:G4173)+1,0))</f>
        <v>a1b5500000237WVAAY</v>
      </c>
      <c r="C4174" s="878">
        <f ca="1">IF(COUNTA(G$3073:G4173)=1,"",OFFSET(C4174,-COUNTA(G$3073:G4173)+1,0))</f>
        <v>58</v>
      </c>
      <c r="D4174" s="873">
        <f t="shared" si="255"/>
        <v>619</v>
      </c>
      <c r="E4174" s="873">
        <f t="shared" ca="1" si="256"/>
        <v>3</v>
      </c>
      <c r="F4174" s="873">
        <f t="shared" ca="1" si="257"/>
        <v>66</v>
      </c>
      <c r="G4174" s="873"/>
      <c r="H4174" s="877" t="str">
        <f t="shared" ca="1" si="258"/>
        <v/>
      </c>
      <c r="I4174" s="877" t="str">
        <f t="shared" ca="1" si="259"/>
        <v/>
      </c>
    </row>
    <row r="4175" spans="1:9" x14ac:dyDescent="0.35">
      <c r="A4175" s="873" t="b">
        <f t="shared" ca="1" si="254"/>
        <v>0</v>
      </c>
      <c r="B4175" s="884" t="str">
        <f ca="1">IF(COUNTA(G$3073:G4174)=1,"",OFFSET(B4175,-COUNTA(G$3073:G4174)+1,0))</f>
        <v>a1b5500000237XnAAI</v>
      </c>
      <c r="C4175" s="878">
        <f ca="1">IF(COUNTA(G$3073:G4174)=1,"",OFFSET(C4175,-COUNTA(G$3073:G4174)+1,0))</f>
        <v>58</v>
      </c>
      <c r="D4175" s="873">
        <f t="shared" si="255"/>
        <v>620</v>
      </c>
      <c r="E4175" s="873">
        <f t="shared" ca="1" si="256"/>
        <v>4</v>
      </c>
      <c r="F4175" s="873">
        <f t="shared" ca="1" si="257"/>
        <v>66</v>
      </c>
      <c r="G4175" s="873"/>
      <c r="H4175" s="877" t="str">
        <f t="shared" ca="1" si="258"/>
        <v/>
      </c>
      <c r="I4175" s="877" t="str">
        <f t="shared" ca="1" si="259"/>
        <v/>
      </c>
    </row>
    <row r="4176" spans="1:9" x14ac:dyDescent="0.35">
      <c r="A4176" s="873" t="b">
        <f t="shared" ca="1" si="254"/>
        <v>0</v>
      </c>
      <c r="B4176" s="884" t="str">
        <f ca="1">IF(COUNTA(G$3073:G4175)=1,"",OFFSET(B4176,-COUNTA(G$3073:G4175)+1,0))</f>
        <v>a1b5500000237Z5AAI</v>
      </c>
      <c r="C4176" s="878">
        <f ca="1">IF(COUNTA(G$3073:G4175)=1,"",OFFSET(C4176,-COUNTA(G$3073:G4175)+1,0))</f>
        <v>58</v>
      </c>
      <c r="D4176" s="873">
        <f t="shared" si="255"/>
        <v>621</v>
      </c>
      <c r="E4176" s="873">
        <f t="shared" ca="1" si="256"/>
        <v>5</v>
      </c>
      <c r="F4176" s="873">
        <f t="shared" ca="1" si="257"/>
        <v>66</v>
      </c>
      <c r="G4176" s="873"/>
      <c r="H4176" s="877" t="str">
        <f t="shared" ca="1" si="258"/>
        <v/>
      </c>
      <c r="I4176" s="877" t="str">
        <f t="shared" ca="1" si="259"/>
        <v/>
      </c>
    </row>
    <row r="4177" spans="1:9" x14ac:dyDescent="0.35">
      <c r="A4177" s="873" t="b">
        <f t="shared" ca="1" si="254"/>
        <v>0</v>
      </c>
      <c r="B4177" s="884" t="str">
        <f ca="1">IF(COUNTA(G$3073:G4176)=1,"",OFFSET(B4177,-COUNTA(G$3073:G4176)+1,0))</f>
        <v>a1b5500000237aNAAQ</v>
      </c>
      <c r="C4177" s="878">
        <f ca="1">IF(COUNTA(G$3073:G4176)=1,"",OFFSET(C4177,-COUNTA(G$3073:G4176)+1,0))</f>
        <v>58</v>
      </c>
      <c r="D4177" s="873">
        <f t="shared" si="255"/>
        <v>622</v>
      </c>
      <c r="E4177" s="873">
        <f t="shared" ca="1" si="256"/>
        <v>6</v>
      </c>
      <c r="F4177" s="873">
        <f t="shared" ca="1" si="257"/>
        <v>66</v>
      </c>
      <c r="G4177" s="873"/>
      <c r="H4177" s="877" t="str">
        <f t="shared" ca="1" si="258"/>
        <v/>
      </c>
      <c r="I4177" s="877" t="str">
        <f t="shared" ca="1" si="259"/>
        <v/>
      </c>
    </row>
    <row r="4178" spans="1:9" x14ac:dyDescent="0.35">
      <c r="A4178" s="873" t="b">
        <f t="shared" ca="1" si="254"/>
        <v>0</v>
      </c>
      <c r="B4178" s="884" t="str">
        <f ca="1">IF(COUNTA(G$3073:G4177)=1,"",OFFSET(B4178,-COUNTA(G$3073:G4177)+1,0))</f>
        <v>a1b5500000237bfAAA</v>
      </c>
      <c r="C4178" s="878">
        <f ca="1">IF(COUNTA(G$3073:G4177)=1,"",OFFSET(C4178,-COUNTA(G$3073:G4177)+1,0))</f>
        <v>58</v>
      </c>
      <c r="D4178" s="873">
        <f t="shared" si="255"/>
        <v>623</v>
      </c>
      <c r="E4178" s="873">
        <f t="shared" ca="1" si="256"/>
        <v>7</v>
      </c>
      <c r="F4178" s="873">
        <f t="shared" ca="1" si="257"/>
        <v>66</v>
      </c>
      <c r="G4178" s="873"/>
      <c r="H4178" s="877" t="str">
        <f t="shared" ca="1" si="258"/>
        <v/>
      </c>
      <c r="I4178" s="877" t="str">
        <f t="shared" ca="1" si="259"/>
        <v/>
      </c>
    </row>
    <row r="4179" spans="1:9" x14ac:dyDescent="0.35">
      <c r="A4179" s="873" t="b">
        <f t="shared" ca="1" si="254"/>
        <v>0</v>
      </c>
      <c r="B4179" s="884" t="str">
        <f ca="1">IF(COUNTA(G$3073:G4178)=1,"",OFFSET(B4179,-COUNTA(G$3073:G4178)+1,0))</f>
        <v>a1b5500000237cxAAA</v>
      </c>
      <c r="C4179" s="878">
        <f ca="1">IF(COUNTA(G$3073:G4178)=1,"",OFFSET(C4179,-COUNTA(G$3073:G4178)+1,0))</f>
        <v>58</v>
      </c>
      <c r="D4179" s="873">
        <f t="shared" si="255"/>
        <v>624</v>
      </c>
      <c r="E4179" s="873">
        <f t="shared" ca="1" si="256"/>
        <v>8</v>
      </c>
      <c r="F4179" s="873">
        <f t="shared" ca="1" si="257"/>
        <v>66</v>
      </c>
      <c r="G4179" s="873"/>
      <c r="H4179" s="877" t="str">
        <f t="shared" ca="1" si="258"/>
        <v/>
      </c>
      <c r="I4179" s="877" t="str">
        <f t="shared" ca="1" si="259"/>
        <v/>
      </c>
    </row>
    <row r="4180" spans="1:9" x14ac:dyDescent="0.35">
      <c r="A4180" s="873" t="b">
        <f t="shared" ca="1" si="254"/>
        <v>0</v>
      </c>
      <c r="B4180" s="884" t="str">
        <f ca="1">IF(COUNTA(G$3073:G4179)=1,"",OFFSET(B4180,-COUNTA(G$3073:G4179)+1,0))</f>
        <v>a1b5500000237TwAAI</v>
      </c>
      <c r="C4180" s="878">
        <f ca="1">IF(COUNTA(G$3073:G4179)=1,"",OFFSET(C4180,-COUNTA(G$3073:G4179)+1,0))</f>
        <v>59</v>
      </c>
      <c r="D4180" s="873">
        <f t="shared" si="255"/>
        <v>625</v>
      </c>
      <c r="E4180" s="873">
        <f t="shared" ca="1" si="256"/>
        <v>1</v>
      </c>
      <c r="F4180" s="873">
        <f t="shared" ca="1" si="257"/>
        <v>67</v>
      </c>
      <c r="G4180" s="873"/>
      <c r="H4180" s="877" t="str">
        <f t="shared" ca="1" si="258"/>
        <v/>
      </c>
      <c r="I4180" s="877" t="str">
        <f t="shared" ca="1" si="259"/>
        <v/>
      </c>
    </row>
    <row r="4181" spans="1:9" x14ac:dyDescent="0.35">
      <c r="A4181" s="873" t="b">
        <f t="shared" ca="1" si="254"/>
        <v>0</v>
      </c>
      <c r="B4181" s="884" t="str">
        <f ca="1">IF(COUNTA(G$3073:G4180)=1,"",OFFSET(B4181,-COUNTA(G$3073:G4180)+1,0))</f>
        <v>a1b5500000237VEAAY</v>
      </c>
      <c r="C4181" s="878">
        <f ca="1">IF(COUNTA(G$3073:G4180)=1,"",OFFSET(C4181,-COUNTA(G$3073:G4180)+1,0))</f>
        <v>59</v>
      </c>
      <c r="D4181" s="873">
        <f t="shared" si="255"/>
        <v>626</v>
      </c>
      <c r="E4181" s="873">
        <f t="shared" ca="1" si="256"/>
        <v>2</v>
      </c>
      <c r="F4181" s="873">
        <f t="shared" ca="1" si="257"/>
        <v>67</v>
      </c>
      <c r="G4181" s="873"/>
      <c r="H4181" s="877" t="str">
        <f t="shared" ca="1" si="258"/>
        <v/>
      </c>
      <c r="I4181" s="877" t="str">
        <f t="shared" ca="1" si="259"/>
        <v/>
      </c>
    </row>
    <row r="4182" spans="1:9" x14ac:dyDescent="0.35">
      <c r="A4182" s="873" t="b">
        <f t="shared" ca="1" si="254"/>
        <v>0</v>
      </c>
      <c r="B4182" s="884" t="str">
        <f ca="1">IF(COUNTA(G$3073:G4181)=1,"",OFFSET(B4182,-COUNTA(G$3073:G4181)+1,0))</f>
        <v>a1b5500000237WWAAY</v>
      </c>
      <c r="C4182" s="878">
        <f ca="1">IF(COUNTA(G$3073:G4181)=1,"",OFFSET(C4182,-COUNTA(G$3073:G4181)+1,0))</f>
        <v>59</v>
      </c>
      <c r="D4182" s="873">
        <f t="shared" si="255"/>
        <v>627</v>
      </c>
      <c r="E4182" s="873">
        <f t="shared" ca="1" si="256"/>
        <v>3</v>
      </c>
      <c r="F4182" s="873">
        <f t="shared" ca="1" si="257"/>
        <v>67</v>
      </c>
      <c r="G4182" s="873"/>
      <c r="H4182" s="877" t="str">
        <f t="shared" ca="1" si="258"/>
        <v/>
      </c>
      <c r="I4182" s="877" t="str">
        <f t="shared" ca="1" si="259"/>
        <v/>
      </c>
    </row>
    <row r="4183" spans="1:9" x14ac:dyDescent="0.35">
      <c r="A4183" s="873" t="b">
        <f t="shared" ca="1" si="254"/>
        <v>0</v>
      </c>
      <c r="B4183" s="884" t="str">
        <f ca="1">IF(COUNTA(G$3073:G4182)=1,"",OFFSET(B4183,-COUNTA(G$3073:G4182)+1,0))</f>
        <v>a1b5500000237XoAAI</v>
      </c>
      <c r="C4183" s="878">
        <f ca="1">IF(COUNTA(G$3073:G4182)=1,"",OFFSET(C4183,-COUNTA(G$3073:G4182)+1,0))</f>
        <v>59</v>
      </c>
      <c r="D4183" s="873">
        <f t="shared" si="255"/>
        <v>628</v>
      </c>
      <c r="E4183" s="873">
        <f t="shared" ca="1" si="256"/>
        <v>4</v>
      </c>
      <c r="F4183" s="873">
        <f t="shared" ca="1" si="257"/>
        <v>67</v>
      </c>
      <c r="G4183" s="873"/>
      <c r="H4183" s="877" t="str">
        <f t="shared" ca="1" si="258"/>
        <v/>
      </c>
      <c r="I4183" s="877" t="str">
        <f t="shared" ca="1" si="259"/>
        <v/>
      </c>
    </row>
    <row r="4184" spans="1:9" x14ac:dyDescent="0.35">
      <c r="A4184" s="873" t="b">
        <f t="shared" ca="1" si="254"/>
        <v>0</v>
      </c>
      <c r="B4184" s="884" t="str">
        <f ca="1">IF(COUNTA(G$3073:G4183)=1,"",OFFSET(B4184,-COUNTA(G$3073:G4183)+1,0))</f>
        <v>a1b5500000237Z6AAI</v>
      </c>
      <c r="C4184" s="878">
        <f ca="1">IF(COUNTA(G$3073:G4183)=1,"",OFFSET(C4184,-COUNTA(G$3073:G4183)+1,0))</f>
        <v>59</v>
      </c>
      <c r="D4184" s="873">
        <f t="shared" si="255"/>
        <v>629</v>
      </c>
      <c r="E4184" s="873">
        <f t="shared" ca="1" si="256"/>
        <v>5</v>
      </c>
      <c r="F4184" s="873">
        <f t="shared" ca="1" si="257"/>
        <v>67</v>
      </c>
      <c r="G4184" s="873"/>
      <c r="H4184" s="877" t="str">
        <f t="shared" ca="1" si="258"/>
        <v/>
      </c>
      <c r="I4184" s="877" t="str">
        <f t="shared" ca="1" si="259"/>
        <v/>
      </c>
    </row>
    <row r="4185" spans="1:9" x14ac:dyDescent="0.35">
      <c r="A4185" s="873" t="b">
        <f t="shared" ca="1" si="254"/>
        <v>0</v>
      </c>
      <c r="B4185" s="884" t="str">
        <f ca="1">IF(COUNTA(G$3073:G4184)=1,"",OFFSET(B4185,-COUNTA(G$3073:G4184)+1,0))</f>
        <v>a1b5500000237aOAAQ</v>
      </c>
      <c r="C4185" s="878">
        <f ca="1">IF(COUNTA(G$3073:G4184)=1,"",OFFSET(C4185,-COUNTA(G$3073:G4184)+1,0))</f>
        <v>59</v>
      </c>
      <c r="D4185" s="873">
        <f t="shared" si="255"/>
        <v>630</v>
      </c>
      <c r="E4185" s="873">
        <f t="shared" ca="1" si="256"/>
        <v>6</v>
      </c>
      <c r="F4185" s="873">
        <f t="shared" ca="1" si="257"/>
        <v>67</v>
      </c>
      <c r="G4185" s="873"/>
      <c r="H4185" s="877" t="str">
        <f t="shared" ca="1" si="258"/>
        <v/>
      </c>
      <c r="I4185" s="877" t="str">
        <f t="shared" ca="1" si="259"/>
        <v/>
      </c>
    </row>
    <row r="4186" spans="1:9" x14ac:dyDescent="0.35">
      <c r="A4186" s="873" t="b">
        <f t="shared" ca="1" si="254"/>
        <v>0</v>
      </c>
      <c r="B4186" s="884" t="str">
        <f ca="1">IF(COUNTA(G$3073:G4185)=1,"",OFFSET(B4186,-COUNTA(G$3073:G4185)+1,0))</f>
        <v>a1b5500000237bgAAA</v>
      </c>
      <c r="C4186" s="878">
        <f ca="1">IF(COUNTA(G$3073:G4185)=1,"",OFFSET(C4186,-COUNTA(G$3073:G4185)+1,0))</f>
        <v>59</v>
      </c>
      <c r="D4186" s="873">
        <f t="shared" si="255"/>
        <v>631</v>
      </c>
      <c r="E4186" s="873">
        <f t="shared" ca="1" si="256"/>
        <v>7</v>
      </c>
      <c r="F4186" s="873">
        <f t="shared" ca="1" si="257"/>
        <v>67</v>
      </c>
      <c r="G4186" s="873"/>
      <c r="H4186" s="877" t="str">
        <f t="shared" ca="1" si="258"/>
        <v/>
      </c>
      <c r="I4186" s="877" t="str">
        <f t="shared" ca="1" si="259"/>
        <v/>
      </c>
    </row>
    <row r="4187" spans="1:9" x14ac:dyDescent="0.35">
      <c r="A4187" s="873" t="b">
        <f t="shared" ca="1" si="254"/>
        <v>0</v>
      </c>
      <c r="B4187" s="884" t="str">
        <f ca="1">IF(COUNTA(G$3073:G4186)=1,"",OFFSET(B4187,-COUNTA(G$3073:G4186)+1,0))</f>
        <v>a1b5500000237cyAAA</v>
      </c>
      <c r="C4187" s="878">
        <f ca="1">IF(COUNTA(G$3073:G4186)=1,"",OFFSET(C4187,-COUNTA(G$3073:G4186)+1,0))</f>
        <v>59</v>
      </c>
      <c r="D4187" s="873">
        <f t="shared" si="255"/>
        <v>632</v>
      </c>
      <c r="E4187" s="873">
        <f t="shared" ca="1" si="256"/>
        <v>8</v>
      </c>
      <c r="F4187" s="873">
        <f t="shared" ca="1" si="257"/>
        <v>67</v>
      </c>
      <c r="G4187" s="873"/>
      <c r="H4187" s="877" t="str">
        <f t="shared" ca="1" si="258"/>
        <v/>
      </c>
      <c r="I4187" s="877" t="str">
        <f t="shared" ca="1" si="259"/>
        <v/>
      </c>
    </row>
    <row r="4188" spans="1:9" x14ac:dyDescent="0.35">
      <c r="A4188" s="873" t="b">
        <f t="shared" ca="1" si="254"/>
        <v>0</v>
      </c>
      <c r="B4188" s="884" t="str">
        <f ca="1">IF(COUNTA(G$3073:G4187)=1,"",OFFSET(B4188,-COUNTA(G$3073:G4187)+1,0))</f>
        <v>a1b5500000237TxAAI</v>
      </c>
      <c r="C4188" s="878">
        <f ca="1">IF(COUNTA(G$3073:G4187)=1,"",OFFSET(C4188,-COUNTA(G$3073:G4187)+1,0))</f>
        <v>60</v>
      </c>
      <c r="D4188" s="873">
        <f t="shared" si="255"/>
        <v>633</v>
      </c>
      <c r="E4188" s="873">
        <f t="shared" ca="1" si="256"/>
        <v>1</v>
      </c>
      <c r="F4188" s="873">
        <f t="shared" ca="1" si="257"/>
        <v>68</v>
      </c>
      <c r="G4188" s="873"/>
      <c r="H4188" s="877" t="str">
        <f t="shared" ca="1" si="258"/>
        <v/>
      </c>
      <c r="I4188" s="877" t="str">
        <f t="shared" ca="1" si="259"/>
        <v/>
      </c>
    </row>
    <row r="4189" spans="1:9" x14ac:dyDescent="0.35">
      <c r="A4189" s="873" t="b">
        <f t="shared" ca="1" si="254"/>
        <v>0</v>
      </c>
      <c r="B4189" s="884" t="str">
        <f ca="1">IF(COUNTA(G$3073:G4188)=1,"",OFFSET(B4189,-COUNTA(G$3073:G4188)+1,0))</f>
        <v>a1b5500000237VFAAY</v>
      </c>
      <c r="C4189" s="878">
        <f ca="1">IF(COUNTA(G$3073:G4188)=1,"",OFFSET(C4189,-COUNTA(G$3073:G4188)+1,0))</f>
        <v>60</v>
      </c>
      <c r="D4189" s="873">
        <f t="shared" si="255"/>
        <v>634</v>
      </c>
      <c r="E4189" s="873">
        <f t="shared" ca="1" si="256"/>
        <v>2</v>
      </c>
      <c r="F4189" s="873">
        <f t="shared" ca="1" si="257"/>
        <v>68</v>
      </c>
      <c r="G4189" s="873"/>
      <c r="H4189" s="877" t="str">
        <f t="shared" ca="1" si="258"/>
        <v/>
      </c>
      <c r="I4189" s="877" t="str">
        <f t="shared" ca="1" si="259"/>
        <v/>
      </c>
    </row>
    <row r="4190" spans="1:9" x14ac:dyDescent="0.35">
      <c r="A4190" s="873" t="b">
        <f t="shared" ca="1" si="254"/>
        <v>0</v>
      </c>
      <c r="B4190" s="884" t="str">
        <f ca="1">IF(COUNTA(G$3073:G4189)=1,"",OFFSET(B4190,-COUNTA(G$3073:G4189)+1,0))</f>
        <v>a1b5500000237WXAAY</v>
      </c>
      <c r="C4190" s="878">
        <f ca="1">IF(COUNTA(G$3073:G4189)=1,"",OFFSET(C4190,-COUNTA(G$3073:G4189)+1,0))</f>
        <v>60</v>
      </c>
      <c r="D4190" s="873">
        <f t="shared" si="255"/>
        <v>635</v>
      </c>
      <c r="E4190" s="873">
        <f t="shared" ca="1" si="256"/>
        <v>3</v>
      </c>
      <c r="F4190" s="873">
        <f t="shared" ca="1" si="257"/>
        <v>68</v>
      </c>
      <c r="G4190" s="873"/>
      <c r="H4190" s="877" t="str">
        <f t="shared" ca="1" si="258"/>
        <v/>
      </c>
      <c r="I4190" s="877" t="str">
        <f t="shared" ca="1" si="259"/>
        <v/>
      </c>
    </row>
    <row r="4191" spans="1:9" x14ac:dyDescent="0.35">
      <c r="A4191" s="873" t="b">
        <f t="shared" ca="1" si="254"/>
        <v>0</v>
      </c>
      <c r="B4191" s="884" t="str">
        <f ca="1">IF(COUNTA(G$3073:G4190)=1,"",OFFSET(B4191,-COUNTA(G$3073:G4190)+1,0))</f>
        <v>a1b5500000237XpAAI</v>
      </c>
      <c r="C4191" s="878">
        <f ca="1">IF(COUNTA(G$3073:G4190)=1,"",OFFSET(C4191,-COUNTA(G$3073:G4190)+1,0))</f>
        <v>60</v>
      </c>
      <c r="D4191" s="873">
        <f t="shared" si="255"/>
        <v>636</v>
      </c>
      <c r="E4191" s="873">
        <f t="shared" ca="1" si="256"/>
        <v>4</v>
      </c>
      <c r="F4191" s="873">
        <f t="shared" ca="1" si="257"/>
        <v>68</v>
      </c>
      <c r="G4191" s="873"/>
      <c r="H4191" s="877" t="str">
        <f t="shared" ca="1" si="258"/>
        <v/>
      </c>
      <c r="I4191" s="877" t="str">
        <f t="shared" ca="1" si="259"/>
        <v/>
      </c>
    </row>
    <row r="4192" spans="1:9" x14ac:dyDescent="0.35">
      <c r="A4192" s="873" t="b">
        <f t="shared" ca="1" si="254"/>
        <v>0</v>
      </c>
      <c r="B4192" s="884" t="str">
        <f ca="1">IF(COUNTA(G$3073:G4191)=1,"",OFFSET(B4192,-COUNTA(G$3073:G4191)+1,0))</f>
        <v>a1b5500000237Z7AAI</v>
      </c>
      <c r="C4192" s="878">
        <f ca="1">IF(COUNTA(G$3073:G4191)=1,"",OFFSET(C4192,-COUNTA(G$3073:G4191)+1,0))</f>
        <v>60</v>
      </c>
      <c r="D4192" s="873">
        <f t="shared" si="255"/>
        <v>637</v>
      </c>
      <c r="E4192" s="873">
        <f t="shared" ca="1" si="256"/>
        <v>5</v>
      </c>
      <c r="F4192" s="873">
        <f t="shared" ca="1" si="257"/>
        <v>68</v>
      </c>
      <c r="G4192" s="873"/>
      <c r="H4192" s="877" t="str">
        <f t="shared" ca="1" si="258"/>
        <v/>
      </c>
      <c r="I4192" s="877" t="str">
        <f t="shared" ca="1" si="259"/>
        <v/>
      </c>
    </row>
    <row r="4193" spans="1:10" x14ac:dyDescent="0.35">
      <c r="A4193" s="873" t="b">
        <f t="shared" ca="1" si="254"/>
        <v>0</v>
      </c>
      <c r="B4193" s="884" t="str">
        <f ca="1">IF(COUNTA(G$3073:G4192)=1,"",OFFSET(B4193,-COUNTA(G$3073:G4192)+1,0))</f>
        <v>a1b5500000237aPAAQ</v>
      </c>
      <c r="C4193" s="878">
        <f ca="1">IF(COUNTA(G$3073:G4192)=1,"",OFFSET(C4193,-COUNTA(G$3073:G4192)+1,0))</f>
        <v>60</v>
      </c>
      <c r="D4193" s="873">
        <f t="shared" si="255"/>
        <v>638</v>
      </c>
      <c r="E4193" s="873">
        <f t="shared" ca="1" si="256"/>
        <v>6</v>
      </c>
      <c r="F4193" s="873">
        <f t="shared" ca="1" si="257"/>
        <v>68</v>
      </c>
      <c r="G4193" s="873"/>
      <c r="H4193" s="877" t="str">
        <f t="shared" ca="1" si="258"/>
        <v/>
      </c>
      <c r="I4193" s="877" t="str">
        <f t="shared" ca="1" si="259"/>
        <v/>
      </c>
    </row>
    <row r="4194" spans="1:10" x14ac:dyDescent="0.35">
      <c r="A4194" s="873" t="b">
        <f t="shared" ca="1" si="254"/>
        <v>0</v>
      </c>
      <c r="B4194" s="884" t="str">
        <f ca="1">IF(COUNTA(G$3073:G4193)=1,"",OFFSET(B4194,-COUNTA(G$3073:G4193)+1,0))</f>
        <v>a1b5500000237bhAAA</v>
      </c>
      <c r="C4194" s="878">
        <f ca="1">IF(COUNTA(G$3073:G4193)=1,"",OFFSET(C4194,-COUNTA(G$3073:G4193)+1,0))</f>
        <v>60</v>
      </c>
      <c r="D4194" s="873">
        <f t="shared" si="255"/>
        <v>639</v>
      </c>
      <c r="E4194" s="873">
        <f t="shared" ca="1" si="256"/>
        <v>7</v>
      </c>
      <c r="F4194" s="873">
        <f t="shared" ca="1" si="257"/>
        <v>68</v>
      </c>
      <c r="G4194" s="873"/>
      <c r="H4194" s="877" t="str">
        <f t="shared" ca="1" si="258"/>
        <v/>
      </c>
      <c r="I4194" s="877" t="str">
        <f t="shared" ca="1" si="259"/>
        <v/>
      </c>
    </row>
    <row r="4195" spans="1:10" x14ac:dyDescent="0.35">
      <c r="A4195" s="873" t="b">
        <f t="shared" ca="1" si="254"/>
        <v>0</v>
      </c>
      <c r="B4195" s="884" t="str">
        <f ca="1">IF(COUNTA(G$3073:G4194)=1,"",OFFSET(B4195,-COUNTA(G$3073:G4194)+1,0))</f>
        <v>a1b5500000237czAAA</v>
      </c>
      <c r="C4195" s="878">
        <f ca="1">IF(COUNTA(G$3073:G4194)=1,"",OFFSET(C4195,-COUNTA(G$3073:G4194)+1,0))</f>
        <v>60</v>
      </c>
      <c r="D4195" s="873">
        <f t="shared" si="255"/>
        <v>640</v>
      </c>
      <c r="E4195" s="873">
        <f t="shared" ca="1" si="256"/>
        <v>8</v>
      </c>
      <c r="F4195" s="873">
        <f t="shared" ca="1" si="257"/>
        <v>68</v>
      </c>
      <c r="G4195" s="873"/>
      <c r="H4195" s="877" t="str">
        <f t="shared" ca="1" si="258"/>
        <v/>
      </c>
      <c r="I4195" s="877" t="str">
        <f t="shared" ca="1" si="259"/>
        <v/>
      </c>
    </row>
    <row r="4196" spans="1:10" x14ac:dyDescent="0.35">
      <c r="J4196" s="263" t="str">
        <f ca="1">IF(ROW()&gt;'Impact Indicator Target Update'!A30,"",INDIRECT("'Impact Indicators - Section B'!A"&amp;'Impact Indicator Target Update'!D30))</f>
        <v/>
      </c>
    </row>
    <row r="4197" spans="1:10" x14ac:dyDescent="0.35">
      <c r="J4197" s="263" t="str">
        <f ca="1">IF(ROW()&gt;'Impact Indicator Target Update'!A31,"",INDIRECT("'Impact Indicators - Section B'!A"&amp;'Impact Indicator Target Update'!D31))</f>
        <v/>
      </c>
    </row>
    <row r="4198" spans="1:10" x14ac:dyDescent="0.35">
      <c r="J4198" s="263" t="str">
        <f ca="1">IF(ROW()&gt;'Impact Indicator Target Update'!A32,"",INDIRECT("'Impact Indicators - Section B'!A"&amp;'Impact Indicator Target Update'!D32))</f>
        <v/>
      </c>
    </row>
    <row r="4199" spans="1:10" x14ac:dyDescent="0.35">
      <c r="J4199" s="263" t="str">
        <f ca="1">IF(ROW()&gt;'Impact Indicator Target Update'!A33,"",INDIRECT("'Impact Indicators - Section B'!A"&amp;'Impact Indicator Target Update'!D33))</f>
        <v/>
      </c>
    </row>
    <row r="4200" spans="1:10" x14ac:dyDescent="0.35">
      <c r="J4200" s="263" t="str">
        <f ca="1">IF(ROW()&gt;'Impact Indicator Target Update'!A34,"",INDIRECT("'Impact Indicators - Section B'!A"&amp;'Impact Indicator Target Update'!D34))</f>
        <v/>
      </c>
    </row>
    <row r="4201" spans="1:10" x14ac:dyDescent="0.35">
      <c r="J4201" s="263" t="str">
        <f ca="1">IF(ROW()&gt;'Impact Indicator Target Update'!A35,"",INDIRECT("'Impact Indicators - Section B'!A"&amp;'Impact Indicator Target Update'!D35))</f>
        <v/>
      </c>
    </row>
    <row r="4202" spans="1:10" x14ac:dyDescent="0.35">
      <c r="J4202" s="263" t="str">
        <f ca="1">IF(ROW()&gt;'Impact Indicator Target Update'!A36,"",INDIRECT("'Impact Indicators - Section B'!A"&amp;'Impact Indicator Target Update'!D36))</f>
        <v/>
      </c>
    </row>
    <row r="4203" spans="1:10" x14ac:dyDescent="0.35">
      <c r="J4203" s="263" t="str">
        <f ca="1">IF(ROW()&gt;'Impact Indicator Target Update'!A37,"",INDIRECT("'Impact Indicators - Section B'!A"&amp;'Impact Indicator Target Update'!D37))</f>
        <v/>
      </c>
    </row>
    <row r="4204" spans="1:10" x14ac:dyDescent="0.35">
      <c r="J4204" s="263" t="str">
        <f ca="1">IF(ROW()&gt;'Impact Indicator Target Update'!A38,"",INDIRECT("'Impact Indicators - Section B'!A"&amp;'Impact Indicator Target Update'!D38))</f>
        <v/>
      </c>
    </row>
    <row r="4205" spans="1:10" x14ac:dyDescent="0.35">
      <c r="J4205" s="263" t="str">
        <f ca="1">IF(ROW()&gt;'Impact Indicator Target Update'!A39,"",INDIRECT("'Impact Indicators - Section B'!A"&amp;'Impact Indicator Target Update'!D39))</f>
        <v/>
      </c>
    </row>
    <row r="4206" spans="1:10" x14ac:dyDescent="0.35">
      <c r="J4206" s="263" t="str">
        <f ca="1">IF(ROW()&gt;'Impact Indicator Target Update'!A40,"",INDIRECT("'Impact Indicators - Section B'!A"&amp;'Impact Indicator Target Update'!D40))</f>
        <v/>
      </c>
    </row>
    <row r="4207" spans="1:10" x14ac:dyDescent="0.35">
      <c r="J4207" s="263" t="str">
        <f ca="1">IF(ROW()&gt;'Impact Indicator Target Update'!A41,"",INDIRECT("'Impact Indicators - Section B'!A"&amp;'Impact Indicator Target Update'!D41))</f>
        <v/>
      </c>
    </row>
    <row r="4208" spans="1:10" x14ac:dyDescent="0.35">
      <c r="J4208" s="263" t="str">
        <f ca="1">IF(ROW()&gt;'Impact Indicator Target Update'!A42,"",INDIRECT("'Impact Indicators - Section B'!A"&amp;'Impact Indicator Target Update'!D42))</f>
        <v/>
      </c>
    </row>
    <row r="4209" spans="10:10" x14ac:dyDescent="0.35">
      <c r="J4209" s="263" t="str">
        <f ca="1">IF(ROW()&gt;'Impact Indicator Target Update'!A43,"",INDIRECT("'Impact Indicators - Section B'!A"&amp;'Impact Indicator Target Update'!D43))</f>
        <v/>
      </c>
    </row>
    <row r="4210" spans="10:10" x14ac:dyDescent="0.35">
      <c r="J4210" s="263" t="str">
        <f ca="1">IF(ROW()&gt;'Impact Indicator Target Update'!A44,"",INDIRECT("'Impact Indicators - Section B'!A"&amp;'Impact Indicator Target Update'!D44))</f>
        <v/>
      </c>
    </row>
    <row r="4211" spans="10:10" x14ac:dyDescent="0.35">
      <c r="J4211" s="263" t="str">
        <f ca="1">IF(ROW()&gt;'Impact Indicator Target Update'!A45,"",INDIRECT("'Impact Indicators - Section B'!A"&amp;'Impact Indicator Target Update'!D45))</f>
        <v/>
      </c>
    </row>
    <row r="4212" spans="10:10" x14ac:dyDescent="0.35">
      <c r="J4212" s="263" t="str">
        <f ca="1">IF(ROW()&gt;'Impact Indicator Target Update'!A46,"",INDIRECT("'Impact Indicators - Section B'!A"&amp;'Impact Indicator Target Update'!D46))</f>
        <v/>
      </c>
    </row>
    <row r="4213" spans="10:10" x14ac:dyDescent="0.35">
      <c r="J4213" s="263" t="str">
        <f ca="1">IF(ROW()&gt;'Impact Indicator Target Update'!A47,"",INDIRECT("'Impact Indicators - Section B'!A"&amp;'Impact Indicator Target Update'!D47))</f>
        <v/>
      </c>
    </row>
    <row r="4214" spans="10:10" x14ac:dyDescent="0.35">
      <c r="J4214" s="263" t="str">
        <f ca="1">IF(ROW()&gt;'Impact Indicator Target Update'!A48,"",INDIRECT("'Impact Indicators - Section B'!A"&amp;'Impact Indicator Target Update'!D48))</f>
        <v/>
      </c>
    </row>
    <row r="4215" spans="10:10" x14ac:dyDescent="0.35">
      <c r="J4215" s="263" t="str">
        <f ca="1">IF(ROW()&gt;'Impact Indicator Target Update'!A49,"",INDIRECT("'Impact Indicators - Section B'!A"&amp;'Impact Indicator Target Update'!D49))</f>
        <v/>
      </c>
    </row>
    <row r="4216" spans="10:10" x14ac:dyDescent="0.35">
      <c r="J4216" s="263" t="str">
        <f ca="1">IF(ROW()&gt;'Impact Indicator Target Update'!A50,"",INDIRECT("'Impact Indicators - Section B'!A"&amp;'Impact Indicator Target Update'!D50))</f>
        <v/>
      </c>
    </row>
    <row r="4217" spans="10:10" x14ac:dyDescent="0.35">
      <c r="J4217" s="263" t="str">
        <f ca="1">IF(ROW()&gt;'Impact Indicator Target Update'!A51,"",INDIRECT("'Impact Indicators - Section B'!A"&amp;'Impact Indicator Target Update'!D51))</f>
        <v/>
      </c>
    </row>
    <row r="4218" spans="10:10" x14ac:dyDescent="0.35">
      <c r="J4218" s="263" t="str">
        <f ca="1">IF(ROW()&gt;'Impact Indicator Target Update'!A52,"",INDIRECT("'Impact Indicators - Section B'!A"&amp;'Impact Indicator Target Update'!D52))</f>
        <v/>
      </c>
    </row>
    <row r="4219" spans="10:10" x14ac:dyDescent="0.35">
      <c r="J4219" s="263" t="str">
        <f ca="1">IF(ROW()&gt;'Impact Indicator Target Update'!A53,"",INDIRECT("'Impact Indicators - Section B'!A"&amp;'Impact Indicator Target Update'!D53))</f>
        <v/>
      </c>
    </row>
    <row r="4220" spans="10:10" x14ac:dyDescent="0.35">
      <c r="J4220" s="263" t="str">
        <f ca="1">IF(ROW()&gt;'Impact Indicator Target Update'!A54,"",INDIRECT("'Impact Indicators - Section B'!A"&amp;'Impact Indicator Target Update'!D54))</f>
        <v/>
      </c>
    </row>
    <row r="4221" spans="10:10" x14ac:dyDescent="0.35">
      <c r="J4221" s="263" t="str">
        <f ca="1">IF(ROW()&gt;'Impact Indicator Target Update'!A55,"",INDIRECT("'Impact Indicators - Section B'!A"&amp;'Impact Indicator Target Update'!D55))</f>
        <v/>
      </c>
    </row>
    <row r="4222" spans="10:10" x14ac:dyDescent="0.35">
      <c r="J4222" s="263" t="str">
        <f ca="1">IF(ROW()&gt;'Impact Indicator Target Update'!A56,"",INDIRECT("'Impact Indicators - Section B'!A"&amp;'Impact Indicator Target Update'!D56))</f>
        <v/>
      </c>
    </row>
    <row r="4223" spans="10:10" x14ac:dyDescent="0.35">
      <c r="J4223" s="263" t="str">
        <f ca="1">IF(ROW()&gt;'Impact Indicator Target Update'!A57,"",INDIRECT("'Impact Indicators - Section B'!A"&amp;'Impact Indicator Target Update'!D57))</f>
        <v/>
      </c>
    </row>
    <row r="4224" spans="10:10" x14ac:dyDescent="0.35">
      <c r="J4224" s="263" t="str">
        <f ca="1">IF(ROW()&gt;'Impact Indicator Target Update'!A58,"",INDIRECT("'Impact Indicators - Section B'!A"&amp;'Impact Indicator Target Update'!D58))</f>
        <v/>
      </c>
    </row>
    <row r="4225" spans="10:10" x14ac:dyDescent="0.35">
      <c r="J4225" s="263" t="str">
        <f ca="1">IF(ROW()&gt;'Impact Indicator Target Update'!A59,"",INDIRECT("'Impact Indicators - Section B'!A"&amp;'Impact Indicator Target Update'!D59))</f>
        <v/>
      </c>
    </row>
    <row r="4226" spans="10:10" x14ac:dyDescent="0.35">
      <c r="J4226" s="263" t="str">
        <f ca="1">IF(ROW()&gt;'Impact Indicator Target Update'!A60,"",INDIRECT("'Impact Indicators - Section B'!A"&amp;'Impact Indicator Target Update'!D60))</f>
        <v/>
      </c>
    </row>
    <row r="4227" spans="10:10" x14ac:dyDescent="0.35">
      <c r="J4227" s="263" t="str">
        <f ca="1">IF(ROW()&gt;'Impact Indicator Target Update'!A61,"",INDIRECT("'Impact Indicators - Section B'!A"&amp;'Impact Indicator Target Update'!D61))</f>
        <v/>
      </c>
    </row>
    <row r="4228" spans="10:10" x14ac:dyDescent="0.35">
      <c r="J4228" s="263" t="str">
        <f ca="1">IF(ROW()&gt;'Impact Indicator Target Update'!A62,"",INDIRECT("'Impact Indicators - Section B'!A"&amp;'Impact Indicator Target Update'!D62))</f>
        <v/>
      </c>
    </row>
    <row r="4229" spans="10:10" x14ac:dyDescent="0.35">
      <c r="J4229" s="263" t="str">
        <f ca="1">IF(ROW()&gt;'Impact Indicator Target Update'!A63,"",INDIRECT("'Impact Indicators - Section B'!A"&amp;'Impact Indicator Target Update'!D63))</f>
        <v/>
      </c>
    </row>
    <row r="4230" spans="10:10" x14ac:dyDescent="0.35">
      <c r="J4230" s="263" t="str">
        <f ca="1">IF(ROW()&gt;'Impact Indicator Target Update'!A64,"",INDIRECT("'Impact Indicators - Section B'!A"&amp;'Impact Indicator Target Update'!D64))</f>
        <v/>
      </c>
    </row>
    <row r="4231" spans="10:10" x14ac:dyDescent="0.35">
      <c r="J4231" s="263" t="str">
        <f ca="1">IF(ROW()&gt;'Impact Indicator Target Update'!A65,"",INDIRECT("'Impact Indicators - Section B'!A"&amp;'Impact Indicator Target Update'!D65))</f>
        <v/>
      </c>
    </row>
    <row r="4232" spans="10:10" x14ac:dyDescent="0.35">
      <c r="J4232" s="263" t="str">
        <f ca="1">IF(ROW()&gt;'Impact Indicator Target Update'!A66,"",INDIRECT("'Impact Indicators - Section B'!A"&amp;'Impact Indicator Target Update'!D66))</f>
        <v/>
      </c>
    </row>
    <row r="4233" spans="10:10" x14ac:dyDescent="0.35">
      <c r="J4233" s="263" t="str">
        <f ca="1">IF(ROW()&gt;'Impact Indicator Target Update'!A67,"",INDIRECT("'Impact Indicators - Section B'!A"&amp;'Impact Indicator Target Update'!D67))</f>
        <v/>
      </c>
    </row>
    <row r="4234" spans="10:10" x14ac:dyDescent="0.35">
      <c r="J4234" s="263" t="str">
        <f ca="1">IF(ROW()&gt;'Impact Indicator Target Update'!A68,"",INDIRECT("'Impact Indicators - Section B'!A"&amp;'Impact Indicator Target Update'!D68))</f>
        <v/>
      </c>
    </row>
    <row r="4235" spans="10:10" x14ac:dyDescent="0.35">
      <c r="J4235" s="263" t="str">
        <f ca="1">IF(ROW()&gt;'Impact Indicator Target Update'!A69,"",INDIRECT("'Impact Indicators - Section B'!A"&amp;'Impact Indicator Target Update'!D69))</f>
        <v/>
      </c>
    </row>
    <row r="4236" spans="10:10" x14ac:dyDescent="0.35">
      <c r="J4236" s="263" t="str">
        <f ca="1">IF(ROW()&gt;'Impact Indicator Target Update'!A70,"",INDIRECT("'Impact Indicators - Section B'!A"&amp;'Impact Indicator Target Update'!D70))</f>
        <v/>
      </c>
    </row>
    <row r="4237" spans="10:10" x14ac:dyDescent="0.35">
      <c r="J4237" s="263" t="str">
        <f ca="1">IF(ROW()&gt;'Impact Indicator Target Update'!A71,"",INDIRECT("'Impact Indicators - Section B'!A"&amp;'Impact Indicator Target Update'!D71))</f>
        <v/>
      </c>
    </row>
    <row r="4238" spans="10:10" x14ac:dyDescent="0.35">
      <c r="J4238" s="263" t="str">
        <f ca="1">IF(ROW()&gt;'Impact Indicator Target Update'!A72,"",INDIRECT("'Impact Indicators - Section B'!A"&amp;'Impact Indicator Target Update'!D72))</f>
        <v/>
      </c>
    </row>
    <row r="4239" spans="10:10" x14ac:dyDescent="0.35">
      <c r="J4239" s="263" t="str">
        <f ca="1">IF(ROW()&gt;'Impact Indicator Target Update'!A73,"",INDIRECT("'Impact Indicators - Section B'!A"&amp;'Impact Indicator Target Update'!D73))</f>
        <v/>
      </c>
    </row>
    <row r="4240" spans="10:10" x14ac:dyDescent="0.35">
      <c r="J4240" s="263" t="str">
        <f ca="1">IF(ROW()&gt;'Impact Indicator Target Update'!A74,"",INDIRECT("'Impact Indicators - Section B'!A"&amp;'Impact Indicator Target Update'!D74))</f>
        <v/>
      </c>
    </row>
    <row r="4241" spans="10:10" x14ac:dyDescent="0.35">
      <c r="J4241" s="263" t="str">
        <f ca="1">IF(ROW()&gt;'Impact Indicator Target Update'!A75,"",INDIRECT("'Impact Indicators - Section B'!A"&amp;'Impact Indicator Target Update'!D75))</f>
        <v/>
      </c>
    </row>
    <row r="4242" spans="10:10" x14ac:dyDescent="0.35">
      <c r="J4242" s="263" t="str">
        <f ca="1">IF(ROW()&gt;'Impact Indicator Target Update'!A76,"",INDIRECT("'Impact Indicators - Section B'!A"&amp;'Impact Indicator Target Update'!D76))</f>
        <v/>
      </c>
    </row>
    <row r="4243" spans="10:10" x14ac:dyDescent="0.35">
      <c r="J4243" s="263" t="str">
        <f ca="1">IF(ROW()&gt;'Impact Indicator Target Update'!A77,"",INDIRECT("'Impact Indicators - Section B'!A"&amp;'Impact Indicator Target Update'!D77))</f>
        <v/>
      </c>
    </row>
    <row r="4244" spans="10:10" x14ac:dyDescent="0.35">
      <c r="J4244" s="263" t="str">
        <f ca="1">IF(ROW()&gt;'Impact Indicator Target Update'!A78,"",INDIRECT("'Impact Indicators - Section B'!A"&amp;'Impact Indicator Target Update'!D78))</f>
        <v/>
      </c>
    </row>
    <row r="4245" spans="10:10" x14ac:dyDescent="0.35">
      <c r="J4245" s="263" t="str">
        <f ca="1">IF(ROW()&gt;'Impact Indicator Target Update'!A79,"",INDIRECT("'Impact Indicators - Section B'!A"&amp;'Impact Indicator Target Update'!D79))</f>
        <v/>
      </c>
    </row>
    <row r="4246" spans="10:10" x14ac:dyDescent="0.35">
      <c r="J4246" s="263" t="str">
        <f ca="1">IF(ROW()&gt;'Impact Indicator Target Update'!A80,"",INDIRECT("'Impact Indicators - Section B'!A"&amp;'Impact Indicator Target Update'!D80))</f>
        <v/>
      </c>
    </row>
    <row r="4247" spans="10:10" x14ac:dyDescent="0.35">
      <c r="J4247" s="263" t="str">
        <f ca="1">IF(ROW()&gt;'Impact Indicator Target Update'!A81,"",INDIRECT("'Impact Indicators - Section B'!A"&amp;'Impact Indicator Target Update'!D81))</f>
        <v/>
      </c>
    </row>
    <row r="4248" spans="10:10" x14ac:dyDescent="0.35">
      <c r="J4248" s="263" t="str">
        <f ca="1">IF(ROW()&gt;'Impact Indicator Target Update'!A82,"",INDIRECT("'Impact Indicators - Section B'!A"&amp;'Impact Indicator Target Update'!D82))</f>
        <v/>
      </c>
    </row>
    <row r="4249" spans="10:10" x14ac:dyDescent="0.35">
      <c r="J4249" s="263" t="str">
        <f ca="1">IF(ROW()&gt;'Impact Indicator Target Update'!A83,"",INDIRECT("'Impact Indicators - Section B'!A"&amp;'Impact Indicator Target Update'!D83))</f>
        <v/>
      </c>
    </row>
    <row r="4250" spans="10:10" x14ac:dyDescent="0.35">
      <c r="J4250" s="263" t="str">
        <f ca="1">IF(ROW()&gt;'Impact Indicator Target Update'!A84,"",INDIRECT("'Impact Indicators - Section B'!A"&amp;'Impact Indicator Target Update'!D84))</f>
        <v/>
      </c>
    </row>
    <row r="4251" spans="10:10" x14ac:dyDescent="0.35">
      <c r="J4251" s="263" t="str">
        <f ca="1">IF(ROW()&gt;'Impact Indicator Target Update'!A85,"",INDIRECT("'Impact Indicators - Section B'!A"&amp;'Impact Indicator Target Update'!D85))</f>
        <v/>
      </c>
    </row>
    <row r="4252" spans="10:10" x14ac:dyDescent="0.35">
      <c r="J4252" s="263" t="str">
        <f ca="1">IF(ROW()&gt;'Impact Indicator Target Update'!A86,"",INDIRECT("'Impact Indicators - Section B'!A"&amp;'Impact Indicator Target Update'!D86))</f>
        <v/>
      </c>
    </row>
    <row r="4253" spans="10:10" x14ac:dyDescent="0.35">
      <c r="J4253" s="263" t="str">
        <f ca="1">IF(ROW()&gt;'Impact Indicator Target Update'!A87,"",INDIRECT("'Impact Indicators - Section B'!A"&amp;'Impact Indicator Target Update'!D87))</f>
        <v/>
      </c>
    </row>
    <row r="4254" spans="10:10" x14ac:dyDescent="0.35">
      <c r="J4254" s="263" t="str">
        <f ca="1">IF(ROW()&gt;'Impact Indicator Target Update'!A88,"",INDIRECT("'Impact Indicators - Section B'!A"&amp;'Impact Indicator Target Update'!D88))</f>
        <v/>
      </c>
    </row>
    <row r="4255" spans="10:10" x14ac:dyDescent="0.35">
      <c r="J4255" s="263" t="str">
        <f ca="1">IF(ROW()&gt;'Impact Indicator Target Update'!A89,"",INDIRECT("'Impact Indicators - Section B'!A"&amp;'Impact Indicator Target Update'!D89))</f>
        <v/>
      </c>
    </row>
    <row r="4256" spans="10:10" x14ac:dyDescent="0.35">
      <c r="J4256" s="263" t="str">
        <f ca="1">IF(ROW()&gt;'Impact Indicator Target Update'!A90,"",INDIRECT("'Impact Indicators - Section B'!A"&amp;'Impact Indicator Target Update'!D90))</f>
        <v/>
      </c>
    </row>
    <row r="4257" spans="10:10" x14ac:dyDescent="0.35">
      <c r="J4257" s="263" t="str">
        <f ca="1">IF(ROW()&gt;'Impact Indicator Target Update'!A91,"",INDIRECT("'Impact Indicators - Section B'!A"&amp;'Impact Indicator Target Update'!D91))</f>
        <v/>
      </c>
    </row>
    <row r="4258" spans="10:10" x14ac:dyDescent="0.35">
      <c r="J4258" s="263" t="str">
        <f ca="1">IF(ROW()&gt;'Impact Indicator Target Update'!A92,"",INDIRECT("'Impact Indicators - Section B'!A"&amp;'Impact Indicator Target Update'!D92))</f>
        <v/>
      </c>
    </row>
    <row r="4259" spans="10:10" x14ac:dyDescent="0.35">
      <c r="J4259" s="263" t="str">
        <f ca="1">IF(ROW()&gt;'Impact Indicator Target Update'!A93,"",INDIRECT("'Impact Indicators - Section B'!A"&amp;'Impact Indicator Target Update'!D93))</f>
        <v/>
      </c>
    </row>
    <row r="4260" spans="10:10" x14ac:dyDescent="0.35">
      <c r="J4260" s="263" t="str">
        <f ca="1">IF(ROW()&gt;'Impact Indicator Target Update'!A94,"",INDIRECT("'Impact Indicators - Section B'!A"&amp;'Impact Indicator Target Update'!D94))</f>
        <v/>
      </c>
    </row>
    <row r="4261" spans="10:10" x14ac:dyDescent="0.35">
      <c r="J4261" s="263" t="str">
        <f ca="1">IF(ROW()&gt;'Impact Indicator Target Update'!A95,"",INDIRECT("'Impact Indicators - Section B'!A"&amp;'Impact Indicator Target Update'!D95))</f>
        <v/>
      </c>
    </row>
    <row r="4262" spans="10:10" x14ac:dyDescent="0.35">
      <c r="J4262" s="263" t="str">
        <f ca="1">IF(ROW()&gt;'Impact Indicator Target Update'!A96,"",INDIRECT("'Impact Indicators - Section B'!A"&amp;'Impact Indicator Target Update'!D96))</f>
        <v/>
      </c>
    </row>
    <row r="4263" spans="10:10" x14ac:dyDescent="0.35">
      <c r="J4263" s="263" t="str">
        <f ca="1">IF(ROW()&gt;'Impact Indicator Target Update'!A97,"",INDIRECT("'Impact Indicators - Section B'!A"&amp;'Impact Indicator Target Update'!D97))</f>
        <v/>
      </c>
    </row>
    <row r="4264" spans="10:10" x14ac:dyDescent="0.35">
      <c r="J4264" s="263" t="str">
        <f ca="1">IF(ROW()&gt;'Impact Indicator Target Update'!A98,"",INDIRECT("'Impact Indicators - Section B'!A"&amp;'Impact Indicator Target Update'!D98))</f>
        <v/>
      </c>
    </row>
    <row r="4265" spans="10:10" x14ac:dyDescent="0.35">
      <c r="J4265" s="263" t="str">
        <f ca="1">IF(ROW()&gt;'Impact Indicator Target Update'!A99,"",INDIRECT("'Impact Indicators - Section B'!A"&amp;'Impact Indicator Target Update'!D99))</f>
        <v/>
      </c>
    </row>
    <row r="4266" spans="10:10" x14ac:dyDescent="0.35">
      <c r="J4266" s="263" t="str">
        <f ca="1">IF(ROW()&gt;'Impact Indicator Target Update'!A100,"",INDIRECT("'Impact Indicators - Section B'!A"&amp;'Impact Indicator Target Update'!D100))</f>
        <v/>
      </c>
    </row>
    <row r="4267" spans="10:10" x14ac:dyDescent="0.35">
      <c r="J4267" s="263" t="str">
        <f ca="1">IF(ROW()&gt;'Impact Indicator Target Update'!A101,"",INDIRECT("'Impact Indicators - Section B'!A"&amp;'Impact Indicator Target Update'!D101))</f>
        <v/>
      </c>
    </row>
    <row r="4268" spans="10:10" x14ac:dyDescent="0.35">
      <c r="J4268" s="263" t="str">
        <f ca="1">IF(ROW()&gt;'Impact Indicator Target Update'!A102,"",INDIRECT("'Impact Indicators - Section B'!A"&amp;'Impact Indicator Target Update'!D102))</f>
        <v/>
      </c>
    </row>
    <row r="4269" spans="10:10" x14ac:dyDescent="0.35">
      <c r="J4269" s="263" t="str">
        <f ca="1">IF(ROW()&gt;'Impact Indicator Target Update'!A103,"",INDIRECT("'Impact Indicators - Section B'!A"&amp;'Impact Indicator Target Update'!D103))</f>
        <v/>
      </c>
    </row>
    <row r="4270" spans="10:10" x14ac:dyDescent="0.35">
      <c r="J4270" s="263" t="str">
        <f ca="1">IF(ROW()&gt;'Impact Indicator Target Update'!A104,"",INDIRECT("'Impact Indicators - Section B'!A"&amp;'Impact Indicator Target Update'!D104))</f>
        <v/>
      </c>
    </row>
    <row r="4271" spans="10:10" x14ac:dyDescent="0.35">
      <c r="J4271" s="263" t="str">
        <f ca="1">IF(ROW()&gt;'Impact Indicator Target Update'!A105,"",INDIRECT("'Impact Indicators - Section B'!A"&amp;'Impact Indicator Target Update'!D105))</f>
        <v/>
      </c>
    </row>
    <row r="4272" spans="10:10" x14ac:dyDescent="0.35">
      <c r="J4272" s="263" t="str">
        <f ca="1">IF(ROW()&gt;'Impact Indicator Target Update'!A106,"",INDIRECT("'Impact Indicators - Section B'!A"&amp;'Impact Indicator Target Update'!D106))</f>
        <v/>
      </c>
    </row>
    <row r="4273" spans="10:10" x14ac:dyDescent="0.35">
      <c r="J4273" s="263" t="str">
        <f ca="1">IF(ROW()&gt;'Impact Indicator Target Update'!A107,"",INDIRECT("'Impact Indicators - Section B'!A"&amp;'Impact Indicator Target Update'!D107))</f>
        <v/>
      </c>
    </row>
    <row r="4274" spans="10:10" x14ac:dyDescent="0.35">
      <c r="J4274" s="263" t="str">
        <f ca="1">IF(ROW()&gt;'Impact Indicator Target Update'!A108,"",INDIRECT("'Impact Indicators - Section B'!A"&amp;'Impact Indicator Target Update'!D108))</f>
        <v/>
      </c>
    </row>
    <row r="4275" spans="10:10" x14ac:dyDescent="0.35">
      <c r="J4275" s="263" t="str">
        <f ca="1">IF(ROW()&gt;'Impact Indicator Target Update'!A109,"",INDIRECT("'Impact Indicators - Section B'!A"&amp;'Impact Indicator Target Update'!D109))</f>
        <v/>
      </c>
    </row>
    <row r="4276" spans="10:10" x14ac:dyDescent="0.35">
      <c r="J4276" s="263" t="str">
        <f ca="1">IF(ROW()&gt;'Impact Indicator Target Update'!A110,"",INDIRECT("'Impact Indicators - Section B'!A"&amp;'Impact Indicator Target Update'!D110))</f>
        <v/>
      </c>
    </row>
    <row r="4277" spans="10:10" x14ac:dyDescent="0.35">
      <c r="J4277" s="263" t="str">
        <f ca="1">IF(ROW()&gt;'Impact Indicator Target Update'!A111,"",INDIRECT("'Impact Indicators - Section B'!A"&amp;'Impact Indicator Target Update'!D111))</f>
        <v/>
      </c>
    </row>
    <row r="4278" spans="10:10" x14ac:dyDescent="0.35">
      <c r="J4278" s="263" t="str">
        <f ca="1">IF(ROW()&gt;'Impact Indicator Target Update'!A112,"",INDIRECT("'Impact Indicators - Section B'!A"&amp;'Impact Indicator Target Update'!D112))</f>
        <v/>
      </c>
    </row>
    <row r="4279" spans="10:10" x14ac:dyDescent="0.35">
      <c r="J4279" s="263" t="str">
        <f ca="1">IF(ROW()&gt;'Impact Indicator Target Update'!A113,"",INDIRECT("'Impact Indicators - Section B'!A"&amp;'Impact Indicator Target Update'!D113))</f>
        <v/>
      </c>
    </row>
    <row r="4280" spans="10:10" x14ac:dyDescent="0.35">
      <c r="J4280" s="263" t="str">
        <f ca="1">IF(ROW()&gt;'Impact Indicator Target Update'!A114,"",INDIRECT("'Impact Indicators - Section B'!A"&amp;'Impact Indicator Target Update'!D114))</f>
        <v/>
      </c>
    </row>
    <row r="4281" spans="10:10" x14ac:dyDescent="0.35">
      <c r="J4281" s="263" t="str">
        <f ca="1">IF(ROW()&gt;'Impact Indicator Target Update'!A115,"",INDIRECT("'Impact Indicators - Section B'!A"&amp;'Impact Indicator Target Update'!D115))</f>
        <v/>
      </c>
    </row>
    <row r="4282" spans="10:10" x14ac:dyDescent="0.35">
      <c r="J4282" s="263" t="str">
        <f ca="1">IF(ROW()&gt;'Impact Indicator Target Update'!A116,"",INDIRECT("'Impact Indicators - Section B'!A"&amp;'Impact Indicator Target Update'!D116))</f>
        <v/>
      </c>
    </row>
    <row r="4283" spans="10:10" x14ac:dyDescent="0.35">
      <c r="J4283" s="263" t="str">
        <f ca="1">IF(ROW()&gt;'Impact Indicator Target Update'!A117,"",INDIRECT("'Impact Indicators - Section B'!A"&amp;'Impact Indicator Target Update'!D117))</f>
        <v/>
      </c>
    </row>
    <row r="4284" spans="10:10" x14ac:dyDescent="0.35">
      <c r="J4284" s="263" t="str">
        <f ca="1">IF(ROW()&gt;'Impact Indicator Target Update'!A118,"",INDIRECT("'Impact Indicators - Section B'!A"&amp;'Impact Indicator Target Update'!D118))</f>
        <v/>
      </c>
    </row>
    <row r="4285" spans="10:10" x14ac:dyDescent="0.35">
      <c r="J4285" s="263" t="str">
        <f ca="1">IF(ROW()&gt;'Impact Indicator Target Update'!A119,"",INDIRECT("'Impact Indicators - Section B'!A"&amp;'Impact Indicator Target Update'!D119))</f>
        <v/>
      </c>
    </row>
    <row r="4286" spans="10:10" x14ac:dyDescent="0.35">
      <c r="J4286" s="263" t="str">
        <f ca="1">IF(ROW()&gt;'Impact Indicator Target Update'!A120,"",INDIRECT("'Impact Indicators - Section B'!A"&amp;'Impact Indicator Target Update'!D120))</f>
        <v/>
      </c>
    </row>
    <row r="4287" spans="10:10" x14ac:dyDescent="0.35">
      <c r="J4287" s="263" t="str">
        <f ca="1">IF(ROW()&gt;'Impact Indicator Target Update'!A121,"",INDIRECT("'Impact Indicators - Section B'!A"&amp;'Impact Indicator Target Update'!D121))</f>
        <v/>
      </c>
    </row>
    <row r="4288" spans="10:10" x14ac:dyDescent="0.35">
      <c r="J4288" s="263" t="str">
        <f ca="1">IF(ROW()&gt;'Impact Indicator Target Update'!A122,"",INDIRECT("'Impact Indicators - Section B'!A"&amp;'Impact Indicator Target Update'!D122))</f>
        <v/>
      </c>
    </row>
    <row r="4289" spans="10:10" x14ac:dyDescent="0.35">
      <c r="J4289" s="263" t="str">
        <f ca="1">IF(ROW()&gt;'Impact Indicator Target Update'!A123,"",INDIRECT("'Impact Indicators - Section B'!A"&amp;'Impact Indicator Target Update'!D123))</f>
        <v/>
      </c>
    </row>
    <row r="4290" spans="10:10" x14ac:dyDescent="0.35">
      <c r="J4290" s="263" t="str">
        <f ca="1">IF(ROW()&gt;'Impact Indicator Target Update'!A124,"",INDIRECT("'Impact Indicators - Section B'!A"&amp;'Impact Indicator Target Update'!D124))</f>
        <v/>
      </c>
    </row>
    <row r="4291" spans="10:10" x14ac:dyDescent="0.35">
      <c r="J4291" s="263" t="str">
        <f ca="1">IF(ROW()&gt;'Impact Indicator Target Update'!A125,"",INDIRECT("'Impact Indicators - Section B'!A"&amp;'Impact Indicator Target Update'!D125))</f>
        <v/>
      </c>
    </row>
    <row r="4292" spans="10:10" x14ac:dyDescent="0.35">
      <c r="J4292" s="263" t="str">
        <f ca="1">IF(ROW()&gt;'Impact Indicator Target Update'!A126,"",INDIRECT("'Impact Indicators - Section B'!A"&amp;'Impact Indicator Target Update'!D126))</f>
        <v/>
      </c>
    </row>
    <row r="4293" spans="10:10" x14ac:dyDescent="0.35">
      <c r="J4293" s="263" t="str">
        <f ca="1">IF(ROW()&gt;'Impact Indicator Target Update'!A127,"",INDIRECT("'Impact Indicators - Section B'!A"&amp;'Impact Indicator Target Update'!D127))</f>
        <v/>
      </c>
    </row>
    <row r="4294" spans="10:10" x14ac:dyDescent="0.35">
      <c r="J4294" s="263" t="str">
        <f ca="1">IF(ROW()&gt;'Impact Indicator Target Update'!A128,"",INDIRECT("'Impact Indicators - Section B'!A"&amp;'Impact Indicator Target Update'!D128))</f>
        <v/>
      </c>
    </row>
    <row r="4295" spans="10:10" x14ac:dyDescent="0.35">
      <c r="J4295" s="263" t="str">
        <f ca="1">IF(ROW()&gt;'Impact Indicator Target Update'!A129,"",INDIRECT("'Impact Indicators - Section B'!A"&amp;'Impact Indicator Target Update'!D129))</f>
        <v/>
      </c>
    </row>
    <row r="4296" spans="10:10" x14ac:dyDescent="0.35">
      <c r="J4296" s="263" t="str">
        <f ca="1">IF(ROW()&gt;'Impact Indicator Target Update'!A130,"",INDIRECT("'Impact Indicators - Section B'!A"&amp;'Impact Indicator Target Update'!D130))</f>
        <v/>
      </c>
    </row>
    <row r="4297" spans="10:10" x14ac:dyDescent="0.35">
      <c r="J4297" s="263" t="str">
        <f ca="1">IF(ROW()&gt;'Impact Indicator Target Update'!A131,"",INDIRECT("'Impact Indicators - Section B'!A"&amp;'Impact Indicator Target Update'!D131))</f>
        <v/>
      </c>
    </row>
    <row r="4298" spans="10:10" x14ac:dyDescent="0.35">
      <c r="J4298" s="263" t="str">
        <f ca="1">IF(ROW()&gt;'Impact Indicator Target Update'!A132,"",INDIRECT("'Impact Indicators - Section B'!A"&amp;'Impact Indicator Target Update'!D132))</f>
        <v/>
      </c>
    </row>
    <row r="4299" spans="10:10" x14ac:dyDescent="0.35">
      <c r="J4299" s="263" t="str">
        <f ca="1">IF(ROW()&gt;'Impact Indicator Target Update'!A133,"",INDIRECT("'Impact Indicators - Section B'!A"&amp;'Impact Indicator Target Update'!D133))</f>
        <v/>
      </c>
    </row>
    <row r="4300" spans="10:10" x14ac:dyDescent="0.35">
      <c r="J4300" s="263" t="str">
        <f ca="1">IF(ROW()&gt;'Impact Indicator Target Update'!A134,"",INDIRECT("'Impact Indicators - Section B'!A"&amp;'Impact Indicator Target Update'!D134))</f>
        <v/>
      </c>
    </row>
    <row r="4301" spans="10:10" x14ac:dyDescent="0.35">
      <c r="J4301" s="263" t="str">
        <f ca="1">IF(ROW()&gt;'Impact Indicator Target Update'!A135,"",INDIRECT("'Impact Indicators - Section B'!A"&amp;'Impact Indicator Target Update'!D135))</f>
        <v/>
      </c>
    </row>
    <row r="4302" spans="10:10" x14ac:dyDescent="0.35">
      <c r="J4302" s="263" t="str">
        <f ca="1">IF(ROW()&gt;'Impact Indicator Target Update'!A136,"",INDIRECT("'Impact Indicators - Section B'!A"&amp;'Impact Indicator Target Update'!D136))</f>
        <v/>
      </c>
    </row>
    <row r="4303" spans="10:10" x14ac:dyDescent="0.35">
      <c r="J4303" s="263" t="str">
        <f ca="1">IF(ROW()&gt;'Impact Indicator Target Update'!A137,"",INDIRECT("'Impact Indicators - Section B'!A"&amp;'Impact Indicator Target Update'!D137))</f>
        <v/>
      </c>
    </row>
    <row r="4304" spans="10:10" x14ac:dyDescent="0.35">
      <c r="J4304" s="263" t="str">
        <f ca="1">IF(ROW()&gt;'Impact Indicator Target Update'!A138,"",INDIRECT("'Impact Indicators - Section B'!A"&amp;'Impact Indicator Target Update'!D138))</f>
        <v/>
      </c>
    </row>
    <row r="4305" spans="10:10" x14ac:dyDescent="0.35">
      <c r="J4305" s="263" t="str">
        <f ca="1">IF(ROW()&gt;'Impact Indicator Target Update'!A139,"",INDIRECT("'Impact Indicators - Section B'!A"&amp;'Impact Indicator Target Update'!D139))</f>
        <v/>
      </c>
    </row>
    <row r="4306" spans="10:10" x14ac:dyDescent="0.35">
      <c r="J4306" s="263" t="str">
        <f ca="1">IF(ROW()&gt;'Impact Indicator Target Update'!A140,"",INDIRECT("'Impact Indicators - Section B'!A"&amp;'Impact Indicator Target Update'!D140))</f>
        <v/>
      </c>
    </row>
    <row r="4307" spans="10:10" x14ac:dyDescent="0.35">
      <c r="J4307" s="263" t="str">
        <f ca="1">IF(ROW()&gt;'Impact Indicator Target Update'!A141,"",INDIRECT("'Impact Indicators - Section B'!A"&amp;'Impact Indicator Target Update'!D141))</f>
        <v/>
      </c>
    </row>
    <row r="4308" spans="10:10" x14ac:dyDescent="0.35">
      <c r="J4308" s="263" t="str">
        <f ca="1">IF(ROW()&gt;'Impact Indicator Target Update'!A142,"",INDIRECT("'Impact Indicators - Section B'!A"&amp;'Impact Indicator Target Update'!D142))</f>
        <v/>
      </c>
    </row>
    <row r="4309" spans="10:10" x14ac:dyDescent="0.35">
      <c r="J4309" s="263" t="str">
        <f ca="1">IF(ROW()&gt;'Impact Indicator Target Update'!A143,"",INDIRECT("'Impact Indicators - Section B'!A"&amp;'Impact Indicator Target Update'!D143))</f>
        <v/>
      </c>
    </row>
    <row r="4310" spans="10:10" x14ac:dyDescent="0.35">
      <c r="J4310" s="263" t="str">
        <f ca="1">IF(ROW()&gt;'Impact Indicator Target Update'!A144,"",INDIRECT("'Impact Indicators - Section B'!A"&amp;'Impact Indicator Target Update'!D144))</f>
        <v/>
      </c>
    </row>
    <row r="4311" spans="10:10" x14ac:dyDescent="0.35">
      <c r="J4311" s="263" t="str">
        <f ca="1">IF(ROW()&gt;'Impact Indicator Target Update'!A145,"",INDIRECT("'Impact Indicators - Section B'!A"&amp;'Impact Indicator Target Update'!D145))</f>
        <v/>
      </c>
    </row>
    <row r="4312" spans="10:10" x14ac:dyDescent="0.35">
      <c r="J4312" s="263" t="str">
        <f ca="1">IF(ROW()&gt;'Impact Indicator Target Update'!A146,"",INDIRECT("'Impact Indicators - Section B'!A"&amp;'Impact Indicator Target Update'!D146))</f>
        <v/>
      </c>
    </row>
    <row r="4313" spans="10:10" x14ac:dyDescent="0.35">
      <c r="J4313" s="263" t="str">
        <f ca="1">IF(ROW()&gt;'Impact Indicator Target Update'!A147,"",INDIRECT("'Impact Indicators - Section B'!A"&amp;'Impact Indicator Target Update'!D147))</f>
        <v/>
      </c>
    </row>
    <row r="4314" spans="10:10" x14ac:dyDescent="0.35">
      <c r="J4314" s="263" t="str">
        <f ca="1">IF(ROW()&gt;'Impact Indicator Target Update'!A148,"",INDIRECT("'Impact Indicators - Section B'!A"&amp;'Impact Indicator Target Update'!D148))</f>
        <v/>
      </c>
    </row>
    <row r="4315" spans="10:10" x14ac:dyDescent="0.35">
      <c r="J4315" s="263" t="str">
        <f ca="1">IF(ROW()&gt;'Impact Indicator Target Update'!A149,"",INDIRECT("'Impact Indicators - Section B'!A"&amp;'Impact Indicator Target Update'!D149))</f>
        <v/>
      </c>
    </row>
    <row r="4316" spans="10:10" x14ac:dyDescent="0.35">
      <c r="J4316" s="263" t="str">
        <f ca="1">IF(ROW()&gt;'Impact Indicator Target Update'!A150,"",INDIRECT("'Impact Indicators - Section B'!A"&amp;'Impact Indicator Target Update'!D150))</f>
        <v/>
      </c>
    </row>
    <row r="4317" spans="10:10" x14ac:dyDescent="0.35">
      <c r="J4317" s="263" t="str">
        <f ca="1">IF(ROW()&gt;'Impact Indicator Target Update'!A151,"",INDIRECT("'Impact Indicators - Section B'!A"&amp;'Impact Indicator Target Update'!D151))</f>
        <v/>
      </c>
    </row>
    <row r="4318" spans="10:10" x14ac:dyDescent="0.35">
      <c r="J4318" s="263" t="str">
        <f ca="1">IF(ROW()&gt;'Impact Indicator Target Update'!A152,"",INDIRECT("'Impact Indicators - Section B'!A"&amp;'Impact Indicator Target Update'!D152))</f>
        <v/>
      </c>
    </row>
    <row r="4319" spans="10:10" x14ac:dyDescent="0.35">
      <c r="J4319" s="263" t="str">
        <f ca="1">IF(ROW()&gt;'Impact Indicator Target Update'!A153,"",INDIRECT("'Impact Indicators - Section B'!A"&amp;'Impact Indicator Target Update'!D153))</f>
        <v/>
      </c>
    </row>
    <row r="4320" spans="10:10" x14ac:dyDescent="0.35">
      <c r="J4320" s="263" t="str">
        <f ca="1">IF(ROW()&gt;'Impact Indicator Target Update'!A154,"",INDIRECT("'Impact Indicators - Section B'!A"&amp;'Impact Indicator Target Update'!D154))</f>
        <v/>
      </c>
    </row>
    <row r="4321" spans="10:10" x14ac:dyDescent="0.35">
      <c r="J4321" s="263" t="str">
        <f ca="1">IF(ROW()&gt;'Impact Indicator Target Update'!A155,"",INDIRECT("'Impact Indicators - Section B'!A"&amp;'Impact Indicator Target Update'!D155))</f>
        <v/>
      </c>
    </row>
    <row r="4322" spans="10:10" x14ac:dyDescent="0.35">
      <c r="J4322" s="263" t="str">
        <f ca="1">IF(ROW()&gt;'Impact Indicator Target Update'!A156,"",INDIRECT("'Impact Indicators - Section B'!A"&amp;'Impact Indicator Target Update'!D156))</f>
        <v/>
      </c>
    </row>
    <row r="4323" spans="10:10" x14ac:dyDescent="0.35">
      <c r="J4323" s="263" t="str">
        <f ca="1">IF(ROW()&gt;'Impact Indicator Target Update'!A157,"",INDIRECT("'Impact Indicators - Section B'!A"&amp;'Impact Indicator Target Update'!D157))</f>
        <v/>
      </c>
    </row>
    <row r="4324" spans="10:10" x14ac:dyDescent="0.35">
      <c r="J4324" s="263" t="str">
        <f ca="1">IF(ROW()&gt;'Impact Indicator Target Update'!A158,"",INDIRECT("'Impact Indicators - Section B'!A"&amp;'Impact Indicator Target Update'!D158))</f>
        <v/>
      </c>
    </row>
    <row r="4325" spans="10:10" x14ac:dyDescent="0.35">
      <c r="J4325" s="263" t="str">
        <f ca="1">IF(ROW()&gt;'Impact Indicator Target Update'!A159,"",INDIRECT("'Impact Indicators - Section B'!A"&amp;'Impact Indicator Target Update'!D159))</f>
        <v/>
      </c>
    </row>
    <row r="4326" spans="10:10" x14ac:dyDescent="0.35">
      <c r="J4326" s="263" t="str">
        <f ca="1">IF(ROW()&gt;'Impact Indicator Target Update'!A160,"",INDIRECT("'Impact Indicators - Section B'!A"&amp;'Impact Indicator Target Update'!D160))</f>
        <v/>
      </c>
    </row>
    <row r="4327" spans="10:10" x14ac:dyDescent="0.35">
      <c r="J4327" s="263" t="str">
        <f ca="1">IF(ROW()&gt;'Impact Indicator Target Update'!A161,"",INDIRECT("'Impact Indicators - Section B'!A"&amp;'Impact Indicator Target Update'!D161))</f>
        <v/>
      </c>
    </row>
    <row r="4328" spans="10:10" x14ac:dyDescent="0.35">
      <c r="J4328" s="263" t="str">
        <f ca="1">IF(ROW()&gt;'Impact Indicator Target Update'!A162,"",INDIRECT("'Impact Indicators - Section B'!A"&amp;'Impact Indicator Target Update'!D162))</f>
        <v/>
      </c>
    </row>
    <row r="4329" spans="10:10" x14ac:dyDescent="0.35">
      <c r="J4329" s="263" t="str">
        <f ca="1">IF(ROW()&gt;'Impact Indicator Target Update'!A163,"",INDIRECT("'Impact Indicators - Section B'!A"&amp;'Impact Indicator Target Update'!D163))</f>
        <v/>
      </c>
    </row>
    <row r="4330" spans="10:10" x14ac:dyDescent="0.35">
      <c r="J4330" s="263" t="str">
        <f ca="1">IF(ROW()&gt;'Impact Indicator Target Update'!A164,"",INDIRECT("'Impact Indicators - Section B'!A"&amp;'Impact Indicator Target Update'!D164))</f>
        <v/>
      </c>
    </row>
    <row r="4331" spans="10:10" x14ac:dyDescent="0.35">
      <c r="J4331" s="263" t="str">
        <f ca="1">IF(ROW()&gt;'Impact Indicator Target Update'!A165,"",INDIRECT("'Impact Indicators - Section B'!A"&amp;'Impact Indicator Target Update'!D165))</f>
        <v/>
      </c>
    </row>
    <row r="4332" spans="10:10" x14ac:dyDescent="0.35">
      <c r="J4332" s="263" t="str">
        <f ca="1">IF(ROW()&gt;'Impact Indicator Target Update'!A166,"",INDIRECT("'Impact Indicators - Section B'!A"&amp;'Impact Indicator Target Update'!D166))</f>
        <v/>
      </c>
    </row>
    <row r="4333" spans="10:10" x14ac:dyDescent="0.35">
      <c r="J4333" s="263" t="str">
        <f ca="1">IF(ROW()&gt;'Impact Indicator Target Update'!A167,"",INDIRECT("'Impact Indicators - Section B'!A"&amp;'Impact Indicator Target Update'!D167))</f>
        <v/>
      </c>
    </row>
    <row r="4334" spans="10:10" x14ac:dyDescent="0.35">
      <c r="J4334" s="263" t="str">
        <f ca="1">IF(ROW()&gt;'Impact Indicator Target Update'!A168,"",INDIRECT("'Impact Indicators - Section B'!A"&amp;'Impact Indicator Target Update'!D168))</f>
        <v/>
      </c>
    </row>
    <row r="4335" spans="10:10" x14ac:dyDescent="0.35">
      <c r="J4335" s="263" t="str">
        <f ca="1">IF(ROW()&gt;'Impact Indicator Target Update'!A169,"",INDIRECT("'Impact Indicators - Section B'!A"&amp;'Impact Indicator Target Update'!D169))</f>
        <v/>
      </c>
    </row>
    <row r="4336" spans="10:10" x14ac:dyDescent="0.35">
      <c r="J4336" s="263" t="str">
        <f ca="1">IF(ROW()&gt;'Impact Indicator Target Update'!A170,"",INDIRECT("'Impact Indicators - Section B'!A"&amp;'Impact Indicator Target Update'!D170))</f>
        <v/>
      </c>
    </row>
    <row r="4337" spans="10:10" x14ac:dyDescent="0.35">
      <c r="J4337" s="263" t="str">
        <f ca="1">IF(ROW()&gt;'Impact Indicator Target Update'!A171,"",INDIRECT("'Impact Indicators - Section B'!A"&amp;'Impact Indicator Target Update'!D171))</f>
        <v/>
      </c>
    </row>
    <row r="4338" spans="10:10" x14ac:dyDescent="0.35">
      <c r="J4338" s="263" t="str">
        <f ca="1">IF(ROW()&gt;'Impact Indicator Target Update'!A172,"",INDIRECT("'Impact Indicators - Section B'!A"&amp;'Impact Indicator Target Update'!D172))</f>
        <v/>
      </c>
    </row>
    <row r="4339" spans="10:10" x14ac:dyDescent="0.35">
      <c r="J4339" s="263" t="str">
        <f ca="1">IF(ROW()&gt;'Impact Indicator Target Update'!A173,"",INDIRECT("'Impact Indicators - Section B'!A"&amp;'Impact Indicator Target Update'!D173))</f>
        <v/>
      </c>
    </row>
    <row r="4340" spans="10:10" x14ac:dyDescent="0.35">
      <c r="J4340" s="263" t="str">
        <f ca="1">IF(ROW()&gt;'Impact Indicator Target Update'!A174,"",INDIRECT("'Impact Indicators - Section B'!A"&amp;'Impact Indicator Target Update'!D174))</f>
        <v/>
      </c>
    </row>
    <row r="4341" spans="10:10" x14ac:dyDescent="0.35">
      <c r="J4341" s="263" t="str">
        <f ca="1">IF(ROW()&gt;'Impact Indicator Target Update'!A175,"",INDIRECT("'Impact Indicators - Section B'!A"&amp;'Impact Indicator Target Update'!D175))</f>
        <v/>
      </c>
    </row>
    <row r="4342" spans="10:10" x14ac:dyDescent="0.35">
      <c r="J4342" s="263" t="str">
        <f ca="1">IF(ROW()&gt;'Impact Indicator Target Update'!A176,"",INDIRECT("'Impact Indicators - Section B'!A"&amp;'Impact Indicator Target Update'!D176))</f>
        <v/>
      </c>
    </row>
    <row r="4343" spans="10:10" x14ac:dyDescent="0.35">
      <c r="J4343" s="263" t="str">
        <f ca="1">IF(ROW()&gt;'Impact Indicator Target Update'!A177,"",INDIRECT("'Impact Indicators - Section B'!A"&amp;'Impact Indicator Target Update'!D177))</f>
        <v/>
      </c>
    </row>
    <row r="4344" spans="10:10" x14ac:dyDescent="0.35">
      <c r="J4344" s="263" t="str">
        <f ca="1">IF(ROW()&gt;'Impact Indicator Target Update'!A178,"",INDIRECT("'Impact Indicators - Section B'!A"&amp;'Impact Indicator Target Update'!D178))</f>
        <v/>
      </c>
    </row>
    <row r="4345" spans="10:10" x14ac:dyDescent="0.35">
      <c r="J4345" s="263" t="str">
        <f ca="1">IF(ROW()&gt;'Impact Indicator Target Update'!A179,"",INDIRECT("'Impact Indicators - Section B'!A"&amp;'Impact Indicator Target Update'!D179))</f>
        <v/>
      </c>
    </row>
    <row r="4346" spans="10:10" x14ac:dyDescent="0.35">
      <c r="J4346" s="263" t="str">
        <f ca="1">IF(ROW()&gt;'Impact Indicator Target Update'!A180,"",INDIRECT("'Impact Indicators - Section B'!A"&amp;'Impact Indicator Target Update'!D180))</f>
        <v/>
      </c>
    </row>
    <row r="4347" spans="10:10" x14ac:dyDescent="0.35">
      <c r="J4347" s="263" t="str">
        <f ca="1">IF(ROW()&gt;'Impact Indicator Target Update'!A181,"",INDIRECT("'Impact Indicators - Section B'!A"&amp;'Impact Indicator Target Update'!D181))</f>
        <v/>
      </c>
    </row>
    <row r="4348" spans="10:10" x14ac:dyDescent="0.35">
      <c r="J4348" s="263" t="str">
        <f ca="1">IF(ROW()&gt;'Impact Indicator Target Update'!A182,"",INDIRECT("'Impact Indicators - Section B'!A"&amp;'Impact Indicator Target Update'!D182))</f>
        <v/>
      </c>
    </row>
    <row r="4349" spans="10:10" x14ac:dyDescent="0.35">
      <c r="J4349" s="263" t="str">
        <f ca="1">IF(ROW()&gt;'Impact Indicator Target Update'!A183,"",INDIRECT("'Impact Indicators - Section B'!A"&amp;'Impact Indicator Target Update'!D183))</f>
        <v/>
      </c>
    </row>
    <row r="4350" spans="10:10" x14ac:dyDescent="0.35">
      <c r="J4350" s="263" t="str">
        <f ca="1">IF(ROW()&gt;'Impact Indicator Target Update'!A184,"",INDIRECT("'Impact Indicators - Section B'!A"&amp;'Impact Indicator Target Update'!D184))</f>
        <v/>
      </c>
    </row>
    <row r="4351" spans="10:10" x14ac:dyDescent="0.35">
      <c r="J4351" s="263" t="str">
        <f ca="1">IF(ROW()&gt;'Impact Indicator Target Update'!A185,"",INDIRECT("'Impact Indicators - Section B'!A"&amp;'Impact Indicator Target Update'!D185))</f>
        <v/>
      </c>
    </row>
    <row r="4352" spans="10:10" x14ac:dyDescent="0.35">
      <c r="J4352" s="263" t="str">
        <f ca="1">IF(ROW()&gt;'Impact Indicator Target Update'!A186,"",INDIRECT("'Impact Indicators - Section B'!A"&amp;'Impact Indicator Target Update'!D186))</f>
        <v/>
      </c>
    </row>
    <row r="4353" spans="10:10" x14ac:dyDescent="0.35">
      <c r="J4353" s="263" t="str">
        <f ca="1">IF(ROW()&gt;'Impact Indicator Target Update'!A187,"",INDIRECT("'Impact Indicators - Section B'!A"&amp;'Impact Indicator Target Update'!D187))</f>
        <v/>
      </c>
    </row>
    <row r="4354" spans="10:10" x14ac:dyDescent="0.35">
      <c r="J4354" s="263" t="str">
        <f ca="1">IF(ROW()&gt;'Impact Indicator Target Update'!A188,"",INDIRECT("'Impact Indicators - Section B'!A"&amp;'Impact Indicator Target Update'!D188))</f>
        <v/>
      </c>
    </row>
    <row r="4355" spans="10:10" x14ac:dyDescent="0.35">
      <c r="J4355" s="263" t="str">
        <f ca="1">IF(ROW()&gt;'Impact Indicator Target Update'!A189,"",INDIRECT("'Impact Indicators - Section B'!A"&amp;'Impact Indicator Target Update'!D189))</f>
        <v/>
      </c>
    </row>
    <row r="4356" spans="10:10" x14ac:dyDescent="0.35">
      <c r="J4356" s="263" t="str">
        <f ca="1">IF(ROW()&gt;'Impact Indicator Target Update'!A190,"",INDIRECT("'Impact Indicators - Section B'!A"&amp;'Impact Indicator Target Update'!D190))</f>
        <v/>
      </c>
    </row>
    <row r="4357" spans="10:10" x14ac:dyDescent="0.35">
      <c r="J4357" s="263" t="str">
        <f ca="1">IF(ROW()&gt;'Impact Indicator Target Update'!A191,"",INDIRECT("'Impact Indicators - Section B'!A"&amp;'Impact Indicator Target Update'!D191))</f>
        <v/>
      </c>
    </row>
    <row r="4358" spans="10:10" x14ac:dyDescent="0.35">
      <c r="J4358" s="263" t="str">
        <f ca="1">IF(ROW()&gt;'Impact Indicator Target Update'!A192,"",INDIRECT("'Impact Indicators - Section B'!A"&amp;'Impact Indicator Target Update'!D192))</f>
        <v/>
      </c>
    </row>
    <row r="4359" spans="10:10" x14ac:dyDescent="0.35">
      <c r="J4359" s="263" t="str">
        <f ca="1">IF(ROW()&gt;'Impact Indicator Target Update'!A193,"",INDIRECT("'Impact Indicators - Section B'!A"&amp;'Impact Indicator Target Update'!D193))</f>
        <v/>
      </c>
    </row>
    <row r="4360" spans="10:10" x14ac:dyDescent="0.35">
      <c r="J4360" s="263" t="str">
        <f ca="1">IF(ROW()&gt;'Impact Indicator Target Update'!A194,"",INDIRECT("'Impact Indicators - Section B'!A"&amp;'Impact Indicator Target Update'!D194))</f>
        <v/>
      </c>
    </row>
    <row r="4361" spans="10:10" x14ac:dyDescent="0.35">
      <c r="J4361" s="263" t="str">
        <f ca="1">IF(ROW()&gt;'Impact Indicator Target Update'!A195,"",INDIRECT("'Impact Indicators - Section B'!A"&amp;'Impact Indicator Target Update'!D195))</f>
        <v/>
      </c>
    </row>
    <row r="4362" spans="10:10" x14ac:dyDescent="0.35">
      <c r="J4362" s="263" t="str">
        <f ca="1">IF(ROW()&gt;'Impact Indicator Target Update'!A196,"",INDIRECT("'Impact Indicators - Section B'!A"&amp;'Impact Indicator Target Update'!D196))</f>
        <v/>
      </c>
    </row>
    <row r="4363" spans="10:10" x14ac:dyDescent="0.35">
      <c r="J4363" s="263" t="str">
        <f ca="1">IF(ROW()&gt;'Impact Indicator Target Update'!A197,"",INDIRECT("'Impact Indicators - Section B'!A"&amp;'Impact Indicator Target Update'!D197))</f>
        <v/>
      </c>
    </row>
    <row r="4364" spans="10:10" x14ac:dyDescent="0.35">
      <c r="J4364" s="263" t="str">
        <f ca="1">IF(ROW()&gt;'Impact Indicator Target Update'!A198,"",INDIRECT("'Impact Indicators - Section B'!A"&amp;'Impact Indicator Target Update'!D198))</f>
        <v/>
      </c>
    </row>
    <row r="4365" spans="10:10" x14ac:dyDescent="0.35">
      <c r="J4365" s="263" t="str">
        <f ca="1">IF(ROW()&gt;'Impact Indicator Target Update'!A199,"",INDIRECT("'Impact Indicators - Section B'!A"&amp;'Impact Indicator Target Update'!D199))</f>
        <v/>
      </c>
    </row>
    <row r="4366" spans="10:10" x14ac:dyDescent="0.35">
      <c r="J4366" s="263" t="str">
        <f ca="1">IF(ROW()&gt;'Impact Indicator Target Update'!A200,"",INDIRECT("'Impact Indicators - Section B'!A"&amp;'Impact Indicator Target Update'!D200))</f>
        <v/>
      </c>
    </row>
    <row r="4367" spans="10:10" x14ac:dyDescent="0.35">
      <c r="J4367" s="263" t="str">
        <f ca="1">IF(ROW()&gt;'Impact Indicator Target Update'!A201,"",INDIRECT("'Impact Indicators - Section B'!A"&amp;'Impact Indicator Target Update'!D201))</f>
        <v/>
      </c>
    </row>
    <row r="4368" spans="10:10" x14ac:dyDescent="0.35">
      <c r="J4368" s="263" t="str">
        <f ca="1">IF(ROW()&gt;'Impact Indicator Target Update'!A202,"",INDIRECT("'Impact Indicators - Section B'!A"&amp;'Impact Indicator Target Update'!D202))</f>
        <v/>
      </c>
    </row>
    <row r="4369" spans="10:10" x14ac:dyDescent="0.35">
      <c r="J4369" s="263" t="str">
        <f ca="1">IF(ROW()&gt;'Impact Indicator Target Update'!A203,"",INDIRECT("'Impact Indicators - Section B'!A"&amp;'Impact Indicator Target Update'!D203))</f>
        <v/>
      </c>
    </row>
    <row r="4370" spans="10:10" x14ac:dyDescent="0.35">
      <c r="J4370" s="263" t="str">
        <f ca="1">IF(ROW()&gt;'Impact Indicator Target Update'!A204,"",INDIRECT("'Impact Indicators - Section B'!A"&amp;'Impact Indicator Target Update'!D204))</f>
        <v/>
      </c>
    </row>
    <row r="4371" spans="10:10" x14ac:dyDescent="0.35">
      <c r="J4371" s="263" t="str">
        <f ca="1">IF(ROW()&gt;'Impact Indicator Target Update'!A205,"",INDIRECT("'Impact Indicators - Section B'!A"&amp;'Impact Indicator Target Update'!D205))</f>
        <v/>
      </c>
    </row>
    <row r="4372" spans="10:10" x14ac:dyDescent="0.35">
      <c r="J4372" s="263" t="str">
        <f ca="1">IF(ROW()&gt;'Impact Indicator Target Update'!A206,"",INDIRECT("'Impact Indicators - Section B'!A"&amp;'Impact Indicator Target Update'!D206))</f>
        <v/>
      </c>
    </row>
    <row r="4373" spans="10:10" x14ac:dyDescent="0.35">
      <c r="J4373" s="263" t="str">
        <f ca="1">IF(ROW()&gt;'Impact Indicator Target Update'!A207,"",INDIRECT("'Impact Indicators - Section B'!A"&amp;'Impact Indicator Target Update'!D207))</f>
        <v/>
      </c>
    </row>
    <row r="4374" spans="10:10" x14ac:dyDescent="0.35">
      <c r="J4374" s="263" t="str">
        <f ca="1">IF(ROW()&gt;'Impact Indicator Target Update'!A208,"",INDIRECT("'Impact Indicators - Section B'!A"&amp;'Impact Indicator Target Update'!D208))</f>
        <v/>
      </c>
    </row>
    <row r="4375" spans="10:10" x14ac:dyDescent="0.35">
      <c r="J4375" s="263" t="str">
        <f ca="1">IF(ROW()&gt;'Impact Indicator Target Update'!A209,"",INDIRECT("'Impact Indicators - Section B'!A"&amp;'Impact Indicator Target Update'!D209))</f>
        <v/>
      </c>
    </row>
    <row r="4376" spans="10:10" x14ac:dyDescent="0.35">
      <c r="J4376" s="263" t="str">
        <f ca="1">IF(ROW()&gt;'Impact Indicator Target Update'!A210,"",INDIRECT("'Impact Indicators - Section B'!A"&amp;'Impact Indicator Target Update'!D210))</f>
        <v/>
      </c>
    </row>
    <row r="4377" spans="10:10" x14ac:dyDescent="0.35">
      <c r="J4377" s="263" t="str">
        <f ca="1">IF(ROW()&gt;'Impact Indicator Target Update'!A211,"",INDIRECT("'Impact Indicators - Section B'!A"&amp;'Impact Indicator Target Update'!D211))</f>
        <v/>
      </c>
    </row>
    <row r="4378" spans="10:10" x14ac:dyDescent="0.35">
      <c r="J4378" s="263" t="str">
        <f ca="1">IF(ROW()&gt;'Impact Indicator Target Update'!A212,"",INDIRECT("'Impact Indicators - Section B'!A"&amp;'Impact Indicator Target Update'!D212))</f>
        <v/>
      </c>
    </row>
    <row r="4379" spans="10:10" x14ac:dyDescent="0.35">
      <c r="J4379" s="263" t="str">
        <f ca="1">IF(ROW()&gt;'Impact Indicator Target Update'!A213,"",INDIRECT("'Impact Indicators - Section B'!A"&amp;'Impact Indicator Target Update'!D213))</f>
        <v/>
      </c>
    </row>
    <row r="4380" spans="10:10" x14ac:dyDescent="0.35">
      <c r="J4380" s="263" t="str">
        <f ca="1">IF(ROW()&gt;'Impact Indicator Target Update'!A214,"",INDIRECT("'Impact Indicators - Section B'!A"&amp;'Impact Indicator Target Update'!D214))</f>
        <v/>
      </c>
    </row>
    <row r="4381" spans="10:10" x14ac:dyDescent="0.35">
      <c r="J4381" s="263" t="str">
        <f ca="1">IF(ROW()&gt;'Impact Indicator Target Update'!A215,"",INDIRECT("'Impact Indicators - Section B'!A"&amp;'Impact Indicator Target Update'!D215))</f>
        <v/>
      </c>
    </row>
    <row r="4382" spans="10:10" x14ac:dyDescent="0.35">
      <c r="J4382" s="263" t="str">
        <f ca="1">IF(ROW()&gt;'Impact Indicator Target Update'!A216,"",INDIRECT("'Impact Indicators - Section B'!A"&amp;'Impact Indicator Target Update'!D216))</f>
        <v/>
      </c>
    </row>
    <row r="4383" spans="10:10" x14ac:dyDescent="0.35">
      <c r="J4383" s="263" t="str">
        <f ca="1">IF(ROW()&gt;'Impact Indicator Target Update'!A217,"",INDIRECT("'Impact Indicators - Section B'!A"&amp;'Impact Indicator Target Update'!D217))</f>
        <v/>
      </c>
    </row>
    <row r="4384" spans="10:10" x14ac:dyDescent="0.35">
      <c r="J4384" s="263" t="str">
        <f ca="1">IF(ROW()&gt;'Impact Indicator Target Update'!A218,"",INDIRECT("'Impact Indicators - Section B'!A"&amp;'Impact Indicator Target Update'!D218))</f>
        <v/>
      </c>
    </row>
    <row r="4385" spans="10:10" x14ac:dyDescent="0.35">
      <c r="J4385" s="263" t="str">
        <f ca="1">IF(ROW()&gt;'Impact Indicator Target Update'!A219,"",INDIRECT("'Impact Indicators - Section B'!A"&amp;'Impact Indicator Target Update'!D219))</f>
        <v/>
      </c>
    </row>
    <row r="4386" spans="10:10" x14ac:dyDescent="0.35">
      <c r="J4386" s="263" t="str">
        <f ca="1">IF(ROW()&gt;'Impact Indicator Target Update'!A220,"",INDIRECT("'Impact Indicators - Section B'!A"&amp;'Impact Indicator Target Update'!D220))</f>
        <v/>
      </c>
    </row>
    <row r="4387" spans="10:10" x14ac:dyDescent="0.35">
      <c r="J4387" s="263" t="str">
        <f ca="1">IF(ROW()&gt;'Impact Indicator Target Update'!A221,"",INDIRECT("'Impact Indicators - Section B'!A"&amp;'Impact Indicator Target Update'!D221))</f>
        <v/>
      </c>
    </row>
    <row r="4388" spans="10:10" x14ac:dyDescent="0.35">
      <c r="J4388" s="263" t="str">
        <f ca="1">IF(ROW()&gt;'Impact Indicator Target Update'!A222,"",INDIRECT("'Impact Indicators - Section B'!A"&amp;'Impact Indicator Target Update'!D222))</f>
        <v/>
      </c>
    </row>
    <row r="4389" spans="10:10" x14ac:dyDescent="0.35">
      <c r="J4389" s="263" t="str">
        <f ca="1">IF(ROW()&gt;'Impact Indicator Target Update'!A223,"",INDIRECT("'Impact Indicators - Section B'!A"&amp;'Impact Indicator Target Update'!D223))</f>
        <v/>
      </c>
    </row>
    <row r="4390" spans="10:10" x14ac:dyDescent="0.35">
      <c r="J4390" s="263" t="str">
        <f ca="1">IF(ROW()&gt;'Impact Indicator Target Update'!A224,"",INDIRECT("'Impact Indicators - Section B'!A"&amp;'Impact Indicator Target Update'!D224))</f>
        <v/>
      </c>
    </row>
    <row r="4391" spans="10:10" x14ac:dyDescent="0.35">
      <c r="J4391" s="263" t="str">
        <f ca="1">IF(ROW()&gt;'Impact Indicator Target Update'!A225,"",INDIRECT("'Impact Indicators - Section B'!A"&amp;'Impact Indicator Target Update'!D225))</f>
        <v/>
      </c>
    </row>
    <row r="4392" spans="10:10" x14ac:dyDescent="0.35">
      <c r="J4392" s="263" t="str">
        <f ca="1">IF(ROW()&gt;'Impact Indicator Target Update'!A226,"",INDIRECT("'Impact Indicators - Section B'!A"&amp;'Impact Indicator Target Update'!D226))</f>
        <v/>
      </c>
    </row>
    <row r="4393" spans="10:10" x14ac:dyDescent="0.35">
      <c r="J4393" s="263" t="str">
        <f ca="1">IF(ROW()&gt;'Impact Indicator Target Update'!A227,"",INDIRECT("'Impact Indicators - Section B'!A"&amp;'Impact Indicator Target Update'!D227))</f>
        <v/>
      </c>
    </row>
    <row r="4394" spans="10:10" x14ac:dyDescent="0.35">
      <c r="J4394" s="263" t="str">
        <f ca="1">IF(ROW()&gt;'Impact Indicator Target Update'!A228,"",INDIRECT("'Impact Indicators - Section B'!A"&amp;'Impact Indicator Target Update'!D228))</f>
        <v/>
      </c>
    </row>
    <row r="4395" spans="10:10" x14ac:dyDescent="0.35">
      <c r="J4395" s="263" t="str">
        <f ca="1">IF(ROW()&gt;'Impact Indicator Target Update'!A229,"",INDIRECT("'Impact Indicators - Section B'!A"&amp;'Impact Indicator Target Update'!D229))</f>
        <v/>
      </c>
    </row>
    <row r="4396" spans="10:10" x14ac:dyDescent="0.35">
      <c r="J4396" s="263" t="str">
        <f ca="1">IF(ROW()&gt;'Impact Indicator Target Update'!A230,"",INDIRECT("'Impact Indicators - Section B'!A"&amp;'Impact Indicator Target Update'!D230))</f>
        <v/>
      </c>
    </row>
    <row r="4397" spans="10:10" x14ac:dyDescent="0.35">
      <c r="J4397" s="263" t="str">
        <f ca="1">IF(ROW()&gt;'Impact Indicator Target Update'!A231,"",INDIRECT("'Impact Indicators - Section B'!A"&amp;'Impact Indicator Target Update'!D231))</f>
        <v/>
      </c>
    </row>
    <row r="4398" spans="10:10" x14ac:dyDescent="0.35">
      <c r="J4398" s="263" t="str">
        <f ca="1">IF(ROW()&gt;'Impact Indicator Target Update'!A232,"",INDIRECT("'Impact Indicators - Section B'!A"&amp;'Impact Indicator Target Update'!D232))</f>
        <v/>
      </c>
    </row>
    <row r="4399" spans="10:10" x14ac:dyDescent="0.35">
      <c r="J4399" s="263" t="str">
        <f ca="1">IF(ROW()&gt;'Impact Indicator Target Update'!A233,"",INDIRECT("'Impact Indicators - Section B'!A"&amp;'Impact Indicator Target Update'!D233))</f>
        <v/>
      </c>
    </row>
    <row r="4400" spans="10:10" x14ac:dyDescent="0.35">
      <c r="J4400" s="263" t="str">
        <f ca="1">IF(ROW()&gt;'Impact Indicator Target Update'!A234,"",INDIRECT("'Impact Indicators - Section B'!A"&amp;'Impact Indicator Target Update'!D234))</f>
        <v/>
      </c>
    </row>
    <row r="4401" spans="10:10" x14ac:dyDescent="0.35">
      <c r="J4401" s="263" t="str">
        <f ca="1">IF(ROW()&gt;'Impact Indicator Target Update'!A235,"",INDIRECT("'Impact Indicators - Section B'!A"&amp;'Impact Indicator Target Update'!D235))</f>
        <v/>
      </c>
    </row>
    <row r="4402" spans="10:10" x14ac:dyDescent="0.35">
      <c r="J4402" s="263" t="str">
        <f ca="1">IF(ROW()&gt;'Impact Indicator Target Update'!A236,"",INDIRECT("'Impact Indicators - Section B'!A"&amp;'Impact Indicator Target Update'!D236))</f>
        <v/>
      </c>
    </row>
    <row r="4403" spans="10:10" x14ac:dyDescent="0.35">
      <c r="J4403" s="263" t="str">
        <f ca="1">IF(ROW()&gt;'Impact Indicator Target Update'!A237,"",INDIRECT("'Impact Indicators - Section B'!A"&amp;'Impact Indicator Target Update'!D237))</f>
        <v/>
      </c>
    </row>
    <row r="4404" spans="10:10" x14ac:dyDescent="0.35">
      <c r="J4404" s="263" t="str">
        <f ca="1">IF(ROW()&gt;'Impact Indicator Target Update'!A238,"",INDIRECT("'Impact Indicators - Section B'!A"&amp;'Impact Indicator Target Update'!D238))</f>
        <v/>
      </c>
    </row>
    <row r="4405" spans="10:10" x14ac:dyDescent="0.35">
      <c r="J4405" s="263" t="str">
        <f ca="1">IF(ROW()&gt;'Impact Indicator Target Update'!A239,"",INDIRECT("'Impact Indicators - Section B'!A"&amp;'Impact Indicator Target Update'!D239))</f>
        <v/>
      </c>
    </row>
    <row r="4406" spans="10:10" x14ac:dyDescent="0.35">
      <c r="J4406" s="263" t="str">
        <f ca="1">IF(ROW()&gt;'Impact Indicator Target Update'!A240,"",INDIRECT("'Impact Indicators - Section B'!A"&amp;'Impact Indicator Target Update'!D240))</f>
        <v/>
      </c>
    </row>
    <row r="4407" spans="10:10" x14ac:dyDescent="0.35">
      <c r="J4407" s="263" t="str">
        <f ca="1">IF(ROW()&gt;'Impact Indicator Target Update'!A241,"",INDIRECT("'Impact Indicators - Section B'!A"&amp;'Impact Indicator Target Update'!D241))</f>
        <v/>
      </c>
    </row>
    <row r="4408" spans="10:10" x14ac:dyDescent="0.35">
      <c r="J4408" s="263" t="str">
        <f ca="1">IF(ROW()&gt;'Impact Indicator Target Update'!A242,"",INDIRECT("'Impact Indicators - Section B'!A"&amp;'Impact Indicator Target Update'!D242))</f>
        <v/>
      </c>
    </row>
    <row r="4409" spans="10:10" x14ac:dyDescent="0.35">
      <c r="J4409" s="263" t="str">
        <f ca="1">IF(ROW()&gt;'Impact Indicator Target Update'!A243,"",INDIRECT("'Impact Indicators - Section B'!A"&amp;'Impact Indicator Target Update'!D243))</f>
        <v/>
      </c>
    </row>
    <row r="4410" spans="10:10" x14ac:dyDescent="0.35">
      <c r="J4410" s="263" t="str">
        <f ca="1">IF(ROW()&gt;'Impact Indicator Target Update'!A244,"",INDIRECT("'Impact Indicators - Section B'!A"&amp;'Impact Indicator Target Update'!D244))</f>
        <v/>
      </c>
    </row>
    <row r="4411" spans="10:10" x14ac:dyDescent="0.35">
      <c r="J4411" s="263" t="str">
        <f ca="1">IF(ROW()&gt;'Impact Indicator Target Update'!A245,"",INDIRECT("'Impact Indicators - Section B'!A"&amp;'Impact Indicator Target Update'!D245))</f>
        <v/>
      </c>
    </row>
    <row r="4412" spans="10:10" x14ac:dyDescent="0.35">
      <c r="J4412" s="263" t="str">
        <f ca="1">IF(ROW()&gt;'Impact Indicator Target Update'!A246,"",INDIRECT("'Impact Indicators - Section B'!A"&amp;'Impact Indicator Target Update'!D246))</f>
        <v/>
      </c>
    </row>
    <row r="4413" spans="10:10" x14ac:dyDescent="0.35">
      <c r="J4413" s="263" t="str">
        <f ca="1">IF(ROW()&gt;'Impact Indicator Target Update'!A247,"",INDIRECT("'Impact Indicators - Section B'!A"&amp;'Impact Indicator Target Update'!D247))</f>
        <v/>
      </c>
    </row>
    <row r="4414" spans="10:10" x14ac:dyDescent="0.35">
      <c r="J4414" s="263" t="str">
        <f ca="1">IF(ROW()&gt;'Impact Indicator Target Update'!A248,"",INDIRECT("'Impact Indicators - Section B'!A"&amp;'Impact Indicator Target Update'!D248))</f>
        <v/>
      </c>
    </row>
    <row r="4415" spans="10:10" x14ac:dyDescent="0.35">
      <c r="J4415" s="263" t="str">
        <f ca="1">IF(ROW()&gt;'Impact Indicator Target Update'!A249,"",INDIRECT("'Impact Indicators - Section B'!A"&amp;'Impact Indicator Target Update'!D249))</f>
        <v/>
      </c>
    </row>
    <row r="4416" spans="10:10" x14ac:dyDescent="0.35">
      <c r="J4416" s="263" t="str">
        <f ca="1">IF(ROW()&gt;'Impact Indicator Target Update'!A250,"",INDIRECT("'Impact Indicators - Section B'!A"&amp;'Impact Indicator Target Update'!D250))</f>
        <v/>
      </c>
    </row>
    <row r="4417" spans="10:10" x14ac:dyDescent="0.35">
      <c r="J4417" s="263" t="str">
        <f ca="1">IF(ROW()&gt;'Impact Indicator Target Update'!A251,"",INDIRECT("'Impact Indicators - Section B'!A"&amp;'Impact Indicator Target Update'!D251))</f>
        <v/>
      </c>
    </row>
    <row r="4418" spans="10:10" x14ac:dyDescent="0.35">
      <c r="J4418" s="263" t="str">
        <f ca="1">IF(ROW()&gt;'Impact Indicator Target Update'!A252,"",INDIRECT("'Impact Indicators - Section B'!A"&amp;'Impact Indicator Target Update'!D252))</f>
        <v/>
      </c>
    </row>
    <row r="4419" spans="10:10" x14ac:dyDescent="0.35">
      <c r="J4419" s="263" t="str">
        <f ca="1">IF(ROW()&gt;'Impact Indicator Target Update'!A253,"",INDIRECT("'Impact Indicators - Section B'!A"&amp;'Impact Indicator Target Update'!D253))</f>
        <v/>
      </c>
    </row>
    <row r="4420" spans="10:10" x14ac:dyDescent="0.35">
      <c r="J4420" s="263" t="str">
        <f ca="1">IF(ROW()&gt;'Impact Indicator Target Update'!A254,"",INDIRECT("'Impact Indicators - Section B'!A"&amp;'Impact Indicator Target Update'!D254))</f>
        <v/>
      </c>
    </row>
    <row r="4421" spans="10:10" x14ac:dyDescent="0.35">
      <c r="J4421" s="263" t="str">
        <f ca="1">IF(ROW()&gt;'Impact Indicator Target Update'!A255,"",INDIRECT("'Impact Indicators - Section B'!A"&amp;'Impact Indicator Target Update'!D255))</f>
        <v/>
      </c>
    </row>
    <row r="4422" spans="10:10" x14ac:dyDescent="0.35">
      <c r="J4422" s="263" t="str">
        <f ca="1">IF(ROW()&gt;'Impact Indicator Target Update'!A256,"",INDIRECT("'Impact Indicators - Section B'!A"&amp;'Impact Indicator Target Update'!D256))</f>
        <v/>
      </c>
    </row>
    <row r="4423" spans="10:10" x14ac:dyDescent="0.35">
      <c r="J4423" s="263" t="str">
        <f ca="1">IF(ROW()&gt;'Impact Indicator Target Update'!A257,"",INDIRECT("'Impact Indicators - Section B'!A"&amp;'Impact Indicator Target Update'!D257))</f>
        <v/>
      </c>
    </row>
    <row r="4424" spans="10:10" x14ac:dyDescent="0.35">
      <c r="J4424" s="263" t="str">
        <f ca="1">IF(ROW()&gt;'Impact Indicator Target Update'!A258,"",INDIRECT("'Impact Indicators - Section B'!A"&amp;'Impact Indicator Target Update'!D258))</f>
        <v/>
      </c>
    </row>
    <row r="4425" spans="10:10" x14ac:dyDescent="0.35">
      <c r="J4425" s="263" t="str">
        <f ca="1">IF(ROW()&gt;'Impact Indicator Target Update'!A259,"",INDIRECT("'Impact Indicators - Section B'!A"&amp;'Impact Indicator Target Update'!D259))</f>
        <v/>
      </c>
    </row>
    <row r="4426" spans="10:10" x14ac:dyDescent="0.35">
      <c r="J4426" s="263" t="str">
        <f ca="1">IF(ROW()&gt;'Impact Indicator Target Update'!A260,"",INDIRECT("'Impact Indicators - Section B'!A"&amp;'Impact Indicator Target Update'!D260))</f>
        <v/>
      </c>
    </row>
    <row r="4427" spans="10:10" x14ac:dyDescent="0.35">
      <c r="J4427" s="263" t="str">
        <f ca="1">IF(ROW()&gt;'Impact Indicator Target Update'!A261,"",INDIRECT("'Impact Indicators - Section B'!A"&amp;'Impact Indicator Target Update'!D261))</f>
        <v/>
      </c>
    </row>
    <row r="4428" spans="10:10" x14ac:dyDescent="0.35">
      <c r="J4428" s="263" t="str">
        <f ca="1">IF(ROW()&gt;'Impact Indicator Target Update'!A262,"",INDIRECT("'Impact Indicators - Section B'!A"&amp;'Impact Indicator Target Update'!D262))</f>
        <v/>
      </c>
    </row>
    <row r="4429" spans="10:10" x14ac:dyDescent="0.35">
      <c r="J4429" s="263" t="str">
        <f ca="1">IF(ROW()&gt;'Impact Indicator Target Update'!A263,"",INDIRECT("'Impact Indicators - Section B'!A"&amp;'Impact Indicator Target Update'!D263))</f>
        <v/>
      </c>
    </row>
    <row r="4430" spans="10:10" x14ac:dyDescent="0.35">
      <c r="J4430" s="263" t="str">
        <f ca="1">IF(ROW()&gt;'Impact Indicator Target Update'!A264,"",INDIRECT("'Impact Indicators - Section B'!A"&amp;'Impact Indicator Target Update'!D264))</f>
        <v/>
      </c>
    </row>
    <row r="4431" spans="10:10" x14ac:dyDescent="0.35">
      <c r="J4431" s="263" t="str">
        <f ca="1">IF(ROW()&gt;'Impact Indicator Target Update'!A265,"",INDIRECT("'Impact Indicators - Section B'!A"&amp;'Impact Indicator Target Update'!D265))</f>
        <v/>
      </c>
    </row>
    <row r="4432" spans="10:10" x14ac:dyDescent="0.35">
      <c r="J4432" s="263" t="str">
        <f ca="1">IF(ROW()&gt;'Impact Indicator Target Update'!A266,"",INDIRECT("'Impact Indicators - Section B'!A"&amp;'Impact Indicator Target Update'!D266))</f>
        <v/>
      </c>
    </row>
    <row r="4433" spans="10:10" x14ac:dyDescent="0.35">
      <c r="J4433" s="263" t="str">
        <f ca="1">IF(ROW()&gt;'Impact Indicator Target Update'!A267,"",INDIRECT("'Impact Indicators - Section B'!A"&amp;'Impact Indicator Target Update'!D267))</f>
        <v/>
      </c>
    </row>
    <row r="4434" spans="10:10" x14ac:dyDescent="0.35">
      <c r="J4434" s="263" t="str">
        <f ca="1">IF(ROW()&gt;'Impact Indicator Target Update'!A268,"",INDIRECT("'Impact Indicators - Section B'!A"&amp;'Impact Indicator Target Update'!D268))</f>
        <v/>
      </c>
    </row>
    <row r="4435" spans="10:10" x14ac:dyDescent="0.35">
      <c r="J4435" s="263" t="str">
        <f ca="1">IF(ROW()&gt;'Impact Indicator Target Update'!A269,"",INDIRECT("'Impact Indicators - Section B'!A"&amp;'Impact Indicator Target Update'!D269))</f>
        <v/>
      </c>
    </row>
    <row r="4436" spans="10:10" x14ac:dyDescent="0.35">
      <c r="J4436" s="263" t="str">
        <f ca="1">IF(ROW()&gt;'Impact Indicator Target Update'!A270,"",INDIRECT("'Impact Indicators - Section B'!A"&amp;'Impact Indicator Target Update'!D270))</f>
        <v/>
      </c>
    </row>
    <row r="4437" spans="10:10" x14ac:dyDescent="0.35">
      <c r="J4437" s="263" t="str">
        <f ca="1">IF(ROW()&gt;'Impact Indicator Target Update'!A271,"",INDIRECT("'Impact Indicators - Section B'!A"&amp;'Impact Indicator Target Update'!D271))</f>
        <v/>
      </c>
    </row>
    <row r="4438" spans="10:10" x14ac:dyDescent="0.35">
      <c r="J4438" s="263" t="str">
        <f ca="1">IF(ROW()&gt;'Impact Indicator Target Update'!A272,"",INDIRECT("'Impact Indicators - Section B'!A"&amp;'Impact Indicator Target Update'!D272))</f>
        <v/>
      </c>
    </row>
    <row r="4439" spans="10:10" x14ac:dyDescent="0.35">
      <c r="J4439" s="263" t="str">
        <f ca="1">IF(ROW()&gt;'Impact Indicator Target Update'!A273,"",INDIRECT("'Impact Indicators - Section B'!A"&amp;'Impact Indicator Target Update'!D273))</f>
        <v/>
      </c>
    </row>
    <row r="4440" spans="10:10" x14ac:dyDescent="0.35">
      <c r="J4440" s="263" t="str">
        <f ca="1">IF(ROW()&gt;'Impact Indicator Target Update'!A274,"",INDIRECT("'Impact Indicators - Section B'!A"&amp;'Impact Indicator Target Update'!D274))</f>
        <v/>
      </c>
    </row>
    <row r="4441" spans="10:10" x14ac:dyDescent="0.35">
      <c r="J4441" s="263" t="str">
        <f ca="1">IF(ROW()&gt;'Impact Indicator Target Update'!A275,"",INDIRECT("'Impact Indicators - Section B'!A"&amp;'Impact Indicator Target Update'!D275))</f>
        <v/>
      </c>
    </row>
    <row r="4442" spans="10:10" x14ac:dyDescent="0.35">
      <c r="J4442" s="263" t="str">
        <f ca="1">IF(ROW()&gt;'Impact Indicator Target Update'!A276,"",INDIRECT("'Impact Indicators - Section B'!A"&amp;'Impact Indicator Target Update'!D276))</f>
        <v/>
      </c>
    </row>
    <row r="4443" spans="10:10" x14ac:dyDescent="0.35">
      <c r="J4443" s="263" t="str">
        <f ca="1">IF(ROW()&gt;'Impact Indicator Target Update'!A277,"",INDIRECT("'Impact Indicators - Section B'!A"&amp;'Impact Indicator Target Update'!D277))</f>
        <v/>
      </c>
    </row>
    <row r="4444" spans="10:10" x14ac:dyDescent="0.35">
      <c r="J4444" s="263" t="str">
        <f ca="1">IF(ROW()&gt;'Impact Indicator Target Update'!A278,"",INDIRECT("'Impact Indicators - Section B'!A"&amp;'Impact Indicator Target Update'!D278))</f>
        <v/>
      </c>
    </row>
    <row r="4445" spans="10:10" x14ac:dyDescent="0.35">
      <c r="J4445" s="263" t="str">
        <f ca="1">IF(ROW()&gt;'Impact Indicator Target Update'!A279,"",INDIRECT("'Impact Indicators - Section B'!A"&amp;'Impact Indicator Target Update'!D279))</f>
        <v/>
      </c>
    </row>
    <row r="4446" spans="10:10" x14ac:dyDescent="0.35">
      <c r="J4446" s="263" t="str">
        <f ca="1">IF(ROW()&gt;'Impact Indicator Target Update'!A280,"",INDIRECT("'Impact Indicators - Section B'!A"&amp;'Impact Indicator Target Update'!D280))</f>
        <v/>
      </c>
    </row>
    <row r="4447" spans="10:10" x14ac:dyDescent="0.35">
      <c r="J4447" s="263" t="str">
        <f ca="1">IF(ROW()&gt;'Impact Indicator Target Update'!A281,"",INDIRECT("'Impact Indicators - Section B'!A"&amp;'Impact Indicator Target Update'!D281))</f>
        <v/>
      </c>
    </row>
    <row r="4448" spans="10:10" x14ac:dyDescent="0.35">
      <c r="J4448" s="263" t="str">
        <f ca="1">IF(ROW()&gt;'Impact Indicator Target Update'!A282,"",INDIRECT("'Impact Indicators - Section B'!A"&amp;'Impact Indicator Target Update'!D282))</f>
        <v/>
      </c>
    </row>
    <row r="4449" spans="10:10" x14ac:dyDescent="0.35">
      <c r="J4449" s="263" t="str">
        <f ca="1">IF(ROW()&gt;'Impact Indicator Target Update'!A283,"",INDIRECT("'Impact Indicators - Section B'!A"&amp;'Impact Indicator Target Update'!D283))</f>
        <v/>
      </c>
    </row>
    <row r="4450" spans="10:10" x14ac:dyDescent="0.35">
      <c r="J4450" s="263" t="str">
        <f ca="1">IF(ROW()&gt;'Impact Indicator Target Update'!A284,"",INDIRECT("'Impact Indicators - Section B'!A"&amp;'Impact Indicator Target Update'!D284))</f>
        <v/>
      </c>
    </row>
    <row r="4451" spans="10:10" x14ac:dyDescent="0.35">
      <c r="J4451" s="263" t="str">
        <f ca="1">IF(ROW()&gt;'Impact Indicator Target Update'!A285,"",INDIRECT("'Impact Indicators - Section B'!A"&amp;'Impact Indicator Target Update'!D285))</f>
        <v/>
      </c>
    </row>
    <row r="4452" spans="10:10" x14ac:dyDescent="0.35">
      <c r="J4452" s="263" t="str">
        <f ca="1">IF(ROW()&gt;'Impact Indicator Target Update'!A286,"",INDIRECT("'Impact Indicators - Section B'!A"&amp;'Impact Indicator Target Update'!D286))</f>
        <v/>
      </c>
    </row>
    <row r="4453" spans="10:10" x14ac:dyDescent="0.35">
      <c r="J4453" s="263" t="str">
        <f ca="1">IF(ROW()&gt;'Impact Indicator Target Update'!A287,"",INDIRECT("'Impact Indicators - Section B'!A"&amp;'Impact Indicator Target Update'!D287))</f>
        <v/>
      </c>
    </row>
    <row r="4454" spans="10:10" x14ac:dyDescent="0.35">
      <c r="J4454" s="263" t="str">
        <f ca="1">IF(ROW()&gt;'Impact Indicator Target Update'!A288,"",INDIRECT("'Impact Indicators - Section B'!A"&amp;'Impact Indicator Target Update'!D288))</f>
        <v/>
      </c>
    </row>
    <row r="4455" spans="10:10" x14ac:dyDescent="0.35">
      <c r="J4455" s="263" t="str">
        <f ca="1">IF(ROW()&gt;'Impact Indicator Target Update'!A289,"",INDIRECT("'Impact Indicators - Section B'!A"&amp;'Impact Indicator Target Update'!D289))</f>
        <v/>
      </c>
    </row>
    <row r="4456" spans="10:10" x14ac:dyDescent="0.35">
      <c r="J4456" s="263" t="str">
        <f ca="1">IF(ROW()&gt;'Impact Indicator Target Update'!A290,"",INDIRECT("'Impact Indicators - Section B'!A"&amp;'Impact Indicator Target Update'!D290))</f>
        <v/>
      </c>
    </row>
    <row r="4457" spans="10:10" x14ac:dyDescent="0.35">
      <c r="J4457" s="263" t="str">
        <f ca="1">IF(ROW()&gt;'Impact Indicator Target Update'!A291,"",INDIRECT("'Impact Indicators - Section B'!A"&amp;'Impact Indicator Target Update'!D291))</f>
        <v/>
      </c>
    </row>
    <row r="4458" spans="10:10" x14ac:dyDescent="0.35">
      <c r="J4458" s="263" t="str">
        <f ca="1">IF(ROW()&gt;'Impact Indicator Target Update'!A292,"",INDIRECT("'Impact Indicators - Section B'!A"&amp;'Impact Indicator Target Update'!D292))</f>
        <v/>
      </c>
    </row>
    <row r="4459" spans="10:10" x14ac:dyDescent="0.35">
      <c r="J4459" s="263" t="str">
        <f ca="1">IF(ROW()&gt;'Impact Indicator Target Update'!A293,"",INDIRECT("'Impact Indicators - Section B'!A"&amp;'Impact Indicator Target Update'!D293))</f>
        <v/>
      </c>
    </row>
    <row r="4460" spans="10:10" x14ac:dyDescent="0.35">
      <c r="J4460" s="263" t="str">
        <f ca="1">IF(ROW()&gt;'Impact Indicator Target Update'!A294,"",INDIRECT("'Impact Indicators - Section B'!A"&amp;'Impact Indicator Target Update'!D294))</f>
        <v/>
      </c>
    </row>
    <row r="4461" spans="10:10" x14ac:dyDescent="0.35">
      <c r="J4461" s="263" t="str">
        <f ca="1">IF(ROW()&gt;'Impact Indicator Target Update'!A295,"",INDIRECT("'Impact Indicators - Section B'!A"&amp;'Impact Indicator Target Update'!D295))</f>
        <v/>
      </c>
    </row>
    <row r="4462" spans="10:10" x14ac:dyDescent="0.35">
      <c r="J4462" s="263" t="str">
        <f ca="1">IF(ROW()&gt;'Impact Indicator Target Update'!A296,"",INDIRECT("'Impact Indicators - Section B'!A"&amp;'Impact Indicator Target Update'!D296))</f>
        <v/>
      </c>
    </row>
    <row r="4463" spans="10:10" x14ac:dyDescent="0.35">
      <c r="J4463" s="263" t="str">
        <f ca="1">IF(ROW()&gt;'Impact Indicator Target Update'!A297,"",INDIRECT("'Impact Indicators - Section B'!A"&amp;'Impact Indicator Target Update'!D297))</f>
        <v/>
      </c>
    </row>
    <row r="4464" spans="10:10" x14ac:dyDescent="0.35">
      <c r="J4464" s="263" t="str">
        <f ca="1">IF(ROW()&gt;'Impact Indicator Target Update'!A298,"",INDIRECT("'Impact Indicators - Section B'!A"&amp;'Impact Indicator Target Update'!D298))</f>
        <v/>
      </c>
    </row>
    <row r="4465" spans="10:10" x14ac:dyDescent="0.35">
      <c r="J4465" s="263" t="str">
        <f ca="1">IF(ROW()&gt;'Impact Indicator Target Update'!A299,"",INDIRECT("'Impact Indicators - Section B'!A"&amp;'Impact Indicator Target Update'!D299))</f>
        <v/>
      </c>
    </row>
    <row r="4466" spans="10:10" x14ac:dyDescent="0.35">
      <c r="J4466" s="263" t="str">
        <f ca="1">IF(ROW()&gt;'Impact Indicator Target Update'!A300,"",INDIRECT("'Impact Indicators - Section B'!A"&amp;'Impact Indicator Target Update'!D300))</f>
        <v/>
      </c>
    </row>
    <row r="4467" spans="10:10" x14ac:dyDescent="0.35">
      <c r="J4467" s="263" t="str">
        <f ca="1">IF(ROW()&gt;'Impact Indicator Target Update'!A301,"",INDIRECT("'Impact Indicators - Section B'!A"&amp;'Impact Indicator Target Update'!D301))</f>
        <v/>
      </c>
    </row>
    <row r="4468" spans="10:10" x14ac:dyDescent="0.35">
      <c r="J4468" s="263" t="str">
        <f ca="1">IF(ROW()&gt;'Impact Indicator Target Update'!A302,"",INDIRECT("'Impact Indicators - Section B'!A"&amp;'Impact Indicator Target Update'!D302))</f>
        <v/>
      </c>
    </row>
    <row r="4469" spans="10:10" x14ac:dyDescent="0.35">
      <c r="J4469" s="263" t="str">
        <f ca="1">IF(ROW()&gt;'Impact Indicator Target Update'!A303,"",INDIRECT("'Impact Indicators - Section B'!A"&amp;'Impact Indicator Target Update'!D303))</f>
        <v/>
      </c>
    </row>
    <row r="4470" spans="10:10" x14ac:dyDescent="0.35">
      <c r="J4470" s="263" t="str">
        <f ca="1">IF(ROW()&gt;'Impact Indicator Target Update'!A304,"",INDIRECT("'Impact Indicators - Section B'!A"&amp;'Impact Indicator Target Update'!D304))</f>
        <v/>
      </c>
    </row>
    <row r="4471" spans="10:10" x14ac:dyDescent="0.35">
      <c r="J4471" s="263" t="str">
        <f ca="1">IF(ROW()&gt;'Impact Indicator Target Update'!A305,"",INDIRECT("'Impact Indicators - Section B'!A"&amp;'Impact Indicator Target Update'!D305))</f>
        <v/>
      </c>
    </row>
    <row r="4472" spans="10:10" x14ac:dyDescent="0.35">
      <c r="J4472" s="263" t="str">
        <f ca="1">IF(ROW()&gt;'Impact Indicator Target Update'!A306,"",INDIRECT("'Impact Indicators - Section B'!A"&amp;'Impact Indicator Target Update'!D306))</f>
        <v/>
      </c>
    </row>
    <row r="4473" spans="10:10" x14ac:dyDescent="0.35">
      <c r="J4473" s="263" t="str">
        <f ca="1">IF(ROW()&gt;'Impact Indicator Target Update'!A307,"",INDIRECT("'Impact Indicators - Section B'!A"&amp;'Impact Indicator Target Update'!D307))</f>
        <v/>
      </c>
    </row>
    <row r="4474" spans="10:10" x14ac:dyDescent="0.35">
      <c r="J4474" s="263" t="str">
        <f ca="1">IF(ROW()&gt;'Impact Indicator Target Update'!A308,"",INDIRECT("'Impact Indicators - Section B'!A"&amp;'Impact Indicator Target Update'!D308))</f>
        <v/>
      </c>
    </row>
    <row r="4475" spans="10:10" x14ac:dyDescent="0.35">
      <c r="J4475" s="263" t="str">
        <f ca="1">IF(ROW()&gt;'Impact Indicator Target Update'!A309,"",INDIRECT("'Impact Indicators - Section B'!A"&amp;'Impact Indicator Target Update'!D309))</f>
        <v/>
      </c>
    </row>
    <row r="4476" spans="10:10" x14ac:dyDescent="0.35">
      <c r="J4476" s="263" t="str">
        <f ca="1">IF(ROW()&gt;'Impact Indicator Target Update'!A310,"",INDIRECT("'Impact Indicators - Section B'!A"&amp;'Impact Indicator Target Update'!D310))</f>
        <v/>
      </c>
    </row>
    <row r="4477" spans="10:10" x14ac:dyDescent="0.35">
      <c r="J4477" s="263" t="str">
        <f ca="1">IF(ROW()&gt;'Impact Indicator Target Update'!A311,"",INDIRECT("'Impact Indicators - Section B'!A"&amp;'Impact Indicator Target Update'!D311))</f>
        <v/>
      </c>
    </row>
    <row r="4478" spans="10:10" x14ac:dyDescent="0.35">
      <c r="J4478" s="263" t="str">
        <f ca="1">IF(ROW()&gt;'Impact Indicator Target Update'!A312,"",INDIRECT("'Impact Indicators - Section B'!A"&amp;'Impact Indicator Target Update'!D312))</f>
        <v/>
      </c>
    </row>
    <row r="4479" spans="10:10" x14ac:dyDescent="0.35">
      <c r="J4479" s="263" t="str">
        <f ca="1">IF(ROW()&gt;'Impact Indicator Target Update'!A313,"",INDIRECT("'Impact Indicators - Section B'!A"&amp;'Impact Indicator Target Update'!D313))</f>
        <v/>
      </c>
    </row>
    <row r="4480" spans="10:10" x14ac:dyDescent="0.35">
      <c r="J4480" s="263" t="str">
        <f ca="1">IF(ROW()&gt;'Impact Indicator Target Update'!A314,"",INDIRECT("'Impact Indicators - Section B'!A"&amp;'Impact Indicator Target Update'!D314))</f>
        <v/>
      </c>
    </row>
    <row r="4481" spans="10:10" x14ac:dyDescent="0.35">
      <c r="J4481" s="263" t="str">
        <f ca="1">IF(ROW()&gt;'Impact Indicator Target Update'!A315,"",INDIRECT("'Impact Indicators - Section B'!A"&amp;'Impact Indicator Target Update'!D315))</f>
        <v/>
      </c>
    </row>
    <row r="4482" spans="10:10" x14ac:dyDescent="0.35">
      <c r="J4482" s="263" t="str">
        <f ca="1">IF(ROW()&gt;'Impact Indicator Target Update'!A316,"",INDIRECT("'Impact Indicators - Section B'!A"&amp;'Impact Indicator Target Update'!D316))</f>
        <v/>
      </c>
    </row>
    <row r="4483" spans="10:10" x14ac:dyDescent="0.35">
      <c r="J4483" s="263" t="str">
        <f ca="1">IF(ROW()&gt;'Impact Indicator Target Update'!A317,"",INDIRECT("'Impact Indicators - Section B'!A"&amp;'Impact Indicator Target Update'!D317))</f>
        <v/>
      </c>
    </row>
    <row r="4484" spans="10:10" x14ac:dyDescent="0.35">
      <c r="J4484" s="263" t="str">
        <f ca="1">IF(ROW()&gt;'Impact Indicator Target Update'!A318,"",INDIRECT("'Impact Indicators - Section B'!A"&amp;'Impact Indicator Target Update'!D318))</f>
        <v/>
      </c>
    </row>
    <row r="4485" spans="10:10" x14ac:dyDescent="0.35">
      <c r="J4485" s="263" t="str">
        <f ca="1">IF(ROW()&gt;'Impact Indicator Target Update'!A319,"",INDIRECT("'Impact Indicators - Section B'!A"&amp;'Impact Indicator Target Update'!D319))</f>
        <v/>
      </c>
    </row>
    <row r="4486" spans="10:10" x14ac:dyDescent="0.35">
      <c r="J4486" s="263" t="str">
        <f ca="1">IF(ROW()&gt;'Impact Indicator Target Update'!A320,"",INDIRECT("'Impact Indicators - Section B'!A"&amp;'Impact Indicator Target Update'!D320))</f>
        <v/>
      </c>
    </row>
    <row r="4487" spans="10:10" x14ac:dyDescent="0.35">
      <c r="J4487" s="263" t="str">
        <f ca="1">IF(ROW()&gt;'Impact Indicator Target Update'!A321,"",INDIRECT("'Impact Indicators - Section B'!A"&amp;'Impact Indicator Target Update'!D321))</f>
        <v/>
      </c>
    </row>
    <row r="4488" spans="10:10" x14ac:dyDescent="0.35">
      <c r="J4488" s="263" t="str">
        <f ca="1">IF(ROW()&gt;'Impact Indicator Target Update'!A322,"",INDIRECT("'Impact Indicators - Section B'!A"&amp;'Impact Indicator Target Update'!D322))</f>
        <v/>
      </c>
    </row>
    <row r="4489" spans="10:10" x14ac:dyDescent="0.35">
      <c r="J4489" s="263" t="str">
        <f ca="1">IF(ROW()&gt;'Impact Indicator Target Update'!A323,"",INDIRECT("'Impact Indicators - Section B'!A"&amp;'Impact Indicator Target Update'!D323))</f>
        <v/>
      </c>
    </row>
    <row r="4490" spans="10:10" x14ac:dyDescent="0.35">
      <c r="J4490" s="263" t="str">
        <f ca="1">IF(ROW()&gt;'Impact Indicator Target Update'!A324,"",INDIRECT("'Impact Indicators - Section B'!A"&amp;'Impact Indicator Target Update'!D324))</f>
        <v/>
      </c>
    </row>
    <row r="4491" spans="10:10" x14ac:dyDescent="0.35">
      <c r="J4491" s="263" t="str">
        <f ca="1">IF(ROW()&gt;'Impact Indicator Target Update'!A325,"",INDIRECT("'Impact Indicators - Section B'!A"&amp;'Impact Indicator Target Update'!D325))</f>
        <v/>
      </c>
    </row>
    <row r="4492" spans="10:10" x14ac:dyDescent="0.35">
      <c r="J4492" s="263" t="str">
        <f ca="1">IF(ROW()&gt;'Impact Indicator Target Update'!A326,"",INDIRECT("'Impact Indicators - Section B'!A"&amp;'Impact Indicator Target Update'!D326))</f>
        <v/>
      </c>
    </row>
    <row r="4493" spans="10:10" x14ac:dyDescent="0.35">
      <c r="J4493" s="263" t="str">
        <f ca="1">IF(ROW()&gt;'Impact Indicator Target Update'!A327,"",INDIRECT("'Impact Indicators - Section B'!A"&amp;'Impact Indicator Target Update'!D327))</f>
        <v/>
      </c>
    </row>
    <row r="4494" spans="10:10" x14ac:dyDescent="0.35">
      <c r="J4494" s="263" t="str">
        <f ca="1">IF(ROW()&gt;'Impact Indicator Target Update'!A328,"",INDIRECT("'Impact Indicators - Section B'!A"&amp;'Impact Indicator Target Update'!D328))</f>
        <v/>
      </c>
    </row>
    <row r="4495" spans="10:10" x14ac:dyDescent="0.35">
      <c r="J4495" s="263" t="str">
        <f ca="1">IF(ROW()&gt;'Impact Indicator Target Update'!A329,"",INDIRECT("'Impact Indicators - Section B'!A"&amp;'Impact Indicator Target Update'!D329))</f>
        <v/>
      </c>
    </row>
    <row r="4496" spans="10:10" x14ac:dyDescent="0.35">
      <c r="J4496" s="263" t="str">
        <f ca="1">IF(ROW()&gt;'Impact Indicator Target Update'!A330,"",INDIRECT("'Impact Indicators - Section B'!A"&amp;'Impact Indicator Target Update'!D330))</f>
        <v/>
      </c>
    </row>
    <row r="4497" spans="10:10" x14ac:dyDescent="0.35">
      <c r="J4497" s="263" t="str">
        <f ca="1">IF(ROW()&gt;'Impact Indicator Target Update'!A331,"",INDIRECT("'Impact Indicators - Section B'!A"&amp;'Impact Indicator Target Update'!D331))</f>
        <v/>
      </c>
    </row>
    <row r="4498" spans="10:10" x14ac:dyDescent="0.35">
      <c r="J4498" s="263" t="str">
        <f ca="1">IF(ROW()&gt;'Impact Indicator Target Update'!A332,"",INDIRECT("'Impact Indicators - Section B'!A"&amp;'Impact Indicator Target Update'!D332))</f>
        <v/>
      </c>
    </row>
    <row r="4499" spans="10:10" x14ac:dyDescent="0.35">
      <c r="J4499" s="263" t="str">
        <f ca="1">IF(ROW()&gt;'Impact Indicator Target Update'!A333,"",INDIRECT("'Impact Indicators - Section B'!A"&amp;'Impact Indicator Target Update'!D333))</f>
        <v/>
      </c>
    </row>
    <row r="4500" spans="10:10" x14ac:dyDescent="0.35">
      <c r="J4500" s="263" t="str">
        <f ca="1">IF(ROW()&gt;'Impact Indicator Target Update'!A334,"",INDIRECT("'Impact Indicators - Section B'!A"&amp;'Impact Indicator Target Update'!D334))</f>
        <v/>
      </c>
    </row>
    <row r="4501" spans="10:10" x14ac:dyDescent="0.35">
      <c r="J4501" s="263" t="str">
        <f ca="1">IF(ROW()&gt;'Impact Indicator Target Update'!A335,"",INDIRECT("'Impact Indicators - Section B'!A"&amp;'Impact Indicator Target Update'!D335))</f>
        <v/>
      </c>
    </row>
    <row r="4502" spans="10:10" x14ac:dyDescent="0.35">
      <c r="J4502" s="263" t="str">
        <f ca="1">IF(ROW()&gt;'Impact Indicator Target Update'!A336,"",INDIRECT("'Impact Indicators - Section B'!A"&amp;'Impact Indicator Target Update'!D336))</f>
        <v/>
      </c>
    </row>
    <row r="4503" spans="10:10" x14ac:dyDescent="0.35">
      <c r="J4503" s="263" t="str">
        <f ca="1">IF(ROW()&gt;'Impact Indicator Target Update'!A337,"",INDIRECT("'Impact Indicators - Section B'!A"&amp;'Impact Indicator Target Update'!D337))</f>
        <v/>
      </c>
    </row>
    <row r="4504" spans="10:10" x14ac:dyDescent="0.35">
      <c r="J4504" s="263" t="str">
        <f ca="1">IF(ROW()&gt;'Impact Indicator Target Update'!A338,"",INDIRECT("'Impact Indicators - Section B'!A"&amp;'Impact Indicator Target Update'!D338))</f>
        <v/>
      </c>
    </row>
    <row r="4505" spans="10:10" x14ac:dyDescent="0.35">
      <c r="J4505" s="263" t="str">
        <f ca="1">IF(ROW()&gt;'Impact Indicator Target Update'!A339,"",INDIRECT("'Impact Indicators - Section B'!A"&amp;'Impact Indicator Target Update'!D339))</f>
        <v/>
      </c>
    </row>
    <row r="4506" spans="10:10" x14ac:dyDescent="0.35">
      <c r="J4506" s="263" t="str">
        <f ca="1">IF(ROW()&gt;'Impact Indicator Target Update'!A340,"",INDIRECT("'Impact Indicators - Section B'!A"&amp;'Impact Indicator Target Update'!D340))</f>
        <v/>
      </c>
    </row>
    <row r="4507" spans="10:10" x14ac:dyDescent="0.35">
      <c r="J4507" s="263" t="str">
        <f ca="1">IF(ROW()&gt;'Impact Indicator Target Update'!A341,"",INDIRECT("'Impact Indicators - Section B'!A"&amp;'Impact Indicator Target Update'!D341))</f>
        <v/>
      </c>
    </row>
    <row r="4508" spans="10:10" x14ac:dyDescent="0.35">
      <c r="J4508" s="263" t="str">
        <f ca="1">IF(ROW()&gt;'Impact Indicator Target Update'!A342,"",INDIRECT("'Impact Indicators - Section B'!A"&amp;'Impact Indicator Target Update'!D342))</f>
        <v/>
      </c>
    </row>
    <row r="4509" spans="10:10" x14ac:dyDescent="0.35">
      <c r="J4509" s="263" t="str">
        <f ca="1">IF(ROW()&gt;'Impact Indicator Target Update'!A343,"",INDIRECT("'Impact Indicators - Section B'!A"&amp;'Impact Indicator Target Update'!D343))</f>
        <v/>
      </c>
    </row>
    <row r="4510" spans="10:10" x14ac:dyDescent="0.35">
      <c r="J4510" s="263" t="str">
        <f ca="1">IF(ROW()&gt;'Impact Indicator Target Update'!A344,"",INDIRECT("'Impact Indicators - Section B'!A"&amp;'Impact Indicator Target Update'!D344))</f>
        <v/>
      </c>
    </row>
    <row r="4511" spans="10:10" x14ac:dyDescent="0.35">
      <c r="J4511" s="263" t="str">
        <f ca="1">IF(ROW()&gt;'Impact Indicator Target Update'!A345,"",INDIRECT("'Impact Indicators - Section B'!A"&amp;'Impact Indicator Target Update'!D345))</f>
        <v/>
      </c>
    </row>
    <row r="4512" spans="10:10" x14ac:dyDescent="0.35">
      <c r="J4512" s="263" t="str">
        <f ca="1">IF(ROW()&gt;'Impact Indicator Target Update'!A346,"",INDIRECT("'Impact Indicators - Section B'!A"&amp;'Impact Indicator Target Update'!D346))</f>
        <v/>
      </c>
    </row>
    <row r="4513" spans="10:10" x14ac:dyDescent="0.35">
      <c r="J4513" s="263" t="str">
        <f ca="1">IF(ROW()&gt;'Impact Indicator Target Update'!A347,"",INDIRECT("'Impact Indicators - Section B'!A"&amp;'Impact Indicator Target Update'!D347))</f>
        <v/>
      </c>
    </row>
    <row r="4514" spans="10:10" x14ac:dyDescent="0.35">
      <c r="J4514" s="263" t="str">
        <f ca="1">IF(ROW()&gt;'Impact Indicator Target Update'!A348,"",INDIRECT("'Impact Indicators - Section B'!A"&amp;'Impact Indicator Target Update'!D348))</f>
        <v/>
      </c>
    </row>
    <row r="4515" spans="10:10" x14ac:dyDescent="0.35">
      <c r="J4515" s="263" t="str">
        <f ca="1">IF(ROW()&gt;'Impact Indicator Target Update'!A349,"",INDIRECT("'Impact Indicators - Section B'!A"&amp;'Impact Indicator Target Update'!D349))</f>
        <v/>
      </c>
    </row>
    <row r="4516" spans="10:10" x14ac:dyDescent="0.35">
      <c r="J4516" s="263" t="str">
        <f ca="1">IF(ROW()&gt;'Impact Indicator Target Update'!A350,"",INDIRECT("'Impact Indicators - Section B'!A"&amp;'Impact Indicator Target Update'!D350))</f>
        <v/>
      </c>
    </row>
    <row r="4517" spans="10:10" x14ac:dyDescent="0.35">
      <c r="J4517" s="263" t="str">
        <f ca="1">IF(ROW()&gt;'Impact Indicator Target Update'!A351,"",INDIRECT("'Impact Indicators - Section B'!A"&amp;'Impact Indicator Target Update'!D351))</f>
        <v/>
      </c>
    </row>
    <row r="4518" spans="10:10" x14ac:dyDescent="0.35">
      <c r="J4518" s="263" t="str">
        <f ca="1">IF(ROW()&gt;'Impact Indicator Target Update'!A352,"",INDIRECT("'Impact Indicators - Section B'!A"&amp;'Impact Indicator Target Update'!D352))</f>
        <v/>
      </c>
    </row>
    <row r="4519" spans="10:10" x14ac:dyDescent="0.35">
      <c r="J4519" s="263" t="str">
        <f ca="1">IF(ROW()&gt;'Impact Indicator Target Update'!A353,"",INDIRECT("'Impact Indicators - Section B'!A"&amp;'Impact Indicator Target Update'!D353))</f>
        <v/>
      </c>
    </row>
    <row r="4520" spans="10:10" x14ac:dyDescent="0.35">
      <c r="J4520" s="263" t="str">
        <f ca="1">IF(ROW()&gt;'Impact Indicator Target Update'!A354,"",INDIRECT("'Impact Indicators - Section B'!A"&amp;'Impact Indicator Target Update'!D354))</f>
        <v/>
      </c>
    </row>
    <row r="4521" spans="10:10" x14ac:dyDescent="0.35">
      <c r="J4521" s="263" t="str">
        <f ca="1">IF(ROW()&gt;'Impact Indicator Target Update'!A355,"",INDIRECT("'Impact Indicators - Section B'!A"&amp;'Impact Indicator Target Update'!D355))</f>
        <v/>
      </c>
    </row>
    <row r="4522" spans="10:10" x14ac:dyDescent="0.35">
      <c r="J4522" s="263" t="str">
        <f ca="1">IF(ROW()&gt;'Impact Indicator Target Update'!A356,"",INDIRECT("'Impact Indicators - Section B'!A"&amp;'Impact Indicator Target Update'!D356))</f>
        <v/>
      </c>
    </row>
    <row r="4523" spans="10:10" x14ac:dyDescent="0.35">
      <c r="J4523" s="263" t="str">
        <f ca="1">IF(ROW()&gt;'Impact Indicator Target Update'!A357,"",INDIRECT("'Impact Indicators - Section B'!A"&amp;'Impact Indicator Target Update'!D357))</f>
        <v/>
      </c>
    </row>
    <row r="4524" spans="10:10" x14ac:dyDescent="0.35">
      <c r="J4524" s="263" t="str">
        <f ca="1">IF(ROW()&gt;'Impact Indicator Target Update'!A358,"",INDIRECT("'Impact Indicators - Section B'!A"&amp;'Impact Indicator Target Update'!D358))</f>
        <v/>
      </c>
    </row>
    <row r="4525" spans="10:10" x14ac:dyDescent="0.35">
      <c r="J4525" s="263" t="str">
        <f ca="1">IF(ROW()&gt;'Impact Indicator Target Update'!A359,"",INDIRECT("'Impact Indicators - Section B'!A"&amp;'Impact Indicator Target Update'!D359))</f>
        <v/>
      </c>
    </row>
    <row r="4526" spans="10:10" x14ac:dyDescent="0.35">
      <c r="J4526" s="263" t="str">
        <f ca="1">IF(ROW()&gt;'Impact Indicator Target Update'!A360,"",INDIRECT("'Impact Indicators - Section B'!A"&amp;'Impact Indicator Target Update'!D360))</f>
        <v/>
      </c>
    </row>
    <row r="4527" spans="10:10" x14ac:dyDescent="0.35">
      <c r="J4527" s="263" t="str">
        <f ca="1">IF(ROW()&gt;'Impact Indicator Target Update'!A361,"",INDIRECT("'Impact Indicators - Section B'!A"&amp;'Impact Indicator Target Update'!D361))</f>
        <v/>
      </c>
    </row>
    <row r="4528" spans="10:10" x14ac:dyDescent="0.35">
      <c r="J4528" s="263" t="str">
        <f ca="1">IF(ROW()&gt;'Impact Indicator Target Update'!A362,"",INDIRECT("'Impact Indicators - Section B'!A"&amp;'Impact Indicator Target Update'!D362))</f>
        <v/>
      </c>
    </row>
    <row r="4529" spans="10:10" x14ac:dyDescent="0.35">
      <c r="J4529" s="263" t="str">
        <f ca="1">IF(ROW()&gt;'Impact Indicator Target Update'!A363,"",INDIRECT("'Impact Indicators - Section B'!A"&amp;'Impact Indicator Target Update'!D363))</f>
        <v/>
      </c>
    </row>
    <row r="4530" spans="10:10" x14ac:dyDescent="0.35">
      <c r="J4530" s="263" t="str">
        <f ca="1">IF(ROW()&gt;'Impact Indicator Target Update'!A364,"",INDIRECT("'Impact Indicators - Section B'!A"&amp;'Impact Indicator Target Update'!D364))</f>
        <v/>
      </c>
    </row>
    <row r="4531" spans="10:10" x14ac:dyDescent="0.35">
      <c r="J4531" s="263" t="str">
        <f ca="1">IF(ROW()&gt;'Impact Indicator Target Update'!A365,"",INDIRECT("'Impact Indicators - Section B'!A"&amp;'Impact Indicator Target Update'!D365))</f>
        <v/>
      </c>
    </row>
    <row r="4532" spans="10:10" x14ac:dyDescent="0.35">
      <c r="J4532" s="263" t="str">
        <f ca="1">IF(ROW()&gt;'Impact Indicator Target Update'!A366,"",INDIRECT("'Impact Indicators - Section B'!A"&amp;'Impact Indicator Target Update'!D366))</f>
        <v/>
      </c>
    </row>
    <row r="4533" spans="10:10" x14ac:dyDescent="0.35">
      <c r="J4533" s="263" t="str">
        <f ca="1">IF(ROW()&gt;'Impact Indicator Target Update'!A367,"",INDIRECT("'Impact Indicators - Section B'!A"&amp;'Impact Indicator Target Update'!D367))</f>
        <v/>
      </c>
    </row>
    <row r="4534" spans="10:10" x14ac:dyDescent="0.35">
      <c r="J4534" s="263" t="str">
        <f ca="1">IF(ROW()&gt;'Impact Indicator Target Update'!A368,"",INDIRECT("'Impact Indicators - Section B'!A"&amp;'Impact Indicator Target Update'!D368))</f>
        <v/>
      </c>
    </row>
    <row r="4535" spans="10:10" x14ac:dyDescent="0.35">
      <c r="J4535" s="263" t="str">
        <f ca="1">IF(ROW()&gt;'Impact Indicator Target Update'!A369,"",INDIRECT("'Impact Indicators - Section B'!A"&amp;'Impact Indicator Target Update'!D369))</f>
        <v/>
      </c>
    </row>
    <row r="4536" spans="10:10" x14ac:dyDescent="0.35">
      <c r="J4536" s="263" t="str">
        <f ca="1">IF(ROW()&gt;'Impact Indicator Target Update'!A370,"",INDIRECT("'Impact Indicators - Section B'!A"&amp;'Impact Indicator Target Update'!D370))</f>
        <v/>
      </c>
    </row>
    <row r="4537" spans="10:10" x14ac:dyDescent="0.35">
      <c r="J4537" s="263" t="str">
        <f ca="1">IF(ROW()&gt;'Impact Indicator Target Update'!A371,"",INDIRECT("'Impact Indicators - Section B'!A"&amp;'Impact Indicator Target Update'!D371))</f>
        <v/>
      </c>
    </row>
    <row r="4538" spans="10:10" x14ac:dyDescent="0.35">
      <c r="J4538" s="263" t="str">
        <f ca="1">IF(ROW()&gt;'Impact Indicator Target Update'!A372,"",INDIRECT("'Impact Indicators - Section B'!A"&amp;'Impact Indicator Target Update'!D372))</f>
        <v/>
      </c>
    </row>
    <row r="4539" spans="10:10" x14ac:dyDescent="0.35">
      <c r="J4539" s="263" t="str">
        <f ca="1">IF(ROW()&gt;'Impact Indicator Target Update'!A373,"",INDIRECT("'Impact Indicators - Section B'!A"&amp;'Impact Indicator Target Update'!D373))</f>
        <v/>
      </c>
    </row>
    <row r="4540" spans="10:10" x14ac:dyDescent="0.35">
      <c r="J4540" s="263" t="str">
        <f ca="1">IF(ROW()&gt;'Impact Indicator Target Update'!A374,"",INDIRECT("'Impact Indicators - Section B'!A"&amp;'Impact Indicator Target Update'!D374))</f>
        <v/>
      </c>
    </row>
    <row r="4541" spans="10:10" x14ac:dyDescent="0.35">
      <c r="J4541" s="263" t="str">
        <f ca="1">IF(ROW()&gt;'Impact Indicator Target Update'!A375,"",INDIRECT("'Impact Indicators - Section B'!A"&amp;'Impact Indicator Target Update'!D375))</f>
        <v/>
      </c>
    </row>
    <row r="4542" spans="10:10" x14ac:dyDescent="0.35">
      <c r="J4542" s="263" t="str">
        <f ca="1">IF(ROW()&gt;'Impact Indicator Target Update'!A376,"",INDIRECT("'Impact Indicators - Section B'!A"&amp;'Impact Indicator Target Update'!D376))</f>
        <v/>
      </c>
    </row>
    <row r="4543" spans="10:10" x14ac:dyDescent="0.35">
      <c r="J4543" s="263" t="str">
        <f ca="1">IF(ROW()&gt;'Impact Indicator Target Update'!A377,"",INDIRECT("'Impact Indicators - Section B'!A"&amp;'Impact Indicator Target Update'!D377))</f>
        <v/>
      </c>
    </row>
    <row r="4544" spans="10:10" x14ac:dyDescent="0.35">
      <c r="J4544" s="263" t="str">
        <f ca="1">IF(ROW()&gt;'Impact Indicator Target Update'!A378,"",INDIRECT("'Impact Indicators - Section B'!A"&amp;'Impact Indicator Target Update'!D378))</f>
        <v/>
      </c>
    </row>
    <row r="4545" spans="10:10" x14ac:dyDescent="0.35">
      <c r="J4545" s="263" t="str">
        <f ca="1">IF(ROW()&gt;'Impact Indicator Target Update'!A379,"",INDIRECT("'Impact Indicators - Section B'!A"&amp;'Impact Indicator Target Update'!D379))</f>
        <v/>
      </c>
    </row>
    <row r="4546" spans="10:10" x14ac:dyDescent="0.35">
      <c r="J4546" s="263" t="str">
        <f ca="1">IF(ROW()&gt;'Impact Indicator Target Update'!A380,"",INDIRECT("'Impact Indicators - Section B'!A"&amp;'Impact Indicator Target Update'!D380))</f>
        <v/>
      </c>
    </row>
    <row r="4547" spans="10:10" x14ac:dyDescent="0.35">
      <c r="J4547" s="263" t="str">
        <f ca="1">IF(ROW()&gt;'Impact Indicator Target Update'!A381,"",INDIRECT("'Impact Indicators - Section B'!A"&amp;'Impact Indicator Target Update'!D381))</f>
        <v/>
      </c>
    </row>
    <row r="4548" spans="10:10" x14ac:dyDescent="0.35">
      <c r="J4548" s="263" t="str">
        <f ca="1">IF(ROW()&gt;'Impact Indicator Target Update'!A382,"",INDIRECT("'Impact Indicators - Section B'!A"&amp;'Impact Indicator Target Update'!D382))</f>
        <v/>
      </c>
    </row>
    <row r="4549" spans="10:10" x14ac:dyDescent="0.35">
      <c r="J4549" s="263" t="str">
        <f ca="1">IF(ROW()&gt;'Impact Indicator Target Update'!A383,"",INDIRECT("'Impact Indicators - Section B'!A"&amp;'Impact Indicator Target Update'!D383))</f>
        <v/>
      </c>
    </row>
    <row r="4550" spans="10:10" x14ac:dyDescent="0.35">
      <c r="J4550" s="263" t="str">
        <f ca="1">IF(ROW()&gt;'Impact Indicator Target Update'!A384,"",INDIRECT("'Impact Indicators - Section B'!A"&amp;'Impact Indicator Target Update'!D384))</f>
        <v/>
      </c>
    </row>
    <row r="4551" spans="10:10" x14ac:dyDescent="0.35">
      <c r="J4551" s="263" t="str">
        <f ca="1">IF(ROW()&gt;'Impact Indicator Target Update'!A385,"",INDIRECT("'Impact Indicators - Section B'!A"&amp;'Impact Indicator Target Update'!D385))</f>
        <v/>
      </c>
    </row>
    <row r="4552" spans="10:10" x14ac:dyDescent="0.35">
      <c r="J4552" s="263" t="str">
        <f ca="1">IF(ROW()&gt;'Impact Indicator Target Update'!A386,"",INDIRECT("'Impact Indicators - Section B'!A"&amp;'Impact Indicator Target Update'!D386))</f>
        <v/>
      </c>
    </row>
    <row r="4553" spans="10:10" x14ac:dyDescent="0.35">
      <c r="J4553" s="263" t="str">
        <f ca="1">IF(ROW()&gt;'Impact Indicator Target Update'!A387,"",INDIRECT("'Impact Indicators - Section B'!A"&amp;'Impact Indicator Target Update'!D387))</f>
        <v/>
      </c>
    </row>
    <row r="4554" spans="10:10" x14ac:dyDescent="0.35">
      <c r="J4554" s="263" t="str">
        <f ca="1">IF(ROW()&gt;'Impact Indicator Target Update'!A388,"",INDIRECT("'Impact Indicators - Section B'!A"&amp;'Impact Indicator Target Update'!D388))</f>
        <v/>
      </c>
    </row>
    <row r="4555" spans="10:10" x14ac:dyDescent="0.35">
      <c r="J4555" s="263" t="str">
        <f ca="1">IF(ROW()&gt;'Impact Indicator Target Update'!A389,"",INDIRECT("'Impact Indicators - Section B'!A"&amp;'Impact Indicator Target Update'!D389))</f>
        <v/>
      </c>
    </row>
    <row r="4556" spans="10:10" x14ac:dyDescent="0.35">
      <c r="J4556" s="263" t="str">
        <f ca="1">IF(ROW()&gt;'Impact Indicator Target Update'!A390,"",INDIRECT("'Impact Indicators - Section B'!A"&amp;'Impact Indicator Target Update'!D390))</f>
        <v/>
      </c>
    </row>
    <row r="4557" spans="10:10" x14ac:dyDescent="0.35">
      <c r="J4557" s="263" t="str">
        <f ca="1">IF(ROW()&gt;'Impact Indicator Target Update'!A391,"",INDIRECT("'Impact Indicators - Section B'!A"&amp;'Impact Indicator Target Update'!D391))</f>
        <v/>
      </c>
    </row>
    <row r="4558" spans="10:10" x14ac:dyDescent="0.35">
      <c r="J4558" s="263" t="str">
        <f ca="1">IF(ROW()&gt;'Impact Indicator Target Update'!A392,"",INDIRECT("'Impact Indicators - Section B'!A"&amp;'Impact Indicator Target Update'!D392))</f>
        <v/>
      </c>
    </row>
    <row r="4559" spans="10:10" x14ac:dyDescent="0.35">
      <c r="J4559" s="263" t="str">
        <f ca="1">IF(ROW()&gt;'Impact Indicator Target Update'!A393,"",INDIRECT("'Impact Indicators - Section B'!A"&amp;'Impact Indicator Target Update'!D393))</f>
        <v/>
      </c>
    </row>
    <row r="4560" spans="10:10" x14ac:dyDescent="0.35">
      <c r="J4560" s="263" t="str">
        <f ca="1">IF(ROW()&gt;'Impact Indicator Target Update'!A394,"",INDIRECT("'Impact Indicators - Section B'!A"&amp;'Impact Indicator Target Update'!D394))</f>
        <v/>
      </c>
    </row>
    <row r="4561" spans="10:10" x14ac:dyDescent="0.35">
      <c r="J4561" s="263" t="str">
        <f ca="1">IF(ROW()&gt;'Impact Indicator Target Update'!A395,"",INDIRECT("'Impact Indicators - Section B'!A"&amp;'Impact Indicator Target Update'!D395))</f>
        <v/>
      </c>
    </row>
    <row r="4562" spans="10:10" x14ac:dyDescent="0.35">
      <c r="J4562" s="263" t="str">
        <f ca="1">IF(ROW()&gt;'Impact Indicator Target Update'!A396,"",INDIRECT("'Impact Indicators - Section B'!A"&amp;'Impact Indicator Target Update'!D396))</f>
        <v/>
      </c>
    </row>
    <row r="4563" spans="10:10" x14ac:dyDescent="0.35">
      <c r="J4563" s="263" t="str">
        <f ca="1">IF(ROW()&gt;'Impact Indicator Target Update'!A397,"",INDIRECT("'Impact Indicators - Section B'!A"&amp;'Impact Indicator Target Update'!D397))</f>
        <v/>
      </c>
    </row>
    <row r="4564" spans="10:10" x14ac:dyDescent="0.35">
      <c r="J4564" s="263" t="str">
        <f ca="1">IF(ROW()&gt;'Impact Indicator Target Update'!A398,"",INDIRECT("'Impact Indicators - Section B'!A"&amp;'Impact Indicator Target Update'!D398))</f>
        <v/>
      </c>
    </row>
    <row r="4565" spans="10:10" x14ac:dyDescent="0.35">
      <c r="J4565" s="263" t="str">
        <f ca="1">IF(ROW()&gt;'Impact Indicator Target Update'!A399,"",INDIRECT("'Impact Indicators - Section B'!A"&amp;'Impact Indicator Target Update'!D399))</f>
        <v/>
      </c>
    </row>
    <row r="4566" spans="10:10" x14ac:dyDescent="0.35">
      <c r="J4566" s="263" t="str">
        <f ca="1">IF(ROW()&gt;'Impact Indicator Target Update'!A400,"",INDIRECT("'Impact Indicators - Section B'!A"&amp;'Impact Indicator Target Update'!D400))</f>
        <v/>
      </c>
    </row>
    <row r="4567" spans="10:10" x14ac:dyDescent="0.35">
      <c r="J4567" s="263" t="str">
        <f ca="1">IF(ROW()&gt;'Impact Indicator Target Update'!A401,"",INDIRECT("'Impact Indicators - Section B'!A"&amp;'Impact Indicator Target Update'!D401))</f>
        <v/>
      </c>
    </row>
    <row r="4568" spans="10:10" x14ac:dyDescent="0.35">
      <c r="J4568" s="263" t="str">
        <f ca="1">IF(ROW()&gt;'Impact Indicator Target Update'!A402,"",INDIRECT("'Impact Indicators - Section B'!A"&amp;'Impact Indicator Target Update'!D402))</f>
        <v/>
      </c>
    </row>
    <row r="4569" spans="10:10" x14ac:dyDescent="0.35">
      <c r="J4569" s="263" t="str">
        <f ca="1">IF(ROW()&gt;'Impact Indicator Target Update'!A403,"",INDIRECT("'Impact Indicators - Section B'!A"&amp;'Impact Indicator Target Update'!D403))</f>
        <v/>
      </c>
    </row>
    <row r="4570" spans="10:10" x14ac:dyDescent="0.35">
      <c r="J4570" s="263" t="str">
        <f ca="1">IF(ROW()&gt;'Impact Indicator Target Update'!A404,"",INDIRECT("'Impact Indicators - Section B'!A"&amp;'Impact Indicator Target Update'!D404))</f>
        <v/>
      </c>
    </row>
    <row r="4571" spans="10:10" x14ac:dyDescent="0.35">
      <c r="J4571" s="263" t="str">
        <f ca="1">IF(ROW()&gt;'Impact Indicator Target Update'!A405,"",INDIRECT("'Impact Indicators - Section B'!A"&amp;'Impact Indicator Target Update'!D405))</f>
        <v/>
      </c>
    </row>
    <row r="4572" spans="10:10" x14ac:dyDescent="0.35">
      <c r="J4572" s="263" t="str">
        <f ca="1">IF(ROW()&gt;'Impact Indicator Target Update'!A406,"",INDIRECT("'Impact Indicators - Section B'!A"&amp;'Impact Indicator Target Update'!D406))</f>
        <v/>
      </c>
    </row>
    <row r="4573" spans="10:10" x14ac:dyDescent="0.35">
      <c r="J4573" s="263" t="str">
        <f ca="1">IF(ROW()&gt;'Impact Indicator Target Update'!A407,"",INDIRECT("'Impact Indicators - Section B'!A"&amp;'Impact Indicator Target Update'!D407))</f>
        <v/>
      </c>
    </row>
    <row r="4574" spans="10:10" x14ac:dyDescent="0.35">
      <c r="J4574" s="263" t="str">
        <f ca="1">IF(ROW()&gt;'Impact Indicator Target Update'!A408,"",INDIRECT("'Impact Indicators - Section B'!A"&amp;'Impact Indicator Target Update'!D408))</f>
        <v/>
      </c>
    </row>
    <row r="4575" spans="10:10" x14ac:dyDescent="0.35">
      <c r="J4575" s="263" t="str">
        <f ca="1">IF(ROW()&gt;'Impact Indicator Target Update'!A409,"",INDIRECT("'Impact Indicators - Section B'!A"&amp;'Impact Indicator Target Update'!D409))</f>
        <v/>
      </c>
    </row>
    <row r="4576" spans="10:10" x14ac:dyDescent="0.35">
      <c r="J4576" s="263" t="str">
        <f ca="1">IF(ROW()&gt;'Impact Indicator Target Update'!A410,"",INDIRECT("'Impact Indicators - Section B'!A"&amp;'Impact Indicator Target Update'!D410))</f>
        <v/>
      </c>
    </row>
    <row r="4577" spans="10:10" x14ac:dyDescent="0.35">
      <c r="J4577" s="263" t="str">
        <f ca="1">IF(ROW()&gt;'Impact Indicator Target Update'!A411,"",INDIRECT("'Impact Indicators - Section B'!A"&amp;'Impact Indicator Target Update'!D411))</f>
        <v/>
      </c>
    </row>
    <row r="4578" spans="10:10" x14ac:dyDescent="0.35">
      <c r="J4578" s="263" t="str">
        <f ca="1">IF(ROW()&gt;'Impact Indicator Target Update'!A412,"",INDIRECT("'Impact Indicators - Section B'!A"&amp;'Impact Indicator Target Update'!D412))</f>
        <v/>
      </c>
    </row>
    <row r="4579" spans="10:10" x14ac:dyDescent="0.35">
      <c r="J4579" s="263" t="str">
        <f ca="1">IF(ROW()&gt;'Impact Indicator Target Update'!A413,"",INDIRECT("'Impact Indicators - Section B'!A"&amp;'Impact Indicator Target Update'!D413))</f>
        <v/>
      </c>
    </row>
    <row r="4580" spans="10:10" x14ac:dyDescent="0.35">
      <c r="J4580" s="263" t="str">
        <f ca="1">IF(ROW()&gt;'Impact Indicator Target Update'!A414,"",INDIRECT("'Impact Indicators - Section B'!A"&amp;'Impact Indicator Target Update'!D414))</f>
        <v/>
      </c>
    </row>
    <row r="4581" spans="10:10" x14ac:dyDescent="0.35">
      <c r="J4581" s="263" t="str">
        <f ca="1">IF(ROW()&gt;'Impact Indicator Target Update'!A415,"",INDIRECT("'Impact Indicators - Section B'!A"&amp;'Impact Indicator Target Update'!D415))</f>
        <v/>
      </c>
    </row>
    <row r="4582" spans="10:10" x14ac:dyDescent="0.35">
      <c r="J4582" s="263" t="str">
        <f ca="1">IF(ROW()&gt;'Impact Indicator Target Update'!A416,"",INDIRECT("'Impact Indicators - Section B'!A"&amp;'Impact Indicator Target Update'!D416))</f>
        <v/>
      </c>
    </row>
    <row r="4583" spans="10:10" x14ac:dyDescent="0.35">
      <c r="J4583" s="263" t="str">
        <f ca="1">IF(ROW()&gt;'Impact Indicator Target Update'!A417,"",INDIRECT("'Impact Indicators - Section B'!A"&amp;'Impact Indicator Target Update'!D417))</f>
        <v/>
      </c>
    </row>
    <row r="4584" spans="10:10" x14ac:dyDescent="0.35">
      <c r="J4584" s="263" t="str">
        <f ca="1">IF(ROW()&gt;'Impact Indicator Target Update'!A418,"",INDIRECT("'Impact Indicators - Section B'!A"&amp;'Impact Indicator Target Update'!D418))</f>
        <v/>
      </c>
    </row>
    <row r="4585" spans="10:10" x14ac:dyDescent="0.35">
      <c r="J4585" s="263" t="str">
        <f ca="1">IF(ROW()&gt;'Impact Indicator Target Update'!A419,"",INDIRECT("'Impact Indicators - Section B'!A"&amp;'Impact Indicator Target Update'!D419))</f>
        <v/>
      </c>
    </row>
    <row r="4586" spans="10:10" x14ac:dyDescent="0.35">
      <c r="J4586" s="263" t="str">
        <f ca="1">IF(ROW()&gt;'Impact Indicator Target Update'!A420,"",INDIRECT("'Impact Indicators - Section B'!A"&amp;'Impact Indicator Target Update'!D420))</f>
        <v/>
      </c>
    </row>
    <row r="4587" spans="10:10" x14ac:dyDescent="0.35">
      <c r="J4587" s="263" t="str">
        <f ca="1">IF(ROW()&gt;'Impact Indicator Target Update'!A421,"",INDIRECT("'Impact Indicators - Section B'!A"&amp;'Impact Indicator Target Update'!D421))</f>
        <v/>
      </c>
    </row>
    <row r="4588" spans="10:10" x14ac:dyDescent="0.35">
      <c r="J4588" s="263" t="str">
        <f ca="1">IF(ROW()&gt;'Impact Indicator Target Update'!A422,"",INDIRECT("'Impact Indicators - Section B'!A"&amp;'Impact Indicator Target Update'!D422))</f>
        <v/>
      </c>
    </row>
    <row r="4589" spans="10:10" x14ac:dyDescent="0.35">
      <c r="J4589" s="263" t="str">
        <f ca="1">IF(ROW()&gt;'Impact Indicator Target Update'!A423,"",INDIRECT("'Impact Indicators - Section B'!A"&amp;'Impact Indicator Target Update'!D423))</f>
        <v/>
      </c>
    </row>
    <row r="4590" spans="10:10" x14ac:dyDescent="0.35">
      <c r="J4590" s="263" t="str">
        <f ca="1">IF(ROW()&gt;'Impact Indicator Target Update'!A424,"",INDIRECT("'Impact Indicators - Section B'!A"&amp;'Impact Indicator Target Update'!D424))</f>
        <v/>
      </c>
    </row>
    <row r="4591" spans="10:10" x14ac:dyDescent="0.35">
      <c r="J4591" s="263" t="str">
        <f ca="1">IF(ROW()&gt;'Impact Indicator Target Update'!A425,"",INDIRECT("'Impact Indicators - Section B'!A"&amp;'Impact Indicator Target Update'!D425))</f>
        <v/>
      </c>
    </row>
    <row r="4592" spans="10:10" x14ac:dyDescent="0.35">
      <c r="J4592" s="263" t="str">
        <f ca="1">IF(ROW()&gt;'Impact Indicator Target Update'!A426,"",INDIRECT("'Impact Indicators - Section B'!A"&amp;'Impact Indicator Target Update'!D426))</f>
        <v/>
      </c>
    </row>
    <row r="4593" spans="10:10" x14ac:dyDescent="0.35">
      <c r="J4593" s="263" t="str">
        <f ca="1">IF(ROW()&gt;'Impact Indicator Target Update'!A427,"",INDIRECT("'Impact Indicators - Section B'!A"&amp;'Impact Indicator Target Update'!D427))</f>
        <v/>
      </c>
    </row>
    <row r="4594" spans="10:10" x14ac:dyDescent="0.35">
      <c r="J4594" s="263" t="str">
        <f ca="1">IF(ROW()&gt;'Impact Indicator Target Update'!A428,"",INDIRECT("'Impact Indicators - Section B'!A"&amp;'Impact Indicator Target Update'!D428))</f>
        <v/>
      </c>
    </row>
    <row r="4595" spans="10:10" x14ac:dyDescent="0.35">
      <c r="J4595" s="263" t="str">
        <f ca="1">IF(ROW()&gt;'Impact Indicator Target Update'!A429,"",INDIRECT("'Impact Indicators - Section B'!A"&amp;'Impact Indicator Target Update'!D429))</f>
        <v/>
      </c>
    </row>
    <row r="4596" spans="10:10" x14ac:dyDescent="0.35">
      <c r="J4596" s="263" t="str">
        <f ca="1">IF(ROW()&gt;'Impact Indicator Target Update'!A430,"",INDIRECT("'Impact Indicators - Section B'!A"&amp;'Impact Indicator Target Update'!D430))</f>
        <v/>
      </c>
    </row>
    <row r="4597" spans="10:10" x14ac:dyDescent="0.35">
      <c r="J4597" s="263" t="str">
        <f ca="1">IF(ROW()&gt;'Impact Indicator Target Update'!A431,"",INDIRECT("'Impact Indicators - Section B'!A"&amp;'Impact Indicator Target Update'!D431))</f>
        <v/>
      </c>
    </row>
    <row r="4598" spans="10:10" x14ac:dyDescent="0.35">
      <c r="J4598" s="263" t="str">
        <f ca="1">IF(ROW()&gt;'Impact Indicator Target Update'!A432,"",INDIRECT("'Impact Indicators - Section B'!A"&amp;'Impact Indicator Target Update'!D432))</f>
        <v/>
      </c>
    </row>
    <row r="4599" spans="10:10" x14ac:dyDescent="0.35">
      <c r="J4599" s="263" t="str">
        <f ca="1">IF(ROW()&gt;'Impact Indicator Target Update'!A433,"",INDIRECT("'Impact Indicators - Section B'!A"&amp;'Impact Indicator Target Update'!D433))</f>
        <v/>
      </c>
    </row>
    <row r="4600" spans="10:10" x14ac:dyDescent="0.35">
      <c r="J4600" s="263" t="str">
        <f ca="1">IF(ROW()&gt;'Impact Indicator Target Update'!A434,"",INDIRECT("'Impact Indicators - Section B'!A"&amp;'Impact Indicator Target Update'!D434))</f>
        <v/>
      </c>
    </row>
    <row r="4601" spans="10:10" x14ac:dyDescent="0.35">
      <c r="J4601" s="263" t="str">
        <f ca="1">IF(ROW()&gt;'Impact Indicator Target Update'!A435,"",INDIRECT("'Impact Indicators - Section B'!A"&amp;'Impact Indicator Target Update'!D435))</f>
        <v/>
      </c>
    </row>
    <row r="4602" spans="10:10" x14ac:dyDescent="0.35">
      <c r="J4602" s="263" t="str">
        <f ca="1">IF(ROW()&gt;'Impact Indicator Target Update'!A436,"",INDIRECT("'Impact Indicators - Section B'!A"&amp;'Impact Indicator Target Update'!D436))</f>
        <v/>
      </c>
    </row>
    <row r="4603" spans="10:10" x14ac:dyDescent="0.35">
      <c r="J4603" s="263" t="str">
        <f ca="1">IF(ROW()&gt;'Impact Indicator Target Update'!A437,"",INDIRECT("'Impact Indicators - Section B'!A"&amp;'Impact Indicator Target Update'!D437))</f>
        <v/>
      </c>
    </row>
    <row r="4604" spans="10:10" x14ac:dyDescent="0.35">
      <c r="J4604" s="263" t="str">
        <f ca="1">IF(ROW()&gt;'Impact Indicator Target Update'!A438,"",INDIRECT("'Impact Indicators - Section B'!A"&amp;'Impact Indicator Target Update'!D438))</f>
        <v/>
      </c>
    </row>
    <row r="4605" spans="10:10" x14ac:dyDescent="0.35">
      <c r="J4605" s="263" t="str">
        <f ca="1">IF(ROW()&gt;'Impact Indicator Target Update'!A439,"",INDIRECT("'Impact Indicators - Section B'!A"&amp;'Impact Indicator Target Update'!D439))</f>
        <v/>
      </c>
    </row>
    <row r="4606" spans="10:10" x14ac:dyDescent="0.35">
      <c r="J4606" s="263" t="str">
        <f ca="1">IF(ROW()&gt;'Impact Indicator Target Update'!A440,"",INDIRECT("'Impact Indicators - Section B'!A"&amp;'Impact Indicator Target Update'!D440))</f>
        <v/>
      </c>
    </row>
    <row r="4607" spans="10:10" x14ac:dyDescent="0.35">
      <c r="J4607" s="263" t="str">
        <f ca="1">IF(ROW()&gt;'Impact Indicator Target Update'!A441,"",INDIRECT("'Impact Indicators - Section B'!A"&amp;'Impact Indicator Target Update'!D441))</f>
        <v/>
      </c>
    </row>
    <row r="4608" spans="10:10" x14ac:dyDescent="0.35">
      <c r="J4608" s="263" t="str">
        <f ca="1">IF(ROW()&gt;'Impact Indicator Target Update'!A442,"",INDIRECT("'Impact Indicators - Section B'!A"&amp;'Impact Indicator Target Update'!D442))</f>
        <v/>
      </c>
    </row>
    <row r="4609" spans="10:10" x14ac:dyDescent="0.35">
      <c r="J4609" s="263" t="str">
        <f ca="1">IF(ROW()&gt;'Impact Indicator Target Update'!A443,"",INDIRECT("'Impact Indicators - Section B'!A"&amp;'Impact Indicator Target Update'!D443))</f>
        <v/>
      </c>
    </row>
    <row r="4610" spans="10:10" x14ac:dyDescent="0.35">
      <c r="J4610" s="263" t="str">
        <f ca="1">IF(ROW()&gt;'Impact Indicator Target Update'!A444,"",INDIRECT("'Impact Indicators - Section B'!A"&amp;'Impact Indicator Target Update'!D444))</f>
        <v/>
      </c>
    </row>
    <row r="4611" spans="10:10" x14ac:dyDescent="0.35">
      <c r="J4611" s="263" t="str">
        <f ca="1">IF(ROW()&gt;'Impact Indicator Target Update'!A445,"",INDIRECT("'Impact Indicators - Section B'!A"&amp;'Impact Indicator Target Update'!D445))</f>
        <v/>
      </c>
    </row>
    <row r="4612" spans="10:10" x14ac:dyDescent="0.35">
      <c r="J4612" s="263" t="str">
        <f ca="1">IF(ROW()&gt;'Impact Indicator Target Update'!A446,"",INDIRECT("'Impact Indicators - Section B'!A"&amp;'Impact Indicator Target Update'!D446))</f>
        <v/>
      </c>
    </row>
    <row r="4613" spans="10:10" x14ac:dyDescent="0.35">
      <c r="J4613" s="263" t="str">
        <f ca="1">IF(ROW()&gt;'Impact Indicator Target Update'!A447,"",INDIRECT("'Impact Indicators - Section B'!A"&amp;'Impact Indicator Target Update'!D447))</f>
        <v/>
      </c>
    </row>
    <row r="4614" spans="10:10" x14ac:dyDescent="0.35">
      <c r="J4614" s="263" t="str">
        <f ca="1">IF(ROW()&gt;'Impact Indicator Target Update'!A448,"",INDIRECT("'Impact Indicators - Section B'!A"&amp;'Impact Indicator Target Update'!D448))</f>
        <v/>
      </c>
    </row>
    <row r="4615" spans="10:10" x14ac:dyDescent="0.35">
      <c r="J4615" s="263" t="str">
        <f ca="1">IF(ROW()&gt;'Impact Indicator Target Update'!A449,"",INDIRECT("'Impact Indicators - Section B'!A"&amp;'Impact Indicator Target Update'!D449))</f>
        <v/>
      </c>
    </row>
    <row r="4616" spans="10:10" x14ac:dyDescent="0.35">
      <c r="J4616" s="263" t="str">
        <f ca="1">IF(ROW()&gt;'Impact Indicator Target Update'!A450,"",INDIRECT("'Impact Indicators - Section B'!A"&amp;'Impact Indicator Target Update'!D450))</f>
        <v/>
      </c>
    </row>
    <row r="4617" spans="10:10" x14ac:dyDescent="0.35">
      <c r="J4617" s="263" t="str">
        <f ca="1">IF(ROW()&gt;'Impact Indicator Target Update'!A451,"",INDIRECT("'Impact Indicators - Section B'!A"&amp;'Impact Indicator Target Update'!D451))</f>
        <v/>
      </c>
    </row>
    <row r="4618" spans="10:10" x14ac:dyDescent="0.35">
      <c r="J4618" s="263" t="str">
        <f ca="1">IF(ROW()&gt;'Impact Indicator Target Update'!A452,"",INDIRECT("'Impact Indicators - Section B'!A"&amp;'Impact Indicator Target Update'!D452))</f>
        <v/>
      </c>
    </row>
    <row r="4619" spans="10:10" x14ac:dyDescent="0.35">
      <c r="J4619" s="263" t="str">
        <f ca="1">IF(ROW()&gt;'Impact Indicator Target Update'!A453,"",INDIRECT("'Impact Indicators - Section B'!A"&amp;'Impact Indicator Target Update'!D453))</f>
        <v/>
      </c>
    </row>
    <row r="4620" spans="10:10" x14ac:dyDescent="0.35">
      <c r="J4620" s="263" t="str">
        <f ca="1">IF(ROW()&gt;'Impact Indicator Target Update'!A454,"",INDIRECT("'Impact Indicators - Section B'!A"&amp;'Impact Indicator Target Update'!D454))</f>
        <v/>
      </c>
    </row>
    <row r="4621" spans="10:10" x14ac:dyDescent="0.35">
      <c r="J4621" s="263" t="str">
        <f ca="1">IF(ROW()&gt;'Impact Indicator Target Update'!A455,"",INDIRECT("'Impact Indicators - Section B'!A"&amp;'Impact Indicator Target Update'!D455))</f>
        <v/>
      </c>
    </row>
    <row r="4622" spans="10:10" x14ac:dyDescent="0.35">
      <c r="J4622" s="263" t="str">
        <f ca="1">IF(ROW()&gt;'Impact Indicator Target Update'!A456,"",INDIRECT("'Impact Indicators - Section B'!A"&amp;'Impact Indicator Target Update'!D456))</f>
        <v/>
      </c>
    </row>
    <row r="4623" spans="10:10" x14ac:dyDescent="0.35">
      <c r="J4623" s="263" t="str">
        <f ca="1">IF(ROW()&gt;'Impact Indicator Target Update'!A457,"",INDIRECT("'Impact Indicators - Section B'!A"&amp;'Impact Indicator Target Update'!D457))</f>
        <v/>
      </c>
    </row>
    <row r="4624" spans="10:10" x14ac:dyDescent="0.35">
      <c r="J4624" s="263" t="str">
        <f ca="1">IF(ROW()&gt;'Impact Indicator Target Update'!A458,"",INDIRECT("'Impact Indicators - Section B'!A"&amp;'Impact Indicator Target Update'!D458))</f>
        <v/>
      </c>
    </row>
    <row r="4625" spans="10:10" x14ac:dyDescent="0.35">
      <c r="J4625" s="263" t="str">
        <f ca="1">IF(ROW()&gt;'Impact Indicator Target Update'!A459,"",INDIRECT("'Impact Indicators - Section B'!A"&amp;'Impact Indicator Target Update'!D459))</f>
        <v/>
      </c>
    </row>
    <row r="4626" spans="10:10" x14ac:dyDescent="0.35">
      <c r="J4626" s="263" t="str">
        <f ca="1">IF(ROW()&gt;'Impact Indicator Target Update'!A460,"",INDIRECT("'Impact Indicators - Section B'!A"&amp;'Impact Indicator Target Update'!D460))</f>
        <v/>
      </c>
    </row>
    <row r="4627" spans="10:10" x14ac:dyDescent="0.35">
      <c r="J4627" s="263" t="str">
        <f ca="1">IF(ROW()&gt;'Impact Indicator Target Update'!A461,"",INDIRECT("'Impact Indicators - Section B'!A"&amp;'Impact Indicator Target Update'!D461))</f>
        <v/>
      </c>
    </row>
    <row r="4628" spans="10:10" x14ac:dyDescent="0.35">
      <c r="J4628" s="263" t="str">
        <f ca="1">IF(ROW()&gt;'Impact Indicator Target Update'!A462,"",INDIRECT("'Impact Indicators - Section B'!A"&amp;'Impact Indicator Target Update'!D462))</f>
        <v/>
      </c>
    </row>
    <row r="4629" spans="10:10" x14ac:dyDescent="0.35">
      <c r="J4629" s="263" t="str">
        <f ca="1">IF(ROW()&gt;'Impact Indicator Target Update'!A463,"",INDIRECT("'Impact Indicators - Section B'!A"&amp;'Impact Indicator Target Update'!D463))</f>
        <v/>
      </c>
    </row>
    <row r="4630" spans="10:10" x14ac:dyDescent="0.35">
      <c r="J4630" s="263" t="str">
        <f ca="1">IF(ROW()&gt;'Impact Indicator Target Update'!A464,"",INDIRECT("'Impact Indicators - Section B'!A"&amp;'Impact Indicator Target Update'!D464))</f>
        <v/>
      </c>
    </row>
    <row r="4631" spans="10:10" x14ac:dyDescent="0.35">
      <c r="J4631" s="263" t="str">
        <f ca="1">IF(ROW()&gt;'Impact Indicator Target Update'!A465,"",INDIRECT("'Impact Indicators - Section B'!A"&amp;'Impact Indicator Target Update'!D465))</f>
        <v/>
      </c>
    </row>
    <row r="4632" spans="10:10" x14ac:dyDescent="0.35">
      <c r="J4632" s="263" t="str">
        <f ca="1">IF(ROW()&gt;'Impact Indicator Target Update'!A466,"",INDIRECT("'Impact Indicators - Section B'!A"&amp;'Impact Indicator Target Update'!D466))</f>
        <v/>
      </c>
    </row>
    <row r="4633" spans="10:10" x14ac:dyDescent="0.35">
      <c r="J4633" s="263" t="str">
        <f ca="1">IF(ROW()&gt;'Impact Indicator Target Update'!A467,"",INDIRECT("'Impact Indicators - Section B'!A"&amp;'Impact Indicator Target Update'!D467))</f>
        <v/>
      </c>
    </row>
    <row r="4634" spans="10:10" x14ac:dyDescent="0.35">
      <c r="J4634" s="263" t="str">
        <f ca="1">IF(ROW()&gt;'Impact Indicator Target Update'!A468,"",INDIRECT("'Impact Indicators - Section B'!A"&amp;'Impact Indicator Target Update'!D468))</f>
        <v/>
      </c>
    </row>
    <row r="4635" spans="10:10" x14ac:dyDescent="0.35">
      <c r="J4635" s="263" t="str">
        <f ca="1">IF(ROW()&gt;'Impact Indicator Target Update'!A469,"",INDIRECT("'Impact Indicators - Section B'!A"&amp;'Impact Indicator Target Update'!D469))</f>
        <v/>
      </c>
    </row>
    <row r="4636" spans="10:10" x14ac:dyDescent="0.35">
      <c r="J4636" s="263" t="str">
        <f ca="1">IF(ROW()&gt;'Impact Indicator Target Update'!A470,"",INDIRECT("'Impact Indicators - Section B'!A"&amp;'Impact Indicator Target Update'!D470))</f>
        <v/>
      </c>
    </row>
    <row r="4637" spans="10:10" x14ac:dyDescent="0.35">
      <c r="J4637" s="263" t="str">
        <f ca="1">IF(ROW()&gt;'Impact Indicator Target Update'!A471,"",INDIRECT("'Impact Indicators - Section B'!A"&amp;'Impact Indicator Target Update'!D471))</f>
        <v/>
      </c>
    </row>
    <row r="4638" spans="10:10" x14ac:dyDescent="0.35">
      <c r="J4638" s="263" t="str">
        <f ca="1">IF(ROW()&gt;'Impact Indicator Target Update'!A472,"",INDIRECT("'Impact Indicators - Section B'!A"&amp;'Impact Indicator Target Update'!D472))</f>
        <v/>
      </c>
    </row>
    <row r="4639" spans="10:10" x14ac:dyDescent="0.35">
      <c r="J4639" s="263" t="str">
        <f ca="1">IF(ROW()&gt;'Impact Indicator Target Update'!A473,"",INDIRECT("'Impact Indicators - Section B'!A"&amp;'Impact Indicator Target Update'!D473))</f>
        <v/>
      </c>
    </row>
    <row r="4640" spans="10:10" x14ac:dyDescent="0.35">
      <c r="J4640" s="263" t="str">
        <f ca="1">IF(ROW()&gt;'Impact Indicator Target Update'!A474,"",INDIRECT("'Impact Indicators - Section B'!A"&amp;'Impact Indicator Target Update'!D474))</f>
        <v/>
      </c>
    </row>
    <row r="4641" spans="10:10" x14ac:dyDescent="0.35">
      <c r="J4641" s="263" t="str">
        <f ca="1">IF(ROW()&gt;'Impact Indicator Target Update'!A475,"",INDIRECT("'Impact Indicators - Section B'!A"&amp;'Impact Indicator Target Update'!D475))</f>
        <v/>
      </c>
    </row>
    <row r="4642" spans="10:10" x14ac:dyDescent="0.35">
      <c r="J4642" s="263" t="str">
        <f ca="1">IF(ROW()&gt;'Impact Indicator Target Update'!A476,"",INDIRECT("'Impact Indicators - Section B'!A"&amp;'Impact Indicator Target Update'!D476))</f>
        <v/>
      </c>
    </row>
    <row r="4643" spans="10:10" x14ac:dyDescent="0.35">
      <c r="J4643" s="263" t="str">
        <f ca="1">IF(ROW()&gt;'Impact Indicator Target Update'!A477,"",INDIRECT("'Impact Indicators - Section B'!A"&amp;'Impact Indicator Target Update'!D477))</f>
        <v/>
      </c>
    </row>
    <row r="4644" spans="10:10" x14ac:dyDescent="0.35">
      <c r="J4644" s="263" t="str">
        <f ca="1">IF(ROW()&gt;'Impact Indicator Target Update'!A478,"",INDIRECT("'Impact Indicators - Section B'!A"&amp;'Impact Indicator Target Update'!D478))</f>
        <v/>
      </c>
    </row>
    <row r="4645" spans="10:10" x14ac:dyDescent="0.35">
      <c r="J4645" s="263" t="str">
        <f ca="1">IF(ROW()&gt;'Impact Indicator Target Update'!A479,"",INDIRECT("'Impact Indicators - Section B'!A"&amp;'Impact Indicator Target Update'!D479))</f>
        <v/>
      </c>
    </row>
    <row r="4646" spans="10:10" x14ac:dyDescent="0.35">
      <c r="J4646" s="263" t="str">
        <f ca="1">IF(ROW()&gt;'Impact Indicator Target Update'!A480,"",INDIRECT("'Impact Indicators - Section B'!A"&amp;'Impact Indicator Target Update'!D480))</f>
        <v/>
      </c>
    </row>
    <row r="4647" spans="10:10" x14ac:dyDescent="0.35">
      <c r="J4647" s="263" t="str">
        <f ca="1">IF(ROW()&gt;'Impact Indicator Target Update'!A481,"",INDIRECT("'Impact Indicators - Section B'!A"&amp;'Impact Indicator Target Update'!D481))</f>
        <v/>
      </c>
    </row>
    <row r="4648" spans="10:10" x14ac:dyDescent="0.35">
      <c r="J4648" s="263" t="str">
        <f ca="1">IF(ROW()&gt;'Impact Indicator Target Update'!A482,"",INDIRECT("'Impact Indicators - Section B'!A"&amp;'Impact Indicator Target Update'!D482))</f>
        <v/>
      </c>
    </row>
    <row r="4649" spans="10:10" x14ac:dyDescent="0.35">
      <c r="J4649" s="263" t="str">
        <f ca="1">IF(ROW()&gt;'Impact Indicator Target Update'!A483,"",INDIRECT("'Impact Indicators - Section B'!A"&amp;'Impact Indicator Target Update'!D483))</f>
        <v/>
      </c>
    </row>
    <row r="4650" spans="10:10" x14ac:dyDescent="0.35">
      <c r="J4650" s="263" t="str">
        <f ca="1">IF(ROW()&gt;'Impact Indicator Target Update'!A484,"",INDIRECT("'Impact Indicators - Section B'!A"&amp;'Impact Indicator Target Update'!D484))</f>
        <v/>
      </c>
    </row>
    <row r="4651" spans="10:10" x14ac:dyDescent="0.35">
      <c r="J4651" s="263" t="str">
        <f ca="1">IF(ROW()&gt;'Impact Indicator Target Update'!A485,"",INDIRECT("'Impact Indicators - Section B'!A"&amp;'Impact Indicator Target Update'!D485))</f>
        <v/>
      </c>
    </row>
    <row r="4652" spans="10:10" x14ac:dyDescent="0.35">
      <c r="J4652" s="263" t="str">
        <f ca="1">IF(ROW()&gt;'Impact Indicator Target Update'!A486,"",INDIRECT("'Impact Indicators - Section B'!A"&amp;'Impact Indicator Target Update'!D486))</f>
        <v/>
      </c>
    </row>
    <row r="4653" spans="10:10" x14ac:dyDescent="0.35">
      <c r="J4653" s="263" t="str">
        <f ca="1">IF(ROW()&gt;'Impact Indicator Target Update'!A487,"",INDIRECT("'Impact Indicators - Section B'!A"&amp;'Impact Indicator Target Update'!D487))</f>
        <v/>
      </c>
    </row>
    <row r="4654" spans="10:10" x14ac:dyDescent="0.35">
      <c r="J4654" s="263" t="str">
        <f ca="1">IF(ROW()&gt;'Impact Indicator Target Update'!A488,"",INDIRECT("'Impact Indicators - Section B'!A"&amp;'Impact Indicator Target Update'!D488))</f>
        <v/>
      </c>
    </row>
    <row r="4655" spans="10:10" x14ac:dyDescent="0.35">
      <c r="J4655" s="263" t="str">
        <f ca="1">IF(ROW()&gt;'Impact Indicator Target Update'!A489,"",INDIRECT("'Impact Indicators - Section B'!A"&amp;'Impact Indicator Target Update'!D489))</f>
        <v/>
      </c>
    </row>
    <row r="4656" spans="10:10" x14ac:dyDescent="0.35">
      <c r="J4656" s="263" t="str">
        <f ca="1">IF(ROW()&gt;'Impact Indicator Target Update'!A490,"",INDIRECT("'Impact Indicators - Section B'!A"&amp;'Impact Indicator Target Update'!D490))</f>
        <v/>
      </c>
    </row>
    <row r="4657" spans="10:10" x14ac:dyDescent="0.35">
      <c r="J4657" s="263" t="str">
        <f ca="1">IF(ROW()&gt;'Impact Indicator Target Update'!A491,"",INDIRECT("'Impact Indicators - Section B'!A"&amp;'Impact Indicator Target Update'!D491))</f>
        <v/>
      </c>
    </row>
    <row r="4658" spans="10:10" x14ac:dyDescent="0.35">
      <c r="J4658" s="263" t="str">
        <f ca="1">IF(ROW()&gt;'Impact Indicator Target Update'!A492,"",INDIRECT("'Impact Indicators - Section B'!A"&amp;'Impact Indicator Target Update'!D492))</f>
        <v/>
      </c>
    </row>
    <row r="4659" spans="10:10" x14ac:dyDescent="0.35">
      <c r="J4659" s="263" t="str">
        <f ca="1">IF(ROW()&gt;'Impact Indicator Target Update'!A493,"",INDIRECT("'Impact Indicators - Section B'!A"&amp;'Impact Indicator Target Update'!D493))</f>
        <v/>
      </c>
    </row>
    <row r="4660" spans="10:10" x14ac:dyDescent="0.35">
      <c r="J4660" s="263" t="str">
        <f ca="1">IF(ROW()&gt;'Impact Indicator Target Update'!A494,"",INDIRECT("'Impact Indicators - Section B'!A"&amp;'Impact Indicator Target Update'!D494))</f>
        <v/>
      </c>
    </row>
    <row r="4661" spans="10:10" x14ac:dyDescent="0.35">
      <c r="J4661" s="263" t="str">
        <f ca="1">IF(ROW()&gt;'Impact Indicator Target Update'!A495,"",INDIRECT("'Impact Indicators - Section B'!A"&amp;'Impact Indicator Target Update'!D495))</f>
        <v/>
      </c>
    </row>
    <row r="4662" spans="10:10" x14ac:dyDescent="0.35">
      <c r="J4662" s="263" t="str">
        <f ca="1">IF(ROW()&gt;'Impact Indicator Target Update'!A496,"",INDIRECT("'Impact Indicators - Section B'!A"&amp;'Impact Indicator Target Update'!D496))</f>
        <v/>
      </c>
    </row>
    <row r="4663" spans="10:10" x14ac:dyDescent="0.35">
      <c r="J4663" s="263" t="str">
        <f ca="1">IF(ROW()&gt;'Impact Indicator Target Update'!A497,"",INDIRECT("'Impact Indicators - Section B'!A"&amp;'Impact Indicator Target Update'!D497))</f>
        <v/>
      </c>
    </row>
    <row r="4664" spans="10:10" x14ac:dyDescent="0.35">
      <c r="J4664" s="263" t="str">
        <f ca="1">IF(ROW()&gt;'Impact Indicator Target Update'!A498,"",INDIRECT("'Impact Indicators - Section B'!A"&amp;'Impact Indicator Target Update'!D498))</f>
        <v/>
      </c>
    </row>
    <row r="4665" spans="10:10" x14ac:dyDescent="0.35">
      <c r="J4665" s="263" t="str">
        <f ca="1">IF(ROW()&gt;'Impact Indicator Target Update'!A499,"",INDIRECT("'Impact Indicators - Section B'!A"&amp;'Impact Indicator Target Update'!D499))</f>
        <v/>
      </c>
    </row>
    <row r="4666" spans="10:10" x14ac:dyDescent="0.35">
      <c r="J4666" s="263" t="str">
        <f ca="1">IF(ROW()&gt;'Impact Indicator Target Update'!A500,"",INDIRECT("'Impact Indicators - Section B'!A"&amp;'Impact Indicator Target Update'!D500))</f>
        <v/>
      </c>
    </row>
    <row r="4667" spans="10:10" x14ac:dyDescent="0.35">
      <c r="J4667" s="263" t="str">
        <f ca="1">IF(ROW()&gt;'Impact Indicator Target Update'!A501,"",INDIRECT("'Impact Indicators - Section B'!A"&amp;'Impact Indicator Target Update'!D501))</f>
        <v/>
      </c>
    </row>
    <row r="4668" spans="10:10" x14ac:dyDescent="0.35">
      <c r="J4668" s="263" t="str">
        <f ca="1">IF(ROW()&gt;'Impact Indicator Target Update'!A502,"",INDIRECT("'Impact Indicators - Section B'!A"&amp;'Impact Indicator Target Update'!D502))</f>
        <v/>
      </c>
    </row>
    <row r="4669" spans="10:10" x14ac:dyDescent="0.35">
      <c r="J4669" s="263" t="str">
        <f ca="1">IF(ROW()&gt;'Impact Indicator Target Update'!A503,"",INDIRECT("'Impact Indicators - Section B'!A"&amp;'Impact Indicator Target Update'!D503))</f>
        <v/>
      </c>
    </row>
    <row r="4670" spans="10:10" x14ac:dyDescent="0.35">
      <c r="J4670" s="263" t="str">
        <f ca="1">IF(ROW()&gt;'Impact Indicator Target Update'!A504,"",INDIRECT("'Impact Indicators - Section B'!A"&amp;'Impact Indicator Target Update'!D504))</f>
        <v/>
      </c>
    </row>
    <row r="4671" spans="10:10" x14ac:dyDescent="0.35">
      <c r="J4671" s="263" t="str">
        <f ca="1">IF(ROW()&gt;'Impact Indicator Target Update'!A505,"",INDIRECT("'Impact Indicators - Section B'!A"&amp;'Impact Indicator Target Update'!D505))</f>
        <v/>
      </c>
    </row>
    <row r="4672" spans="10:10" x14ac:dyDescent="0.35">
      <c r="J4672" s="263" t="str">
        <f ca="1">IF(ROW()&gt;'Impact Indicator Target Update'!A506,"",INDIRECT("'Impact Indicators - Section B'!A"&amp;'Impact Indicator Target Update'!D506))</f>
        <v/>
      </c>
    </row>
    <row r="4673" spans="10:10" x14ac:dyDescent="0.35">
      <c r="J4673" s="263" t="str">
        <f ca="1">IF(ROW()&gt;'Impact Indicator Target Update'!A507,"",INDIRECT("'Impact Indicators - Section B'!A"&amp;'Impact Indicator Target Update'!D507))</f>
        <v/>
      </c>
    </row>
    <row r="4674" spans="10:10" x14ac:dyDescent="0.35">
      <c r="J4674" s="263" t="str">
        <f ca="1">IF(ROW()&gt;'Impact Indicator Target Update'!A508,"",INDIRECT("'Impact Indicators - Section B'!A"&amp;'Impact Indicator Target Update'!D508))</f>
        <v/>
      </c>
    </row>
    <row r="4675" spans="10:10" x14ac:dyDescent="0.35">
      <c r="J4675" s="263" t="str">
        <f ca="1">IF(ROW()&gt;'Impact Indicator Target Update'!A509,"",INDIRECT("'Impact Indicators - Section B'!A"&amp;'Impact Indicator Target Update'!D509))</f>
        <v/>
      </c>
    </row>
    <row r="4676" spans="10:10" x14ac:dyDescent="0.35">
      <c r="J4676" s="263" t="str">
        <f ca="1">IF(ROW()&gt;'Impact Indicator Target Update'!A510,"",INDIRECT("'Impact Indicators - Section B'!A"&amp;'Impact Indicator Target Update'!D510))</f>
        <v/>
      </c>
    </row>
    <row r="4677" spans="10:10" x14ac:dyDescent="0.35">
      <c r="J4677" s="263" t="str">
        <f ca="1">IF(ROW()&gt;'Impact Indicator Target Update'!A511,"",INDIRECT("'Impact Indicators - Section B'!A"&amp;'Impact Indicator Target Update'!D511))</f>
        <v/>
      </c>
    </row>
    <row r="4678" spans="10:10" x14ac:dyDescent="0.35">
      <c r="J4678" s="263" t="str">
        <f ca="1">IF(ROW()&gt;'Impact Indicator Target Update'!A512,"",INDIRECT("'Impact Indicators - Section B'!A"&amp;'Impact Indicator Target Update'!D512))</f>
        <v/>
      </c>
    </row>
    <row r="4679" spans="10:10" x14ac:dyDescent="0.35">
      <c r="J4679" s="263" t="str">
        <f ca="1">IF(ROW()&gt;'Impact Indicator Target Update'!A513,"",INDIRECT("'Impact Indicators - Section B'!A"&amp;'Impact Indicator Target Update'!D513))</f>
        <v/>
      </c>
    </row>
    <row r="4680" spans="10:10" x14ac:dyDescent="0.35">
      <c r="J4680" s="263" t="str">
        <f ca="1">IF(ROW()&gt;'Impact Indicator Target Update'!A514,"",INDIRECT("'Impact Indicators - Section B'!A"&amp;'Impact Indicator Target Update'!D514))</f>
        <v/>
      </c>
    </row>
    <row r="4681" spans="10:10" x14ac:dyDescent="0.35">
      <c r="J4681" s="263" t="str">
        <f ca="1">IF(ROW()&gt;'Impact Indicator Target Update'!A515,"",INDIRECT("'Impact Indicators - Section B'!A"&amp;'Impact Indicator Target Update'!D515))</f>
        <v/>
      </c>
    </row>
    <row r="4682" spans="10:10" x14ac:dyDescent="0.35">
      <c r="J4682" s="263" t="str">
        <f ca="1">IF(ROW()&gt;'Impact Indicator Target Update'!A516,"",INDIRECT("'Impact Indicators - Section B'!A"&amp;'Impact Indicator Target Update'!D516))</f>
        <v/>
      </c>
    </row>
    <row r="4683" spans="10:10" x14ac:dyDescent="0.35">
      <c r="J4683" s="263" t="str">
        <f ca="1">IF(ROW()&gt;'Impact Indicator Target Update'!A517,"",INDIRECT("'Impact Indicators - Section B'!A"&amp;'Impact Indicator Target Update'!D517))</f>
        <v/>
      </c>
    </row>
    <row r="4684" spans="10:10" x14ac:dyDescent="0.35">
      <c r="J4684" s="263" t="str">
        <f ca="1">IF(ROW()&gt;'Impact Indicator Target Update'!A518,"",INDIRECT("'Impact Indicators - Section B'!A"&amp;'Impact Indicator Target Update'!D518))</f>
        <v/>
      </c>
    </row>
    <row r="4685" spans="10:10" x14ac:dyDescent="0.35">
      <c r="J4685" s="263" t="str">
        <f ca="1">IF(ROW()&gt;'Impact Indicator Target Update'!A519,"",INDIRECT("'Impact Indicators - Section B'!A"&amp;'Impact Indicator Target Update'!D519))</f>
        <v/>
      </c>
    </row>
    <row r="4686" spans="10:10" x14ac:dyDescent="0.35">
      <c r="J4686" s="263" t="str">
        <f ca="1">IF(ROW()&gt;'Impact Indicator Target Update'!A520,"",INDIRECT("'Impact Indicators - Section B'!A"&amp;'Impact Indicator Target Update'!D520))</f>
        <v/>
      </c>
    </row>
    <row r="4687" spans="10:10" x14ac:dyDescent="0.35">
      <c r="J4687" s="263" t="str">
        <f ca="1">IF(ROW()&gt;'Impact Indicator Target Update'!A521,"",INDIRECT("'Impact Indicators - Section B'!A"&amp;'Impact Indicator Target Update'!D521))</f>
        <v/>
      </c>
    </row>
    <row r="4688" spans="10:10" x14ac:dyDescent="0.35">
      <c r="J4688" s="263" t="str">
        <f ca="1">IF(ROW()&gt;'Impact Indicator Target Update'!A522,"",INDIRECT("'Impact Indicators - Section B'!A"&amp;'Impact Indicator Target Update'!D522))</f>
        <v/>
      </c>
    </row>
    <row r="4689" spans="10:10" x14ac:dyDescent="0.35">
      <c r="J4689" s="263" t="str">
        <f ca="1">IF(ROW()&gt;'Impact Indicator Target Update'!A523,"",INDIRECT("'Impact Indicators - Section B'!A"&amp;'Impact Indicator Target Update'!D523))</f>
        <v/>
      </c>
    </row>
    <row r="4690" spans="10:10" x14ac:dyDescent="0.35">
      <c r="J4690" s="263" t="str">
        <f ca="1">IF(ROW()&gt;'Impact Indicator Target Update'!A524,"",INDIRECT("'Impact Indicators - Section B'!A"&amp;'Impact Indicator Target Update'!D524))</f>
        <v/>
      </c>
    </row>
    <row r="4691" spans="10:10" x14ac:dyDescent="0.35">
      <c r="J4691" s="263" t="str">
        <f ca="1">IF(ROW()&gt;'Impact Indicator Target Update'!A525,"",INDIRECT("'Impact Indicators - Section B'!A"&amp;'Impact Indicator Target Update'!D525))</f>
        <v/>
      </c>
    </row>
    <row r="4692" spans="10:10" x14ac:dyDescent="0.35">
      <c r="J4692" s="263" t="str">
        <f ca="1">IF(ROW()&gt;'Impact Indicator Target Update'!A526,"",INDIRECT("'Impact Indicators - Section B'!A"&amp;'Impact Indicator Target Update'!D526))</f>
        <v/>
      </c>
    </row>
    <row r="4693" spans="10:10" x14ac:dyDescent="0.35">
      <c r="J4693" s="263" t="str">
        <f ca="1">IF(ROW()&gt;'Impact Indicator Target Update'!A527,"",INDIRECT("'Impact Indicators - Section B'!A"&amp;'Impact Indicator Target Update'!D527))</f>
        <v/>
      </c>
    </row>
    <row r="4694" spans="10:10" x14ac:dyDescent="0.35">
      <c r="J4694" s="263" t="str">
        <f ca="1">IF(ROW()&gt;'Impact Indicator Target Update'!A528,"",INDIRECT("'Impact Indicators - Section B'!A"&amp;'Impact Indicator Target Update'!D528))</f>
        <v/>
      </c>
    </row>
    <row r="4695" spans="10:10" x14ac:dyDescent="0.35">
      <c r="J4695" s="263" t="str">
        <f ca="1">IF(ROW()&gt;'Impact Indicator Target Update'!A529,"",INDIRECT("'Impact Indicators - Section B'!A"&amp;'Impact Indicator Target Update'!D529))</f>
        <v/>
      </c>
    </row>
    <row r="4696" spans="10:10" x14ac:dyDescent="0.35">
      <c r="J4696" s="263" t="str">
        <f ca="1">IF(ROW()&gt;'Impact Indicator Target Update'!A530,"",INDIRECT("'Impact Indicators - Section B'!A"&amp;'Impact Indicator Target Update'!D530))</f>
        <v/>
      </c>
    </row>
    <row r="4697" spans="10:10" x14ac:dyDescent="0.35">
      <c r="J4697" s="263" t="str">
        <f ca="1">IF(ROW()&gt;'Impact Indicator Target Update'!A531,"",INDIRECT("'Impact Indicators - Section B'!A"&amp;'Impact Indicator Target Update'!D531))</f>
        <v/>
      </c>
    </row>
    <row r="4698" spans="10:10" x14ac:dyDescent="0.35">
      <c r="J4698" s="263" t="str">
        <f ca="1">IF(ROW()&gt;'Impact Indicator Target Update'!A532,"",INDIRECT("'Impact Indicators - Section B'!A"&amp;'Impact Indicator Target Update'!D532))</f>
        <v/>
      </c>
    </row>
    <row r="4699" spans="10:10" x14ac:dyDescent="0.35">
      <c r="J4699" s="263" t="str">
        <f ca="1">IF(ROW()&gt;'Impact Indicator Target Update'!A533,"",INDIRECT("'Impact Indicators - Section B'!A"&amp;'Impact Indicator Target Update'!D533))</f>
        <v/>
      </c>
    </row>
    <row r="4700" spans="10:10" x14ac:dyDescent="0.35">
      <c r="J4700" s="263" t="str">
        <f ca="1">IF(ROW()&gt;'Impact Indicator Target Update'!A534,"",INDIRECT("'Impact Indicators - Section B'!A"&amp;'Impact Indicator Target Update'!D534))</f>
        <v/>
      </c>
    </row>
    <row r="4701" spans="10:10" x14ac:dyDescent="0.35">
      <c r="J4701" s="263" t="str">
        <f ca="1">IF(ROW()&gt;'Impact Indicator Target Update'!A535,"",INDIRECT("'Impact Indicators - Section B'!A"&amp;'Impact Indicator Target Update'!D535))</f>
        <v/>
      </c>
    </row>
    <row r="4702" spans="10:10" x14ac:dyDescent="0.35">
      <c r="J4702" s="263" t="str">
        <f ca="1">IF(ROW()&gt;'Impact Indicator Target Update'!A536,"",INDIRECT("'Impact Indicators - Section B'!A"&amp;'Impact Indicator Target Update'!D536))</f>
        <v/>
      </c>
    </row>
    <row r="4703" spans="10:10" x14ac:dyDescent="0.35">
      <c r="J4703" s="263" t="str">
        <f ca="1">IF(ROW()&gt;'Impact Indicator Target Update'!A537,"",INDIRECT("'Impact Indicators - Section B'!A"&amp;'Impact Indicator Target Update'!D537))</f>
        <v/>
      </c>
    </row>
    <row r="4704" spans="10:10" x14ac:dyDescent="0.35">
      <c r="J4704" s="263" t="str">
        <f ca="1">IF(ROW()&gt;'Impact Indicator Target Update'!A538,"",INDIRECT("'Impact Indicators - Section B'!A"&amp;'Impact Indicator Target Update'!D538))</f>
        <v/>
      </c>
    </row>
    <row r="4705" spans="10:10" x14ac:dyDescent="0.35">
      <c r="J4705" s="263" t="str">
        <f ca="1">IF(ROW()&gt;'Impact Indicator Target Update'!A539,"",INDIRECT("'Impact Indicators - Section B'!A"&amp;'Impact Indicator Target Update'!D539))</f>
        <v/>
      </c>
    </row>
    <row r="4706" spans="10:10" x14ac:dyDescent="0.35">
      <c r="J4706" s="263" t="str">
        <f ca="1">IF(ROW()&gt;'Impact Indicator Target Update'!A540,"",INDIRECT("'Impact Indicators - Section B'!A"&amp;'Impact Indicator Target Update'!D540))</f>
        <v/>
      </c>
    </row>
    <row r="4707" spans="10:10" x14ac:dyDescent="0.35">
      <c r="J4707" s="263" t="str">
        <f ca="1">IF(ROW()&gt;'Impact Indicator Target Update'!A541,"",INDIRECT("'Impact Indicators - Section B'!A"&amp;'Impact Indicator Target Update'!D541))</f>
        <v/>
      </c>
    </row>
    <row r="4708" spans="10:10" x14ac:dyDescent="0.35">
      <c r="J4708" s="263" t="str">
        <f ca="1">IF(ROW()&gt;'Impact Indicator Target Update'!A542,"",INDIRECT("'Impact Indicators - Section B'!A"&amp;'Impact Indicator Target Update'!D542))</f>
        <v/>
      </c>
    </row>
    <row r="4709" spans="10:10" x14ac:dyDescent="0.35">
      <c r="J4709" s="263" t="str">
        <f ca="1">IF(ROW()&gt;'Impact Indicator Target Update'!A543,"",INDIRECT("'Impact Indicators - Section B'!A"&amp;'Impact Indicator Target Update'!D543))</f>
        <v/>
      </c>
    </row>
    <row r="4710" spans="10:10" x14ac:dyDescent="0.35">
      <c r="J4710" s="263" t="str">
        <f ca="1">IF(ROW()&gt;'Impact Indicator Target Update'!A544,"",INDIRECT("'Impact Indicators - Section B'!A"&amp;'Impact Indicator Target Update'!D544))</f>
        <v/>
      </c>
    </row>
    <row r="4711" spans="10:10" x14ac:dyDescent="0.35">
      <c r="J4711" s="263" t="str">
        <f ca="1">IF(ROW()&gt;'Impact Indicator Target Update'!A545,"",INDIRECT("'Impact Indicators - Section B'!A"&amp;'Impact Indicator Target Update'!D545))</f>
        <v/>
      </c>
    </row>
    <row r="4712" spans="10:10" x14ac:dyDescent="0.35">
      <c r="J4712" s="263" t="str">
        <f ca="1">IF(ROW()&gt;'Impact Indicator Target Update'!A546,"",INDIRECT("'Impact Indicators - Section B'!A"&amp;'Impact Indicator Target Update'!D546))</f>
        <v/>
      </c>
    </row>
    <row r="4713" spans="10:10" x14ac:dyDescent="0.35">
      <c r="J4713" s="263" t="str">
        <f ca="1">IF(ROW()&gt;'Impact Indicator Target Update'!A547,"",INDIRECT("'Impact Indicators - Section B'!A"&amp;'Impact Indicator Target Update'!D547))</f>
        <v/>
      </c>
    </row>
    <row r="4714" spans="10:10" x14ac:dyDescent="0.35">
      <c r="J4714" s="263" t="str">
        <f ca="1">IF(ROW()&gt;'Impact Indicator Target Update'!A548,"",INDIRECT("'Impact Indicators - Section B'!A"&amp;'Impact Indicator Target Update'!D548))</f>
        <v/>
      </c>
    </row>
    <row r="4715" spans="10:10" x14ac:dyDescent="0.35">
      <c r="J4715" s="263" t="str">
        <f ca="1">IF(ROW()&gt;'Impact Indicator Target Update'!A549,"",INDIRECT("'Impact Indicators - Section B'!A"&amp;'Impact Indicator Target Update'!D549))</f>
        <v/>
      </c>
    </row>
    <row r="4716" spans="10:10" x14ac:dyDescent="0.35">
      <c r="J4716" s="263" t="str">
        <f ca="1">IF(ROW()&gt;'Impact Indicator Target Update'!A550,"",INDIRECT("'Impact Indicators - Section B'!A"&amp;'Impact Indicator Target Update'!D550))</f>
        <v/>
      </c>
    </row>
    <row r="4717" spans="10:10" x14ac:dyDescent="0.35">
      <c r="J4717" s="263" t="str">
        <f ca="1">IF(ROW()&gt;'Impact Indicator Target Update'!A551,"",INDIRECT("'Impact Indicators - Section B'!A"&amp;'Impact Indicator Target Update'!D551))</f>
        <v/>
      </c>
    </row>
    <row r="4718" spans="10:10" x14ac:dyDescent="0.35">
      <c r="J4718" s="263" t="str">
        <f ca="1">IF(ROW()&gt;'Impact Indicator Target Update'!A552,"",INDIRECT("'Impact Indicators - Section B'!A"&amp;'Impact Indicator Target Update'!D552))</f>
        <v/>
      </c>
    </row>
    <row r="4719" spans="10:10" x14ac:dyDescent="0.35">
      <c r="J4719" s="263" t="str">
        <f ca="1">IF(ROW()&gt;'Impact Indicator Target Update'!A553,"",INDIRECT("'Impact Indicators - Section B'!A"&amp;'Impact Indicator Target Update'!D553))</f>
        <v/>
      </c>
    </row>
    <row r="4720" spans="10:10" x14ac:dyDescent="0.35">
      <c r="J4720" s="263" t="str">
        <f ca="1">IF(ROW()&gt;'Impact Indicator Target Update'!A554,"",INDIRECT("'Impact Indicators - Section B'!A"&amp;'Impact Indicator Target Update'!D554))</f>
        <v/>
      </c>
    </row>
    <row r="4721" spans="10:10" x14ac:dyDescent="0.35">
      <c r="J4721" s="263" t="str">
        <f ca="1">IF(ROW()&gt;'Impact Indicator Target Update'!A555,"",INDIRECT("'Impact Indicators - Section B'!A"&amp;'Impact Indicator Target Update'!D555))</f>
        <v/>
      </c>
    </row>
    <row r="4722" spans="10:10" x14ac:dyDescent="0.35">
      <c r="J4722" s="263" t="str">
        <f ca="1">IF(ROW()&gt;'Impact Indicator Target Update'!A556,"",INDIRECT("'Impact Indicators - Section B'!A"&amp;'Impact Indicator Target Update'!D556))</f>
        <v/>
      </c>
    </row>
    <row r="4723" spans="10:10" x14ac:dyDescent="0.35">
      <c r="J4723" s="263" t="str">
        <f ca="1">IF(ROW()&gt;'Impact Indicator Target Update'!A557,"",INDIRECT("'Impact Indicators - Section B'!A"&amp;'Impact Indicator Target Update'!D557))</f>
        <v/>
      </c>
    </row>
    <row r="4724" spans="10:10" x14ac:dyDescent="0.35">
      <c r="J4724" s="263" t="str">
        <f ca="1">IF(ROW()&gt;'Impact Indicator Target Update'!A558,"",INDIRECT("'Impact Indicators - Section B'!A"&amp;'Impact Indicator Target Update'!D558))</f>
        <v/>
      </c>
    </row>
    <row r="4725" spans="10:10" x14ac:dyDescent="0.35">
      <c r="J4725" s="263" t="str">
        <f ca="1">IF(ROW()&gt;'Impact Indicator Target Update'!A559,"",INDIRECT("'Impact Indicators - Section B'!A"&amp;'Impact Indicator Target Update'!D559))</f>
        <v/>
      </c>
    </row>
    <row r="4726" spans="10:10" x14ac:dyDescent="0.35">
      <c r="J4726" s="263" t="str">
        <f ca="1">IF(ROW()&gt;'Impact Indicator Target Update'!A560,"",INDIRECT("'Impact Indicators - Section B'!A"&amp;'Impact Indicator Target Update'!D560))</f>
        <v/>
      </c>
    </row>
    <row r="4727" spans="10:10" x14ac:dyDescent="0.35">
      <c r="J4727" s="263" t="str">
        <f ca="1">IF(ROW()&gt;'Impact Indicator Target Update'!A561,"",INDIRECT("'Impact Indicators - Section B'!A"&amp;'Impact Indicator Target Update'!D561))</f>
        <v/>
      </c>
    </row>
    <row r="4728" spans="10:10" x14ac:dyDescent="0.35">
      <c r="J4728" s="263" t="str">
        <f ca="1">IF(ROW()&gt;'Impact Indicator Target Update'!A562,"",INDIRECT("'Impact Indicators - Section B'!A"&amp;'Impact Indicator Target Update'!D562))</f>
        <v/>
      </c>
    </row>
    <row r="4729" spans="10:10" x14ac:dyDescent="0.35">
      <c r="J4729" s="263" t="str">
        <f ca="1">IF(ROW()&gt;'Impact Indicator Target Update'!A563,"",INDIRECT("'Impact Indicators - Section B'!A"&amp;'Impact Indicator Target Update'!D563))</f>
        <v/>
      </c>
    </row>
    <row r="4730" spans="10:10" x14ac:dyDescent="0.35">
      <c r="J4730" s="263" t="str">
        <f ca="1">IF(ROW()&gt;'Impact Indicator Target Update'!A564,"",INDIRECT("'Impact Indicators - Section B'!A"&amp;'Impact Indicator Target Update'!D564))</f>
        <v/>
      </c>
    </row>
    <row r="4731" spans="10:10" x14ac:dyDescent="0.35">
      <c r="J4731" s="263" t="str">
        <f ca="1">IF(ROW()&gt;'Impact Indicator Target Update'!A565,"",INDIRECT("'Impact Indicators - Section B'!A"&amp;'Impact Indicator Target Update'!D565))</f>
        <v/>
      </c>
    </row>
    <row r="4732" spans="10:10" x14ac:dyDescent="0.35">
      <c r="J4732" s="263" t="str">
        <f ca="1">IF(ROW()&gt;'Impact Indicator Target Update'!A566,"",INDIRECT("'Impact Indicators - Section B'!A"&amp;'Impact Indicator Target Update'!D566))</f>
        <v/>
      </c>
    </row>
    <row r="4733" spans="10:10" x14ac:dyDescent="0.35">
      <c r="J4733" s="263" t="str">
        <f ca="1">IF(ROW()&gt;'Impact Indicator Target Update'!A567,"",INDIRECT("'Impact Indicators - Section B'!A"&amp;'Impact Indicator Target Update'!D567))</f>
        <v/>
      </c>
    </row>
    <row r="4734" spans="10:10" x14ac:dyDescent="0.35">
      <c r="J4734" s="263" t="str">
        <f ca="1">IF(ROW()&gt;'Impact Indicator Target Update'!A568,"",INDIRECT("'Impact Indicators - Section B'!A"&amp;'Impact Indicator Target Update'!D568))</f>
        <v/>
      </c>
    </row>
    <row r="4735" spans="10:10" x14ac:dyDescent="0.35">
      <c r="J4735" s="263" t="str">
        <f ca="1">IF(ROW()&gt;'Impact Indicator Target Update'!A569,"",INDIRECT("'Impact Indicators - Section B'!A"&amp;'Impact Indicator Target Update'!D569))</f>
        <v/>
      </c>
    </row>
    <row r="4736" spans="10:10" x14ac:dyDescent="0.35">
      <c r="J4736" s="263" t="str">
        <f ca="1">IF(ROW()&gt;'Impact Indicator Target Update'!A570,"",INDIRECT("'Impact Indicators - Section B'!A"&amp;'Impact Indicator Target Update'!D570))</f>
        <v/>
      </c>
    </row>
    <row r="4737" spans="10:10" x14ac:dyDescent="0.35">
      <c r="J4737" s="263" t="str">
        <f ca="1">IF(ROW()&gt;'Impact Indicator Target Update'!A571,"",INDIRECT("'Impact Indicators - Section B'!A"&amp;'Impact Indicator Target Update'!D571))</f>
        <v/>
      </c>
    </row>
    <row r="4738" spans="10:10" x14ac:dyDescent="0.35">
      <c r="J4738" s="263" t="str">
        <f ca="1">IF(ROW()&gt;'Impact Indicator Target Update'!A572,"",INDIRECT("'Impact Indicators - Section B'!A"&amp;'Impact Indicator Target Update'!D572))</f>
        <v/>
      </c>
    </row>
    <row r="4739" spans="10:10" x14ac:dyDescent="0.35">
      <c r="J4739" s="263" t="str">
        <f ca="1">IF(ROW()&gt;'Impact Indicator Target Update'!A573,"",INDIRECT("'Impact Indicators - Section B'!A"&amp;'Impact Indicator Target Update'!D573))</f>
        <v/>
      </c>
    </row>
    <row r="4740" spans="10:10" x14ac:dyDescent="0.35">
      <c r="J4740" s="263" t="str">
        <f ca="1">IF(ROW()&gt;'Impact Indicator Target Update'!A574,"",INDIRECT("'Impact Indicators - Section B'!A"&amp;'Impact Indicator Target Update'!D574))</f>
        <v/>
      </c>
    </row>
    <row r="4741" spans="10:10" x14ac:dyDescent="0.35">
      <c r="J4741" s="263" t="str">
        <f ca="1">IF(ROW()&gt;'Impact Indicator Target Update'!A575,"",INDIRECT("'Impact Indicators - Section B'!A"&amp;'Impact Indicator Target Update'!D575))</f>
        <v/>
      </c>
    </row>
    <row r="4742" spans="10:10" x14ac:dyDescent="0.35">
      <c r="J4742" s="263" t="str">
        <f ca="1">IF(ROW()&gt;'Impact Indicator Target Update'!A576,"",INDIRECT("'Impact Indicators - Section B'!A"&amp;'Impact Indicator Target Update'!D576))</f>
        <v/>
      </c>
    </row>
    <row r="4743" spans="10:10" x14ac:dyDescent="0.35">
      <c r="J4743" s="263" t="str">
        <f ca="1">IF(ROW()&gt;'Impact Indicator Target Update'!A577,"",INDIRECT("'Impact Indicators - Section B'!A"&amp;'Impact Indicator Target Update'!D577))</f>
        <v/>
      </c>
    </row>
    <row r="4744" spans="10:10" x14ac:dyDescent="0.35">
      <c r="J4744" s="263" t="str">
        <f ca="1">IF(ROW()&gt;'Impact Indicator Target Update'!A578,"",INDIRECT("'Impact Indicators - Section B'!A"&amp;'Impact Indicator Target Update'!D578))</f>
        <v/>
      </c>
    </row>
    <row r="4745" spans="10:10" x14ac:dyDescent="0.35">
      <c r="J4745" s="263" t="str">
        <f ca="1">IF(ROW()&gt;'Impact Indicator Target Update'!A579,"",INDIRECT("'Impact Indicators - Section B'!A"&amp;'Impact Indicator Target Update'!D579))</f>
        <v/>
      </c>
    </row>
    <row r="4746" spans="10:10" x14ac:dyDescent="0.35">
      <c r="J4746" s="263" t="str">
        <f ca="1">IF(ROW()&gt;'Impact Indicator Target Update'!A580,"",INDIRECT("'Impact Indicators - Section B'!A"&amp;'Impact Indicator Target Update'!D580))</f>
        <v/>
      </c>
    </row>
    <row r="4747" spans="10:10" x14ac:dyDescent="0.35">
      <c r="J4747" s="263" t="str">
        <f ca="1">IF(ROW()&gt;'Impact Indicator Target Update'!A581,"",INDIRECT("'Impact Indicators - Section B'!A"&amp;'Impact Indicator Target Update'!D581))</f>
        <v/>
      </c>
    </row>
    <row r="4748" spans="10:10" x14ac:dyDescent="0.35">
      <c r="J4748" s="263" t="str">
        <f ca="1">IF(ROW()&gt;'Impact Indicator Target Update'!A582,"",INDIRECT("'Impact Indicators - Section B'!A"&amp;'Impact Indicator Target Update'!D582))</f>
        <v/>
      </c>
    </row>
    <row r="4749" spans="10:10" x14ac:dyDescent="0.35">
      <c r="J4749" s="263" t="str">
        <f ca="1">IF(ROW()&gt;'Impact Indicator Target Update'!A583,"",INDIRECT("'Impact Indicators - Section B'!A"&amp;'Impact Indicator Target Update'!D583))</f>
        <v/>
      </c>
    </row>
    <row r="4750" spans="10:10" x14ac:dyDescent="0.35">
      <c r="J4750" s="263" t="str">
        <f ca="1">IF(ROW()&gt;'Impact Indicator Target Update'!A584,"",INDIRECT("'Impact Indicators - Section B'!A"&amp;'Impact Indicator Target Update'!D584))</f>
        <v/>
      </c>
    </row>
    <row r="4751" spans="10:10" x14ac:dyDescent="0.35">
      <c r="J4751" s="263" t="str">
        <f ca="1">IF(ROW()&gt;'Impact Indicator Target Update'!A585,"",INDIRECT("'Impact Indicators - Section B'!A"&amp;'Impact Indicator Target Update'!D585))</f>
        <v/>
      </c>
    </row>
    <row r="4752" spans="10:10" x14ac:dyDescent="0.35">
      <c r="J4752" s="263" t="str">
        <f ca="1">IF(ROW()&gt;'Impact Indicator Target Update'!A586,"",INDIRECT("'Impact Indicators - Section B'!A"&amp;'Impact Indicator Target Update'!D586))</f>
        <v/>
      </c>
    </row>
    <row r="4753" spans="10:10" x14ac:dyDescent="0.35">
      <c r="J4753" s="263" t="str">
        <f ca="1">IF(ROW()&gt;'Impact Indicator Target Update'!A587,"",INDIRECT("'Impact Indicators - Section B'!A"&amp;'Impact Indicator Target Update'!D587))</f>
        <v/>
      </c>
    </row>
    <row r="4754" spans="10:10" x14ac:dyDescent="0.35">
      <c r="J4754" s="263" t="str">
        <f ca="1">IF(ROW()&gt;'Impact Indicator Target Update'!A588,"",INDIRECT("'Impact Indicators - Section B'!A"&amp;'Impact Indicator Target Update'!D588))</f>
        <v/>
      </c>
    </row>
    <row r="4755" spans="10:10" x14ac:dyDescent="0.35">
      <c r="J4755" s="263" t="str">
        <f ca="1">IF(ROW()&gt;'Impact Indicator Target Update'!A589,"",INDIRECT("'Impact Indicators - Section B'!A"&amp;'Impact Indicator Target Update'!D589))</f>
        <v/>
      </c>
    </row>
    <row r="4756" spans="10:10" x14ac:dyDescent="0.35">
      <c r="J4756" s="263" t="str">
        <f ca="1">IF(ROW()&gt;'Impact Indicator Target Update'!A590,"",INDIRECT("'Impact Indicators - Section B'!A"&amp;'Impact Indicator Target Update'!D590))</f>
        <v/>
      </c>
    </row>
    <row r="4757" spans="10:10" x14ac:dyDescent="0.35">
      <c r="J4757" s="263" t="str">
        <f ca="1">IF(ROW()&gt;'Impact Indicator Target Update'!A591,"",INDIRECT("'Impact Indicators - Section B'!A"&amp;'Impact Indicator Target Update'!D591))</f>
        <v/>
      </c>
    </row>
    <row r="4758" spans="10:10" x14ac:dyDescent="0.35">
      <c r="J4758" s="263" t="str">
        <f ca="1">IF(ROW()&gt;'Impact Indicator Target Update'!A592,"",INDIRECT("'Impact Indicators - Section B'!A"&amp;'Impact Indicator Target Update'!D592))</f>
        <v/>
      </c>
    </row>
    <row r="4759" spans="10:10" x14ac:dyDescent="0.35">
      <c r="J4759" s="263" t="str">
        <f ca="1">IF(ROW()&gt;'Impact Indicator Target Update'!A593,"",INDIRECT("'Impact Indicators - Section B'!A"&amp;'Impact Indicator Target Update'!D593))</f>
        <v/>
      </c>
    </row>
    <row r="4760" spans="10:10" x14ac:dyDescent="0.35">
      <c r="J4760" s="263" t="str">
        <f ca="1">IF(ROW()&gt;'Impact Indicator Target Update'!A594,"",INDIRECT("'Impact Indicators - Section B'!A"&amp;'Impact Indicator Target Update'!D594))</f>
        <v/>
      </c>
    </row>
    <row r="4761" spans="10:10" x14ac:dyDescent="0.35">
      <c r="J4761" s="263" t="str">
        <f ca="1">IF(ROW()&gt;'Impact Indicator Target Update'!A595,"",INDIRECT("'Impact Indicators - Section B'!A"&amp;'Impact Indicator Target Update'!D595))</f>
        <v/>
      </c>
    </row>
    <row r="4762" spans="10:10" x14ac:dyDescent="0.35">
      <c r="J4762" s="263" t="str">
        <f ca="1">IF(ROW()&gt;'Impact Indicator Target Update'!A596,"",INDIRECT("'Impact Indicators - Section B'!A"&amp;'Impact Indicator Target Update'!D596))</f>
        <v/>
      </c>
    </row>
    <row r="4763" spans="10:10" x14ac:dyDescent="0.35">
      <c r="J4763" s="263" t="str">
        <f ca="1">IF(ROW()&gt;'Impact Indicator Target Update'!A597,"",INDIRECT("'Impact Indicators - Section B'!A"&amp;'Impact Indicator Target Update'!D597))</f>
        <v/>
      </c>
    </row>
    <row r="4764" spans="10:10" x14ac:dyDescent="0.35">
      <c r="J4764" s="263" t="str">
        <f ca="1">IF(ROW()&gt;'Impact Indicator Target Update'!A598,"",INDIRECT("'Impact Indicators - Section B'!A"&amp;'Impact Indicator Target Update'!D598))</f>
        <v/>
      </c>
    </row>
    <row r="4765" spans="10:10" x14ac:dyDescent="0.35">
      <c r="J4765" s="263" t="str">
        <f ca="1">IF(ROW()&gt;'Impact Indicator Target Update'!A599,"",INDIRECT("'Impact Indicators - Section B'!A"&amp;'Impact Indicator Target Update'!D599))</f>
        <v/>
      </c>
    </row>
    <row r="4766" spans="10:10" x14ac:dyDescent="0.35">
      <c r="J4766" s="263" t="str">
        <f ca="1">IF(ROW()&gt;'Impact Indicator Target Update'!A600,"",INDIRECT("'Impact Indicators - Section B'!A"&amp;'Impact Indicator Target Update'!D600))</f>
        <v/>
      </c>
    </row>
    <row r="4767" spans="10:10" x14ac:dyDescent="0.35">
      <c r="J4767" s="263" t="str">
        <f ca="1">IF(ROW()&gt;'Impact Indicator Target Update'!A601,"",INDIRECT("'Impact Indicators - Section B'!A"&amp;'Impact Indicator Target Update'!D601))</f>
        <v/>
      </c>
    </row>
    <row r="4768" spans="10:10" x14ac:dyDescent="0.35">
      <c r="J4768" s="263" t="str">
        <f ca="1">IF(ROW()&gt;'Impact Indicator Target Update'!A602,"",INDIRECT("'Impact Indicators - Section B'!A"&amp;'Impact Indicator Target Update'!D602))</f>
        <v/>
      </c>
    </row>
    <row r="4769" spans="10:10" x14ac:dyDescent="0.35">
      <c r="J4769" s="263" t="str">
        <f ca="1">IF(ROW()&gt;'Impact Indicator Target Update'!A603,"",INDIRECT("'Impact Indicators - Section B'!A"&amp;'Impact Indicator Target Update'!D603))</f>
        <v/>
      </c>
    </row>
    <row r="4770" spans="10:10" x14ac:dyDescent="0.35">
      <c r="J4770" s="263" t="str">
        <f ca="1">IF(ROW()&gt;'Impact Indicator Target Update'!A604,"",INDIRECT("'Impact Indicators - Section B'!A"&amp;'Impact Indicator Target Update'!D604))</f>
        <v/>
      </c>
    </row>
    <row r="4771" spans="10:10" x14ac:dyDescent="0.35">
      <c r="J4771" s="263" t="str">
        <f ca="1">IF(ROW()&gt;'Impact Indicator Target Update'!A605,"",INDIRECT("'Impact Indicators - Section B'!A"&amp;'Impact Indicator Target Update'!D605))</f>
        <v/>
      </c>
    </row>
    <row r="4772" spans="10:10" x14ac:dyDescent="0.35">
      <c r="J4772" s="263" t="str">
        <f ca="1">IF(ROW()&gt;'Impact Indicator Target Update'!A606,"",INDIRECT("'Impact Indicators - Section B'!A"&amp;'Impact Indicator Target Update'!D606))</f>
        <v/>
      </c>
    </row>
    <row r="4773" spans="10:10" x14ac:dyDescent="0.35">
      <c r="J4773" s="263" t="str">
        <f ca="1">IF(ROW()&gt;'Impact Indicator Target Update'!A607,"",INDIRECT("'Impact Indicators - Section B'!A"&amp;'Impact Indicator Target Update'!D607))</f>
        <v/>
      </c>
    </row>
    <row r="4774" spans="10:10" x14ac:dyDescent="0.35">
      <c r="J4774" s="263" t="str">
        <f ca="1">IF(ROW()&gt;'Impact Indicator Target Update'!A608,"",INDIRECT("'Impact Indicators - Section B'!A"&amp;'Impact Indicator Target Update'!D608))</f>
        <v/>
      </c>
    </row>
    <row r="4775" spans="10:10" x14ac:dyDescent="0.35">
      <c r="J4775" s="263" t="str">
        <f ca="1">IF(ROW()&gt;'Impact Indicator Target Update'!A609,"",INDIRECT("'Impact Indicators - Section B'!A"&amp;'Impact Indicator Target Update'!D609))</f>
        <v/>
      </c>
    </row>
    <row r="4776" spans="10:10" x14ac:dyDescent="0.35">
      <c r="J4776" s="263" t="str">
        <f ca="1">IF(ROW()&gt;'Impact Indicator Target Update'!A610,"",INDIRECT("'Impact Indicators - Section B'!A"&amp;'Impact Indicator Target Update'!D610))</f>
        <v/>
      </c>
    </row>
    <row r="4777" spans="10:10" x14ac:dyDescent="0.35">
      <c r="J4777" s="263" t="str">
        <f ca="1">IF(ROW()&gt;'Impact Indicator Target Update'!A611,"",INDIRECT("'Impact Indicators - Section B'!A"&amp;'Impact Indicator Target Update'!D611))</f>
        <v/>
      </c>
    </row>
    <row r="4778" spans="10:10" x14ac:dyDescent="0.35">
      <c r="J4778" s="263" t="str">
        <f ca="1">IF(ROW()&gt;'Impact Indicator Target Update'!A612,"",INDIRECT("'Impact Indicators - Section B'!A"&amp;'Impact Indicator Target Update'!D612))</f>
        <v/>
      </c>
    </row>
    <row r="4779" spans="10:10" x14ac:dyDescent="0.35">
      <c r="J4779" s="263" t="str">
        <f ca="1">IF(ROW()&gt;'Impact Indicator Target Update'!A613,"",INDIRECT("'Impact Indicators - Section B'!A"&amp;'Impact Indicator Target Update'!D613))</f>
        <v/>
      </c>
    </row>
    <row r="4780" spans="10:10" x14ac:dyDescent="0.35">
      <c r="J4780" s="263" t="str">
        <f ca="1">IF(ROW()&gt;'Impact Indicator Target Update'!A614,"",INDIRECT("'Impact Indicators - Section B'!A"&amp;'Impact Indicator Target Update'!D614))</f>
        <v/>
      </c>
    </row>
    <row r="4781" spans="10:10" x14ac:dyDescent="0.35">
      <c r="J4781" s="263" t="str">
        <f ca="1">IF(ROW()&gt;'Impact Indicator Target Update'!A615,"",INDIRECT("'Impact Indicators - Section B'!A"&amp;'Impact Indicator Target Update'!D615))</f>
        <v/>
      </c>
    </row>
    <row r="4782" spans="10:10" x14ac:dyDescent="0.35">
      <c r="J4782" s="263" t="str">
        <f ca="1">IF(ROW()&gt;'Impact Indicator Target Update'!A616,"",INDIRECT("'Impact Indicators - Section B'!A"&amp;'Impact Indicator Target Update'!D616))</f>
        <v/>
      </c>
    </row>
    <row r="4783" spans="10:10" x14ac:dyDescent="0.35">
      <c r="J4783" s="263" t="str">
        <f ca="1">IF(ROW()&gt;'Impact Indicator Target Update'!A617,"",INDIRECT("'Impact Indicators - Section B'!A"&amp;'Impact Indicator Target Update'!D617))</f>
        <v/>
      </c>
    </row>
    <row r="4784" spans="10:10" x14ac:dyDescent="0.35">
      <c r="J4784" s="263" t="str">
        <f ca="1">IF(ROW()&gt;'Impact Indicator Target Update'!A618,"",INDIRECT("'Impact Indicators - Section B'!A"&amp;'Impact Indicator Target Update'!D618))</f>
        <v/>
      </c>
    </row>
    <row r="4785" spans="10:10" x14ac:dyDescent="0.35">
      <c r="J4785" s="263" t="str">
        <f ca="1">IF(ROW()&gt;'Impact Indicator Target Update'!A619,"",INDIRECT("'Impact Indicators - Section B'!A"&amp;'Impact Indicator Target Update'!D619))</f>
        <v/>
      </c>
    </row>
  </sheetData>
  <sheetProtection algorithmName="SHA-512" hashValue="gxywXIOuEL1xKwQlW+q0u+bKQFF9sSF6nDkDDnF9GitABbfY2azbpfIqZdggP/OMMgY+vB40Wv8KGJ2yJUmHwA==" saltValue="xvD4etPha8kv5J6EP63Cxw==" spinCount="100000" sheet="1" objects="1" scenarios="1"/>
  <dataValidations count="81">
    <dataValidation type="list" allowBlank="1" showInputMessage="1" showErrorMessage="1" errorTitle="X-Author for Excel" error="Please select either TRUE or FALSE from the dropdown." promptTitle="X-Author for Excel" sqref="A3:A33" xr:uid="{172FA5DA-1BBC-455A-A9E0-B7AE91EE33C9}">
      <formula1>"TRUE,FALSE"</formula1>
    </dataValidation>
    <dataValidation type="custom" allowBlank="1" showInputMessage="1" showErrorMessage="1" errorTitle="X-Author for Excel" error="Id and Lookup fields are not editable." promptTitle="X-Author for Excel" sqref="C3:C33" xr:uid="{78BF8C46-9458-4DBA-AB22-790FD40177EB}">
      <formula1>""</formula1>
    </dataValidation>
    <dataValidation type="decimal" allowBlank="1" showInputMessage="1" showErrorMessage="1" errorTitle="X-Author for Excel" error="Please enter a valid numeric value. Valid range for Baseline % is -999.99 to 999.99." promptTitle="X-Author for Excel" sqref="D3:D33" xr:uid="{555AE5A9-BB4D-424B-A310-8CE962BC132D}">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3:E33" xr:uid="{023AFE5E-11EE-4842-BF97-55DB547DB16B}">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3:F33" xr:uid="{957882EF-38B6-4BA9-B7C9-B35E3EE320A0}">
      <formula1>-100000000000000</formula1>
      <formula2>100000000000000</formula2>
    </dataValidation>
    <dataValidation type="list" allowBlank="1" showInputMessage="1" showErrorMessage="1" errorTitle="X-Author for Excel" error="Please select a value from the drop-down." promptTitle="X-Author for Excel" sqref="H3:H33" xr:uid="{7EC317D6-23CF-47B9-B1C6-297E2797335A}">
      <formula1>IF(IFERROR(ROWS(INDIRECT(SUBSTITUTE("AIM_Impact_Indicator__c.AIM_Baseline_Year__c"," ","_"))),-1) &lt; 0, XAE_Invalid_PLData,INDIRECT(SUBSTITUTE("AIM_Impact_Indicator__c.AIM_Baseline_Year__c"," ","_")))</formula1>
    </dataValidation>
    <dataValidation type="custom" allowBlank="1" showInputMessage="1" showErrorMessage="1" errorTitle="X-Author for Excel" error="Id and Lookup fields are not editable." promptTitle="X-Author for Excel" sqref="N3:N33" xr:uid="{63E92992-5A99-47E7-AA68-8AC7A3EA5AD6}">
      <formula1>""</formula1>
    </dataValidation>
    <dataValidation type="decimal" allowBlank="1" showInputMessage="1" showErrorMessage="1" errorTitle="X-Author for Excel" error="Please enter a valid numeric value. Valid range for Impact Indicator Number is -1E+18 to 1E+18." promptTitle="X-Author for Excel" sqref="Q3:Q33" xr:uid="{7B9529D5-F5F3-4285-A5EE-49398C6FC3F8}">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A43:A283" xr:uid="{D330BB7A-5479-4C50-9C99-7512D7CCE29B}">
      <formula1>"TRUE,FALSE"</formula1>
    </dataValidation>
    <dataValidation type="custom" allowBlank="1" showInputMessage="1" showErrorMessage="1" errorTitle="X-Author for Excel" error="Id and Lookup fields are not editable." promptTitle="X-Author for Excel" sqref="C43:C283" xr:uid="{E21140BE-4A74-46E6-9DF5-9EF04BCE3016}">
      <formula1>""</formula1>
    </dataValidation>
    <dataValidation type="decimal" allowBlank="1" showInputMessage="1" showErrorMessage="1" errorTitle="X-Author for Excel" error="Please enter a valid numeric value. Valid range for Impact Indicator Number is -1E+18 to 1E+18." promptTitle="X-Author for Excel" sqref="F43:F283" xr:uid="{DF31DC2A-709C-4256-9AC1-6A6174AC8435}">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43:I283" xr:uid="{DAE6B448-2969-401E-BA2F-D96656F12331}">
      <formula1>-10000000000000000</formula1>
      <formula2>10000000000000000</formula2>
    </dataValidation>
    <dataValidation type="decimal" allowBlank="1" showInputMessage="1" showErrorMessage="1" errorTitle="X-Author for Excel" error="Please enter a valid numeric value. Valid range for Target N# is -100000000000000 to 100000000000000." promptTitle="X-Author for Excel" sqref="J43:J283" xr:uid="{850CD23C-E0B9-4A8B-8575-AC5895C1326B}">
      <formula1>-100000000000000</formula1>
      <formula2>100000000000000</formula2>
    </dataValidation>
    <dataValidation type="decimal" allowBlank="1" showInputMessage="1" showErrorMessage="1" errorTitle="X-Author for Excel" error="Please enter a valid numeric value. Valid range for Target % is -999.99 to 999.99." promptTitle="X-Author for Excel" sqref="K43:K283" xr:uid="{94287406-207D-4B33-A92F-6E5BECC48500}">
      <formula1>-999.99</formula1>
      <formula2>999.99</formula2>
    </dataValidation>
    <dataValidation type="list" allowBlank="1" showInputMessage="1" showErrorMessage="1" errorTitle="X-Author for Excel" error="Please select a value from the drop-down." promptTitle="X-Author for Excel" sqref="L43:L283" xr:uid="{990292C3-A861-4CA8-8D3C-6B133E2FC026}">
      <formula1>IF(IFERROR(ROWS(INDIRECT(SUBSTITUTE("AIM_Impact_Indicator_Targets_Results__c.AIM_Year_of_Target__c"," ","_"))),-1) &lt; 0, XAE_Invalid_PLData,INDIRECT(SUBSTITUTE("AIM_Impact_Indicator_Targets_Results__c.AIM_Year_of_Target__c"," ","_")))</formula1>
    </dataValidation>
    <dataValidation type="date" allowBlank="1" showInputMessage="1" showErrorMessage="1" errorTitle="X-Author for Excel" error="Please enter a valid date." promptTitle="X-Author for Excel" sqref="M43:M283" xr:uid="{ACF657C1-CA05-4101-B6B5-0648975ABB85}">
      <formula1>1</formula1>
      <formula2>767376</formula2>
    </dataValidation>
    <dataValidation type="list" allowBlank="1" showInputMessage="1" showErrorMessage="1" errorTitle="X-Author for Excel" error="Please select a value from the drop-down." promptTitle="X-Author for Excel" sqref="N43:N283" xr:uid="{DB87553D-F7DA-4BB6-AB3D-70D3C7BFFD0C}">
      <formula1>IF(IFERROR(ROWS(INDIRECT(SUBSTITUTE("AIM_Impact_Indicator_Targets_Results__c.AIM_Mark_if_target_is_TBD__c"," ","_"))),-1) &lt; 0, XAE_Invalid_PLData,INDIRECT(SUBSTITUTE("AIM_Impact_Indicator_Targets_Results__c.AIM_Mark_if_target_is_TBD__c"," ","_")))</formula1>
    </dataValidation>
    <dataValidation type="list" allowBlank="1" showInputMessage="1" showErrorMessage="1" errorTitle="X-Author for Excel" error="Please select either TRUE or FALSE from the dropdown." promptTitle="X-Author for Excel" sqref="T43:T283" xr:uid="{84571F52-CDFE-4B84-B354-17FC6B81F0CB}">
      <formula1>"TRUE,FALSE"</formula1>
    </dataValidation>
    <dataValidation type="list" allowBlank="1" showInputMessage="1" showErrorMessage="1" errorTitle="X-Author for Excel" error="Please select either TRUE or FALSE from the dropdown." promptTitle="X-Author for Excel" sqref="A287:A317" xr:uid="{C15C05F8-494E-4334-B340-E2C16F2DDCA7}">
      <formula1>"TRUE,FALSE"</formula1>
    </dataValidation>
    <dataValidation type="custom" allowBlank="1" showInputMessage="1" showErrorMessage="1" errorTitle="X-Author for Excel" error="Id and Lookup fields are not editable." promptTitle="X-Author for Excel" sqref="C287:C317" xr:uid="{7FDF7CC8-C198-4E9D-BA71-897B336B5023}">
      <formula1>""</formula1>
    </dataValidation>
    <dataValidation type="decimal" allowBlank="1" showInputMessage="1" showErrorMessage="1" errorTitle="X-Author for Excel" error="Please enter a valid numeric value. Valid range for Baseline % is -999.99 to 999.99." promptTitle="X-Author for Excel" sqref="D287:D317" xr:uid="{CAC8A2B7-40E5-481F-B5FE-DB987002EA15}">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287:E317" xr:uid="{D7C3AB9D-D992-4709-91E0-38CBA8458AF6}">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F287:F317" xr:uid="{35CFE8D6-FDE3-40A2-B012-A727C27EDA38}">
      <formula1>-100000000000000</formula1>
      <formula2>100000000000000</formula2>
    </dataValidation>
    <dataValidation type="list" allowBlank="1" showInputMessage="1" showErrorMessage="1" errorTitle="X-Author for Excel" error="Please select a value from the drop-down." promptTitle="X-Author for Excel" sqref="G287:G317" xr:uid="{87F4632E-F0D8-4376-82D6-8EB2EE5B2789}">
      <formula1>IF(IFERROR(ROWS(INDIRECT(SUBSTITUTE("AIM_Outcome_Indicator__c.AIM_Baseline_Year__c"," ","_"))),-1) &lt; 0, XAE_Invalid_PLData,INDIRECT(SUBSTITUTE("AIM_Outcome_Indicator__c.AIM_Baseline_Year__c"," ","_")))</formula1>
    </dataValidation>
    <dataValidation type="decimal" allowBlank="1" showInputMessage="1" showErrorMessage="1" errorTitle="X-Author for Excel" error="Please enter a valid numeric value. Valid range for Outcome Indicator Number is -1E+18 to 1E+18." promptTitle="X-Author for Excel" sqref="K287:K317" xr:uid="{6FEBAAAB-4E73-44F9-A1AF-592F06022D28}">
      <formula1>-1000000000000000000</formula1>
      <formula2>1000000000000000000</formula2>
    </dataValidation>
    <dataValidation type="custom" allowBlank="1" showInputMessage="1" showErrorMessage="1" errorTitle="X-Author for Excel" error="Id and Lookup fields are not editable." promptTitle="X-Author for Excel" sqref="O287:O317" xr:uid="{95B1A240-9A6D-4D26-8836-BC5FCF08DF54}">
      <formula1>""</formula1>
    </dataValidation>
    <dataValidation type="list" allowBlank="1" showInputMessage="1" showErrorMessage="1" errorTitle="X-Author for Excel" error="Please select either TRUE or FALSE from the dropdown." promptTitle="X-Author for Excel" sqref="A327:A537" xr:uid="{E7F64D3A-2D92-4565-B01F-A8E09881E2DE}">
      <formula1>"TRUE,FALSE"</formula1>
    </dataValidation>
    <dataValidation type="custom" allowBlank="1" showInputMessage="1" showErrorMessage="1" errorTitle="X-Author for Excel" error="Id and Lookup fields are not editable." promptTitle="X-Author for Excel" sqref="C327:C537" xr:uid="{3DADA72B-6B7D-47A5-91CA-2A493ADEA9D8}">
      <formula1>""</formula1>
    </dataValidation>
    <dataValidation type="decimal" allowBlank="1" showInputMessage="1" showErrorMessage="1" errorTitle="X-Author for Excel" error="Please enter a valid numeric value. Valid range for Outcome Indicator Number is -1E+18 to 1E+18." promptTitle="X-Author for Excel" sqref="F327:F537" xr:uid="{904822E6-2772-4681-93B9-542880327135}">
      <formula1>-1000000000000000000</formula1>
      <formula2>1000000000000000000</formula2>
    </dataValidation>
    <dataValidation type="decimal" allowBlank="1" showInputMessage="1" showErrorMessage="1" errorTitle="X-Author for Excel" error="Please enter a valid numeric value. Valid range for Target D# is -1E+16 to 1E+16." promptTitle="X-Author for Excel" sqref="I327:I537" xr:uid="{3AD9D064-AF18-4FD5-9BD3-FF8EF766ECA0}">
      <formula1>-10000000000000000</formula1>
      <formula2>10000000000000000</formula2>
    </dataValidation>
    <dataValidation type="decimal" allowBlank="1" showInputMessage="1" showErrorMessage="1" errorTitle="X-Author for Excel" error="Please enter a valid numeric value. Valid range for Target N# is -100000000000000 to 100000000000000." promptTitle="X-Author for Excel" sqref="J327:J537" xr:uid="{BB501EF2-8AE1-415D-AB05-CAFD62783309}">
      <formula1>-100000000000000</formula1>
      <formula2>100000000000000</formula2>
    </dataValidation>
    <dataValidation type="decimal" allowBlank="1" showInputMessage="1" showErrorMessage="1" errorTitle="X-Author for Excel" error="Please enter a valid numeric value. Valid range for Target % is -999.99 to 999.99." promptTitle="X-Author for Excel" sqref="K327:K537" xr:uid="{FD14F697-72AA-4098-B165-683419E409FF}">
      <formula1>-999.99</formula1>
      <formula2>999.99</formula2>
    </dataValidation>
    <dataValidation type="list" allowBlank="1" showInputMessage="1" showErrorMessage="1" errorTitle="X-Author for Excel" error="Please select a value from the drop-down." promptTitle="X-Author for Excel" sqref="L327:L537" xr:uid="{92E32452-CCCB-4015-B435-AFC1117FCEA2}">
      <formula1>IF(IFERROR(ROWS(INDIRECT(SUBSTITUTE("AIM_Outcome_Indicator_Targets_Result__c.AIM_Year_of_Target__c"," ","_"))),-1) &lt; 0, XAE_Invalid_PLData,INDIRECT(SUBSTITUTE("AIM_Outcome_Indicator_Targets_Result__c.AIM_Year_of_Target__c"," ","_")))</formula1>
    </dataValidation>
    <dataValidation type="date" allowBlank="1" showInputMessage="1" showErrorMessage="1" errorTitle="X-Author for Excel" error="Please enter a valid date." promptTitle="X-Author for Excel" sqref="M327:M537" xr:uid="{1A8237C1-62EF-47CD-8FE6-45D312D0ED04}">
      <formula1>1</formula1>
      <formula2>767376</formula2>
    </dataValidation>
    <dataValidation type="list" allowBlank="1" showInputMessage="1" showErrorMessage="1" errorTitle="X-Author for Excel" error="Please select a value from the drop-down." promptTitle="X-Author for Excel" sqref="N327:N537" xr:uid="{3C55C511-879C-49BF-BB49-038E553CCA32}">
      <formula1>IF(IFERROR(ROWS(INDIRECT(SUBSTITUTE("AIM_Outcome_Indicator_Targets_Result__c.AIM_Mark_if_target_is_TBD__c"," ","_"))),-1) &lt; 0, XAE_Invalid_PLData,INDIRECT(SUBSTITUTE("AIM_Outcome_Indicator_Targets_Result__c.AIM_Mark_if_target_is_TBD__c"," ","_")))</formula1>
    </dataValidation>
    <dataValidation type="list" allowBlank="1" showInputMessage="1" showErrorMessage="1" errorTitle="X-Author for Excel" error="Please select either TRUE or FALSE from the dropdown." promptTitle="X-Author for Excel" sqref="A543:A603" xr:uid="{FB2550BC-CAF0-441C-A98C-329A4DAA31C3}">
      <formula1>"TRUE,FALSE"</formula1>
    </dataValidation>
    <dataValidation type="custom" allowBlank="1" showInputMessage="1" showErrorMessage="1" errorTitle="X-Author for Excel" error="Id and Lookup fields are not editable." promptTitle="X-Author for Excel" sqref="C543:C603" xr:uid="{A14AC16C-D571-40A8-AC6E-AFB9D295AFED}">
      <formula1>""</formula1>
    </dataValidation>
    <dataValidation type="decimal" allowBlank="1" showInputMessage="1" showErrorMessage="1" errorTitle="X-Author for Excel" error="Please enter a valid numeric value. Valid range for Baseline % is -999.99 to 999.99." promptTitle="X-Author for Excel" sqref="D543:D603" xr:uid="{ECA1707D-4319-4BD0-8883-83BC269DF04F}">
      <formula1>-999.99</formula1>
      <formula2>999.99</formula2>
    </dataValidation>
    <dataValidation type="decimal" allowBlank="1" showInputMessage="1" showErrorMessage="1" errorTitle="X-Author for Excel" error="Please enter a valid numeric value. Valid range for Baseline D# is -1E+16 to 1E+16." promptTitle="X-Author for Excel" sqref="E543:E603" xr:uid="{C852D2EB-1F9F-4FC2-BEB3-1E1FF974E37D}">
      <formula1>-10000000000000000</formula1>
      <formula2>10000000000000000</formula2>
    </dataValidation>
    <dataValidation type="decimal" allowBlank="1" showInputMessage="1" showErrorMessage="1" errorTitle="X-Author for Excel" error="Please enter a valid numeric value. Valid range for Baseline N# is -1E+16 to 1E+16." promptTitle="X-Author for Excel" sqref="F543:F603" xr:uid="{DEC6E22E-1E5B-42CB-8492-B5759132F93A}">
      <formula1>-10000000000000000</formula1>
      <formula2>10000000000000000</formula2>
    </dataValidation>
    <dataValidation type="list" allowBlank="1" showInputMessage="1" showErrorMessage="1" errorTitle="X-Author for Excel" error="Please select a value from the drop-down." promptTitle="X-Author for Excel" sqref="L543:L603" xr:uid="{CAABB539-CB5D-4115-A13C-7C327243F9CE}">
      <formula1>IF(IFERROR(ROWS(INDIRECT(SUBSTITUTE("AIM_Coverage_Indicator__c.AIM_Year__c"," ","_"))),-1) &lt; 0, XAE_Invalid_PLData,INDIRECT(SUBSTITUTE("AIM_Coverage_Indicator__c.AIM_Year__c"," ","_")))</formula1>
    </dataValidation>
    <dataValidation type="list" allowBlank="1" showInputMessage="1" showErrorMessage="1" errorTitle="X-Author for Excel" error="Please select a value from the drop-down." promptTitle="X-Author for Excel" sqref="P543:P603" xr:uid="{E3A18E4D-E892-43E1-AA83-DA7167F8B72F}">
      <formula1>IF(IFERROR(ROWS(INDIRECT(SUBSTITUTE("AIM_Coverage_Indicator__c.AIM_Geographic_Coverage__c"," ","_"))),-1) &lt; 0, XAE_Invalid_PLData,INDIRECT(SUBSTITUTE("AIM_Coverage_Indicator__c.AIM_Geographic_Coverage__c"," ","_")))</formula1>
    </dataValidation>
    <dataValidation type="list" allowBlank="1" showInputMessage="1" showErrorMessage="1" errorTitle="X-Author for Excel" error="Please select a value from the drop-down." promptTitle="X-Author for Excel" sqref="Q543:Q603" xr:uid="{C9678BEC-08A4-4FA0-818D-81EFB486A251}">
      <formula1>IF(IFERROR(ROWS(INDIRECT(SUBSTITUTE("AIM_Coverage_Indicator__c.AIM_Rating_Cumulation_Type__c"," ","_"))),-1) &lt; 0, XAE_Invalid_PLData,INDIRECT(SUBSTITUTE("AIM_Coverage_Indicator__c.AIM_Rating_Cumulation_Type__c"," ","_")))</formula1>
    </dataValidation>
    <dataValidation type="list" allowBlank="1" showInputMessage="1" showErrorMessage="1" errorTitle="X-Author for Excel" error="Please select either TRUE or FALSE from the dropdown." promptTitle="X-Author for Excel" sqref="R543:R603" xr:uid="{5FBCFF9E-E666-4BBB-9961-91EE3B59EDE2}">
      <formula1>"TRUE,FALSE"</formula1>
    </dataValidation>
    <dataValidation type="custom" allowBlank="1" showInputMessage="1" showErrorMessage="1" errorTitle="X-Author for Excel" error="Id and Lookup fields are not editable." promptTitle="X-Author for Excel" sqref="S543:S603" xr:uid="{B4D96241-7DF6-47E8-9C96-19BC4ABEF7BA}">
      <formula1>""</formula1>
    </dataValidation>
    <dataValidation type="decimal" allowBlank="1" showInputMessage="1" showErrorMessage="1" errorTitle="X-Author for Excel" error="Please enter a valid numeric value. Valid range for Coverage Indicator Number is -1E+18 to 1E+18." promptTitle="X-Author for Excel" sqref="T543:T603" xr:uid="{D7CEF0AE-3DA1-4144-A28F-B1145F5F3650}">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A609:A1089" xr:uid="{32002431-28CB-42AF-9457-EBFA18CBE866}">
      <formula1>"TRUE,FALSE"</formula1>
    </dataValidation>
    <dataValidation type="custom" allowBlank="1" showInputMessage="1" showErrorMessage="1" errorTitle="X-Author for Excel" error="Id and Lookup fields are not editable." promptTitle="X-Author for Excel" sqref="C609:C1089" xr:uid="{6C1237FC-11CA-4F25-8859-89672C7EDE58}">
      <formula1>""</formula1>
    </dataValidation>
    <dataValidation type="decimal" allowBlank="1" showInputMessage="1" showErrorMessage="1" errorTitle="X-Author for Excel" error="Please enter a valid numeric value. Valid range for Coverage Indicator Number is -1E+18 to 1E+18." promptTitle="X-Author for Excel" sqref="F609:F1089" xr:uid="{F4F127DA-3D99-41C4-BF8E-0E40BA1060D9}">
      <formula1>-1000000000000000000</formula1>
      <formula2>1000000000000000000</formula2>
    </dataValidation>
    <dataValidation type="decimal" allowBlank="1" showInputMessage="1" showErrorMessage="1" errorTitle="X-Author for Excel" error="Please enter a valid numeric value. Valid range for Target % is -999.99 to 999.99." promptTitle="X-Author for Excel" sqref="I609:I1089" xr:uid="{03E48DE2-54C9-48A7-A359-49AE1DFFDE1D}">
      <formula1>-999.99</formula1>
      <formula2>999.99</formula2>
    </dataValidation>
    <dataValidation type="decimal" allowBlank="1" showInputMessage="1" showErrorMessage="1" errorTitle="X-Author for Excel" error="Please enter a valid numeric value. Valid range for Target D# is -1E+16 to 1E+16." promptTitle="X-Author for Excel" sqref="J609:J1089" xr:uid="{867B2F11-C5C2-46EB-B9DD-885416932660}">
      <formula1>-10000000000000000</formula1>
      <formula2>10000000000000000</formula2>
    </dataValidation>
    <dataValidation type="decimal" allowBlank="1" showInputMessage="1" showErrorMessage="1" errorTitle="X-Author for Excel" error="Please enter a valid numeric value. Valid range for Target N# is -1E+16 to 1E+16." promptTitle="X-Author for Excel" sqref="K609:K1089" xr:uid="{CF3E26EB-CF36-4A5D-B396-62D9CBDFFD77}">
      <formula1>-10000000000000000</formula1>
      <formula2>10000000000000000</formula2>
    </dataValidation>
    <dataValidation type="list" allowBlank="1" showInputMessage="1" showErrorMessage="1" errorTitle="X-Author for Excel" error="Please select a value from the drop-down." promptTitle="X-Author for Excel" sqref="L609:L1089" xr:uid="{26AD049C-0D47-40C8-9138-C08BC49A00FC}">
      <formula1>IF(IFERROR(ROWS(INDIRECT(SUBSTITUTE("AIM_Coverage_Indicator_Targets_Results__c.AIM_Mark_if_target_is_TBD__c"," ","_"))),-1) &lt; 0, XAE_Invalid_PLData,INDIRECT(SUBSTITUTE("AIM_Coverage_Indicator_Targets_Results__c.AIM_Mark_if_target_is_TBD__c"," ","_")))</formula1>
    </dataValidation>
    <dataValidation type="list" allowBlank="1" showInputMessage="1" showErrorMessage="1" errorTitle="X-Author for Excel" error="Please select a value from the drop-down." promptTitle="X-Author for Excel" sqref="T609:T1089" xr:uid="{E5EDE56A-376D-4439-BFA6-7132CBF47484}">
      <formula1>IF(IFERROR(ROWS(INDIRECT(SUBSTITUTE("AIM_Coverage_Indicator_Targets_Results__c.AIM_Due_for_Reporting__c"," ","_"))),-1) &lt; 0, XAE_Invalid_PLData,INDIRECT(SUBSTITUTE("AIM_Coverage_Indicator_Targets_Results__c.AIM_Due_for_Reporting__c"," ","_")))</formula1>
    </dataValidation>
    <dataValidation type="list" allowBlank="1" showInputMessage="1" showErrorMessage="1" errorTitle="X-Author for Excel" error="Please select either TRUE or FALSE from the dropdown." promptTitle="X-Author for Excel" sqref="A1400:A1700" xr:uid="{EEAA1EC1-3CCD-441A-A93C-6885A39F445A}">
      <formula1>"TRUE,FALSE"</formula1>
    </dataValidation>
    <dataValidation type="custom" allowBlank="1" showInputMessage="1" showErrorMessage="1" errorTitle="X-Author for Excel" error="Id and Lookup fields are not editable." promptTitle="X-Author for Excel" sqref="C1400:C1700" xr:uid="{9865CBF0-1A66-47D6-927D-686FC3D16BAA}">
      <formula1>""</formula1>
    </dataValidation>
    <dataValidation type="decimal" allowBlank="1" showInputMessage="1" showErrorMessage="1" errorTitle="X-Author for Excel" error="Please enter a valid numeric value. Valid range for Impact Indicator Number is -1E+18 to 1E+18." promptTitle="X-Author for Excel" sqref="D1400:D1700" xr:uid="{B1330C53-D592-4E79-A16E-FE3D4B01F294}">
      <formula1>-1000000000000000000</formula1>
      <formula2>1000000000000000000</formula2>
    </dataValidation>
    <dataValidation type="decimal" allowBlank="1" showInputMessage="1" showErrorMessage="1" errorTitle="X-Author for Excel" error="Please enter a valid numeric value. Valid range for Baseline % is -999.99 to 999.99." promptTitle="X-Author for Excel" sqref="E1400:E1700" xr:uid="{F8B8E4C2-C5CC-4482-A5F2-B262DCDC9A64}">
      <formula1>-999.99</formula1>
      <formula2>999.99</formula2>
    </dataValidation>
    <dataValidation type="decimal" allowBlank="1" showInputMessage="1" showErrorMessage="1" errorTitle="X-Author for Excel" error="Please enter a valid numeric value. Valid range for Baseline N# is -100000000000000 to 100000000000000." promptTitle="X-Author for Excel" sqref="G1400:G1700" xr:uid="{6BB1DDCB-0313-4931-AAA5-94848C96FCD9}">
      <formula1>-100000000000000</formula1>
      <formula2>100000000000000</formula2>
    </dataValidation>
    <dataValidation type="decimal" allowBlank="1" showInputMessage="1" showErrorMessage="1" errorTitle="X-Author for Excel" error="Please enter a valid numeric value. Valid range for Baseline D# is -1E+16 to 1E+16." promptTitle="X-Author for Excel" sqref="H1400:H1700" xr:uid="{BAA62C7A-5D8C-47A2-9380-88E982D6D41F}">
      <formula1>-10000000000000000</formula1>
      <formula2>10000000000000000</formula2>
    </dataValidation>
    <dataValidation type="list" allowBlank="1" showInputMessage="1" showErrorMessage="1" errorTitle="X-Author for Excel" error="Please select a value from the drop-down." promptTitle="X-Author for Excel" sqref="I1400:I1700" xr:uid="{0446B328-EF76-4C3E-887D-B179533CF24C}">
      <formula1>IF(IFERROR(ROWS(INDIRECT(SUBSTITUTE("AIM_Impact_Disaggregation__c.AIM_Baseline_Year__c"," ","_"))),-1) &lt; 0, XAE_Invalid_PLData,INDIRECT(SUBSTITUTE("AIM_Impact_Disaggregation__c.AIM_Baseline_Year__c"," ","_")))</formula1>
    </dataValidation>
    <dataValidation type="list" allowBlank="1" showInputMessage="1" showErrorMessage="1" errorTitle="X-Author for Excel" error="Please select either TRUE or FALSE from the dropdown." promptTitle="X-Author for Excel" sqref="A1096:A1396" xr:uid="{F9853CB5-D785-4E11-84DF-7287C73F6381}">
      <formula1>"TRUE,FALSE"</formula1>
    </dataValidation>
    <dataValidation type="custom" allowBlank="1" showInputMessage="1" showErrorMessage="1" errorTitle="X-Author for Excel" error="Id and Lookup fields are not editable." promptTitle="X-Author for Excel" sqref="C1096:C1396" xr:uid="{642F9F87-779C-465E-B238-9CC32010641B}">
      <formula1>""</formula1>
    </dataValidation>
    <dataValidation type="decimal" allowBlank="1" showInputMessage="1" showErrorMessage="1" errorTitle="X-Author for Excel" error="Please enter a valid numeric value. Valid range for Outcome Indicator Number is -1E+18 to 1E+18." promptTitle="X-Author for Excel" sqref="D1096:D1396" xr:uid="{F0B2072C-1630-45BE-92F7-3AAF6A8DF1FF}">
      <formula1>-1000000000000000000</formula1>
      <formula2>1000000000000000000</formula2>
    </dataValidation>
    <dataValidation type="decimal" allowBlank="1" showInputMessage="1" showErrorMessage="1" errorTitle="X-Author for Excel" error="Please enter a valid numeric value. Valid range for Baseline % is -999.99 to 999.99." promptTitle="X-Author for Excel" sqref="E1096:E1396" xr:uid="{1A699A43-C173-48D9-ACAD-0534DA27A2CB}">
      <formula1>-999.99</formula1>
      <formula2>999.99</formula2>
    </dataValidation>
    <dataValidation type="decimal" allowBlank="1" showInputMessage="1" showErrorMessage="1" errorTitle="X-Author for Excel" error="Please enter a valid numeric value. Valid range for Baseline N# is -100000000000000 to 100000000000000." promptTitle="X-Author for Excel" sqref="G1096:G1396" xr:uid="{3527B4D2-A422-4A51-8938-ABB4F9E74DF9}">
      <formula1>-100000000000000</formula1>
      <formula2>100000000000000</formula2>
    </dataValidation>
    <dataValidation type="decimal" allowBlank="1" showInputMessage="1" showErrorMessage="1" errorTitle="X-Author for Excel" error="Please enter a valid numeric value. Valid range for Baseline D# is -1E+16 to 1E+16." promptTitle="X-Author for Excel" sqref="H1096:H1396" xr:uid="{A42C08E7-F18E-422B-9E5A-2B9D432A0AC4}">
      <formula1>-10000000000000000</formula1>
      <formula2>10000000000000000</formula2>
    </dataValidation>
    <dataValidation type="list" allowBlank="1" showInputMessage="1" showErrorMessage="1" errorTitle="X-Author for Excel" error="Please select a value from the drop-down." promptTitle="X-Author for Excel" sqref="I1096:I1396" xr:uid="{5C6ABE1D-B440-4704-966A-A6F153DBEB71}">
      <formula1>IF(IFERROR(ROWS(INDIRECT(SUBSTITUTE("AIM_Outcome_Disaggregation__c.AIM_Baseline_Year__c"," ","_"))),-1) &lt; 0, XAE_Invalid_PLData,INDIRECT(SUBSTITUTE("AIM_Outcome_Disaggregation__c.AIM_Baseline_Year__c"," ","_")))</formula1>
    </dataValidation>
    <dataValidation type="list" allowBlank="1" showInputMessage="1" showErrorMessage="1" errorTitle="X-Author for Excel" error="Please select either TRUE or FALSE from the dropdown." promptTitle="X-Author for Excel" sqref="A2909:A3069" xr:uid="{C31D24F8-87B9-4A27-BCDB-71921CD24624}">
      <formula1>"TRUE,FALSE"</formula1>
    </dataValidation>
    <dataValidation type="custom" allowBlank="1" showInputMessage="1" showErrorMessage="1" errorTitle="X-Author for Excel" error="Id and Lookup fields are not editable." promptTitle="X-Author for Excel" sqref="C2909:C3069" xr:uid="{B5F7E186-7852-4E87-8A77-5C4E4FE4F960}">
      <formula1>""</formula1>
    </dataValidation>
    <dataValidation type="decimal" allowBlank="1" showInputMessage="1" showErrorMessage="1" errorTitle="X-Author for Excel" error="Please enter a valid numeric value. Valid range for Key Activity Milestone Number is -1E+18 to 1E+18." promptTitle="X-Author for Excel" sqref="T2909:T3069" xr:uid="{F905D0EE-4FAE-48D4-8EEE-50B7209E6D34}">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A1704:A2904" xr:uid="{9961D04D-36F0-47EA-B357-0571E834689E}">
      <formula1>"TRUE,FALSE"</formula1>
    </dataValidation>
    <dataValidation type="custom" allowBlank="1" showInputMessage="1" showErrorMessage="1" errorTitle="X-Author for Excel" error="Id and Lookup fields are not editable." promptTitle="X-Author for Excel" sqref="C1704:C2904" xr:uid="{440BCB82-53A8-4748-8E36-42F770D0CDCB}">
      <formula1>""</formula1>
    </dataValidation>
    <dataValidation type="decimal" allowBlank="1" showInputMessage="1" showErrorMessage="1" errorTitle="X-Author for Excel" error="Please enter a valid numeric value. Valid range for Coverage Indicator Number is -1E+18 to 1E+18." promptTitle="X-Author for Excel" sqref="D1704:D2904" xr:uid="{BC4BD14A-447D-4A06-BEC6-875A3F52DC71}">
      <formula1>-1000000000000000000</formula1>
      <formula2>1000000000000000000</formula2>
    </dataValidation>
    <dataValidation type="decimal" allowBlank="1" showInputMessage="1" showErrorMessage="1" errorTitle="X-Author for Excel" error="Please enter a valid numeric value. Valid range for Baseline % is -999.99 to 999.99." promptTitle="X-Author for Excel" sqref="E1704:E2904" xr:uid="{3504E01C-8624-4698-A7C6-7B39CD11168E}">
      <formula1>-999.99</formula1>
      <formula2>999.99</formula2>
    </dataValidation>
    <dataValidation type="decimal" allowBlank="1" showInputMessage="1" showErrorMessage="1" errorTitle="X-Author for Excel" error="Please enter a valid numeric value. Valid range for Baseline N# is -100000000000000 to 100000000000000." promptTitle="X-Author for Excel" sqref="G1704:G2904" xr:uid="{E9F794F8-323F-45E3-B8D5-4634F17D04FD}">
      <formula1>-100000000000000</formula1>
      <formula2>100000000000000</formula2>
    </dataValidation>
    <dataValidation type="decimal" allowBlank="1" showInputMessage="1" showErrorMessage="1" errorTitle="X-Author for Excel" error="Please enter a valid numeric value. Valid range for Baseline D# is -1E+16 to 1E+16." promptTitle="X-Author for Excel" sqref="H1704:H2904" xr:uid="{23D3C953-3AE4-43A5-9487-CFD5DF92C7B7}">
      <formula1>-10000000000000000</formula1>
      <formula2>10000000000000000</formula2>
    </dataValidation>
    <dataValidation type="list" allowBlank="1" showInputMessage="1" showErrorMessage="1" errorTitle="X-Author for Excel" error="Please select a value from the drop-down." promptTitle="X-Author for Excel" sqref="I1704:I2904" xr:uid="{629AF868-24AC-452E-98C5-989B0E3BA722}">
      <formula1>IF(IFERROR(ROWS(INDIRECT(SUBSTITUTE("AIM_Coverage_Disaggregation__c.AIM_Year__c"," ","_"))),-1) &lt; 0, XAE_Invalid_PLData,INDIRECT(SUBSTITUTE("AIM_Coverage_Disaggregation__c.AIM_Year__c"," ","_")))</formula1>
    </dataValidation>
    <dataValidation type="list" allowBlank="1" showInputMessage="1" showErrorMessage="1" errorTitle="X-Author for Excel" error="Please select either TRUE or FALSE from the dropdown." promptTitle="X-Author for Excel" sqref="A3075:A4195" xr:uid="{51BD17A9-514A-4D1D-9066-40CF35519215}">
      <formula1>"TRUE,FALSE"</formula1>
    </dataValidation>
    <dataValidation type="custom" allowBlank="1" showInputMessage="1" showErrorMessage="1" errorTitle="X-Author for Excel" error="Id and Lookup fields are not editable." promptTitle="X-Author for Excel" sqref="B3075:B4195" xr:uid="{0EF54DD1-12A6-4877-B685-9FD5AD85658A}">
      <formula1>""</formula1>
    </dataValidation>
    <dataValidation type="decimal" allowBlank="1" showInputMessage="1" showErrorMessage="1" errorTitle="X-Author for Excel" error="Please enter a valid numeric value. Valid range for Key Activity Milestone Number is -1E+18 to 1E+18." promptTitle="X-Author for Excel" sqref="C3075:C4195" xr:uid="{A5244A66-9DB1-44AD-B5C0-8DF9B2CA8B2B}">
      <formula1>-1000000000000000000</formula1>
      <formula2>1000000000000000000</formula2>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Q74"/>
  <sheetViews>
    <sheetView topLeftCell="A10" workbookViewId="0">
      <selection activeCell="E16" sqref="E16"/>
    </sheetView>
  </sheetViews>
  <sheetFormatPr defaultRowHeight="15.5" x14ac:dyDescent="0.35"/>
  <cols>
    <col min="1" max="1" width="25.58203125" customWidth="1"/>
    <col min="4" max="4" width="17.08203125" customWidth="1"/>
    <col min="5" max="5" width="13.58203125" customWidth="1"/>
    <col min="6" max="6" width="16.08203125" customWidth="1"/>
    <col min="7" max="7" width="26.4140625" customWidth="1"/>
    <col min="9" max="9" width="23.58203125" customWidth="1"/>
    <col min="12" max="12" width="27.9140625" customWidth="1"/>
    <col min="14" max="14" width="24.4140625" customWidth="1"/>
    <col min="16" max="16" width="24.08203125" customWidth="1"/>
    <col min="17" max="17" width="8.9140625" customWidth="1"/>
  </cols>
  <sheetData>
    <row r="1" spans="1:17" x14ac:dyDescent="0.35">
      <c r="A1" t="s">
        <v>285</v>
      </c>
      <c r="B1" t="s">
        <v>286</v>
      </c>
      <c r="C1" t="s">
        <v>287</v>
      </c>
      <c r="D1" t="s">
        <v>288</v>
      </c>
      <c r="E1" t="s">
        <v>289</v>
      </c>
      <c r="F1" t="s">
        <v>290</v>
      </c>
      <c r="G1" t="s">
        <v>291</v>
      </c>
      <c r="H1" t="s">
        <v>300</v>
      </c>
      <c r="L1" t="s">
        <v>426</v>
      </c>
      <c r="N1" s="205" t="s">
        <v>482</v>
      </c>
      <c r="P1" t="s">
        <v>426</v>
      </c>
    </row>
    <row r="2" spans="1:17" x14ac:dyDescent="0.35">
      <c r="B2">
        <f>COUNTA(#REF!)-2</f>
        <v>-1</v>
      </c>
      <c r="C2">
        <f>COUNTA(#REF!)-2</f>
        <v>-1</v>
      </c>
      <c r="D2" s="146">
        <f>COUNTA(#REF!)-1</f>
        <v>0</v>
      </c>
      <c r="E2" s="146">
        <f>COUNTA(#REF!)-2</f>
        <v>-1</v>
      </c>
      <c r="F2" s="146">
        <f>COUNTA(#REF!)-1</f>
        <v>0</v>
      </c>
      <c r="G2" s="146">
        <f>COUNTA(#REF!)-1</f>
        <v>0</v>
      </c>
      <c r="H2">
        <f>COUNTA(#REF!)-2</f>
        <v>-1</v>
      </c>
      <c r="L2" t="str">
        <f t="array" ref="L2">IFERROR(INDEX(SectionAPopulation, MATCH(0, COUNTIF($L$1:L1, SectionAPopulation&amp;"") + IF(SectionAPopulation="",1,0), 0)), "")</f>
        <v>[Intervention]</v>
      </c>
      <c r="N2">
        <f>'update Helper'!X2</f>
        <v>240</v>
      </c>
      <c r="O2" t="str">
        <f ca="1">OFFSET('Overview - Section A'!$AK$125,MATCH(P2,'Overview - Section A'!$AN$125:$AN$176,0)-1,0,IF(COUNTIF('Overview - Section A'!$AN$125:$AN$176,P2)&gt;1,1,COUNTIF('Overview - Section A'!$AN$125:$AN$176,P2)),1)</f>
        <v/>
      </c>
      <c r="P2" t="str">
        <f t="array" ref="P2">IFERROR(INDEX('Overview - Section A'!$AN$125:$AN$176, MATCH(0, COUNTIF($P$1:P1, 'Overview - Section A'!$AN$125:$AN$176&amp;"") + IF('Overview - Section A'!$AN$125:$AN$176="",1,0), 0)), "")</f>
        <v/>
      </c>
      <c r="Q2" t="str">
        <f ca="1">OFFSET('Overview - Section A'!$AK$125,MATCH(P2,'Overview - Section A'!$AN$125:$AN$176,0)-1,1,IF(COUNTIF('Overview - Section A'!$AN$125:$AN$176,P2)&gt;1,1,COUNTIF('Overview - Section A'!$AN$125:$AN$176,P2)),1)</f>
        <v/>
      </c>
    </row>
    <row r="3" spans="1:17" x14ac:dyDescent="0.35">
      <c r="A3" t="s">
        <v>292</v>
      </c>
      <c r="B3">
        <f>B2*2</f>
        <v>-2</v>
      </c>
      <c r="C3">
        <f t="shared" ref="C3:G3" si="0">C2*2</f>
        <v>-2</v>
      </c>
      <c r="D3">
        <f t="shared" si="0"/>
        <v>0</v>
      </c>
      <c r="E3">
        <f t="shared" si="0"/>
        <v>-2</v>
      </c>
      <c r="F3">
        <f t="shared" si="0"/>
        <v>0</v>
      </c>
      <c r="G3">
        <f t="shared" si="0"/>
        <v>0</v>
      </c>
      <c r="L3" s="219" t="str">
        <f t="array" ref="L3">IFERROR(INDEX(SectionAPopulation, MATCH(0, COUNTIF($L$1:L2, SectionAPopulation&amp;"") + IF(SectionAPopulation="",1,0), 0)), "")</f>
        <v/>
      </c>
      <c r="O3" s="253" t="str">
        <f ca="1">OFFSET('Overview - Section A'!$AK$125,MATCH(P3,'Overview - Section A'!$AN$125:$AN$176,0)-1,0,IF(COUNTIF('Overview - Section A'!$AN$125:$AN$176,P3)&gt;1,1,COUNTIF('Overview - Section A'!$AN$125:$AN$176,P3)),1)</f>
        <v/>
      </c>
      <c r="P3" s="253" t="str">
        <f t="array" ref="P3">IFERROR(INDEX('Overview - Section A'!$AN$125:$AN$176, MATCH(0, COUNTIF($P$1:P2, 'Overview - Section A'!$AN$125:$AN$176&amp;"") + IF('Overview - Section A'!$AN$125:$AN$176="",1,0), 0)), "")</f>
        <v/>
      </c>
      <c r="Q3" s="253" t="str">
        <f ca="1">OFFSET('Overview - Section A'!$AK$125,MATCH(P3,'Overview - Section A'!$AN$125:$AN$176,0)-1,1,IF(COUNTIF('Overview - Section A'!$AN$125:$AN$176,P3)&gt;1,1,COUNTIF('Overview - Section A'!$AN$125:$AN$176,P3)),1)</f>
        <v/>
      </c>
    </row>
    <row r="4" spans="1:17" x14ac:dyDescent="0.35">
      <c r="L4" s="219" t="str">
        <f t="array" ref="L4">IFERROR(INDEX(SectionAPopulation, MATCH(0, COUNTIF($L$1:L3, SectionAPopulation&amp;"") + IF(SectionAPopulation="",1,0), 0)), "")</f>
        <v/>
      </c>
      <c r="O4" s="253" t="str">
        <f ca="1">OFFSET('Overview - Section A'!$AK$125,MATCH(P4,'Overview - Section A'!$AN$125:$AN$176,0)-1,0,IF(COUNTIF('Overview - Section A'!$AN$125:$AN$176,P4)&gt;1,1,COUNTIF('Overview - Section A'!$AN$125:$AN$176,P4)),1)</f>
        <v/>
      </c>
      <c r="P4" s="253" t="str">
        <f t="array" ref="P4">IFERROR(INDEX('Overview - Section A'!$AN$125:$AN$176, MATCH(0, COUNTIF($P$1:P3, 'Overview - Section A'!$AN$125:$AN$176&amp;"") + IF('Overview - Section A'!$AN$125:$AN$176="",1,0), 0)), "")</f>
        <v/>
      </c>
      <c r="Q4" s="253" t="str">
        <f ca="1">OFFSET('Overview - Section A'!$AK$125,MATCH(P4,'Overview - Section A'!$AN$125:$AN$176,0)-1,1,IF(COUNTIF('Overview - Section A'!$AN$125:$AN$176,P4)&gt;1,1,COUNTIF('Overview - Section A'!$AN$125:$AN$176,P4)),1)</f>
        <v/>
      </c>
    </row>
    <row r="5" spans="1:17" x14ac:dyDescent="0.35">
      <c r="A5" t="s">
        <v>293</v>
      </c>
      <c r="B5">
        <v>9</v>
      </c>
      <c r="L5" s="219" t="str">
        <f t="array" ref="L5">IFERROR(INDEX(SectionAPopulation, MATCH(0, COUNTIF($L$1:L4, SectionAPopulation&amp;"") + IF(SectionAPopulation="",1,0), 0)), "")</f>
        <v/>
      </c>
      <c r="O5" s="253" t="str">
        <f ca="1">OFFSET('Overview - Section A'!$AK$125,MATCH(P5,'Overview - Section A'!$AN$125:$AN$176,0)-1,0,IF(COUNTIF('Overview - Section A'!$AN$125:$AN$176,P5)&gt;1,1,COUNTIF('Overview - Section A'!$AN$125:$AN$176,P5)),1)</f>
        <v/>
      </c>
      <c r="P5" s="253" t="str">
        <f t="array" ref="P5">IFERROR(INDEX('Overview - Section A'!$AN$125:$AN$176, MATCH(0, COUNTIF($P$1:P4, 'Overview - Section A'!$AN$125:$AN$176&amp;"") + IF('Overview - Section A'!$AN$125:$AN$176="",1,0), 0)), "")</f>
        <v/>
      </c>
      <c r="Q5" s="253" t="str">
        <f ca="1">OFFSET('Overview - Section A'!$AK$125,MATCH(P5,'Overview - Section A'!$AN$125:$AN$176,0)-1,1,IF(COUNTIF('Overview - Section A'!$AN$125:$AN$176,P5)&gt;1,1,COUNTIF('Overview - Section A'!$AN$125:$AN$176,P5)),1)</f>
        <v/>
      </c>
    </row>
    <row r="6" spans="1:17" x14ac:dyDescent="0.35">
      <c r="A6" t="s">
        <v>294</v>
      </c>
      <c r="B6">
        <v>9</v>
      </c>
      <c r="L6" s="219" t="str">
        <f t="array" ref="L6">IFERROR(INDEX(SectionAPopulation, MATCH(0, COUNTIF($L$1:L5, SectionAPopulation&amp;"") + IF(SectionAPopulation="",1,0), 0)), "")</f>
        <v/>
      </c>
      <c r="O6" s="253" t="str">
        <f ca="1">OFFSET('Overview - Section A'!$AK$125,MATCH(P6,'Overview - Section A'!$AN$125:$AN$176,0)-1,0,IF(COUNTIF('Overview - Section A'!$AN$125:$AN$176,P6)&gt;1,1,COUNTIF('Overview - Section A'!$AN$125:$AN$176,P6)),1)</f>
        <v/>
      </c>
      <c r="P6" s="253" t="str">
        <f t="array" ref="P6">IFERROR(INDEX('Overview - Section A'!$AN$125:$AN$176, MATCH(0, COUNTIF($P$1:P5, 'Overview - Section A'!$AN$125:$AN$176&amp;"") + IF('Overview - Section A'!$AN$125:$AN$176="",1,0), 0)), "")</f>
        <v/>
      </c>
      <c r="Q6" s="253" t="str">
        <f ca="1">OFFSET('Overview - Section A'!$AK$125,MATCH(P6,'Overview - Section A'!$AN$125:$AN$176,0)-1,1,IF(COUNTIF('Overview - Section A'!$AN$125:$AN$176,P6)&gt;1,1,COUNTIF('Overview - Section A'!$AN$125:$AN$176,P6)),1)</f>
        <v/>
      </c>
    </row>
    <row r="7" spans="1:17" x14ac:dyDescent="0.35">
      <c r="A7" t="s">
        <v>295</v>
      </c>
      <c r="B7">
        <v>7</v>
      </c>
      <c r="L7" s="219" t="str">
        <f t="array" ref="L7">IFERROR(INDEX(SectionAPopulation, MATCH(0, COUNTIF($L$1:L6, SectionAPopulation&amp;"") + IF(SectionAPopulation="",1,0), 0)), "")</f>
        <v/>
      </c>
      <c r="O7" s="253" t="str">
        <f ca="1">OFFSET('Overview - Section A'!$AK$125,MATCH(P7,'Overview - Section A'!$AN$125:$AN$176,0)-1,0,IF(COUNTIF('Overview - Section A'!$AN$125:$AN$176,P7)&gt;1,1,COUNTIF('Overview - Section A'!$AN$125:$AN$176,P7)),1)</f>
        <v/>
      </c>
      <c r="P7" s="253" t="str">
        <f t="array" ref="P7">IFERROR(INDEX('Overview - Section A'!$AN$125:$AN$176, MATCH(0, COUNTIF($P$1:P6, 'Overview - Section A'!$AN$125:$AN$176&amp;"") + IF('Overview - Section A'!$AN$125:$AN$176="",1,0), 0)), "")</f>
        <v/>
      </c>
      <c r="Q7" s="253" t="str">
        <f ca="1">OFFSET('Overview - Section A'!$AK$125,MATCH(P7,'Overview - Section A'!$AN$125:$AN$176,0)-1,1,IF(COUNTIF('Overview - Section A'!$AN$125:$AN$176,P7)&gt;1,1,COUNTIF('Overview - Section A'!$AN$125:$AN$176,P7)),1)</f>
        <v/>
      </c>
    </row>
    <row r="8" spans="1:17" x14ac:dyDescent="0.35">
      <c r="A8" t="s">
        <v>296</v>
      </c>
      <c r="B8">
        <v>9</v>
      </c>
      <c r="L8" s="219" t="str">
        <f t="array" ref="L8">IFERROR(INDEX(SectionAPopulation, MATCH(0, COUNTIF($L$1:L7, SectionAPopulation&amp;"") + IF(SectionAPopulation="",1,0), 0)), "")</f>
        <v/>
      </c>
      <c r="O8" s="253" t="str">
        <f ca="1">OFFSET('Overview - Section A'!$AK$125,MATCH(P8,'Overview - Section A'!$AN$125:$AN$176,0)-1,0,IF(COUNTIF('Overview - Section A'!$AN$125:$AN$176,P8)&gt;1,1,COUNTIF('Overview - Section A'!$AN$125:$AN$176,P8)),1)</f>
        <v/>
      </c>
      <c r="P8" s="253" t="str">
        <f t="array" ref="P8">IFERROR(INDEX('Overview - Section A'!$AN$125:$AN$176, MATCH(0, COUNTIF($P$1:P7, 'Overview - Section A'!$AN$125:$AN$176&amp;"") + IF('Overview - Section A'!$AN$125:$AN$176="",1,0), 0)), "")</f>
        <v/>
      </c>
      <c r="Q8" s="253" t="str">
        <f ca="1">OFFSET('Overview - Section A'!$AK$125,MATCH(P8,'Overview - Section A'!$AN$125:$AN$176,0)-1,1,IF(COUNTIF('Overview - Section A'!$AN$125:$AN$176,P8)&gt;1,1,COUNTIF('Overview - Section A'!$AN$125:$AN$176,P8)),1)</f>
        <v/>
      </c>
    </row>
    <row r="9" spans="1:17" x14ac:dyDescent="0.35">
      <c r="A9" t="s">
        <v>297</v>
      </c>
      <c r="B9" s="146">
        <f>E2+B8+10</f>
        <v>18</v>
      </c>
      <c r="C9">
        <f>(B9-12)*2</f>
        <v>12</v>
      </c>
      <c r="L9" s="219" t="str">
        <f t="array" ref="L9">IFERROR(INDEX(SectionAPopulation, MATCH(0, COUNTIF($L$1:L8, SectionAPopulation&amp;"") + IF(SectionAPopulation="",1,0), 0)), "")</f>
        <v/>
      </c>
      <c r="O9" s="253" t="str">
        <f ca="1">OFFSET('Overview - Section A'!$AK$125,MATCH(P9,'Overview - Section A'!$AN$125:$AN$176,0)-1,0,IF(COUNTIF('Overview - Section A'!$AN$125:$AN$176,P9)&gt;1,1,COUNTIF('Overview - Section A'!$AN$125:$AN$176,P9)),1)</f>
        <v/>
      </c>
      <c r="P9" s="253" t="str">
        <f t="array" ref="P9">IFERROR(INDEX('Overview - Section A'!$AN$125:$AN$176, MATCH(0, COUNTIF($P$1:P8, 'Overview - Section A'!$AN$125:$AN$176&amp;"") + IF('Overview - Section A'!$AN$125:$AN$176="",1,0), 0)), "")</f>
        <v/>
      </c>
      <c r="Q9" s="253" t="str">
        <f ca="1">OFFSET('Overview - Section A'!$AK$125,MATCH(P9,'Overview - Section A'!$AN$125:$AN$176,0)-1,1,IF(COUNTIF('Overview - Section A'!$AN$125:$AN$176,P9)&gt;1,1,COUNTIF('Overview - Section A'!$AN$125:$AN$176,P9)),1)</f>
        <v/>
      </c>
    </row>
    <row r="10" spans="1:17" x14ac:dyDescent="0.35">
      <c r="A10" t="s">
        <v>298</v>
      </c>
      <c r="B10" s="146">
        <f>F2+B9+9</f>
        <v>27</v>
      </c>
      <c r="C10" s="205">
        <f>(B10-19)*2</f>
        <v>16</v>
      </c>
      <c r="L10" s="219" t="str">
        <f t="array" ref="L10">IFERROR(INDEX(SectionAPopulation, MATCH(0, COUNTIF($L$1:L9, SectionAPopulation&amp;"") + IF(SectionAPopulation="",1,0), 0)), "")</f>
        <v/>
      </c>
      <c r="O10" s="253" t="str">
        <f ca="1">OFFSET('Overview - Section A'!$AK$125,MATCH(P10,'Overview - Section A'!$AN$125:$AN$176,0)-1,0,IF(COUNTIF('Overview - Section A'!$AN$125:$AN$176,P10)&gt;1,1,COUNTIF('Overview - Section A'!$AN$125:$AN$176,P10)),1)</f>
        <v/>
      </c>
      <c r="P10" s="253" t="str">
        <f t="array" ref="P10">IFERROR(INDEX('Overview - Section A'!$AN$125:$AN$176, MATCH(0, COUNTIF($P$1:P9, 'Overview - Section A'!$AN$125:$AN$176&amp;"") + IF('Overview - Section A'!$AN$125:$AN$176="",1,0), 0)), "")</f>
        <v/>
      </c>
      <c r="Q10" s="253" t="str">
        <f ca="1">OFFSET('Overview - Section A'!$AK$125,MATCH(P10,'Overview - Section A'!$AN$125:$AN$176,0)-1,1,IF(COUNTIF('Overview - Section A'!$AN$125:$AN$176,P10)&gt;1,1,COUNTIF('Overview - Section A'!$AN$125:$AN$176,P10)),1)</f>
        <v/>
      </c>
    </row>
    <row r="11" spans="1:17" x14ac:dyDescent="0.35">
      <c r="A11" t="s">
        <v>299</v>
      </c>
      <c r="B11">
        <v>9</v>
      </c>
      <c r="L11" s="219" t="str">
        <f t="array" ref="L11">IFERROR(INDEX(SectionAPopulation, MATCH(0, COUNTIF($L$1:L10, SectionAPopulation&amp;"") + IF(SectionAPopulation="",1,0), 0)), "")</f>
        <v/>
      </c>
      <c r="O11" s="253" t="str">
        <f ca="1">OFFSET('Overview - Section A'!$AK$125,MATCH(P11,'Overview - Section A'!$AN$125:$AN$176,0)-1,0,IF(COUNTIF('Overview - Section A'!$AN$125:$AN$176,P11)&gt;1,1,COUNTIF('Overview - Section A'!$AN$125:$AN$176,P11)),1)</f>
        <v/>
      </c>
      <c r="P11" s="253" t="str">
        <f t="array" ref="P11">IFERROR(INDEX('Overview - Section A'!$AN$125:$AN$176, MATCH(0, COUNTIF($P$1:P10, 'Overview - Section A'!$AN$125:$AN$176&amp;"") + IF('Overview - Section A'!$AN$125:$AN$176="",1,0), 0)), "")</f>
        <v/>
      </c>
      <c r="Q11" s="253" t="str">
        <f ca="1">OFFSET('Overview - Section A'!$AK$125,MATCH(P11,'Overview - Section A'!$AN$125:$AN$176,0)-1,1,IF(COUNTIF('Overview - Section A'!$AN$125:$AN$176,P11)&gt;1,1,COUNTIF('Overview - Section A'!$AN$125:$AN$176,P11)),1)</f>
        <v/>
      </c>
    </row>
    <row r="12" spans="1:17" x14ac:dyDescent="0.35">
      <c r="L12" s="219" t="str">
        <f t="array" ref="L12">IFERROR(INDEX(SectionAPopulation, MATCH(0, COUNTIF($L$1:L11, SectionAPopulation&amp;"") + IF(SectionAPopulation="",1,0), 0)), "")</f>
        <v/>
      </c>
      <c r="O12" s="253" t="str">
        <f ca="1">OFFSET('Overview - Section A'!$AK$125,MATCH(P12,'Overview - Section A'!$AN$125:$AN$176,0)-1,0,IF(COUNTIF('Overview - Section A'!$AN$125:$AN$176,P12)&gt;1,1,COUNTIF('Overview - Section A'!$AN$125:$AN$176,P12)),1)</f>
        <v/>
      </c>
      <c r="P12" s="253" t="str">
        <f t="array" ref="P12">IFERROR(INDEX('Overview - Section A'!$AN$125:$AN$176, MATCH(0, COUNTIF($P$1:P11, 'Overview - Section A'!$AN$125:$AN$176&amp;"") + IF('Overview - Section A'!$AN$125:$AN$176="",1,0), 0)), "")</f>
        <v/>
      </c>
      <c r="Q12" s="253" t="str">
        <f ca="1">OFFSET('Overview - Section A'!$AK$125,MATCH(P12,'Overview - Section A'!$AN$125:$AN$176,0)-1,1,IF(COUNTIF('Overview - Section A'!$AN$125:$AN$176,P12)&gt;1,1,COUNTIF('Overview - Section A'!$AN$125:$AN$176,P12)),1)</f>
        <v/>
      </c>
    </row>
    <row r="13" spans="1:17" x14ac:dyDescent="0.35">
      <c r="L13" s="219" t="str">
        <f t="array" ref="L13">IFERROR(INDEX(SectionAPopulation, MATCH(0, COUNTIF($L$1:L12, SectionAPopulation&amp;"") + IF(SectionAPopulation="",1,0), 0)), "")</f>
        <v/>
      </c>
      <c r="O13" s="253" t="str">
        <f ca="1">OFFSET('Overview - Section A'!$AK$125,MATCH(P13,'Overview - Section A'!$AN$125:$AN$176,0)-1,0,IF(COUNTIF('Overview - Section A'!$AN$125:$AN$176,P13)&gt;1,1,COUNTIF('Overview - Section A'!$AN$125:$AN$176,P13)),1)</f>
        <v/>
      </c>
      <c r="P13" s="253" t="str">
        <f t="array" ref="P13">IFERROR(INDEX('Overview - Section A'!$AN$125:$AN$176, MATCH(0, COUNTIF($P$1:P12, 'Overview - Section A'!$AN$125:$AN$176&amp;"") + IF('Overview - Section A'!$AN$125:$AN$176="",1,0), 0)), "")</f>
        <v/>
      </c>
      <c r="Q13" s="253" t="str">
        <f ca="1">OFFSET('Overview - Section A'!$AK$125,MATCH(P13,'Overview - Section A'!$AN$125:$AN$176,0)-1,1,IF(COUNTIF('Overview - Section A'!$AN$125:$AN$176,P13)&gt;1,1,COUNTIF('Overview - Section A'!$AN$125:$AN$176,P13)),1)</f>
        <v/>
      </c>
    </row>
    <row r="14" spans="1:17" x14ac:dyDescent="0.35">
      <c r="A14" s="208" t="s">
        <v>373</v>
      </c>
      <c r="E14" t="s">
        <v>391</v>
      </c>
      <c r="G14" t="s">
        <v>476</v>
      </c>
      <c r="I14" t="s">
        <v>477</v>
      </c>
      <c r="L14" s="219" t="str">
        <f t="array" ref="L14">IFERROR(INDEX(SectionAPopulation, MATCH(0, COUNTIF($L$1:L13, SectionAPopulation&amp;"") + IF(SectionAPopulation="",1,0), 0)), "")</f>
        <v/>
      </c>
      <c r="O14" s="253" t="str">
        <f ca="1">OFFSET('Overview - Section A'!$AK$125,MATCH(P14,'Overview - Section A'!$AN$125:$AN$176,0)-1,0,IF(COUNTIF('Overview - Section A'!$AN$125:$AN$176,P14)&gt;1,1,COUNTIF('Overview - Section A'!$AN$125:$AN$176,P14)),1)</f>
        <v/>
      </c>
      <c r="P14" s="253" t="str">
        <f t="array" ref="P14">IFERROR(INDEX('Overview - Section A'!$AN$125:$AN$176, MATCH(0, COUNTIF($P$1:P13, 'Overview - Section A'!$AN$125:$AN$176&amp;"") + IF('Overview - Section A'!$AN$125:$AN$176="",1,0), 0)), "")</f>
        <v/>
      </c>
      <c r="Q14" s="253" t="str">
        <f ca="1">OFFSET('Overview - Section A'!$AK$125,MATCH(P14,'Overview - Section A'!$AN$125:$AN$176,0)-1,1,IF(COUNTIF('Overview - Section A'!$AN$125:$AN$176,P14)&gt;1,1,COUNTIF('Overview - Section A'!$AN$125:$AN$176,P14)),1)</f>
        <v/>
      </c>
    </row>
    <row r="15" spans="1:17" x14ac:dyDescent="0.35">
      <c r="E15" s="218" t="s">
        <v>454</v>
      </c>
      <c r="G15" s="218" t="str">
        <f ca="1">IF(OFFSET('Overview - Section A'!I$26,H15,0)&lt;&gt;"",OFFSET('Overview - Section A'!E$26,H15,0),"")</f>
        <v/>
      </c>
      <c r="H15">
        <v>1</v>
      </c>
      <c r="I15" t="str">
        <f ca="1">IFERROR(LOOKUP(2, 1/((COUNTIF(I$14:I14,$G$15:$G$41)=0)*($G$15:$G$41&lt;&gt;"")), $G$15:$G$41),"")</f>
        <v/>
      </c>
      <c r="L15" s="219" t="str">
        <f t="array" ref="L15">IFERROR(INDEX(SectionAPopulation, MATCH(0, COUNTIF($L$1:L14, SectionAPopulation&amp;"") + IF(SectionAPopulation="",1,0), 0)), "")</f>
        <v/>
      </c>
      <c r="O15" s="253" t="str">
        <f ca="1">OFFSET('Overview - Section A'!$AK$125,MATCH(P15,'Overview - Section A'!$AN$125:$AN$176,0)-1,0,IF(COUNTIF('Overview - Section A'!$AN$125:$AN$176,P15)&gt;1,1,COUNTIF('Overview - Section A'!$AN$125:$AN$176,P15)),1)</f>
        <v/>
      </c>
      <c r="P15" s="253" t="str">
        <f t="array" ref="P15">IFERROR(INDEX('Overview - Section A'!$AN$125:$AN$176, MATCH(0, COUNTIF($P$1:P14, 'Overview - Section A'!$AN$125:$AN$176&amp;"") + IF('Overview - Section A'!$AN$125:$AN$176="",1,0), 0)), "")</f>
        <v/>
      </c>
      <c r="Q15" s="253" t="str">
        <f ca="1">OFFSET('Overview - Section A'!$AK$125,MATCH(P15,'Overview - Section A'!$AN$125:$AN$176,0)-1,1,IF(COUNTIF('Overview - Section A'!$AN$125:$AN$176,P15)&gt;1,1,COUNTIF('Overview - Section A'!$AN$125:$AN$176,P15)),1)</f>
        <v/>
      </c>
    </row>
    <row r="16" spans="1:17" x14ac:dyDescent="0.35">
      <c r="A16" s="208" t="s">
        <v>370</v>
      </c>
      <c r="E16" s="218" t="s">
        <v>455</v>
      </c>
      <c r="G16" s="218" t="str">
        <f ca="1">IF(OFFSET('Overview - Section A'!I$26,H16,0)&lt;&gt;"",OFFSET('Overview - Section A'!E$26,H16,0),"")</f>
        <v/>
      </c>
      <c r="H16">
        <v>2</v>
      </c>
      <c r="I16" s="253" t="str">
        <f ca="1">IFERROR(LOOKUP(2, 1/((COUNTIF(I$14:I15,$G$15:$G$41)=0)*($G$15:$G$41&lt;&gt;"")), $G$15:$G$41),"")</f>
        <v/>
      </c>
      <c r="L16" s="219" t="str">
        <f t="array" ref="L16">IFERROR(INDEX(SectionAPopulation, MATCH(0, COUNTIF($L$1:L15, SectionAPopulation&amp;"") + IF(SectionAPopulation="",1,0), 0)), "")</f>
        <v/>
      </c>
      <c r="O16" s="253" t="str">
        <f ca="1">OFFSET('Overview - Section A'!$AK$125,MATCH(P16,'Overview - Section A'!$AN$125:$AN$176,0)-1,0,IF(COUNTIF('Overview - Section A'!$AN$125:$AN$176,P16)&gt;1,1,COUNTIF('Overview - Section A'!$AN$125:$AN$176,P16)),1)</f>
        <v/>
      </c>
      <c r="P16" s="253" t="str">
        <f t="array" ref="P16">IFERROR(INDEX('Overview - Section A'!$AN$125:$AN$176, MATCH(0, COUNTIF($P$1:P15, 'Overview - Section A'!$AN$125:$AN$176&amp;"") + IF('Overview - Section A'!$AN$125:$AN$176="",1,0), 0)), "")</f>
        <v/>
      </c>
      <c r="Q16" s="253" t="str">
        <f ca="1">OFFSET('Overview - Section A'!$AK$125,MATCH(P16,'Overview - Section A'!$AN$125:$AN$176,0)-1,1,IF(COUNTIF('Overview - Section A'!$AN$125:$AN$176,P16)&gt;1,1,COUNTIF('Overview - Section A'!$AN$125:$AN$176,P16)),1)</f>
        <v/>
      </c>
    </row>
    <row r="17" spans="1:17" x14ac:dyDescent="0.35">
      <c r="A17" s="208" t="s">
        <v>371</v>
      </c>
      <c r="E17" s="218" t="s">
        <v>456</v>
      </c>
      <c r="G17" s="218" t="str">
        <f ca="1">IF(OFFSET('Overview - Section A'!I$26,H17,0)&lt;&gt;"",OFFSET('Overview - Section A'!E$26,H17,0),"")</f>
        <v/>
      </c>
      <c r="H17">
        <v>3</v>
      </c>
      <c r="I17" s="253" t="str">
        <f ca="1">IFERROR(LOOKUP(2, 1/((COUNTIF(I$14:I16,$G$15:$G$41)=0)*($G$15:$G$41&lt;&gt;"")), $G$15:$G$41),"")</f>
        <v/>
      </c>
      <c r="L17" s="219" t="str">
        <f t="array" ref="L17">IFERROR(INDEX(SectionAPopulation, MATCH(0, COUNTIF($L$1:L16, SectionAPopulation&amp;"") + IF(SectionAPopulation="",1,0), 0)), "")</f>
        <v/>
      </c>
      <c r="O17" s="253" t="str">
        <f ca="1">OFFSET('Overview - Section A'!$AK$125,MATCH(P17,'Overview - Section A'!$AN$125:$AN$176,0)-1,0,IF(COUNTIF('Overview - Section A'!$AN$125:$AN$176,P17)&gt;1,1,COUNTIF('Overview - Section A'!$AN$125:$AN$176,P17)),1)</f>
        <v/>
      </c>
      <c r="P17" s="253" t="str">
        <f t="array" ref="P17">IFERROR(INDEX('Overview - Section A'!$AN$125:$AN$176, MATCH(0, COUNTIF($P$1:P16, 'Overview - Section A'!$AN$125:$AN$176&amp;"") + IF('Overview - Section A'!$AN$125:$AN$176="",1,0), 0)), "")</f>
        <v/>
      </c>
      <c r="Q17" s="253" t="str">
        <f ca="1">OFFSET('Overview - Section A'!$AK$125,MATCH(P17,'Overview - Section A'!$AN$125:$AN$176,0)-1,1,IF(COUNTIF('Overview - Section A'!$AN$125:$AN$176,P17)&gt;1,1,COUNTIF('Overview - Section A'!$AN$125:$AN$176,P17)),1)</f>
        <v/>
      </c>
    </row>
    <row r="18" spans="1:17" x14ac:dyDescent="0.35">
      <c r="A18" s="208" t="s">
        <v>372</v>
      </c>
      <c r="E18" s="208"/>
      <c r="G18" s="218" t="str">
        <f ca="1">IF(OFFSET('Overview - Section A'!I$26,H18,0)&lt;&gt;"",OFFSET('Overview - Section A'!E$26,H18,0),"")</f>
        <v/>
      </c>
      <c r="H18">
        <v>4</v>
      </c>
      <c r="I18" s="253" t="str">
        <f ca="1">IFERROR(LOOKUP(2, 1/((COUNTIF(I$14:I17,$G$15:$G$41)=0)*($G$15:$G$41&lt;&gt;"")), $G$15:$G$41),"")</f>
        <v/>
      </c>
      <c r="L18" s="219" t="str">
        <f t="array" ref="L18">IFERROR(INDEX(SectionAPopulation, MATCH(0, COUNTIF($L$1:L17, SectionAPopulation&amp;"") + IF(SectionAPopulation="",1,0), 0)), "")</f>
        <v/>
      </c>
      <c r="O18" s="253" t="str">
        <f ca="1">OFFSET('Overview - Section A'!$AK$125,MATCH(P18,'Overview - Section A'!$AN$125:$AN$176,0)-1,0,IF(COUNTIF('Overview - Section A'!$AN$125:$AN$176,P18)&gt;1,1,COUNTIF('Overview - Section A'!$AN$125:$AN$176,P18)),1)</f>
        <v/>
      </c>
      <c r="P18" s="253" t="str">
        <f t="array" ref="P18">IFERROR(INDEX('Overview - Section A'!$AN$125:$AN$176, MATCH(0, COUNTIF($P$1:P17, 'Overview - Section A'!$AN$125:$AN$176&amp;"") + IF('Overview - Section A'!$AN$125:$AN$176="",1,0), 0)), "")</f>
        <v/>
      </c>
      <c r="Q18" s="253" t="str">
        <f ca="1">OFFSET('Overview - Section A'!$AK$125,MATCH(P18,'Overview - Section A'!$AN$125:$AN$176,0)-1,1,IF(COUNTIF('Overview - Section A'!$AN$125:$AN$176,P18)&gt;1,1,COUNTIF('Overview - Section A'!$AN$125:$AN$176,P18)),1)</f>
        <v/>
      </c>
    </row>
    <row r="19" spans="1:17" x14ac:dyDescent="0.35">
      <c r="G19" s="218" t="str">
        <f ca="1">IF(OFFSET('Overview - Section A'!I$26,H19,0)&lt;&gt;"",OFFSET('Overview - Section A'!E$26,H19,0),"")</f>
        <v/>
      </c>
      <c r="H19">
        <v>5</v>
      </c>
      <c r="I19" s="253" t="str">
        <f ca="1">IFERROR(LOOKUP(2, 1/((COUNTIF(I$14:I18,$G$15:$G$41)=0)*($G$15:$G$41&lt;&gt;"")), $G$15:$G$41),"")</f>
        <v/>
      </c>
      <c r="L19" s="219" t="str">
        <f t="array" ref="L19">IFERROR(INDEX(SectionAPopulation, MATCH(0, COUNTIF($L$1:L18, SectionAPopulation&amp;"") + IF(SectionAPopulation="",1,0), 0)), "")</f>
        <v/>
      </c>
      <c r="O19" s="253" t="str">
        <f ca="1">OFFSET('Overview - Section A'!$AK$125,MATCH(P19,'Overview - Section A'!$AN$125:$AN$176,0)-1,0,IF(COUNTIF('Overview - Section A'!$AN$125:$AN$176,P19)&gt;1,1,COUNTIF('Overview - Section A'!$AN$125:$AN$176,P19)),1)</f>
        <v/>
      </c>
      <c r="P19" s="253" t="str">
        <f t="array" ref="P19">IFERROR(INDEX('Overview - Section A'!$AN$125:$AN$176, MATCH(0, COUNTIF($P$1:P18, 'Overview - Section A'!$AN$125:$AN$176&amp;"") + IF('Overview - Section A'!$AN$125:$AN$176="",1,0), 0)), "")</f>
        <v/>
      </c>
      <c r="Q19" s="253" t="str">
        <f ca="1">OFFSET('Overview - Section A'!$AK$125,MATCH(P19,'Overview - Section A'!$AN$125:$AN$176,0)-1,1,IF(COUNTIF('Overview - Section A'!$AN$125:$AN$176,P19)&gt;1,1,COUNTIF('Overview - Section A'!$AN$125:$AN$176,P19)),1)</f>
        <v/>
      </c>
    </row>
    <row r="20" spans="1:17" x14ac:dyDescent="0.35">
      <c r="G20" s="218" t="str">
        <f ca="1">IF(OFFSET('Overview - Section A'!I$26,H20,0)&lt;&gt;"",OFFSET('Overview - Section A'!E$26,H20,0),"")</f>
        <v/>
      </c>
      <c r="H20">
        <v>6</v>
      </c>
      <c r="I20" s="253" t="str">
        <f ca="1">IFERROR(LOOKUP(2, 1/((COUNTIF(I$14:I19,$G$15:$G$41)=0)*($G$15:$G$41&lt;&gt;"")), $G$15:$G$41),"")</f>
        <v/>
      </c>
      <c r="L20" s="219" t="str">
        <f t="array" ref="L20">IFERROR(INDEX(SectionAPopulation, MATCH(0, COUNTIF($L$1:L19, SectionAPopulation&amp;"") + IF(SectionAPopulation="",1,0), 0)), "")</f>
        <v/>
      </c>
      <c r="O20" s="253" t="str">
        <f ca="1">OFFSET('Overview - Section A'!$AK$125,MATCH(P20,'Overview - Section A'!$AN$125:$AN$176,0)-1,0,IF(COUNTIF('Overview - Section A'!$AN$125:$AN$176,P20)&gt;1,1,COUNTIF('Overview - Section A'!$AN$125:$AN$176,P20)),1)</f>
        <v/>
      </c>
      <c r="P20" s="253" t="str">
        <f t="array" ref="P20">IFERROR(INDEX('Overview - Section A'!$AN$125:$AN$176, MATCH(0, COUNTIF($P$1:P19, 'Overview - Section A'!$AN$125:$AN$176&amp;"") + IF('Overview - Section A'!$AN$125:$AN$176="",1,0), 0)), "")</f>
        <v/>
      </c>
      <c r="Q20" s="253" t="str">
        <f ca="1">OFFSET('Overview - Section A'!$AK$125,MATCH(P20,'Overview - Section A'!$AN$125:$AN$176,0)-1,1,IF(COUNTIF('Overview - Section A'!$AN$125:$AN$176,P20)&gt;1,1,COUNTIF('Overview - Section A'!$AN$125:$AN$176,P20)),1)</f>
        <v/>
      </c>
    </row>
    <row r="21" spans="1:17" x14ac:dyDescent="0.35">
      <c r="A21" s="314" t="s">
        <v>378</v>
      </c>
      <c r="B21" s="205">
        <f>MAX('update Helper'!Q$2:Q34)</f>
        <v>15</v>
      </c>
      <c r="D21" t="s">
        <v>492</v>
      </c>
      <c r="E21">
        <f>'update Helper'!AA2</f>
        <v>150</v>
      </c>
      <c r="G21" s="218" t="str">
        <f ca="1">IF(OFFSET('Overview - Section A'!I$26,H21,0)&lt;&gt;"",OFFSET('Overview - Section A'!E$26,H21,0),"")</f>
        <v/>
      </c>
      <c r="H21">
        <v>7</v>
      </c>
      <c r="I21" s="253" t="str">
        <f ca="1">IFERROR(LOOKUP(2, 1/((COUNTIF(I$14:I20,$G$15:$G$41)=0)*($G$15:$G$41&lt;&gt;"")), $G$15:$G$41),"")</f>
        <v/>
      </c>
      <c r="L21" s="219" t="str">
        <f t="array" ref="L21">IFERROR(INDEX(SectionAPopulation, MATCH(0, COUNTIF($L$1:L20, SectionAPopulation&amp;"") + IF(SectionAPopulation="",1,0), 0)), "")</f>
        <v/>
      </c>
      <c r="O21" s="253" t="str">
        <f ca="1">OFFSET('Overview - Section A'!$AK$125,MATCH(P21,'Overview - Section A'!$AN$125:$AN$176,0)-1,0,IF(COUNTIF('Overview - Section A'!$AN$125:$AN$176,P21)&gt;1,1,COUNTIF('Overview - Section A'!$AN$125:$AN$176,P21)),1)</f>
        <v/>
      </c>
      <c r="P21" s="253" t="str">
        <f t="array" ref="P21">IFERROR(INDEX('Overview - Section A'!$AN$125:$AN$176, MATCH(0, COUNTIF($P$1:P20, 'Overview - Section A'!$AN$125:$AN$176&amp;"") + IF('Overview - Section A'!$AN$125:$AN$176="",1,0), 0)), "")</f>
        <v/>
      </c>
      <c r="Q21" s="253" t="str">
        <f ca="1">OFFSET('Overview - Section A'!$AK$125,MATCH(P21,'Overview - Section A'!$AN$125:$AN$176,0)-1,1,IF(COUNTIF('Overview - Section A'!$AN$125:$AN$176,P21)&gt;1,1,COUNTIF('Overview - Section A'!$AN$125:$AN$176,P21)),1)</f>
        <v/>
      </c>
    </row>
    <row r="22" spans="1:17" x14ac:dyDescent="0.35">
      <c r="A22" s="205" t="s">
        <v>379</v>
      </c>
      <c r="B22">
        <f>MAX('update Helper'!P42:P284)</f>
        <v>120</v>
      </c>
      <c r="D22" t="s">
        <v>493</v>
      </c>
      <c r="E22">
        <f>'update Helper'!AB2</f>
        <v>150</v>
      </c>
      <c r="G22" s="218" t="str">
        <f ca="1">IF(OFFSET('Overview - Section A'!I$26,H22,0)&lt;&gt;"",OFFSET('Overview - Section A'!E$26,H22,0),"")</f>
        <v/>
      </c>
      <c r="H22">
        <v>8</v>
      </c>
      <c r="I22" s="253" t="str">
        <f ca="1">IFERROR(LOOKUP(2, 1/((COUNTIF(I$14:I21,$G$15:$G$41)=0)*($G$15:$G$41&lt;&gt;"")), $G$15:$G$41),"")</f>
        <v/>
      </c>
      <c r="L22" s="219" t="str">
        <f t="array" ref="L22">IFERROR(INDEX(SectionAPopulation, MATCH(0, COUNTIF($L$1:L21, SectionAPopulation&amp;"") + IF(SectionAPopulation="",1,0), 0)), "")</f>
        <v/>
      </c>
      <c r="O22" s="253" t="str">
        <f ca="1">OFFSET('Overview - Section A'!$AK$125,MATCH(P22,'Overview - Section A'!$AN$125:$AN$176,0)-1,0,IF(COUNTIF('Overview - Section A'!$AN$125:$AN$176,P22)&gt;1,1,COUNTIF('Overview - Section A'!$AN$125:$AN$176,P22)),1)</f>
        <v/>
      </c>
      <c r="P22" s="253" t="str">
        <f t="array" ref="P22">IFERROR(INDEX('Overview - Section A'!$AN$125:$AN$176, MATCH(0, COUNTIF($P$1:P21, 'Overview - Section A'!$AN$125:$AN$176&amp;"") + IF('Overview - Section A'!$AN$125:$AN$176="",1,0), 0)), "")</f>
        <v/>
      </c>
      <c r="Q22" s="253" t="str">
        <f ca="1">OFFSET('Overview - Section A'!$AK$125,MATCH(P22,'Overview - Section A'!$AN$125:$AN$176,0)-1,1,IF(COUNTIF('Overview - Section A'!$AN$125:$AN$176,P22)&gt;1,1,COUNTIF('Overview - Section A'!$AN$125:$AN$176,P22)),1)</f>
        <v/>
      </c>
    </row>
    <row r="23" spans="1:17" x14ac:dyDescent="0.35">
      <c r="A23" s="205" t="s">
        <v>380</v>
      </c>
      <c r="B23" s="205">
        <f>COUNTA('Outcome Indicators - Section C '!A9:A100)</f>
        <v>15</v>
      </c>
      <c r="G23" s="218" t="str">
        <f ca="1">IF(OFFSET('Overview - Section A'!I$26,H23,0)&lt;&gt;"",OFFSET('Overview - Section A'!E$26,H23,0),"")</f>
        <v/>
      </c>
      <c r="H23">
        <v>9</v>
      </c>
      <c r="I23" s="253" t="str">
        <f ca="1">IFERROR(LOOKUP(2, 1/((COUNTIF(I$14:I22,$G$15:$G$41)=0)*($G$15:$G$41&lt;&gt;"")), $G$15:$G$41),"")</f>
        <v/>
      </c>
      <c r="L23" s="219" t="str">
        <f t="array" ref="L23">IFERROR(INDEX(SectionAPopulation, MATCH(0, COUNTIF($L$1:L22, SectionAPopulation&amp;"") + IF(SectionAPopulation="",1,0), 0)), "")</f>
        <v/>
      </c>
      <c r="O23" s="253" t="str">
        <f ca="1">OFFSET('Overview - Section A'!$AK$125,MATCH(P23,'Overview - Section A'!$AN$125:$AN$176,0)-1,0,IF(COUNTIF('Overview - Section A'!$AN$125:$AN$176,P23)&gt;1,1,COUNTIF('Overview - Section A'!$AN$125:$AN$176,P23)),1)</f>
        <v/>
      </c>
      <c r="P23" s="253" t="str">
        <f t="array" ref="P23">IFERROR(INDEX('Overview - Section A'!$AN$125:$AN$176, MATCH(0, COUNTIF($P$1:P22, 'Overview - Section A'!$AN$125:$AN$176&amp;"") + IF('Overview - Section A'!$AN$125:$AN$176="",1,0), 0)), "")</f>
        <v/>
      </c>
      <c r="Q23" s="253" t="str">
        <f ca="1">OFFSET('Overview - Section A'!$AK$125,MATCH(P23,'Overview - Section A'!$AN$125:$AN$176,0)-1,1,IF(COUNTIF('Overview - Section A'!$AN$125:$AN$176,P23)&gt;1,1,COUNTIF('Overview - Section A'!$AN$125:$AN$176,P23)),1)</f>
        <v/>
      </c>
    </row>
    <row r="24" spans="1:17" x14ac:dyDescent="0.35">
      <c r="A24" s="205" t="s">
        <v>381</v>
      </c>
      <c r="B24" s="205"/>
      <c r="G24" s="218" t="str">
        <f ca="1">IF(OFFSET('Overview - Section A'!J$30,H24,0)&lt;&gt;0,OFFSET('Overview - Section A'!E$30,H24,0),"")</f>
        <v/>
      </c>
      <c r="H24">
        <v>1</v>
      </c>
      <c r="I24" s="253" t="str">
        <f ca="1">IFERROR(LOOKUP(2, 1/((COUNTIF(I$14:I23,$G$15:$G$41)=0)*($G$15:$G$41&lt;&gt;"")), $G$15:$G$41),"")</f>
        <v/>
      </c>
      <c r="L24" s="219" t="str">
        <f t="array" ref="L24">IFERROR(INDEX(SectionAPopulation, MATCH(0, COUNTIF($L$1:L23, SectionAPopulation&amp;"") + IF(SectionAPopulation="",1,0), 0)), "")</f>
        <v/>
      </c>
      <c r="O24" s="253" t="str">
        <f ca="1">OFFSET('Overview - Section A'!$AK$125,MATCH(P24,'Overview - Section A'!$AN$125:$AN$176,0)-1,0,IF(COUNTIF('Overview - Section A'!$AN$125:$AN$176,P24)&gt;1,1,COUNTIF('Overview - Section A'!$AN$125:$AN$176,P24)),1)</f>
        <v/>
      </c>
      <c r="P24" s="253" t="str">
        <f t="array" ref="P24">IFERROR(INDEX('Overview - Section A'!$AN$125:$AN$176, MATCH(0, COUNTIF($P$1:P23, 'Overview - Section A'!$AN$125:$AN$176&amp;"") + IF('Overview - Section A'!$AN$125:$AN$176="",1,0), 0)), "")</f>
        <v/>
      </c>
      <c r="Q24" s="253" t="str">
        <f ca="1">OFFSET('Overview - Section A'!$AK$125,MATCH(P24,'Overview - Section A'!$AN$125:$AN$176,0)-1,1,IF(COUNTIF('Overview - Section A'!$AN$125:$AN$176,P24)&gt;1,1,COUNTIF('Overview - Section A'!$AN$125:$AN$176,P24)),1)</f>
        <v/>
      </c>
    </row>
    <row r="25" spans="1:17" x14ac:dyDescent="0.35">
      <c r="A25" s="205" t="s">
        <v>382</v>
      </c>
      <c r="B25" s="205">
        <f>COUNTA('Coverage Indicators - Section D'!A9:A100)</f>
        <v>30</v>
      </c>
      <c r="G25" s="218" t="str">
        <f ca="1">IF(OFFSET('Overview - Section A'!J$30,H25,0)&lt;&gt;0,OFFSET('Overview - Section A'!E$30,H25,0),"")</f>
        <v/>
      </c>
      <c r="H25">
        <v>2</v>
      </c>
      <c r="I25" s="253" t="str">
        <f ca="1">IFERROR(LOOKUP(2, 1/((COUNTIF(I$14:I24,$G$15:$G$41)=0)*($G$15:$G$41&lt;&gt;"")), $G$15:$G$41),"")</f>
        <v/>
      </c>
      <c r="L25" s="219" t="str">
        <f t="array" ref="L25">IFERROR(INDEX(SectionAPopulation, MATCH(0, COUNTIF($L$1:L24, SectionAPopulation&amp;"") + IF(SectionAPopulation="",1,0), 0)), "")</f>
        <v/>
      </c>
      <c r="O25" s="253" t="str">
        <f ca="1">OFFSET('Overview - Section A'!$AK$125,MATCH(P25,'Overview - Section A'!$AN$125:$AN$176,0)-1,0,IF(COUNTIF('Overview - Section A'!$AN$125:$AN$176,P25)&gt;1,1,COUNTIF('Overview - Section A'!$AN$125:$AN$176,P25)),1)</f>
        <v/>
      </c>
      <c r="P25" s="253" t="str">
        <f t="array" ref="P25">IFERROR(INDEX('Overview - Section A'!$AN$125:$AN$176, MATCH(0, COUNTIF($P$1:P24, 'Overview - Section A'!$AN$125:$AN$176&amp;"") + IF('Overview - Section A'!$AN$125:$AN$176="",1,0), 0)), "")</f>
        <v/>
      </c>
      <c r="Q25" s="253" t="str">
        <f ca="1">OFFSET('Overview - Section A'!$AK$125,MATCH(P25,'Overview - Section A'!$AN$125:$AN$176,0)-1,1,IF(COUNTIF('Overview - Section A'!$AN$125:$AN$176,P25)&gt;1,1,COUNTIF('Overview - Section A'!$AN$125:$AN$176,P25)),1)</f>
        <v/>
      </c>
    </row>
    <row r="26" spans="1:17" x14ac:dyDescent="0.35">
      <c r="A26" t="s">
        <v>483</v>
      </c>
      <c r="B26">
        <f>'update Helper'!X2</f>
        <v>240</v>
      </c>
      <c r="G26" s="218" t="str">
        <f ca="1">IF(OFFSET('Overview - Section A'!J$30,H26,0)&lt;&gt;0,OFFSET('Overview - Section A'!E$30,H26,0),"")</f>
        <v/>
      </c>
      <c r="H26" s="253">
        <v>3</v>
      </c>
      <c r="I26" s="253" t="str">
        <f ca="1">IFERROR(LOOKUP(2, 1/((COUNTIF(I$14:I25,$G$15:$G$41)=0)*($G$15:$G$41&lt;&gt;"")), $G$15:$G$41),"")</f>
        <v/>
      </c>
      <c r="L26" s="219" t="str">
        <f t="array" ref="L26">IFERROR(INDEX(SectionAPopulation, MATCH(0, COUNTIF($L$1:L25, SectionAPopulation&amp;"") + IF(SectionAPopulation="",1,0), 0)), "")</f>
        <v/>
      </c>
      <c r="O26" s="253" t="str">
        <f ca="1">OFFSET('Overview - Section A'!$AK$125,MATCH(P26,'Overview - Section A'!$AN$125:$AN$176,0)-1,0,IF(COUNTIF('Overview - Section A'!$AN$125:$AN$176,P26)&gt;1,1,COUNTIF('Overview - Section A'!$AN$125:$AN$176,P26)),1)</f>
        <v/>
      </c>
      <c r="P26" s="253" t="str">
        <f t="array" ref="P26">IFERROR(INDEX('Overview - Section A'!$AN$125:$AN$176, MATCH(0, COUNTIF($P$1:P25, 'Overview - Section A'!$AN$125:$AN$176&amp;"") + IF('Overview - Section A'!$AN$125:$AN$176="",1,0), 0)), "")</f>
        <v/>
      </c>
      <c r="Q26" s="253" t="str">
        <f ca="1">OFFSET('Overview - Section A'!$AK$125,MATCH(P26,'Overview - Section A'!$AN$125:$AN$176,0)-1,1,IF(COUNTIF('Overview - Section A'!$AN$125:$AN$176,P26)&gt;1,1,COUNTIF('Overview - Section A'!$AN$125:$AN$176,P26)),1)</f>
        <v/>
      </c>
    </row>
    <row r="27" spans="1:17" x14ac:dyDescent="0.35">
      <c r="A27" t="s">
        <v>489</v>
      </c>
      <c r="B27">
        <f>'update Helper'!Z2</f>
        <v>600</v>
      </c>
      <c r="G27" s="218" t="str">
        <f ca="1">IF(OFFSET('Overview - Section A'!J$30,H27,0)&lt;&gt;0,OFFSET('Overview - Section A'!E$30,H27,0),"")</f>
        <v/>
      </c>
      <c r="H27" s="253">
        <v>4</v>
      </c>
      <c r="I27" s="253" t="str">
        <f ca="1">IFERROR(LOOKUP(2, 1/((COUNTIF(I$14:I26,$G$15:$G$41)=0)*($G$15:$G$41&lt;&gt;"")), $G$15:$G$41),"")</f>
        <v/>
      </c>
      <c r="L27" s="219" t="str">
        <f t="array" ref="L27">IFERROR(INDEX(SectionAPopulation, MATCH(0, COUNTIF($L$1:L26, SectionAPopulation&amp;"") + IF(SectionAPopulation="",1,0), 0)), "")</f>
        <v/>
      </c>
      <c r="O27" s="253" t="str">
        <f ca="1">OFFSET('Overview - Section A'!$AK$125,MATCH(P27,'Overview - Section A'!$AN$125:$AN$176,0)-1,0,IF(COUNTIF('Overview - Section A'!$AN$125:$AN$176,P27)&gt;1,1,COUNTIF('Overview - Section A'!$AN$125:$AN$176,P27)),1)</f>
        <v/>
      </c>
      <c r="P27" s="253" t="str">
        <f t="array" ref="P27">IFERROR(INDEX('Overview - Section A'!$AN$125:$AN$176, MATCH(0, COUNTIF($P$1:P26, 'Overview - Section A'!$AN$125:$AN$176&amp;"") + IF('Overview - Section A'!$AN$125:$AN$176="",1,0), 0)), "")</f>
        <v/>
      </c>
      <c r="Q27" s="253" t="str">
        <f ca="1">OFFSET('Overview - Section A'!$AK$125,MATCH(P27,'Overview - Section A'!$AN$125:$AN$176,0)-1,1,IF(COUNTIF('Overview - Section A'!$AN$125:$AN$176,P27)&gt;1,1,COUNTIF('Overview - Section A'!$AN$125:$AN$176,P27)),1)</f>
        <v/>
      </c>
    </row>
    <row r="28" spans="1:17" x14ac:dyDescent="0.35">
      <c r="G28" s="218" t="str">
        <f ca="1">IF(OFFSET('Overview - Section A'!J$30,H28,0)&lt;&gt;0,OFFSET('Overview - Section A'!E$30,H28,0),"")</f>
        <v/>
      </c>
      <c r="H28" s="253">
        <v>5</v>
      </c>
      <c r="I28" s="253" t="str">
        <f ca="1">IFERROR(LOOKUP(2, 1/((COUNTIF(I$14:I27,$G$15:$G$41)=0)*($G$15:$G$41&lt;&gt;"")), $G$15:$G$41),"")</f>
        <v/>
      </c>
      <c r="L28" s="219" t="str">
        <f t="array" ref="L28">IFERROR(INDEX(SectionAPopulation, MATCH(0, COUNTIF($L$1:L27, SectionAPopulation&amp;"") + IF(SectionAPopulation="",1,0), 0)), "")</f>
        <v/>
      </c>
      <c r="O28" s="253" t="str">
        <f ca="1">OFFSET('Overview - Section A'!$AK$125,MATCH(P28,'Overview - Section A'!$AN$125:$AN$176,0)-1,0,IF(COUNTIF('Overview - Section A'!$AN$125:$AN$176,P28)&gt;1,1,COUNTIF('Overview - Section A'!$AN$125:$AN$176,P28)),1)</f>
        <v/>
      </c>
      <c r="P28" s="253" t="str">
        <f t="array" ref="P28">IFERROR(INDEX('Overview - Section A'!$AN$125:$AN$176, MATCH(0, COUNTIF($P$1:P27, 'Overview - Section A'!$AN$125:$AN$176&amp;"") + IF('Overview - Section A'!$AN$125:$AN$176="",1,0), 0)), "")</f>
        <v/>
      </c>
      <c r="Q28" s="253" t="str">
        <f ca="1">OFFSET('Overview - Section A'!$AK$125,MATCH(P28,'Overview - Section A'!$AN$125:$AN$176,0)-1,1,IF(COUNTIF('Overview - Section A'!$AN$125:$AN$176,P28)&gt;1,1,COUNTIF('Overview - Section A'!$AN$125:$AN$176,P28)),1)</f>
        <v/>
      </c>
    </row>
    <row r="29" spans="1:17" x14ac:dyDescent="0.35">
      <c r="A29" t="s">
        <v>253</v>
      </c>
      <c r="G29" s="218" t="str">
        <f ca="1">IF(OFFSET('Overview - Section A'!J$30,H29,0)&lt;&gt;0,OFFSET('Overview - Section A'!E$30,H29,0),"")</f>
        <v/>
      </c>
      <c r="H29" s="253">
        <v>6</v>
      </c>
      <c r="I29" s="253" t="str">
        <f ca="1">IFERROR(LOOKUP(2, 1/((COUNTIF(I$14:I28,$G$15:$G$41)=0)*($G$15:$G$41&lt;&gt;"")), $G$15:$G$41),"")</f>
        <v/>
      </c>
      <c r="L29" s="219" t="str">
        <f t="array" ref="L29">IFERROR(INDEX(SectionAPopulation, MATCH(0, COUNTIF($L$1:L28, SectionAPopulation&amp;"") + IF(SectionAPopulation="",1,0), 0)), "")</f>
        <v/>
      </c>
      <c r="O29" s="253" t="str">
        <f ca="1">OFFSET('Overview - Section A'!$AK$125,MATCH(P29,'Overview - Section A'!$AN$125:$AN$176,0)-1,0,IF(COUNTIF('Overview - Section A'!$AN$125:$AN$176,P29)&gt;1,1,COUNTIF('Overview - Section A'!$AN$125:$AN$176,P29)),1)</f>
        <v/>
      </c>
      <c r="P29" s="253" t="str">
        <f t="array" ref="P29">IFERROR(INDEX('Overview - Section A'!$AN$125:$AN$176, MATCH(0, COUNTIF($P$1:P28, 'Overview - Section A'!$AN$125:$AN$176&amp;"") + IF('Overview - Section A'!$AN$125:$AN$176="",1,0), 0)), "")</f>
        <v/>
      </c>
      <c r="Q29" s="253" t="str">
        <f ca="1">OFFSET('Overview - Section A'!$AK$125,MATCH(P29,'Overview - Section A'!$AN$125:$AN$176,0)-1,1,IF(COUNTIF('Overview - Section A'!$AN$125:$AN$176,P29)&gt;1,1,COUNTIF('Overview - Section A'!$AN$125:$AN$176,P29)),1)</f>
        <v/>
      </c>
    </row>
    <row r="30" spans="1:17" x14ac:dyDescent="0.35">
      <c r="G30" s="218" t="str">
        <f ca="1">IF(OFFSET('Overview - Section A'!J$30,H30,0)&lt;&gt;0,OFFSET('Overview - Section A'!E$30,H30,0),"")</f>
        <v/>
      </c>
      <c r="H30" s="253">
        <v>7</v>
      </c>
      <c r="I30" s="253" t="str">
        <f ca="1">IFERROR(LOOKUP(2, 1/((COUNTIF(I$14:I29,$G$15:$G$41)=0)*($G$15:$G$41&lt;&gt;"")), $G$15:$G$41),"")</f>
        <v/>
      </c>
      <c r="L30" s="219" t="str">
        <f t="array" ref="L30">IFERROR(INDEX(SectionAPopulation, MATCH(0, COUNTIF($L$1:L29, SectionAPopulation&amp;"") + IF(SectionAPopulation="",1,0), 0)), "")</f>
        <v/>
      </c>
      <c r="O30" s="253" t="str">
        <f ca="1">OFFSET('Overview - Section A'!$AK$125,MATCH(P30,'Overview - Section A'!$AN$125:$AN$176,0)-1,0,IF(COUNTIF('Overview - Section A'!$AN$125:$AN$176,P30)&gt;1,1,COUNTIF('Overview - Section A'!$AN$125:$AN$176,P30)),1)</f>
        <v/>
      </c>
      <c r="P30" s="253" t="str">
        <f t="array" ref="P30">IFERROR(INDEX('Overview - Section A'!$AN$125:$AN$176, MATCH(0, COUNTIF($P$1:P29, 'Overview - Section A'!$AN$125:$AN$176&amp;"") + IF('Overview - Section A'!$AN$125:$AN$176="",1,0), 0)), "")</f>
        <v/>
      </c>
      <c r="Q30" s="253" t="str">
        <f ca="1">OFFSET('Overview - Section A'!$AK$125,MATCH(P30,'Overview - Section A'!$AN$125:$AN$176,0)-1,1,IF(COUNTIF('Overview - Section A'!$AN$125:$AN$176,P30)&gt;1,1,COUNTIF('Overview - Section A'!$AN$125:$AN$176,P30)),1)</f>
        <v/>
      </c>
    </row>
    <row r="31" spans="1:17" x14ac:dyDescent="0.35">
      <c r="C31">
        <v>2002</v>
      </c>
      <c r="G31" s="218" t="str">
        <f ca="1">IF(OFFSET('Overview - Section A'!J$30,H31,0)&lt;&gt;0,OFFSET('Overview - Section A'!E$30,H31,0),"")</f>
        <v/>
      </c>
      <c r="H31" s="253">
        <v>8</v>
      </c>
      <c r="I31" s="253" t="str">
        <f ca="1">IFERROR(LOOKUP(2, 1/((COUNTIF(I$14:I30,$G$15:$G$41)=0)*($G$15:$G$41&lt;&gt;"")), $G$15:$G$41),"")</f>
        <v/>
      </c>
      <c r="L31" s="219" t="str">
        <f t="array" ref="L31">IFERROR(INDEX(SectionAPopulation, MATCH(0, COUNTIF($L$1:L30, SectionAPopulation&amp;"") + IF(SectionAPopulation="",1,0), 0)), "")</f>
        <v/>
      </c>
      <c r="O31" s="253" t="str">
        <f ca="1">OFFSET('Overview - Section A'!$AK$125,MATCH(P31,'Overview - Section A'!$AN$125:$AN$176,0)-1,0,IF(COUNTIF('Overview - Section A'!$AN$125:$AN$176,P31)&gt;1,1,COUNTIF('Overview - Section A'!$AN$125:$AN$176,P31)),1)</f>
        <v/>
      </c>
      <c r="P31" s="253" t="str">
        <f t="array" ref="P31">IFERROR(INDEX('Overview - Section A'!$AN$125:$AN$176, MATCH(0, COUNTIF($P$1:P30, 'Overview - Section A'!$AN$125:$AN$176&amp;"") + IF('Overview - Section A'!$AN$125:$AN$176="",1,0), 0)), "")</f>
        <v/>
      </c>
      <c r="Q31" s="253" t="str">
        <f ca="1">OFFSET('Overview - Section A'!$AK$125,MATCH(P31,'Overview - Section A'!$AN$125:$AN$176,0)-1,1,IF(COUNTIF('Overview - Section A'!$AN$125:$AN$176,P31)&gt;1,1,COUNTIF('Overview - Section A'!$AN$125:$AN$176,P31)),1)</f>
        <v/>
      </c>
    </row>
    <row r="32" spans="1:17" x14ac:dyDescent="0.35">
      <c r="A32" t="s">
        <v>393</v>
      </c>
      <c r="C32" s="253">
        <v>2003</v>
      </c>
      <c r="G32" s="218" t="str">
        <f ca="1">IF(OFFSET('Overview - Section A'!J$30,H32,0)&lt;&gt;0,OFFSET('Overview - Section A'!E$30,H32,0),"")</f>
        <v/>
      </c>
      <c r="H32">
        <v>9</v>
      </c>
      <c r="I32" s="253" t="str">
        <f ca="1">IFERROR(LOOKUP(2, 1/((COUNTIF(I$14:I31,$G$15:$G$41)=0)*($G$15:$G$41&lt;&gt;"")), $G$15:$G$41),"")</f>
        <v/>
      </c>
      <c r="L32" s="219" t="str">
        <f t="array" ref="L32">IFERROR(INDEX(SectionAPopulation, MATCH(0, COUNTIF($L$1:L31, SectionAPopulation&amp;"") + IF(SectionAPopulation="",1,0), 0)), "")</f>
        <v/>
      </c>
      <c r="O32" s="253" t="str">
        <f ca="1">OFFSET('Overview - Section A'!$AK$125,MATCH(P32,'Overview - Section A'!$AN$125:$AN$176,0)-1,0,IF(COUNTIF('Overview - Section A'!$AN$125:$AN$176,P32)&gt;1,1,COUNTIF('Overview - Section A'!$AN$125:$AN$176,P32)),1)</f>
        <v/>
      </c>
      <c r="P32" s="253" t="str">
        <f t="array" ref="P32">IFERROR(INDEX('Overview - Section A'!$AN$125:$AN$176, MATCH(0, COUNTIF($P$1:P31, 'Overview - Section A'!$AN$125:$AN$176&amp;"") + IF('Overview - Section A'!$AN$125:$AN$176="",1,0), 0)), "")</f>
        <v/>
      </c>
      <c r="Q32" s="253" t="str">
        <f ca="1">OFFSET('Overview - Section A'!$AK$125,MATCH(P32,'Overview - Section A'!$AN$125:$AN$176,0)-1,1,IF(COUNTIF('Overview - Section A'!$AN$125:$AN$176,P32)&gt;1,1,COUNTIF('Overview - Section A'!$AN$125:$AN$176,P32)),1)</f>
        <v/>
      </c>
    </row>
    <row r="33" spans="1:17" x14ac:dyDescent="0.35">
      <c r="A33" s="215" t="str">
        <f ca="1">IF(ISNUMBER(DATEVALUE(TEXT(TODAY(),"a-mmm-jj"))),"j-mmm-aa","[$-en-GB]d-mmm-yy")</f>
        <v>[$-en-GB]d-mmm-yy</v>
      </c>
      <c r="C33" s="253">
        <v>2004</v>
      </c>
      <c r="G33" s="218" t="str">
        <f ca="1">IF(AND(OFFSET('Overview - Section A'!K$30,H33,0)&lt;&gt;0,OFFSET('Overview - Section A'!D$30,H33,0)&lt;&gt;0),OFFSET('Overview - Section A'!D$30,H33,0),"")</f>
        <v/>
      </c>
      <c r="H33">
        <v>1</v>
      </c>
      <c r="I33" s="253" t="str">
        <f ca="1">IFERROR(LOOKUP(2, 1/((COUNTIF(I$14:I32,$G$15:$G$41)=0)*($G$15:$G$41&lt;&gt;"")), $G$15:$G$41),"")</f>
        <v/>
      </c>
      <c r="L33" s="219" t="str">
        <f t="array" ref="L33">IFERROR(INDEX(SectionAPopulation, MATCH(0, COUNTIF($L$1:L32, SectionAPopulation&amp;"") + IF(SectionAPopulation="",1,0), 0)), "")</f>
        <v/>
      </c>
      <c r="O33" s="253" t="str">
        <f ca="1">OFFSET('Overview - Section A'!$AK$125,MATCH(P33,'Overview - Section A'!$AN$125:$AN$176,0)-1,0,IF(COUNTIF('Overview - Section A'!$AN$125:$AN$176,P33)&gt;1,1,COUNTIF('Overview - Section A'!$AN$125:$AN$176,P33)),1)</f>
        <v/>
      </c>
      <c r="P33" s="253" t="str">
        <f t="array" ref="P33">IFERROR(INDEX('Overview - Section A'!$AN$125:$AN$176, MATCH(0, COUNTIF($P$1:P32, 'Overview - Section A'!$AN$125:$AN$176&amp;"") + IF('Overview - Section A'!$AN$125:$AN$176="",1,0), 0)), "")</f>
        <v/>
      </c>
      <c r="Q33" s="253" t="str">
        <f ca="1">OFFSET('Overview - Section A'!$AK$125,MATCH(P33,'Overview - Section A'!$AN$125:$AN$176,0)-1,1,IF(COUNTIF('Overview - Section A'!$AN$125:$AN$176,P33)&gt;1,1,COUNTIF('Overview - Section A'!$AN$125:$AN$176,P33)),1)</f>
        <v/>
      </c>
    </row>
    <row r="34" spans="1:17" x14ac:dyDescent="0.35">
      <c r="A34" s="215"/>
      <c r="C34" s="253">
        <v>2005</v>
      </c>
      <c r="G34" s="218" t="str">
        <f ca="1">IF(AND(OFFSET('Overview - Section A'!K$30,H34,0)&lt;&gt;0,OFFSET('Overview - Section A'!D$30,H34,0)&lt;&gt;0),OFFSET('Overview - Section A'!D$30,H34,0),"")</f>
        <v/>
      </c>
      <c r="H34">
        <v>2</v>
      </c>
      <c r="I34" s="253" t="str">
        <f ca="1">IFERROR(LOOKUP(2, 1/((COUNTIF(I$14:I33,$G$15:$G$41)=0)*($G$15:$G$41&lt;&gt;"")), $G$15:$G$41),"")</f>
        <v/>
      </c>
      <c r="L34" s="219" t="str">
        <f t="array" ref="L34">IFERROR(INDEX(SectionAPopulation, MATCH(0, COUNTIF($L$1:L33, SectionAPopulation&amp;"") + IF(SectionAPopulation="",1,0), 0)), "")</f>
        <v/>
      </c>
      <c r="O34" s="253" t="str">
        <f ca="1">OFFSET('Overview - Section A'!$AK$125,MATCH(P34,'Overview - Section A'!$AN$125:$AN$176,0)-1,0,IF(COUNTIF('Overview - Section A'!$AN$125:$AN$176,P34)&gt;1,1,COUNTIF('Overview - Section A'!$AN$125:$AN$176,P34)),1)</f>
        <v/>
      </c>
      <c r="P34" s="253" t="str">
        <f t="array" ref="P34">IFERROR(INDEX('Overview - Section A'!$AN$125:$AN$176, MATCH(0, COUNTIF($P$1:P33, 'Overview - Section A'!$AN$125:$AN$176&amp;"") + IF('Overview - Section A'!$AN$125:$AN$176="",1,0), 0)), "")</f>
        <v/>
      </c>
      <c r="Q34" s="253" t="str">
        <f ca="1">OFFSET('Overview - Section A'!$AK$125,MATCH(P34,'Overview - Section A'!$AN$125:$AN$176,0)-1,1,IF(COUNTIF('Overview - Section A'!$AN$125:$AN$176,P34)&gt;1,1,COUNTIF('Overview - Section A'!$AN$125:$AN$176,P34)),1)</f>
        <v/>
      </c>
    </row>
    <row r="35" spans="1:17" x14ac:dyDescent="0.35">
      <c r="C35" s="253">
        <v>2006</v>
      </c>
      <c r="G35" s="218" t="str">
        <f ca="1">IF(AND(OFFSET('Overview - Section A'!K$30,H35,0)&lt;&gt;0,OFFSET('Overview - Section A'!D$30,H35,0)&lt;&gt;0),OFFSET('Overview - Section A'!D$30,H35,0),"")</f>
        <v/>
      </c>
      <c r="H35" s="253">
        <v>3</v>
      </c>
      <c r="I35" s="253" t="str">
        <f ca="1">IFERROR(LOOKUP(2, 1/((COUNTIF(I$14:I34,$G$15:$G$41)=0)*($G$15:$G$41&lt;&gt;"")), $G$15:$G$41),"")</f>
        <v/>
      </c>
      <c r="L35" s="219" t="str">
        <f t="array" ref="L35">IFERROR(INDEX(SectionAPopulation, MATCH(0, COUNTIF($L$1:L34, SectionAPopulation&amp;"") + IF(SectionAPopulation="",1,0), 0)), "")</f>
        <v/>
      </c>
      <c r="O35" s="253" t="str">
        <f ca="1">OFFSET('Overview - Section A'!$AK$125,MATCH(P35,'Overview - Section A'!$AN$125:$AN$176,0)-1,0,IF(COUNTIF('Overview - Section A'!$AN$125:$AN$176,P35)&gt;1,1,COUNTIF('Overview - Section A'!$AN$125:$AN$176,P35)),1)</f>
        <v/>
      </c>
      <c r="P35" s="253" t="str">
        <f t="array" ref="P35">IFERROR(INDEX('Overview - Section A'!$AN$125:$AN$176, MATCH(0, COUNTIF($P$1:P34, 'Overview - Section A'!$AN$125:$AN$176&amp;"") + IF('Overview - Section A'!$AN$125:$AN$176="",1,0), 0)), "")</f>
        <v/>
      </c>
      <c r="Q35" s="253" t="str">
        <f ca="1">OFFSET('Overview - Section A'!$AK$125,MATCH(P35,'Overview - Section A'!$AN$125:$AN$176,0)-1,1,IF(COUNTIF('Overview - Section A'!$AN$125:$AN$176,P35)&gt;1,1,COUNTIF('Overview - Section A'!$AN$125:$AN$176,P35)),1)</f>
        <v/>
      </c>
    </row>
    <row r="36" spans="1:17" x14ac:dyDescent="0.35">
      <c r="C36" s="253">
        <v>2007</v>
      </c>
      <c r="G36" s="218" t="str">
        <f ca="1">IF(AND(OFFSET('Overview - Section A'!K$30,H36,0)&lt;&gt;0,OFFSET('Overview - Section A'!D$30,H36,0)&lt;&gt;0),OFFSET('Overview - Section A'!D$30,H36,0),"")</f>
        <v/>
      </c>
      <c r="H36" s="253">
        <v>4</v>
      </c>
      <c r="I36" s="253" t="str">
        <f ca="1">IFERROR(LOOKUP(2, 1/((COUNTIF(I$14:I35,$G$15:$G$41)=0)*($G$15:$G$41&lt;&gt;"")), $G$15:$G$41),"")</f>
        <v/>
      </c>
      <c r="L36" s="219" t="str">
        <f t="array" ref="L36">IFERROR(INDEX(SectionAPopulation, MATCH(0, COUNTIF($L$1:L35, SectionAPopulation&amp;"") + IF(SectionAPopulation="",1,0), 0)), "")</f>
        <v/>
      </c>
      <c r="O36" s="253" t="str">
        <f ca="1">OFFSET('Overview - Section A'!$AK$125,MATCH(P36,'Overview - Section A'!$AN$125:$AN$176,0)-1,0,IF(COUNTIF('Overview - Section A'!$AN$125:$AN$176,P36)&gt;1,1,COUNTIF('Overview - Section A'!$AN$125:$AN$176,P36)),1)</f>
        <v/>
      </c>
      <c r="P36" s="253" t="str">
        <f t="array" ref="P36">IFERROR(INDEX('Overview - Section A'!$AN$125:$AN$176, MATCH(0, COUNTIF($P$1:P35, 'Overview - Section A'!$AN$125:$AN$176&amp;"") + IF('Overview - Section A'!$AN$125:$AN$176="",1,0), 0)), "")</f>
        <v/>
      </c>
      <c r="Q36" s="253" t="str">
        <f ca="1">OFFSET('Overview - Section A'!$AK$125,MATCH(P36,'Overview - Section A'!$AN$125:$AN$176,0)-1,1,IF(COUNTIF('Overview - Section A'!$AN$125:$AN$176,P36)&gt;1,1,COUNTIF('Overview - Section A'!$AN$125:$AN$176,P36)),1)</f>
        <v/>
      </c>
    </row>
    <row r="37" spans="1:17" x14ac:dyDescent="0.35">
      <c r="C37" s="253">
        <v>2008</v>
      </c>
      <c r="G37" s="218" t="str">
        <f ca="1">IF(AND(OFFSET('Overview - Section A'!K$30,H37,0)&lt;&gt;0,OFFSET('Overview - Section A'!D$30,H37,0)&lt;&gt;0),OFFSET('Overview - Section A'!D$30,H37,0),"")</f>
        <v/>
      </c>
      <c r="H37" s="253">
        <v>5</v>
      </c>
      <c r="I37" s="253" t="str">
        <f ca="1">IFERROR(LOOKUP(2, 1/((COUNTIF(I$14:I36,$G$15:$G$41)=0)*($G$15:$G$41&lt;&gt;"")), $G$15:$G$41),"")</f>
        <v/>
      </c>
      <c r="L37" s="219" t="str">
        <f t="array" ref="L37">IFERROR(INDEX(SectionAPopulation, MATCH(0, COUNTIF($L$1:L36, SectionAPopulation&amp;"") + IF(SectionAPopulation="",1,0), 0)), "")</f>
        <v/>
      </c>
      <c r="O37" s="253" t="str">
        <f ca="1">OFFSET('Overview - Section A'!$AK$125,MATCH(P37,'Overview - Section A'!$AN$125:$AN$176,0)-1,0,IF(COUNTIF('Overview - Section A'!$AN$125:$AN$176,P37)&gt;1,1,COUNTIF('Overview - Section A'!$AN$125:$AN$176,P37)),1)</f>
        <v/>
      </c>
      <c r="P37" s="253" t="str">
        <f t="array" ref="P37">IFERROR(INDEX('Overview - Section A'!$AN$125:$AN$176, MATCH(0, COUNTIF($P$1:P36, 'Overview - Section A'!$AN$125:$AN$176&amp;"") + IF('Overview - Section A'!$AN$125:$AN$176="",1,0), 0)), "")</f>
        <v/>
      </c>
      <c r="Q37" s="253" t="str">
        <f ca="1">OFFSET('Overview - Section A'!$AK$125,MATCH(P37,'Overview - Section A'!$AN$125:$AN$176,0)-1,1,IF(COUNTIF('Overview - Section A'!$AN$125:$AN$176,P37)&gt;1,1,COUNTIF('Overview - Section A'!$AN$125:$AN$176,P37)),1)</f>
        <v/>
      </c>
    </row>
    <row r="38" spans="1:17" x14ac:dyDescent="0.35">
      <c r="C38" s="253">
        <v>2009</v>
      </c>
      <c r="G38" s="218" t="str">
        <f ca="1">IF(AND(OFFSET('Overview - Section A'!K$30,H38,0)&lt;&gt;0,OFFSET('Overview - Section A'!D$30,H38,0)&lt;&gt;0),OFFSET('Overview - Section A'!D$30,H38,0),"")</f>
        <v/>
      </c>
      <c r="H38" s="253">
        <v>6</v>
      </c>
      <c r="I38" s="253" t="str">
        <f ca="1">IFERROR(LOOKUP(2, 1/((COUNTIF(I$14:I37,$G$15:$G$41)=0)*($G$15:$G$41&lt;&gt;"")), $G$15:$G$41),"")</f>
        <v/>
      </c>
      <c r="L38" s="219" t="str">
        <f t="array" ref="L38">IFERROR(INDEX(SectionAPopulation, MATCH(0, COUNTIF($L$1:L37, SectionAPopulation&amp;"") + IF(SectionAPopulation="",1,0), 0)), "")</f>
        <v/>
      </c>
      <c r="O38" s="253" t="str">
        <f ca="1">OFFSET('Overview - Section A'!$AK$125,MATCH(P38,'Overview - Section A'!$AN$125:$AN$176,0)-1,0,IF(COUNTIF('Overview - Section A'!$AN$125:$AN$176,P38)&gt;1,1,COUNTIF('Overview - Section A'!$AN$125:$AN$176,P38)),1)</f>
        <v/>
      </c>
      <c r="P38" s="253" t="str">
        <f t="array" ref="P38">IFERROR(INDEX('Overview - Section A'!$AN$125:$AN$176, MATCH(0, COUNTIF($P$1:P37, 'Overview - Section A'!$AN$125:$AN$176&amp;"") + IF('Overview - Section A'!$AN$125:$AN$176="",1,0), 0)), "")</f>
        <v/>
      </c>
      <c r="Q38" s="253" t="str">
        <f ca="1">OFFSET('Overview - Section A'!$AK$125,MATCH(P38,'Overview - Section A'!$AN$125:$AN$176,0)-1,1,IF(COUNTIF('Overview - Section A'!$AN$125:$AN$176,P38)&gt;1,1,COUNTIF('Overview - Section A'!$AN$125:$AN$176,P38)),1)</f>
        <v/>
      </c>
    </row>
    <row r="39" spans="1:17" x14ac:dyDescent="0.35">
      <c r="C39" s="253">
        <v>2010</v>
      </c>
      <c r="G39" s="218" t="str">
        <f ca="1">IF(AND(OFFSET('Overview - Section A'!K$30,H39,0)&lt;&gt;0,OFFSET('Overview - Section A'!D$30,H39,0)&lt;&gt;0),OFFSET('Overview - Section A'!D$30,H39,0),"")</f>
        <v/>
      </c>
      <c r="H39" s="253">
        <v>7</v>
      </c>
      <c r="I39" s="253" t="str">
        <f ca="1">IFERROR(LOOKUP(2, 1/((COUNTIF(I$14:I38,$G$15:$G$41)=0)*($G$15:$G$41&lt;&gt;"")), $G$15:$G$41),"")</f>
        <v/>
      </c>
      <c r="L39" s="219" t="str">
        <f t="array" ref="L39">IFERROR(INDEX(SectionAPopulation, MATCH(0, COUNTIF($L$1:L38, SectionAPopulation&amp;"") + IF(SectionAPopulation="",1,0), 0)), "")</f>
        <v/>
      </c>
      <c r="O39" s="253" t="str">
        <f ca="1">OFFSET('Overview - Section A'!$AK$125,MATCH(P39,'Overview - Section A'!$AN$125:$AN$176,0)-1,0,IF(COUNTIF('Overview - Section A'!$AN$125:$AN$176,P39)&gt;1,1,COUNTIF('Overview - Section A'!$AN$125:$AN$176,P39)),1)</f>
        <v/>
      </c>
      <c r="P39" s="253" t="str">
        <f t="array" ref="P39">IFERROR(INDEX('Overview - Section A'!$AN$125:$AN$176, MATCH(0, COUNTIF($P$1:P38, 'Overview - Section A'!$AN$125:$AN$176&amp;"") + IF('Overview - Section A'!$AN$125:$AN$176="",1,0), 0)), "")</f>
        <v/>
      </c>
      <c r="Q39" s="253" t="str">
        <f ca="1">OFFSET('Overview - Section A'!$AK$125,MATCH(P39,'Overview - Section A'!$AN$125:$AN$176,0)-1,1,IF(COUNTIF('Overview - Section A'!$AN$125:$AN$176,P39)&gt;1,1,COUNTIF('Overview - Section A'!$AN$125:$AN$176,P39)),1)</f>
        <v/>
      </c>
    </row>
    <row r="40" spans="1:17" x14ac:dyDescent="0.35">
      <c r="C40" s="253">
        <v>2011</v>
      </c>
      <c r="G40" s="218" t="str">
        <f ca="1">IF(AND(OFFSET('Overview - Section A'!K$30,H40,0)&lt;&gt;0,OFFSET('Overview - Section A'!D$30,H40,0)&lt;&gt;0),OFFSET('Overview - Section A'!D$30,H40,0),"")</f>
        <v/>
      </c>
      <c r="H40" s="253">
        <v>8</v>
      </c>
      <c r="I40" s="253" t="str">
        <f ca="1">IFERROR(LOOKUP(2, 1/((COUNTIF(I$14:I39,$G$15:$G$41)=0)*($G$15:$G$41&lt;&gt;"")), $G$15:$G$41),"")</f>
        <v/>
      </c>
      <c r="L40" s="219" t="str">
        <f t="array" ref="L40">IFERROR(INDEX(SectionAPopulation, MATCH(0, COUNTIF($L$1:L39, SectionAPopulation&amp;"") + IF(SectionAPopulation="",1,0), 0)), "")</f>
        <v/>
      </c>
      <c r="O40" s="253" t="str">
        <f ca="1">OFFSET('Overview - Section A'!$AK$125,MATCH(P40,'Overview - Section A'!$AN$125:$AN$176,0)-1,0,IF(COUNTIF('Overview - Section A'!$AN$125:$AN$176,P40)&gt;1,1,COUNTIF('Overview - Section A'!$AN$125:$AN$176,P40)),1)</f>
        <v/>
      </c>
      <c r="P40" s="253" t="str">
        <f t="array" ref="P40">IFERROR(INDEX('Overview - Section A'!$AN$125:$AN$176, MATCH(0, COUNTIF($P$1:P39, 'Overview - Section A'!$AN$125:$AN$176&amp;"") + IF('Overview - Section A'!$AN$125:$AN$176="",1,0), 0)), "")</f>
        <v/>
      </c>
      <c r="Q40" s="253" t="str">
        <f ca="1">OFFSET('Overview - Section A'!$AK$125,MATCH(P40,'Overview - Section A'!$AN$125:$AN$176,0)-1,1,IF(COUNTIF('Overview - Section A'!$AN$125:$AN$176,P40)&gt;1,1,COUNTIF('Overview - Section A'!$AN$125:$AN$176,P40)),1)</f>
        <v/>
      </c>
    </row>
    <row r="41" spans="1:17" x14ac:dyDescent="0.35">
      <c r="C41" s="253">
        <v>2012</v>
      </c>
      <c r="G41" s="218" t="str">
        <f ca="1">IF(AND(OFFSET('Overview - Section A'!K$30,H41,0)&lt;&gt;0,OFFSET('Overview - Section A'!D$30,H41,0)&lt;&gt;0),OFFSET('Overview - Section A'!D$30,H41,0),"")</f>
        <v/>
      </c>
      <c r="H41" s="253">
        <v>9</v>
      </c>
      <c r="I41" s="253" t="str">
        <f ca="1">IFERROR(LOOKUP(2, 1/((COUNTIF(I$14:I40,$G$15:$G$41)=0)*($G$15:$G$41&lt;&gt;"")), $G$15:$G$41),"")</f>
        <v/>
      </c>
      <c r="L41" s="219" t="str">
        <f t="array" ref="L41">IFERROR(INDEX(SectionAPopulation, MATCH(0, COUNTIF($L$1:L40, SectionAPopulation&amp;"") + IF(SectionAPopulation="",1,0), 0)), "")</f>
        <v/>
      </c>
      <c r="O41" s="253" t="str">
        <f ca="1">OFFSET('Overview - Section A'!$AK$125,MATCH(P41,'Overview - Section A'!$AN$125:$AN$176,0)-1,0,IF(COUNTIF('Overview - Section A'!$AN$125:$AN$176,P41)&gt;1,1,COUNTIF('Overview - Section A'!$AN$125:$AN$176,P41)),1)</f>
        <v/>
      </c>
      <c r="P41" s="253" t="str">
        <f t="array" ref="P41">IFERROR(INDEX('Overview - Section A'!$AN$125:$AN$176, MATCH(0, COUNTIF($P$1:P40, 'Overview - Section A'!$AN$125:$AN$176&amp;"") + IF('Overview - Section A'!$AN$125:$AN$176="",1,0), 0)), "")</f>
        <v/>
      </c>
      <c r="Q41" s="253" t="str">
        <f ca="1">OFFSET('Overview - Section A'!$AK$125,MATCH(P41,'Overview - Section A'!$AN$125:$AN$176,0)-1,1,IF(COUNTIF('Overview - Section A'!$AN$125:$AN$176,P41)&gt;1,1,COUNTIF('Overview - Section A'!$AN$125:$AN$176,P41)),1)</f>
        <v/>
      </c>
    </row>
    <row r="42" spans="1:17" x14ac:dyDescent="0.35">
      <c r="C42" s="253">
        <v>2013</v>
      </c>
      <c r="L42" s="219" t="str">
        <f t="array" ref="L42">IFERROR(INDEX(SectionAPopulation, MATCH(0, COUNTIF($L$1:L41, SectionAPopulation&amp;"") + IF(SectionAPopulation="",1,0), 0)), "")</f>
        <v/>
      </c>
      <c r="O42" s="253" t="str">
        <f ca="1">OFFSET('Overview - Section A'!$AK$125,MATCH(P42,'Overview - Section A'!$AN$125:$AN$176,0)-1,0,IF(COUNTIF('Overview - Section A'!$AN$125:$AN$176,P42)&gt;1,1,COUNTIF('Overview - Section A'!$AN$125:$AN$176,P42)),1)</f>
        <v/>
      </c>
      <c r="P42" s="253" t="str">
        <f t="array" ref="P42">IFERROR(INDEX('Overview - Section A'!$AN$125:$AN$176, MATCH(0, COUNTIF($P$1:P41, 'Overview - Section A'!$AN$125:$AN$176&amp;"") + IF('Overview - Section A'!$AN$125:$AN$176="",1,0), 0)), "")</f>
        <v/>
      </c>
      <c r="Q42" s="253" t="str">
        <f ca="1">OFFSET('Overview - Section A'!$AK$125,MATCH(P42,'Overview - Section A'!$AN$125:$AN$176,0)-1,1,IF(COUNTIF('Overview - Section A'!$AN$125:$AN$176,P42)&gt;1,1,COUNTIF('Overview - Section A'!$AN$125:$AN$176,P42)),1)</f>
        <v/>
      </c>
    </row>
    <row r="43" spans="1:17" x14ac:dyDescent="0.35">
      <c r="C43" s="253">
        <v>2014</v>
      </c>
      <c r="L43" s="219" t="str">
        <f t="array" ref="L43">IFERROR(INDEX(SectionAPopulation, MATCH(0, COUNTIF($L$1:L42, SectionAPopulation&amp;"") + IF(SectionAPopulation="",1,0), 0)), "")</f>
        <v/>
      </c>
      <c r="O43" s="253" t="str">
        <f ca="1">OFFSET('Overview - Section A'!$AK$125,MATCH(P43,'Overview - Section A'!$AN$125:$AN$176,0)-1,0,IF(COUNTIF('Overview - Section A'!$AN$125:$AN$176,P43)&gt;1,1,COUNTIF('Overview - Section A'!$AN$125:$AN$176,P43)),1)</f>
        <v/>
      </c>
      <c r="P43" s="253" t="str">
        <f t="array" ref="P43">IFERROR(INDEX('Overview - Section A'!$AN$125:$AN$176, MATCH(0, COUNTIF($P$1:P42, 'Overview - Section A'!$AN$125:$AN$176&amp;"") + IF('Overview - Section A'!$AN$125:$AN$176="",1,0), 0)), "")</f>
        <v/>
      </c>
      <c r="Q43" s="253" t="str">
        <f ca="1">OFFSET('Overview - Section A'!$AK$125,MATCH(P43,'Overview - Section A'!$AN$125:$AN$176,0)-1,1,IF(COUNTIF('Overview - Section A'!$AN$125:$AN$176,P43)&gt;1,1,COUNTIF('Overview - Section A'!$AN$125:$AN$176,P43)),1)</f>
        <v/>
      </c>
    </row>
    <row r="44" spans="1:17" x14ac:dyDescent="0.35">
      <c r="C44" s="253">
        <v>2015</v>
      </c>
      <c r="L44" s="219" t="str">
        <f t="array" ref="L44">IFERROR(INDEX(SectionAPopulation, MATCH(0, COUNTIF($L$1:L43, SectionAPopulation&amp;"") + IF(SectionAPopulation="",1,0), 0)), "")</f>
        <v/>
      </c>
      <c r="O44" s="253" t="str">
        <f ca="1">OFFSET('Overview - Section A'!$AK$125,MATCH(P44,'Overview - Section A'!$AN$125:$AN$176,0)-1,0,IF(COUNTIF('Overview - Section A'!$AN$125:$AN$176,P44)&gt;1,1,COUNTIF('Overview - Section A'!$AN$125:$AN$176,P44)),1)</f>
        <v/>
      </c>
      <c r="P44" s="253" t="str">
        <f t="array" ref="P44">IFERROR(INDEX('Overview - Section A'!$AN$125:$AN$176, MATCH(0, COUNTIF($P$1:P43, 'Overview - Section A'!$AN$125:$AN$176&amp;"") + IF('Overview - Section A'!$AN$125:$AN$176="",1,0), 0)), "")</f>
        <v/>
      </c>
      <c r="Q44" s="253" t="str">
        <f ca="1">OFFSET('Overview - Section A'!$AK$125,MATCH(P44,'Overview - Section A'!$AN$125:$AN$176,0)-1,1,IF(COUNTIF('Overview - Section A'!$AN$125:$AN$176,P44)&gt;1,1,COUNTIF('Overview - Section A'!$AN$125:$AN$176,P44)),1)</f>
        <v/>
      </c>
    </row>
    <row r="45" spans="1:17" x14ac:dyDescent="0.35">
      <c r="C45" s="253">
        <v>2016</v>
      </c>
      <c r="L45" s="219" t="str">
        <f t="array" ref="L45">IFERROR(INDEX(SectionAPopulation, MATCH(0, COUNTIF($L$1:L44, SectionAPopulation&amp;"") + IF(SectionAPopulation="",1,0), 0)), "")</f>
        <v/>
      </c>
      <c r="O45" s="253" t="str">
        <f ca="1">OFFSET('Overview - Section A'!$AK$125,MATCH(P45,'Overview - Section A'!$AN$125:$AN$176,0)-1,0,IF(COUNTIF('Overview - Section A'!$AN$125:$AN$176,P45)&gt;1,1,COUNTIF('Overview - Section A'!$AN$125:$AN$176,P45)),1)</f>
        <v/>
      </c>
      <c r="P45" s="253" t="str">
        <f t="array" ref="P45">IFERROR(INDEX('Overview - Section A'!$AN$125:$AN$176, MATCH(0, COUNTIF($P$1:P44, 'Overview - Section A'!$AN$125:$AN$176&amp;"") + IF('Overview - Section A'!$AN$125:$AN$176="",1,0), 0)), "")</f>
        <v/>
      </c>
      <c r="Q45" s="253" t="str">
        <f ca="1">OFFSET('Overview - Section A'!$AK$125,MATCH(P45,'Overview - Section A'!$AN$125:$AN$176,0)-1,1,IF(COUNTIF('Overview - Section A'!$AN$125:$AN$176,P45)&gt;1,1,COUNTIF('Overview - Section A'!$AN$125:$AN$176,P45)),1)</f>
        <v/>
      </c>
    </row>
    <row r="46" spans="1:17" x14ac:dyDescent="0.35">
      <c r="C46" s="253">
        <v>2017</v>
      </c>
      <c r="L46" s="219" t="str">
        <f t="array" ref="L46">IFERROR(INDEX(SectionAPopulation, MATCH(0, COUNTIF($L$1:L45, SectionAPopulation&amp;"") + IF(SectionAPopulation="",1,0), 0)), "")</f>
        <v/>
      </c>
      <c r="O46" s="253" t="str">
        <f ca="1">OFFSET('Overview - Section A'!$AK$125,MATCH(P46,'Overview - Section A'!$AN$125:$AN$176,0)-1,0,IF(COUNTIF('Overview - Section A'!$AN$125:$AN$176,P46)&gt;1,1,COUNTIF('Overview - Section A'!$AN$125:$AN$176,P46)),1)</f>
        <v/>
      </c>
      <c r="P46" s="253" t="str">
        <f t="array" ref="P46">IFERROR(INDEX('Overview - Section A'!$AN$125:$AN$176, MATCH(0, COUNTIF($P$1:P45, 'Overview - Section A'!$AN$125:$AN$176&amp;"") + IF('Overview - Section A'!$AN$125:$AN$176="",1,0), 0)), "")</f>
        <v/>
      </c>
      <c r="Q46" s="253" t="str">
        <f ca="1">OFFSET('Overview - Section A'!$AK$125,MATCH(P46,'Overview - Section A'!$AN$125:$AN$176,0)-1,1,IF(COUNTIF('Overview - Section A'!$AN$125:$AN$176,P46)&gt;1,1,COUNTIF('Overview - Section A'!$AN$125:$AN$176,P46)),1)</f>
        <v/>
      </c>
    </row>
    <row r="47" spans="1:17" x14ac:dyDescent="0.35">
      <c r="C47" s="253">
        <v>2018</v>
      </c>
      <c r="L47" s="219" t="str">
        <f t="array" ref="L47">IFERROR(INDEX(SectionAPopulation, MATCH(0, COUNTIF($L$1:L46, SectionAPopulation&amp;"") + IF(SectionAPopulation="",1,0), 0)), "")</f>
        <v/>
      </c>
      <c r="O47" s="253" t="str">
        <f ca="1">OFFSET('Overview - Section A'!$AK$125,MATCH(P47,'Overview - Section A'!$AN$125:$AN$176,0)-1,0,IF(COUNTIF('Overview - Section A'!$AN$125:$AN$176,P47)&gt;1,1,COUNTIF('Overview - Section A'!$AN$125:$AN$176,P47)),1)</f>
        <v/>
      </c>
      <c r="P47" s="253" t="str">
        <f t="array" ref="P47">IFERROR(INDEX('Overview - Section A'!$AN$125:$AN$176, MATCH(0, COUNTIF($P$1:P46, 'Overview - Section A'!$AN$125:$AN$176&amp;"") + IF('Overview - Section A'!$AN$125:$AN$176="",1,0), 0)), "")</f>
        <v/>
      </c>
      <c r="Q47" s="253" t="str">
        <f ca="1">OFFSET('Overview - Section A'!$AK$125,MATCH(P47,'Overview - Section A'!$AN$125:$AN$176,0)-1,1,IF(COUNTIF('Overview - Section A'!$AN$125:$AN$176,P47)&gt;1,1,COUNTIF('Overview - Section A'!$AN$125:$AN$176,P47)),1)</f>
        <v/>
      </c>
    </row>
    <row r="48" spans="1:17" x14ac:dyDescent="0.35">
      <c r="C48" s="253">
        <v>2019</v>
      </c>
      <c r="L48" s="219" t="str">
        <f t="array" ref="L48">IFERROR(INDEX(SectionAPopulation, MATCH(0, COUNTIF($L$1:L47, SectionAPopulation&amp;"") + IF(SectionAPopulation="",1,0), 0)), "")</f>
        <v/>
      </c>
      <c r="O48" s="253" t="str">
        <f ca="1">OFFSET('Overview - Section A'!$AK$125,MATCH(P48,'Overview - Section A'!$AN$125:$AN$176,0)-1,0,IF(COUNTIF('Overview - Section A'!$AN$125:$AN$176,P48)&gt;1,1,COUNTIF('Overview - Section A'!$AN$125:$AN$176,P48)),1)</f>
        <v/>
      </c>
      <c r="P48" s="253" t="str">
        <f t="array" ref="P48">IFERROR(INDEX('Overview - Section A'!$AN$125:$AN$176, MATCH(0, COUNTIF($P$1:P47, 'Overview - Section A'!$AN$125:$AN$176&amp;"") + IF('Overview - Section A'!$AN$125:$AN$176="",1,0), 0)), "")</f>
        <v/>
      </c>
      <c r="Q48" s="253" t="str">
        <f ca="1">OFFSET('Overview - Section A'!$AK$125,MATCH(P48,'Overview - Section A'!$AN$125:$AN$176,0)-1,1,IF(COUNTIF('Overview - Section A'!$AN$125:$AN$176,P48)&gt;1,1,COUNTIF('Overview - Section A'!$AN$125:$AN$176,P48)),1)</f>
        <v/>
      </c>
    </row>
    <row r="49" spans="3:17" x14ac:dyDescent="0.35">
      <c r="C49" s="253">
        <v>2020</v>
      </c>
      <c r="L49" s="219" t="str">
        <f t="array" ref="L49">IFERROR(INDEX(SectionAPopulation, MATCH(0, COUNTIF($L$1:L48, SectionAPopulation&amp;"") + IF(SectionAPopulation="",1,0), 0)), "")</f>
        <v/>
      </c>
      <c r="O49" s="253" t="str">
        <f ca="1">OFFSET('Overview - Section A'!$AK$125,MATCH(P49,'Overview - Section A'!$AN$125:$AN$176,0)-1,0,IF(COUNTIF('Overview - Section A'!$AN$125:$AN$176,P49)&gt;1,1,COUNTIF('Overview - Section A'!$AN$125:$AN$176,P49)),1)</f>
        <v/>
      </c>
      <c r="P49" s="253" t="str">
        <f t="array" ref="P49">IFERROR(INDEX('Overview - Section A'!$AN$125:$AN$176, MATCH(0, COUNTIF($P$1:P48, 'Overview - Section A'!$AN$125:$AN$176&amp;"") + IF('Overview - Section A'!$AN$125:$AN$176="",1,0), 0)), "")</f>
        <v/>
      </c>
      <c r="Q49" s="253" t="str">
        <f ca="1">OFFSET('Overview - Section A'!$AK$125,MATCH(P49,'Overview - Section A'!$AN$125:$AN$176,0)-1,1,IF(COUNTIF('Overview - Section A'!$AN$125:$AN$176,P49)&gt;1,1,COUNTIF('Overview - Section A'!$AN$125:$AN$176,P49)),1)</f>
        <v/>
      </c>
    </row>
    <row r="50" spans="3:17" x14ac:dyDescent="0.35">
      <c r="C50" s="253">
        <v>2021</v>
      </c>
      <c r="O50" s="253" t="str">
        <f ca="1">OFFSET('Overview - Section A'!$AK$125,MATCH(P50,'Overview - Section A'!$AN$125:$AN$176,0)-1,0,IF(COUNTIF('Overview - Section A'!$AN$125:$AN$176,P50)&gt;1,1,COUNTIF('Overview - Section A'!$AN$125:$AN$176,P50)),1)</f>
        <v/>
      </c>
      <c r="P50" s="253" t="str">
        <f t="array" ref="P50">IFERROR(INDEX('Overview - Section A'!$AN$125:$AN$176, MATCH(0, COUNTIF($P$1:P49, 'Overview - Section A'!$AN$125:$AN$176&amp;"") + IF('Overview - Section A'!$AN$125:$AN$176="",1,0), 0)), "")</f>
        <v/>
      </c>
      <c r="Q50" s="253" t="str">
        <f ca="1">OFFSET('Overview - Section A'!$AK$125,MATCH(P50,'Overview - Section A'!$AN$125:$AN$176,0)-1,1,IF(COUNTIF('Overview - Section A'!$AN$125:$AN$176,P50)&gt;1,1,COUNTIF('Overview - Section A'!$AN$125:$AN$176,P50)),1)</f>
        <v/>
      </c>
    </row>
    <row r="51" spans="3:17" x14ac:dyDescent="0.35">
      <c r="C51" s="253">
        <v>2022</v>
      </c>
    </row>
    <row r="52" spans="3:17" x14ac:dyDescent="0.35">
      <c r="C52" s="253">
        <v>2023</v>
      </c>
    </row>
    <row r="53" spans="3:17" x14ac:dyDescent="0.35">
      <c r="C53" s="253">
        <v>2024</v>
      </c>
    </row>
    <row r="54" spans="3:17" x14ac:dyDescent="0.35">
      <c r="C54" s="253">
        <v>2025</v>
      </c>
    </row>
    <row r="55" spans="3:17" x14ac:dyDescent="0.35">
      <c r="C55" s="253"/>
    </row>
    <row r="56" spans="3:17" x14ac:dyDescent="0.35">
      <c r="C56" s="219"/>
    </row>
    <row r="57" spans="3:17" x14ac:dyDescent="0.35">
      <c r="C57" s="219"/>
    </row>
    <row r="58" spans="3:17" x14ac:dyDescent="0.35">
      <c r="C58" s="219"/>
    </row>
    <row r="59" spans="3:17" x14ac:dyDescent="0.35">
      <c r="C59" s="219"/>
    </row>
    <row r="60" spans="3:17" x14ac:dyDescent="0.35">
      <c r="C60" s="219"/>
    </row>
    <row r="61" spans="3:17" x14ac:dyDescent="0.35">
      <c r="C61" s="219"/>
    </row>
    <row r="62" spans="3:17" x14ac:dyDescent="0.35">
      <c r="C62" s="219"/>
    </row>
    <row r="63" spans="3:17" x14ac:dyDescent="0.35">
      <c r="C63" s="219"/>
    </row>
    <row r="64" spans="3:17" x14ac:dyDescent="0.35">
      <c r="C64" s="219"/>
    </row>
    <row r="65" spans="3:3" x14ac:dyDescent="0.35">
      <c r="C65" s="219"/>
    </row>
    <row r="66" spans="3:3" x14ac:dyDescent="0.35">
      <c r="C66" s="219"/>
    </row>
    <row r="67" spans="3:3" x14ac:dyDescent="0.35">
      <c r="C67" s="219"/>
    </row>
    <row r="68" spans="3:3" x14ac:dyDescent="0.35">
      <c r="C68" s="219"/>
    </row>
    <row r="69" spans="3:3" x14ac:dyDescent="0.35">
      <c r="C69" s="219"/>
    </row>
    <row r="70" spans="3:3" x14ac:dyDescent="0.35">
      <c r="C70" s="219"/>
    </row>
    <row r="71" spans="3:3" x14ac:dyDescent="0.35">
      <c r="C71" s="219"/>
    </row>
    <row r="72" spans="3:3" x14ac:dyDescent="0.35">
      <c r="C72" s="219"/>
    </row>
    <row r="73" spans="3:3" x14ac:dyDescent="0.35">
      <c r="C73" s="219"/>
    </row>
    <row r="74" spans="3:3" x14ac:dyDescent="0.35">
      <c r="C74" s="21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U616"/>
  <sheetViews>
    <sheetView topLeftCell="G1" workbookViewId="0">
      <selection activeCell="T2" sqref="T2"/>
    </sheetView>
  </sheetViews>
  <sheetFormatPr defaultRowHeight="15.5" x14ac:dyDescent="0.35"/>
  <cols>
    <col min="2" max="2" width="17.08203125" customWidth="1"/>
    <col min="4" max="5" width="14.08203125" customWidth="1"/>
    <col min="6" max="6" width="20.58203125" customWidth="1"/>
    <col min="7" max="7" width="13.08203125" customWidth="1"/>
    <col min="8" max="8" width="15.08203125" customWidth="1"/>
    <col min="9" max="9" width="17.5" customWidth="1"/>
    <col min="10" max="10" width="21.58203125" customWidth="1"/>
    <col min="12" max="12" width="11.58203125" customWidth="1"/>
    <col min="13" max="13" width="14.08203125" customWidth="1"/>
    <col min="14" max="14" width="12.08203125" customWidth="1"/>
  </cols>
  <sheetData>
    <row r="1" spans="1:21" ht="54" customHeight="1" x14ac:dyDescent="0.35">
      <c r="A1" s="177" t="s">
        <v>250</v>
      </c>
      <c r="B1" t="s">
        <v>6</v>
      </c>
      <c r="C1" t="s">
        <v>246</v>
      </c>
      <c r="D1" t="s">
        <v>247</v>
      </c>
      <c r="E1" t="s">
        <v>248</v>
      </c>
      <c r="F1" t="s">
        <v>249</v>
      </c>
      <c r="H1" t="s">
        <v>7</v>
      </c>
      <c r="I1" s="142" t="s">
        <v>8</v>
      </c>
      <c r="J1" s="142" t="s">
        <v>26</v>
      </c>
      <c r="K1" s="142" t="s">
        <v>109</v>
      </c>
      <c r="L1" s="143" t="s">
        <v>251</v>
      </c>
      <c r="M1" s="143" t="s">
        <v>252</v>
      </c>
      <c r="N1" s="177" t="s">
        <v>149</v>
      </c>
      <c r="P1" t="s">
        <v>48</v>
      </c>
      <c r="Q1" t="s">
        <v>48</v>
      </c>
      <c r="R1" s="177" t="s">
        <v>274</v>
      </c>
      <c r="T1" s="177" t="s">
        <v>46</v>
      </c>
    </row>
    <row r="2" spans="1:21" hidden="1" x14ac:dyDescent="0.35">
      <c r="A2">
        <f ca="1">IF(COUNTA(N:N)&gt;R2,0,(COUNTA(#REF!)-2)*5)</f>
        <v>-5</v>
      </c>
      <c r="B2" t="str">
        <f ca="1">IFERROR(CHOOSE(C2,INDIRECT("'Impact Indicators - Section B '! " &amp; "S" &amp; E2 -1),INDIRECT("'Impact Indicators - Section B '! " &amp; "W" &amp; E2 -1),INDIRECT("'Impact Indicators - Section B '! " &amp; "AA" &amp; E2 -1),INDIRECT("'Impact Indicators - Section B '! " &amp; "AE" &amp; E2 -1),INDIRECT("'Impact Indicators - Section B '! " &amp; "AI" &amp; E2 -1)),"")</f>
        <v/>
      </c>
      <c r="C2" t="str">
        <f ca="1">IF(ROW()&lt;$R$2,"",IF(ISNUMBER(OFFSET(INDIRECT(ADDRESS(ROW(), COLUMN())),-1,0)),IF(OFFSET(INDIRECT(ADDRESS(ROW(), COLUMN())),-1,0)&lt;5,OFFSET(INDIRECT(ADDRESS(ROW(), COLUMN())),-1,0)+1,1),1))</f>
        <v/>
      </c>
      <c r="D2" t="str">
        <f>IF(ROW()&lt;$R$2,"",F2&amp;"|"&amp;CHOOSE(C2,#REF!,#REF!,#REF!,#REF!,#REF!))</f>
        <v/>
      </c>
      <c r="E2" t="str">
        <f ca="1">IF(ROW()&lt;$R$2,"",IF(NOT(ISNUMBER(OFFSET(INDIRECT(ADDRESS(ROW(), COLUMN())),-1,0))),9,IF(C2=1, OFFSET(INDIRECT(ADDRESS(ROW(), COLUMN())),-1,0)+2,OFFSET(INDIRECT(ADDRESS(ROW(), COLUMN())),-1,0))))</f>
        <v/>
      </c>
      <c r="F2" t="str">
        <f ca="1">IF(ROW()&lt;$R$2,"",INDIRECT("'Impact Indicators - Section B'!A"&amp;E2))</f>
        <v/>
      </c>
      <c r="H2" t="str">
        <f ca="1">IFERROR(CHOOSE(C2,INDIRECT("'Impact Indicators - Section B '! " &amp; "S" &amp; E2),INDIRECT("'Impact Indicators - Section B '! " &amp; "W" &amp; E2),INDIRECT("'Impact Indicators - Section B '! " &amp; "AA" &amp; E2),INDIRECT("'Impact Indicators - Section B '! " &amp; "AE" &amp; E2),INDIRECT("'Impact Indicators - Section B '! " &amp; "AI" &amp; E2)),"")</f>
        <v/>
      </c>
      <c r="I2" t="str">
        <f ca="1">IFERROR(CHOOSE(C2,INDIRECT("'Impact Indicators - Section B '! " &amp; "T" &amp; E2-1),INDIRECT("'Impact Indicators - Section B '! " &amp; "X" &amp; E2-1),INDIRECT("'Impact Indicators - Section B '! " &amp; "AB" &amp; E2-1),INDIRECT("'Impact Indicators - Section B '! " &amp; "AF" &amp; E2-1),INDIRECT("'Impact Indicators - Section B '! " &amp; "AJ" &amp; E2-1)),"")</f>
        <v/>
      </c>
      <c r="J2" s="144" t="str">
        <f ca="1">IFERROR(CHOOSE(C2,INDIRECT("'Impact Indicators - Section B '! " &amp; "U" &amp; E2-1),INDIRECT("'Impact Indicators - Section B '! " &amp; "Y" &amp; E2-1),INDIRECT("'Impact Indicators - Section B '! " &amp; "AC" &amp; E2-1),INDIRECT("'Impact Indicators - Section B '! " &amp; "AG" &amp; E2-1),INDIRECT("'Impact Indicators - Section B '! " &amp; "AK" &amp; E2-1)),"")</f>
        <v/>
      </c>
      <c r="K2" t="str">
        <f ca="1">IFERROR(CHOOSE(C2,INDIRECT("'Impact Indicators - Section B '! " &amp; "V" &amp; E2-1),INDIRECT("'Impact Indicators - Section B '! " &amp; "Z" &amp; E2-1),INDIRECT("'Impact Indicators - Section B '! " &amp; "AD" &amp; E2-1),INDIRECT("'Impact Indicators - Section B '! " &amp; "AH" &amp; E2-1),INDIRECT("'Impact Indicators - Section B '! " &amp; "AL" &amp; E2-1)),"")</f>
        <v/>
      </c>
      <c r="L2" t="str">
        <f>IFERROR(VLOOKUP(D2,#REF!,6,0),"")</f>
        <v/>
      </c>
      <c r="M2" t="e">
        <f ca="1">INDIRECT("'Impact Indicators - Section B'!AR"&amp;E2)</f>
        <v>#REF!</v>
      </c>
      <c r="N2" t="str">
        <f ca="1">IFERROR(CHOOSE(C2,#REF!,#REF!,#REF!,#REF!,#REF!),"")</f>
        <v/>
      </c>
      <c r="P2" t="str">
        <f>L2</f>
        <v/>
      </c>
      <c r="Q2" t="e">
        <f ca="1">M2</f>
        <v>#REF!</v>
      </c>
      <c r="R2" s="146">
        <f>COUNTA(#REF!)+2</f>
        <v>3</v>
      </c>
      <c r="T2" t="b">
        <v>1</v>
      </c>
      <c r="U2" t="str">
        <f ca="1">IF(ROW()&gt;$A$2,"",IF(ISNUMBER(OFFSET(INDIRECT(ADDRESS(ROW(), COLUMN())),-1,0)),IF(OFFSET(INDIRECT(ADDRESS(ROW(), COLUMN())),-1,0)&lt;5,OFFSET(INDIRECT(ADDRESS(ROW(), COLUMN())),-1,0)+1,1),1))</f>
        <v/>
      </c>
    </row>
    <row r="3" spans="1:21" x14ac:dyDescent="0.35">
      <c r="G3" s="177"/>
      <c r="H3" s="177"/>
      <c r="I3" s="177"/>
      <c r="J3" s="144"/>
      <c r="L3" s="177"/>
      <c r="M3" s="177"/>
      <c r="N3" s="177"/>
      <c r="O3" s="177"/>
    </row>
    <row r="4" spans="1:21" x14ac:dyDescent="0.35">
      <c r="J4" s="144"/>
    </row>
    <row r="5" spans="1:21" x14ac:dyDescent="0.35">
      <c r="J5" s="144"/>
    </row>
    <row r="6" spans="1:21" x14ac:dyDescent="0.35">
      <c r="J6" s="144"/>
    </row>
    <row r="7" spans="1:21" x14ac:dyDescent="0.35">
      <c r="J7" s="144"/>
    </row>
    <row r="8" spans="1:21" x14ac:dyDescent="0.35">
      <c r="J8" s="144"/>
    </row>
    <row r="9" spans="1:21" x14ac:dyDescent="0.35">
      <c r="J9" s="144"/>
    </row>
    <row r="10" spans="1:21" x14ac:dyDescent="0.35">
      <c r="J10" s="144"/>
    </row>
    <row r="11" spans="1:21" x14ac:dyDescent="0.35">
      <c r="J11" s="144"/>
    </row>
    <row r="12" spans="1:21" x14ac:dyDescent="0.35">
      <c r="J12" s="144"/>
    </row>
    <row r="13" spans="1:21" x14ac:dyDescent="0.35">
      <c r="J13" s="144"/>
    </row>
    <row r="14" spans="1:21" x14ac:dyDescent="0.35">
      <c r="J14" s="144"/>
    </row>
    <row r="15" spans="1:21" x14ac:dyDescent="0.35">
      <c r="J15" s="144"/>
    </row>
    <row r="16" spans="1:21" x14ac:dyDescent="0.35">
      <c r="J16" s="144"/>
    </row>
    <row r="17" spans="10:10" x14ac:dyDescent="0.35">
      <c r="J17" s="144"/>
    </row>
    <row r="18" spans="10:10" x14ac:dyDescent="0.35">
      <c r="J18" s="144"/>
    </row>
    <row r="19" spans="10:10" x14ac:dyDescent="0.35">
      <c r="J19" s="144"/>
    </row>
    <row r="20" spans="10:10" x14ac:dyDescent="0.35">
      <c r="J20" s="144"/>
    </row>
    <row r="21" spans="10:10" x14ac:dyDescent="0.35">
      <c r="J21" s="144"/>
    </row>
    <row r="22" spans="10:10" x14ac:dyDescent="0.35">
      <c r="J22" s="144"/>
    </row>
    <row r="23" spans="10:10" x14ac:dyDescent="0.35">
      <c r="J23" s="144"/>
    </row>
    <row r="24" spans="10:10" x14ac:dyDescent="0.35">
      <c r="J24" s="144"/>
    </row>
    <row r="25" spans="10:10" x14ac:dyDescent="0.35">
      <c r="J25" s="144"/>
    </row>
    <row r="26" spans="10:10" x14ac:dyDescent="0.35">
      <c r="J26" s="144"/>
    </row>
    <row r="27" spans="10:10" x14ac:dyDescent="0.35">
      <c r="J27" s="144"/>
    </row>
    <row r="28" spans="10:10" x14ac:dyDescent="0.35">
      <c r="J28" s="144"/>
    </row>
    <row r="29" spans="10:10" x14ac:dyDescent="0.35">
      <c r="J29" s="144"/>
    </row>
    <row r="30" spans="10:10" x14ac:dyDescent="0.35">
      <c r="J30" s="144"/>
    </row>
    <row r="31" spans="10:10" x14ac:dyDescent="0.35">
      <c r="J31" s="144"/>
    </row>
    <row r="32" spans="10:10" x14ac:dyDescent="0.35">
      <c r="J32" s="144"/>
    </row>
    <row r="33" spans="10:10" x14ac:dyDescent="0.35">
      <c r="J33" s="144"/>
    </row>
    <row r="34" spans="10:10" x14ac:dyDescent="0.35">
      <c r="J34" s="144"/>
    </row>
    <row r="35" spans="10:10" x14ac:dyDescent="0.35">
      <c r="J35" s="144"/>
    </row>
    <row r="36" spans="10:10" x14ac:dyDescent="0.35">
      <c r="J36" s="144"/>
    </row>
    <row r="37" spans="10:10" x14ac:dyDescent="0.35">
      <c r="J37" s="144"/>
    </row>
    <row r="38" spans="10:10" x14ac:dyDescent="0.35">
      <c r="J38" s="144"/>
    </row>
    <row r="39" spans="10:10" x14ac:dyDescent="0.35">
      <c r="J39" s="144"/>
    </row>
    <row r="40" spans="10:10" x14ac:dyDescent="0.35">
      <c r="J40" s="144"/>
    </row>
    <row r="41" spans="10:10" x14ac:dyDescent="0.35">
      <c r="J41" s="144"/>
    </row>
    <row r="42" spans="10:10" x14ac:dyDescent="0.35">
      <c r="J42" s="144"/>
    </row>
    <row r="43" spans="10:10" x14ac:dyDescent="0.35">
      <c r="J43" s="144"/>
    </row>
    <row r="44" spans="10:10" x14ac:dyDescent="0.35">
      <c r="J44" s="144"/>
    </row>
    <row r="45" spans="10:10" x14ac:dyDescent="0.35">
      <c r="J45" s="144"/>
    </row>
    <row r="46" spans="10:10" x14ac:dyDescent="0.35">
      <c r="J46" s="144"/>
    </row>
    <row r="47" spans="10:10" x14ac:dyDescent="0.35">
      <c r="J47" s="144"/>
    </row>
    <row r="48" spans="10:10" x14ac:dyDescent="0.35">
      <c r="J48" s="144"/>
    </row>
    <row r="49" spans="10:10" x14ac:dyDescent="0.35">
      <c r="J49" s="144"/>
    </row>
    <row r="50" spans="10:10" x14ac:dyDescent="0.35">
      <c r="J50" s="144"/>
    </row>
    <row r="51" spans="10:10" x14ac:dyDescent="0.35">
      <c r="J51" s="144"/>
    </row>
    <row r="52" spans="10:10" x14ac:dyDescent="0.35">
      <c r="J52" s="144"/>
    </row>
    <row r="53" spans="10:10" x14ac:dyDescent="0.35">
      <c r="J53" s="144"/>
    </row>
    <row r="54" spans="10:10" x14ac:dyDescent="0.35">
      <c r="J54" s="144"/>
    </row>
    <row r="55" spans="10:10" x14ac:dyDescent="0.35">
      <c r="J55" s="144"/>
    </row>
    <row r="56" spans="10:10" x14ac:dyDescent="0.35">
      <c r="J56" s="144"/>
    </row>
    <row r="57" spans="10:10" x14ac:dyDescent="0.35">
      <c r="J57" s="144"/>
    </row>
    <row r="58" spans="10:10" x14ac:dyDescent="0.35">
      <c r="J58" s="144"/>
    </row>
    <row r="59" spans="10:10" x14ac:dyDescent="0.35">
      <c r="J59" s="144"/>
    </row>
    <row r="60" spans="10:10" x14ac:dyDescent="0.35">
      <c r="J60" s="144"/>
    </row>
    <row r="61" spans="10:10" x14ac:dyDescent="0.35">
      <c r="J61" s="144"/>
    </row>
    <row r="62" spans="10:10" x14ac:dyDescent="0.35">
      <c r="J62" s="144"/>
    </row>
    <row r="63" spans="10:10" x14ac:dyDescent="0.35">
      <c r="J63" s="144"/>
    </row>
    <row r="64" spans="10:10" x14ac:dyDescent="0.35">
      <c r="J64" s="144"/>
    </row>
    <row r="65" spans="10:10" x14ac:dyDescent="0.35">
      <c r="J65" s="144"/>
    </row>
    <row r="66" spans="10:10" x14ac:dyDescent="0.35">
      <c r="J66" s="144"/>
    </row>
    <row r="67" spans="10:10" x14ac:dyDescent="0.35">
      <c r="J67" s="144"/>
    </row>
    <row r="68" spans="10:10" x14ac:dyDescent="0.35">
      <c r="J68" s="144"/>
    </row>
    <row r="69" spans="10:10" x14ac:dyDescent="0.35">
      <c r="J69" s="144"/>
    </row>
    <row r="70" spans="10:10" x14ac:dyDescent="0.35">
      <c r="J70" s="144"/>
    </row>
    <row r="71" spans="10:10" x14ac:dyDescent="0.35">
      <c r="J71" s="144"/>
    </row>
    <row r="72" spans="10:10" x14ac:dyDescent="0.35">
      <c r="J72" s="144"/>
    </row>
    <row r="73" spans="10:10" x14ac:dyDescent="0.35">
      <c r="J73" s="144"/>
    </row>
    <row r="74" spans="10:10" x14ac:dyDescent="0.35">
      <c r="J74" s="144"/>
    </row>
    <row r="75" spans="10:10" x14ac:dyDescent="0.35">
      <c r="J75" s="144"/>
    </row>
    <row r="76" spans="10:10" x14ac:dyDescent="0.35">
      <c r="J76" s="144"/>
    </row>
    <row r="77" spans="10:10" x14ac:dyDescent="0.35">
      <c r="J77" s="144"/>
    </row>
    <row r="78" spans="10:10" x14ac:dyDescent="0.35">
      <c r="J78" s="144"/>
    </row>
    <row r="79" spans="10:10" x14ac:dyDescent="0.35">
      <c r="J79" s="144"/>
    </row>
    <row r="80" spans="10:10" x14ac:dyDescent="0.35">
      <c r="J80" s="144"/>
    </row>
    <row r="81" spans="10:10" x14ac:dyDescent="0.35">
      <c r="J81" s="144"/>
    </row>
    <row r="82" spans="10:10" x14ac:dyDescent="0.35">
      <c r="J82" s="144"/>
    </row>
    <row r="83" spans="10:10" x14ac:dyDescent="0.35">
      <c r="J83" s="144"/>
    </row>
    <row r="84" spans="10:10" x14ac:dyDescent="0.35">
      <c r="J84" s="144"/>
    </row>
    <row r="85" spans="10:10" x14ac:dyDescent="0.35">
      <c r="J85" s="144"/>
    </row>
    <row r="86" spans="10:10" x14ac:dyDescent="0.35">
      <c r="J86" s="144"/>
    </row>
    <row r="87" spans="10:10" x14ac:dyDescent="0.35">
      <c r="J87" s="144"/>
    </row>
    <row r="88" spans="10:10" x14ac:dyDescent="0.35">
      <c r="J88" s="144"/>
    </row>
    <row r="89" spans="10:10" x14ac:dyDescent="0.35">
      <c r="J89" s="144"/>
    </row>
    <row r="90" spans="10:10" x14ac:dyDescent="0.35">
      <c r="J90" s="144"/>
    </row>
    <row r="91" spans="10:10" x14ac:dyDescent="0.35">
      <c r="J91" s="144"/>
    </row>
    <row r="92" spans="10:10" x14ac:dyDescent="0.35">
      <c r="J92" s="144"/>
    </row>
    <row r="93" spans="10:10" x14ac:dyDescent="0.35">
      <c r="J93" s="144"/>
    </row>
    <row r="94" spans="10:10" x14ac:dyDescent="0.35">
      <c r="J94" s="144"/>
    </row>
    <row r="95" spans="10:10" x14ac:dyDescent="0.35">
      <c r="J95" s="144"/>
    </row>
    <row r="96" spans="10:10" x14ac:dyDescent="0.35">
      <c r="J96" s="144"/>
    </row>
    <row r="97" spans="10:10" x14ac:dyDescent="0.35">
      <c r="J97" s="144"/>
    </row>
    <row r="98" spans="10:10" x14ac:dyDescent="0.35">
      <c r="J98" s="144"/>
    </row>
    <row r="99" spans="10:10" x14ac:dyDescent="0.35">
      <c r="J99" s="144"/>
    </row>
    <row r="100" spans="10:10" x14ac:dyDescent="0.35">
      <c r="J100" s="144"/>
    </row>
    <row r="101" spans="10:10" x14ac:dyDescent="0.35">
      <c r="J101" s="144"/>
    </row>
    <row r="102" spans="10:10" x14ac:dyDescent="0.35">
      <c r="J102" s="144"/>
    </row>
    <row r="103" spans="10:10" x14ac:dyDescent="0.35">
      <c r="J103" s="144"/>
    </row>
    <row r="104" spans="10:10" x14ac:dyDescent="0.35">
      <c r="J104" s="144"/>
    </row>
    <row r="105" spans="10:10" x14ac:dyDescent="0.35">
      <c r="J105" s="144"/>
    </row>
    <row r="106" spans="10:10" x14ac:dyDescent="0.35">
      <c r="J106" s="144"/>
    </row>
    <row r="107" spans="10:10" x14ac:dyDescent="0.35">
      <c r="J107" s="144"/>
    </row>
    <row r="108" spans="10:10" x14ac:dyDescent="0.35">
      <c r="J108" s="144"/>
    </row>
    <row r="109" spans="10:10" x14ac:dyDescent="0.35">
      <c r="J109" s="144"/>
    </row>
    <row r="110" spans="10:10" x14ac:dyDescent="0.35">
      <c r="J110" s="144"/>
    </row>
    <row r="111" spans="10:10" x14ac:dyDescent="0.35">
      <c r="J111" s="144"/>
    </row>
    <row r="112" spans="10:10" x14ac:dyDescent="0.35">
      <c r="J112" s="144"/>
    </row>
    <row r="113" spans="10:10" x14ac:dyDescent="0.35">
      <c r="J113" s="144"/>
    </row>
    <row r="114" spans="10:10" x14ac:dyDescent="0.35">
      <c r="J114" s="144"/>
    </row>
    <row r="115" spans="10:10" x14ac:dyDescent="0.35">
      <c r="J115" s="144"/>
    </row>
    <row r="116" spans="10:10" x14ac:dyDescent="0.35">
      <c r="J116" s="144"/>
    </row>
    <row r="117" spans="10:10" x14ac:dyDescent="0.35">
      <c r="J117" s="144"/>
    </row>
    <row r="118" spans="10:10" x14ac:dyDescent="0.35">
      <c r="J118" s="144"/>
    </row>
    <row r="119" spans="10:10" x14ac:dyDescent="0.35">
      <c r="J119" s="144"/>
    </row>
    <row r="120" spans="10:10" x14ac:dyDescent="0.35">
      <c r="J120" s="144"/>
    </row>
    <row r="121" spans="10:10" x14ac:dyDescent="0.35">
      <c r="J121" s="144"/>
    </row>
    <row r="122" spans="10:10" x14ac:dyDescent="0.35">
      <c r="J122" s="144"/>
    </row>
    <row r="123" spans="10:10" x14ac:dyDescent="0.35">
      <c r="J123" s="144"/>
    </row>
    <row r="124" spans="10:10" x14ac:dyDescent="0.35">
      <c r="J124" s="144"/>
    </row>
    <row r="125" spans="10:10" x14ac:dyDescent="0.35">
      <c r="J125" s="144"/>
    </row>
    <row r="126" spans="10:10" x14ac:dyDescent="0.35">
      <c r="J126" s="144"/>
    </row>
    <row r="127" spans="10:10" x14ac:dyDescent="0.35">
      <c r="J127" s="144"/>
    </row>
    <row r="128" spans="10:10" x14ac:dyDescent="0.35">
      <c r="J128" s="144"/>
    </row>
    <row r="129" spans="10:10" x14ac:dyDescent="0.35">
      <c r="J129" s="144"/>
    </row>
    <row r="130" spans="10:10" x14ac:dyDescent="0.35">
      <c r="J130" s="144"/>
    </row>
    <row r="131" spans="10:10" x14ac:dyDescent="0.35">
      <c r="J131" s="144"/>
    </row>
    <row r="132" spans="10:10" x14ac:dyDescent="0.35">
      <c r="J132" s="144"/>
    </row>
    <row r="133" spans="10:10" x14ac:dyDescent="0.35">
      <c r="J133" s="144"/>
    </row>
    <row r="134" spans="10:10" x14ac:dyDescent="0.35">
      <c r="J134" s="144"/>
    </row>
    <row r="135" spans="10:10" x14ac:dyDescent="0.35">
      <c r="J135" s="144"/>
    </row>
    <row r="136" spans="10:10" x14ac:dyDescent="0.35">
      <c r="J136" s="144"/>
    </row>
    <row r="137" spans="10:10" x14ac:dyDescent="0.35">
      <c r="J137" s="144"/>
    </row>
    <row r="138" spans="10:10" x14ac:dyDescent="0.35">
      <c r="J138" s="144"/>
    </row>
    <row r="139" spans="10:10" x14ac:dyDescent="0.35">
      <c r="J139" s="144"/>
    </row>
    <row r="140" spans="10:10" x14ac:dyDescent="0.35">
      <c r="J140" s="144"/>
    </row>
    <row r="141" spans="10:10" x14ac:dyDescent="0.35">
      <c r="J141" s="144"/>
    </row>
    <row r="142" spans="10:10" x14ac:dyDescent="0.35">
      <c r="J142" s="144"/>
    </row>
    <row r="143" spans="10:10" x14ac:dyDescent="0.35">
      <c r="J143" s="144"/>
    </row>
    <row r="144" spans="10:10" x14ac:dyDescent="0.35">
      <c r="J144" s="144"/>
    </row>
    <row r="145" spans="10:10" x14ac:dyDescent="0.35">
      <c r="J145" s="144"/>
    </row>
    <row r="146" spans="10:10" x14ac:dyDescent="0.35">
      <c r="J146" s="144"/>
    </row>
    <row r="147" spans="10:10" x14ac:dyDescent="0.35">
      <c r="J147" s="144"/>
    </row>
    <row r="148" spans="10:10" x14ac:dyDescent="0.35">
      <c r="J148" s="144"/>
    </row>
    <row r="149" spans="10:10" x14ac:dyDescent="0.35">
      <c r="J149" s="144"/>
    </row>
    <row r="150" spans="10:10" x14ac:dyDescent="0.35">
      <c r="J150" s="144"/>
    </row>
    <row r="151" spans="10:10" x14ac:dyDescent="0.35">
      <c r="J151" s="144"/>
    </row>
    <row r="152" spans="10:10" x14ac:dyDescent="0.35">
      <c r="J152" s="144"/>
    </row>
    <row r="153" spans="10:10" x14ac:dyDescent="0.35">
      <c r="J153" s="144"/>
    </row>
    <row r="154" spans="10:10" x14ac:dyDescent="0.35">
      <c r="J154" s="144"/>
    </row>
    <row r="155" spans="10:10" x14ac:dyDescent="0.35">
      <c r="J155" s="144"/>
    </row>
    <row r="156" spans="10:10" x14ac:dyDescent="0.35">
      <c r="J156" s="144"/>
    </row>
    <row r="157" spans="10:10" x14ac:dyDescent="0.35">
      <c r="J157" s="144"/>
    </row>
    <row r="158" spans="10:10" x14ac:dyDescent="0.35">
      <c r="J158" s="144"/>
    </row>
    <row r="159" spans="10:10" x14ac:dyDescent="0.35">
      <c r="J159" s="144"/>
    </row>
    <row r="160" spans="10:10" x14ac:dyDescent="0.35">
      <c r="J160" s="144"/>
    </row>
    <row r="161" spans="10:10" x14ac:dyDescent="0.35">
      <c r="J161" s="144"/>
    </row>
    <row r="162" spans="10:10" x14ac:dyDescent="0.35">
      <c r="J162" s="144"/>
    </row>
    <row r="163" spans="10:10" x14ac:dyDescent="0.35">
      <c r="J163" s="144"/>
    </row>
    <row r="164" spans="10:10" x14ac:dyDescent="0.35">
      <c r="J164" s="144"/>
    </row>
    <row r="165" spans="10:10" x14ac:dyDescent="0.35">
      <c r="J165" s="144"/>
    </row>
    <row r="166" spans="10:10" x14ac:dyDescent="0.35">
      <c r="J166" s="144"/>
    </row>
    <row r="167" spans="10:10" x14ac:dyDescent="0.35">
      <c r="J167" s="144"/>
    </row>
    <row r="168" spans="10:10" x14ac:dyDescent="0.35">
      <c r="J168" s="144"/>
    </row>
    <row r="169" spans="10:10" x14ac:dyDescent="0.35">
      <c r="J169" s="144"/>
    </row>
    <row r="170" spans="10:10" x14ac:dyDescent="0.35">
      <c r="J170" s="144"/>
    </row>
    <row r="171" spans="10:10" x14ac:dyDescent="0.35">
      <c r="J171" s="144"/>
    </row>
    <row r="172" spans="10:10" x14ac:dyDescent="0.35">
      <c r="J172" s="144"/>
    </row>
    <row r="173" spans="10:10" x14ac:dyDescent="0.35">
      <c r="J173" s="144"/>
    </row>
    <row r="174" spans="10:10" x14ac:dyDescent="0.35">
      <c r="J174" s="144"/>
    </row>
    <row r="175" spans="10:10" x14ac:dyDescent="0.35">
      <c r="J175" s="144"/>
    </row>
    <row r="176" spans="10:10" x14ac:dyDescent="0.35">
      <c r="J176" s="144"/>
    </row>
    <row r="177" spans="10:10" x14ac:dyDescent="0.35">
      <c r="J177" s="144"/>
    </row>
    <row r="178" spans="10:10" x14ac:dyDescent="0.35">
      <c r="J178" s="144"/>
    </row>
    <row r="179" spans="10:10" x14ac:dyDescent="0.35">
      <c r="J179" s="144"/>
    </row>
    <row r="180" spans="10:10" x14ac:dyDescent="0.35">
      <c r="J180" s="144"/>
    </row>
    <row r="181" spans="10:10" x14ac:dyDescent="0.35">
      <c r="J181" s="144"/>
    </row>
    <row r="182" spans="10:10" x14ac:dyDescent="0.35">
      <c r="J182" s="144"/>
    </row>
    <row r="183" spans="10:10" x14ac:dyDescent="0.35">
      <c r="J183" s="144"/>
    </row>
    <row r="184" spans="10:10" x14ac:dyDescent="0.35">
      <c r="J184" s="144"/>
    </row>
    <row r="185" spans="10:10" x14ac:dyDescent="0.35">
      <c r="J185" s="144"/>
    </row>
    <row r="186" spans="10:10" x14ac:dyDescent="0.35">
      <c r="J186" s="144"/>
    </row>
    <row r="187" spans="10:10" x14ac:dyDescent="0.35">
      <c r="J187" s="144"/>
    </row>
    <row r="188" spans="10:10" x14ac:dyDescent="0.35">
      <c r="J188" s="144"/>
    </row>
    <row r="189" spans="10:10" x14ac:dyDescent="0.35">
      <c r="J189" s="144"/>
    </row>
    <row r="190" spans="10:10" x14ac:dyDescent="0.35">
      <c r="J190" s="144"/>
    </row>
    <row r="191" spans="10:10" x14ac:dyDescent="0.35">
      <c r="J191" s="144"/>
    </row>
    <row r="192" spans="10:10" x14ac:dyDescent="0.35">
      <c r="J192" s="144"/>
    </row>
    <row r="193" spans="10:10" x14ac:dyDescent="0.35">
      <c r="J193" s="144"/>
    </row>
    <row r="194" spans="10:10" x14ac:dyDescent="0.35">
      <c r="J194" s="144"/>
    </row>
    <row r="195" spans="10:10" x14ac:dyDescent="0.35">
      <c r="J195" s="144"/>
    </row>
    <row r="196" spans="10:10" x14ac:dyDescent="0.35">
      <c r="J196" s="144"/>
    </row>
    <row r="197" spans="10:10" x14ac:dyDescent="0.35">
      <c r="J197" s="144"/>
    </row>
    <row r="198" spans="10:10" x14ac:dyDescent="0.35">
      <c r="J198" s="144"/>
    </row>
    <row r="199" spans="10:10" x14ac:dyDescent="0.35">
      <c r="J199" s="144"/>
    </row>
    <row r="200" spans="10:10" x14ac:dyDescent="0.35">
      <c r="J200" s="144"/>
    </row>
    <row r="201" spans="10:10" x14ac:dyDescent="0.35">
      <c r="J201" s="144"/>
    </row>
    <row r="202" spans="10:10" x14ac:dyDescent="0.35">
      <c r="J202" s="144"/>
    </row>
    <row r="203" spans="10:10" x14ac:dyDescent="0.35">
      <c r="J203" s="144"/>
    </row>
    <row r="204" spans="10:10" x14ac:dyDescent="0.35">
      <c r="J204" s="144"/>
    </row>
    <row r="205" spans="10:10" x14ac:dyDescent="0.35">
      <c r="J205" s="144"/>
    </row>
    <row r="206" spans="10:10" x14ac:dyDescent="0.35">
      <c r="J206" s="144"/>
    </row>
    <row r="207" spans="10:10" x14ac:dyDescent="0.35">
      <c r="J207" s="144"/>
    </row>
    <row r="208" spans="10:10" x14ac:dyDescent="0.35">
      <c r="J208" s="144"/>
    </row>
    <row r="209" spans="10:10" x14ac:dyDescent="0.35">
      <c r="J209" s="144"/>
    </row>
    <row r="210" spans="10:10" x14ac:dyDescent="0.35">
      <c r="J210" s="144"/>
    </row>
    <row r="211" spans="10:10" x14ac:dyDescent="0.35">
      <c r="J211" s="144"/>
    </row>
    <row r="212" spans="10:10" x14ac:dyDescent="0.35">
      <c r="J212" s="144"/>
    </row>
    <row r="213" spans="10:10" x14ac:dyDescent="0.35">
      <c r="J213" s="144"/>
    </row>
    <row r="214" spans="10:10" x14ac:dyDescent="0.35">
      <c r="J214" s="144"/>
    </row>
    <row r="215" spans="10:10" x14ac:dyDescent="0.35">
      <c r="J215" s="144"/>
    </row>
    <row r="216" spans="10:10" x14ac:dyDescent="0.35">
      <c r="J216" s="144"/>
    </row>
    <row r="217" spans="10:10" x14ac:dyDescent="0.35">
      <c r="J217" s="144"/>
    </row>
    <row r="218" spans="10:10" x14ac:dyDescent="0.35">
      <c r="J218" s="144"/>
    </row>
    <row r="219" spans="10:10" x14ac:dyDescent="0.35">
      <c r="J219" s="144"/>
    </row>
    <row r="220" spans="10:10" x14ac:dyDescent="0.35">
      <c r="J220" s="144"/>
    </row>
    <row r="221" spans="10:10" x14ac:dyDescent="0.35">
      <c r="J221" s="144"/>
    </row>
    <row r="222" spans="10:10" x14ac:dyDescent="0.35">
      <c r="J222" s="144"/>
    </row>
    <row r="223" spans="10:10" x14ac:dyDescent="0.35">
      <c r="J223" s="144"/>
    </row>
    <row r="224" spans="10:10" x14ac:dyDescent="0.35">
      <c r="J224" s="144"/>
    </row>
    <row r="225" spans="10:10" x14ac:dyDescent="0.35">
      <c r="J225" s="144"/>
    </row>
    <row r="226" spans="10:10" x14ac:dyDescent="0.35">
      <c r="J226" s="144"/>
    </row>
    <row r="227" spans="10:10" x14ac:dyDescent="0.35">
      <c r="J227" s="144"/>
    </row>
    <row r="228" spans="10:10" x14ac:dyDescent="0.35">
      <c r="J228" s="144"/>
    </row>
    <row r="229" spans="10:10" x14ac:dyDescent="0.35">
      <c r="J229" s="144"/>
    </row>
    <row r="230" spans="10:10" x14ac:dyDescent="0.35">
      <c r="J230" s="144"/>
    </row>
    <row r="231" spans="10:10" x14ac:dyDescent="0.35">
      <c r="J231" s="144"/>
    </row>
    <row r="232" spans="10:10" x14ac:dyDescent="0.35">
      <c r="J232" s="144"/>
    </row>
    <row r="233" spans="10:10" x14ac:dyDescent="0.35">
      <c r="J233" s="144"/>
    </row>
    <row r="234" spans="10:10" x14ac:dyDescent="0.35">
      <c r="J234" s="144"/>
    </row>
    <row r="235" spans="10:10" x14ac:dyDescent="0.35">
      <c r="J235" s="144"/>
    </row>
    <row r="236" spans="10:10" x14ac:dyDescent="0.35">
      <c r="J236" s="144"/>
    </row>
    <row r="237" spans="10:10" x14ac:dyDescent="0.35">
      <c r="J237" s="144"/>
    </row>
    <row r="238" spans="10:10" x14ac:dyDescent="0.35">
      <c r="J238" s="144"/>
    </row>
    <row r="239" spans="10:10" x14ac:dyDescent="0.35">
      <c r="J239" s="144"/>
    </row>
    <row r="240" spans="10:10" x14ac:dyDescent="0.35">
      <c r="J240" s="144"/>
    </row>
    <row r="241" spans="10:10" x14ac:dyDescent="0.35">
      <c r="J241" s="144"/>
    </row>
    <row r="242" spans="10:10" x14ac:dyDescent="0.35">
      <c r="J242" s="144"/>
    </row>
    <row r="243" spans="10:10" x14ac:dyDescent="0.35">
      <c r="J243" s="144"/>
    </row>
    <row r="244" spans="10:10" x14ac:dyDescent="0.35">
      <c r="J244" s="144"/>
    </row>
    <row r="245" spans="10:10" x14ac:dyDescent="0.35">
      <c r="J245" s="144"/>
    </row>
    <row r="246" spans="10:10" x14ac:dyDescent="0.35">
      <c r="J246" s="144"/>
    </row>
    <row r="247" spans="10:10" x14ac:dyDescent="0.35">
      <c r="J247" s="144"/>
    </row>
    <row r="248" spans="10:10" x14ac:dyDescent="0.35">
      <c r="J248" s="144"/>
    </row>
    <row r="249" spans="10:10" x14ac:dyDescent="0.35">
      <c r="J249" s="144"/>
    </row>
    <row r="250" spans="10:10" x14ac:dyDescent="0.35">
      <c r="J250" s="144"/>
    </row>
    <row r="251" spans="10:10" x14ac:dyDescent="0.35">
      <c r="J251" s="144"/>
    </row>
    <row r="252" spans="10:10" x14ac:dyDescent="0.35">
      <c r="J252" s="144"/>
    </row>
    <row r="253" spans="10:10" x14ac:dyDescent="0.35">
      <c r="J253" s="144"/>
    </row>
    <row r="254" spans="10:10" x14ac:dyDescent="0.35">
      <c r="J254" s="144"/>
    </row>
    <row r="255" spans="10:10" x14ac:dyDescent="0.35">
      <c r="J255" s="144"/>
    </row>
    <row r="256" spans="10:10" x14ac:dyDescent="0.35">
      <c r="J256" s="144"/>
    </row>
    <row r="257" spans="10:10" x14ac:dyDescent="0.35">
      <c r="J257" s="144"/>
    </row>
    <row r="258" spans="10:10" x14ac:dyDescent="0.35">
      <c r="J258" s="144"/>
    </row>
    <row r="259" spans="10:10" x14ac:dyDescent="0.35">
      <c r="J259" s="144"/>
    </row>
    <row r="260" spans="10:10" x14ac:dyDescent="0.35">
      <c r="J260" s="144"/>
    </row>
    <row r="261" spans="10:10" x14ac:dyDescent="0.35">
      <c r="J261" s="144"/>
    </row>
    <row r="262" spans="10:10" x14ac:dyDescent="0.35">
      <c r="J262" s="144"/>
    </row>
    <row r="263" spans="10:10" x14ac:dyDescent="0.35">
      <c r="J263" s="144"/>
    </row>
    <row r="264" spans="10:10" x14ac:dyDescent="0.35">
      <c r="J264" s="144"/>
    </row>
    <row r="265" spans="10:10" x14ac:dyDescent="0.35">
      <c r="J265" s="144"/>
    </row>
    <row r="266" spans="10:10" x14ac:dyDescent="0.35">
      <c r="J266" s="144"/>
    </row>
    <row r="267" spans="10:10" x14ac:dyDescent="0.35">
      <c r="J267" s="144"/>
    </row>
    <row r="268" spans="10:10" x14ac:dyDescent="0.35">
      <c r="J268" s="144"/>
    </row>
    <row r="269" spans="10:10" x14ac:dyDescent="0.35">
      <c r="J269" s="144"/>
    </row>
    <row r="270" spans="10:10" x14ac:dyDescent="0.35">
      <c r="J270" s="144"/>
    </row>
    <row r="271" spans="10:10" x14ac:dyDescent="0.35">
      <c r="J271" s="144"/>
    </row>
    <row r="272" spans="10:10" x14ac:dyDescent="0.35">
      <c r="J272" s="144"/>
    </row>
    <row r="273" spans="10:10" x14ac:dyDescent="0.35">
      <c r="J273" s="144"/>
    </row>
    <row r="274" spans="10:10" x14ac:dyDescent="0.35">
      <c r="J274" s="144"/>
    </row>
    <row r="275" spans="10:10" x14ac:dyDescent="0.35">
      <c r="J275" s="144"/>
    </row>
    <row r="276" spans="10:10" x14ac:dyDescent="0.35">
      <c r="J276" s="144"/>
    </row>
    <row r="277" spans="10:10" x14ac:dyDescent="0.35">
      <c r="J277" s="144"/>
    </row>
    <row r="278" spans="10:10" x14ac:dyDescent="0.35">
      <c r="J278" s="144"/>
    </row>
    <row r="279" spans="10:10" x14ac:dyDescent="0.35">
      <c r="J279" s="144"/>
    </row>
    <row r="280" spans="10:10" x14ac:dyDescent="0.35">
      <c r="J280" s="144"/>
    </row>
    <row r="281" spans="10:10" x14ac:dyDescent="0.35">
      <c r="J281" s="144"/>
    </row>
    <row r="282" spans="10:10" x14ac:dyDescent="0.35">
      <c r="J282" s="144"/>
    </row>
    <row r="283" spans="10:10" x14ac:dyDescent="0.35">
      <c r="J283" s="144"/>
    </row>
    <row r="284" spans="10:10" x14ac:dyDescent="0.35">
      <c r="J284" s="144"/>
    </row>
    <row r="285" spans="10:10" x14ac:dyDescent="0.35">
      <c r="J285" s="144"/>
    </row>
    <row r="286" spans="10:10" x14ac:dyDescent="0.35">
      <c r="J286" s="144"/>
    </row>
    <row r="287" spans="10:10" x14ac:dyDescent="0.35">
      <c r="J287" s="144"/>
    </row>
    <row r="288" spans="10:10" x14ac:dyDescent="0.35">
      <c r="J288" s="144"/>
    </row>
    <row r="289" spans="10:10" x14ac:dyDescent="0.35">
      <c r="J289" s="144"/>
    </row>
    <row r="290" spans="10:10" x14ac:dyDescent="0.35">
      <c r="J290" s="144"/>
    </row>
    <row r="291" spans="10:10" x14ac:dyDescent="0.35">
      <c r="J291" s="144"/>
    </row>
    <row r="292" spans="10:10" x14ac:dyDescent="0.35">
      <c r="J292" s="144"/>
    </row>
    <row r="293" spans="10:10" x14ac:dyDescent="0.35">
      <c r="J293" s="144"/>
    </row>
    <row r="294" spans="10:10" x14ac:dyDescent="0.35">
      <c r="J294" s="144"/>
    </row>
    <row r="295" spans="10:10" x14ac:dyDescent="0.35">
      <c r="J295" s="144"/>
    </row>
    <row r="296" spans="10:10" x14ac:dyDescent="0.35">
      <c r="J296" s="144"/>
    </row>
    <row r="297" spans="10:10" x14ac:dyDescent="0.35">
      <c r="J297" s="144"/>
    </row>
    <row r="298" spans="10:10" x14ac:dyDescent="0.35">
      <c r="J298" s="144"/>
    </row>
    <row r="299" spans="10:10" x14ac:dyDescent="0.35">
      <c r="J299" s="144"/>
    </row>
    <row r="300" spans="10:10" x14ac:dyDescent="0.35">
      <c r="J300" s="144"/>
    </row>
    <row r="301" spans="10:10" x14ac:dyDescent="0.35">
      <c r="J301" s="144"/>
    </row>
    <row r="302" spans="10:10" x14ac:dyDescent="0.35">
      <c r="J302" s="144"/>
    </row>
    <row r="303" spans="10:10" x14ac:dyDescent="0.35">
      <c r="J303" s="144"/>
    </row>
    <row r="304" spans="10:10" x14ac:dyDescent="0.35">
      <c r="J304" s="144"/>
    </row>
    <row r="305" spans="10:10" x14ac:dyDescent="0.35">
      <c r="J305" s="144"/>
    </row>
    <row r="306" spans="10:10" x14ac:dyDescent="0.35">
      <c r="J306" s="144"/>
    </row>
    <row r="307" spans="10:10" x14ac:dyDescent="0.35">
      <c r="J307" s="144"/>
    </row>
    <row r="308" spans="10:10" x14ac:dyDescent="0.35">
      <c r="J308" s="144"/>
    </row>
    <row r="309" spans="10:10" x14ac:dyDescent="0.35">
      <c r="J309" s="144"/>
    </row>
    <row r="310" spans="10:10" x14ac:dyDescent="0.35">
      <c r="J310" s="144"/>
    </row>
    <row r="311" spans="10:10" x14ac:dyDescent="0.35">
      <c r="J311" s="144"/>
    </row>
    <row r="312" spans="10:10" x14ac:dyDescent="0.35">
      <c r="J312" s="144"/>
    </row>
    <row r="313" spans="10:10" x14ac:dyDescent="0.35">
      <c r="J313" s="144"/>
    </row>
    <row r="314" spans="10:10" x14ac:dyDescent="0.35">
      <c r="J314" s="144"/>
    </row>
    <row r="315" spans="10:10" x14ac:dyDescent="0.35">
      <c r="J315" s="144"/>
    </row>
    <row r="316" spans="10:10" x14ac:dyDescent="0.35">
      <c r="J316" s="144"/>
    </row>
    <row r="317" spans="10:10" x14ac:dyDescent="0.35">
      <c r="J317" s="144"/>
    </row>
    <row r="318" spans="10:10" x14ac:dyDescent="0.35">
      <c r="J318" s="144"/>
    </row>
    <row r="319" spans="10:10" x14ac:dyDescent="0.35">
      <c r="J319" s="144"/>
    </row>
    <row r="320" spans="10:10" x14ac:dyDescent="0.35">
      <c r="J320" s="144"/>
    </row>
    <row r="321" spans="10:10" x14ac:dyDescent="0.35">
      <c r="J321" s="144"/>
    </row>
    <row r="322" spans="10:10" x14ac:dyDescent="0.35">
      <c r="J322" s="144"/>
    </row>
    <row r="323" spans="10:10" x14ac:dyDescent="0.35">
      <c r="J323" s="144"/>
    </row>
    <row r="324" spans="10:10" x14ac:dyDescent="0.35">
      <c r="J324" s="144"/>
    </row>
    <row r="325" spans="10:10" x14ac:dyDescent="0.35">
      <c r="J325" s="144"/>
    </row>
    <row r="326" spans="10:10" x14ac:dyDescent="0.35">
      <c r="J326" s="144"/>
    </row>
    <row r="327" spans="10:10" x14ac:dyDescent="0.35">
      <c r="J327" s="144"/>
    </row>
    <row r="328" spans="10:10" x14ac:dyDescent="0.35">
      <c r="J328" s="144"/>
    </row>
    <row r="329" spans="10:10" x14ac:dyDescent="0.35">
      <c r="J329" s="144"/>
    </row>
    <row r="330" spans="10:10" x14ac:dyDescent="0.35">
      <c r="J330" s="144"/>
    </row>
    <row r="331" spans="10:10" x14ac:dyDescent="0.35">
      <c r="J331" s="144"/>
    </row>
    <row r="332" spans="10:10" x14ac:dyDescent="0.35">
      <c r="J332" s="144"/>
    </row>
    <row r="333" spans="10:10" x14ac:dyDescent="0.35">
      <c r="J333" s="144"/>
    </row>
    <row r="334" spans="10:10" x14ac:dyDescent="0.35">
      <c r="J334" s="144"/>
    </row>
    <row r="335" spans="10:10" x14ac:dyDescent="0.35">
      <c r="J335" s="144"/>
    </row>
    <row r="336" spans="10:10" x14ac:dyDescent="0.35">
      <c r="J336" s="144"/>
    </row>
    <row r="337" spans="10:10" x14ac:dyDescent="0.35">
      <c r="J337" s="144"/>
    </row>
    <row r="338" spans="10:10" x14ac:dyDescent="0.35">
      <c r="J338" s="144"/>
    </row>
    <row r="339" spans="10:10" x14ac:dyDescent="0.35">
      <c r="J339" s="144"/>
    </row>
    <row r="340" spans="10:10" x14ac:dyDescent="0.35">
      <c r="J340" s="144"/>
    </row>
    <row r="341" spans="10:10" x14ac:dyDescent="0.35">
      <c r="J341" s="144"/>
    </row>
    <row r="342" spans="10:10" x14ac:dyDescent="0.35">
      <c r="J342" s="144"/>
    </row>
    <row r="343" spans="10:10" x14ac:dyDescent="0.35">
      <c r="J343" s="144"/>
    </row>
    <row r="344" spans="10:10" x14ac:dyDescent="0.35">
      <c r="J344" s="144"/>
    </row>
    <row r="345" spans="10:10" x14ac:dyDescent="0.35">
      <c r="J345" s="144"/>
    </row>
    <row r="346" spans="10:10" x14ac:dyDescent="0.35">
      <c r="J346" s="144"/>
    </row>
    <row r="347" spans="10:10" x14ac:dyDescent="0.35">
      <c r="J347" s="144"/>
    </row>
    <row r="348" spans="10:10" x14ac:dyDescent="0.35">
      <c r="J348" s="144"/>
    </row>
    <row r="349" spans="10:10" x14ac:dyDescent="0.35">
      <c r="J349" s="144"/>
    </row>
    <row r="350" spans="10:10" x14ac:dyDescent="0.35">
      <c r="J350" s="144"/>
    </row>
    <row r="351" spans="10:10" x14ac:dyDescent="0.35">
      <c r="J351" s="144"/>
    </row>
    <row r="352" spans="10:10" x14ac:dyDescent="0.35">
      <c r="J352" s="144"/>
    </row>
    <row r="353" spans="10:10" x14ac:dyDescent="0.35">
      <c r="J353" s="144"/>
    </row>
    <row r="354" spans="10:10" x14ac:dyDescent="0.35">
      <c r="J354" s="144"/>
    </row>
    <row r="355" spans="10:10" x14ac:dyDescent="0.35">
      <c r="J355" s="144"/>
    </row>
    <row r="356" spans="10:10" x14ac:dyDescent="0.35">
      <c r="J356" s="144"/>
    </row>
    <row r="357" spans="10:10" x14ac:dyDescent="0.35">
      <c r="J357" s="144"/>
    </row>
    <row r="358" spans="10:10" x14ac:dyDescent="0.35">
      <c r="J358" s="144"/>
    </row>
    <row r="359" spans="10:10" x14ac:dyDescent="0.35">
      <c r="J359" s="144"/>
    </row>
    <row r="360" spans="10:10" x14ac:dyDescent="0.35">
      <c r="J360" s="144"/>
    </row>
    <row r="361" spans="10:10" x14ac:dyDescent="0.35">
      <c r="J361" s="144"/>
    </row>
    <row r="362" spans="10:10" x14ac:dyDescent="0.35">
      <c r="J362" s="144"/>
    </row>
    <row r="363" spans="10:10" x14ac:dyDescent="0.35">
      <c r="J363" s="144"/>
    </row>
    <row r="364" spans="10:10" x14ac:dyDescent="0.35">
      <c r="J364" s="144"/>
    </row>
    <row r="365" spans="10:10" x14ac:dyDescent="0.35">
      <c r="J365" s="144"/>
    </row>
    <row r="366" spans="10:10" x14ac:dyDescent="0.35">
      <c r="J366" s="144"/>
    </row>
    <row r="367" spans="10:10" x14ac:dyDescent="0.35">
      <c r="J367" s="144"/>
    </row>
    <row r="368" spans="10:10" x14ac:dyDescent="0.35">
      <c r="J368" s="144"/>
    </row>
    <row r="369" spans="10:10" x14ac:dyDescent="0.35">
      <c r="J369" s="144"/>
    </row>
    <row r="370" spans="10:10" x14ac:dyDescent="0.35">
      <c r="J370" s="144"/>
    </row>
    <row r="371" spans="10:10" x14ac:dyDescent="0.35">
      <c r="J371" s="144"/>
    </row>
    <row r="372" spans="10:10" x14ac:dyDescent="0.35">
      <c r="J372" s="144"/>
    </row>
    <row r="373" spans="10:10" x14ac:dyDescent="0.35">
      <c r="J373" s="144"/>
    </row>
    <row r="374" spans="10:10" x14ac:dyDescent="0.35">
      <c r="J374" s="144"/>
    </row>
    <row r="375" spans="10:10" x14ac:dyDescent="0.35">
      <c r="J375" s="144"/>
    </row>
    <row r="376" spans="10:10" x14ac:dyDescent="0.35">
      <c r="J376" s="144"/>
    </row>
    <row r="377" spans="10:10" x14ac:dyDescent="0.35">
      <c r="J377" s="144"/>
    </row>
    <row r="378" spans="10:10" x14ac:dyDescent="0.35">
      <c r="J378" s="144"/>
    </row>
    <row r="379" spans="10:10" x14ac:dyDescent="0.35">
      <c r="J379" s="144"/>
    </row>
    <row r="380" spans="10:10" x14ac:dyDescent="0.35">
      <c r="J380" s="144"/>
    </row>
    <row r="381" spans="10:10" x14ac:dyDescent="0.35">
      <c r="J381" s="144"/>
    </row>
    <row r="382" spans="10:10" x14ac:dyDescent="0.35">
      <c r="J382" s="144"/>
    </row>
    <row r="383" spans="10:10" x14ac:dyDescent="0.35">
      <c r="J383" s="144"/>
    </row>
    <row r="384" spans="10:10" x14ac:dyDescent="0.35">
      <c r="J384" s="144"/>
    </row>
    <row r="385" spans="10:10" x14ac:dyDescent="0.35">
      <c r="J385" s="144"/>
    </row>
    <row r="386" spans="10:10" x14ac:dyDescent="0.35">
      <c r="J386" s="144"/>
    </row>
    <row r="387" spans="10:10" x14ac:dyDescent="0.35">
      <c r="J387" s="144"/>
    </row>
    <row r="388" spans="10:10" x14ac:dyDescent="0.35">
      <c r="J388" s="144"/>
    </row>
    <row r="389" spans="10:10" x14ac:dyDescent="0.35">
      <c r="J389" s="144"/>
    </row>
    <row r="390" spans="10:10" x14ac:dyDescent="0.35">
      <c r="J390" s="144"/>
    </row>
    <row r="391" spans="10:10" x14ac:dyDescent="0.35">
      <c r="J391" s="144"/>
    </row>
    <row r="392" spans="10:10" x14ac:dyDescent="0.35">
      <c r="J392" s="144"/>
    </row>
    <row r="393" spans="10:10" x14ac:dyDescent="0.35">
      <c r="J393" s="144"/>
    </row>
    <row r="394" spans="10:10" x14ac:dyDescent="0.35">
      <c r="J394" s="144"/>
    </row>
    <row r="395" spans="10:10" x14ac:dyDescent="0.35">
      <c r="J395" s="144"/>
    </row>
    <row r="396" spans="10:10" x14ac:dyDescent="0.35">
      <c r="J396" s="144"/>
    </row>
    <row r="397" spans="10:10" x14ac:dyDescent="0.35">
      <c r="J397" s="144"/>
    </row>
    <row r="398" spans="10:10" x14ac:dyDescent="0.35">
      <c r="J398" s="144"/>
    </row>
    <row r="399" spans="10:10" x14ac:dyDescent="0.35">
      <c r="J399" s="144"/>
    </row>
    <row r="400" spans="10:10" x14ac:dyDescent="0.35">
      <c r="J400" s="144"/>
    </row>
    <row r="401" spans="10:10" x14ac:dyDescent="0.35">
      <c r="J401" s="144"/>
    </row>
    <row r="402" spans="10:10" x14ac:dyDescent="0.35">
      <c r="J402" s="144"/>
    </row>
    <row r="403" spans="10:10" x14ac:dyDescent="0.35">
      <c r="J403" s="144"/>
    </row>
    <row r="404" spans="10:10" x14ac:dyDescent="0.35">
      <c r="J404" s="144"/>
    </row>
    <row r="405" spans="10:10" x14ac:dyDescent="0.35">
      <c r="J405" s="144"/>
    </row>
    <row r="406" spans="10:10" x14ac:dyDescent="0.35">
      <c r="J406" s="144"/>
    </row>
    <row r="407" spans="10:10" x14ac:dyDescent="0.35">
      <c r="J407" s="144"/>
    </row>
    <row r="408" spans="10:10" x14ac:dyDescent="0.35">
      <c r="J408" s="144"/>
    </row>
    <row r="409" spans="10:10" x14ac:dyDescent="0.35">
      <c r="J409" s="144"/>
    </row>
    <row r="410" spans="10:10" x14ac:dyDescent="0.35">
      <c r="J410" s="144"/>
    </row>
    <row r="411" spans="10:10" x14ac:dyDescent="0.35">
      <c r="J411" s="144"/>
    </row>
    <row r="412" spans="10:10" x14ac:dyDescent="0.35">
      <c r="J412" s="144"/>
    </row>
    <row r="413" spans="10:10" x14ac:dyDescent="0.35">
      <c r="J413" s="144"/>
    </row>
    <row r="414" spans="10:10" x14ac:dyDescent="0.35">
      <c r="J414" s="144"/>
    </row>
    <row r="415" spans="10:10" x14ac:dyDescent="0.35">
      <c r="J415" s="144"/>
    </row>
    <row r="416" spans="10:10" x14ac:dyDescent="0.35">
      <c r="J416" s="144"/>
    </row>
    <row r="417" spans="10:10" x14ac:dyDescent="0.35">
      <c r="J417" s="144"/>
    </row>
    <row r="418" spans="10:10" x14ac:dyDescent="0.35">
      <c r="J418" s="144"/>
    </row>
    <row r="419" spans="10:10" x14ac:dyDescent="0.35">
      <c r="J419" s="144"/>
    </row>
    <row r="420" spans="10:10" x14ac:dyDescent="0.35">
      <c r="J420" s="144"/>
    </row>
    <row r="421" spans="10:10" x14ac:dyDescent="0.35">
      <c r="J421" s="144"/>
    </row>
    <row r="422" spans="10:10" x14ac:dyDescent="0.35">
      <c r="J422" s="144"/>
    </row>
    <row r="423" spans="10:10" x14ac:dyDescent="0.35">
      <c r="J423" s="144"/>
    </row>
    <row r="424" spans="10:10" x14ac:dyDescent="0.35">
      <c r="J424" s="144"/>
    </row>
    <row r="425" spans="10:10" x14ac:dyDescent="0.35">
      <c r="J425" s="144"/>
    </row>
    <row r="426" spans="10:10" x14ac:dyDescent="0.35">
      <c r="J426" s="144"/>
    </row>
    <row r="427" spans="10:10" x14ac:dyDescent="0.35">
      <c r="J427" s="144"/>
    </row>
    <row r="428" spans="10:10" x14ac:dyDescent="0.35">
      <c r="J428" s="144"/>
    </row>
    <row r="429" spans="10:10" x14ac:dyDescent="0.35">
      <c r="J429" s="144"/>
    </row>
    <row r="430" spans="10:10" x14ac:dyDescent="0.35">
      <c r="J430" s="144"/>
    </row>
    <row r="431" spans="10:10" x14ac:dyDescent="0.35">
      <c r="J431" s="144"/>
    </row>
    <row r="432" spans="10:10" x14ac:dyDescent="0.35">
      <c r="J432" s="144"/>
    </row>
    <row r="433" spans="10:10" x14ac:dyDescent="0.35">
      <c r="J433" s="144"/>
    </row>
    <row r="434" spans="10:10" x14ac:dyDescent="0.35">
      <c r="J434" s="144"/>
    </row>
    <row r="435" spans="10:10" x14ac:dyDescent="0.35">
      <c r="J435" s="144"/>
    </row>
    <row r="436" spans="10:10" x14ac:dyDescent="0.35">
      <c r="J436" s="144"/>
    </row>
    <row r="437" spans="10:10" x14ac:dyDescent="0.35">
      <c r="J437" s="144"/>
    </row>
    <row r="438" spans="10:10" x14ac:dyDescent="0.35">
      <c r="J438" s="144"/>
    </row>
    <row r="439" spans="10:10" x14ac:dyDescent="0.35">
      <c r="J439" s="144"/>
    </row>
    <row r="440" spans="10:10" x14ac:dyDescent="0.35">
      <c r="J440" s="144"/>
    </row>
    <row r="441" spans="10:10" x14ac:dyDescent="0.35">
      <c r="J441" s="144"/>
    </row>
    <row r="442" spans="10:10" x14ac:dyDescent="0.35">
      <c r="J442" s="144"/>
    </row>
    <row r="443" spans="10:10" x14ac:dyDescent="0.35">
      <c r="J443" s="144"/>
    </row>
    <row r="444" spans="10:10" x14ac:dyDescent="0.35">
      <c r="J444" s="144"/>
    </row>
    <row r="445" spans="10:10" x14ac:dyDescent="0.35">
      <c r="J445" s="144"/>
    </row>
    <row r="446" spans="10:10" x14ac:dyDescent="0.35">
      <c r="J446" s="144"/>
    </row>
    <row r="447" spans="10:10" x14ac:dyDescent="0.35">
      <c r="J447" s="144"/>
    </row>
    <row r="448" spans="10:10" x14ac:dyDescent="0.35">
      <c r="J448" s="144"/>
    </row>
    <row r="449" spans="10:10" x14ac:dyDescent="0.35">
      <c r="J449" s="144"/>
    </row>
    <row r="450" spans="10:10" x14ac:dyDescent="0.35">
      <c r="J450" s="144"/>
    </row>
    <row r="451" spans="10:10" x14ac:dyDescent="0.35">
      <c r="J451" s="144"/>
    </row>
    <row r="452" spans="10:10" x14ac:dyDescent="0.35">
      <c r="J452" s="144"/>
    </row>
    <row r="453" spans="10:10" x14ac:dyDescent="0.35">
      <c r="J453" s="144"/>
    </row>
    <row r="454" spans="10:10" x14ac:dyDescent="0.35">
      <c r="J454" s="144"/>
    </row>
    <row r="455" spans="10:10" x14ac:dyDescent="0.35">
      <c r="J455" s="144"/>
    </row>
    <row r="456" spans="10:10" x14ac:dyDescent="0.35">
      <c r="J456" s="144"/>
    </row>
    <row r="457" spans="10:10" x14ac:dyDescent="0.35">
      <c r="J457" s="144"/>
    </row>
    <row r="458" spans="10:10" x14ac:dyDescent="0.35">
      <c r="J458" s="144"/>
    </row>
    <row r="459" spans="10:10" x14ac:dyDescent="0.35">
      <c r="J459" s="144"/>
    </row>
    <row r="460" spans="10:10" x14ac:dyDescent="0.35">
      <c r="J460" s="144"/>
    </row>
    <row r="461" spans="10:10" x14ac:dyDescent="0.35">
      <c r="J461" s="144"/>
    </row>
    <row r="462" spans="10:10" x14ac:dyDescent="0.35">
      <c r="J462" s="144"/>
    </row>
    <row r="463" spans="10:10" x14ac:dyDescent="0.35">
      <c r="J463" s="144"/>
    </row>
    <row r="464" spans="10:10" x14ac:dyDescent="0.35">
      <c r="J464" s="144"/>
    </row>
    <row r="465" spans="10:10" x14ac:dyDescent="0.35">
      <c r="J465" s="144"/>
    </row>
    <row r="466" spans="10:10" x14ac:dyDescent="0.35">
      <c r="J466" s="144"/>
    </row>
    <row r="467" spans="10:10" x14ac:dyDescent="0.35">
      <c r="J467" s="144"/>
    </row>
    <row r="468" spans="10:10" x14ac:dyDescent="0.35">
      <c r="J468" s="144"/>
    </row>
    <row r="469" spans="10:10" x14ac:dyDescent="0.35">
      <c r="J469" s="144"/>
    </row>
    <row r="470" spans="10:10" x14ac:dyDescent="0.35">
      <c r="J470" s="144"/>
    </row>
    <row r="471" spans="10:10" x14ac:dyDescent="0.35">
      <c r="J471" s="144"/>
    </row>
    <row r="472" spans="10:10" x14ac:dyDescent="0.35">
      <c r="J472" s="144"/>
    </row>
    <row r="473" spans="10:10" x14ac:dyDescent="0.35">
      <c r="J473" s="144"/>
    </row>
    <row r="474" spans="10:10" x14ac:dyDescent="0.35">
      <c r="J474" s="144"/>
    </row>
    <row r="475" spans="10:10" x14ac:dyDescent="0.35">
      <c r="J475" s="144"/>
    </row>
    <row r="476" spans="10:10" x14ac:dyDescent="0.35">
      <c r="J476" s="144"/>
    </row>
    <row r="477" spans="10:10" x14ac:dyDescent="0.35">
      <c r="J477" s="144"/>
    </row>
    <row r="478" spans="10:10" x14ac:dyDescent="0.35">
      <c r="J478" s="144"/>
    </row>
    <row r="479" spans="10:10" x14ac:dyDescent="0.35">
      <c r="J479" s="144"/>
    </row>
    <row r="480" spans="10:10" x14ac:dyDescent="0.35">
      <c r="J480" s="144"/>
    </row>
    <row r="481" spans="10:10" x14ac:dyDescent="0.35">
      <c r="J481" s="144"/>
    </row>
    <row r="482" spans="10:10" x14ac:dyDescent="0.35">
      <c r="J482" s="144"/>
    </row>
    <row r="483" spans="10:10" x14ac:dyDescent="0.35">
      <c r="J483" s="144"/>
    </row>
    <row r="484" spans="10:10" x14ac:dyDescent="0.35">
      <c r="J484" s="144"/>
    </row>
    <row r="485" spans="10:10" x14ac:dyDescent="0.35">
      <c r="J485" s="144"/>
    </row>
    <row r="486" spans="10:10" x14ac:dyDescent="0.35">
      <c r="J486" s="144"/>
    </row>
    <row r="487" spans="10:10" x14ac:dyDescent="0.35">
      <c r="J487" s="144"/>
    </row>
    <row r="488" spans="10:10" x14ac:dyDescent="0.35">
      <c r="J488" s="144"/>
    </row>
    <row r="489" spans="10:10" x14ac:dyDescent="0.35">
      <c r="J489" s="144"/>
    </row>
    <row r="490" spans="10:10" x14ac:dyDescent="0.35">
      <c r="J490" s="144"/>
    </row>
    <row r="491" spans="10:10" x14ac:dyDescent="0.35">
      <c r="J491" s="144"/>
    </row>
    <row r="492" spans="10:10" x14ac:dyDescent="0.35">
      <c r="J492" s="144"/>
    </row>
    <row r="493" spans="10:10" x14ac:dyDescent="0.35">
      <c r="J493" s="144"/>
    </row>
    <row r="494" spans="10:10" x14ac:dyDescent="0.35">
      <c r="J494" s="144"/>
    </row>
    <row r="495" spans="10:10" x14ac:dyDescent="0.35">
      <c r="J495" s="144"/>
    </row>
    <row r="496" spans="10:10" x14ac:dyDescent="0.35">
      <c r="J496" s="144"/>
    </row>
    <row r="497" spans="10:10" x14ac:dyDescent="0.35">
      <c r="J497" s="144"/>
    </row>
    <row r="498" spans="10:10" x14ac:dyDescent="0.35">
      <c r="J498" s="144"/>
    </row>
    <row r="499" spans="10:10" x14ac:dyDescent="0.35">
      <c r="J499" s="144"/>
    </row>
    <row r="500" spans="10:10" x14ac:dyDescent="0.35">
      <c r="J500" s="144"/>
    </row>
    <row r="501" spans="10:10" x14ac:dyDescent="0.35">
      <c r="J501" s="144"/>
    </row>
    <row r="502" spans="10:10" x14ac:dyDescent="0.35">
      <c r="J502" s="144"/>
    </row>
    <row r="503" spans="10:10" x14ac:dyDescent="0.35">
      <c r="J503" s="144"/>
    </row>
    <row r="504" spans="10:10" x14ac:dyDescent="0.35">
      <c r="J504" s="144"/>
    </row>
    <row r="505" spans="10:10" x14ac:dyDescent="0.35">
      <c r="J505" s="144"/>
    </row>
    <row r="506" spans="10:10" x14ac:dyDescent="0.35">
      <c r="J506" s="144"/>
    </row>
    <row r="507" spans="10:10" x14ac:dyDescent="0.35">
      <c r="J507" s="144"/>
    </row>
    <row r="508" spans="10:10" x14ac:dyDescent="0.35">
      <c r="J508" s="144"/>
    </row>
    <row r="509" spans="10:10" x14ac:dyDescent="0.35">
      <c r="J509" s="144"/>
    </row>
    <row r="510" spans="10:10" x14ac:dyDescent="0.35">
      <c r="J510" s="144"/>
    </row>
    <row r="511" spans="10:10" x14ac:dyDescent="0.35">
      <c r="J511" s="144"/>
    </row>
    <row r="512" spans="10:10" x14ac:dyDescent="0.35">
      <c r="J512" s="144"/>
    </row>
    <row r="513" spans="10:10" x14ac:dyDescent="0.35">
      <c r="J513" s="144"/>
    </row>
    <row r="514" spans="10:10" x14ac:dyDescent="0.35">
      <c r="J514" s="144"/>
    </row>
    <row r="515" spans="10:10" x14ac:dyDescent="0.35">
      <c r="J515" s="144"/>
    </row>
    <row r="516" spans="10:10" x14ac:dyDescent="0.35">
      <c r="J516" s="144"/>
    </row>
    <row r="517" spans="10:10" x14ac:dyDescent="0.35">
      <c r="J517" s="144"/>
    </row>
    <row r="518" spans="10:10" x14ac:dyDescent="0.35">
      <c r="J518" s="144"/>
    </row>
    <row r="519" spans="10:10" x14ac:dyDescent="0.35">
      <c r="J519" s="144"/>
    </row>
    <row r="520" spans="10:10" x14ac:dyDescent="0.35">
      <c r="J520" s="144"/>
    </row>
    <row r="521" spans="10:10" x14ac:dyDescent="0.35">
      <c r="J521" s="144"/>
    </row>
    <row r="522" spans="10:10" x14ac:dyDescent="0.35">
      <c r="J522" s="144"/>
    </row>
    <row r="523" spans="10:10" x14ac:dyDescent="0.35">
      <c r="J523" s="144"/>
    </row>
    <row r="524" spans="10:10" x14ac:dyDescent="0.35">
      <c r="J524" s="144"/>
    </row>
    <row r="525" spans="10:10" x14ac:dyDescent="0.35">
      <c r="J525" s="144"/>
    </row>
    <row r="526" spans="10:10" x14ac:dyDescent="0.35">
      <c r="J526" s="144"/>
    </row>
    <row r="527" spans="10:10" x14ac:dyDescent="0.35">
      <c r="J527" s="144"/>
    </row>
    <row r="528" spans="10:10" x14ac:dyDescent="0.35">
      <c r="J528" s="144"/>
    </row>
    <row r="529" spans="10:10" x14ac:dyDescent="0.35">
      <c r="J529" s="144"/>
    </row>
    <row r="530" spans="10:10" x14ac:dyDescent="0.35">
      <c r="J530" s="144"/>
    </row>
    <row r="531" spans="10:10" x14ac:dyDescent="0.35">
      <c r="J531" s="144"/>
    </row>
    <row r="532" spans="10:10" x14ac:dyDescent="0.35">
      <c r="J532" s="144"/>
    </row>
    <row r="533" spans="10:10" x14ac:dyDescent="0.35">
      <c r="J533" s="144"/>
    </row>
    <row r="534" spans="10:10" x14ac:dyDescent="0.35">
      <c r="J534" s="144"/>
    </row>
    <row r="535" spans="10:10" x14ac:dyDescent="0.35">
      <c r="J535" s="144"/>
    </row>
    <row r="536" spans="10:10" x14ac:dyDescent="0.35">
      <c r="J536" s="144"/>
    </row>
    <row r="537" spans="10:10" x14ac:dyDescent="0.35">
      <c r="J537" s="144"/>
    </row>
    <row r="538" spans="10:10" x14ac:dyDescent="0.35">
      <c r="J538" s="144"/>
    </row>
    <row r="539" spans="10:10" x14ac:dyDescent="0.35">
      <c r="J539" s="144"/>
    </row>
    <row r="540" spans="10:10" x14ac:dyDescent="0.35">
      <c r="J540" s="144"/>
    </row>
    <row r="541" spans="10:10" x14ac:dyDescent="0.35">
      <c r="J541" s="144"/>
    </row>
    <row r="542" spans="10:10" x14ac:dyDescent="0.35">
      <c r="J542" s="144"/>
    </row>
    <row r="543" spans="10:10" x14ac:dyDescent="0.35">
      <c r="J543" s="144"/>
    </row>
    <row r="544" spans="10:10" x14ac:dyDescent="0.35">
      <c r="J544" s="144"/>
    </row>
    <row r="545" spans="10:10" x14ac:dyDescent="0.35">
      <c r="J545" s="144"/>
    </row>
    <row r="546" spans="10:10" x14ac:dyDescent="0.35">
      <c r="J546" s="144"/>
    </row>
    <row r="547" spans="10:10" x14ac:dyDescent="0.35">
      <c r="J547" s="144"/>
    </row>
    <row r="548" spans="10:10" x14ac:dyDescent="0.35">
      <c r="J548" s="144"/>
    </row>
    <row r="549" spans="10:10" x14ac:dyDescent="0.35">
      <c r="J549" s="144"/>
    </row>
    <row r="550" spans="10:10" x14ac:dyDescent="0.35">
      <c r="J550" s="144"/>
    </row>
    <row r="551" spans="10:10" x14ac:dyDescent="0.35">
      <c r="J551" s="144"/>
    </row>
    <row r="552" spans="10:10" x14ac:dyDescent="0.35">
      <c r="J552" s="144"/>
    </row>
    <row r="553" spans="10:10" x14ac:dyDescent="0.35">
      <c r="J553" s="144"/>
    </row>
    <row r="554" spans="10:10" x14ac:dyDescent="0.35">
      <c r="J554" s="144"/>
    </row>
    <row r="555" spans="10:10" x14ac:dyDescent="0.35">
      <c r="J555" s="144"/>
    </row>
    <row r="556" spans="10:10" x14ac:dyDescent="0.35">
      <c r="J556" s="144"/>
    </row>
    <row r="557" spans="10:10" x14ac:dyDescent="0.35">
      <c r="J557" s="144"/>
    </row>
    <row r="558" spans="10:10" x14ac:dyDescent="0.35">
      <c r="J558" s="144"/>
    </row>
    <row r="559" spans="10:10" x14ac:dyDescent="0.35">
      <c r="J559" s="144"/>
    </row>
    <row r="560" spans="10:10" x14ac:dyDescent="0.35">
      <c r="J560" s="144"/>
    </row>
    <row r="561" spans="10:10" x14ac:dyDescent="0.35">
      <c r="J561" s="144"/>
    </row>
    <row r="562" spans="10:10" x14ac:dyDescent="0.35">
      <c r="J562" s="144"/>
    </row>
    <row r="563" spans="10:10" x14ac:dyDescent="0.35">
      <c r="J563" s="144"/>
    </row>
    <row r="564" spans="10:10" x14ac:dyDescent="0.35">
      <c r="J564" s="144"/>
    </row>
    <row r="565" spans="10:10" x14ac:dyDescent="0.35">
      <c r="J565" s="144"/>
    </row>
    <row r="566" spans="10:10" x14ac:dyDescent="0.35">
      <c r="J566" s="144"/>
    </row>
    <row r="567" spans="10:10" x14ac:dyDescent="0.35">
      <c r="J567" s="144"/>
    </row>
    <row r="568" spans="10:10" x14ac:dyDescent="0.35">
      <c r="J568" s="144"/>
    </row>
    <row r="569" spans="10:10" x14ac:dyDescent="0.35">
      <c r="J569" s="144"/>
    </row>
    <row r="570" spans="10:10" x14ac:dyDescent="0.35">
      <c r="J570" s="144"/>
    </row>
    <row r="571" spans="10:10" x14ac:dyDescent="0.35">
      <c r="J571" s="144"/>
    </row>
    <row r="572" spans="10:10" x14ac:dyDescent="0.35">
      <c r="J572" s="144"/>
    </row>
    <row r="573" spans="10:10" x14ac:dyDescent="0.35">
      <c r="J573" s="144"/>
    </row>
    <row r="574" spans="10:10" x14ac:dyDescent="0.35">
      <c r="J574" s="144"/>
    </row>
    <row r="575" spans="10:10" x14ac:dyDescent="0.35">
      <c r="J575" s="144"/>
    </row>
    <row r="576" spans="10:10" x14ac:dyDescent="0.35">
      <c r="J576" s="144"/>
    </row>
    <row r="577" spans="10:10" x14ac:dyDescent="0.35">
      <c r="J577" s="144"/>
    </row>
    <row r="578" spans="10:10" x14ac:dyDescent="0.35">
      <c r="J578" s="144"/>
    </row>
    <row r="579" spans="10:10" x14ac:dyDescent="0.35">
      <c r="J579" s="144"/>
    </row>
    <row r="580" spans="10:10" x14ac:dyDescent="0.35">
      <c r="J580" s="144"/>
    </row>
    <row r="581" spans="10:10" x14ac:dyDescent="0.35">
      <c r="J581" s="144"/>
    </row>
    <row r="582" spans="10:10" x14ac:dyDescent="0.35">
      <c r="J582" s="144"/>
    </row>
    <row r="583" spans="10:10" x14ac:dyDescent="0.35">
      <c r="J583" s="144"/>
    </row>
    <row r="584" spans="10:10" x14ac:dyDescent="0.35">
      <c r="J584" s="144"/>
    </row>
    <row r="585" spans="10:10" x14ac:dyDescent="0.35">
      <c r="J585" s="144"/>
    </row>
    <row r="586" spans="10:10" x14ac:dyDescent="0.35">
      <c r="J586" s="144"/>
    </row>
    <row r="587" spans="10:10" x14ac:dyDescent="0.35">
      <c r="J587" s="144"/>
    </row>
    <row r="588" spans="10:10" x14ac:dyDescent="0.35">
      <c r="J588" s="144"/>
    </row>
    <row r="589" spans="10:10" x14ac:dyDescent="0.35">
      <c r="J589" s="144"/>
    </row>
    <row r="590" spans="10:10" x14ac:dyDescent="0.35">
      <c r="J590" s="144"/>
    </row>
    <row r="591" spans="10:10" x14ac:dyDescent="0.35">
      <c r="J591" s="144"/>
    </row>
    <row r="592" spans="10:10" x14ac:dyDescent="0.35">
      <c r="J592" s="144"/>
    </row>
    <row r="593" spans="10:10" x14ac:dyDescent="0.35">
      <c r="J593" s="144"/>
    </row>
    <row r="594" spans="10:10" x14ac:dyDescent="0.35">
      <c r="J594" s="144"/>
    </row>
    <row r="595" spans="10:10" x14ac:dyDescent="0.35">
      <c r="J595" s="144"/>
    </row>
    <row r="596" spans="10:10" x14ac:dyDescent="0.35">
      <c r="J596" s="144"/>
    </row>
    <row r="597" spans="10:10" x14ac:dyDescent="0.35">
      <c r="J597" s="144"/>
    </row>
    <row r="598" spans="10:10" x14ac:dyDescent="0.35">
      <c r="J598" s="144"/>
    </row>
    <row r="599" spans="10:10" x14ac:dyDescent="0.35">
      <c r="J599" s="144"/>
    </row>
    <row r="600" spans="10:10" x14ac:dyDescent="0.35">
      <c r="J600" s="144"/>
    </row>
    <row r="601" spans="10:10" x14ac:dyDescent="0.35">
      <c r="J601" s="144"/>
    </row>
    <row r="602" spans="10:10" x14ac:dyDescent="0.35">
      <c r="J602" s="144"/>
    </row>
    <row r="603" spans="10:10" x14ac:dyDescent="0.35">
      <c r="J603" s="144"/>
    </row>
    <row r="604" spans="10:10" x14ac:dyDescent="0.35">
      <c r="J604" s="144"/>
    </row>
    <row r="605" spans="10:10" x14ac:dyDescent="0.35">
      <c r="J605" s="144"/>
    </row>
    <row r="606" spans="10:10" x14ac:dyDescent="0.35">
      <c r="J606" s="144"/>
    </row>
    <row r="607" spans="10:10" x14ac:dyDescent="0.35">
      <c r="J607" s="144"/>
    </row>
    <row r="608" spans="10:10" x14ac:dyDescent="0.35">
      <c r="J608" s="144"/>
    </row>
    <row r="609" spans="10:10" x14ac:dyDescent="0.35">
      <c r="J609" s="144"/>
    </row>
    <row r="610" spans="10:10" x14ac:dyDescent="0.35">
      <c r="J610" s="144"/>
    </row>
    <row r="611" spans="10:10" x14ac:dyDescent="0.35">
      <c r="J611" s="144"/>
    </row>
    <row r="612" spans="10:10" x14ac:dyDescent="0.35">
      <c r="J612" s="144"/>
    </row>
    <row r="613" spans="10:10" x14ac:dyDescent="0.35">
      <c r="J613" s="144"/>
    </row>
    <row r="614" spans="10:10" x14ac:dyDescent="0.35">
      <c r="J614" s="144"/>
    </row>
    <row r="615" spans="10:10" x14ac:dyDescent="0.35">
      <c r="J615" s="144"/>
    </row>
    <row r="616" spans="10:10" x14ac:dyDescent="0.35">
      <c r="J616" s="144"/>
    </row>
  </sheetData>
  <pageMargins left="0.7" right="0.7" top="0.75" bottom="0.75" header="0.3" footer="0.3"/>
  <pageSetup paperSize="9" orientation="portrait" r:id="rId1"/>
  <ignoredErrors>
    <ignoredError sqref="M2 Q2" evalError="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AA619"/>
  <sheetViews>
    <sheetView topLeftCell="K1" zoomScale="80" zoomScaleNormal="80" workbookViewId="0">
      <selection activeCell="A560" sqref="A560:H619"/>
    </sheetView>
  </sheetViews>
  <sheetFormatPr defaultColWidth="8.58203125" defaultRowHeight="12.5" x14ac:dyDescent="0.25"/>
  <cols>
    <col min="1" max="1" width="25.58203125" style="1" customWidth="1"/>
    <col min="2" max="2" width="30.58203125" style="1" customWidth="1"/>
    <col min="3" max="3" width="52.08203125" style="1" customWidth="1"/>
    <col min="4" max="4" width="47.58203125" style="1" customWidth="1"/>
    <col min="5" max="5" width="19.58203125" style="1" customWidth="1"/>
    <col min="6" max="6" width="31.58203125" style="1" customWidth="1"/>
    <col min="7" max="7" width="31.08203125" style="1" customWidth="1"/>
    <col min="8" max="8" width="21.9140625" style="1" customWidth="1"/>
    <col min="9" max="9" width="22.08203125" style="1" customWidth="1"/>
    <col min="10" max="10" width="26.08203125" style="1" customWidth="1"/>
    <col min="11" max="11" width="30.58203125" style="1" customWidth="1"/>
    <col min="12" max="12" width="14.58203125" style="1" bestFit="1" customWidth="1"/>
    <col min="13" max="13" width="15" style="1" bestFit="1" customWidth="1"/>
    <col min="14" max="25" width="8.58203125" style="1"/>
    <col min="26" max="26" width="12.58203125" style="1" bestFit="1" customWidth="1"/>
    <col min="27" max="16384" width="8.58203125" style="1"/>
  </cols>
  <sheetData>
    <row r="1" spans="1:27" x14ac:dyDescent="0.25">
      <c r="A1" s="1" t="s">
        <v>390</v>
      </c>
      <c r="Z1" s="1" t="s">
        <v>282</v>
      </c>
      <c r="AA1" s="1" t="s">
        <v>753</v>
      </c>
    </row>
    <row r="2" spans="1:27" ht="13" x14ac:dyDescent="0.3">
      <c r="B2" s="2" t="s">
        <v>92</v>
      </c>
    </row>
    <row r="3" spans="1:27" x14ac:dyDescent="0.25">
      <c r="B3" s="159" t="s">
        <v>89</v>
      </c>
      <c r="C3" s="159" t="s">
        <v>43</v>
      </c>
      <c r="D3" s="159" t="s">
        <v>45</v>
      </c>
      <c r="E3" s="159" t="s">
        <v>91</v>
      </c>
      <c r="F3" s="159" t="s">
        <v>224</v>
      </c>
      <c r="G3" s="159" t="s">
        <v>48</v>
      </c>
      <c r="H3" s="159" t="s">
        <v>222</v>
      </c>
      <c r="I3" s="159" t="s">
        <v>223</v>
      </c>
      <c r="J3" s="159"/>
      <c r="K3" s="159" t="s">
        <v>221</v>
      </c>
      <c r="L3" s="159"/>
      <c r="M3" s="159" t="s">
        <v>387</v>
      </c>
      <c r="N3" s="159" t="s">
        <v>284</v>
      </c>
    </row>
    <row r="4" spans="1:27" hidden="1" x14ac:dyDescent="0.25">
      <c r="B4" s="159" t="s">
        <v>88</v>
      </c>
      <c r="C4" s="161" t="s">
        <v>52</v>
      </c>
      <c r="D4" s="160" t="s">
        <v>44</v>
      </c>
      <c r="E4" s="159" t="s">
        <v>90</v>
      </c>
      <c r="F4" s="159" t="str">
        <f t="array" ref="F4">IFERROR(INDEX($C$4:$C$18, MATCH(0, COUNTIF($F$3:F3, $C$4:$C$18&amp;"") + IF($C$4:$C$18="",1,0), 0)), "")</f>
        <v>--Select--</v>
      </c>
      <c r="G4" s="159" t="s">
        <v>47</v>
      </c>
      <c r="H4" s="159" t="str">
        <f t="array" ref="H4">IFERROR(INDEX($B$4:$B$18, MATCH(0, COUNTIF($H$3:H3, $B$4:$B$18&amp;"") + IF($B$4:$B$18="",1,0), 0)), "")</f>
        <v>[Impact Outcome Reference (Name)]</v>
      </c>
      <c r="I4" s="159" t="str">
        <f t="array" ref="I4">IFERROR(IF(INDEX($C$4:$C$18,MATCH(LEFT(H4,255),LEFT($B$4:$B$18,255),0))=0,"",INDEX($C$4:$C$18,MATCH(LEFT(H4,255),LEFT($B$4:$B$18,255),0))),"")</f>
        <v>--Select--</v>
      </c>
      <c r="J4" s="159"/>
      <c r="K4" s="160" t="s">
        <v>220</v>
      </c>
      <c r="L4" s="159"/>
      <c r="M4" s="159" t="s">
        <v>386</v>
      </c>
      <c r="N4" s="159" t="s">
        <v>283</v>
      </c>
    </row>
    <row r="5" spans="1:27" s="9" customFormat="1" x14ac:dyDescent="0.25">
      <c r="B5" s="159" t="s">
        <v>988</v>
      </c>
      <c r="C5" s="161" t="s">
        <v>989</v>
      </c>
      <c r="D5" s="160" t="s">
        <v>2008</v>
      </c>
      <c r="E5" s="159" t="s">
        <v>979</v>
      </c>
      <c r="F5" s="159" t="str">
        <f t="array" ref="F5">IFERROR(INDEX($C$4:$C$18, MATCH(0, COUNTIF($F$3:F4, $C$4:$C$18&amp;"") + IF($C$4:$C$18="",1,0), 0)), "")</f>
        <v>HIV I-13 Percentage of people living with HIV</v>
      </c>
      <c r="G5" s="159" t="s">
        <v>2009</v>
      </c>
      <c r="H5" s="159" t="str">
        <f t="array" ref="H5">IFERROR(INDEX($B$4:$B$18, MATCH(0, COUNTIF($H$3:H4, $B$4:$B$18&amp;"") + IF($B$4:$B$18="",1,0), 0)), "")</f>
        <v>IOR-00079</v>
      </c>
      <c r="I5" s="159" t="str">
        <f t="array" ref="I5">IFERROR(IF(INDEX($C$4:$C$18,MATCH(LEFT(H5,255),LEFT($B$4:$B$18,255),0))=0,"",INDEX($C$4:$C$18,MATCH(LEFT(H5,255),LEFT($B$4:$B$18,255),0))),"")</f>
        <v>HIV I-13 Percentage of people living with HIV</v>
      </c>
      <c r="J5" s="159"/>
      <c r="K5" s="160" t="s">
        <v>2010</v>
      </c>
      <c r="L5" s="159"/>
      <c r="M5" s="159" t="s">
        <v>266</v>
      </c>
      <c r="N5" s="159" t="s">
        <v>753</v>
      </c>
    </row>
    <row r="6" spans="1:27" s="9" customFormat="1" x14ac:dyDescent="0.25">
      <c r="B6" s="159" t="s">
        <v>1017</v>
      </c>
      <c r="C6" s="161" t="s">
        <v>1018</v>
      </c>
      <c r="D6" s="160" t="s">
        <v>2008</v>
      </c>
      <c r="E6" s="159" t="s">
        <v>979</v>
      </c>
      <c r="F6" s="159" t="str">
        <f t="array" ref="F6">IFERROR(INDEX($C$4:$C$18, MATCH(0, COUNTIF($F$3:F5, $C$4:$C$18&amp;"") + IF($C$4:$C$18="",1,0), 0)), "")</f>
        <v>HIV I-14 Number of new HIV infections per 1000 uninfected population</v>
      </c>
      <c r="G6" s="159" t="s">
        <v>2011</v>
      </c>
      <c r="H6" s="159" t="str">
        <f t="array" ref="H6">IFERROR(INDEX($B$4:$B$18, MATCH(0, COUNTIF($H$3:H5, $B$4:$B$18&amp;"") + IF($B$4:$B$18="",1,0), 0)), "")</f>
        <v>IOR-00080</v>
      </c>
      <c r="I6" s="159" t="str">
        <f t="array" ref="I6">IFERROR(IF(INDEX($C$4:$C$18,MATCH(LEFT(H6,255),LEFT($B$4:$B$18,255),0))=0,"",INDEX($C$4:$C$18,MATCH(LEFT(H6,255),LEFT($B$4:$B$18,255),0))),"")</f>
        <v>HIV I-14 Number of new HIV infections per 1000 uninfected population</v>
      </c>
      <c r="J6" s="159"/>
      <c r="K6" s="160" t="s">
        <v>2012</v>
      </c>
      <c r="L6" s="159"/>
      <c r="M6" s="159" t="s">
        <v>266</v>
      </c>
      <c r="N6" s="159" t="s">
        <v>753</v>
      </c>
    </row>
    <row r="7" spans="1:27" s="9" customFormat="1" x14ac:dyDescent="0.25">
      <c r="B7" s="159" t="s">
        <v>1035</v>
      </c>
      <c r="C7" s="161" t="s">
        <v>1036</v>
      </c>
      <c r="D7" s="160" t="s">
        <v>2013</v>
      </c>
      <c r="E7" s="159" t="s">
        <v>979</v>
      </c>
      <c r="F7" s="159" t="str">
        <f t="array" ref="F7">IFERROR(INDEX($C$4:$C$18, MATCH(0, COUNTIF($F$3:F6, $C$4:$C$18&amp;"") + IF($C$4:$C$18="",1,0), 0)), "")</f>
        <v>HIV I-4 Number of AIDS-related deaths per 100,000 population</v>
      </c>
      <c r="G7" s="159" t="s">
        <v>2014</v>
      </c>
      <c r="H7" s="159" t="str">
        <f t="array" ref="H7">IFERROR(INDEX($B$4:$B$18, MATCH(0, COUNTIF($H$3:H6, $B$4:$B$18&amp;"") + IF($B$4:$B$18="",1,0), 0)), "")</f>
        <v>IOR-00081</v>
      </c>
      <c r="I7" s="159" t="str">
        <f t="array" ref="I7">IFERROR(IF(INDEX($C$4:$C$18,MATCH(LEFT(H7,255),LEFT($B$4:$B$18,255),0))=0,"",INDEX($C$4:$C$18,MATCH(LEFT(H7,255),LEFT($B$4:$B$18,255),0))),"")</f>
        <v>HIV I-4 Number of AIDS-related deaths per 100,000 population</v>
      </c>
      <c r="J7" s="159"/>
      <c r="K7" s="160" t="s">
        <v>2015</v>
      </c>
      <c r="L7" s="159"/>
      <c r="M7" s="159" t="s">
        <v>266</v>
      </c>
      <c r="N7" s="159" t="s">
        <v>753</v>
      </c>
    </row>
    <row r="8" spans="1:27" s="9" customFormat="1" x14ac:dyDescent="0.25">
      <c r="B8" s="159" t="s">
        <v>2016</v>
      </c>
      <c r="C8" s="161" t="s">
        <v>2017</v>
      </c>
      <c r="D8" s="160"/>
      <c r="E8" s="159" t="s">
        <v>979</v>
      </c>
      <c r="F8" s="159" t="str">
        <f t="array" ref="F8">IFERROR(INDEX($C$4:$C$18, MATCH(0, COUNTIF($F$3:F7, $C$4:$C$18&amp;"") + IF($C$4:$C$18="",1,0), 0)), "")</f>
        <v>HIV I-6 Estimated percentage of children newly infected with HIV from mother-to-child transmission among women living with HIV delivering in the past 12 months</v>
      </c>
      <c r="G8" s="159" t="s">
        <v>2018</v>
      </c>
      <c r="H8" s="159" t="str">
        <f t="array" ref="H8">IFERROR(INDEX($B$4:$B$18, MATCH(0, COUNTIF($H$3:H7, $B$4:$B$18&amp;"") + IF($B$4:$B$18="",1,0), 0)), "")</f>
        <v>IOR-00082</v>
      </c>
      <c r="I8" s="159" t="str">
        <f t="array" ref="I8">IFERROR(IF(INDEX($C$4:$C$18,MATCH(LEFT(H8,255),LEFT($B$4:$B$18,255),0))=0,"",INDEX($C$4:$C$18,MATCH(LEFT(H8,255),LEFT($B$4:$B$18,255),0))),"")</f>
        <v>HIV I-6 Estimated percentage of children newly infected with HIV from mother-to-child transmission among women living with HIV delivering in the past 12 months</v>
      </c>
      <c r="J8" s="159"/>
      <c r="K8" s="160" t="s">
        <v>2019</v>
      </c>
      <c r="L8" s="159"/>
      <c r="M8" s="159" t="s">
        <v>266</v>
      </c>
      <c r="N8" s="159" t="s">
        <v>753</v>
      </c>
    </row>
    <row r="9" spans="1:27" s="9" customFormat="1" x14ac:dyDescent="0.25">
      <c r="B9" s="159" t="s">
        <v>1057</v>
      </c>
      <c r="C9" s="161" t="s">
        <v>1058</v>
      </c>
      <c r="D9" s="160" t="s">
        <v>1010</v>
      </c>
      <c r="E9" s="159" t="s">
        <v>979</v>
      </c>
      <c r="F9" s="159" t="str">
        <f t="array" ref="F9">IFERROR(INDEX($C$4:$C$18, MATCH(0, COUNTIF($F$3:F8, $C$4:$C$18&amp;"") + IF($C$4:$C$18="",1,0), 0)), "")</f>
        <v>HIV I-9a⁽ᴹ⁾ Percentage of men who have sex with men who are living with HIV</v>
      </c>
      <c r="G9" s="159" t="s">
        <v>2020</v>
      </c>
      <c r="H9" s="159" t="str">
        <f t="array" ref="H9">IFERROR(INDEX($B$4:$B$18, MATCH(0, COUNTIF($H$3:H8, $B$4:$B$18&amp;"") + IF($B$4:$B$18="",1,0), 0)), "")</f>
        <v>IOR-00083</v>
      </c>
      <c r="I9" s="159" t="str">
        <f t="array" ref="I9">IFERROR(IF(INDEX($C$4:$C$18,MATCH(LEFT(H9,255),LEFT($B$4:$B$18,255),0))=0,"",INDEX($C$4:$C$18,MATCH(LEFT(H9,255),LEFT($B$4:$B$18,255),0))),"")</f>
        <v>HIV I-9a⁽ᴹ⁾ Percentage of men who have sex with men who are living with HIV</v>
      </c>
      <c r="J9" s="159"/>
      <c r="K9" s="160" t="s">
        <v>2021</v>
      </c>
      <c r="L9" s="159"/>
      <c r="M9" s="159" t="s">
        <v>266</v>
      </c>
      <c r="N9" s="159" t="s">
        <v>753</v>
      </c>
    </row>
    <row r="10" spans="1:27" s="9" customFormat="1" x14ac:dyDescent="0.25">
      <c r="B10" s="159" t="s">
        <v>1065</v>
      </c>
      <c r="C10" s="161" t="s">
        <v>1066</v>
      </c>
      <c r="D10" s="160" t="s">
        <v>1010</v>
      </c>
      <c r="E10" s="159" t="s">
        <v>979</v>
      </c>
      <c r="F10" s="159" t="str">
        <f t="array" ref="F10">IFERROR(INDEX($C$4:$C$18, MATCH(0, COUNTIF($F$3:F9, $C$4:$C$18&amp;"") + IF($C$4:$C$18="",1,0), 0)), "")</f>
        <v>HIV I-9b⁽ᴹ⁾ Percentage of transgender people who are living with HIV</v>
      </c>
      <c r="G10" s="159" t="s">
        <v>2022</v>
      </c>
      <c r="H10" s="159" t="str">
        <f t="array" ref="H10">IFERROR(INDEX($B$4:$B$18, MATCH(0, COUNTIF($H$3:H9, $B$4:$B$18&amp;"") + IF($B$4:$B$18="",1,0), 0)), "")</f>
        <v>IOR-00084</v>
      </c>
      <c r="I10" s="159" t="str">
        <f t="array" ref="I10">IFERROR(IF(INDEX($C$4:$C$18,MATCH(LEFT(H10,255),LEFT($B$4:$B$18,255),0))=0,"",INDEX($C$4:$C$18,MATCH(LEFT(H10,255),LEFT($B$4:$B$18,255),0))),"")</f>
        <v>HIV I-9b⁽ᴹ⁾ Percentage of transgender people who are living with HIV</v>
      </c>
      <c r="J10" s="159"/>
      <c r="K10" s="160" t="s">
        <v>2023</v>
      </c>
      <c r="L10" s="159"/>
      <c r="M10" s="159" t="s">
        <v>266</v>
      </c>
      <c r="N10" s="159" t="s">
        <v>753</v>
      </c>
    </row>
    <row r="11" spans="1:27" s="9" customFormat="1" x14ac:dyDescent="0.25">
      <c r="B11" s="159" t="s">
        <v>1071</v>
      </c>
      <c r="C11" s="161" t="s">
        <v>1072</v>
      </c>
      <c r="D11" s="160" t="s">
        <v>2024</v>
      </c>
      <c r="E11" s="159" t="s">
        <v>979</v>
      </c>
      <c r="F11" s="159" t="str">
        <f t="array" ref="F11">IFERROR(INDEX($C$4:$C$18, MATCH(0, COUNTIF($F$3:F10, $C$4:$C$18&amp;"") + IF($C$4:$C$18="",1,0), 0)), "")</f>
        <v>HIV I-10⁽ᴹ⁾ Percentage of sex workers who are living with HIV</v>
      </c>
      <c r="G11" s="159" t="s">
        <v>2025</v>
      </c>
      <c r="H11" s="159" t="str">
        <f t="array" ref="H11">IFERROR(INDEX($B$4:$B$18, MATCH(0, COUNTIF($H$3:H10, $B$4:$B$18&amp;"") + IF($B$4:$B$18="",1,0), 0)), "")</f>
        <v>IOR-00085</v>
      </c>
      <c r="I11" s="159" t="str">
        <f t="array" ref="I11">IFERROR(IF(INDEX($C$4:$C$18,MATCH(LEFT(H11,255),LEFT($B$4:$B$18,255),0))=0,"",INDEX($C$4:$C$18,MATCH(LEFT(H11,255),LEFT($B$4:$B$18,255),0))),"")</f>
        <v>HIV I-10⁽ᴹ⁾ Percentage of sex workers who are living with HIV</v>
      </c>
      <c r="J11" s="159"/>
      <c r="K11" s="160" t="s">
        <v>2026</v>
      </c>
      <c r="L11" s="159"/>
      <c r="M11" s="159" t="s">
        <v>266</v>
      </c>
      <c r="N11" s="159" t="s">
        <v>753</v>
      </c>
    </row>
    <row r="12" spans="1:27" s="9" customFormat="1" x14ac:dyDescent="0.25">
      <c r="B12" s="159" t="s">
        <v>1084</v>
      </c>
      <c r="C12" s="161" t="s">
        <v>1085</v>
      </c>
      <c r="D12" s="160" t="s">
        <v>2024</v>
      </c>
      <c r="E12" s="159" t="s">
        <v>979</v>
      </c>
      <c r="F12" s="159" t="str">
        <f t="array" ref="F12">IFERROR(INDEX($C$4:$C$18, MATCH(0, COUNTIF($F$3:F11, $C$4:$C$18&amp;"") + IF($C$4:$C$18="",1,0), 0)), "")</f>
        <v>HIV I-11⁽ᴹ⁾ Percentage of people who inject drugs who are living with HIV</v>
      </c>
      <c r="G12" s="159" t="s">
        <v>2027</v>
      </c>
      <c r="H12" s="159" t="str">
        <f t="array" ref="H12">IFERROR(INDEX($B$4:$B$18, MATCH(0, COUNTIF($H$3:H11, $B$4:$B$18&amp;"") + IF($B$4:$B$18="",1,0), 0)), "")</f>
        <v>IOR-00086</v>
      </c>
      <c r="I12" s="159" t="str">
        <f t="array" ref="I12">IFERROR(IF(INDEX($C$4:$C$18,MATCH(LEFT(H12,255),LEFT($B$4:$B$18,255),0))=0,"",INDEX($C$4:$C$18,MATCH(LEFT(H12,255),LEFT($B$4:$B$18,255),0))),"")</f>
        <v>HIV I-11⁽ᴹ⁾ Percentage of people who inject drugs who are living with HIV</v>
      </c>
      <c r="J12" s="159"/>
      <c r="K12" s="160" t="s">
        <v>2028</v>
      </c>
      <c r="L12" s="159"/>
      <c r="M12" s="159" t="s">
        <v>266</v>
      </c>
      <c r="N12" s="159" t="s">
        <v>753</v>
      </c>
    </row>
    <row r="13" spans="1:27" s="9" customFormat="1" x14ac:dyDescent="0.25">
      <c r="B13" s="159" t="s">
        <v>2029</v>
      </c>
      <c r="C13" s="161" t="s">
        <v>2030</v>
      </c>
      <c r="D13" s="160"/>
      <c r="E13" s="159" t="s">
        <v>979</v>
      </c>
      <c r="F13" s="159" t="str">
        <f t="array" ref="F13">IFERROR(INDEX($C$4:$C$18, MATCH(0, COUNTIF($F$3:F12, $C$4:$C$18&amp;"") + IF($C$4:$C$18="",1,0), 0)), "")</f>
        <v>HIV I-12 Percentage of other vulnerable populations (specify) who are living with HIV</v>
      </c>
      <c r="G13" s="159" t="s">
        <v>2031</v>
      </c>
      <c r="H13" s="159" t="str">
        <f t="array" ref="H13">IFERROR(INDEX($B$4:$B$18, MATCH(0, COUNTIF($H$3:H12, $B$4:$B$18&amp;"") + IF($B$4:$B$18="",1,0), 0)), "")</f>
        <v>IOR-00087</v>
      </c>
      <c r="I13" s="159" t="str">
        <f t="array" ref="I13">IFERROR(IF(INDEX($C$4:$C$18,MATCH(LEFT(H13,255),LEFT($B$4:$B$18,255),0))=0,"",INDEX($C$4:$C$18,MATCH(LEFT(H13,255),LEFT($B$4:$B$18,255),0))),"")</f>
        <v>HIV I-12 Percentage of other vulnerable populations (specify) who are living with HIV</v>
      </c>
      <c r="J13" s="159"/>
      <c r="K13" s="160" t="s">
        <v>2032</v>
      </c>
      <c r="L13" s="159"/>
      <c r="M13" s="159" t="s">
        <v>266</v>
      </c>
      <c r="N13" s="159" t="s">
        <v>753</v>
      </c>
    </row>
    <row r="14" spans="1:27" s="9" customFormat="1" x14ac:dyDescent="0.25">
      <c r="B14" s="159" t="s">
        <v>2033</v>
      </c>
      <c r="C14" s="161" t="s">
        <v>2034</v>
      </c>
      <c r="D14" s="160"/>
      <c r="E14" s="159" t="s">
        <v>979</v>
      </c>
      <c r="F14" s="159" t="str">
        <f t="array" ref="F14">IFERROR(INDEX($C$4:$C$18, MATCH(0, COUNTIF($F$3:F13, $C$4:$C$18&amp;"") + IF($C$4:$C$18="",1,0), 0)), "")</f>
        <v>TB/HIV I-1 TB/HIV mortality rate per 100,000 population</v>
      </c>
      <c r="G14" s="159" t="s">
        <v>2035</v>
      </c>
      <c r="H14" s="159" t="str">
        <f t="array" ref="H14">IFERROR(INDEX($B$4:$B$18, MATCH(0, COUNTIF($H$3:H13, $B$4:$B$18&amp;"") + IF($B$4:$B$18="",1,0), 0)), "")</f>
        <v>IOR-00091</v>
      </c>
      <c r="I14" s="159" t="str">
        <f t="array" ref="I14">IFERROR(IF(INDEX($C$4:$C$18,MATCH(LEFT(H14,255),LEFT($B$4:$B$18,255),0))=0,"",INDEX($C$4:$C$18,MATCH(LEFT(H14,255),LEFT($B$4:$B$18,255),0))),"")</f>
        <v>TB/HIV I-1 TB/HIV mortality rate per 100,000 population</v>
      </c>
      <c r="J14" s="159"/>
      <c r="K14" s="160" t="s">
        <v>2036</v>
      </c>
      <c r="L14" s="159"/>
      <c r="M14" s="159" t="s">
        <v>266</v>
      </c>
      <c r="N14" s="159" t="s">
        <v>753</v>
      </c>
    </row>
    <row r="15" spans="1:27" s="9" customFormat="1" x14ac:dyDescent="0.25">
      <c r="B15" s="159"/>
      <c r="C15" s="161"/>
      <c r="D15" s="160"/>
      <c r="E15" s="159"/>
      <c r="F15" s="159"/>
      <c r="G15" s="159"/>
      <c r="H15" s="159"/>
      <c r="I15" s="159"/>
      <c r="J15" s="159"/>
      <c r="K15" s="160"/>
    </row>
    <row r="16" spans="1:27" s="9" customFormat="1" x14ac:dyDescent="0.25">
      <c r="B16" s="159"/>
      <c r="C16" s="161"/>
      <c r="D16" s="160"/>
      <c r="E16" s="159"/>
      <c r="F16" s="159"/>
      <c r="G16" s="159"/>
      <c r="H16" s="159"/>
      <c r="I16" s="159"/>
      <c r="J16" s="159"/>
      <c r="K16" s="160"/>
    </row>
    <row r="17" spans="2:14" s="9" customFormat="1" x14ac:dyDescent="0.25">
      <c r="B17" s="159"/>
      <c r="C17" s="161"/>
      <c r="D17" s="160"/>
      <c r="E17" s="159"/>
      <c r="F17" s="159"/>
      <c r="G17" s="159"/>
      <c r="H17" s="159"/>
      <c r="I17" s="159"/>
      <c r="J17" s="159"/>
      <c r="K17" s="160"/>
    </row>
    <row r="19" spans="2:14" ht="13" x14ac:dyDescent="0.3">
      <c r="B19" s="2" t="s">
        <v>93</v>
      </c>
    </row>
    <row r="20" spans="2:14" x14ac:dyDescent="0.25">
      <c r="B20" s="159" t="s">
        <v>89</v>
      </c>
      <c r="C20" s="159" t="s">
        <v>43</v>
      </c>
      <c r="D20" s="159" t="s">
        <v>45</v>
      </c>
      <c r="E20" s="159" t="s">
        <v>91</v>
      </c>
      <c r="F20" s="159" t="s">
        <v>224</v>
      </c>
      <c r="G20" s="159" t="s">
        <v>48</v>
      </c>
      <c r="H20" s="159" t="s">
        <v>222</v>
      </c>
      <c r="I20" s="159" t="s">
        <v>223</v>
      </c>
      <c r="J20" s="159"/>
      <c r="K20" s="159" t="s">
        <v>221</v>
      </c>
      <c r="L20" s="159" t="str">
        <f>B20</f>
        <v>Impact Outcome Reference (Name)</v>
      </c>
      <c r="M20" s="159" t="s">
        <v>387</v>
      </c>
      <c r="N20" s="159" t="s">
        <v>284</v>
      </c>
    </row>
    <row r="21" spans="2:14" hidden="1" x14ac:dyDescent="0.25">
      <c r="B21" s="159" t="s">
        <v>88</v>
      </c>
      <c r="C21" s="161" t="s">
        <v>52</v>
      </c>
      <c r="D21" s="160" t="s">
        <v>44</v>
      </c>
      <c r="E21" s="159" t="s">
        <v>90</v>
      </c>
      <c r="F21" s="159" t="str">
        <f t="array" ref="F21">IFERROR(INDEX($C$21:$C$58, MATCH(0, COUNTIF($F$20:F20, $C$21:$C$58&amp;"") + IF($C$21:$C$58="",1,0), 0)), "")</f>
        <v>--Select--</v>
      </c>
      <c r="G21" s="159" t="s">
        <v>47</v>
      </c>
      <c r="H21" s="159" t="str">
        <f t="array" ref="H21">IFERROR(INDEX($B$21:$B$58, MATCH(0, COUNTIF($H$20:H20, $B$21:$B$58&amp;"") + IF($B$21:$B$58="",1,0), 0)), "")</f>
        <v>[Impact Outcome Reference (Name)]</v>
      </c>
      <c r="I21" s="159" t="str">
        <f t="array" ref="I21">IFERROR(IF(INDEX($C$21:$C$58,MATCH(LEFT(H21,255),LEFT($B$21:$B$58,255),0))=0,"",INDEX($C$21:$C$58,MATCH(LEFT(H21,255),LEFT($B$21:$B$58,255),0))),"")</f>
        <v>--Select--</v>
      </c>
      <c r="J21" s="159"/>
      <c r="K21" s="160" t="s">
        <v>220</v>
      </c>
      <c r="L21" s="159" t="str">
        <f>B21</f>
        <v>[Impact Outcome Reference (Name)]</v>
      </c>
      <c r="M21" s="159" t="s">
        <v>386</v>
      </c>
      <c r="N21" s="159" t="s">
        <v>283</v>
      </c>
    </row>
    <row r="22" spans="2:14" s="9" customFormat="1" x14ac:dyDescent="0.25">
      <c r="B22" s="159" t="s">
        <v>1173</v>
      </c>
      <c r="C22" s="161" t="s">
        <v>1174</v>
      </c>
      <c r="D22" s="160" t="s">
        <v>2024</v>
      </c>
      <c r="E22" s="159" t="s">
        <v>979</v>
      </c>
      <c r="F22" s="159" t="str">
        <f t="array" ref="F22">IFERROR(INDEX($C$21:$C$58, MATCH(0, COUNTIF($F$20:F21, $C$21:$C$58&amp;"") + IF($C$21:$C$58="",1,0), 0)), "")</f>
        <v>HIV O-10 Percent of respondents who say they used a condom the last time they had sex with a non-marital, non-cohabiting partner, of those who have had sex with such a partner in the last 12 months</v>
      </c>
      <c r="G22" s="159" t="s">
        <v>2037</v>
      </c>
      <c r="H22" s="159" t="str">
        <f t="array" ref="H22">IFERROR(INDEX($B$21:$B$58, MATCH(0, COUNTIF($H$20:H21, $B$21:$B$58&amp;"") + IF($B$21:$B$58="",1,0), 0)), "")</f>
        <v>IOR-00100</v>
      </c>
      <c r="I22" s="159" t="str">
        <f t="array" ref="I22">IFERROR(IF(INDEX($C$21:$C$58,MATCH(LEFT(H22,255),LEFT($B$21:$B$58,255),0))=0,"",INDEX($C$21:$C$58,MATCH(LEFT(H22,255),LEFT($B$21:$B$58,255),0))),"")</f>
        <v>HIV O-10 Percent of respondents who say they used a condom the last time they had sex with a non-marital, non-cohabiting partner, of those who have had sex with such a partner in the last 12 months</v>
      </c>
      <c r="J22" s="159"/>
      <c r="K22" s="160" t="s">
        <v>2038</v>
      </c>
      <c r="L22" s="159" t="str">
        <f t="shared" ref="L22:L54" si="0">B22</f>
        <v>IOR-00100</v>
      </c>
      <c r="M22" s="159" t="s">
        <v>267</v>
      </c>
      <c r="N22" s="159" t="s">
        <v>753</v>
      </c>
    </row>
    <row r="23" spans="2:14" s="9" customFormat="1" x14ac:dyDescent="0.25">
      <c r="B23" s="159" t="s">
        <v>1187</v>
      </c>
      <c r="C23" s="161" t="s">
        <v>1188</v>
      </c>
      <c r="D23" s="160" t="s">
        <v>1010</v>
      </c>
      <c r="E23" s="159" t="s">
        <v>979</v>
      </c>
      <c r="F23" s="159" t="str">
        <f t="array" ref="F23">IFERROR(INDEX($C$21:$C$58, MATCH(0, COUNTIF($F$20:F22, $C$21:$C$58&amp;"") + IF($C$21:$C$58="",1,0), 0)), "")</f>
        <v>HIV O-4a⁽ᴹ⁾ Percentage of men reporting the use of a condom the last time they had anal sex with a non regular partner</v>
      </c>
      <c r="G23" s="159" t="s">
        <v>2039</v>
      </c>
      <c r="H23" s="159" t="str">
        <f t="array" ref="H23">IFERROR(INDEX($B$21:$B$58, MATCH(0, COUNTIF($H$20:H22, $B$21:$B$58&amp;"") + IF($B$21:$B$58="",1,0), 0)), "")</f>
        <v>IOR-00101</v>
      </c>
      <c r="I23" s="159" t="str">
        <f t="array" ref="I23">IFERROR(IF(INDEX($C$21:$C$58,MATCH(LEFT(H23,255),LEFT($B$21:$B$58,255),0))=0,"",INDEX($C$21:$C$58,MATCH(LEFT(H23,255),LEFT($B$21:$B$58,255),0))),"")</f>
        <v>HIV O-4a⁽ᴹ⁾ Percentage of men reporting the use of a condom the last time they had anal sex with a non regular partner</v>
      </c>
      <c r="J23" s="159"/>
      <c r="K23" s="160" t="s">
        <v>2040</v>
      </c>
      <c r="L23" s="159" t="str">
        <f t="shared" si="0"/>
        <v>IOR-00101</v>
      </c>
      <c r="M23" s="159" t="s">
        <v>267</v>
      </c>
      <c r="N23" s="159" t="s">
        <v>753</v>
      </c>
    </row>
    <row r="24" spans="2:14" s="9" customFormat="1" x14ac:dyDescent="0.25">
      <c r="B24" s="159" t="s">
        <v>1193</v>
      </c>
      <c r="C24" s="161" t="s">
        <v>1194</v>
      </c>
      <c r="D24" s="160" t="s">
        <v>1010</v>
      </c>
      <c r="E24" s="159" t="s">
        <v>979</v>
      </c>
      <c r="F24" s="159" t="str">
        <f t="array" ref="F24">IFERROR(INDEX($C$21:$C$58, MATCH(0, COUNTIF($F$20:F23, $C$21:$C$58&amp;"") + IF($C$21:$C$58="",1,0), 0)), "")</f>
        <v>HIV O-4.1b⁽ᴹ⁾ Percentage of transgender people reporting using a condom in their last anal sex with a non-regular male partner</v>
      </c>
      <c r="G24" s="159" t="s">
        <v>2041</v>
      </c>
      <c r="H24" s="159" t="str">
        <f t="array" ref="H24">IFERROR(INDEX($B$21:$B$58, MATCH(0, COUNTIF($H$20:H23, $B$21:$B$58&amp;"") + IF($B$21:$B$58="",1,0), 0)), "")</f>
        <v>IOR-00102</v>
      </c>
      <c r="I24" s="159" t="str">
        <f t="array" ref="I24">IFERROR(IF(INDEX($C$21:$C$58,MATCH(LEFT(H24,255),LEFT($B$21:$B$58,255),0))=0,"",INDEX($C$21:$C$58,MATCH(LEFT(H24,255),LEFT($B$21:$B$58,255),0))),"")</f>
        <v>HIV O-4.1b⁽ᴹ⁾ Percentage of transgender people reporting using a condom in their last anal sex with a non-regular male partner</v>
      </c>
      <c r="J24" s="159"/>
      <c r="K24" s="160" t="s">
        <v>2042</v>
      </c>
      <c r="L24" s="159" t="str">
        <f t="shared" si="0"/>
        <v>IOR-00102</v>
      </c>
      <c r="M24" s="159" t="s">
        <v>267</v>
      </c>
      <c r="N24" s="159" t="s">
        <v>753</v>
      </c>
    </row>
    <row r="25" spans="2:14" s="9" customFormat="1" x14ac:dyDescent="0.25">
      <c r="B25" s="159" t="s">
        <v>1199</v>
      </c>
      <c r="C25" s="161" t="s">
        <v>1200</v>
      </c>
      <c r="D25" s="160" t="s">
        <v>2024</v>
      </c>
      <c r="E25" s="159" t="s">
        <v>979</v>
      </c>
      <c r="F25" s="159" t="str">
        <f t="array" ref="F25">IFERROR(INDEX($C$21:$C$58, MATCH(0, COUNTIF($F$20:F24, $C$21:$C$58&amp;"") + IF($C$21:$C$58="",1,0), 0)), "")</f>
        <v>HIV O-5⁽ᴹ⁾ Percentage of sex workers reporting the use of a condom with their most recent client</v>
      </c>
      <c r="G25" s="159" t="s">
        <v>2043</v>
      </c>
      <c r="H25" s="159" t="str">
        <f t="array" ref="H25">IFERROR(INDEX($B$21:$B$58, MATCH(0, COUNTIF($H$20:H24, $B$21:$B$58&amp;"") + IF($B$21:$B$58="",1,0), 0)), "")</f>
        <v>IOR-00103</v>
      </c>
      <c r="I25" s="159" t="str">
        <f t="array" ref="I25">IFERROR(IF(INDEX($C$21:$C$58,MATCH(LEFT(H25,255),LEFT($B$21:$B$58,255),0))=0,"",INDEX($C$21:$C$58,MATCH(LEFT(H25,255),LEFT($B$21:$B$58,255),0))),"")</f>
        <v>HIV O-5⁽ᴹ⁾ Percentage of sex workers reporting the use of a condom with their most recent client</v>
      </c>
      <c r="J25" s="159"/>
      <c r="K25" s="160" t="s">
        <v>2044</v>
      </c>
      <c r="L25" s="159" t="str">
        <f t="shared" si="0"/>
        <v>IOR-00103</v>
      </c>
      <c r="M25" s="159" t="s">
        <v>267</v>
      </c>
      <c r="N25" s="159" t="s">
        <v>753</v>
      </c>
    </row>
    <row r="26" spans="2:14" s="9" customFormat="1" x14ac:dyDescent="0.25">
      <c r="B26" s="159" t="s">
        <v>1211</v>
      </c>
      <c r="C26" s="161" t="s">
        <v>1212</v>
      </c>
      <c r="D26" s="160" t="s">
        <v>2024</v>
      </c>
      <c r="E26" s="159" t="s">
        <v>979</v>
      </c>
      <c r="F26" s="159" t="str">
        <f t="array" ref="F26">IFERROR(INDEX($C$21:$C$58, MATCH(0, COUNTIF($F$20:F25, $C$21:$C$58&amp;"") + IF($C$21:$C$58="",1,0), 0)), "")</f>
        <v>HIV O-6⁽ᴹ⁾ Percentage of people who inject drugs reporting the use of sterile injecting equipment the last time they injected</v>
      </c>
      <c r="G26" s="159" t="s">
        <v>2045</v>
      </c>
      <c r="H26" s="159" t="str">
        <f t="array" ref="H26">IFERROR(INDEX($B$21:$B$58, MATCH(0, COUNTIF($H$20:H25, $B$21:$B$58&amp;"") + IF($B$21:$B$58="",1,0), 0)), "")</f>
        <v>IOR-00104</v>
      </c>
      <c r="I26" s="159" t="str">
        <f t="array" ref="I26">IFERROR(IF(INDEX($C$21:$C$58,MATCH(LEFT(H26,255),LEFT($B$21:$B$58,255),0))=0,"",INDEX($C$21:$C$58,MATCH(LEFT(H26,255),LEFT($B$21:$B$58,255),0))),"")</f>
        <v>HIV O-6⁽ᴹ⁾ Percentage of people who inject drugs reporting the use of sterile injecting equipment the last time they injected</v>
      </c>
      <c r="J26" s="159"/>
      <c r="K26" s="160" t="s">
        <v>2046</v>
      </c>
      <c r="L26" s="159" t="str">
        <f t="shared" si="0"/>
        <v>IOR-00104</v>
      </c>
      <c r="M26" s="159" t="s">
        <v>267</v>
      </c>
      <c r="N26" s="159" t="s">
        <v>753</v>
      </c>
    </row>
    <row r="27" spans="2:14" s="9" customFormat="1" x14ac:dyDescent="0.25">
      <c r="B27" s="159" t="s">
        <v>1223</v>
      </c>
      <c r="C27" s="161" t="s">
        <v>1224</v>
      </c>
      <c r="D27" s="160" t="s">
        <v>2024</v>
      </c>
      <c r="E27" s="159" t="s">
        <v>979</v>
      </c>
      <c r="F27" s="159" t="str">
        <f t="array" ref="F27">IFERROR(INDEX($C$21:$C$58, MATCH(0, COUNTIF($F$20:F26, $C$21:$C$58&amp;"") + IF($C$21:$C$58="",1,0), 0)), "")</f>
        <v>HIV O-9 Percentage of people who inject drugs reporting condom use at last sex</v>
      </c>
      <c r="G27" s="159" t="s">
        <v>2047</v>
      </c>
      <c r="H27" s="159" t="str">
        <f t="array" ref="H27">IFERROR(INDEX($B$21:$B$58, MATCH(0, COUNTIF($H$20:H26, $B$21:$B$58&amp;"") + IF($B$21:$B$58="",1,0), 0)), "")</f>
        <v>IOR-00105</v>
      </c>
      <c r="I27" s="159" t="str">
        <f t="array" ref="I27">IFERROR(IF(INDEX($C$21:$C$58,MATCH(LEFT(H27,255),LEFT($B$21:$B$58,255),0))=0,"",INDEX($C$21:$C$58,MATCH(LEFT(H27,255),LEFT($B$21:$B$58,255),0))),"")</f>
        <v>HIV O-9 Percentage of people who inject drugs reporting condom use at last sex</v>
      </c>
      <c r="J27" s="159"/>
      <c r="K27" s="160" t="s">
        <v>2048</v>
      </c>
      <c r="L27" s="159" t="str">
        <f t="shared" si="0"/>
        <v>IOR-00105</v>
      </c>
      <c r="M27" s="159" t="s">
        <v>267</v>
      </c>
      <c r="N27" s="159" t="s">
        <v>753</v>
      </c>
    </row>
    <row r="28" spans="2:14" s="9" customFormat="1" x14ac:dyDescent="0.25">
      <c r="B28" s="159" t="s">
        <v>2049</v>
      </c>
      <c r="C28" s="161" t="s">
        <v>2050</v>
      </c>
      <c r="D28" s="160"/>
      <c r="E28" s="159" t="s">
        <v>979</v>
      </c>
      <c r="F28" s="159" t="str">
        <f t="array" ref="F28">IFERROR(INDEX($C$21:$C$58, MATCH(0, COUNTIF($F$20:F27, $C$21:$C$58&amp;"") + IF($C$21:$C$58="",1,0), 0)), "")</f>
        <v>HIV O-7 Percentage of other vulnerable populations who report the use of a condom at last sexual intercourse</v>
      </c>
      <c r="G28" s="159" t="s">
        <v>2051</v>
      </c>
      <c r="H28" s="159" t="str">
        <f t="array" ref="H28">IFERROR(INDEX($B$21:$B$58, MATCH(0, COUNTIF($H$20:H27, $B$21:$B$58&amp;"") + IF($B$21:$B$58="",1,0), 0)), "")</f>
        <v>IOR-00106</v>
      </c>
      <c r="I28" s="159" t="str">
        <f t="array" ref="I28">IFERROR(IF(INDEX($C$21:$C$58,MATCH(LEFT(H28,255),LEFT($B$21:$B$58,255),0))=0,"",INDEX($C$21:$C$58,MATCH(LEFT(H28,255),LEFT($B$21:$B$58,255),0))),"")</f>
        <v>HIV O-7 Percentage of other vulnerable populations who report the use of a condom at last sexual intercourse</v>
      </c>
      <c r="J28" s="159"/>
      <c r="K28" s="160" t="s">
        <v>2052</v>
      </c>
      <c r="L28" s="159" t="str">
        <f t="shared" si="0"/>
        <v>IOR-00106</v>
      </c>
      <c r="M28" s="159" t="s">
        <v>267</v>
      </c>
      <c r="N28" s="159" t="s">
        <v>753</v>
      </c>
    </row>
    <row r="29" spans="2:14" s="9" customFormat="1" x14ac:dyDescent="0.25">
      <c r="B29" s="159" t="s">
        <v>1235</v>
      </c>
      <c r="C29" s="161" t="s">
        <v>1236</v>
      </c>
      <c r="D29" s="160" t="s">
        <v>1003</v>
      </c>
      <c r="E29" s="159" t="s">
        <v>979</v>
      </c>
      <c r="F29" s="159" t="str">
        <f t="array" ref="F29">IFERROR(INDEX($C$21:$C$58, MATCH(0, COUNTIF($F$20:F28, $C$21:$C$58&amp;"") + IF($C$21:$C$58="",1,0), 0)), "")</f>
        <v>HIV O-11⁽ᴹ⁾ Percentage of people living with HIV who know their HIV status at the end of the reporting period</v>
      </c>
      <c r="G29" s="159" t="s">
        <v>2053</v>
      </c>
      <c r="H29" s="159" t="str">
        <f t="array" ref="H29">IFERROR(INDEX($B$21:$B$58, MATCH(0, COUNTIF($H$20:H28, $B$21:$B$58&amp;"") + IF($B$21:$B$58="",1,0), 0)), "")</f>
        <v>IOR-00107</v>
      </c>
      <c r="I29" s="159" t="str">
        <f t="array" ref="I29">IFERROR(IF(INDEX($C$21:$C$58,MATCH(LEFT(H29,255),LEFT($B$21:$B$58,255),0))=0,"",INDEX($C$21:$C$58,MATCH(LEFT(H29,255),LEFT($B$21:$B$58,255),0))),"")</f>
        <v>HIV O-11⁽ᴹ⁾ Percentage of people living with HIV who know their HIV status at the end of the reporting period</v>
      </c>
      <c r="J29" s="159"/>
      <c r="K29" s="160" t="s">
        <v>2054</v>
      </c>
      <c r="L29" s="159" t="str">
        <f t="shared" si="0"/>
        <v>IOR-00107</v>
      </c>
      <c r="M29" s="159" t="s">
        <v>267</v>
      </c>
      <c r="N29" s="159" t="s">
        <v>753</v>
      </c>
    </row>
    <row r="30" spans="2:14" s="9" customFormat="1" x14ac:dyDescent="0.25">
      <c r="B30" s="159" t="s">
        <v>1243</v>
      </c>
      <c r="C30" s="161" t="s">
        <v>1244</v>
      </c>
      <c r="D30" s="160" t="s">
        <v>1003</v>
      </c>
      <c r="E30" s="159" t="s">
        <v>979</v>
      </c>
      <c r="F30" s="159" t="str">
        <f t="array" ref="F30">IFERROR(INDEX($C$21:$C$58, MATCH(0, COUNTIF($F$20:F29, $C$21:$C$58&amp;"") + IF($C$21:$C$58="",1,0), 0)), "")</f>
        <v>HIV O-12 Percentage of people living with HIV and on ART who are virologically suppressed</v>
      </c>
      <c r="G30" s="159" t="s">
        <v>2055</v>
      </c>
      <c r="H30" s="159" t="str">
        <f t="array" ref="H30">IFERROR(INDEX($B$21:$B$58, MATCH(0, COUNTIF($H$20:H29, $B$21:$B$58&amp;"") + IF($B$21:$B$58="",1,0), 0)), "")</f>
        <v>IOR-00108</v>
      </c>
      <c r="I30" s="159" t="str">
        <f t="array" ref="I30">IFERROR(IF(INDEX($C$21:$C$58,MATCH(LEFT(H30,255),LEFT($B$21:$B$58,255),0))=0,"",INDEX($C$21:$C$58,MATCH(LEFT(H30,255),LEFT($B$21:$B$58,255),0))),"")</f>
        <v>HIV O-12 Percentage of people living with HIV and on ART who are virologically suppressed</v>
      </c>
      <c r="J30" s="159"/>
      <c r="K30" s="160" t="s">
        <v>2056</v>
      </c>
      <c r="L30" s="159" t="str">
        <f t="shared" si="0"/>
        <v>IOR-00108</v>
      </c>
      <c r="M30" s="159" t="s">
        <v>267</v>
      </c>
      <c r="N30" s="159" t="s">
        <v>753</v>
      </c>
    </row>
    <row r="31" spans="2:14" s="9" customFormat="1" x14ac:dyDescent="0.25">
      <c r="B31" s="159" t="s">
        <v>1251</v>
      </c>
      <c r="C31" s="161" t="s">
        <v>1252</v>
      </c>
      <c r="D31" s="160" t="s">
        <v>1010</v>
      </c>
      <c r="E31" s="159" t="s">
        <v>979</v>
      </c>
      <c r="F31" s="159" t="str">
        <f t="array" ref="F31">IFERROR(INDEX($C$21:$C$58, MATCH(0, COUNTIF($F$20:F30, $C$21:$C$58&amp;"") + IF($C$21:$C$58="",1,0), 0)), "")</f>
        <v>HIV O-13 Proportion of ever-married or partnered women aged 15-49 who experienced physical or sexual violence from a male intimate partner in the past 12 months</v>
      </c>
      <c r="G31" s="159" t="s">
        <v>2057</v>
      </c>
      <c r="H31" s="159" t="str">
        <f t="array" ref="H31">IFERROR(INDEX($B$21:$B$58, MATCH(0, COUNTIF($H$20:H30, $B$21:$B$58&amp;"") + IF($B$21:$B$58="",1,0), 0)), "")</f>
        <v>IOR-00109</v>
      </c>
      <c r="I31" s="159" t="str">
        <f t="array" ref="I31">IFERROR(IF(INDEX($C$21:$C$58,MATCH(LEFT(H31,255),LEFT($B$21:$B$58,255),0))=0,"",INDEX($C$21:$C$58,MATCH(LEFT(H31,255),LEFT($B$21:$B$58,255),0))),"")</f>
        <v>HIV O-13 Proportion of ever-married or partnered women aged 15-49 who experienced physical or sexual violence from a male intimate partner in the past 12 months</v>
      </c>
      <c r="J31" s="159"/>
      <c r="K31" s="160" t="s">
        <v>2058</v>
      </c>
      <c r="L31" s="159" t="str">
        <f t="shared" si="0"/>
        <v>IOR-00109</v>
      </c>
      <c r="M31" s="159" t="s">
        <v>267</v>
      </c>
      <c r="N31" s="159" t="s">
        <v>753</v>
      </c>
    </row>
    <row r="32" spans="2:14" s="9" customFormat="1" x14ac:dyDescent="0.25">
      <c r="B32" s="159" t="s">
        <v>2059</v>
      </c>
      <c r="C32" s="161" t="s">
        <v>2060</v>
      </c>
      <c r="D32" s="160"/>
      <c r="E32" s="159" t="s">
        <v>979</v>
      </c>
      <c r="F32" s="159" t="str">
        <f t="array" ref="F32">IFERROR(INDEX($C$21:$C$58, MATCH(0, COUNTIF($F$20:F31, $C$21:$C$58&amp;"") + IF($C$21:$C$58="",1,0), 0)), "")</f>
        <v>HIV O-14 Percentage of women and men aged 15–49 who report discriminatory attitudes towards people living with HIV</v>
      </c>
      <c r="G32" s="159" t="s">
        <v>2061</v>
      </c>
      <c r="H32" s="159" t="str">
        <f t="array" ref="H32">IFERROR(INDEX($B$21:$B$58, MATCH(0, COUNTIF($H$20:H31, $B$21:$B$58&amp;"") + IF($B$21:$B$58="",1,0), 0)), "")</f>
        <v>IOR-00110</v>
      </c>
      <c r="I32" s="159" t="str">
        <f t="array" ref="I32">IFERROR(IF(INDEX($C$21:$C$58,MATCH(LEFT(H32,255),LEFT($B$21:$B$58,255),0))=0,"",INDEX($C$21:$C$58,MATCH(LEFT(H32,255),LEFT($B$21:$B$58,255),0))),"")</f>
        <v>HIV O-14 Percentage of women and men aged 15–49 who report discriminatory attitudes towards people living with HIV</v>
      </c>
      <c r="J32" s="159"/>
      <c r="K32" s="160" t="s">
        <v>2062</v>
      </c>
      <c r="L32" s="159" t="str">
        <f t="shared" si="0"/>
        <v>IOR-00110</v>
      </c>
      <c r="M32" s="159" t="s">
        <v>267</v>
      </c>
      <c r="N32" s="159" t="s">
        <v>753</v>
      </c>
    </row>
    <row r="33" spans="2:14" s="9" customFormat="1" x14ac:dyDescent="0.25">
      <c r="B33" s="159" t="s">
        <v>2063</v>
      </c>
      <c r="C33" s="161" t="s">
        <v>2064</v>
      </c>
      <c r="D33" s="160"/>
      <c r="E33" s="159" t="s">
        <v>979</v>
      </c>
      <c r="F33" s="159" t="str">
        <f t="array" ref="F33">IFERROR(INDEX($C$21:$C$58, MATCH(0, COUNTIF($F$20:F32, $C$21:$C$58&amp;"") + IF($C$21:$C$58="",1,0), 0)), "")</f>
        <v>HIV O-15 Percentage of people living with HIV who report experiences of HIV-related discrimination in health-care settings</v>
      </c>
      <c r="G33" s="159" t="s">
        <v>2065</v>
      </c>
      <c r="H33" s="159" t="str">
        <f t="array" ref="H33">IFERROR(INDEX($B$21:$B$58, MATCH(0, COUNTIF($H$20:H32, $B$21:$B$58&amp;"") + IF($B$21:$B$58="",1,0), 0)), "")</f>
        <v>IOR-00111</v>
      </c>
      <c r="I33" s="159" t="str">
        <f t="array" ref="I33">IFERROR(IF(INDEX($C$21:$C$58,MATCH(LEFT(H33,255),LEFT($B$21:$B$58,255),0))=0,"",INDEX($C$21:$C$58,MATCH(LEFT(H33,255),LEFT($B$21:$B$58,255),0))),"")</f>
        <v>HIV O-15 Percentage of people living with HIV who report experiences of HIV-related discrimination in health-care settings</v>
      </c>
      <c r="J33" s="159"/>
      <c r="K33" s="160" t="s">
        <v>2066</v>
      </c>
      <c r="L33" s="159" t="str">
        <f t="shared" si="0"/>
        <v>IOR-00111</v>
      </c>
      <c r="M33" s="159" t="s">
        <v>267</v>
      </c>
      <c r="N33" s="159" t="s">
        <v>753</v>
      </c>
    </row>
    <row r="34" spans="2:14" s="9" customFormat="1" x14ac:dyDescent="0.25">
      <c r="B34" s="159" t="s">
        <v>1257</v>
      </c>
      <c r="C34" s="161" t="s">
        <v>1258</v>
      </c>
      <c r="D34" s="160" t="s">
        <v>1010</v>
      </c>
      <c r="E34" s="159" t="s">
        <v>979</v>
      </c>
      <c r="F34" s="159" t="str">
        <f t="array" ref="F34">IFERROR(INDEX($C$21:$C$58, MATCH(0, COUNTIF($F$20:F33, $C$21:$C$58&amp;"") + IF($C$21:$C$58="",1,0), 0)), "")</f>
        <v>HIV O-16a Percentage of men who have sex with men who avoid health care because of stigma and discrimination</v>
      </c>
      <c r="G34" s="159" t="s">
        <v>2067</v>
      </c>
      <c r="H34" s="159" t="str">
        <f t="array" ref="H34">IFERROR(INDEX($B$21:$B$58, MATCH(0, COUNTIF($H$20:H33, $B$21:$B$58&amp;"") + IF($B$21:$B$58="",1,0), 0)), "")</f>
        <v>IOR-00112</v>
      </c>
      <c r="I34" s="159" t="str">
        <f t="array" ref="I34">IFERROR(IF(INDEX($C$21:$C$58,MATCH(LEFT(H34,255),LEFT($B$21:$B$58,255),0))=0,"",INDEX($C$21:$C$58,MATCH(LEFT(H34,255),LEFT($B$21:$B$58,255),0))),"")</f>
        <v>HIV O-16a Percentage of men who have sex with men who avoid health care because of stigma and discrimination</v>
      </c>
      <c r="J34" s="159"/>
      <c r="K34" s="160" t="s">
        <v>2068</v>
      </c>
      <c r="L34" s="159" t="str">
        <f t="shared" si="0"/>
        <v>IOR-00112</v>
      </c>
      <c r="M34" s="159" t="s">
        <v>267</v>
      </c>
      <c r="N34" s="159" t="s">
        <v>753</v>
      </c>
    </row>
    <row r="35" spans="2:14" s="9" customFormat="1" x14ac:dyDescent="0.25">
      <c r="B35" s="159" t="s">
        <v>1263</v>
      </c>
      <c r="C35" s="161" t="s">
        <v>1264</v>
      </c>
      <c r="D35" s="160" t="s">
        <v>1010</v>
      </c>
      <c r="E35" s="159" t="s">
        <v>979</v>
      </c>
      <c r="F35" s="159" t="str">
        <f t="array" ref="F35">IFERROR(INDEX($C$21:$C$58, MATCH(0, COUNTIF($F$20:F34, $C$21:$C$58&amp;"") + IF($C$21:$C$58="",1,0), 0)), "")</f>
        <v>HIV O-16b Percentage of transgender people who avoid health care because of stigma and discrimination</v>
      </c>
      <c r="G35" s="159" t="s">
        <v>2069</v>
      </c>
      <c r="H35" s="159" t="str">
        <f t="array" ref="H35">IFERROR(INDEX($B$21:$B$58, MATCH(0, COUNTIF($H$20:H34, $B$21:$B$58&amp;"") + IF($B$21:$B$58="",1,0), 0)), "")</f>
        <v>IOR-00113</v>
      </c>
      <c r="I35" s="159" t="str">
        <f t="array" ref="I35">IFERROR(IF(INDEX($C$21:$C$58,MATCH(LEFT(H35,255),LEFT($B$21:$B$58,255),0))=0,"",INDEX($C$21:$C$58,MATCH(LEFT(H35,255),LEFT($B$21:$B$58,255),0))),"")</f>
        <v>HIV O-16b Percentage of transgender people who avoid health care because of stigma and discrimination</v>
      </c>
      <c r="J35" s="159"/>
      <c r="K35" s="160" t="s">
        <v>2070</v>
      </c>
      <c r="L35" s="159" t="str">
        <f t="shared" si="0"/>
        <v>IOR-00113</v>
      </c>
      <c r="M35" s="159" t="s">
        <v>267</v>
      </c>
      <c r="N35" s="159" t="s">
        <v>753</v>
      </c>
    </row>
    <row r="36" spans="2:14" s="9" customFormat="1" x14ac:dyDescent="0.25">
      <c r="B36" s="159" t="s">
        <v>1269</v>
      </c>
      <c r="C36" s="161" t="s">
        <v>1270</v>
      </c>
      <c r="D36" s="160" t="s">
        <v>2024</v>
      </c>
      <c r="E36" s="159" t="s">
        <v>979</v>
      </c>
      <c r="F36" s="159" t="str">
        <f t="array" ref="F36">IFERROR(INDEX($C$21:$C$58, MATCH(0, COUNTIF($F$20:F35, $C$21:$C$58&amp;"") + IF($C$21:$C$58="",1,0), 0)), "")</f>
        <v>HIV O-16c Percentage of sex workers who avoid health care because of stigma and discrimination</v>
      </c>
      <c r="G36" s="159" t="s">
        <v>2071</v>
      </c>
      <c r="H36" s="159" t="str">
        <f t="array" ref="H36">IFERROR(INDEX($B$21:$B$58, MATCH(0, COUNTIF($H$20:H35, $B$21:$B$58&amp;"") + IF($B$21:$B$58="",1,0), 0)), "")</f>
        <v>IOR-00114</v>
      </c>
      <c r="I36" s="159" t="str">
        <f t="array" ref="I36">IFERROR(IF(INDEX($C$21:$C$58,MATCH(LEFT(H36,255),LEFT($B$21:$B$58,255),0))=0,"",INDEX($C$21:$C$58,MATCH(LEFT(H36,255),LEFT($B$21:$B$58,255),0))),"")</f>
        <v>HIV O-16c Percentage of sex workers who avoid health care because of stigma and discrimination</v>
      </c>
      <c r="J36" s="159"/>
      <c r="K36" s="160" t="s">
        <v>2072</v>
      </c>
      <c r="L36" s="159" t="str">
        <f t="shared" si="0"/>
        <v>IOR-00114</v>
      </c>
      <c r="M36" s="159" t="s">
        <v>267</v>
      </c>
      <c r="N36" s="159" t="s">
        <v>753</v>
      </c>
    </row>
    <row r="37" spans="2:14" s="9" customFormat="1" x14ac:dyDescent="0.25">
      <c r="B37" s="159" t="s">
        <v>1281</v>
      </c>
      <c r="C37" s="161" t="s">
        <v>1282</v>
      </c>
      <c r="D37" s="160" t="s">
        <v>2024</v>
      </c>
      <c r="E37" s="159" t="s">
        <v>979</v>
      </c>
      <c r="F37" s="159" t="str">
        <f t="array" ref="F37">IFERROR(INDEX($C$21:$C$58, MATCH(0, COUNTIF($F$20:F36, $C$21:$C$58&amp;"") + IF($C$21:$C$58="",1,0), 0)), "")</f>
        <v>HIV O-16d Percentage of people who inject drugs who avoid health care because of stigma and discrimination</v>
      </c>
      <c r="G37" s="159" t="s">
        <v>2073</v>
      </c>
      <c r="H37" s="159" t="str">
        <f t="array" ref="H37">IFERROR(INDEX($B$21:$B$58, MATCH(0, COUNTIF($H$20:H36, $B$21:$B$58&amp;"") + IF($B$21:$B$58="",1,0), 0)), "")</f>
        <v>IOR-00115</v>
      </c>
      <c r="I37" s="159" t="str">
        <f t="array" ref="I37">IFERROR(IF(INDEX($C$21:$C$58,MATCH(LEFT(H37,255),LEFT($B$21:$B$58,255),0))=0,"",INDEX($C$21:$C$58,MATCH(LEFT(H37,255),LEFT($B$21:$B$58,255),0))),"")</f>
        <v>HIV O-16d Percentage of people who inject drugs who avoid health care because of stigma and discrimination</v>
      </c>
      <c r="J37" s="159"/>
      <c r="K37" s="160" t="s">
        <v>2074</v>
      </c>
      <c r="L37" s="159" t="str">
        <f t="shared" si="0"/>
        <v>IOR-00115</v>
      </c>
      <c r="M37" s="159" t="s">
        <v>267</v>
      </c>
      <c r="N37" s="159" t="s">
        <v>753</v>
      </c>
    </row>
    <row r="38" spans="2:14" s="9" customFormat="1" x14ac:dyDescent="0.25">
      <c r="B38" s="159" t="s">
        <v>1293</v>
      </c>
      <c r="C38" s="161" t="s">
        <v>1294</v>
      </c>
      <c r="D38" s="160" t="s">
        <v>2075</v>
      </c>
      <c r="E38" s="159" t="s">
        <v>979</v>
      </c>
      <c r="F38" s="159" t="str">
        <f t="array" ref="F38">IFERROR(INDEX($C$21:$C$58, MATCH(0, COUNTIF($F$20:F37, $C$21:$C$58&amp;"") + IF($C$21:$C$58="",1,0), 0)), "")</f>
        <v>HIV O-17 Percentage of people living with HIV reporting their rights were violated who sought legal redress</v>
      </c>
      <c r="G38" s="159" t="s">
        <v>2076</v>
      </c>
      <c r="H38" s="159" t="str">
        <f t="array" ref="H38">IFERROR(INDEX($B$21:$B$58, MATCH(0, COUNTIF($H$20:H37, $B$21:$B$58&amp;"") + IF($B$21:$B$58="",1,0), 0)), "")</f>
        <v>IOR-00116</v>
      </c>
      <c r="I38" s="159" t="str">
        <f t="array" ref="I38">IFERROR(IF(INDEX($C$21:$C$58,MATCH(LEFT(H38,255),LEFT($B$21:$B$58,255),0))=0,"",INDEX($C$21:$C$58,MATCH(LEFT(H38,255),LEFT($B$21:$B$58,255),0))),"")</f>
        <v>HIV O-17 Percentage of people living with HIV reporting their rights were violated who sought legal redress</v>
      </c>
      <c r="J38" s="159"/>
      <c r="K38" s="160" t="s">
        <v>2077</v>
      </c>
      <c r="L38" s="159" t="str">
        <f t="shared" si="0"/>
        <v>IOR-00116</v>
      </c>
      <c r="M38" s="159" t="s">
        <v>267</v>
      </c>
      <c r="N38" s="159" t="s">
        <v>753</v>
      </c>
    </row>
    <row r="39" spans="2:14" s="9" customFormat="1" x14ac:dyDescent="0.25">
      <c r="B39" s="159" t="s">
        <v>2078</v>
      </c>
      <c r="C39" s="161" t="s">
        <v>2079</v>
      </c>
      <c r="D39" s="160"/>
      <c r="E39" s="159" t="s">
        <v>979</v>
      </c>
      <c r="F39" s="159" t="str">
        <f t="array" ref="F39">IFERROR(INDEX($C$21:$C$58, MATCH(0, COUNTIF($F$20:F38, $C$21:$C$58&amp;"") + IF($C$21:$C$58="",1,0), 0)), "")</f>
        <v>HIV O-18 Percentage of women aged 15-24 who had 2+ partners in the past 12 months</v>
      </c>
      <c r="G39" s="159" t="s">
        <v>2080</v>
      </c>
      <c r="H39" s="159" t="str">
        <f t="array" ref="H39">IFERROR(INDEX($B$21:$B$58, MATCH(0, COUNTIF($H$20:H38, $B$21:$B$58&amp;"") + IF($B$21:$B$58="",1,0), 0)), "")</f>
        <v>IOR-00117</v>
      </c>
      <c r="I39" s="159" t="str">
        <f t="array" ref="I39">IFERROR(IF(INDEX($C$21:$C$58,MATCH(LEFT(H39,255),LEFT($B$21:$B$58,255),0))=0,"",INDEX($C$21:$C$58,MATCH(LEFT(H39,255),LEFT($B$21:$B$58,255),0))),"")</f>
        <v>HIV O-18 Percentage of women aged 15-24 who had 2+ partners in the past 12 months</v>
      </c>
      <c r="J39" s="159"/>
      <c r="K39" s="160" t="s">
        <v>2081</v>
      </c>
      <c r="L39" s="159" t="str">
        <f t="shared" si="0"/>
        <v>IOR-00117</v>
      </c>
      <c r="M39" s="159" t="s">
        <v>267</v>
      </c>
      <c r="N39" s="159" t="s">
        <v>753</v>
      </c>
    </row>
    <row r="40" spans="2:14" s="9" customFormat="1" x14ac:dyDescent="0.25">
      <c r="B40" s="159" t="s">
        <v>2082</v>
      </c>
      <c r="C40" s="161" t="s">
        <v>2083</v>
      </c>
      <c r="D40" s="160"/>
      <c r="E40" s="159" t="s">
        <v>979</v>
      </c>
      <c r="F40" s="159" t="str">
        <f t="array" ref="F40">IFERROR(INDEX($C$21:$C$58, MATCH(0, COUNTIF($F$20:F39, $C$21:$C$58&amp;"") + IF($C$21:$C$58="",1,0), 0)), "")</f>
        <v>HIV O-19 Percentage of women aged 15-19 who have had a live birth or are currently pregnant</v>
      </c>
      <c r="G40" s="159" t="s">
        <v>2084</v>
      </c>
      <c r="H40" s="159" t="str">
        <f t="array" ref="H40">IFERROR(INDEX($B$21:$B$58, MATCH(0, COUNTIF($H$20:H39, $B$21:$B$58&amp;"") + IF($B$21:$B$58="",1,0), 0)), "")</f>
        <v>IOR-00118</v>
      </c>
      <c r="I40" s="159" t="str">
        <f t="array" ref="I40">IFERROR(IF(INDEX($C$21:$C$58,MATCH(LEFT(H40,255),LEFT($B$21:$B$58,255),0))=0,"",INDEX($C$21:$C$58,MATCH(LEFT(H40,255),LEFT($B$21:$B$58,255),0))),"")</f>
        <v>HIV O-19 Percentage of women aged 15-19 who have had a live birth or are currently pregnant</v>
      </c>
      <c r="J40" s="159"/>
      <c r="K40" s="160" t="s">
        <v>2085</v>
      </c>
      <c r="L40" s="159" t="str">
        <f t="shared" si="0"/>
        <v>IOR-00118</v>
      </c>
      <c r="M40" s="159" t="s">
        <v>267</v>
      </c>
      <c r="N40" s="159" t="s">
        <v>753</v>
      </c>
    </row>
    <row r="41" spans="2:14" s="9" customFormat="1" x14ac:dyDescent="0.25">
      <c r="B41" s="159" t="s">
        <v>2086</v>
      </c>
      <c r="C41" s="161" t="s">
        <v>2087</v>
      </c>
      <c r="D41" s="160"/>
      <c r="E41" s="159" t="s">
        <v>979</v>
      </c>
      <c r="F41" s="159" t="str">
        <f t="array" ref="F41">IFERROR(INDEX($C$21:$C$58, MATCH(0, COUNTIF($F$20:F40, $C$21:$C$58&amp;"") + IF($C$21:$C$58="",1,0), 0)), "")</f>
        <v>HIV O-20 Percentage of females aged 15-24 who dropped out of school in the last year</v>
      </c>
      <c r="G41" s="159" t="s">
        <v>2088</v>
      </c>
      <c r="H41" s="159" t="str">
        <f t="array" ref="H41">IFERROR(INDEX($B$21:$B$58, MATCH(0, COUNTIF($H$20:H40, $B$21:$B$58&amp;"") + IF($B$21:$B$58="",1,0), 0)), "")</f>
        <v>IOR-00119</v>
      </c>
      <c r="I41" s="159" t="str">
        <f t="array" ref="I41">IFERROR(IF(INDEX($C$21:$C$58,MATCH(LEFT(H41,255),LEFT($B$21:$B$58,255),0))=0,"",INDEX($C$21:$C$58,MATCH(LEFT(H41,255),LEFT($B$21:$B$58,255),0))),"")</f>
        <v>HIV O-20 Percentage of females aged 15-24 who dropped out of school in the last year</v>
      </c>
      <c r="J41" s="159"/>
      <c r="K41" s="160" t="s">
        <v>2089</v>
      </c>
      <c r="L41" s="159" t="str">
        <f t="shared" si="0"/>
        <v>IOR-00119</v>
      </c>
      <c r="M41" s="159" t="s">
        <v>267</v>
      </c>
      <c r="N41" s="159" t="s">
        <v>753</v>
      </c>
    </row>
    <row r="42" spans="2:14" s="9" customFormat="1" x14ac:dyDescent="0.25">
      <c r="B42" s="159" t="s">
        <v>1318</v>
      </c>
      <c r="C42" s="161" t="s">
        <v>1319</v>
      </c>
      <c r="D42" s="160" t="s">
        <v>2090</v>
      </c>
      <c r="E42" s="159" t="s">
        <v>979</v>
      </c>
      <c r="F42" s="159" t="str">
        <f t="array" ref="F42">IFERROR(INDEX($C$21:$C$58, MATCH(0, COUNTIF($F$20:F41, $C$21:$C$58&amp;"") + IF($C$21:$C$58="",1,0), 0)), "")</f>
        <v>HIV O-21 Percentage of people living with HIV not on ART at the end of the reporting period among people living with HIV who were either on ART at the end of the last reporting period or newly initiated on ART during the reporting period</v>
      </c>
      <c r="G42" s="159" t="s">
        <v>2091</v>
      </c>
      <c r="H42" s="159" t="str">
        <f t="array" ref="H42">IFERROR(INDEX($B$21:$B$58, MATCH(0, COUNTIF($H$20:H41, $B$21:$B$58&amp;"") + IF($B$21:$B$58="",1,0), 0)), "")</f>
        <v>IOR-00120</v>
      </c>
      <c r="I42" s="159" t="str">
        <f t="array" ref="I42">IFERROR(IF(INDEX($C$21:$C$58,MATCH(LEFT(H42,255),LEFT($B$21:$B$58,255),0))=0,"",INDEX($C$21:$C$58,MATCH(LEFT(H42,255),LEFT($B$21:$B$58,255),0))),"")</f>
        <v>HIV O-21 Percentage of people living with HIV not on ART at the end of the reporting period among people living with HIV who were either on ART at the end of the last reporting period or newly initiated on ART during the reporting period</v>
      </c>
      <c r="J42" s="159"/>
      <c r="K42" s="160" t="s">
        <v>2092</v>
      </c>
      <c r="L42" s="159" t="str">
        <f t="shared" si="0"/>
        <v>IOR-00120</v>
      </c>
      <c r="M42" s="159" t="s">
        <v>267</v>
      </c>
      <c r="N42" s="159" t="s">
        <v>753</v>
      </c>
    </row>
    <row r="43" spans="2:14" s="9" customFormat="1" x14ac:dyDescent="0.25">
      <c r="B43" s="159" t="s">
        <v>2093</v>
      </c>
      <c r="C43" s="161" t="s">
        <v>2094</v>
      </c>
      <c r="D43" s="160"/>
      <c r="E43" s="159" t="s">
        <v>979</v>
      </c>
      <c r="F43" s="159" t="str">
        <f t="array" ref="F43">IFERROR(INDEX($C$21:$C$58, MATCH(0, COUNTIF($F$20:F42, $C$21:$C$58&amp;"") + IF($C$21:$C$58="",1,0), 0)), "")</f>
        <v>HSS O-5 Percentage of health facilities with tracer medicines for the three diseases available on the day of the visit or day of reporting</v>
      </c>
      <c r="G43" s="159" t="s">
        <v>2095</v>
      </c>
      <c r="H43" s="159" t="str">
        <f t="array" ref="H43">IFERROR(INDEX($B$21:$B$58, MATCH(0, COUNTIF($H$20:H42, $B$21:$B$58&amp;"") + IF($B$21:$B$58="",1,0), 0)), "")</f>
        <v>IOR-00137</v>
      </c>
      <c r="I43" s="159" t="str">
        <f t="array" ref="I43">IFERROR(IF(INDEX($C$21:$C$58,MATCH(LEFT(H43,255),LEFT($B$21:$B$58,255),0))=0,"",INDEX($C$21:$C$58,MATCH(LEFT(H43,255),LEFT($B$21:$B$58,255),0))),"")</f>
        <v>HSS O-5 Percentage of health facilities with tracer medicines for the three diseases available on the day of the visit or day of reporting</v>
      </c>
      <c r="J43" s="159"/>
      <c r="K43" s="160" t="s">
        <v>2096</v>
      </c>
      <c r="L43" s="159" t="str">
        <f t="shared" si="0"/>
        <v>IOR-00137</v>
      </c>
      <c r="M43" s="159" t="s">
        <v>267</v>
      </c>
      <c r="N43" s="159" t="s">
        <v>753</v>
      </c>
    </row>
    <row r="44" spans="2:14" s="9" customFormat="1" x14ac:dyDescent="0.25">
      <c r="B44" s="159" t="s">
        <v>2093</v>
      </c>
      <c r="C44" s="161" t="s">
        <v>2094</v>
      </c>
      <c r="D44" s="160"/>
      <c r="E44" s="159" t="s">
        <v>273</v>
      </c>
      <c r="F44" s="159" t="str">
        <f t="array" ref="F44">IFERROR(INDEX($C$21:$C$58, MATCH(0, COUNTIF($F$20:F43, $C$21:$C$58&amp;"") + IF($C$21:$C$58="",1,0), 0)), "")</f>
        <v>HSS O-6 Percentage of facilities providing diagnostic services on the day of the assessment</v>
      </c>
      <c r="G44" s="159" t="s">
        <v>2095</v>
      </c>
      <c r="H44" s="159" t="str">
        <f t="array" ref="H44">IFERROR(INDEX($B$21:$B$58, MATCH(0, COUNTIF($H$20:H43, $B$21:$B$58&amp;"") + IF($B$21:$B$58="",1,0), 0)), "")</f>
        <v>IOR-00138</v>
      </c>
      <c r="I44" s="159" t="str">
        <f t="array" ref="I44">IFERROR(IF(INDEX($C$21:$C$58,MATCH(LEFT(H44,255),LEFT($B$21:$B$58,255),0))=0,"",INDEX($C$21:$C$58,MATCH(LEFT(H44,255),LEFT($B$21:$B$58,255),0))),"")</f>
        <v>HSS O-6 Percentage of facilities providing diagnostic services on the day of the assessment</v>
      </c>
      <c r="J44" s="159"/>
      <c r="K44" s="160" t="s">
        <v>2097</v>
      </c>
      <c r="L44" s="159" t="str">
        <f t="shared" si="0"/>
        <v>IOR-00137</v>
      </c>
      <c r="M44" s="159" t="s">
        <v>267</v>
      </c>
      <c r="N44" s="159" t="s">
        <v>753</v>
      </c>
    </row>
    <row r="45" spans="2:14" s="9" customFormat="1" x14ac:dyDescent="0.25">
      <c r="B45" s="159" t="s">
        <v>2098</v>
      </c>
      <c r="C45" s="161" t="s">
        <v>2099</v>
      </c>
      <c r="D45" s="160"/>
      <c r="E45" s="159" t="s">
        <v>979</v>
      </c>
      <c r="F45" s="159" t="str">
        <f t="array" ref="F45">IFERROR(INDEX($C$21:$C$58, MATCH(0, COUNTIF($F$20:F44, $C$21:$C$58&amp;"") + IF($C$21:$C$58="",1,0), 0)), "")</f>
        <v>HSS O-7 National aggregate HMIS fully deployed and functional: Percentage of HMIS components in place (HIS deployment, completeness, timeliness, and integration of aggregate disease reporting for HIV, TB and malaria indicators)</v>
      </c>
      <c r="G45" s="159" t="s">
        <v>2100</v>
      </c>
      <c r="H45" s="159" t="str">
        <f t="array" ref="H45">IFERROR(INDEX($B$21:$B$58, MATCH(0, COUNTIF($H$20:H44, $B$21:$B$58&amp;"") + IF($B$21:$B$58="",1,0), 0)), "")</f>
        <v>IOR-00139</v>
      </c>
      <c r="I45" s="159" t="str">
        <f t="array" ref="I45">IFERROR(IF(INDEX($C$21:$C$58,MATCH(LEFT(H45,255),LEFT($B$21:$B$58,255),0))=0,"",INDEX($C$21:$C$58,MATCH(LEFT(H45,255),LEFT($B$21:$B$58,255),0))),"")</f>
        <v>HSS O-7 National aggregate HMIS fully deployed and functional: Percentage of HMIS components in place (HIS deployment, completeness, timeliness, and integration of aggregate disease reporting for HIV, TB and malaria indicators)</v>
      </c>
      <c r="J45" s="159"/>
      <c r="K45" s="160" t="s">
        <v>2101</v>
      </c>
      <c r="L45" s="159" t="str">
        <f t="shared" si="0"/>
        <v>IOR-00138</v>
      </c>
      <c r="M45" s="159" t="s">
        <v>267</v>
      </c>
      <c r="N45" s="159" t="s">
        <v>753</v>
      </c>
    </row>
    <row r="46" spans="2:14" s="9" customFormat="1" x14ac:dyDescent="0.25">
      <c r="B46" s="159" t="s">
        <v>2098</v>
      </c>
      <c r="C46" s="161" t="s">
        <v>2099</v>
      </c>
      <c r="D46" s="160"/>
      <c r="E46" s="159" t="s">
        <v>273</v>
      </c>
      <c r="F46" s="159" t="str">
        <f t="array" ref="F46">IFERROR(INDEX($C$21:$C$58, MATCH(0, COUNTIF($F$20:F45, $C$21:$C$58&amp;"") + IF($C$21:$C$58="",1,0), 0)), "")</f>
        <v>HSS O-8 Active health workers per 10,000 population</v>
      </c>
      <c r="G46" s="159" t="s">
        <v>2100</v>
      </c>
      <c r="H46" s="159" t="str">
        <f t="array" ref="H46">IFERROR(INDEX($B$21:$B$58, MATCH(0, COUNTIF($H$20:H45, $B$21:$B$58&amp;"") + IF($B$21:$B$58="",1,0), 0)), "")</f>
        <v>IOR-00140</v>
      </c>
      <c r="I46" s="159" t="str">
        <f t="array" ref="I46">IFERROR(IF(INDEX($C$21:$C$58,MATCH(LEFT(H46,255),LEFT($B$21:$B$58,255),0))=0,"",INDEX($C$21:$C$58,MATCH(LEFT(H46,255),LEFT($B$21:$B$58,255),0))),"")</f>
        <v>HSS O-8 Active health workers per 10,000 population</v>
      </c>
      <c r="J46" s="159"/>
      <c r="K46" s="160" t="s">
        <v>2102</v>
      </c>
      <c r="L46" s="159" t="str">
        <f t="shared" si="0"/>
        <v>IOR-00138</v>
      </c>
      <c r="M46" s="159" t="s">
        <v>267</v>
      </c>
      <c r="N46" s="159" t="s">
        <v>753</v>
      </c>
    </row>
    <row r="47" spans="2:14" s="9" customFormat="1" x14ac:dyDescent="0.25">
      <c r="B47" s="159" t="s">
        <v>2103</v>
      </c>
      <c r="C47" s="161" t="s">
        <v>2104</v>
      </c>
      <c r="D47" s="160"/>
      <c r="E47" s="159" t="s">
        <v>979</v>
      </c>
      <c r="F47" s="159" t="str">
        <f t="array" ref="F47">IFERROR(INDEX($C$21:$C$58, MATCH(0, COUNTIF($F$20:F46, $C$21:$C$58&amp;"") + IF($C$21:$C$58="",1,0), 0)), "")</f>
        <v>HSS O-9 Percentage of antenatal clients with 1st visit before 12 weeks</v>
      </c>
      <c r="G47" s="159" t="s">
        <v>2105</v>
      </c>
      <c r="H47" s="159" t="str">
        <f t="array" ref="H47">IFERROR(INDEX($B$21:$B$58, MATCH(0, COUNTIF($H$20:H46, $B$21:$B$58&amp;"") + IF($B$21:$B$58="",1,0), 0)), "")</f>
        <v>IOR-00141</v>
      </c>
      <c r="I47" s="159" t="str">
        <f t="array" ref="I47">IFERROR(IF(INDEX($C$21:$C$58,MATCH(LEFT(H47,255),LEFT($B$21:$B$58,255),0))=0,"",INDEX($C$21:$C$58,MATCH(LEFT(H47,255),LEFT($B$21:$B$58,255),0))),"")</f>
        <v>HSS O-9 Percentage of antenatal clients with 1st visit before 12 weeks</v>
      </c>
      <c r="J47" s="159"/>
      <c r="K47" s="160" t="s">
        <v>2106</v>
      </c>
      <c r="L47" s="159" t="str">
        <f t="shared" si="0"/>
        <v>IOR-00139</v>
      </c>
      <c r="M47" s="159" t="s">
        <v>267</v>
      </c>
      <c r="N47" s="159" t="s">
        <v>753</v>
      </c>
    </row>
    <row r="48" spans="2:14" s="9" customFormat="1" x14ac:dyDescent="0.25">
      <c r="B48" s="159" t="s">
        <v>2103</v>
      </c>
      <c r="C48" s="161" t="s">
        <v>2104</v>
      </c>
      <c r="D48" s="160"/>
      <c r="E48" s="159" t="s">
        <v>273</v>
      </c>
      <c r="F48" s="159" t="str">
        <f t="array" ref="F48">IFERROR(INDEX($C$21:$C$58, MATCH(0, COUNTIF($F$20:F47, $C$21:$C$58&amp;"") + IF($C$21:$C$58="",1,0), 0)), "")</f>
        <v>HSS O-10 Proportion of population with large household expenditure on health as a share of total household expenditure or income (catastrophic spending on health)</v>
      </c>
      <c r="G48" s="159" t="s">
        <v>2105</v>
      </c>
      <c r="H48" s="159" t="str">
        <f t="array" ref="H48">IFERROR(INDEX($B$21:$B$58, MATCH(0, COUNTIF($H$20:H47, $B$21:$B$58&amp;"") + IF($B$21:$B$58="",1,0), 0)), "")</f>
        <v>IOR-00142</v>
      </c>
      <c r="I48" s="159" t="str">
        <f t="array" ref="I48">IFERROR(IF(INDEX($C$21:$C$58,MATCH(LEFT(H48,255),LEFT($B$21:$B$58,255),0))=0,"",INDEX($C$21:$C$58,MATCH(LEFT(H48,255),LEFT($B$21:$B$58,255),0))),"")</f>
        <v>HSS O-10 Proportion of population with large household expenditure on health as a share of total household expenditure or income (catastrophic spending on health)</v>
      </c>
      <c r="J48" s="159"/>
      <c r="K48" s="160" t="s">
        <v>2107</v>
      </c>
      <c r="L48" s="159" t="str">
        <f t="shared" si="0"/>
        <v>IOR-00139</v>
      </c>
      <c r="M48" s="159" t="s">
        <v>267</v>
      </c>
      <c r="N48" s="159" t="s">
        <v>753</v>
      </c>
    </row>
    <row r="49" spans="1:14" s="9" customFormat="1" x14ac:dyDescent="0.25">
      <c r="B49" s="159" t="s">
        <v>1379</v>
      </c>
      <c r="C49" s="161" t="s">
        <v>1380</v>
      </c>
      <c r="D49" s="160" t="s">
        <v>1381</v>
      </c>
      <c r="E49" s="159" t="s">
        <v>979</v>
      </c>
      <c r="F49" s="159" t="str">
        <f t="array" ref="F49">IFERROR(INDEX($C$21:$C$58, MATCH(0, COUNTIF($F$20:F48, $C$21:$C$58&amp;"") + IF($C$21:$C$58="",1,0), 0)), "")</f>
        <v/>
      </c>
      <c r="G49" s="159" t="s">
        <v>2108</v>
      </c>
      <c r="H49" s="159" t="str">
        <f t="array" ref="H49">IFERROR(INDEX($B$21:$B$58, MATCH(0, COUNTIF($H$20:H48, $B$21:$B$58&amp;"") + IF($B$21:$B$58="",1,0), 0)), "")</f>
        <v/>
      </c>
      <c r="I49" s="159" t="str">
        <f t="array" ref="I49">IFERROR(IF(INDEX($C$21:$C$58,MATCH(LEFT(H49,255),LEFT($B$21:$B$58,255),0))=0,"",INDEX($C$21:$C$58,MATCH(LEFT(H49,255),LEFT($B$21:$B$58,255),0))),"")</f>
        <v/>
      </c>
      <c r="J49" s="159"/>
      <c r="K49" s="160" t="s">
        <v>2109</v>
      </c>
      <c r="L49" s="159" t="str">
        <f t="shared" si="0"/>
        <v>IOR-00140</v>
      </c>
      <c r="M49" s="159" t="s">
        <v>267</v>
      </c>
      <c r="N49" s="159" t="s">
        <v>753</v>
      </c>
    </row>
    <row r="50" spans="1:14" s="9" customFormat="1" x14ac:dyDescent="0.25">
      <c r="B50" s="159" t="s">
        <v>1379</v>
      </c>
      <c r="C50" s="161" t="s">
        <v>1380</v>
      </c>
      <c r="D50" s="160" t="s">
        <v>1381</v>
      </c>
      <c r="E50" s="159" t="s">
        <v>273</v>
      </c>
      <c r="F50" s="159" t="str">
        <f t="array" ref="F50">IFERROR(INDEX($C$21:$C$58, MATCH(0, COUNTIF($F$20:F49, $C$21:$C$58&amp;"") + IF($C$21:$C$58="",1,0), 0)), "")</f>
        <v/>
      </c>
      <c r="G50" s="159" t="s">
        <v>2108</v>
      </c>
      <c r="H50" s="159" t="str">
        <f t="array" ref="H50">IFERROR(INDEX($B$21:$B$58, MATCH(0, COUNTIF($H$20:H49, $B$21:$B$58&amp;"") + IF($B$21:$B$58="",1,0), 0)), "")</f>
        <v/>
      </c>
      <c r="I50" s="159" t="str">
        <f t="array" ref="I50">IFERROR(IF(INDEX($C$21:$C$58,MATCH(LEFT(H50,255),LEFT($B$21:$B$58,255),0))=0,"",INDEX($C$21:$C$58,MATCH(LEFT(H50,255),LEFT($B$21:$B$58,255),0))),"")</f>
        <v/>
      </c>
      <c r="J50" s="159"/>
      <c r="K50" s="160" t="s">
        <v>2110</v>
      </c>
      <c r="L50" s="159" t="str">
        <f t="shared" si="0"/>
        <v>IOR-00140</v>
      </c>
      <c r="M50" s="159" t="s">
        <v>267</v>
      </c>
      <c r="N50" s="159" t="s">
        <v>753</v>
      </c>
    </row>
    <row r="51" spans="1:14" s="9" customFormat="1" x14ac:dyDescent="0.25">
      <c r="B51" s="159" t="s">
        <v>1397</v>
      </c>
      <c r="C51" s="161" t="s">
        <v>1398</v>
      </c>
      <c r="D51" s="160" t="s">
        <v>1010</v>
      </c>
      <c r="E51" s="159" t="s">
        <v>979</v>
      </c>
      <c r="F51" s="159" t="str">
        <f t="array" ref="F51">IFERROR(INDEX($C$21:$C$58, MATCH(0, COUNTIF($F$20:F50, $C$21:$C$58&amp;"") + IF($C$21:$C$58="",1,0), 0)), "")</f>
        <v/>
      </c>
      <c r="G51" s="159" t="s">
        <v>2111</v>
      </c>
      <c r="H51" s="159" t="str">
        <f t="array" ref="H51">IFERROR(INDEX($B$21:$B$58, MATCH(0, COUNTIF($H$20:H50, $B$21:$B$58&amp;"") + IF($B$21:$B$58="",1,0), 0)), "")</f>
        <v/>
      </c>
      <c r="I51" s="159" t="str">
        <f t="array" ref="I51">IFERROR(IF(INDEX($C$21:$C$58,MATCH(LEFT(H51,255),LEFT($B$21:$B$58,255),0))=0,"",INDEX($C$21:$C$58,MATCH(LEFT(H51,255),LEFT($B$21:$B$58,255),0))),"")</f>
        <v/>
      </c>
      <c r="J51" s="159"/>
      <c r="K51" s="160" t="s">
        <v>2112</v>
      </c>
      <c r="L51" s="159" t="str">
        <f t="shared" si="0"/>
        <v>IOR-00141</v>
      </c>
      <c r="M51" s="159" t="s">
        <v>267</v>
      </c>
      <c r="N51" s="159" t="s">
        <v>753</v>
      </c>
    </row>
    <row r="52" spans="1:14" s="9" customFormat="1" x14ac:dyDescent="0.25">
      <c r="B52" s="159" t="s">
        <v>1397</v>
      </c>
      <c r="C52" s="161" t="s">
        <v>1398</v>
      </c>
      <c r="D52" s="160" t="s">
        <v>1010</v>
      </c>
      <c r="E52" s="159" t="s">
        <v>273</v>
      </c>
      <c r="F52" s="159" t="str">
        <f t="array" ref="F52">IFERROR(INDEX($C$21:$C$58, MATCH(0, COUNTIF($F$20:F51, $C$21:$C$58&amp;"") + IF($C$21:$C$58="",1,0), 0)), "")</f>
        <v/>
      </c>
      <c r="G52" s="159" t="s">
        <v>2111</v>
      </c>
      <c r="H52" s="159" t="str">
        <f t="array" ref="H52">IFERROR(INDEX($B$21:$B$58, MATCH(0, COUNTIF($H$20:H51, $B$21:$B$58&amp;"") + IF($B$21:$B$58="",1,0), 0)), "")</f>
        <v/>
      </c>
      <c r="I52" s="159" t="str">
        <f t="array" ref="I52">IFERROR(IF(INDEX($C$21:$C$58,MATCH(LEFT(H52,255),LEFT($B$21:$B$58,255),0))=0,"",INDEX($C$21:$C$58,MATCH(LEFT(H52,255),LEFT($B$21:$B$58,255),0))),"")</f>
        <v/>
      </c>
      <c r="J52" s="159"/>
      <c r="K52" s="160" t="s">
        <v>2113</v>
      </c>
      <c r="L52" s="159" t="str">
        <f t="shared" si="0"/>
        <v>IOR-00141</v>
      </c>
      <c r="M52" s="159" t="s">
        <v>267</v>
      </c>
      <c r="N52" s="159" t="s">
        <v>753</v>
      </c>
    </row>
    <row r="53" spans="1:14" s="9" customFormat="1" x14ac:dyDescent="0.25">
      <c r="B53" s="159" t="s">
        <v>2114</v>
      </c>
      <c r="C53" s="161" t="s">
        <v>2115</v>
      </c>
      <c r="D53" s="160"/>
      <c r="E53" s="159" t="s">
        <v>979</v>
      </c>
      <c r="F53" s="159" t="str">
        <f t="array" ref="F53">IFERROR(INDEX($C$21:$C$58, MATCH(0, COUNTIF($F$20:F52, $C$21:$C$58&amp;"") + IF($C$21:$C$58="",1,0), 0)), "")</f>
        <v/>
      </c>
      <c r="G53" s="159" t="s">
        <v>2116</v>
      </c>
      <c r="H53" s="159" t="str">
        <f t="array" ref="H53">IFERROR(INDEX($B$21:$B$58, MATCH(0, COUNTIF($H$20:H52, $B$21:$B$58&amp;"") + IF($B$21:$B$58="",1,0), 0)), "")</f>
        <v/>
      </c>
      <c r="I53" s="159" t="str">
        <f t="array" ref="I53">IFERROR(IF(INDEX($C$21:$C$58,MATCH(LEFT(H53,255),LEFT($B$21:$B$58,255),0))=0,"",INDEX($C$21:$C$58,MATCH(LEFT(H53,255),LEFT($B$21:$B$58,255),0))),"")</f>
        <v/>
      </c>
      <c r="J53" s="159"/>
      <c r="K53" s="160" t="s">
        <v>2117</v>
      </c>
      <c r="L53" s="159" t="str">
        <f t="shared" si="0"/>
        <v>IOR-00142</v>
      </c>
      <c r="M53" s="159" t="s">
        <v>267</v>
      </c>
      <c r="N53" s="159" t="s">
        <v>753</v>
      </c>
    </row>
    <row r="54" spans="1:14" s="9" customFormat="1" x14ac:dyDescent="0.25">
      <c r="B54" s="159" t="s">
        <v>2114</v>
      </c>
      <c r="C54" s="161" t="s">
        <v>2115</v>
      </c>
      <c r="D54" s="160"/>
      <c r="E54" s="159" t="s">
        <v>273</v>
      </c>
      <c r="F54" s="159" t="str">
        <f t="array" ref="F54">IFERROR(INDEX($C$21:$C$58, MATCH(0, COUNTIF($F$20:F53, $C$21:$C$58&amp;"") + IF($C$21:$C$58="",1,0), 0)), "")</f>
        <v/>
      </c>
      <c r="G54" s="159" t="s">
        <v>2116</v>
      </c>
      <c r="H54" s="159" t="str">
        <f t="array" ref="H54">IFERROR(INDEX($B$21:$B$58, MATCH(0, COUNTIF($H$20:H53, $B$21:$B$58&amp;"") + IF($B$21:$B$58="",1,0), 0)), "")</f>
        <v/>
      </c>
      <c r="I54" s="159" t="str">
        <f t="array" ref="I54">IFERROR(IF(INDEX($C$21:$C$58,MATCH(LEFT(H54,255),LEFT($B$21:$B$58,255),0))=0,"",INDEX($C$21:$C$58,MATCH(LEFT(H54,255),LEFT($B$21:$B$58,255),0))),"")</f>
        <v/>
      </c>
      <c r="J54" s="159"/>
      <c r="K54" s="160" t="s">
        <v>2118</v>
      </c>
      <c r="L54" s="159" t="str">
        <f t="shared" si="0"/>
        <v>IOR-00142</v>
      </c>
      <c r="M54" s="159" t="s">
        <v>267</v>
      </c>
      <c r="N54" s="159" t="s">
        <v>753</v>
      </c>
    </row>
    <row r="55" spans="1:14" s="9" customFormat="1" x14ac:dyDescent="0.25">
      <c r="B55" s="159"/>
      <c r="C55" s="161"/>
      <c r="D55" s="160"/>
      <c r="E55" s="159"/>
      <c r="F55" s="159"/>
      <c r="G55" s="159"/>
      <c r="H55" s="159"/>
      <c r="I55" s="159"/>
      <c r="J55" s="159"/>
      <c r="K55" s="160"/>
    </row>
    <row r="56" spans="1:14" s="9" customFormat="1" x14ac:dyDescent="0.25">
      <c r="B56" s="159"/>
      <c r="C56" s="161"/>
      <c r="D56" s="160"/>
      <c r="E56" s="159"/>
      <c r="F56" s="159"/>
      <c r="G56" s="159"/>
      <c r="H56" s="159"/>
      <c r="I56" s="159"/>
      <c r="J56" s="159"/>
      <c r="K56" s="160"/>
    </row>
    <row r="57" spans="1:14" s="9" customFormat="1" x14ac:dyDescent="0.25">
      <c r="B57" s="159"/>
      <c r="C57" s="161"/>
      <c r="D57" s="160"/>
      <c r="E57" s="159"/>
      <c r="F57" s="159"/>
      <c r="G57" s="159"/>
      <c r="H57" s="159"/>
      <c r="I57" s="159"/>
      <c r="J57" s="159"/>
      <c r="K57" s="160"/>
    </row>
    <row r="59" spans="1:14" ht="13" x14ac:dyDescent="0.3">
      <c r="B59" s="2" t="s">
        <v>124</v>
      </c>
    </row>
    <row r="60" spans="1:14" ht="13" x14ac:dyDescent="0.3">
      <c r="A60" s="858" t="s">
        <v>1</v>
      </c>
      <c r="B60" s="853" t="s">
        <v>107</v>
      </c>
      <c r="C60" s="853" t="s">
        <v>43</v>
      </c>
      <c r="D60" s="853" t="s">
        <v>45</v>
      </c>
      <c r="E60" s="853" t="s">
        <v>103</v>
      </c>
      <c r="F60" s="853" t="s">
        <v>104</v>
      </c>
      <c r="G60" s="853" t="s">
        <v>48</v>
      </c>
      <c r="H60" s="853" t="s">
        <v>105</v>
      </c>
      <c r="I60" s="853" t="s">
        <v>284</v>
      </c>
      <c r="J60" s="853" t="s">
        <v>389</v>
      </c>
      <c r="K60" s="853" t="s">
        <v>408</v>
      </c>
    </row>
    <row r="61" spans="1:14" hidden="1" x14ac:dyDescent="0.25">
      <c r="A61" s="859" t="s">
        <v>102</v>
      </c>
      <c r="B61" s="860" t="s">
        <v>79</v>
      </c>
      <c r="C61" s="860" t="s">
        <v>52</v>
      </c>
      <c r="D61" s="860" t="s">
        <v>44</v>
      </c>
      <c r="E61" s="859"/>
      <c r="F61" s="860" t="str">
        <f t="shared" ref="F61:F119" si="1">B61</f>
        <v>[Name ID]</v>
      </c>
      <c r="G61" s="859" t="s">
        <v>47</v>
      </c>
      <c r="H61" s="860"/>
      <c r="I61" s="860" t="s">
        <v>283</v>
      </c>
      <c r="J61" s="860" t="s">
        <v>388</v>
      </c>
      <c r="K61" s="860" t="s">
        <v>407</v>
      </c>
    </row>
    <row r="62" spans="1:14" s="9" customFormat="1" x14ac:dyDescent="0.25">
      <c r="A62" s="859" t="s">
        <v>2144</v>
      </c>
      <c r="B62" s="860" t="s">
        <v>1404</v>
      </c>
      <c r="C62" s="860" t="s">
        <v>1405</v>
      </c>
      <c r="D62" s="860" t="s">
        <v>1010</v>
      </c>
      <c r="E62" s="859"/>
      <c r="F62" s="860" t="str">
        <f t="shared" si="1"/>
        <v>MCI-01045</v>
      </c>
      <c r="G62" s="859" t="s">
        <v>2226</v>
      </c>
      <c r="H62" s="860"/>
      <c r="I62" s="860" t="s">
        <v>753</v>
      </c>
      <c r="J62" s="860" t="s">
        <v>2227</v>
      </c>
      <c r="K62" s="860" t="s">
        <v>2228</v>
      </c>
    </row>
    <row r="63" spans="1:14" s="9" customFormat="1" x14ac:dyDescent="0.25">
      <c r="A63" s="859" t="s">
        <v>2144</v>
      </c>
      <c r="B63" s="860" t="s">
        <v>1410</v>
      </c>
      <c r="C63" s="860" t="s">
        <v>1411</v>
      </c>
      <c r="D63" s="860" t="s">
        <v>1010</v>
      </c>
      <c r="E63" s="859"/>
      <c r="F63" s="860" t="str">
        <f t="shared" si="1"/>
        <v>MCI-01046</v>
      </c>
      <c r="G63" s="859" t="s">
        <v>2229</v>
      </c>
      <c r="H63" s="860"/>
      <c r="I63" s="860" t="s">
        <v>753</v>
      </c>
      <c r="J63" s="860" t="s">
        <v>2227</v>
      </c>
      <c r="K63" s="860" t="s">
        <v>2228</v>
      </c>
    </row>
    <row r="64" spans="1:14" s="9" customFormat="1" x14ac:dyDescent="0.25">
      <c r="A64" s="859" t="s">
        <v>2144</v>
      </c>
      <c r="B64" s="860" t="s">
        <v>1416</v>
      </c>
      <c r="C64" s="860" t="s">
        <v>1417</v>
      </c>
      <c r="D64" s="860" t="s">
        <v>2024</v>
      </c>
      <c r="E64" s="859"/>
      <c r="F64" s="860" t="str">
        <f t="shared" si="1"/>
        <v>MCI-01047</v>
      </c>
      <c r="G64" s="859" t="s">
        <v>2230</v>
      </c>
      <c r="H64" s="860"/>
      <c r="I64" s="860" t="s">
        <v>753</v>
      </c>
      <c r="J64" s="860" t="s">
        <v>2227</v>
      </c>
      <c r="K64" s="860" t="s">
        <v>2228</v>
      </c>
    </row>
    <row r="65" spans="1:11" s="9" customFormat="1" x14ac:dyDescent="0.25">
      <c r="A65" s="859" t="s">
        <v>2144</v>
      </c>
      <c r="B65" s="860" t="s">
        <v>1428</v>
      </c>
      <c r="C65" s="860" t="s">
        <v>1429</v>
      </c>
      <c r="D65" s="860" t="s">
        <v>2231</v>
      </c>
      <c r="E65" s="859"/>
      <c r="F65" s="860" t="str">
        <f t="shared" si="1"/>
        <v>MCI-01048</v>
      </c>
      <c r="G65" s="859" t="s">
        <v>2232</v>
      </c>
      <c r="H65" s="860"/>
      <c r="I65" s="860" t="s">
        <v>753</v>
      </c>
      <c r="J65" s="860" t="s">
        <v>2227</v>
      </c>
      <c r="K65" s="860" t="s">
        <v>2228</v>
      </c>
    </row>
    <row r="66" spans="1:11" s="9" customFormat="1" x14ac:dyDescent="0.25">
      <c r="A66" s="859" t="s">
        <v>2144</v>
      </c>
      <c r="B66" s="860" t="s">
        <v>2233</v>
      </c>
      <c r="C66" s="860" t="s">
        <v>2234</v>
      </c>
      <c r="D66" s="860"/>
      <c r="E66" s="859"/>
      <c r="F66" s="860" t="str">
        <f t="shared" si="1"/>
        <v>MCI-01049</v>
      </c>
      <c r="G66" s="859" t="s">
        <v>2235</v>
      </c>
      <c r="H66" s="860"/>
      <c r="I66" s="860" t="s">
        <v>753</v>
      </c>
      <c r="J66" s="860" t="s">
        <v>2227</v>
      </c>
      <c r="K66" s="860" t="s">
        <v>2228</v>
      </c>
    </row>
    <row r="67" spans="1:11" s="9" customFormat="1" x14ac:dyDescent="0.25">
      <c r="A67" s="859" t="s">
        <v>2144</v>
      </c>
      <c r="B67" s="860" t="s">
        <v>2236</v>
      </c>
      <c r="C67" s="860" t="s">
        <v>2237</v>
      </c>
      <c r="D67" s="860"/>
      <c r="E67" s="859"/>
      <c r="F67" s="860" t="str">
        <f t="shared" si="1"/>
        <v>MCI-01050</v>
      </c>
      <c r="G67" s="859" t="s">
        <v>2238</v>
      </c>
      <c r="H67" s="860"/>
      <c r="I67" s="860" t="s">
        <v>753</v>
      </c>
      <c r="J67" s="860" t="s">
        <v>2227</v>
      </c>
      <c r="K67" s="860" t="s">
        <v>2228</v>
      </c>
    </row>
    <row r="68" spans="1:11" s="9" customFormat="1" x14ac:dyDescent="0.25">
      <c r="A68" s="859" t="s">
        <v>2144</v>
      </c>
      <c r="B68" s="860" t="s">
        <v>2239</v>
      </c>
      <c r="C68" s="860" t="s">
        <v>2240</v>
      </c>
      <c r="D68" s="860"/>
      <c r="E68" s="859"/>
      <c r="F68" s="860" t="str">
        <f t="shared" si="1"/>
        <v>MCI-01051</v>
      </c>
      <c r="G68" s="859" t="s">
        <v>2241</v>
      </c>
      <c r="H68" s="860"/>
      <c r="I68" s="860" t="s">
        <v>753</v>
      </c>
      <c r="J68" s="860" t="s">
        <v>2227</v>
      </c>
      <c r="K68" s="860" t="s">
        <v>455</v>
      </c>
    </row>
    <row r="69" spans="1:11" s="9" customFormat="1" x14ac:dyDescent="0.25">
      <c r="A69" s="859" t="s">
        <v>2144</v>
      </c>
      <c r="B69" s="860" t="s">
        <v>2242</v>
      </c>
      <c r="C69" s="860" t="s">
        <v>2243</v>
      </c>
      <c r="D69" s="860"/>
      <c r="E69" s="859"/>
      <c r="F69" s="860" t="str">
        <f t="shared" si="1"/>
        <v>MCI-01052</v>
      </c>
      <c r="G69" s="859" t="s">
        <v>2244</v>
      </c>
      <c r="H69" s="860"/>
      <c r="I69" s="860" t="s">
        <v>753</v>
      </c>
      <c r="J69" s="860" t="s">
        <v>2227</v>
      </c>
      <c r="K69" s="860" t="s">
        <v>454</v>
      </c>
    </row>
    <row r="70" spans="1:11" s="9" customFormat="1" x14ac:dyDescent="0.25">
      <c r="A70" s="859" t="s">
        <v>2144</v>
      </c>
      <c r="B70" s="860" t="s">
        <v>2245</v>
      </c>
      <c r="C70" s="860" t="s">
        <v>2246</v>
      </c>
      <c r="D70" s="860"/>
      <c r="E70" s="859"/>
      <c r="F70" s="860" t="str">
        <f t="shared" si="1"/>
        <v>MCI-01053</v>
      </c>
      <c r="G70" s="859" t="s">
        <v>2247</v>
      </c>
      <c r="H70" s="860"/>
      <c r="I70" s="860" t="s">
        <v>753</v>
      </c>
      <c r="J70" s="860" t="s">
        <v>2227</v>
      </c>
      <c r="K70" s="860" t="s">
        <v>454</v>
      </c>
    </row>
    <row r="71" spans="1:11" s="9" customFormat="1" x14ac:dyDescent="0.25">
      <c r="A71" s="859" t="s">
        <v>2144</v>
      </c>
      <c r="B71" s="860" t="s">
        <v>2248</v>
      </c>
      <c r="C71" s="860" t="s">
        <v>2249</v>
      </c>
      <c r="D71" s="860"/>
      <c r="E71" s="859"/>
      <c r="F71" s="860" t="str">
        <f t="shared" si="1"/>
        <v>MCI-01054</v>
      </c>
      <c r="G71" s="859" t="s">
        <v>2250</v>
      </c>
      <c r="H71" s="860"/>
      <c r="I71" s="860" t="s">
        <v>753</v>
      </c>
      <c r="J71" s="860" t="s">
        <v>2227</v>
      </c>
      <c r="K71" s="860" t="s">
        <v>454</v>
      </c>
    </row>
    <row r="72" spans="1:11" s="9" customFormat="1" x14ac:dyDescent="0.25">
      <c r="A72" s="859" t="s">
        <v>2144</v>
      </c>
      <c r="B72" s="860" t="s">
        <v>2251</v>
      </c>
      <c r="C72" s="860" t="s">
        <v>2252</v>
      </c>
      <c r="D72" s="860"/>
      <c r="E72" s="859"/>
      <c r="F72" s="860" t="str">
        <f t="shared" si="1"/>
        <v>MCI-01055</v>
      </c>
      <c r="G72" s="859" t="s">
        <v>2253</v>
      </c>
      <c r="H72" s="860"/>
      <c r="I72" s="860" t="s">
        <v>753</v>
      </c>
      <c r="J72" s="860" t="s">
        <v>2227</v>
      </c>
      <c r="K72" s="860" t="s">
        <v>454</v>
      </c>
    </row>
    <row r="73" spans="1:11" s="9" customFormat="1" x14ac:dyDescent="0.25">
      <c r="A73" s="859" t="s">
        <v>2144</v>
      </c>
      <c r="B73" s="860" t="s">
        <v>2254</v>
      </c>
      <c r="C73" s="860" t="s">
        <v>2255</v>
      </c>
      <c r="D73" s="860"/>
      <c r="E73" s="859"/>
      <c r="F73" s="860" t="str">
        <f t="shared" si="1"/>
        <v>MCI-01044</v>
      </c>
      <c r="G73" s="859" t="s">
        <v>2256</v>
      </c>
      <c r="H73" s="860"/>
      <c r="I73" s="860" t="s">
        <v>753</v>
      </c>
      <c r="J73" s="860" t="s">
        <v>2227</v>
      </c>
      <c r="K73" s="860" t="s">
        <v>454</v>
      </c>
    </row>
    <row r="74" spans="1:11" s="9" customFormat="1" x14ac:dyDescent="0.25">
      <c r="A74" s="859" t="s">
        <v>2144</v>
      </c>
      <c r="B74" s="860" t="s">
        <v>1440</v>
      </c>
      <c r="C74" s="860" t="s">
        <v>1441</v>
      </c>
      <c r="D74" s="860" t="s">
        <v>1003</v>
      </c>
      <c r="E74" s="859"/>
      <c r="F74" s="860" t="str">
        <f t="shared" si="1"/>
        <v>MCI-01056</v>
      </c>
      <c r="G74" s="859" t="s">
        <v>2257</v>
      </c>
      <c r="H74" s="860"/>
      <c r="I74" s="860" t="s">
        <v>753</v>
      </c>
      <c r="J74" s="860" t="s">
        <v>2227</v>
      </c>
      <c r="K74" s="860" t="s">
        <v>455</v>
      </c>
    </row>
    <row r="75" spans="1:11" s="9" customFormat="1" x14ac:dyDescent="0.25">
      <c r="A75" s="859" t="s">
        <v>2144</v>
      </c>
      <c r="B75" s="860" t="s">
        <v>1446</v>
      </c>
      <c r="C75" s="860" t="s">
        <v>1447</v>
      </c>
      <c r="D75" s="860" t="s">
        <v>1003</v>
      </c>
      <c r="E75" s="859"/>
      <c r="F75" s="860" t="str">
        <f t="shared" si="1"/>
        <v>MCI-01057</v>
      </c>
      <c r="G75" s="859" t="s">
        <v>2258</v>
      </c>
      <c r="H75" s="860"/>
      <c r="I75" s="860" t="s">
        <v>753</v>
      </c>
      <c r="J75" s="860" t="s">
        <v>2227</v>
      </c>
      <c r="K75" s="860" t="s">
        <v>455</v>
      </c>
    </row>
    <row r="76" spans="1:11" s="9" customFormat="1" x14ac:dyDescent="0.25">
      <c r="A76" s="859" t="s">
        <v>2144</v>
      </c>
      <c r="B76" s="860" t="s">
        <v>1452</v>
      </c>
      <c r="C76" s="860" t="s">
        <v>1453</v>
      </c>
      <c r="D76" s="860" t="s">
        <v>1010</v>
      </c>
      <c r="E76" s="859"/>
      <c r="F76" s="860" t="str">
        <f t="shared" si="1"/>
        <v>MCI-01058</v>
      </c>
      <c r="G76" s="859" t="s">
        <v>2259</v>
      </c>
      <c r="H76" s="860"/>
      <c r="I76" s="860" t="s">
        <v>753</v>
      </c>
      <c r="J76" s="860" t="s">
        <v>2227</v>
      </c>
      <c r="K76" s="860" t="s">
        <v>2228</v>
      </c>
    </row>
    <row r="77" spans="1:11" s="9" customFormat="1" x14ac:dyDescent="0.25">
      <c r="A77" s="859" t="s">
        <v>2144</v>
      </c>
      <c r="B77" s="860" t="s">
        <v>2260</v>
      </c>
      <c r="C77" s="860" t="s">
        <v>2261</v>
      </c>
      <c r="D77" s="860"/>
      <c r="E77" s="859"/>
      <c r="F77" s="860" t="str">
        <f t="shared" si="1"/>
        <v>MCI-01059</v>
      </c>
      <c r="G77" s="859" t="s">
        <v>2262</v>
      </c>
      <c r="H77" s="860"/>
      <c r="I77" s="860" t="s">
        <v>753</v>
      </c>
      <c r="J77" s="860" t="s">
        <v>2227</v>
      </c>
      <c r="K77" s="860" t="s">
        <v>454</v>
      </c>
    </row>
    <row r="78" spans="1:11" s="9" customFormat="1" x14ac:dyDescent="0.25">
      <c r="A78" s="859" t="s">
        <v>2139</v>
      </c>
      <c r="B78" s="860" t="s">
        <v>1460</v>
      </c>
      <c r="C78" s="860" t="s">
        <v>1461</v>
      </c>
      <c r="D78" s="860" t="s">
        <v>1462</v>
      </c>
      <c r="E78" s="859"/>
      <c r="F78" s="860" t="str">
        <f t="shared" si="1"/>
        <v>MCI-01060</v>
      </c>
      <c r="G78" s="859" t="s">
        <v>2263</v>
      </c>
      <c r="H78" s="860"/>
      <c r="I78" s="860" t="s">
        <v>753</v>
      </c>
      <c r="J78" s="860" t="s">
        <v>2227</v>
      </c>
      <c r="K78" s="860" t="s">
        <v>456</v>
      </c>
    </row>
    <row r="79" spans="1:11" s="9" customFormat="1" x14ac:dyDescent="0.25">
      <c r="A79" s="859" t="s">
        <v>2139</v>
      </c>
      <c r="B79" s="860" t="s">
        <v>2264</v>
      </c>
      <c r="C79" s="860" t="s">
        <v>2265</v>
      </c>
      <c r="D79" s="860" t="s">
        <v>2266</v>
      </c>
      <c r="E79" s="859"/>
      <c r="F79" s="860" t="str">
        <f t="shared" si="1"/>
        <v>MCI-01061</v>
      </c>
      <c r="G79" s="859" t="s">
        <v>2267</v>
      </c>
      <c r="H79" s="860"/>
      <c r="I79" s="860" t="s">
        <v>753</v>
      </c>
      <c r="J79" s="860" t="s">
        <v>2227</v>
      </c>
      <c r="K79" s="860" t="s">
        <v>456</v>
      </c>
    </row>
    <row r="80" spans="1:11" s="9" customFormat="1" x14ac:dyDescent="0.25">
      <c r="A80" s="859" t="s">
        <v>2139</v>
      </c>
      <c r="B80" s="860" t="s">
        <v>1469</v>
      </c>
      <c r="C80" s="860" t="s">
        <v>1470</v>
      </c>
      <c r="D80" s="860" t="s">
        <v>1462</v>
      </c>
      <c r="E80" s="859"/>
      <c r="F80" s="860" t="str">
        <f t="shared" si="1"/>
        <v>MCI-01062</v>
      </c>
      <c r="G80" s="859" t="s">
        <v>2268</v>
      </c>
      <c r="H80" s="860"/>
      <c r="I80" s="860" t="s">
        <v>753</v>
      </c>
      <c r="J80" s="860" t="s">
        <v>2227</v>
      </c>
      <c r="K80" s="860" t="s">
        <v>454</v>
      </c>
    </row>
    <row r="81" spans="1:11" s="9" customFormat="1" x14ac:dyDescent="0.25">
      <c r="A81" s="859" t="s">
        <v>2139</v>
      </c>
      <c r="B81" s="860" t="s">
        <v>2269</v>
      </c>
      <c r="C81" s="860" t="s">
        <v>2270</v>
      </c>
      <c r="D81" s="860"/>
      <c r="E81" s="859"/>
      <c r="F81" s="860" t="str">
        <f t="shared" si="1"/>
        <v>MCI-01063</v>
      </c>
      <c r="G81" s="859" t="s">
        <v>2271</v>
      </c>
      <c r="H81" s="860"/>
      <c r="I81" s="860" t="s">
        <v>753</v>
      </c>
      <c r="J81" s="860" t="s">
        <v>2227</v>
      </c>
      <c r="K81" s="860" t="s">
        <v>454</v>
      </c>
    </row>
    <row r="82" spans="1:11" s="9" customFormat="1" x14ac:dyDescent="0.25">
      <c r="A82" s="859" t="s">
        <v>2127</v>
      </c>
      <c r="B82" s="860" t="s">
        <v>1478</v>
      </c>
      <c r="C82" s="860" t="s">
        <v>1479</v>
      </c>
      <c r="D82" s="860" t="s">
        <v>2272</v>
      </c>
      <c r="E82" s="859"/>
      <c r="F82" s="860" t="str">
        <f t="shared" si="1"/>
        <v>MCI-01064</v>
      </c>
      <c r="G82" s="859" t="s">
        <v>2273</v>
      </c>
      <c r="H82" s="860"/>
      <c r="I82" s="860" t="s">
        <v>753</v>
      </c>
      <c r="J82" s="860" t="s">
        <v>2227</v>
      </c>
      <c r="K82" s="860" t="s">
        <v>454</v>
      </c>
    </row>
    <row r="83" spans="1:11" s="9" customFormat="1" x14ac:dyDescent="0.25">
      <c r="A83" s="859" t="s">
        <v>2127</v>
      </c>
      <c r="B83" s="860" t="s">
        <v>1491</v>
      </c>
      <c r="C83" s="860" t="s">
        <v>1492</v>
      </c>
      <c r="D83" s="860" t="s">
        <v>2272</v>
      </c>
      <c r="E83" s="859"/>
      <c r="F83" s="860" t="str">
        <f t="shared" si="1"/>
        <v>MCI-01065</v>
      </c>
      <c r="G83" s="859" t="s">
        <v>2274</v>
      </c>
      <c r="H83" s="860"/>
      <c r="I83" s="860" t="s">
        <v>753</v>
      </c>
      <c r="J83" s="860" t="s">
        <v>2227</v>
      </c>
      <c r="K83" s="860" t="s">
        <v>2228</v>
      </c>
    </row>
    <row r="84" spans="1:11" s="9" customFormat="1" x14ac:dyDescent="0.25">
      <c r="A84" s="859" t="s">
        <v>2127</v>
      </c>
      <c r="B84" s="860" t="s">
        <v>1501</v>
      </c>
      <c r="C84" s="860" t="s">
        <v>1502</v>
      </c>
      <c r="D84" s="860" t="s">
        <v>2272</v>
      </c>
      <c r="E84" s="859"/>
      <c r="F84" s="860" t="str">
        <f t="shared" si="1"/>
        <v>MCI-01066</v>
      </c>
      <c r="G84" s="859" t="s">
        <v>2275</v>
      </c>
      <c r="H84" s="860"/>
      <c r="I84" s="860" t="s">
        <v>753</v>
      </c>
      <c r="J84" s="860" t="s">
        <v>2227</v>
      </c>
      <c r="K84" s="860" t="s">
        <v>2228</v>
      </c>
    </row>
    <row r="85" spans="1:11" s="9" customFormat="1" x14ac:dyDescent="0.25">
      <c r="A85" s="859" t="s">
        <v>2127</v>
      </c>
      <c r="B85" s="860" t="s">
        <v>1511</v>
      </c>
      <c r="C85" s="860" t="s">
        <v>1512</v>
      </c>
      <c r="D85" s="860" t="s">
        <v>2276</v>
      </c>
      <c r="E85" s="859"/>
      <c r="F85" s="860" t="str">
        <f t="shared" si="1"/>
        <v>MCI-01067</v>
      </c>
      <c r="G85" s="859" t="s">
        <v>2277</v>
      </c>
      <c r="H85" s="860"/>
      <c r="I85" s="860" t="s">
        <v>753</v>
      </c>
      <c r="J85" s="860" t="s">
        <v>2227</v>
      </c>
      <c r="K85" s="860" t="s">
        <v>2228</v>
      </c>
    </row>
    <row r="86" spans="1:11" s="9" customFormat="1" x14ac:dyDescent="0.25">
      <c r="A86" s="859" t="s">
        <v>2127</v>
      </c>
      <c r="B86" s="860" t="s">
        <v>1527</v>
      </c>
      <c r="C86" s="860" t="s">
        <v>1528</v>
      </c>
      <c r="D86" s="860" t="s">
        <v>2276</v>
      </c>
      <c r="E86" s="859"/>
      <c r="F86" s="860" t="str">
        <f t="shared" si="1"/>
        <v>MCI-01068</v>
      </c>
      <c r="G86" s="859" t="s">
        <v>2278</v>
      </c>
      <c r="H86" s="860"/>
      <c r="I86" s="860" t="s">
        <v>753</v>
      </c>
      <c r="J86" s="860" t="s">
        <v>2227</v>
      </c>
      <c r="K86" s="860" t="s">
        <v>2228</v>
      </c>
    </row>
    <row r="87" spans="1:11" s="9" customFormat="1" x14ac:dyDescent="0.25">
      <c r="A87" s="859" t="s">
        <v>2127</v>
      </c>
      <c r="B87" s="860" t="s">
        <v>1543</v>
      </c>
      <c r="C87" s="860" t="s">
        <v>1544</v>
      </c>
      <c r="D87" s="860" t="s">
        <v>1462</v>
      </c>
      <c r="E87" s="859"/>
      <c r="F87" s="860" t="str">
        <f t="shared" si="1"/>
        <v>MCI-01069</v>
      </c>
      <c r="G87" s="859" t="s">
        <v>2279</v>
      </c>
      <c r="H87" s="860"/>
      <c r="I87" s="860" t="s">
        <v>753</v>
      </c>
      <c r="J87" s="860" t="s">
        <v>2227</v>
      </c>
      <c r="K87" s="860" t="s">
        <v>2228</v>
      </c>
    </row>
    <row r="88" spans="1:11" s="9" customFormat="1" x14ac:dyDescent="0.25">
      <c r="A88" s="859" t="s">
        <v>2127</v>
      </c>
      <c r="B88" s="860" t="s">
        <v>1549</v>
      </c>
      <c r="C88" s="860" t="s">
        <v>1550</v>
      </c>
      <c r="D88" s="860" t="s">
        <v>1462</v>
      </c>
      <c r="E88" s="859"/>
      <c r="F88" s="860" t="str">
        <f t="shared" si="1"/>
        <v>MCI-01070</v>
      </c>
      <c r="G88" s="859" t="s">
        <v>2280</v>
      </c>
      <c r="H88" s="860"/>
      <c r="I88" s="860" t="s">
        <v>753</v>
      </c>
      <c r="J88" s="860" t="s">
        <v>2227</v>
      </c>
      <c r="K88" s="860" t="s">
        <v>2228</v>
      </c>
    </row>
    <row r="89" spans="1:11" s="9" customFormat="1" x14ac:dyDescent="0.25">
      <c r="A89" s="859" t="s">
        <v>2127</v>
      </c>
      <c r="B89" s="860" t="s">
        <v>1555</v>
      </c>
      <c r="C89" s="860" t="s">
        <v>1556</v>
      </c>
      <c r="D89" s="860" t="s">
        <v>2281</v>
      </c>
      <c r="E89" s="859"/>
      <c r="F89" s="860" t="str">
        <f t="shared" si="1"/>
        <v>MCI-01071</v>
      </c>
      <c r="G89" s="859" t="s">
        <v>2282</v>
      </c>
      <c r="H89" s="860"/>
      <c r="I89" s="860" t="s">
        <v>753</v>
      </c>
      <c r="J89" s="860" t="s">
        <v>2227</v>
      </c>
      <c r="K89" s="860" t="s">
        <v>454</v>
      </c>
    </row>
    <row r="90" spans="1:11" s="9" customFormat="1" x14ac:dyDescent="0.25">
      <c r="A90" s="859" t="s">
        <v>2127</v>
      </c>
      <c r="B90" s="860" t="s">
        <v>1588</v>
      </c>
      <c r="C90" s="860" t="s">
        <v>1589</v>
      </c>
      <c r="D90" s="860" t="s">
        <v>2283</v>
      </c>
      <c r="E90" s="859"/>
      <c r="F90" s="860" t="str">
        <f t="shared" si="1"/>
        <v>MCI-01072</v>
      </c>
      <c r="G90" s="859" t="s">
        <v>2284</v>
      </c>
      <c r="H90" s="860"/>
      <c r="I90" s="860" t="s">
        <v>753</v>
      </c>
      <c r="J90" s="860" t="s">
        <v>2227</v>
      </c>
      <c r="K90" s="860" t="s">
        <v>454</v>
      </c>
    </row>
    <row r="91" spans="1:11" s="9" customFormat="1" x14ac:dyDescent="0.25">
      <c r="A91" s="859" t="s">
        <v>2222</v>
      </c>
      <c r="B91" s="860" t="s">
        <v>1604</v>
      </c>
      <c r="C91" s="860" t="s">
        <v>1605</v>
      </c>
      <c r="D91" s="860" t="s">
        <v>2285</v>
      </c>
      <c r="E91" s="859"/>
      <c r="F91" s="860" t="str">
        <f t="shared" si="1"/>
        <v>MCI-01073</v>
      </c>
      <c r="G91" s="859" t="s">
        <v>2286</v>
      </c>
      <c r="H91" s="860"/>
      <c r="I91" s="860" t="s">
        <v>753</v>
      </c>
      <c r="J91" s="860" t="s">
        <v>2227</v>
      </c>
      <c r="K91" s="860" t="s">
        <v>455</v>
      </c>
    </row>
    <row r="92" spans="1:11" s="9" customFormat="1" x14ac:dyDescent="0.25">
      <c r="A92" s="859" t="s">
        <v>2222</v>
      </c>
      <c r="B92" s="860" t="s">
        <v>1648</v>
      </c>
      <c r="C92" s="860" t="s">
        <v>1649</v>
      </c>
      <c r="D92" s="860" t="s">
        <v>2287</v>
      </c>
      <c r="E92" s="859"/>
      <c r="F92" s="860" t="str">
        <f t="shared" si="1"/>
        <v>MCI-01074</v>
      </c>
      <c r="G92" s="859" t="s">
        <v>2288</v>
      </c>
      <c r="H92" s="860"/>
      <c r="I92" s="860" t="s">
        <v>753</v>
      </c>
      <c r="J92" s="860" t="s">
        <v>2227</v>
      </c>
      <c r="K92" s="860" t="s">
        <v>455</v>
      </c>
    </row>
    <row r="93" spans="1:11" s="9" customFormat="1" x14ac:dyDescent="0.25">
      <c r="A93" s="859" t="s">
        <v>2222</v>
      </c>
      <c r="B93" s="860" t="s">
        <v>1682</v>
      </c>
      <c r="C93" s="860" t="s">
        <v>1683</v>
      </c>
      <c r="D93" s="860" t="s">
        <v>2289</v>
      </c>
      <c r="E93" s="859"/>
      <c r="F93" s="860" t="str">
        <f t="shared" si="1"/>
        <v>MCI-01075</v>
      </c>
      <c r="G93" s="859" t="s">
        <v>2290</v>
      </c>
      <c r="H93" s="860"/>
      <c r="I93" s="860" t="s">
        <v>753</v>
      </c>
      <c r="J93" s="860" t="s">
        <v>2227</v>
      </c>
      <c r="K93" s="860" t="s">
        <v>455</v>
      </c>
    </row>
    <row r="94" spans="1:11" s="9" customFormat="1" x14ac:dyDescent="0.25">
      <c r="A94" s="859" t="s">
        <v>2217</v>
      </c>
      <c r="B94" s="860" t="s">
        <v>1996</v>
      </c>
      <c r="C94" s="860" t="s">
        <v>1997</v>
      </c>
      <c r="D94" s="860" t="s">
        <v>2024</v>
      </c>
      <c r="E94" s="859"/>
      <c r="F94" s="860" t="str">
        <f t="shared" si="1"/>
        <v>MCI-01230</v>
      </c>
      <c r="G94" s="859" t="s">
        <v>2291</v>
      </c>
      <c r="H94" s="860"/>
      <c r="I94" s="860" t="s">
        <v>753</v>
      </c>
      <c r="J94" s="860" t="s">
        <v>2227</v>
      </c>
      <c r="K94" s="860" t="s">
        <v>454</v>
      </c>
    </row>
    <row r="95" spans="1:11" s="9" customFormat="1" x14ac:dyDescent="0.25">
      <c r="A95" s="859" t="s">
        <v>2217</v>
      </c>
      <c r="B95" s="860" t="s">
        <v>1785</v>
      </c>
      <c r="C95" s="860" t="s">
        <v>1786</v>
      </c>
      <c r="D95" s="860" t="s">
        <v>2276</v>
      </c>
      <c r="E95" s="859"/>
      <c r="F95" s="860" t="str">
        <f t="shared" si="1"/>
        <v>MCI-01094</v>
      </c>
      <c r="G95" s="859" t="s">
        <v>2292</v>
      </c>
      <c r="H95" s="860"/>
      <c r="I95" s="860" t="s">
        <v>753</v>
      </c>
      <c r="J95" s="860" t="s">
        <v>2227</v>
      </c>
      <c r="K95" s="860" t="s">
        <v>454</v>
      </c>
    </row>
    <row r="96" spans="1:11" s="9" customFormat="1" x14ac:dyDescent="0.25">
      <c r="A96" s="859" t="s">
        <v>2217</v>
      </c>
      <c r="B96" s="860" t="s">
        <v>1799</v>
      </c>
      <c r="C96" s="860" t="s">
        <v>1800</v>
      </c>
      <c r="D96" s="860" t="s">
        <v>2231</v>
      </c>
      <c r="E96" s="859"/>
      <c r="F96" s="860" t="str">
        <f t="shared" si="1"/>
        <v>MCI-01095</v>
      </c>
      <c r="G96" s="859" t="s">
        <v>2293</v>
      </c>
      <c r="H96" s="860"/>
      <c r="I96" s="860" t="s">
        <v>753</v>
      </c>
      <c r="J96" s="860" t="s">
        <v>2227</v>
      </c>
      <c r="K96" s="860" t="s">
        <v>454</v>
      </c>
    </row>
    <row r="97" spans="1:11" s="9" customFormat="1" x14ac:dyDescent="0.25">
      <c r="A97" s="859" t="s">
        <v>2217</v>
      </c>
      <c r="B97" s="860" t="s">
        <v>1811</v>
      </c>
      <c r="C97" s="860" t="s">
        <v>1812</v>
      </c>
      <c r="D97" s="860" t="s">
        <v>2294</v>
      </c>
      <c r="E97" s="859"/>
      <c r="F97" s="860" t="str">
        <f t="shared" si="1"/>
        <v>MCI-01097</v>
      </c>
      <c r="G97" s="859" t="s">
        <v>2295</v>
      </c>
      <c r="H97" s="860"/>
      <c r="I97" s="860" t="s">
        <v>753</v>
      </c>
      <c r="J97" s="860" t="s">
        <v>2227</v>
      </c>
      <c r="K97" s="860" t="s">
        <v>454</v>
      </c>
    </row>
    <row r="98" spans="1:11" s="9" customFormat="1" x14ac:dyDescent="0.25">
      <c r="A98" s="859" t="s">
        <v>2182</v>
      </c>
      <c r="B98" s="860" t="s">
        <v>2296</v>
      </c>
      <c r="C98" s="860" t="s">
        <v>2297</v>
      </c>
      <c r="D98" s="860"/>
      <c r="E98" s="859"/>
      <c r="F98" s="860" t="str">
        <f t="shared" si="1"/>
        <v>MCI-01115</v>
      </c>
      <c r="G98" s="859" t="s">
        <v>2298</v>
      </c>
      <c r="H98" s="860"/>
      <c r="I98" s="860" t="s">
        <v>753</v>
      </c>
      <c r="J98" s="860" t="s">
        <v>2227</v>
      </c>
      <c r="K98" s="860" t="s">
        <v>2299</v>
      </c>
    </row>
    <row r="99" spans="1:11" s="9" customFormat="1" x14ac:dyDescent="0.25">
      <c r="A99" s="859" t="s">
        <v>2182</v>
      </c>
      <c r="B99" s="860" t="s">
        <v>2300</v>
      </c>
      <c r="C99" s="860" t="s">
        <v>2301</v>
      </c>
      <c r="D99" s="860"/>
      <c r="E99" s="859"/>
      <c r="F99" s="860" t="str">
        <f t="shared" si="1"/>
        <v>MCI-01116</v>
      </c>
      <c r="G99" s="859" t="s">
        <v>2302</v>
      </c>
      <c r="H99" s="860"/>
      <c r="I99" s="860" t="s">
        <v>753</v>
      </c>
      <c r="J99" s="860" t="s">
        <v>2227</v>
      </c>
      <c r="K99" s="860" t="s">
        <v>2299</v>
      </c>
    </row>
    <row r="100" spans="1:11" s="9" customFormat="1" x14ac:dyDescent="0.25">
      <c r="A100" s="859" t="s">
        <v>2182</v>
      </c>
      <c r="B100" s="860" t="s">
        <v>2303</v>
      </c>
      <c r="C100" s="860" t="s">
        <v>2304</v>
      </c>
      <c r="D100" s="860"/>
      <c r="E100" s="859"/>
      <c r="F100" s="860" t="str">
        <f t="shared" si="1"/>
        <v>MCI-01117</v>
      </c>
      <c r="G100" s="859" t="s">
        <v>2305</v>
      </c>
      <c r="H100" s="860"/>
      <c r="I100" s="860" t="s">
        <v>753</v>
      </c>
      <c r="J100" s="860" t="s">
        <v>2227</v>
      </c>
      <c r="K100" s="860" t="s">
        <v>455</v>
      </c>
    </row>
    <row r="101" spans="1:11" s="9" customFormat="1" x14ac:dyDescent="0.25">
      <c r="A101" s="859" t="s">
        <v>2182</v>
      </c>
      <c r="B101" s="860" t="s">
        <v>2306</v>
      </c>
      <c r="C101" s="860" t="s">
        <v>2307</v>
      </c>
      <c r="D101" s="860"/>
      <c r="E101" s="859"/>
      <c r="F101" s="860" t="str">
        <f t="shared" si="1"/>
        <v>MCI-01118</v>
      </c>
      <c r="G101" s="859" t="s">
        <v>2308</v>
      </c>
      <c r="H101" s="860"/>
      <c r="I101" s="860" t="s">
        <v>753</v>
      </c>
      <c r="J101" s="860" t="s">
        <v>2227</v>
      </c>
      <c r="K101" s="860" t="s">
        <v>455</v>
      </c>
    </row>
    <row r="102" spans="1:11" s="9" customFormat="1" x14ac:dyDescent="0.25">
      <c r="A102" s="859" t="s">
        <v>2182</v>
      </c>
      <c r="B102" s="860" t="s">
        <v>2309</v>
      </c>
      <c r="C102" s="860" t="s">
        <v>2310</v>
      </c>
      <c r="D102" s="860"/>
      <c r="E102" s="859"/>
      <c r="F102" s="860" t="str">
        <f t="shared" si="1"/>
        <v>MCI-01119</v>
      </c>
      <c r="G102" s="859" t="s">
        <v>2311</v>
      </c>
      <c r="H102" s="860"/>
      <c r="I102" s="860" t="s">
        <v>753</v>
      </c>
      <c r="J102" s="860" t="s">
        <v>2227</v>
      </c>
      <c r="K102" s="860" t="s">
        <v>455</v>
      </c>
    </row>
    <row r="103" spans="1:11" s="9" customFormat="1" x14ac:dyDescent="0.25">
      <c r="A103" s="859" t="s">
        <v>2175</v>
      </c>
      <c r="B103" s="860" t="s">
        <v>1932</v>
      </c>
      <c r="C103" s="860" t="s">
        <v>1933</v>
      </c>
      <c r="D103" s="860" t="s">
        <v>1934</v>
      </c>
      <c r="E103" s="859"/>
      <c r="F103" s="860" t="str">
        <f t="shared" si="1"/>
        <v>MCI-01120</v>
      </c>
      <c r="G103" s="859" t="s">
        <v>2312</v>
      </c>
      <c r="H103" s="860"/>
      <c r="I103" s="860" t="s">
        <v>753</v>
      </c>
      <c r="J103" s="860" t="s">
        <v>2227</v>
      </c>
      <c r="K103" s="860" t="s">
        <v>454</v>
      </c>
    </row>
    <row r="104" spans="1:11" s="9" customFormat="1" x14ac:dyDescent="0.25">
      <c r="A104" s="859" t="s">
        <v>2175</v>
      </c>
      <c r="B104" s="860" t="s">
        <v>1947</v>
      </c>
      <c r="C104" s="860" t="s">
        <v>1948</v>
      </c>
      <c r="D104" s="860" t="s">
        <v>1934</v>
      </c>
      <c r="E104" s="859"/>
      <c r="F104" s="860" t="str">
        <f t="shared" si="1"/>
        <v>MCI-01121</v>
      </c>
      <c r="G104" s="859" t="s">
        <v>2313</v>
      </c>
      <c r="H104" s="860"/>
      <c r="I104" s="860" t="s">
        <v>753</v>
      </c>
      <c r="J104" s="860" t="s">
        <v>2227</v>
      </c>
      <c r="K104" s="860" t="s">
        <v>454</v>
      </c>
    </row>
    <row r="105" spans="1:11" s="9" customFormat="1" x14ac:dyDescent="0.25">
      <c r="A105" s="859" t="s">
        <v>2175</v>
      </c>
      <c r="B105" s="860" t="s">
        <v>2314</v>
      </c>
      <c r="C105" s="860" t="s">
        <v>2315</v>
      </c>
      <c r="D105" s="860"/>
      <c r="E105" s="859"/>
      <c r="F105" s="860" t="str">
        <f t="shared" si="1"/>
        <v>MCI-01122</v>
      </c>
      <c r="G105" s="859" t="s">
        <v>2316</v>
      </c>
      <c r="H105" s="860"/>
      <c r="I105" s="860" t="s">
        <v>753</v>
      </c>
      <c r="J105" s="860" t="s">
        <v>2227</v>
      </c>
      <c r="K105" s="860" t="s">
        <v>454</v>
      </c>
    </row>
    <row r="106" spans="1:11" s="9" customFormat="1" x14ac:dyDescent="0.25">
      <c r="A106" s="859" t="s">
        <v>2175</v>
      </c>
      <c r="B106" s="860" t="s">
        <v>2317</v>
      </c>
      <c r="C106" s="860" t="s">
        <v>2318</v>
      </c>
      <c r="D106" s="860"/>
      <c r="E106" s="859"/>
      <c r="F106" s="860" t="str">
        <f t="shared" si="1"/>
        <v>MCI-01123</v>
      </c>
      <c r="G106" s="859" t="s">
        <v>2319</v>
      </c>
      <c r="H106" s="860"/>
      <c r="I106" s="860" t="s">
        <v>753</v>
      </c>
      <c r="J106" s="860" t="s">
        <v>2227</v>
      </c>
      <c r="K106" s="860" t="s">
        <v>455</v>
      </c>
    </row>
    <row r="107" spans="1:11" s="9" customFormat="1" x14ac:dyDescent="0.25">
      <c r="A107" s="859" t="s">
        <v>2175</v>
      </c>
      <c r="B107" s="860" t="s">
        <v>2320</v>
      </c>
      <c r="C107" s="860" t="s">
        <v>2321</v>
      </c>
      <c r="D107" s="860"/>
      <c r="E107" s="859"/>
      <c r="F107" s="860" t="str">
        <f t="shared" si="1"/>
        <v>MCI-01124</v>
      </c>
      <c r="G107" s="859" t="s">
        <v>2322</v>
      </c>
      <c r="H107" s="860"/>
      <c r="I107" s="860" t="s">
        <v>753</v>
      </c>
      <c r="J107" s="860" t="s">
        <v>2227</v>
      </c>
      <c r="K107" s="860" t="s">
        <v>455</v>
      </c>
    </row>
    <row r="108" spans="1:11" s="9" customFormat="1" x14ac:dyDescent="0.25">
      <c r="A108" s="859" t="s">
        <v>2196</v>
      </c>
      <c r="B108" s="860" t="s">
        <v>1957</v>
      </c>
      <c r="C108" s="860" t="s">
        <v>1958</v>
      </c>
      <c r="D108" s="860" t="s">
        <v>1381</v>
      </c>
      <c r="E108" s="859"/>
      <c r="F108" s="860" t="str">
        <f t="shared" si="1"/>
        <v>MCI-01125</v>
      </c>
      <c r="G108" s="859" t="s">
        <v>2323</v>
      </c>
      <c r="H108" s="860"/>
      <c r="I108" s="860" t="s">
        <v>753</v>
      </c>
      <c r="J108" s="860" t="s">
        <v>2227</v>
      </c>
      <c r="K108" s="860" t="s">
        <v>455</v>
      </c>
    </row>
    <row r="109" spans="1:11" s="9" customFormat="1" x14ac:dyDescent="0.25">
      <c r="A109" s="859" t="s">
        <v>2196</v>
      </c>
      <c r="B109" s="860" t="s">
        <v>1969</v>
      </c>
      <c r="C109" s="860" t="s">
        <v>1970</v>
      </c>
      <c r="D109" s="860" t="s">
        <v>1381</v>
      </c>
      <c r="E109" s="859"/>
      <c r="F109" s="860" t="str">
        <f t="shared" si="1"/>
        <v>MCI-01126</v>
      </c>
      <c r="G109" s="859" t="s">
        <v>2324</v>
      </c>
      <c r="H109" s="860"/>
      <c r="I109" s="860" t="s">
        <v>753</v>
      </c>
      <c r="J109" s="860" t="s">
        <v>2227</v>
      </c>
      <c r="K109" s="860" t="s">
        <v>455</v>
      </c>
    </row>
    <row r="110" spans="1:11" s="9" customFormat="1" x14ac:dyDescent="0.25">
      <c r="A110" s="859" t="s">
        <v>2196</v>
      </c>
      <c r="B110" s="860" t="s">
        <v>2325</v>
      </c>
      <c r="C110" s="860" t="s">
        <v>2326</v>
      </c>
      <c r="D110" s="860"/>
      <c r="E110" s="859"/>
      <c r="F110" s="860" t="str">
        <f t="shared" si="1"/>
        <v>MCI-01127</v>
      </c>
      <c r="G110" s="859" t="s">
        <v>2327</v>
      </c>
      <c r="H110" s="860"/>
      <c r="I110" s="860" t="s">
        <v>753</v>
      </c>
      <c r="J110" s="860" t="s">
        <v>2227</v>
      </c>
      <c r="K110" s="860" t="s">
        <v>455</v>
      </c>
    </row>
    <row r="111" spans="1:11" s="9" customFormat="1" x14ac:dyDescent="0.25">
      <c r="A111" s="859" t="s">
        <v>2203</v>
      </c>
      <c r="B111" s="860" t="s">
        <v>2328</v>
      </c>
      <c r="C111" s="860" t="s">
        <v>2329</v>
      </c>
      <c r="D111" s="860"/>
      <c r="E111" s="859"/>
      <c r="F111" s="860" t="str">
        <f t="shared" si="1"/>
        <v>MCI-01128</v>
      </c>
      <c r="G111" s="859" t="s">
        <v>2330</v>
      </c>
      <c r="H111" s="860"/>
      <c r="I111" s="860" t="s">
        <v>753</v>
      </c>
      <c r="J111" s="860" t="s">
        <v>2227</v>
      </c>
      <c r="K111" s="860" t="s">
        <v>455</v>
      </c>
    </row>
    <row r="112" spans="1:11" s="9" customFormat="1" x14ac:dyDescent="0.25">
      <c r="A112" s="859" t="s">
        <v>2203</v>
      </c>
      <c r="B112" s="860" t="s">
        <v>2331</v>
      </c>
      <c r="C112" s="860" t="s">
        <v>2332</v>
      </c>
      <c r="D112" s="860"/>
      <c r="E112" s="859"/>
      <c r="F112" s="860" t="str">
        <f t="shared" si="1"/>
        <v>MCI-01129</v>
      </c>
      <c r="G112" s="859" t="s">
        <v>2333</v>
      </c>
      <c r="H112" s="860"/>
      <c r="I112" s="860" t="s">
        <v>753</v>
      </c>
      <c r="J112" s="860" t="s">
        <v>2227</v>
      </c>
      <c r="K112" s="860" t="s">
        <v>455</v>
      </c>
    </row>
    <row r="113" spans="1:16" s="9" customFormat="1" x14ac:dyDescent="0.25">
      <c r="A113" s="859" t="s">
        <v>2203</v>
      </c>
      <c r="B113" s="860" t="s">
        <v>2334</v>
      </c>
      <c r="C113" s="860" t="s">
        <v>2335</v>
      </c>
      <c r="D113" s="860"/>
      <c r="E113" s="859"/>
      <c r="F113" s="860" t="str">
        <f t="shared" si="1"/>
        <v>MCI-01130</v>
      </c>
      <c r="G113" s="859" t="s">
        <v>2336</v>
      </c>
      <c r="H113" s="860"/>
      <c r="I113" s="860" t="s">
        <v>753</v>
      </c>
      <c r="J113" s="860" t="s">
        <v>2227</v>
      </c>
      <c r="K113" s="860" t="s">
        <v>2299</v>
      </c>
    </row>
    <row r="114" spans="1:16" s="9" customFormat="1" x14ac:dyDescent="0.25">
      <c r="A114" s="859" t="s">
        <v>2203</v>
      </c>
      <c r="B114" s="860" t="s">
        <v>1981</v>
      </c>
      <c r="C114" s="860" t="s">
        <v>1982</v>
      </c>
      <c r="D114" s="860" t="s">
        <v>1983</v>
      </c>
      <c r="E114" s="859"/>
      <c r="F114" s="860" t="str">
        <f t="shared" si="1"/>
        <v>MCI-01131</v>
      </c>
      <c r="G114" s="859" t="s">
        <v>2337</v>
      </c>
      <c r="H114" s="860"/>
      <c r="I114" s="860" t="s">
        <v>753</v>
      </c>
      <c r="J114" s="860" t="s">
        <v>2227</v>
      </c>
      <c r="K114" s="860" t="s">
        <v>454</v>
      </c>
    </row>
    <row r="115" spans="1:16" s="9" customFormat="1" x14ac:dyDescent="0.25">
      <c r="A115" s="859" t="s">
        <v>2168</v>
      </c>
      <c r="B115" s="860" t="s">
        <v>2338</v>
      </c>
      <c r="C115" s="860" t="s">
        <v>2339</v>
      </c>
      <c r="D115" s="860"/>
      <c r="E115" s="859"/>
      <c r="F115" s="860" t="str">
        <f t="shared" si="1"/>
        <v>MCI-01132</v>
      </c>
      <c r="G115" s="859" t="s">
        <v>2340</v>
      </c>
      <c r="H115" s="860"/>
      <c r="I115" s="860" t="s">
        <v>753</v>
      </c>
      <c r="J115" s="860" t="s">
        <v>2227</v>
      </c>
      <c r="K115" s="860" t="s">
        <v>455</v>
      </c>
    </row>
    <row r="116" spans="1:16" s="9" customFormat="1" x14ac:dyDescent="0.25">
      <c r="A116" s="859" t="s">
        <v>2189</v>
      </c>
      <c r="B116" s="860" t="s">
        <v>2341</v>
      </c>
      <c r="C116" s="860" t="s">
        <v>2342</v>
      </c>
      <c r="D116" s="860"/>
      <c r="E116" s="859"/>
      <c r="F116" s="860" t="str">
        <f t="shared" si="1"/>
        <v>MCI-01133</v>
      </c>
      <c r="G116" s="859" t="s">
        <v>2343</v>
      </c>
      <c r="H116" s="860"/>
      <c r="I116" s="860" t="s">
        <v>753</v>
      </c>
      <c r="J116" s="860" t="s">
        <v>2227</v>
      </c>
      <c r="K116" s="860" t="s">
        <v>455</v>
      </c>
    </row>
    <row r="117" spans="1:16" s="9" customFormat="1" x14ac:dyDescent="0.25">
      <c r="A117" s="859" t="s">
        <v>2161</v>
      </c>
      <c r="B117" s="860" t="s">
        <v>2344</v>
      </c>
      <c r="C117" s="860" t="s">
        <v>2345</v>
      </c>
      <c r="D117" s="860"/>
      <c r="E117" s="859"/>
      <c r="F117" s="860" t="str">
        <f t="shared" si="1"/>
        <v>MCI-01134</v>
      </c>
      <c r="G117" s="859" t="s">
        <v>2346</v>
      </c>
      <c r="H117" s="860"/>
      <c r="I117" s="860" t="s">
        <v>753</v>
      </c>
      <c r="J117" s="860" t="s">
        <v>2227</v>
      </c>
      <c r="K117" s="860" t="s">
        <v>454</v>
      </c>
    </row>
    <row r="118" spans="1:16" s="9" customFormat="1" x14ac:dyDescent="0.25">
      <c r="A118" s="859" t="s">
        <v>2161</v>
      </c>
      <c r="B118" s="860" t="s">
        <v>2347</v>
      </c>
      <c r="C118" s="860" t="s">
        <v>2348</v>
      </c>
      <c r="D118" s="860"/>
      <c r="E118" s="859"/>
      <c r="F118" s="860" t="str">
        <f t="shared" si="1"/>
        <v>MCI-01135</v>
      </c>
      <c r="G118" s="859" t="s">
        <v>2349</v>
      </c>
      <c r="H118" s="860"/>
      <c r="I118" s="860" t="s">
        <v>753</v>
      </c>
      <c r="J118" s="860" t="s">
        <v>2227</v>
      </c>
      <c r="K118" s="860" t="s">
        <v>455</v>
      </c>
    </row>
    <row r="119" spans="1:16" s="9" customFormat="1" x14ac:dyDescent="0.25">
      <c r="A119" s="859" t="s">
        <v>2210</v>
      </c>
      <c r="B119" s="860" t="s">
        <v>2350</v>
      </c>
      <c r="C119" s="860" t="s">
        <v>2351</v>
      </c>
      <c r="D119" s="860"/>
      <c r="E119" s="859"/>
      <c r="F119" s="860" t="str">
        <f t="shared" si="1"/>
        <v>MCI-01136</v>
      </c>
      <c r="G119" s="859" t="s">
        <v>2352</v>
      </c>
      <c r="H119" s="860"/>
      <c r="I119" s="860" t="s">
        <v>753</v>
      </c>
      <c r="J119" s="860" t="s">
        <v>2227</v>
      </c>
      <c r="K119" s="860" t="s">
        <v>455</v>
      </c>
    </row>
    <row r="121" spans="1:16" ht="13" x14ac:dyDescent="0.3">
      <c r="B121" s="2" t="s">
        <v>101</v>
      </c>
    </row>
    <row r="122" spans="1:16" ht="13" x14ac:dyDescent="0.3">
      <c r="B122" s="259" t="s">
        <v>225</v>
      </c>
      <c r="C122" s="853" t="s">
        <v>60</v>
      </c>
      <c r="D122" s="853" t="s">
        <v>194</v>
      </c>
      <c r="E122" s="853" t="s">
        <v>91</v>
      </c>
      <c r="F122" s="853" t="s">
        <v>195</v>
      </c>
      <c r="G122" s="853" t="s">
        <v>48</v>
      </c>
      <c r="H122" s="853" t="s">
        <v>112</v>
      </c>
      <c r="I122" s="853" t="s">
        <v>226</v>
      </c>
      <c r="J122" s="853" t="s">
        <v>223</v>
      </c>
      <c r="K122" s="159" t="s">
        <v>284</v>
      </c>
      <c r="L122" s="159" t="s">
        <v>363</v>
      </c>
      <c r="M122" s="159" t="s">
        <v>221</v>
      </c>
      <c r="N122" s="854"/>
      <c r="O122" s="854"/>
      <c r="P122" s="854" t="s">
        <v>408</v>
      </c>
    </row>
    <row r="123" spans="1:16" hidden="1" x14ac:dyDescent="0.25">
      <c r="B123" s="260" t="str">
        <f t="array" ref="B123">IFERROR(INDEX($C$123:$C$159, MATCH(0, COUNTIF($B$122:B122, $C$123:$C$159&amp;"") + IF($C$123:$C$159="",1,0), 0)), "")</f>
        <v>--Select--</v>
      </c>
      <c r="C123" s="855" t="s">
        <v>52</v>
      </c>
      <c r="D123" s="163" t="s">
        <v>94</v>
      </c>
      <c r="E123" s="163" t="s">
        <v>90</v>
      </c>
      <c r="F123" s="163" t="str">
        <f>C123</f>
        <v>--Select--</v>
      </c>
      <c r="G123" s="163" t="s">
        <v>47</v>
      </c>
      <c r="H123" s="856" t="s">
        <v>111</v>
      </c>
      <c r="I123" s="163" t="str">
        <f t="array" ref="I123">IFERROR(INDEX($D$123:$D$159, MATCH(0, COUNTIF($I$122:I122, $D$123:$D$159&amp;"") + IF($D$123:$D$159="",1,0), 0)), "")</f>
        <v>[Module-Coverage-Intervention Reference (Name)]</v>
      </c>
      <c r="J123" s="163" t="str">
        <f t="array" ref="J123">IFERROR(IF(INDEX($C$123:$C$159,MATCH(LEFT(I123,255),LEFT($D$123:$D$159,255),0))=0,"",INDEX($C$123:$C$159,MATCH(LEFT(I123,255),LEFT($D$123:$D$159,255),0))),"")</f>
        <v>--Select--</v>
      </c>
      <c r="K123" s="159" t="s">
        <v>283</v>
      </c>
      <c r="L123" s="160" t="s">
        <v>102</v>
      </c>
      <c r="M123" s="160" t="s">
        <v>220</v>
      </c>
      <c r="N123" s="854"/>
      <c r="O123" s="854"/>
      <c r="P123" s="857" t="s">
        <v>407</v>
      </c>
    </row>
    <row r="124" spans="1:16" s="9" customFormat="1" x14ac:dyDescent="0.25">
      <c r="B124" s="852"/>
      <c r="C124" s="855" t="s">
        <v>2119</v>
      </c>
      <c r="D124" s="163" t="s">
        <v>2120</v>
      </c>
      <c r="E124" s="163" t="s">
        <v>979</v>
      </c>
      <c r="F124" s="163" t="str">
        <f t="shared" ref="F124:F151" si="2">C124</f>
        <v>COVID-19</v>
      </c>
      <c r="G124" s="163" t="s">
        <v>2121</v>
      </c>
      <c r="H124" s="856" t="s">
        <v>2122</v>
      </c>
      <c r="I124" s="163" t="str">
        <f t="array" ref="I124">IFERROR(INDEX($D$123:$D$159, MATCH(0, COUNTIF($I$122:I123, $D$123:$D$159&amp;"") + IF($D$123:$D$159="",1,0), 0)), "")</f>
        <v>MCI-01236</v>
      </c>
      <c r="J124" s="163" t="str">
        <f t="array" ref="J124">IFERROR(IF(INDEX($C$123:$C$159,MATCH(LEFT(I124,255),LEFT($D$123:$D$159,255),0))=0,"",INDEX($C$123:$C$159,MATCH(LEFT(I124,255),LEFT($D$123:$D$159,255),0))),"")</f>
        <v>COVID-19</v>
      </c>
      <c r="K124" s="159" t="s">
        <v>753</v>
      </c>
      <c r="L124" s="160"/>
      <c r="M124" s="160" t="s">
        <v>2123</v>
      </c>
      <c r="N124" s="854"/>
      <c r="O124" s="854"/>
      <c r="P124" s="857"/>
    </row>
    <row r="125" spans="1:16" s="9" customFormat="1" x14ac:dyDescent="0.25">
      <c r="B125" s="852"/>
      <c r="C125" s="855" t="s">
        <v>2119</v>
      </c>
      <c r="D125" s="163" t="s">
        <v>2120</v>
      </c>
      <c r="E125" s="163" t="s">
        <v>273</v>
      </c>
      <c r="F125" s="163" t="str">
        <f t="shared" si="2"/>
        <v>COVID-19</v>
      </c>
      <c r="G125" s="163" t="s">
        <v>2124</v>
      </c>
      <c r="H125" s="856" t="s">
        <v>2122</v>
      </c>
      <c r="I125" s="163" t="str">
        <f t="array" ref="I125">IFERROR(INDEX($D$123:$D$159, MATCH(0, COUNTIF($I$122:I124, $D$123:$D$159&amp;"") + IF($D$123:$D$159="",1,0), 0)), "")</f>
        <v>MCI-00650</v>
      </c>
      <c r="J125" s="163" t="str">
        <f t="array" ref="J125">IFERROR(IF(INDEX($C$123:$C$159,MATCH(LEFT(I125,255),LEFT($D$123:$D$159,255),0))=0,"",INDEX($C$123:$C$159,MATCH(LEFT(I125,255),LEFT($D$123:$D$159,255),0))),"")</f>
        <v>Differentiated HIV Testing Services</v>
      </c>
      <c r="K125" s="159" t="s">
        <v>753</v>
      </c>
      <c r="L125" s="160"/>
      <c r="M125" s="160" t="s">
        <v>2125</v>
      </c>
      <c r="N125" s="854"/>
      <c r="O125" s="854"/>
      <c r="P125" s="857"/>
    </row>
    <row r="126" spans="1:16" s="9" customFormat="1" x14ac:dyDescent="0.25">
      <c r="B126" s="852"/>
      <c r="C126" s="855" t="s">
        <v>2126</v>
      </c>
      <c r="D126" s="163" t="s">
        <v>2127</v>
      </c>
      <c r="E126" s="163" t="s">
        <v>979</v>
      </c>
      <c r="F126" s="163" t="str">
        <f t="shared" si="2"/>
        <v>Differentiated HIV Testing Services</v>
      </c>
      <c r="G126" s="163" t="s">
        <v>2128</v>
      </c>
      <c r="H126" s="856" t="s">
        <v>2129</v>
      </c>
      <c r="I126" s="163" t="str">
        <f t="array" ref="I126">IFERROR(INDEX($D$123:$D$159, MATCH(0, COUNTIF($I$122:I125, $D$123:$D$159&amp;"") + IF($D$123:$D$159="",1,0), 0)), "")</f>
        <v>MCI-00669</v>
      </c>
      <c r="J126" s="163" t="str">
        <f t="array" ref="J126">IFERROR(IF(INDEX($C$123:$C$159,MATCH(LEFT(I126,255),LEFT($D$123:$D$159,255),0))=0,"",INDEX($C$123:$C$159,MATCH(LEFT(I126,255),LEFT($D$123:$D$159,255),0))),"")</f>
        <v>Payment for results</v>
      </c>
      <c r="K126" s="159" t="s">
        <v>753</v>
      </c>
      <c r="L126" s="160"/>
      <c r="M126" s="160" t="s">
        <v>2130</v>
      </c>
      <c r="N126" s="854"/>
      <c r="O126" s="854"/>
      <c r="P126" s="857"/>
    </row>
    <row r="127" spans="1:16" s="9" customFormat="1" x14ac:dyDescent="0.25">
      <c r="B127" s="852"/>
      <c r="C127" s="855" t="s">
        <v>2131</v>
      </c>
      <c r="D127" s="163" t="s">
        <v>2132</v>
      </c>
      <c r="E127" s="163" t="s">
        <v>273</v>
      </c>
      <c r="F127" s="163" t="str">
        <f t="shared" si="2"/>
        <v>Payment for results</v>
      </c>
      <c r="G127" s="163" t="s">
        <v>2133</v>
      </c>
      <c r="H127" s="856" t="s">
        <v>2134</v>
      </c>
      <c r="I127" s="163" t="str">
        <f t="array" ref="I127">IFERROR(INDEX($D$123:$D$159, MATCH(0, COUNTIF($I$122:I126, $D$123:$D$159&amp;"") + IF($D$123:$D$159="",1,0), 0)), "")</f>
        <v>MCI-00649</v>
      </c>
      <c r="J127" s="163" t="str">
        <f t="array" ref="J127">IFERROR(IF(INDEX($C$123:$C$159,MATCH(LEFT(I127,255),LEFT($D$123:$D$159,255),0))=0,"",INDEX($C$123:$C$159,MATCH(LEFT(I127,255),LEFT($D$123:$D$159,255),0))),"")</f>
        <v>PMTCT</v>
      </c>
      <c r="K127" s="159" t="s">
        <v>753</v>
      </c>
      <c r="L127" s="160"/>
      <c r="M127" s="160" t="s">
        <v>2135</v>
      </c>
      <c r="N127" s="854"/>
      <c r="O127" s="854"/>
      <c r="P127" s="857"/>
    </row>
    <row r="128" spans="1:16" s="9" customFormat="1" x14ac:dyDescent="0.25">
      <c r="B128" s="852"/>
      <c r="C128" s="855" t="s">
        <v>2131</v>
      </c>
      <c r="D128" s="163" t="s">
        <v>2132</v>
      </c>
      <c r="E128" s="163" t="s">
        <v>979</v>
      </c>
      <c r="F128" s="163" t="str">
        <f t="shared" si="2"/>
        <v>Payment for results</v>
      </c>
      <c r="G128" s="163" t="s">
        <v>2136</v>
      </c>
      <c r="H128" s="856" t="s">
        <v>2134</v>
      </c>
      <c r="I128" s="163" t="str">
        <f t="array" ref="I128">IFERROR(INDEX($D$123:$D$159, MATCH(0, COUNTIF($I$122:I127, $D$123:$D$159&amp;"") + IF($D$123:$D$159="",1,0), 0)), "")</f>
        <v>MCI-00648</v>
      </c>
      <c r="J128" s="163" t="str">
        <f t="array" ref="J128">IFERROR(IF(INDEX($C$123:$C$159,MATCH(LEFT(I128,255),LEFT($D$123:$D$159,255),0))=0,"",INDEX($C$123:$C$159,MATCH(LEFT(I128,255),LEFT($D$123:$D$159,255),0))),"")</f>
        <v>Prevention</v>
      </c>
      <c r="K128" s="159" t="s">
        <v>753</v>
      </c>
      <c r="L128" s="160"/>
      <c r="M128" s="160" t="s">
        <v>2137</v>
      </c>
      <c r="N128" s="854"/>
      <c r="O128" s="854"/>
      <c r="P128" s="857"/>
    </row>
    <row r="129" spans="2:16" s="9" customFormat="1" x14ac:dyDescent="0.25">
      <c r="B129" s="852"/>
      <c r="C129" s="855" t="s">
        <v>2138</v>
      </c>
      <c r="D129" s="163" t="s">
        <v>2139</v>
      </c>
      <c r="E129" s="163" t="s">
        <v>979</v>
      </c>
      <c r="F129" s="163" t="str">
        <f t="shared" si="2"/>
        <v>PMTCT</v>
      </c>
      <c r="G129" s="163" t="s">
        <v>2140</v>
      </c>
      <c r="H129" s="856" t="s">
        <v>2141</v>
      </c>
      <c r="I129" s="163" t="str">
        <f t="array" ref="I129">IFERROR(INDEX($D$123:$D$159, MATCH(0, COUNTIF($I$122:I128, $D$123:$D$159&amp;"") + IF($D$123:$D$159="",1,0), 0)), "")</f>
        <v>MCI-00660</v>
      </c>
      <c r="J129" s="163" t="str">
        <f t="array" ref="J129">IFERROR(IF(INDEX($C$123:$C$159,MATCH(LEFT(I129,255),LEFT($D$123:$D$159,255),0))=0,"",INDEX($C$123:$C$159,MATCH(LEFT(I129,255),LEFT($D$123:$D$159,255),0))),"")</f>
        <v>Program management</v>
      </c>
      <c r="K129" s="159" t="s">
        <v>753</v>
      </c>
      <c r="L129" s="160"/>
      <c r="M129" s="160" t="s">
        <v>2142</v>
      </c>
      <c r="N129" s="854"/>
      <c r="O129" s="854"/>
      <c r="P129" s="857"/>
    </row>
    <row r="130" spans="2:16" s="9" customFormat="1" x14ac:dyDescent="0.25">
      <c r="B130" s="852"/>
      <c r="C130" s="855" t="s">
        <v>2143</v>
      </c>
      <c r="D130" s="163" t="s">
        <v>2144</v>
      </c>
      <c r="E130" s="163" t="s">
        <v>979</v>
      </c>
      <c r="F130" s="163" t="str">
        <f t="shared" si="2"/>
        <v>Prevention</v>
      </c>
      <c r="G130" s="163" t="s">
        <v>2145</v>
      </c>
      <c r="H130" s="856" t="s">
        <v>2146</v>
      </c>
      <c r="I130" s="163" t="str">
        <f t="array" ref="I130">IFERROR(INDEX($D$123:$D$159, MATCH(0, COUNTIF($I$122:I129, $D$123:$D$159&amp;"") + IF($D$123:$D$159="",1,0), 0)), "")</f>
        <v>MCI-00652</v>
      </c>
      <c r="J130" s="163" t="str">
        <f t="array" ref="J130">IFERROR(IF(INDEX($C$123:$C$159,MATCH(LEFT(I130,255),LEFT($D$123:$D$159,255),0))=0,"",INDEX($C$123:$C$159,MATCH(LEFT(I130,255),LEFT($D$123:$D$159,255),0))),"")</f>
        <v>Reducing human rights-related barriers to HIV/TB services</v>
      </c>
      <c r="K130" s="159" t="s">
        <v>753</v>
      </c>
      <c r="L130" s="160"/>
      <c r="M130" s="160" t="s">
        <v>2147</v>
      </c>
      <c r="N130" s="854"/>
      <c r="O130" s="854"/>
      <c r="P130" s="857"/>
    </row>
    <row r="131" spans="2:16" s="9" customFormat="1" x14ac:dyDescent="0.25">
      <c r="B131" s="852"/>
      <c r="C131" s="855" t="s">
        <v>2148</v>
      </c>
      <c r="D131" s="163" t="s">
        <v>2149</v>
      </c>
      <c r="E131" s="163" t="s">
        <v>273</v>
      </c>
      <c r="F131" s="163" t="str">
        <f t="shared" si="2"/>
        <v>Program management</v>
      </c>
      <c r="G131" s="163" t="s">
        <v>2150</v>
      </c>
      <c r="H131" s="856" t="s">
        <v>2151</v>
      </c>
      <c r="I131" s="163" t="str">
        <f t="array" ref="I131">IFERROR(INDEX($D$123:$D$159, MATCH(0, COUNTIF($I$122:I130, $D$123:$D$159&amp;"") + IF($D$123:$D$159="",1,0), 0)), "")</f>
        <v>MCI-00667</v>
      </c>
      <c r="J131" s="163" t="str">
        <f t="array" ref="J131">IFERROR(IF(INDEX($C$123:$C$159,MATCH(LEFT(I131,255),LEFT($D$123:$D$159,255),0))=0,"",INDEX($C$123:$C$159,MATCH(LEFT(I131,255),LEFT($D$123:$D$159,255),0))),"")</f>
        <v>RSSH: Community systems strengthening</v>
      </c>
      <c r="K131" s="159" t="s">
        <v>753</v>
      </c>
      <c r="L131" s="160"/>
      <c r="M131" s="160" t="s">
        <v>2152</v>
      </c>
      <c r="N131" s="854"/>
      <c r="O131" s="854"/>
      <c r="P131" s="857"/>
    </row>
    <row r="132" spans="2:16" s="9" customFormat="1" x14ac:dyDescent="0.25">
      <c r="B132" s="852"/>
      <c r="C132" s="855" t="s">
        <v>2148</v>
      </c>
      <c r="D132" s="163" t="s">
        <v>2149</v>
      </c>
      <c r="E132" s="163" t="s">
        <v>979</v>
      </c>
      <c r="F132" s="163" t="str">
        <f t="shared" si="2"/>
        <v>Program management</v>
      </c>
      <c r="G132" s="163" t="s">
        <v>2153</v>
      </c>
      <c r="H132" s="856" t="s">
        <v>2151</v>
      </c>
      <c r="I132" s="163" t="str">
        <f t="array" ref="I132">IFERROR(INDEX($D$123:$D$159, MATCH(0, COUNTIF($I$122:I131, $D$123:$D$159&amp;"") + IF($D$123:$D$159="",1,0), 0)), "")</f>
        <v>MCI-00665</v>
      </c>
      <c r="J132" s="163" t="str">
        <f t="array" ref="J132">IFERROR(IF(INDEX($C$123:$C$159,MATCH(LEFT(I132,255),LEFT($D$123:$D$159,255),0))=0,"",INDEX($C$123:$C$159,MATCH(LEFT(I132,255),LEFT($D$123:$D$159,255),0))),"")</f>
        <v>RSSH: Financial management systems</v>
      </c>
      <c r="K132" s="159" t="s">
        <v>753</v>
      </c>
      <c r="L132" s="160"/>
      <c r="M132" s="160" t="s">
        <v>2154</v>
      </c>
      <c r="N132" s="854"/>
      <c r="O132" s="854"/>
      <c r="P132" s="857"/>
    </row>
    <row r="133" spans="2:16" s="9" customFormat="1" x14ac:dyDescent="0.25">
      <c r="B133" s="852"/>
      <c r="C133" s="855" t="s">
        <v>2155</v>
      </c>
      <c r="D133" s="163" t="s">
        <v>2156</v>
      </c>
      <c r="E133" s="163" t="s">
        <v>979</v>
      </c>
      <c r="F133" s="163" t="str">
        <f t="shared" si="2"/>
        <v>Reducing human rights-related barriers to HIV/TB services</v>
      </c>
      <c r="G133" s="163" t="s">
        <v>2157</v>
      </c>
      <c r="H133" s="856" t="s">
        <v>2158</v>
      </c>
      <c r="I133" s="163" t="str">
        <f t="array" ref="I133">IFERROR(INDEX($D$123:$D$159, MATCH(0, COUNTIF($I$122:I132, $D$123:$D$159&amp;"") + IF($D$123:$D$159="",1,0), 0)), "")</f>
        <v>MCI-00662</v>
      </c>
      <c r="J133" s="163" t="str">
        <f t="array" ref="J133">IFERROR(IF(INDEX($C$123:$C$159,MATCH(LEFT(I133,255),LEFT($D$123:$D$159,255),0))=0,"",INDEX($C$123:$C$159,MATCH(LEFT(I133,255),LEFT($D$123:$D$159,255),0))),"")</f>
        <v>RSSH: Health management information systems and M&amp;E</v>
      </c>
      <c r="K133" s="159" t="s">
        <v>753</v>
      </c>
      <c r="L133" s="160"/>
      <c r="M133" s="160" t="s">
        <v>2159</v>
      </c>
      <c r="N133" s="854"/>
      <c r="O133" s="854"/>
      <c r="P133" s="857"/>
    </row>
    <row r="134" spans="2:16" s="9" customFormat="1" x14ac:dyDescent="0.25">
      <c r="B134" s="852"/>
      <c r="C134" s="855" t="s">
        <v>2160</v>
      </c>
      <c r="D134" s="163" t="s">
        <v>2161</v>
      </c>
      <c r="E134" s="163" t="s">
        <v>273</v>
      </c>
      <c r="F134" s="163" t="str">
        <f t="shared" si="2"/>
        <v>RSSH: Community systems strengthening</v>
      </c>
      <c r="G134" s="163" t="s">
        <v>2162</v>
      </c>
      <c r="H134" s="856" t="s">
        <v>2163</v>
      </c>
      <c r="I134" s="163" t="str">
        <f t="array" ref="I134">IFERROR(INDEX($D$123:$D$159, MATCH(0, COUNTIF($I$122:I133, $D$123:$D$159&amp;"") + IF($D$123:$D$159="",1,0), 0)), "")</f>
        <v>MCI-00661</v>
      </c>
      <c r="J134" s="163" t="str">
        <f t="array" ref="J134">IFERROR(IF(INDEX($C$123:$C$159,MATCH(LEFT(I134,255),LEFT($D$123:$D$159,255),0))=0,"",INDEX($C$123:$C$159,MATCH(LEFT(I134,255),LEFT($D$123:$D$159,255),0))),"")</f>
        <v>RSSH: Health products management systems</v>
      </c>
      <c r="K134" s="159" t="s">
        <v>753</v>
      </c>
      <c r="L134" s="160"/>
      <c r="M134" s="160" t="s">
        <v>2164</v>
      </c>
      <c r="N134" s="854"/>
      <c r="O134" s="854"/>
      <c r="P134" s="857"/>
    </row>
    <row r="135" spans="2:16" s="9" customFormat="1" x14ac:dyDescent="0.25">
      <c r="B135" s="852"/>
      <c r="C135" s="855" t="s">
        <v>2160</v>
      </c>
      <c r="D135" s="163" t="s">
        <v>2161</v>
      </c>
      <c r="E135" s="163" t="s">
        <v>979</v>
      </c>
      <c r="F135" s="163" t="str">
        <f t="shared" si="2"/>
        <v>RSSH: Community systems strengthening</v>
      </c>
      <c r="G135" s="163" t="s">
        <v>2165</v>
      </c>
      <c r="H135" s="856" t="s">
        <v>2163</v>
      </c>
      <c r="I135" s="163" t="str">
        <f t="array" ref="I135">IFERROR(INDEX($D$123:$D$159, MATCH(0, COUNTIF($I$122:I134, $D$123:$D$159&amp;"") + IF($D$123:$D$159="",1,0), 0)), "")</f>
        <v>MCI-00666</v>
      </c>
      <c r="J135" s="163" t="str">
        <f t="array" ref="J135">IFERROR(IF(INDEX($C$123:$C$159,MATCH(LEFT(I135,255),LEFT($D$123:$D$159,255),0))=0,"",INDEX($C$123:$C$159,MATCH(LEFT(I135,255),LEFT($D$123:$D$159,255),0))),"")</f>
        <v>RSSH: Health sector governance and planning</v>
      </c>
      <c r="K135" s="159" t="s">
        <v>753</v>
      </c>
      <c r="L135" s="160"/>
      <c r="M135" s="160" t="s">
        <v>2166</v>
      </c>
      <c r="N135" s="854"/>
      <c r="O135" s="854"/>
      <c r="P135" s="857"/>
    </row>
    <row r="136" spans="2:16" s="9" customFormat="1" x14ac:dyDescent="0.25">
      <c r="B136" s="852"/>
      <c r="C136" s="855" t="s">
        <v>2167</v>
      </c>
      <c r="D136" s="163" t="s">
        <v>2168</v>
      </c>
      <c r="E136" s="163" t="s">
        <v>273</v>
      </c>
      <c r="F136" s="163" t="str">
        <f t="shared" si="2"/>
        <v>RSSH: Financial management systems</v>
      </c>
      <c r="G136" s="163" t="s">
        <v>2169</v>
      </c>
      <c r="H136" s="856" t="s">
        <v>2170</v>
      </c>
      <c r="I136" s="163" t="str">
        <f t="array" ref="I136">IFERROR(INDEX($D$123:$D$159, MATCH(0, COUNTIF($I$122:I135, $D$123:$D$159&amp;"") + IF($D$123:$D$159="",1,0), 0)), "")</f>
        <v>MCI-00663</v>
      </c>
      <c r="J136" s="163" t="str">
        <f t="array" ref="J136">IFERROR(IF(INDEX($C$123:$C$159,MATCH(LEFT(I136,255),LEFT($D$123:$D$159,255),0))=0,"",INDEX($C$123:$C$159,MATCH(LEFT(I136,255),LEFT($D$123:$D$159,255),0))),"")</f>
        <v>RSSH: Human resources for health, including community health workers</v>
      </c>
      <c r="K136" s="159" t="s">
        <v>753</v>
      </c>
      <c r="L136" s="160"/>
      <c r="M136" s="160" t="s">
        <v>2171</v>
      </c>
      <c r="N136" s="854"/>
      <c r="O136" s="854"/>
      <c r="P136" s="857"/>
    </row>
    <row r="137" spans="2:16" s="9" customFormat="1" x14ac:dyDescent="0.25">
      <c r="B137" s="852"/>
      <c r="C137" s="855" t="s">
        <v>2167</v>
      </c>
      <c r="D137" s="163" t="s">
        <v>2168</v>
      </c>
      <c r="E137" s="163" t="s">
        <v>979</v>
      </c>
      <c r="F137" s="163" t="str">
        <f t="shared" si="2"/>
        <v>RSSH: Financial management systems</v>
      </c>
      <c r="G137" s="163" t="s">
        <v>2172</v>
      </c>
      <c r="H137" s="856" t="s">
        <v>2170</v>
      </c>
      <c r="I137" s="163" t="str">
        <f t="array" ref="I137">IFERROR(INDEX($D$123:$D$159, MATCH(0, COUNTIF($I$122:I136, $D$123:$D$159&amp;"") + IF($D$123:$D$159="",1,0), 0)), "")</f>
        <v>MCI-00664</v>
      </c>
      <c r="J137" s="163" t="str">
        <f t="array" ref="J137">IFERROR(IF(INDEX($C$123:$C$159,MATCH(LEFT(I137,255),LEFT($D$123:$D$159,255),0))=0,"",INDEX($C$123:$C$159,MATCH(LEFT(I137,255),LEFT($D$123:$D$159,255),0))),"")</f>
        <v>RSSH: Integrated service delivery and quality improvement</v>
      </c>
      <c r="K137" s="159" t="s">
        <v>753</v>
      </c>
      <c r="L137" s="160"/>
      <c r="M137" s="160" t="s">
        <v>2173</v>
      </c>
      <c r="N137" s="854"/>
      <c r="O137" s="854"/>
      <c r="P137" s="857"/>
    </row>
    <row r="138" spans="2:16" s="9" customFormat="1" x14ac:dyDescent="0.25">
      <c r="B138" s="852"/>
      <c r="C138" s="855" t="s">
        <v>2174</v>
      </c>
      <c r="D138" s="163" t="s">
        <v>2175</v>
      </c>
      <c r="E138" s="163" t="s">
        <v>273</v>
      </c>
      <c r="F138" s="163" t="str">
        <f t="shared" si="2"/>
        <v>RSSH: Health management information systems and M&amp;E</v>
      </c>
      <c r="G138" s="163" t="s">
        <v>2176</v>
      </c>
      <c r="H138" s="856" t="s">
        <v>2177</v>
      </c>
      <c r="I138" s="163" t="str">
        <f t="array" ref="I138">IFERROR(INDEX($D$123:$D$159, MATCH(0, COUNTIF($I$122:I137, $D$123:$D$159&amp;"") + IF($D$123:$D$159="",1,0), 0)), "")</f>
        <v>MCI-00668</v>
      </c>
      <c r="J138" s="163" t="str">
        <f t="array" ref="J138">IFERROR(IF(INDEX($C$123:$C$159,MATCH(LEFT(I138,255),LEFT($D$123:$D$159,255),0))=0,"",INDEX($C$123:$C$159,MATCH(LEFT(I138,255),LEFT($D$123:$D$159,255),0))),"")</f>
        <v>RSSH: Laboratory systems</v>
      </c>
      <c r="K138" s="159" t="s">
        <v>753</v>
      </c>
      <c r="L138" s="160"/>
      <c r="M138" s="160" t="s">
        <v>2178</v>
      </c>
      <c r="N138" s="854"/>
      <c r="O138" s="854"/>
      <c r="P138" s="857"/>
    </row>
    <row r="139" spans="2:16" s="9" customFormat="1" x14ac:dyDescent="0.25">
      <c r="B139" s="852"/>
      <c r="C139" s="855" t="s">
        <v>2174</v>
      </c>
      <c r="D139" s="163" t="s">
        <v>2175</v>
      </c>
      <c r="E139" s="163" t="s">
        <v>979</v>
      </c>
      <c r="F139" s="163" t="str">
        <f t="shared" si="2"/>
        <v>RSSH: Health management information systems and M&amp;E</v>
      </c>
      <c r="G139" s="163" t="s">
        <v>2179</v>
      </c>
      <c r="H139" s="856" t="s">
        <v>2177</v>
      </c>
      <c r="I139" s="163" t="str">
        <f t="array" ref="I139">IFERROR(INDEX($D$123:$D$159, MATCH(0, COUNTIF($I$122:I138, $D$123:$D$159&amp;"") + IF($D$123:$D$159="",1,0), 0)), "")</f>
        <v>MCI-00656</v>
      </c>
      <c r="J139" s="163" t="str">
        <f t="array" ref="J139">IFERROR(IF(INDEX($C$123:$C$159,MATCH(LEFT(I139,255),LEFT($D$123:$D$159,255),0))=0,"",INDEX($C$123:$C$159,MATCH(LEFT(I139,255),LEFT($D$123:$D$159,255),0))),"")</f>
        <v>TB/HIV</v>
      </c>
      <c r="K139" s="159" t="s">
        <v>753</v>
      </c>
      <c r="L139" s="160"/>
      <c r="M139" s="160" t="s">
        <v>2180</v>
      </c>
      <c r="N139" s="854"/>
      <c r="O139" s="854"/>
      <c r="P139" s="857"/>
    </row>
    <row r="140" spans="2:16" s="9" customFormat="1" x14ac:dyDescent="0.25">
      <c r="B140" s="852"/>
      <c r="C140" s="855" t="s">
        <v>2181</v>
      </c>
      <c r="D140" s="163" t="s">
        <v>2182</v>
      </c>
      <c r="E140" s="163" t="s">
        <v>273</v>
      </c>
      <c r="F140" s="163" t="str">
        <f t="shared" si="2"/>
        <v>RSSH: Health products management systems</v>
      </c>
      <c r="G140" s="163" t="s">
        <v>2183</v>
      </c>
      <c r="H140" s="856" t="s">
        <v>2184</v>
      </c>
      <c r="I140" s="163" t="str">
        <f t="array" ref="I140">IFERROR(INDEX($D$123:$D$159, MATCH(0, COUNTIF($I$122:I139, $D$123:$D$159&amp;"") + IF($D$123:$D$159="",1,0), 0)), "")</f>
        <v>MCI-00651</v>
      </c>
      <c r="J140" s="163" t="str">
        <f t="array" ref="J140">IFERROR(IF(INDEX($C$123:$C$159,MATCH(LEFT(I140,255),LEFT($D$123:$D$159,255),0))=0,"",INDEX($C$123:$C$159,MATCH(LEFT(I140,255),LEFT($D$123:$D$159,255),0))),"")</f>
        <v>Treatment, care and support</v>
      </c>
      <c r="K140" s="159" t="s">
        <v>753</v>
      </c>
      <c r="L140" s="160"/>
      <c r="M140" s="160" t="s">
        <v>2185</v>
      </c>
      <c r="N140" s="854"/>
      <c r="O140" s="854"/>
      <c r="P140" s="857"/>
    </row>
    <row r="141" spans="2:16" s="9" customFormat="1" x14ac:dyDescent="0.25">
      <c r="B141" s="852"/>
      <c r="C141" s="855" t="s">
        <v>2181</v>
      </c>
      <c r="D141" s="163" t="s">
        <v>2182</v>
      </c>
      <c r="E141" s="163" t="s">
        <v>979</v>
      </c>
      <c r="F141" s="163" t="str">
        <f t="shared" si="2"/>
        <v>RSSH: Health products management systems</v>
      </c>
      <c r="G141" s="163" t="s">
        <v>2186</v>
      </c>
      <c r="H141" s="856" t="s">
        <v>2184</v>
      </c>
      <c r="I141" s="163" t="str">
        <f t="array" ref="I141">IFERROR(INDEX($D$123:$D$159, MATCH(0, COUNTIF($I$122:I140, $D$123:$D$159&amp;"") + IF($D$123:$D$159="",1,0), 0)), "")</f>
        <v/>
      </c>
      <c r="J141" s="163" t="str">
        <f t="array" ref="J141">IFERROR(IF(INDEX($C$123:$C$159,MATCH(LEFT(I141,255),LEFT($D$123:$D$159,255),0))=0,"",INDEX($C$123:$C$159,MATCH(LEFT(I141,255),LEFT($D$123:$D$159,255),0))),"")</f>
        <v/>
      </c>
      <c r="K141" s="159" t="s">
        <v>753</v>
      </c>
      <c r="L141" s="160"/>
      <c r="M141" s="160" t="s">
        <v>2187</v>
      </c>
      <c r="N141" s="854"/>
      <c r="O141" s="854"/>
      <c r="P141" s="857"/>
    </row>
    <row r="142" spans="2:16" s="9" customFormat="1" x14ac:dyDescent="0.25">
      <c r="B142" s="852"/>
      <c r="C142" s="855" t="s">
        <v>2188</v>
      </c>
      <c r="D142" s="163" t="s">
        <v>2189</v>
      </c>
      <c r="E142" s="163" t="s">
        <v>273</v>
      </c>
      <c r="F142" s="163" t="str">
        <f t="shared" si="2"/>
        <v>RSSH: Health sector governance and planning</v>
      </c>
      <c r="G142" s="163" t="s">
        <v>2190</v>
      </c>
      <c r="H142" s="856" t="s">
        <v>2191</v>
      </c>
      <c r="I142" s="163" t="str">
        <f t="array" ref="I142">IFERROR(INDEX($D$123:$D$159, MATCH(0, COUNTIF($I$122:I141, $D$123:$D$159&amp;"") + IF($D$123:$D$159="",1,0), 0)), "")</f>
        <v/>
      </c>
      <c r="J142" s="163" t="str">
        <f t="array" ref="J142">IFERROR(IF(INDEX($C$123:$C$159,MATCH(LEFT(I142,255),LEFT($D$123:$D$159,255),0))=0,"",INDEX($C$123:$C$159,MATCH(LEFT(I142,255),LEFT($D$123:$D$159,255),0))),"")</f>
        <v/>
      </c>
      <c r="K142" s="159" t="s">
        <v>753</v>
      </c>
      <c r="L142" s="160"/>
      <c r="M142" s="160" t="s">
        <v>2192</v>
      </c>
      <c r="N142" s="854"/>
      <c r="O142" s="854"/>
      <c r="P142" s="857"/>
    </row>
    <row r="143" spans="2:16" s="9" customFormat="1" x14ac:dyDescent="0.25">
      <c r="B143" s="852"/>
      <c r="C143" s="855" t="s">
        <v>2188</v>
      </c>
      <c r="D143" s="163" t="s">
        <v>2189</v>
      </c>
      <c r="E143" s="163" t="s">
        <v>979</v>
      </c>
      <c r="F143" s="163" t="str">
        <f t="shared" si="2"/>
        <v>RSSH: Health sector governance and planning</v>
      </c>
      <c r="G143" s="163" t="s">
        <v>2193</v>
      </c>
      <c r="H143" s="856" t="s">
        <v>2191</v>
      </c>
      <c r="I143" s="163" t="str">
        <f t="array" ref="I143">IFERROR(INDEX($D$123:$D$159, MATCH(0, COUNTIF($I$122:I142, $D$123:$D$159&amp;"") + IF($D$123:$D$159="",1,0), 0)), "")</f>
        <v/>
      </c>
      <c r="J143" s="163" t="str">
        <f t="array" ref="J143">IFERROR(IF(INDEX($C$123:$C$159,MATCH(LEFT(I143,255),LEFT($D$123:$D$159,255),0))=0,"",INDEX($C$123:$C$159,MATCH(LEFT(I143,255),LEFT($D$123:$D$159,255),0))),"")</f>
        <v/>
      </c>
      <c r="K143" s="159" t="s">
        <v>753</v>
      </c>
      <c r="L143" s="160"/>
      <c r="M143" s="160" t="s">
        <v>2194</v>
      </c>
      <c r="N143" s="854"/>
      <c r="O143" s="854"/>
      <c r="P143" s="857"/>
    </row>
    <row r="144" spans="2:16" s="9" customFormat="1" x14ac:dyDescent="0.25">
      <c r="B144" s="852"/>
      <c r="C144" s="855" t="s">
        <v>2195</v>
      </c>
      <c r="D144" s="163" t="s">
        <v>2196</v>
      </c>
      <c r="E144" s="163" t="s">
        <v>273</v>
      </c>
      <c r="F144" s="163" t="str">
        <f t="shared" si="2"/>
        <v>RSSH: Human resources for health, including community health workers</v>
      </c>
      <c r="G144" s="163" t="s">
        <v>2197</v>
      </c>
      <c r="H144" s="856" t="s">
        <v>2198</v>
      </c>
      <c r="I144" s="163" t="str">
        <f t="array" ref="I144">IFERROR(INDEX($D$123:$D$159, MATCH(0, COUNTIF($I$122:I143, $D$123:$D$159&amp;"") + IF($D$123:$D$159="",1,0), 0)), "")</f>
        <v/>
      </c>
      <c r="J144" s="163" t="str">
        <f t="array" ref="J144">IFERROR(IF(INDEX($C$123:$C$159,MATCH(LEFT(I144,255),LEFT($D$123:$D$159,255),0))=0,"",INDEX($C$123:$C$159,MATCH(LEFT(I144,255),LEFT($D$123:$D$159,255),0))),"")</f>
        <v/>
      </c>
      <c r="K144" s="159" t="s">
        <v>753</v>
      </c>
      <c r="L144" s="160"/>
      <c r="M144" s="160" t="s">
        <v>2199</v>
      </c>
      <c r="N144" s="854"/>
      <c r="O144" s="854"/>
      <c r="P144" s="857"/>
    </row>
    <row r="145" spans="1:16" s="9" customFormat="1" x14ac:dyDescent="0.25">
      <c r="B145" s="852"/>
      <c r="C145" s="855" t="s">
        <v>2195</v>
      </c>
      <c r="D145" s="163" t="s">
        <v>2196</v>
      </c>
      <c r="E145" s="163" t="s">
        <v>979</v>
      </c>
      <c r="F145" s="163" t="str">
        <f t="shared" si="2"/>
        <v>RSSH: Human resources for health, including community health workers</v>
      </c>
      <c r="G145" s="163" t="s">
        <v>2200</v>
      </c>
      <c r="H145" s="856" t="s">
        <v>2198</v>
      </c>
      <c r="I145" s="163" t="str">
        <f t="array" ref="I145">IFERROR(INDEX($D$123:$D$159, MATCH(0, COUNTIF($I$122:I144, $D$123:$D$159&amp;"") + IF($D$123:$D$159="",1,0), 0)), "")</f>
        <v/>
      </c>
      <c r="J145" s="163" t="str">
        <f t="array" ref="J145">IFERROR(IF(INDEX($C$123:$C$159,MATCH(LEFT(I145,255),LEFT($D$123:$D$159,255),0))=0,"",INDEX($C$123:$C$159,MATCH(LEFT(I145,255),LEFT($D$123:$D$159,255),0))),"")</f>
        <v/>
      </c>
      <c r="K145" s="159" t="s">
        <v>753</v>
      </c>
      <c r="L145" s="160"/>
      <c r="M145" s="160" t="s">
        <v>2201</v>
      </c>
      <c r="N145" s="854"/>
      <c r="O145" s="854"/>
      <c r="P145" s="857"/>
    </row>
    <row r="146" spans="1:16" s="9" customFormat="1" x14ac:dyDescent="0.25">
      <c r="B146" s="852"/>
      <c r="C146" s="855" t="s">
        <v>2202</v>
      </c>
      <c r="D146" s="163" t="s">
        <v>2203</v>
      </c>
      <c r="E146" s="163" t="s">
        <v>273</v>
      </c>
      <c r="F146" s="163" t="str">
        <f t="shared" si="2"/>
        <v>RSSH: Integrated service delivery and quality improvement</v>
      </c>
      <c r="G146" s="163" t="s">
        <v>2204</v>
      </c>
      <c r="H146" s="856" t="s">
        <v>2205</v>
      </c>
      <c r="I146" s="163" t="str">
        <f t="array" ref="I146">IFERROR(INDEX($D$123:$D$159, MATCH(0, COUNTIF($I$122:I145, $D$123:$D$159&amp;"") + IF($D$123:$D$159="",1,0), 0)), "")</f>
        <v/>
      </c>
      <c r="J146" s="163" t="str">
        <f t="array" ref="J146">IFERROR(IF(INDEX($C$123:$C$159,MATCH(LEFT(I146,255),LEFT($D$123:$D$159,255),0))=0,"",INDEX($C$123:$C$159,MATCH(LEFT(I146,255),LEFT($D$123:$D$159,255),0))),"")</f>
        <v/>
      </c>
      <c r="K146" s="159" t="s">
        <v>753</v>
      </c>
      <c r="L146" s="160"/>
      <c r="M146" s="160" t="s">
        <v>2206</v>
      </c>
      <c r="N146" s="854"/>
      <c r="O146" s="854"/>
      <c r="P146" s="857"/>
    </row>
    <row r="147" spans="1:16" s="9" customFormat="1" x14ac:dyDescent="0.25">
      <c r="B147" s="852"/>
      <c r="C147" s="855" t="s">
        <v>2202</v>
      </c>
      <c r="D147" s="163" t="s">
        <v>2203</v>
      </c>
      <c r="E147" s="163" t="s">
        <v>979</v>
      </c>
      <c r="F147" s="163" t="str">
        <f t="shared" si="2"/>
        <v>RSSH: Integrated service delivery and quality improvement</v>
      </c>
      <c r="G147" s="163" t="s">
        <v>2207</v>
      </c>
      <c r="H147" s="856" t="s">
        <v>2205</v>
      </c>
      <c r="I147" s="163" t="str">
        <f t="array" ref="I147">IFERROR(INDEX($D$123:$D$159, MATCH(0, COUNTIF($I$122:I146, $D$123:$D$159&amp;"") + IF($D$123:$D$159="",1,0), 0)), "")</f>
        <v/>
      </c>
      <c r="J147" s="163" t="str">
        <f t="array" ref="J147">IFERROR(IF(INDEX($C$123:$C$159,MATCH(LEFT(I147,255),LEFT($D$123:$D$159,255),0))=0,"",INDEX($C$123:$C$159,MATCH(LEFT(I147,255),LEFT($D$123:$D$159,255),0))),"")</f>
        <v/>
      </c>
      <c r="K147" s="159" t="s">
        <v>753</v>
      </c>
      <c r="L147" s="160"/>
      <c r="M147" s="160" t="s">
        <v>2208</v>
      </c>
      <c r="N147" s="854"/>
      <c r="O147" s="854"/>
      <c r="P147" s="857"/>
    </row>
    <row r="148" spans="1:16" s="9" customFormat="1" x14ac:dyDescent="0.25">
      <c r="B148" s="852"/>
      <c r="C148" s="855" t="s">
        <v>2209</v>
      </c>
      <c r="D148" s="163" t="s">
        <v>2210</v>
      </c>
      <c r="E148" s="163" t="s">
        <v>273</v>
      </c>
      <c r="F148" s="163" t="str">
        <f t="shared" si="2"/>
        <v>RSSH: Laboratory systems</v>
      </c>
      <c r="G148" s="163" t="s">
        <v>2211</v>
      </c>
      <c r="H148" s="856" t="s">
        <v>2212</v>
      </c>
      <c r="I148" s="163" t="str">
        <f t="array" ref="I148">IFERROR(INDEX($D$123:$D$159, MATCH(0, COUNTIF($I$122:I147, $D$123:$D$159&amp;"") + IF($D$123:$D$159="",1,0), 0)), "")</f>
        <v/>
      </c>
      <c r="J148" s="163" t="str">
        <f t="array" ref="J148">IFERROR(IF(INDEX($C$123:$C$159,MATCH(LEFT(I148,255),LEFT($D$123:$D$159,255),0))=0,"",INDEX($C$123:$C$159,MATCH(LEFT(I148,255),LEFT($D$123:$D$159,255),0))),"")</f>
        <v/>
      </c>
      <c r="K148" s="159" t="s">
        <v>753</v>
      </c>
      <c r="L148" s="160"/>
      <c r="M148" s="160" t="s">
        <v>2213</v>
      </c>
      <c r="N148" s="854"/>
      <c r="O148" s="854"/>
      <c r="P148" s="857"/>
    </row>
    <row r="149" spans="1:16" s="9" customFormat="1" x14ac:dyDescent="0.25">
      <c r="B149" s="852"/>
      <c r="C149" s="855" t="s">
        <v>2209</v>
      </c>
      <c r="D149" s="163" t="s">
        <v>2210</v>
      </c>
      <c r="E149" s="163" t="s">
        <v>979</v>
      </c>
      <c r="F149" s="163" t="str">
        <f t="shared" si="2"/>
        <v>RSSH: Laboratory systems</v>
      </c>
      <c r="G149" s="163" t="s">
        <v>2214</v>
      </c>
      <c r="H149" s="856" t="s">
        <v>2212</v>
      </c>
      <c r="I149" s="163" t="str">
        <f t="array" ref="I149">IFERROR(INDEX($D$123:$D$159, MATCH(0, COUNTIF($I$122:I148, $D$123:$D$159&amp;"") + IF($D$123:$D$159="",1,0), 0)), "")</f>
        <v/>
      </c>
      <c r="J149" s="163" t="str">
        <f t="array" ref="J149">IFERROR(IF(INDEX($C$123:$C$159,MATCH(LEFT(I149,255),LEFT($D$123:$D$159,255),0))=0,"",INDEX($C$123:$C$159,MATCH(LEFT(I149,255),LEFT($D$123:$D$159,255),0))),"")</f>
        <v/>
      </c>
      <c r="K149" s="159" t="s">
        <v>753</v>
      </c>
      <c r="L149" s="160"/>
      <c r="M149" s="160" t="s">
        <v>2215</v>
      </c>
      <c r="N149" s="854"/>
      <c r="O149" s="854"/>
      <c r="P149" s="857"/>
    </row>
    <row r="150" spans="1:16" s="9" customFormat="1" x14ac:dyDescent="0.25">
      <c r="B150" s="852"/>
      <c r="C150" s="855" t="s">
        <v>2216</v>
      </c>
      <c r="D150" s="163" t="s">
        <v>2217</v>
      </c>
      <c r="E150" s="163" t="s">
        <v>979</v>
      </c>
      <c r="F150" s="163" t="str">
        <f t="shared" si="2"/>
        <v>TB/HIV</v>
      </c>
      <c r="G150" s="163" t="s">
        <v>2218</v>
      </c>
      <c r="H150" s="856" t="s">
        <v>2219</v>
      </c>
      <c r="I150" s="163" t="str">
        <f t="array" ref="I150">IFERROR(INDEX($D$123:$D$159, MATCH(0, COUNTIF($I$122:I149, $D$123:$D$159&amp;"") + IF($D$123:$D$159="",1,0), 0)), "")</f>
        <v/>
      </c>
      <c r="J150" s="163" t="str">
        <f t="array" ref="J150">IFERROR(IF(INDEX($C$123:$C$159,MATCH(LEFT(I150,255),LEFT($D$123:$D$159,255),0))=0,"",INDEX($C$123:$C$159,MATCH(LEFT(I150,255),LEFT($D$123:$D$159,255),0))),"")</f>
        <v/>
      </c>
      <c r="K150" s="159" t="s">
        <v>753</v>
      </c>
      <c r="L150" s="160"/>
      <c r="M150" s="160" t="s">
        <v>2220</v>
      </c>
      <c r="N150" s="854"/>
      <c r="O150" s="854"/>
      <c r="P150" s="857"/>
    </row>
    <row r="151" spans="1:16" s="9" customFormat="1" x14ac:dyDescent="0.25">
      <c r="B151" s="852"/>
      <c r="C151" s="855" t="s">
        <v>2221</v>
      </c>
      <c r="D151" s="163" t="s">
        <v>2222</v>
      </c>
      <c r="E151" s="163" t="s">
        <v>979</v>
      </c>
      <c r="F151" s="163" t="str">
        <f t="shared" si="2"/>
        <v>Treatment, care and support</v>
      </c>
      <c r="G151" s="163" t="s">
        <v>2223</v>
      </c>
      <c r="H151" s="856" t="s">
        <v>2224</v>
      </c>
      <c r="I151" s="163" t="str">
        <f t="array" ref="I151">IFERROR(INDEX($D$123:$D$159, MATCH(0, COUNTIF($I$122:I150, $D$123:$D$159&amp;"") + IF($D$123:$D$159="",1,0), 0)), "")</f>
        <v/>
      </c>
      <c r="J151" s="163" t="str">
        <f t="array" ref="J151">IFERROR(IF(INDEX($C$123:$C$159,MATCH(LEFT(I151,255),LEFT($D$123:$D$159,255),0))=0,"",INDEX($C$123:$C$159,MATCH(LEFT(I151,255),LEFT($D$123:$D$159,255),0))),"")</f>
        <v/>
      </c>
      <c r="K151" s="159" t="s">
        <v>753</v>
      </c>
      <c r="L151" s="160"/>
      <c r="M151" s="160" t="s">
        <v>2225</v>
      </c>
      <c r="N151" s="854"/>
      <c r="O151" s="854"/>
      <c r="P151" s="857"/>
    </row>
    <row r="152" spans="1:16" s="9" customFormat="1" x14ac:dyDescent="0.25">
      <c r="C152" s="161"/>
      <c r="D152" s="159"/>
      <c r="E152" s="159"/>
      <c r="F152" s="163"/>
      <c r="G152" s="159"/>
      <c r="H152" s="162"/>
      <c r="I152" s="159"/>
      <c r="J152" s="159"/>
      <c r="K152" s="159"/>
      <c r="L152" s="159"/>
      <c r="M152" s="160"/>
    </row>
    <row r="153" spans="1:16" s="9" customFormat="1" x14ac:dyDescent="0.25">
      <c r="C153" s="161"/>
      <c r="D153" s="159"/>
      <c r="E153" s="159"/>
      <c r="F153" s="163"/>
      <c r="G153" s="159"/>
      <c r="H153" s="162"/>
      <c r="I153" s="159"/>
      <c r="J153" s="159"/>
      <c r="K153" s="159"/>
      <c r="L153" s="159"/>
      <c r="M153" s="160"/>
    </row>
    <row r="154" spans="1:16" s="9" customFormat="1" x14ac:dyDescent="0.25">
      <c r="C154" s="161"/>
      <c r="D154" s="159"/>
      <c r="E154" s="159"/>
      <c r="F154" s="163"/>
      <c r="G154" s="159"/>
      <c r="H154" s="162"/>
      <c r="I154" s="159"/>
      <c r="J154" s="159"/>
      <c r="K154" s="159"/>
      <c r="L154" s="159"/>
      <c r="M154" s="160"/>
    </row>
    <row r="155" spans="1:16" s="9" customFormat="1" x14ac:dyDescent="0.25">
      <c r="C155" s="161"/>
      <c r="D155" s="159"/>
      <c r="E155" s="159"/>
      <c r="F155" s="163"/>
      <c r="G155" s="159"/>
      <c r="H155" s="162"/>
      <c r="I155" s="159"/>
      <c r="J155" s="159"/>
      <c r="K155" s="159"/>
      <c r="L155" s="159"/>
      <c r="M155" s="160"/>
    </row>
    <row r="156" spans="1:16" s="9" customFormat="1" x14ac:dyDescent="0.25">
      <c r="C156" s="161"/>
      <c r="D156" s="159"/>
      <c r="E156" s="159"/>
      <c r="F156" s="163"/>
      <c r="G156" s="159"/>
      <c r="H156" s="162"/>
      <c r="I156" s="159"/>
      <c r="J156" s="159"/>
      <c r="K156" s="159"/>
      <c r="L156" s="159"/>
      <c r="M156" s="160"/>
    </row>
    <row r="157" spans="1:16" s="9" customFormat="1" x14ac:dyDescent="0.25">
      <c r="C157" s="161"/>
      <c r="D157" s="159"/>
      <c r="E157" s="159"/>
      <c r="F157" s="163"/>
      <c r="G157" s="159"/>
      <c r="H157" s="162"/>
      <c r="I157" s="159"/>
      <c r="J157" s="159"/>
      <c r="K157" s="159"/>
      <c r="L157" s="159"/>
      <c r="M157" s="160"/>
    </row>
    <row r="158" spans="1:16" s="9" customFormat="1" x14ac:dyDescent="0.25">
      <c r="C158" s="161"/>
      <c r="D158" s="159"/>
      <c r="E158" s="159"/>
      <c r="F158" s="163"/>
      <c r="G158" s="159"/>
      <c r="H158" s="162"/>
      <c r="I158" s="159"/>
      <c r="J158" s="159"/>
      <c r="K158" s="159"/>
      <c r="L158" s="159"/>
      <c r="M158" s="160"/>
    </row>
    <row r="160" spans="1:16" ht="13" x14ac:dyDescent="0.3">
      <c r="A160" s="2" t="s">
        <v>59</v>
      </c>
    </row>
    <row r="161" spans="1:10" ht="13" x14ac:dyDescent="0.3">
      <c r="A161" s="853" t="s">
        <v>1</v>
      </c>
      <c r="B161" s="853" t="s">
        <v>107</v>
      </c>
      <c r="C161" s="853" t="s">
        <v>67</v>
      </c>
      <c r="D161" s="853" t="s">
        <v>45</v>
      </c>
      <c r="E161" s="853" t="s">
        <v>48</v>
      </c>
      <c r="F161" s="853" t="s">
        <v>103</v>
      </c>
      <c r="G161" s="853" t="s">
        <v>104</v>
      </c>
      <c r="H161" s="854" t="s">
        <v>474</v>
      </c>
      <c r="I161" s="853" t="s">
        <v>106</v>
      </c>
      <c r="J161" s="853" t="s">
        <v>284</v>
      </c>
    </row>
    <row r="162" spans="1:10" hidden="1" x14ac:dyDescent="0.25">
      <c r="A162" s="163" t="s">
        <v>102</v>
      </c>
      <c r="B162" s="855" t="s">
        <v>79</v>
      </c>
      <c r="C162" s="855" t="s">
        <v>52</v>
      </c>
      <c r="D162" s="855" t="s">
        <v>44</v>
      </c>
      <c r="E162" s="163" t="s">
        <v>47</v>
      </c>
      <c r="F162" s="855" t="str">
        <f>B162</f>
        <v>[Name ID]</v>
      </c>
      <c r="G162" s="163" t="str">
        <f>A162&amp;C162</f>
        <v>[Module (Name)]--Select--</v>
      </c>
      <c r="H162" s="854" t="str">
        <f>A162&amp;C162</f>
        <v>[Module (Name)]--Select--</v>
      </c>
      <c r="I162" s="855" t="str">
        <f>F162</f>
        <v>[Name ID]</v>
      </c>
      <c r="J162" s="163" t="s">
        <v>283</v>
      </c>
    </row>
    <row r="163" spans="1:10" s="9" customFormat="1" x14ac:dyDescent="0.25">
      <c r="A163" s="163" t="s">
        <v>2144</v>
      </c>
      <c r="B163" s="855" t="s">
        <v>2353</v>
      </c>
      <c r="C163" s="855" t="s">
        <v>2354</v>
      </c>
      <c r="D163" s="855"/>
      <c r="E163" s="163" t="s">
        <v>2355</v>
      </c>
      <c r="F163" s="855" t="str">
        <f t="shared" ref="F163:F226" si="3">B163</f>
        <v>MCI-00676</v>
      </c>
      <c r="G163" s="163" t="str">
        <f t="shared" ref="G163:G226" si="4">A163&amp;C163</f>
        <v>MCI-00648Addressing stigma, discrimination and violence</v>
      </c>
      <c r="H163" s="854" t="str">
        <f t="shared" ref="H163:H226" si="5">A163&amp;C163</f>
        <v>MCI-00648Addressing stigma, discrimination and violence</v>
      </c>
      <c r="I163" s="855" t="str">
        <f t="shared" ref="I163:I226" si="6">F163</f>
        <v>MCI-00676</v>
      </c>
      <c r="J163" s="163" t="s">
        <v>753</v>
      </c>
    </row>
    <row r="164" spans="1:10" s="9" customFormat="1" x14ac:dyDescent="0.25">
      <c r="A164" s="163" t="s">
        <v>2144</v>
      </c>
      <c r="B164" s="855" t="s">
        <v>2356</v>
      </c>
      <c r="C164" s="855" t="s">
        <v>2357</v>
      </c>
      <c r="D164" s="855"/>
      <c r="E164" s="163" t="s">
        <v>2358</v>
      </c>
      <c r="F164" s="855" t="str">
        <f t="shared" si="3"/>
        <v>MCI-00672</v>
      </c>
      <c r="G164" s="163" t="str">
        <f t="shared" si="4"/>
        <v>MCI-00648Behavior change interventions</v>
      </c>
      <c r="H164" s="854" t="str">
        <f t="shared" si="5"/>
        <v>MCI-00648Behavior change interventions</v>
      </c>
      <c r="I164" s="855" t="str">
        <f t="shared" si="6"/>
        <v>MCI-00672</v>
      </c>
      <c r="J164" s="163" t="s">
        <v>753</v>
      </c>
    </row>
    <row r="165" spans="1:10" s="9" customFormat="1" x14ac:dyDescent="0.25">
      <c r="A165" s="163" t="s">
        <v>2144</v>
      </c>
      <c r="B165" s="855" t="s">
        <v>2359</v>
      </c>
      <c r="C165" s="855" t="s">
        <v>2360</v>
      </c>
      <c r="D165" s="855"/>
      <c r="E165" s="163" t="s">
        <v>2361</v>
      </c>
      <c r="F165" s="855" t="str">
        <f t="shared" si="3"/>
        <v>MCI-00673</v>
      </c>
      <c r="G165" s="163" t="str">
        <f t="shared" si="4"/>
        <v>MCI-00648Community empowerment</v>
      </c>
      <c r="H165" s="854" t="str">
        <f t="shared" si="5"/>
        <v>MCI-00648Community empowerment</v>
      </c>
      <c r="I165" s="855" t="str">
        <f t="shared" si="6"/>
        <v>MCI-00673</v>
      </c>
      <c r="J165" s="163" t="s">
        <v>753</v>
      </c>
    </row>
    <row r="166" spans="1:10" s="9" customFormat="1" x14ac:dyDescent="0.25">
      <c r="A166" s="163" t="s">
        <v>2144</v>
      </c>
      <c r="B166" s="855" t="s">
        <v>2362</v>
      </c>
      <c r="C166" s="855" t="s">
        <v>2363</v>
      </c>
      <c r="D166" s="855"/>
      <c r="E166" s="163" t="s">
        <v>2364</v>
      </c>
      <c r="F166" s="855" t="str">
        <f t="shared" si="3"/>
        <v>MCI-00682</v>
      </c>
      <c r="G166" s="163" t="str">
        <f t="shared" si="4"/>
        <v>MCI-00648Comprehensive sexuality education</v>
      </c>
      <c r="H166" s="854" t="str">
        <f t="shared" si="5"/>
        <v>MCI-00648Comprehensive sexuality education</v>
      </c>
      <c r="I166" s="855" t="str">
        <f t="shared" si="6"/>
        <v>MCI-00682</v>
      </c>
      <c r="J166" s="163" t="s">
        <v>753</v>
      </c>
    </row>
    <row r="167" spans="1:10" s="9" customFormat="1" x14ac:dyDescent="0.25">
      <c r="A167" s="163" t="s">
        <v>2144</v>
      </c>
      <c r="B167" s="855" t="s">
        <v>2365</v>
      </c>
      <c r="C167" s="855" t="s">
        <v>2366</v>
      </c>
      <c r="D167" s="855"/>
      <c r="E167" s="163" t="s">
        <v>2367</v>
      </c>
      <c r="F167" s="855" t="str">
        <f t="shared" si="3"/>
        <v>MCI-00670</v>
      </c>
      <c r="G167" s="163" t="str">
        <f t="shared" si="4"/>
        <v>MCI-00648Condom and lubricant programing</v>
      </c>
      <c r="H167" s="854" t="str">
        <f t="shared" si="5"/>
        <v>MCI-00648Condom and lubricant programing</v>
      </c>
      <c r="I167" s="855" t="str">
        <f t="shared" si="6"/>
        <v>MCI-00670</v>
      </c>
      <c r="J167" s="163" t="s">
        <v>753</v>
      </c>
    </row>
    <row r="168" spans="1:10" s="9" customFormat="1" x14ac:dyDescent="0.25">
      <c r="A168" s="163" t="s">
        <v>2144</v>
      </c>
      <c r="B168" s="855" t="s">
        <v>2368</v>
      </c>
      <c r="C168" s="855" t="s">
        <v>2369</v>
      </c>
      <c r="D168" s="855"/>
      <c r="E168" s="163" t="s">
        <v>2370</v>
      </c>
      <c r="F168" s="855" t="str">
        <f t="shared" si="3"/>
        <v>MCI-00683</v>
      </c>
      <c r="G168" s="163" t="str">
        <f t="shared" si="4"/>
        <v>MCI-00648Gender-based violence prevention and post violence care</v>
      </c>
      <c r="H168" s="854" t="str">
        <f t="shared" si="5"/>
        <v>MCI-00648Gender-based violence prevention and post violence care</v>
      </c>
      <c r="I168" s="855" t="str">
        <f t="shared" si="6"/>
        <v>MCI-00683</v>
      </c>
      <c r="J168" s="163" t="s">
        <v>753</v>
      </c>
    </row>
    <row r="169" spans="1:10" s="9" customFormat="1" x14ac:dyDescent="0.25">
      <c r="A169" s="163" t="s">
        <v>2144</v>
      </c>
      <c r="B169" s="855" t="s">
        <v>2371</v>
      </c>
      <c r="C169" s="855" t="s">
        <v>2372</v>
      </c>
      <c r="D169" s="855"/>
      <c r="E169" s="163" t="s">
        <v>2373</v>
      </c>
      <c r="F169" s="855" t="str">
        <f t="shared" si="3"/>
        <v>MCI-00675</v>
      </c>
      <c r="G169" s="163" t="str">
        <f t="shared" si="4"/>
        <v>MCI-00648Harm reduction interventions for drug use</v>
      </c>
      <c r="H169" s="854" t="str">
        <f t="shared" si="5"/>
        <v>MCI-00648Harm reduction interventions for drug use</v>
      </c>
      <c r="I169" s="855" t="str">
        <f t="shared" si="6"/>
        <v>MCI-00675</v>
      </c>
      <c r="J169" s="163" t="s">
        <v>753</v>
      </c>
    </row>
    <row r="170" spans="1:10" s="9" customFormat="1" x14ac:dyDescent="0.25">
      <c r="A170" s="163" t="s">
        <v>2144</v>
      </c>
      <c r="B170" s="855" t="s">
        <v>2374</v>
      </c>
      <c r="C170" s="855" t="s">
        <v>2375</v>
      </c>
      <c r="D170" s="855"/>
      <c r="E170" s="163" t="s">
        <v>2376</v>
      </c>
      <c r="F170" s="855" t="str">
        <f t="shared" si="3"/>
        <v>MCI-00685</v>
      </c>
      <c r="G170" s="163" t="str">
        <f t="shared" si="4"/>
        <v>MCI-00648Integration into national multi-sectoral responses of AGYW programs</v>
      </c>
      <c r="H170" s="854" t="str">
        <f t="shared" si="5"/>
        <v>MCI-00648Integration into national multi-sectoral responses of AGYW programs</v>
      </c>
      <c r="I170" s="855" t="str">
        <f t="shared" si="6"/>
        <v>MCI-00685</v>
      </c>
      <c r="J170" s="163" t="s">
        <v>753</v>
      </c>
    </row>
    <row r="171" spans="1:10" s="9" customFormat="1" x14ac:dyDescent="0.25">
      <c r="A171" s="163" t="s">
        <v>2144</v>
      </c>
      <c r="B171" s="855" t="s">
        <v>2377</v>
      </c>
      <c r="C171" s="855" t="s">
        <v>2378</v>
      </c>
      <c r="D171" s="855"/>
      <c r="E171" s="163" t="s">
        <v>2379</v>
      </c>
      <c r="F171" s="855" t="str">
        <f t="shared" si="3"/>
        <v>MCI-00677</v>
      </c>
      <c r="G171" s="163" t="str">
        <f t="shared" si="4"/>
        <v>MCI-00648Interventions for young key populations</v>
      </c>
      <c r="H171" s="854" t="str">
        <f t="shared" si="5"/>
        <v>MCI-00648Interventions for young key populations</v>
      </c>
      <c r="I171" s="855" t="str">
        <f t="shared" si="6"/>
        <v>MCI-00677</v>
      </c>
      <c r="J171" s="163" t="s">
        <v>753</v>
      </c>
    </row>
    <row r="172" spans="1:10" s="9" customFormat="1" x14ac:dyDescent="0.25">
      <c r="A172" s="163" t="s">
        <v>2144</v>
      </c>
      <c r="B172" s="855" t="s">
        <v>2380</v>
      </c>
      <c r="C172" s="855" t="s">
        <v>2381</v>
      </c>
      <c r="D172" s="855"/>
      <c r="E172" s="163" t="s">
        <v>2382</v>
      </c>
      <c r="F172" s="855" t="str">
        <f t="shared" si="3"/>
        <v>MCI-00688</v>
      </c>
      <c r="G172" s="163" t="str">
        <f t="shared" si="4"/>
        <v>MCI-00648Linkages between HIV programs and RMNCAH</v>
      </c>
      <c r="H172" s="854" t="str">
        <f t="shared" si="5"/>
        <v>MCI-00648Linkages between HIV programs and RMNCAH</v>
      </c>
      <c r="I172" s="855" t="str">
        <f t="shared" si="6"/>
        <v>MCI-00688</v>
      </c>
      <c r="J172" s="163" t="s">
        <v>753</v>
      </c>
    </row>
    <row r="173" spans="1:10" s="9" customFormat="1" x14ac:dyDescent="0.25">
      <c r="A173" s="163" t="s">
        <v>2144</v>
      </c>
      <c r="B173" s="855" t="s">
        <v>2383</v>
      </c>
      <c r="C173" s="855" t="s">
        <v>2384</v>
      </c>
      <c r="D173" s="855"/>
      <c r="E173" s="163" t="s">
        <v>2385</v>
      </c>
      <c r="F173" s="855" t="str">
        <f t="shared" si="3"/>
        <v>MCI-00687</v>
      </c>
      <c r="G173" s="163" t="str">
        <f t="shared" si="4"/>
        <v>MCI-00648National condom program management and stewardship</v>
      </c>
      <c r="H173" s="854" t="str">
        <f t="shared" si="5"/>
        <v>MCI-00648National condom program management and stewardship</v>
      </c>
      <c r="I173" s="855" t="str">
        <f t="shared" si="6"/>
        <v>MCI-00687</v>
      </c>
      <c r="J173" s="163" t="s">
        <v>753</v>
      </c>
    </row>
    <row r="174" spans="1:10" s="9" customFormat="1" x14ac:dyDescent="0.25">
      <c r="A174" s="163" t="s">
        <v>2144</v>
      </c>
      <c r="B174" s="855" t="s">
        <v>2386</v>
      </c>
      <c r="C174" s="855" t="s">
        <v>2387</v>
      </c>
      <c r="D174" s="855"/>
      <c r="E174" s="163" t="s">
        <v>2388</v>
      </c>
      <c r="F174" s="855" t="str">
        <f t="shared" si="3"/>
        <v>MCI-00679</v>
      </c>
      <c r="G174" s="163" t="str">
        <f t="shared" si="4"/>
        <v>MCI-00648Needle and syringe programs</v>
      </c>
      <c r="H174" s="854" t="str">
        <f t="shared" si="5"/>
        <v>MCI-00648Needle and syringe programs</v>
      </c>
      <c r="I174" s="855" t="str">
        <f t="shared" si="6"/>
        <v>MCI-00679</v>
      </c>
      <c r="J174" s="163" t="s">
        <v>753</v>
      </c>
    </row>
    <row r="175" spans="1:10" s="9" customFormat="1" x14ac:dyDescent="0.25">
      <c r="A175" s="163" t="s">
        <v>2144</v>
      </c>
      <c r="B175" s="855" t="s">
        <v>2389</v>
      </c>
      <c r="C175" s="855" t="s">
        <v>2390</v>
      </c>
      <c r="D175" s="855"/>
      <c r="E175" s="163" t="s">
        <v>2391</v>
      </c>
      <c r="F175" s="855" t="str">
        <f t="shared" si="3"/>
        <v>MCI-00680</v>
      </c>
      <c r="G175" s="163" t="str">
        <f t="shared" si="4"/>
        <v>MCI-00648Opioid substitution therapy and other medically assisted drug dependence treatment</v>
      </c>
      <c r="H175" s="854" t="str">
        <f t="shared" si="5"/>
        <v>MCI-00648Opioid substitution therapy and other medically assisted drug dependence treatment</v>
      </c>
      <c r="I175" s="855" t="str">
        <f t="shared" si="6"/>
        <v>MCI-00680</v>
      </c>
      <c r="J175" s="163" t="s">
        <v>753</v>
      </c>
    </row>
    <row r="176" spans="1:10" s="9" customFormat="1" x14ac:dyDescent="0.25">
      <c r="A176" s="163" t="s">
        <v>2144</v>
      </c>
      <c r="B176" s="855" t="s">
        <v>2392</v>
      </c>
      <c r="C176" s="855" t="s">
        <v>2393</v>
      </c>
      <c r="D176" s="855"/>
      <c r="E176" s="163" t="s">
        <v>2394</v>
      </c>
      <c r="F176" s="855" t="str">
        <f t="shared" si="3"/>
        <v>MCI-00681</v>
      </c>
      <c r="G176" s="163" t="str">
        <f t="shared" si="4"/>
        <v>MCI-00648Overdose prevention and management</v>
      </c>
      <c r="H176" s="854" t="str">
        <f t="shared" si="5"/>
        <v>MCI-00648Overdose prevention and management</v>
      </c>
      <c r="I176" s="855" t="str">
        <f t="shared" si="6"/>
        <v>MCI-00681</v>
      </c>
      <c r="J176" s="163" t="s">
        <v>753</v>
      </c>
    </row>
    <row r="177" spans="1:10" s="9" customFormat="1" x14ac:dyDescent="0.25">
      <c r="A177" s="163" t="s">
        <v>2144</v>
      </c>
      <c r="B177" s="855" t="s">
        <v>2395</v>
      </c>
      <c r="C177" s="855" t="s">
        <v>2396</v>
      </c>
      <c r="D177" s="855"/>
      <c r="E177" s="163" t="s">
        <v>2397</v>
      </c>
      <c r="F177" s="855" t="str">
        <f t="shared" si="3"/>
        <v>MCI-00671</v>
      </c>
      <c r="G177" s="163" t="str">
        <f t="shared" si="4"/>
        <v>MCI-00648Pre-exposure prophylaxis</v>
      </c>
      <c r="H177" s="854" t="str">
        <f t="shared" si="5"/>
        <v>MCI-00648Pre-exposure prophylaxis</v>
      </c>
      <c r="I177" s="855" t="str">
        <f t="shared" si="6"/>
        <v>MCI-00671</v>
      </c>
      <c r="J177" s="163" t="s">
        <v>753</v>
      </c>
    </row>
    <row r="178" spans="1:10" s="9" customFormat="1" x14ac:dyDescent="0.25">
      <c r="A178" s="163" t="s">
        <v>2144</v>
      </c>
      <c r="B178" s="855" t="s">
        <v>2398</v>
      </c>
      <c r="C178" s="855" t="s">
        <v>2399</v>
      </c>
      <c r="D178" s="855"/>
      <c r="E178" s="163" t="s">
        <v>2400</v>
      </c>
      <c r="F178" s="855" t="str">
        <f t="shared" si="3"/>
        <v>MCI-00678</v>
      </c>
      <c r="G178" s="163" t="str">
        <f t="shared" si="4"/>
        <v>MCI-00648Prevention and management of co-infections and co-morbidities (Prevention)</v>
      </c>
      <c r="H178" s="854" t="str">
        <f t="shared" si="5"/>
        <v>MCI-00648Prevention and management of co-infections and co-morbidities (Prevention)</v>
      </c>
      <c r="I178" s="855" t="str">
        <f t="shared" si="6"/>
        <v>MCI-00678</v>
      </c>
      <c r="J178" s="163" t="s">
        <v>753</v>
      </c>
    </row>
    <row r="179" spans="1:10" s="9" customFormat="1" x14ac:dyDescent="0.25">
      <c r="A179" s="163" t="s">
        <v>2144</v>
      </c>
      <c r="B179" s="855" t="s">
        <v>2401</v>
      </c>
      <c r="C179" s="855" t="s">
        <v>2402</v>
      </c>
      <c r="D179" s="855"/>
      <c r="E179" s="163" t="s">
        <v>2403</v>
      </c>
      <c r="F179" s="855" t="str">
        <f t="shared" si="3"/>
        <v>MCI-00674</v>
      </c>
      <c r="G179" s="163" t="str">
        <f t="shared" si="4"/>
        <v>MCI-00648Sexual and reproductive health services, including STIs</v>
      </c>
      <c r="H179" s="854" t="str">
        <f t="shared" si="5"/>
        <v>MCI-00648Sexual and reproductive health services, including STIs</v>
      </c>
      <c r="I179" s="855" t="str">
        <f t="shared" si="6"/>
        <v>MCI-00674</v>
      </c>
      <c r="J179" s="163" t="s">
        <v>753</v>
      </c>
    </row>
    <row r="180" spans="1:10" s="9" customFormat="1" x14ac:dyDescent="0.25">
      <c r="A180" s="163" t="s">
        <v>2144</v>
      </c>
      <c r="B180" s="855" t="s">
        <v>2404</v>
      </c>
      <c r="C180" s="855" t="s">
        <v>2405</v>
      </c>
      <c r="D180" s="855"/>
      <c r="E180" s="163" t="s">
        <v>2406</v>
      </c>
      <c r="F180" s="855" t="str">
        <f t="shared" si="3"/>
        <v>MCI-00684</v>
      </c>
      <c r="G180" s="163" t="str">
        <f t="shared" si="4"/>
        <v>MCI-00648Social protection interventions</v>
      </c>
      <c r="H180" s="854" t="str">
        <f t="shared" si="5"/>
        <v>MCI-00648Social protection interventions</v>
      </c>
      <c r="I180" s="855" t="str">
        <f t="shared" si="6"/>
        <v>MCI-00684</v>
      </c>
      <c r="J180" s="163" t="s">
        <v>753</v>
      </c>
    </row>
    <row r="181" spans="1:10" s="9" customFormat="1" x14ac:dyDescent="0.25">
      <c r="A181" s="163" t="s">
        <v>2144</v>
      </c>
      <c r="B181" s="855" t="s">
        <v>2407</v>
      </c>
      <c r="C181" s="855" t="s">
        <v>2408</v>
      </c>
      <c r="D181" s="855"/>
      <c r="E181" s="163" t="s">
        <v>2409</v>
      </c>
      <c r="F181" s="855" t="str">
        <f t="shared" si="3"/>
        <v>MCI-00686</v>
      </c>
      <c r="G181" s="163" t="str">
        <f t="shared" si="4"/>
        <v>MCI-00648Voluntary Medical Male Circumcision</v>
      </c>
      <c r="H181" s="854" t="str">
        <f t="shared" si="5"/>
        <v>MCI-00648Voluntary Medical Male Circumcision</v>
      </c>
      <c r="I181" s="855" t="str">
        <f t="shared" si="6"/>
        <v>MCI-00686</v>
      </c>
      <c r="J181" s="163" t="s">
        <v>753</v>
      </c>
    </row>
    <row r="182" spans="1:10" s="9" customFormat="1" x14ac:dyDescent="0.25">
      <c r="A182" s="163" t="s">
        <v>2139</v>
      </c>
      <c r="B182" s="855" t="s">
        <v>2410</v>
      </c>
      <c r="C182" s="855" t="s">
        <v>2411</v>
      </c>
      <c r="D182" s="855"/>
      <c r="E182" s="163" t="s">
        <v>2412</v>
      </c>
      <c r="F182" s="855" t="str">
        <f t="shared" si="3"/>
        <v>MCI-00689</v>
      </c>
      <c r="G182" s="163" t="str">
        <f t="shared" si="4"/>
        <v>MCI-00649Prong 1: Primary prevention of HIV infection among women of childbearing age</v>
      </c>
      <c r="H182" s="854" t="str">
        <f t="shared" si="5"/>
        <v>MCI-00649Prong 1: Primary prevention of HIV infection among women of childbearing age</v>
      </c>
      <c r="I182" s="855" t="str">
        <f t="shared" si="6"/>
        <v>MCI-00689</v>
      </c>
      <c r="J182" s="163" t="s">
        <v>753</v>
      </c>
    </row>
    <row r="183" spans="1:10" s="9" customFormat="1" x14ac:dyDescent="0.25">
      <c r="A183" s="163" t="s">
        <v>2139</v>
      </c>
      <c r="B183" s="855" t="s">
        <v>2413</v>
      </c>
      <c r="C183" s="855" t="s">
        <v>2414</v>
      </c>
      <c r="D183" s="855"/>
      <c r="E183" s="163" t="s">
        <v>2415</v>
      </c>
      <c r="F183" s="855" t="str">
        <f t="shared" si="3"/>
        <v>MCI-00690</v>
      </c>
      <c r="G183" s="163" t="str">
        <f t="shared" si="4"/>
        <v>MCI-00649Prong 2: Preventing unintended pregnancies among women living with HIV</v>
      </c>
      <c r="H183" s="854" t="str">
        <f t="shared" si="5"/>
        <v>MCI-00649Prong 2: Preventing unintended pregnancies among women living with HIV</v>
      </c>
      <c r="I183" s="855" t="str">
        <f t="shared" si="6"/>
        <v>MCI-00690</v>
      </c>
      <c r="J183" s="163" t="s">
        <v>753</v>
      </c>
    </row>
    <row r="184" spans="1:10" s="9" customFormat="1" x14ac:dyDescent="0.25">
      <c r="A184" s="163" t="s">
        <v>2139</v>
      </c>
      <c r="B184" s="855" t="s">
        <v>2416</v>
      </c>
      <c r="C184" s="855" t="s">
        <v>2417</v>
      </c>
      <c r="D184" s="855"/>
      <c r="E184" s="163" t="s">
        <v>2418</v>
      </c>
      <c r="F184" s="855" t="str">
        <f t="shared" si="3"/>
        <v>MCI-00691</v>
      </c>
      <c r="G184" s="163" t="str">
        <f t="shared" si="4"/>
        <v>MCI-00649Prong 3: Preventing vertical HIV transmission</v>
      </c>
      <c r="H184" s="854" t="str">
        <f t="shared" si="5"/>
        <v>MCI-00649Prong 3: Preventing vertical HIV transmission</v>
      </c>
      <c r="I184" s="855" t="str">
        <f t="shared" si="6"/>
        <v>MCI-00691</v>
      </c>
      <c r="J184" s="163" t="s">
        <v>753</v>
      </c>
    </row>
    <row r="185" spans="1:10" s="9" customFormat="1" x14ac:dyDescent="0.25">
      <c r="A185" s="163" t="s">
        <v>2139</v>
      </c>
      <c r="B185" s="855" t="s">
        <v>2419</v>
      </c>
      <c r="C185" s="855" t="s">
        <v>2420</v>
      </c>
      <c r="D185" s="855"/>
      <c r="E185" s="163" t="s">
        <v>2421</v>
      </c>
      <c r="F185" s="855" t="str">
        <f t="shared" si="3"/>
        <v>MCI-00692</v>
      </c>
      <c r="G185" s="163" t="str">
        <f t="shared" si="4"/>
        <v>MCI-00649Prong 4: Treatment, care and support to mothers living with HIV, their children and families</v>
      </c>
      <c r="H185" s="854" t="str">
        <f t="shared" si="5"/>
        <v>MCI-00649Prong 4: Treatment, care and support to mothers living with HIV, their children and families</v>
      </c>
      <c r="I185" s="855" t="str">
        <f t="shared" si="6"/>
        <v>MCI-00692</v>
      </c>
      <c r="J185" s="163" t="s">
        <v>753</v>
      </c>
    </row>
    <row r="186" spans="1:10" s="9" customFormat="1" x14ac:dyDescent="0.25">
      <c r="A186" s="163" t="s">
        <v>2127</v>
      </c>
      <c r="B186" s="855" t="s">
        <v>2422</v>
      </c>
      <c r="C186" s="855" t="s">
        <v>2423</v>
      </c>
      <c r="D186" s="855"/>
      <c r="E186" s="163" t="s">
        <v>2424</v>
      </c>
      <c r="F186" s="855" t="str">
        <f t="shared" si="3"/>
        <v>MCI-00694</v>
      </c>
      <c r="G186" s="163" t="str">
        <f t="shared" si="4"/>
        <v>MCI-00650Community-based testing</v>
      </c>
      <c r="H186" s="854" t="str">
        <f t="shared" si="5"/>
        <v>MCI-00650Community-based testing</v>
      </c>
      <c r="I186" s="855" t="str">
        <f t="shared" si="6"/>
        <v>MCI-00694</v>
      </c>
      <c r="J186" s="163" t="s">
        <v>753</v>
      </c>
    </row>
    <row r="187" spans="1:10" s="9" customFormat="1" x14ac:dyDescent="0.25">
      <c r="A187" s="163" t="s">
        <v>2127</v>
      </c>
      <c r="B187" s="855" t="s">
        <v>2425</v>
      </c>
      <c r="C187" s="855" t="s">
        <v>2426</v>
      </c>
      <c r="D187" s="855"/>
      <c r="E187" s="163" t="s">
        <v>2427</v>
      </c>
      <c r="F187" s="855" t="str">
        <f t="shared" si="3"/>
        <v>MCI-00693</v>
      </c>
      <c r="G187" s="163" t="str">
        <f t="shared" si="4"/>
        <v>MCI-00650Facility-based testing</v>
      </c>
      <c r="H187" s="854" t="str">
        <f t="shared" si="5"/>
        <v>MCI-00650Facility-based testing</v>
      </c>
      <c r="I187" s="855" t="str">
        <f t="shared" si="6"/>
        <v>MCI-00693</v>
      </c>
      <c r="J187" s="163" t="s">
        <v>753</v>
      </c>
    </row>
    <row r="188" spans="1:10" s="9" customFormat="1" x14ac:dyDescent="0.25">
      <c r="A188" s="163" t="s">
        <v>2127</v>
      </c>
      <c r="B188" s="855" t="s">
        <v>2428</v>
      </c>
      <c r="C188" s="855" t="s">
        <v>2429</v>
      </c>
      <c r="D188" s="855"/>
      <c r="E188" s="163" t="s">
        <v>2430</v>
      </c>
      <c r="F188" s="855" t="str">
        <f t="shared" si="3"/>
        <v>MCI-00695</v>
      </c>
      <c r="G188" s="163" t="str">
        <f t="shared" si="4"/>
        <v>MCI-00650Self-testing</v>
      </c>
      <c r="H188" s="854" t="str">
        <f t="shared" si="5"/>
        <v>MCI-00650Self-testing</v>
      </c>
      <c r="I188" s="855" t="str">
        <f t="shared" si="6"/>
        <v>MCI-00695</v>
      </c>
      <c r="J188" s="163" t="s">
        <v>753</v>
      </c>
    </row>
    <row r="189" spans="1:10" s="9" customFormat="1" x14ac:dyDescent="0.25">
      <c r="A189" s="163" t="s">
        <v>2222</v>
      </c>
      <c r="B189" s="855" t="s">
        <v>2431</v>
      </c>
      <c r="C189" s="855" t="s">
        <v>2432</v>
      </c>
      <c r="D189" s="855"/>
      <c r="E189" s="163" t="s">
        <v>2433</v>
      </c>
      <c r="F189" s="855" t="str">
        <f t="shared" si="3"/>
        <v>MCI-00701</v>
      </c>
      <c r="G189" s="163" t="str">
        <f t="shared" si="4"/>
        <v>MCI-00651Counseling and psycho-social support</v>
      </c>
      <c r="H189" s="854" t="str">
        <f t="shared" si="5"/>
        <v>MCI-00651Counseling and psycho-social support</v>
      </c>
      <c r="I189" s="855" t="str">
        <f t="shared" si="6"/>
        <v>MCI-00701</v>
      </c>
      <c r="J189" s="163" t="s">
        <v>753</v>
      </c>
    </row>
    <row r="190" spans="1:10" s="9" customFormat="1" x14ac:dyDescent="0.25">
      <c r="A190" s="163" t="s">
        <v>2222</v>
      </c>
      <c r="B190" s="855" t="s">
        <v>2434</v>
      </c>
      <c r="C190" s="855" t="s">
        <v>2435</v>
      </c>
      <c r="D190" s="855"/>
      <c r="E190" s="163" t="s">
        <v>2436</v>
      </c>
      <c r="F190" s="855" t="str">
        <f t="shared" si="3"/>
        <v>MCI-00696</v>
      </c>
      <c r="G190" s="163" t="str">
        <f t="shared" si="4"/>
        <v>MCI-00651Differentiated ART service delivery and HIV care</v>
      </c>
      <c r="H190" s="854" t="str">
        <f t="shared" si="5"/>
        <v>MCI-00651Differentiated ART service delivery and HIV care</v>
      </c>
      <c r="I190" s="855" t="str">
        <f t="shared" si="6"/>
        <v>MCI-00696</v>
      </c>
      <c r="J190" s="163" t="s">
        <v>753</v>
      </c>
    </row>
    <row r="191" spans="1:10" s="9" customFormat="1" x14ac:dyDescent="0.25">
      <c r="A191" s="163" t="s">
        <v>2222</v>
      </c>
      <c r="B191" s="855" t="s">
        <v>2437</v>
      </c>
      <c r="C191" s="855" t="s">
        <v>2438</v>
      </c>
      <c r="D191" s="855"/>
      <c r="E191" s="163" t="s">
        <v>2439</v>
      </c>
      <c r="F191" s="855" t="str">
        <f t="shared" si="3"/>
        <v>MCI-00702</v>
      </c>
      <c r="G191" s="163" t="str">
        <f t="shared" si="4"/>
        <v>MCI-00651Orphan and vulnerable children package</v>
      </c>
      <c r="H191" s="854" t="str">
        <f t="shared" si="5"/>
        <v>MCI-00651Orphan and vulnerable children package</v>
      </c>
      <c r="I191" s="855" t="str">
        <f t="shared" si="6"/>
        <v>MCI-00702</v>
      </c>
      <c r="J191" s="163" t="s">
        <v>753</v>
      </c>
    </row>
    <row r="192" spans="1:10" s="9" customFormat="1" x14ac:dyDescent="0.25">
      <c r="A192" s="163" t="s">
        <v>2222</v>
      </c>
      <c r="B192" s="855" t="s">
        <v>2440</v>
      </c>
      <c r="C192" s="855" t="s">
        <v>2441</v>
      </c>
      <c r="D192" s="855"/>
      <c r="E192" s="163" t="s">
        <v>2442</v>
      </c>
      <c r="F192" s="855" t="str">
        <f t="shared" si="3"/>
        <v>MCI-00700</v>
      </c>
      <c r="G192" s="163" t="str">
        <f t="shared" si="4"/>
        <v>MCI-00651Prevention and management of co-infections and co-morbidities (Treatment, care and support)</v>
      </c>
      <c r="H192" s="854" t="str">
        <f t="shared" si="5"/>
        <v>MCI-00651Prevention and management of co-infections and co-morbidities (Treatment, care and support)</v>
      </c>
      <c r="I192" s="855" t="str">
        <f t="shared" si="6"/>
        <v>MCI-00700</v>
      </c>
      <c r="J192" s="163" t="s">
        <v>753</v>
      </c>
    </row>
    <row r="193" spans="1:10" s="9" customFormat="1" x14ac:dyDescent="0.25">
      <c r="A193" s="163" t="s">
        <v>2222</v>
      </c>
      <c r="B193" s="855" t="s">
        <v>2443</v>
      </c>
      <c r="C193" s="855" t="s">
        <v>2444</v>
      </c>
      <c r="D193" s="855"/>
      <c r="E193" s="163" t="s">
        <v>2445</v>
      </c>
      <c r="F193" s="855" t="str">
        <f t="shared" si="3"/>
        <v>MCI-00698</v>
      </c>
      <c r="G193" s="163" t="str">
        <f t="shared" si="4"/>
        <v>MCI-00651Treatment monitoring - ARV toxicity</v>
      </c>
      <c r="H193" s="854" t="str">
        <f t="shared" si="5"/>
        <v>MCI-00651Treatment monitoring - ARV toxicity</v>
      </c>
      <c r="I193" s="855" t="str">
        <f t="shared" si="6"/>
        <v>MCI-00698</v>
      </c>
      <c r="J193" s="163" t="s">
        <v>753</v>
      </c>
    </row>
    <row r="194" spans="1:10" s="9" customFormat="1" x14ac:dyDescent="0.25">
      <c r="A194" s="163" t="s">
        <v>2222</v>
      </c>
      <c r="B194" s="855" t="s">
        <v>2446</v>
      </c>
      <c r="C194" s="855" t="s">
        <v>2447</v>
      </c>
      <c r="D194" s="855"/>
      <c r="E194" s="163" t="s">
        <v>2448</v>
      </c>
      <c r="F194" s="855" t="str">
        <f t="shared" si="3"/>
        <v>MCI-00697</v>
      </c>
      <c r="G194" s="163" t="str">
        <f t="shared" si="4"/>
        <v>MCI-00651Treatment monitoring - Drug resistance</v>
      </c>
      <c r="H194" s="854" t="str">
        <f t="shared" si="5"/>
        <v>MCI-00651Treatment monitoring - Drug resistance</v>
      </c>
      <c r="I194" s="855" t="str">
        <f t="shared" si="6"/>
        <v>MCI-00697</v>
      </c>
      <c r="J194" s="163" t="s">
        <v>753</v>
      </c>
    </row>
    <row r="195" spans="1:10" s="9" customFormat="1" x14ac:dyDescent="0.25">
      <c r="A195" s="163" t="s">
        <v>2222</v>
      </c>
      <c r="B195" s="855" t="s">
        <v>2449</v>
      </c>
      <c r="C195" s="855" t="s">
        <v>2450</v>
      </c>
      <c r="D195" s="855"/>
      <c r="E195" s="163" t="s">
        <v>2451</v>
      </c>
      <c r="F195" s="855" t="str">
        <f t="shared" si="3"/>
        <v>MCI-00699</v>
      </c>
      <c r="G195" s="163" t="str">
        <f t="shared" si="4"/>
        <v>MCI-00651Treatment monitoring - Viral load</v>
      </c>
      <c r="H195" s="854" t="str">
        <f t="shared" si="5"/>
        <v>MCI-00651Treatment monitoring - Viral load</v>
      </c>
      <c r="I195" s="855" t="str">
        <f t="shared" si="6"/>
        <v>MCI-00699</v>
      </c>
      <c r="J195" s="163" t="s">
        <v>753</v>
      </c>
    </row>
    <row r="196" spans="1:10" s="9" customFormat="1" x14ac:dyDescent="0.25">
      <c r="A196" s="163" t="s">
        <v>2156</v>
      </c>
      <c r="B196" s="855" t="s">
        <v>2452</v>
      </c>
      <c r="C196" s="855" t="s">
        <v>2453</v>
      </c>
      <c r="D196" s="855"/>
      <c r="E196" s="163" t="s">
        <v>2454</v>
      </c>
      <c r="F196" s="855" t="str">
        <f t="shared" si="3"/>
        <v>MCI-00710</v>
      </c>
      <c r="G196" s="163" t="str">
        <f t="shared" si="4"/>
        <v>MCI-00652Community mobilization and advocacy (HIV/TB)</v>
      </c>
      <c r="H196" s="854" t="str">
        <f t="shared" si="5"/>
        <v>MCI-00652Community mobilization and advocacy (HIV/TB)</v>
      </c>
      <c r="I196" s="855" t="str">
        <f t="shared" si="6"/>
        <v>MCI-00710</v>
      </c>
      <c r="J196" s="163" t="s">
        <v>753</v>
      </c>
    </row>
    <row r="197" spans="1:10" s="9" customFormat="1" x14ac:dyDescent="0.25">
      <c r="A197" s="163" t="s">
        <v>2156</v>
      </c>
      <c r="B197" s="855" t="s">
        <v>2455</v>
      </c>
      <c r="C197" s="855" t="s">
        <v>2456</v>
      </c>
      <c r="D197" s="855"/>
      <c r="E197" s="163" t="s">
        <v>2457</v>
      </c>
      <c r="F197" s="855" t="str">
        <f t="shared" si="3"/>
        <v>MCI-00706</v>
      </c>
      <c r="G197" s="163" t="str">
        <f t="shared" si="4"/>
        <v>MCI-00652HIV and HIV/TB-related legal services</v>
      </c>
      <c r="H197" s="854" t="str">
        <f t="shared" si="5"/>
        <v>MCI-00652HIV and HIV/TB-related legal services</v>
      </c>
      <c r="I197" s="855" t="str">
        <f t="shared" si="6"/>
        <v>MCI-00706</v>
      </c>
      <c r="J197" s="163" t="s">
        <v>753</v>
      </c>
    </row>
    <row r="198" spans="1:10" s="9" customFormat="1" x14ac:dyDescent="0.25">
      <c r="A198" s="163" t="s">
        <v>2156</v>
      </c>
      <c r="B198" s="855" t="s">
        <v>2458</v>
      </c>
      <c r="C198" s="855" t="s">
        <v>2459</v>
      </c>
      <c r="D198" s="855"/>
      <c r="E198" s="163" t="s">
        <v>2460</v>
      </c>
      <c r="F198" s="855" t="str">
        <f t="shared" si="3"/>
        <v>MCI-00705</v>
      </c>
      <c r="G198" s="163" t="str">
        <f t="shared" si="4"/>
        <v>MCI-00652Human rights and medical ethics related to HIV and HIV/TB for health care providers</v>
      </c>
      <c r="H198" s="854" t="str">
        <f t="shared" si="5"/>
        <v>MCI-00652Human rights and medical ethics related to HIV and HIV/TB for health care providers</v>
      </c>
      <c r="I198" s="855" t="str">
        <f t="shared" si="6"/>
        <v>MCI-00705</v>
      </c>
      <c r="J198" s="163" t="s">
        <v>753</v>
      </c>
    </row>
    <row r="199" spans="1:10" s="9" customFormat="1" x14ac:dyDescent="0.25">
      <c r="A199" s="163" t="s">
        <v>2156</v>
      </c>
      <c r="B199" s="855" t="s">
        <v>2461</v>
      </c>
      <c r="C199" s="855" t="s">
        <v>2462</v>
      </c>
      <c r="D199" s="855"/>
      <c r="E199" s="163" t="s">
        <v>2463</v>
      </c>
      <c r="F199" s="855" t="str">
        <f t="shared" si="3"/>
        <v>MCI-00708</v>
      </c>
      <c r="G199" s="163" t="str">
        <f t="shared" si="4"/>
        <v>MCI-00652Improving laws, regulations and polices relating to HIV and HIV/TB</v>
      </c>
      <c r="H199" s="854" t="str">
        <f t="shared" si="5"/>
        <v>MCI-00652Improving laws, regulations and polices relating to HIV and HIV/TB</v>
      </c>
      <c r="I199" s="855" t="str">
        <f t="shared" si="6"/>
        <v>MCI-00708</v>
      </c>
      <c r="J199" s="163" t="s">
        <v>753</v>
      </c>
    </row>
    <row r="200" spans="1:10" s="9" customFormat="1" x14ac:dyDescent="0.25">
      <c r="A200" s="163" t="s">
        <v>2156</v>
      </c>
      <c r="B200" s="855" t="s">
        <v>2464</v>
      </c>
      <c r="C200" s="855" t="s">
        <v>2465</v>
      </c>
      <c r="D200" s="855"/>
      <c r="E200" s="163" t="s">
        <v>2466</v>
      </c>
      <c r="F200" s="855" t="str">
        <f t="shared" si="3"/>
        <v>MCI-00704</v>
      </c>
      <c r="G200" s="163" t="str">
        <f t="shared" si="4"/>
        <v>MCI-00652Legal Literacy (“Know Your Rights")</v>
      </c>
      <c r="H200" s="854" t="str">
        <f t="shared" si="5"/>
        <v>MCI-00652Legal Literacy (“Know Your Rights")</v>
      </c>
      <c r="I200" s="855" t="str">
        <f t="shared" si="6"/>
        <v>MCI-00704</v>
      </c>
      <c r="J200" s="163" t="s">
        <v>753</v>
      </c>
    </row>
    <row r="201" spans="1:10" s="9" customFormat="1" x14ac:dyDescent="0.25">
      <c r="A201" s="163" t="s">
        <v>2156</v>
      </c>
      <c r="B201" s="855" t="s">
        <v>2467</v>
      </c>
      <c r="C201" s="855" t="s">
        <v>2468</v>
      </c>
      <c r="D201" s="855"/>
      <c r="E201" s="163" t="s">
        <v>2469</v>
      </c>
      <c r="F201" s="855" t="str">
        <f t="shared" si="3"/>
        <v>MCI-00709</v>
      </c>
      <c r="G201" s="163" t="str">
        <f t="shared" si="4"/>
        <v>MCI-00652Reducing HIV-related gender discrimination, harmful gender norms and violence against women and girls in all their diversity</v>
      </c>
      <c r="H201" s="854" t="str">
        <f t="shared" si="5"/>
        <v>MCI-00652Reducing HIV-related gender discrimination, harmful gender norms and violence against women and girls in all their diversity</v>
      </c>
      <c r="I201" s="855" t="str">
        <f t="shared" si="6"/>
        <v>MCI-00709</v>
      </c>
      <c r="J201" s="163" t="s">
        <v>753</v>
      </c>
    </row>
    <row r="202" spans="1:10" s="9" customFormat="1" x14ac:dyDescent="0.25">
      <c r="A202" s="163" t="s">
        <v>2156</v>
      </c>
      <c r="B202" s="855" t="s">
        <v>2470</v>
      </c>
      <c r="C202" s="855" t="s">
        <v>2471</v>
      </c>
      <c r="D202" s="855"/>
      <c r="E202" s="163" t="s">
        <v>2472</v>
      </c>
      <c r="F202" s="855" t="str">
        <f t="shared" si="3"/>
        <v>MCI-00707</v>
      </c>
      <c r="G202" s="163" t="str">
        <f t="shared" si="4"/>
        <v>MCI-00652Sensitization of law-makers and law-enforcement agents</v>
      </c>
      <c r="H202" s="854" t="str">
        <f t="shared" si="5"/>
        <v>MCI-00652Sensitization of law-makers and law-enforcement agents</v>
      </c>
      <c r="I202" s="855" t="str">
        <f t="shared" si="6"/>
        <v>MCI-00707</v>
      </c>
      <c r="J202" s="163" t="s">
        <v>753</v>
      </c>
    </row>
    <row r="203" spans="1:10" s="9" customFormat="1" x14ac:dyDescent="0.25">
      <c r="A203" s="163" t="s">
        <v>2156</v>
      </c>
      <c r="B203" s="855" t="s">
        <v>2473</v>
      </c>
      <c r="C203" s="855" t="s">
        <v>2474</v>
      </c>
      <c r="D203" s="855"/>
      <c r="E203" s="163" t="s">
        <v>2475</v>
      </c>
      <c r="F203" s="855" t="str">
        <f t="shared" si="3"/>
        <v>MCI-00703</v>
      </c>
      <c r="G203" s="163" t="str">
        <f t="shared" si="4"/>
        <v>MCI-00652Stigma and discrimination reduction (HIV/TB)</v>
      </c>
      <c r="H203" s="854" t="str">
        <f t="shared" si="5"/>
        <v>MCI-00652Stigma and discrimination reduction (HIV/TB)</v>
      </c>
      <c r="I203" s="855" t="str">
        <f t="shared" si="6"/>
        <v>MCI-00703</v>
      </c>
      <c r="J203" s="163" t="s">
        <v>753</v>
      </c>
    </row>
    <row r="204" spans="1:10" s="9" customFormat="1" x14ac:dyDescent="0.25">
      <c r="A204" s="163" t="s">
        <v>2217</v>
      </c>
      <c r="B204" s="855" t="s">
        <v>2476</v>
      </c>
      <c r="C204" s="855" t="s">
        <v>2477</v>
      </c>
      <c r="D204" s="855"/>
      <c r="E204" s="163" t="s">
        <v>2478</v>
      </c>
      <c r="F204" s="855" t="str">
        <f t="shared" si="3"/>
        <v>MCI-00749</v>
      </c>
      <c r="G204" s="163" t="str">
        <f t="shared" si="4"/>
        <v>MCI-00656Collaborative activities with other programs and sectors (TB/HIV)</v>
      </c>
      <c r="H204" s="854" t="str">
        <f t="shared" si="5"/>
        <v>MCI-00656Collaborative activities with other programs and sectors (TB/HIV)</v>
      </c>
      <c r="I204" s="855" t="str">
        <f t="shared" si="6"/>
        <v>MCI-00749</v>
      </c>
      <c r="J204" s="163" t="s">
        <v>753</v>
      </c>
    </row>
    <row r="205" spans="1:10" s="9" customFormat="1" x14ac:dyDescent="0.25">
      <c r="A205" s="163" t="s">
        <v>2217</v>
      </c>
      <c r="B205" s="855" t="s">
        <v>2479</v>
      </c>
      <c r="C205" s="855" t="s">
        <v>2480</v>
      </c>
      <c r="D205" s="855"/>
      <c r="E205" s="163" t="s">
        <v>2481</v>
      </c>
      <c r="F205" s="855" t="str">
        <f t="shared" si="3"/>
        <v>MCI-00743</v>
      </c>
      <c r="G205" s="163" t="str">
        <f t="shared" si="4"/>
        <v>MCI-00656Community TB/HIV care delivery</v>
      </c>
      <c r="H205" s="854" t="str">
        <f t="shared" si="5"/>
        <v>MCI-00656Community TB/HIV care delivery</v>
      </c>
      <c r="I205" s="855" t="str">
        <f t="shared" si="6"/>
        <v>MCI-00743</v>
      </c>
      <c r="J205" s="163" t="s">
        <v>753</v>
      </c>
    </row>
    <row r="206" spans="1:10" s="9" customFormat="1" x14ac:dyDescent="0.25">
      <c r="A206" s="163" t="s">
        <v>2217</v>
      </c>
      <c r="B206" s="855" t="s">
        <v>2482</v>
      </c>
      <c r="C206" s="855" t="s">
        <v>2483</v>
      </c>
      <c r="D206" s="855"/>
      <c r="E206" s="163" t="s">
        <v>2484</v>
      </c>
      <c r="F206" s="855" t="str">
        <f t="shared" si="3"/>
        <v>MCI-00742</v>
      </c>
      <c r="G206" s="163" t="str">
        <f t="shared" si="4"/>
        <v>MCI-00656Engaging all care providers (TB/HIV)</v>
      </c>
      <c r="H206" s="854" t="str">
        <f t="shared" si="5"/>
        <v>MCI-00656Engaging all care providers (TB/HIV)</v>
      </c>
      <c r="I206" s="855" t="str">
        <f t="shared" si="6"/>
        <v>MCI-00742</v>
      </c>
      <c r="J206" s="163" t="s">
        <v>753</v>
      </c>
    </row>
    <row r="207" spans="1:10" s="9" customFormat="1" x14ac:dyDescent="0.25">
      <c r="A207" s="163" t="s">
        <v>2217</v>
      </c>
      <c r="B207" s="855" t="s">
        <v>2485</v>
      </c>
      <c r="C207" s="855" t="s">
        <v>2486</v>
      </c>
      <c r="D207" s="855"/>
      <c r="E207" s="163" t="s">
        <v>2487</v>
      </c>
      <c r="F207" s="855" t="str">
        <f t="shared" si="3"/>
        <v>MCI-00744</v>
      </c>
      <c r="G207" s="163" t="str">
        <f t="shared" si="4"/>
        <v>MCI-00656Key Populations (TB/HIV) - Children</v>
      </c>
      <c r="H207" s="854" t="str">
        <f t="shared" si="5"/>
        <v>MCI-00656Key Populations (TB/HIV) - Children</v>
      </c>
      <c r="I207" s="855" t="str">
        <f t="shared" si="6"/>
        <v>MCI-00744</v>
      </c>
      <c r="J207" s="163" t="s">
        <v>753</v>
      </c>
    </row>
    <row r="208" spans="1:10" s="9" customFormat="1" x14ac:dyDescent="0.25">
      <c r="A208" s="163" t="s">
        <v>2217</v>
      </c>
      <c r="B208" s="855" t="s">
        <v>2488</v>
      </c>
      <c r="C208" s="855" t="s">
        <v>2489</v>
      </c>
      <c r="D208" s="855"/>
      <c r="E208" s="163" t="s">
        <v>2490</v>
      </c>
      <c r="F208" s="855" t="str">
        <f t="shared" si="3"/>
        <v>MCI-00747</v>
      </c>
      <c r="G208" s="163" t="str">
        <f t="shared" si="4"/>
        <v>MCI-00656Key populations (TB/HIV) - Miners and mining communities</v>
      </c>
      <c r="H208" s="854" t="str">
        <f t="shared" si="5"/>
        <v>MCI-00656Key populations (TB/HIV) - Miners and mining communities</v>
      </c>
      <c r="I208" s="855" t="str">
        <f t="shared" si="6"/>
        <v>MCI-00747</v>
      </c>
      <c r="J208" s="163" t="s">
        <v>753</v>
      </c>
    </row>
    <row r="209" spans="1:10" s="9" customFormat="1" x14ac:dyDescent="0.25">
      <c r="A209" s="163" t="s">
        <v>2217</v>
      </c>
      <c r="B209" s="855" t="s">
        <v>2491</v>
      </c>
      <c r="C209" s="855" t="s">
        <v>2492</v>
      </c>
      <c r="D209" s="855"/>
      <c r="E209" s="163" t="s">
        <v>2493</v>
      </c>
      <c r="F209" s="855" t="str">
        <f t="shared" si="3"/>
        <v>MCI-00746</v>
      </c>
      <c r="G209" s="163" t="str">
        <f t="shared" si="4"/>
        <v>MCI-00656Key populations (TB/HIV) - Mobile populations: refugees, migrants and internally displaced people</v>
      </c>
      <c r="H209" s="854" t="str">
        <f t="shared" si="5"/>
        <v>MCI-00656Key populations (TB/HIV) - Mobile populations: refugees, migrants and internally displaced people</v>
      </c>
      <c r="I209" s="855" t="str">
        <f t="shared" si="6"/>
        <v>MCI-00746</v>
      </c>
      <c r="J209" s="163" t="s">
        <v>753</v>
      </c>
    </row>
    <row r="210" spans="1:10" s="9" customFormat="1" x14ac:dyDescent="0.25">
      <c r="A210" s="163" t="s">
        <v>2217</v>
      </c>
      <c r="B210" s="855" t="s">
        <v>2494</v>
      </c>
      <c r="C210" s="855" t="s">
        <v>2495</v>
      </c>
      <c r="D210" s="855"/>
      <c r="E210" s="163" t="s">
        <v>2496</v>
      </c>
      <c r="F210" s="855" t="str">
        <f t="shared" si="3"/>
        <v>MCI-00748</v>
      </c>
      <c r="G210" s="163" t="str">
        <f t="shared" si="4"/>
        <v>MCI-00656Key populations (TB/HIV) - Others</v>
      </c>
      <c r="H210" s="854" t="str">
        <f t="shared" si="5"/>
        <v>MCI-00656Key populations (TB/HIV) - Others</v>
      </c>
      <c r="I210" s="855" t="str">
        <f t="shared" si="6"/>
        <v>MCI-00748</v>
      </c>
      <c r="J210" s="163" t="s">
        <v>753</v>
      </c>
    </row>
    <row r="211" spans="1:10" s="9" customFormat="1" x14ac:dyDescent="0.25">
      <c r="A211" s="163" t="s">
        <v>2217</v>
      </c>
      <c r="B211" s="855" t="s">
        <v>2497</v>
      </c>
      <c r="C211" s="855" t="s">
        <v>2498</v>
      </c>
      <c r="D211" s="855"/>
      <c r="E211" s="163" t="s">
        <v>2499</v>
      </c>
      <c r="F211" s="855" t="str">
        <f t="shared" si="3"/>
        <v>MCI-00745</v>
      </c>
      <c r="G211" s="163" t="str">
        <f t="shared" si="4"/>
        <v>MCI-00656Key populations (TB/HIV) - Prisoners</v>
      </c>
      <c r="H211" s="854" t="str">
        <f t="shared" si="5"/>
        <v>MCI-00656Key populations (TB/HIV) - Prisoners</v>
      </c>
      <c r="I211" s="855" t="str">
        <f t="shared" si="6"/>
        <v>MCI-00745</v>
      </c>
      <c r="J211" s="163" t="s">
        <v>753</v>
      </c>
    </row>
    <row r="212" spans="1:10" s="9" customFormat="1" x14ac:dyDescent="0.25">
      <c r="A212" s="163" t="s">
        <v>2217</v>
      </c>
      <c r="B212" s="855" t="s">
        <v>2500</v>
      </c>
      <c r="C212" s="855" t="s">
        <v>2501</v>
      </c>
      <c r="D212" s="855"/>
      <c r="E212" s="163" t="s">
        <v>2502</v>
      </c>
      <c r="F212" s="855" t="str">
        <f t="shared" si="3"/>
        <v>MCI-00741</v>
      </c>
      <c r="G212" s="163" t="str">
        <f t="shared" si="4"/>
        <v>MCI-00656Prevention (TB/HIV)</v>
      </c>
      <c r="H212" s="854" t="str">
        <f t="shared" si="5"/>
        <v>MCI-00656Prevention (TB/HIV)</v>
      </c>
      <c r="I212" s="855" t="str">
        <f t="shared" si="6"/>
        <v>MCI-00741</v>
      </c>
      <c r="J212" s="163" t="s">
        <v>753</v>
      </c>
    </row>
    <row r="213" spans="1:10" s="9" customFormat="1" x14ac:dyDescent="0.25">
      <c r="A213" s="163" t="s">
        <v>2217</v>
      </c>
      <c r="B213" s="855" t="s">
        <v>2503</v>
      </c>
      <c r="C213" s="855" t="s">
        <v>2504</v>
      </c>
      <c r="D213" s="855"/>
      <c r="E213" s="163" t="s">
        <v>2505</v>
      </c>
      <c r="F213" s="855" t="str">
        <f t="shared" si="3"/>
        <v>MCI-00739</v>
      </c>
      <c r="G213" s="163" t="str">
        <f t="shared" si="4"/>
        <v>MCI-00656Screening, testing and diagnosis</v>
      </c>
      <c r="H213" s="854" t="str">
        <f t="shared" si="5"/>
        <v>MCI-00656Screening, testing and diagnosis</v>
      </c>
      <c r="I213" s="855" t="str">
        <f t="shared" si="6"/>
        <v>MCI-00739</v>
      </c>
      <c r="J213" s="163" t="s">
        <v>753</v>
      </c>
    </row>
    <row r="214" spans="1:10" s="9" customFormat="1" x14ac:dyDescent="0.25">
      <c r="A214" s="163" t="s">
        <v>2217</v>
      </c>
      <c r="B214" s="855" t="s">
        <v>2506</v>
      </c>
      <c r="C214" s="855" t="s">
        <v>2507</v>
      </c>
      <c r="D214" s="855"/>
      <c r="E214" s="163" t="s">
        <v>2508</v>
      </c>
      <c r="F214" s="855" t="str">
        <f t="shared" si="3"/>
        <v>MCI-00738</v>
      </c>
      <c r="G214" s="163" t="str">
        <f t="shared" si="4"/>
        <v>MCI-00656TB/HIV collaborative interventions</v>
      </c>
      <c r="H214" s="854" t="str">
        <f t="shared" si="5"/>
        <v>MCI-00656TB/HIV collaborative interventions</v>
      </c>
      <c r="I214" s="855" t="str">
        <f t="shared" si="6"/>
        <v>MCI-00738</v>
      </c>
      <c r="J214" s="163" t="s">
        <v>753</v>
      </c>
    </row>
    <row r="215" spans="1:10" s="9" customFormat="1" x14ac:dyDescent="0.25">
      <c r="A215" s="163" t="s">
        <v>2217</v>
      </c>
      <c r="B215" s="855" t="s">
        <v>2509</v>
      </c>
      <c r="C215" s="855" t="s">
        <v>2510</v>
      </c>
      <c r="D215" s="855"/>
      <c r="E215" s="163" t="s">
        <v>2511</v>
      </c>
      <c r="F215" s="855" t="str">
        <f t="shared" si="3"/>
        <v>MCI-00740</v>
      </c>
      <c r="G215" s="163" t="str">
        <f t="shared" si="4"/>
        <v>MCI-00656Treatment (TB/HIV)</v>
      </c>
      <c r="H215" s="854" t="str">
        <f t="shared" si="5"/>
        <v>MCI-00656Treatment (TB/HIV)</v>
      </c>
      <c r="I215" s="855" t="str">
        <f t="shared" si="6"/>
        <v>MCI-00740</v>
      </c>
      <c r="J215" s="163" t="s">
        <v>753</v>
      </c>
    </row>
    <row r="216" spans="1:10" s="9" customFormat="1" x14ac:dyDescent="0.25">
      <c r="A216" s="163" t="s">
        <v>2149</v>
      </c>
      <c r="B216" s="855" t="s">
        <v>2512</v>
      </c>
      <c r="C216" s="855" t="s">
        <v>2513</v>
      </c>
      <c r="D216" s="855"/>
      <c r="E216" s="163" t="s">
        <v>2514</v>
      </c>
      <c r="F216" s="855" t="str">
        <f t="shared" si="3"/>
        <v>MCI-00778</v>
      </c>
      <c r="G216" s="163" t="str">
        <f t="shared" si="4"/>
        <v>MCI-00660Coordination and management of national disease control programs</v>
      </c>
      <c r="H216" s="854" t="str">
        <f t="shared" si="5"/>
        <v>MCI-00660Coordination and management of national disease control programs</v>
      </c>
      <c r="I216" s="855" t="str">
        <f t="shared" si="6"/>
        <v>MCI-00778</v>
      </c>
      <c r="J216" s="163" t="s">
        <v>753</v>
      </c>
    </row>
    <row r="217" spans="1:10" s="9" customFormat="1" x14ac:dyDescent="0.25">
      <c r="A217" s="163" t="s">
        <v>2149</v>
      </c>
      <c r="B217" s="855" t="s">
        <v>2515</v>
      </c>
      <c r="C217" s="855" t="s">
        <v>2516</v>
      </c>
      <c r="D217" s="855"/>
      <c r="E217" s="163" t="s">
        <v>2517</v>
      </c>
      <c r="F217" s="855" t="str">
        <f t="shared" si="3"/>
        <v>MCI-00779</v>
      </c>
      <c r="G217" s="163" t="str">
        <f t="shared" si="4"/>
        <v>MCI-00660Grant management</v>
      </c>
      <c r="H217" s="854" t="str">
        <f t="shared" si="5"/>
        <v>MCI-00660Grant management</v>
      </c>
      <c r="I217" s="855" t="str">
        <f t="shared" si="6"/>
        <v>MCI-00779</v>
      </c>
      <c r="J217" s="163" t="s">
        <v>753</v>
      </c>
    </row>
    <row r="218" spans="1:10" s="9" customFormat="1" x14ac:dyDescent="0.25">
      <c r="A218" s="163" t="s">
        <v>2182</v>
      </c>
      <c r="B218" s="855" t="s">
        <v>2518</v>
      </c>
      <c r="C218" s="855" t="s">
        <v>2519</v>
      </c>
      <c r="D218" s="855"/>
      <c r="E218" s="163" t="s">
        <v>2520</v>
      </c>
      <c r="F218" s="855" t="str">
        <f t="shared" si="3"/>
        <v>MCI-00784</v>
      </c>
      <c r="G218" s="163" t="str">
        <f t="shared" si="4"/>
        <v>MCI-00661Avoidance, reduction and management of health care waste</v>
      </c>
      <c r="H218" s="854" t="str">
        <f t="shared" si="5"/>
        <v>MCI-00661Avoidance, reduction and management of health care waste</v>
      </c>
      <c r="I218" s="855" t="str">
        <f t="shared" si="6"/>
        <v>MCI-00784</v>
      </c>
      <c r="J218" s="163" t="s">
        <v>753</v>
      </c>
    </row>
    <row r="219" spans="1:10" s="9" customFormat="1" x14ac:dyDescent="0.25">
      <c r="A219" s="163" t="s">
        <v>2182</v>
      </c>
      <c r="B219" s="855" t="s">
        <v>2521</v>
      </c>
      <c r="C219" s="855" t="s">
        <v>2522</v>
      </c>
      <c r="D219" s="855"/>
      <c r="E219" s="163" t="s">
        <v>2523</v>
      </c>
      <c r="F219" s="855" t="str">
        <f t="shared" si="3"/>
        <v>MCI-00780</v>
      </c>
      <c r="G219" s="163" t="str">
        <f t="shared" si="4"/>
        <v>MCI-00661Policy, strategy, governance</v>
      </c>
      <c r="H219" s="854" t="str">
        <f t="shared" si="5"/>
        <v>MCI-00661Policy, strategy, governance</v>
      </c>
      <c r="I219" s="855" t="str">
        <f t="shared" si="6"/>
        <v>MCI-00780</v>
      </c>
      <c r="J219" s="163" t="s">
        <v>753</v>
      </c>
    </row>
    <row r="220" spans="1:10" s="9" customFormat="1" x14ac:dyDescent="0.25">
      <c r="A220" s="163" t="s">
        <v>2182</v>
      </c>
      <c r="B220" s="855" t="s">
        <v>2524</v>
      </c>
      <c r="C220" s="855" t="s">
        <v>2525</v>
      </c>
      <c r="D220" s="855"/>
      <c r="E220" s="163" t="s">
        <v>2526</v>
      </c>
      <c r="F220" s="855" t="str">
        <f t="shared" si="3"/>
        <v>MCI-00782</v>
      </c>
      <c r="G220" s="163" t="str">
        <f t="shared" si="4"/>
        <v>MCI-00661Procurement capacity</v>
      </c>
      <c r="H220" s="854" t="str">
        <f t="shared" si="5"/>
        <v>MCI-00661Procurement capacity</v>
      </c>
      <c r="I220" s="855" t="str">
        <f t="shared" si="6"/>
        <v>MCI-00782</v>
      </c>
      <c r="J220" s="163" t="s">
        <v>753</v>
      </c>
    </row>
    <row r="221" spans="1:10" s="9" customFormat="1" x14ac:dyDescent="0.25">
      <c r="A221" s="163" t="s">
        <v>2182</v>
      </c>
      <c r="B221" s="855" t="s">
        <v>2527</v>
      </c>
      <c r="C221" s="855" t="s">
        <v>2528</v>
      </c>
      <c r="D221" s="855"/>
      <c r="E221" s="163" t="s">
        <v>2529</v>
      </c>
      <c r="F221" s="855" t="str">
        <f t="shared" si="3"/>
        <v>MCI-00783</v>
      </c>
      <c r="G221" s="163" t="str">
        <f t="shared" si="4"/>
        <v>MCI-00661Regulatory/quality assurance support</v>
      </c>
      <c r="H221" s="854" t="str">
        <f t="shared" si="5"/>
        <v>MCI-00661Regulatory/quality assurance support</v>
      </c>
      <c r="I221" s="855" t="str">
        <f t="shared" si="6"/>
        <v>MCI-00783</v>
      </c>
      <c r="J221" s="163" t="s">
        <v>753</v>
      </c>
    </row>
    <row r="222" spans="1:10" s="9" customFormat="1" x14ac:dyDescent="0.25">
      <c r="A222" s="163" t="s">
        <v>2182</v>
      </c>
      <c r="B222" s="855" t="s">
        <v>2530</v>
      </c>
      <c r="C222" s="855" t="s">
        <v>2531</v>
      </c>
      <c r="D222" s="855"/>
      <c r="E222" s="163" t="s">
        <v>2532</v>
      </c>
      <c r="F222" s="855" t="str">
        <f t="shared" si="3"/>
        <v>MCI-00781</v>
      </c>
      <c r="G222" s="163" t="str">
        <f t="shared" si="4"/>
        <v>MCI-00661Storage and distribution capacity</v>
      </c>
      <c r="H222" s="854" t="str">
        <f t="shared" si="5"/>
        <v>MCI-00661Storage and distribution capacity</v>
      </c>
      <c r="I222" s="855" t="str">
        <f t="shared" si="6"/>
        <v>MCI-00781</v>
      </c>
      <c r="J222" s="163" t="s">
        <v>753</v>
      </c>
    </row>
    <row r="223" spans="1:10" s="9" customFormat="1" x14ac:dyDescent="0.25">
      <c r="A223" s="163" t="s">
        <v>2175</v>
      </c>
      <c r="B223" s="855" t="s">
        <v>2533</v>
      </c>
      <c r="C223" s="855" t="s">
        <v>2534</v>
      </c>
      <c r="D223" s="855"/>
      <c r="E223" s="163" t="s">
        <v>2535</v>
      </c>
      <c r="F223" s="855" t="str">
        <f t="shared" si="3"/>
        <v>MCI-00789</v>
      </c>
      <c r="G223" s="163" t="str">
        <f t="shared" si="4"/>
        <v>MCI-00662Administrative and finance data sources</v>
      </c>
      <c r="H223" s="854" t="str">
        <f t="shared" si="5"/>
        <v>MCI-00662Administrative and finance data sources</v>
      </c>
      <c r="I223" s="855" t="str">
        <f t="shared" si="6"/>
        <v>MCI-00789</v>
      </c>
      <c r="J223" s="163" t="s">
        <v>753</v>
      </c>
    </row>
    <row r="224" spans="1:10" s="9" customFormat="1" x14ac:dyDescent="0.25">
      <c r="A224" s="163" t="s">
        <v>2175</v>
      </c>
      <c r="B224" s="855" t="s">
        <v>2536</v>
      </c>
      <c r="C224" s="855" t="s">
        <v>2537</v>
      </c>
      <c r="D224" s="855"/>
      <c r="E224" s="163" t="s">
        <v>2538</v>
      </c>
      <c r="F224" s="855" t="str">
        <f t="shared" si="3"/>
        <v>MCI-00787</v>
      </c>
      <c r="G224" s="163" t="str">
        <f t="shared" si="4"/>
        <v>MCI-00662Analysis, evaluations, reviews and transparency</v>
      </c>
      <c r="H224" s="854" t="str">
        <f t="shared" si="5"/>
        <v>MCI-00662Analysis, evaluations, reviews and transparency</v>
      </c>
      <c r="I224" s="855" t="str">
        <f t="shared" si="6"/>
        <v>MCI-00787</v>
      </c>
      <c r="J224" s="163" t="s">
        <v>753</v>
      </c>
    </row>
    <row r="225" spans="1:10" s="9" customFormat="1" x14ac:dyDescent="0.25">
      <c r="A225" s="163" t="s">
        <v>2175</v>
      </c>
      <c r="B225" s="855" t="s">
        <v>2539</v>
      </c>
      <c r="C225" s="855" t="s">
        <v>2540</v>
      </c>
      <c r="D225" s="855"/>
      <c r="E225" s="163" t="s">
        <v>2541</v>
      </c>
      <c r="F225" s="855" t="str">
        <f t="shared" si="3"/>
        <v>MCI-00790</v>
      </c>
      <c r="G225" s="163" t="str">
        <f t="shared" si="4"/>
        <v>MCI-00662Civil registration and vital statistics</v>
      </c>
      <c r="H225" s="854" t="str">
        <f t="shared" si="5"/>
        <v>MCI-00662Civil registration and vital statistics</v>
      </c>
      <c r="I225" s="855" t="str">
        <f t="shared" si="6"/>
        <v>MCI-00790</v>
      </c>
      <c r="J225" s="163" t="s">
        <v>753</v>
      </c>
    </row>
    <row r="226" spans="1:10" s="9" customFormat="1" x14ac:dyDescent="0.25">
      <c r="A226" s="163" t="s">
        <v>2175</v>
      </c>
      <c r="B226" s="855" t="s">
        <v>2542</v>
      </c>
      <c r="C226" s="855" t="s">
        <v>2543</v>
      </c>
      <c r="D226" s="855"/>
      <c r="E226" s="163" t="s">
        <v>2544</v>
      </c>
      <c r="F226" s="855" t="str">
        <f t="shared" si="3"/>
        <v>MCI-00786</v>
      </c>
      <c r="G226" s="163" t="str">
        <f t="shared" si="4"/>
        <v>MCI-00662Program and data quality</v>
      </c>
      <c r="H226" s="854" t="str">
        <f t="shared" si="5"/>
        <v>MCI-00662Program and data quality</v>
      </c>
      <c r="I226" s="855" t="str">
        <f t="shared" si="6"/>
        <v>MCI-00786</v>
      </c>
      <c r="J226" s="163" t="s">
        <v>753</v>
      </c>
    </row>
    <row r="227" spans="1:10" s="9" customFormat="1" x14ac:dyDescent="0.25">
      <c r="A227" s="163" t="s">
        <v>2175</v>
      </c>
      <c r="B227" s="855" t="s">
        <v>2545</v>
      </c>
      <c r="C227" s="855" t="s">
        <v>2546</v>
      </c>
      <c r="D227" s="855"/>
      <c r="E227" s="163" t="s">
        <v>2547</v>
      </c>
      <c r="F227" s="855" t="str">
        <f t="shared" ref="F227:F272" si="7">B227</f>
        <v>MCI-00785</v>
      </c>
      <c r="G227" s="163" t="str">
        <f t="shared" ref="G227:G272" si="8">A227&amp;C227</f>
        <v>MCI-00662Routine reporting</v>
      </c>
      <c r="H227" s="854" t="str">
        <f t="shared" ref="H227:H272" si="9">A227&amp;C227</f>
        <v>MCI-00662Routine reporting</v>
      </c>
      <c r="I227" s="855" t="str">
        <f t="shared" ref="I227:I272" si="10">F227</f>
        <v>MCI-00785</v>
      </c>
      <c r="J227" s="163" t="s">
        <v>753</v>
      </c>
    </row>
    <row r="228" spans="1:10" s="9" customFormat="1" x14ac:dyDescent="0.25">
      <c r="A228" s="163" t="s">
        <v>2175</v>
      </c>
      <c r="B228" s="855" t="s">
        <v>2548</v>
      </c>
      <c r="C228" s="855" t="s">
        <v>2549</v>
      </c>
      <c r="D228" s="855"/>
      <c r="E228" s="163" t="s">
        <v>2550</v>
      </c>
      <c r="F228" s="855" t="str">
        <f t="shared" si="7"/>
        <v>MCI-00788</v>
      </c>
      <c r="G228" s="163" t="str">
        <f t="shared" si="8"/>
        <v>MCI-00662Surveys</v>
      </c>
      <c r="H228" s="854" t="str">
        <f t="shared" si="9"/>
        <v>MCI-00662Surveys</v>
      </c>
      <c r="I228" s="855" t="str">
        <f t="shared" si="10"/>
        <v>MCI-00788</v>
      </c>
      <c r="J228" s="163" t="s">
        <v>753</v>
      </c>
    </row>
    <row r="229" spans="1:10" s="9" customFormat="1" x14ac:dyDescent="0.25">
      <c r="A229" s="163" t="s">
        <v>2196</v>
      </c>
      <c r="B229" s="855" t="s">
        <v>2551</v>
      </c>
      <c r="C229" s="855" t="s">
        <v>2552</v>
      </c>
      <c r="D229" s="855"/>
      <c r="E229" s="163" t="s">
        <v>2553</v>
      </c>
      <c r="F229" s="855" t="str">
        <f t="shared" si="7"/>
        <v>MCI-00795</v>
      </c>
      <c r="G229" s="163" t="str">
        <f t="shared" si="8"/>
        <v>MCI-00663Community health workers: Education and production</v>
      </c>
      <c r="H229" s="854" t="str">
        <f t="shared" si="9"/>
        <v>MCI-00663Community health workers: Education and production</v>
      </c>
      <c r="I229" s="855" t="str">
        <f t="shared" si="10"/>
        <v>MCI-00795</v>
      </c>
      <c r="J229" s="163" t="s">
        <v>753</v>
      </c>
    </row>
    <row r="230" spans="1:10" s="9" customFormat="1" x14ac:dyDescent="0.25">
      <c r="A230" s="163" t="s">
        <v>2196</v>
      </c>
      <c r="B230" s="855" t="s">
        <v>2554</v>
      </c>
      <c r="C230" s="855" t="s">
        <v>2555</v>
      </c>
      <c r="D230" s="855"/>
      <c r="E230" s="163" t="s">
        <v>2556</v>
      </c>
      <c r="F230" s="855" t="str">
        <f t="shared" si="7"/>
        <v>MCI-00797</v>
      </c>
      <c r="G230" s="163" t="str">
        <f t="shared" si="8"/>
        <v>MCI-00663Community health workers: In-service training</v>
      </c>
      <c r="H230" s="854" t="str">
        <f t="shared" si="9"/>
        <v>MCI-00663Community health workers: In-service training</v>
      </c>
      <c r="I230" s="855" t="str">
        <f t="shared" si="10"/>
        <v>MCI-00797</v>
      </c>
      <c r="J230" s="163" t="s">
        <v>753</v>
      </c>
    </row>
    <row r="231" spans="1:10" s="9" customFormat="1" x14ac:dyDescent="0.25">
      <c r="A231" s="163" t="s">
        <v>2196</v>
      </c>
      <c r="B231" s="855" t="s">
        <v>2557</v>
      </c>
      <c r="C231" s="855" t="s">
        <v>2558</v>
      </c>
      <c r="D231" s="855"/>
      <c r="E231" s="163" t="s">
        <v>2559</v>
      </c>
      <c r="F231" s="855" t="str">
        <f t="shared" si="7"/>
        <v>MCI-00796</v>
      </c>
      <c r="G231" s="163" t="str">
        <f t="shared" si="8"/>
        <v>MCI-00663Community health workers: Remuneration and deployment</v>
      </c>
      <c r="H231" s="854" t="str">
        <f t="shared" si="9"/>
        <v>MCI-00663Community health workers: Remuneration and deployment</v>
      </c>
      <c r="I231" s="855" t="str">
        <f t="shared" si="10"/>
        <v>MCI-00796</v>
      </c>
      <c r="J231" s="163" t="s">
        <v>753</v>
      </c>
    </row>
    <row r="232" spans="1:10" s="9" customFormat="1" x14ac:dyDescent="0.25">
      <c r="A232" s="163" t="s">
        <v>2196</v>
      </c>
      <c r="B232" s="855" t="s">
        <v>2560</v>
      </c>
      <c r="C232" s="855" t="s">
        <v>2561</v>
      </c>
      <c r="D232" s="855"/>
      <c r="E232" s="163" t="s">
        <v>2562</v>
      </c>
      <c r="F232" s="855" t="str">
        <f t="shared" si="7"/>
        <v>MCI-00791</v>
      </c>
      <c r="G232" s="163" t="str">
        <f t="shared" si="8"/>
        <v>MCI-00663Education and production of new health workers (excluding community health workers)</v>
      </c>
      <c r="H232" s="854" t="str">
        <f t="shared" si="9"/>
        <v>MCI-00663Education and production of new health workers (excluding community health workers)</v>
      </c>
      <c r="I232" s="855" t="str">
        <f t="shared" si="10"/>
        <v>MCI-00791</v>
      </c>
      <c r="J232" s="163" t="s">
        <v>753</v>
      </c>
    </row>
    <row r="233" spans="1:10" s="9" customFormat="1" x14ac:dyDescent="0.25">
      <c r="A233" s="163" t="s">
        <v>2196</v>
      </c>
      <c r="B233" s="855" t="s">
        <v>2563</v>
      </c>
      <c r="C233" s="855" t="s">
        <v>2564</v>
      </c>
      <c r="D233" s="855"/>
      <c r="E233" s="163" t="s">
        <v>2565</v>
      </c>
      <c r="F233" s="855" t="str">
        <f t="shared" si="7"/>
        <v>MCI-00794</v>
      </c>
      <c r="G233" s="163" t="str">
        <f t="shared" si="8"/>
        <v>MCI-00663HRH policy and governance</v>
      </c>
      <c r="H233" s="854" t="str">
        <f t="shared" si="9"/>
        <v>MCI-00663HRH policy and governance</v>
      </c>
      <c r="I233" s="855" t="str">
        <f t="shared" si="10"/>
        <v>MCI-00794</v>
      </c>
      <c r="J233" s="163" t="s">
        <v>753</v>
      </c>
    </row>
    <row r="234" spans="1:10" s="9" customFormat="1" x14ac:dyDescent="0.25">
      <c r="A234" s="163" t="s">
        <v>2196</v>
      </c>
      <c r="B234" s="855" t="s">
        <v>2566</v>
      </c>
      <c r="C234" s="855" t="s">
        <v>2567</v>
      </c>
      <c r="D234" s="855"/>
      <c r="E234" s="163" t="s">
        <v>2568</v>
      </c>
      <c r="F234" s="855" t="str">
        <f t="shared" si="7"/>
        <v>MCI-00793</v>
      </c>
      <c r="G234" s="163" t="str">
        <f t="shared" si="8"/>
        <v>MCI-00663In-service training (excluding community health workers)</v>
      </c>
      <c r="H234" s="854" t="str">
        <f t="shared" si="9"/>
        <v>MCI-00663In-service training (excluding community health workers)</v>
      </c>
      <c r="I234" s="855" t="str">
        <f t="shared" si="10"/>
        <v>MCI-00793</v>
      </c>
      <c r="J234" s="163" t="s">
        <v>753</v>
      </c>
    </row>
    <row r="235" spans="1:10" s="9" customFormat="1" x14ac:dyDescent="0.25">
      <c r="A235" s="163" t="s">
        <v>2196</v>
      </c>
      <c r="B235" s="855" t="s">
        <v>2569</v>
      </c>
      <c r="C235" s="855" t="s">
        <v>2570</v>
      </c>
      <c r="D235" s="855"/>
      <c r="E235" s="163" t="s">
        <v>2571</v>
      </c>
      <c r="F235" s="855" t="str">
        <f t="shared" si="7"/>
        <v>MCI-00792</v>
      </c>
      <c r="G235" s="163" t="str">
        <f t="shared" si="8"/>
        <v>MCI-00663Remuneration &amp; deployment of existing/new staff (excluding community health workers)</v>
      </c>
      <c r="H235" s="854" t="str">
        <f t="shared" si="9"/>
        <v>MCI-00663Remuneration &amp; deployment of existing/new staff (excluding community health workers)</v>
      </c>
      <c r="I235" s="855" t="str">
        <f t="shared" si="10"/>
        <v>MCI-00792</v>
      </c>
      <c r="J235" s="163" t="s">
        <v>753</v>
      </c>
    </row>
    <row r="236" spans="1:10" s="9" customFormat="1" x14ac:dyDescent="0.25">
      <c r="A236" s="163" t="s">
        <v>2203</v>
      </c>
      <c r="B236" s="855" t="s">
        <v>2572</v>
      </c>
      <c r="C236" s="855" t="s">
        <v>2573</v>
      </c>
      <c r="D236" s="855"/>
      <c r="E236" s="163" t="s">
        <v>2574</v>
      </c>
      <c r="F236" s="855" t="str">
        <f t="shared" si="7"/>
        <v>MCI-00798</v>
      </c>
      <c r="G236" s="163" t="str">
        <f t="shared" si="8"/>
        <v>MCI-00664Quality of care</v>
      </c>
      <c r="H236" s="854" t="str">
        <f t="shared" si="9"/>
        <v>MCI-00664Quality of care</v>
      </c>
      <c r="I236" s="855" t="str">
        <f t="shared" si="10"/>
        <v>MCI-00798</v>
      </c>
      <c r="J236" s="163" t="s">
        <v>753</v>
      </c>
    </row>
    <row r="237" spans="1:10" s="9" customFormat="1" x14ac:dyDescent="0.25">
      <c r="A237" s="163" t="s">
        <v>2203</v>
      </c>
      <c r="B237" s="855" t="s">
        <v>2575</v>
      </c>
      <c r="C237" s="855" t="s">
        <v>2576</v>
      </c>
      <c r="D237" s="855"/>
      <c r="E237" s="163" t="s">
        <v>2577</v>
      </c>
      <c r="F237" s="855" t="str">
        <f t="shared" si="7"/>
        <v>MCI-00800</v>
      </c>
      <c r="G237" s="163" t="str">
        <f t="shared" si="8"/>
        <v>MCI-00664Service delivery infrastructure</v>
      </c>
      <c r="H237" s="854" t="str">
        <f t="shared" si="9"/>
        <v>MCI-00664Service delivery infrastructure</v>
      </c>
      <c r="I237" s="855" t="str">
        <f t="shared" si="10"/>
        <v>MCI-00800</v>
      </c>
      <c r="J237" s="163" t="s">
        <v>753</v>
      </c>
    </row>
    <row r="238" spans="1:10" s="9" customFormat="1" x14ac:dyDescent="0.25">
      <c r="A238" s="163" t="s">
        <v>2203</v>
      </c>
      <c r="B238" s="855" t="s">
        <v>2578</v>
      </c>
      <c r="C238" s="855" t="s">
        <v>2579</v>
      </c>
      <c r="D238" s="855"/>
      <c r="E238" s="163" t="s">
        <v>2580</v>
      </c>
      <c r="F238" s="855" t="str">
        <f t="shared" si="7"/>
        <v>MCI-00799</v>
      </c>
      <c r="G238" s="163" t="str">
        <f t="shared" si="8"/>
        <v>MCI-00664Service organization and facility management</v>
      </c>
      <c r="H238" s="854" t="str">
        <f t="shared" si="9"/>
        <v>MCI-00664Service organization and facility management</v>
      </c>
      <c r="I238" s="855" t="str">
        <f t="shared" si="10"/>
        <v>MCI-00799</v>
      </c>
      <c r="J238" s="163" t="s">
        <v>753</v>
      </c>
    </row>
    <row r="239" spans="1:10" s="9" customFormat="1" x14ac:dyDescent="0.25">
      <c r="A239" s="163" t="s">
        <v>2168</v>
      </c>
      <c r="B239" s="855" t="s">
        <v>2581</v>
      </c>
      <c r="C239" s="855" t="s">
        <v>2582</v>
      </c>
      <c r="D239" s="855"/>
      <c r="E239" s="163" t="s">
        <v>2583</v>
      </c>
      <c r="F239" s="855" t="str">
        <f t="shared" si="7"/>
        <v>MCI-00801</v>
      </c>
      <c r="G239" s="163" t="str">
        <f t="shared" si="8"/>
        <v>MCI-00665Public financial management (country or donor harmonized) systems</v>
      </c>
      <c r="H239" s="854" t="str">
        <f t="shared" si="9"/>
        <v>MCI-00665Public financial management (country or donor harmonized) systems</v>
      </c>
      <c r="I239" s="855" t="str">
        <f t="shared" si="10"/>
        <v>MCI-00801</v>
      </c>
      <c r="J239" s="163" t="s">
        <v>753</v>
      </c>
    </row>
    <row r="240" spans="1:10" s="9" customFormat="1" x14ac:dyDescent="0.25">
      <c r="A240" s="163" t="s">
        <v>2168</v>
      </c>
      <c r="B240" s="855" t="s">
        <v>2584</v>
      </c>
      <c r="C240" s="855" t="s">
        <v>2585</v>
      </c>
      <c r="D240" s="855"/>
      <c r="E240" s="163" t="s">
        <v>2586</v>
      </c>
      <c r="F240" s="855" t="str">
        <f t="shared" si="7"/>
        <v>MCI-00802</v>
      </c>
      <c r="G240" s="163" t="str">
        <f t="shared" si="8"/>
        <v>MCI-00665Routine grant financial management</v>
      </c>
      <c r="H240" s="854" t="str">
        <f t="shared" si="9"/>
        <v>MCI-00665Routine grant financial management</v>
      </c>
      <c r="I240" s="855" t="str">
        <f t="shared" si="10"/>
        <v>MCI-00802</v>
      </c>
      <c r="J240" s="163" t="s">
        <v>753</v>
      </c>
    </row>
    <row r="241" spans="1:10" s="9" customFormat="1" x14ac:dyDescent="0.25">
      <c r="A241" s="163" t="s">
        <v>2189</v>
      </c>
      <c r="B241" s="855" t="s">
        <v>2587</v>
      </c>
      <c r="C241" s="855" t="s">
        <v>2588</v>
      </c>
      <c r="D241" s="855"/>
      <c r="E241" s="163" t="s">
        <v>2589</v>
      </c>
      <c r="F241" s="855" t="str">
        <f t="shared" si="7"/>
        <v>MCI-00803</v>
      </c>
      <c r="G241" s="163" t="str">
        <f t="shared" si="8"/>
        <v>MCI-00666National health sector strategies and financing</v>
      </c>
      <c r="H241" s="854" t="str">
        <f t="shared" si="9"/>
        <v>MCI-00666National health sector strategies and financing</v>
      </c>
      <c r="I241" s="855" t="str">
        <f t="shared" si="10"/>
        <v>MCI-00803</v>
      </c>
      <c r="J241" s="163" t="s">
        <v>753</v>
      </c>
    </row>
    <row r="242" spans="1:10" s="9" customFormat="1" x14ac:dyDescent="0.25">
      <c r="A242" s="163" t="s">
        <v>2189</v>
      </c>
      <c r="B242" s="855" t="s">
        <v>2590</v>
      </c>
      <c r="C242" s="855" t="s">
        <v>2591</v>
      </c>
      <c r="D242" s="855"/>
      <c r="E242" s="163" t="s">
        <v>2592</v>
      </c>
      <c r="F242" s="855" t="str">
        <f t="shared" si="7"/>
        <v>MCI-00804</v>
      </c>
      <c r="G242" s="163" t="str">
        <f t="shared" si="8"/>
        <v>MCI-00666Policy and planning for national disease control programs</v>
      </c>
      <c r="H242" s="854" t="str">
        <f t="shared" si="9"/>
        <v>MCI-00666Policy and planning for national disease control programs</v>
      </c>
      <c r="I242" s="855" t="str">
        <f t="shared" si="10"/>
        <v>MCI-00804</v>
      </c>
      <c r="J242" s="163" t="s">
        <v>753</v>
      </c>
    </row>
    <row r="243" spans="1:10" s="9" customFormat="1" x14ac:dyDescent="0.25">
      <c r="A243" s="163" t="s">
        <v>2161</v>
      </c>
      <c r="B243" s="855" t="s">
        <v>2593</v>
      </c>
      <c r="C243" s="855" t="s">
        <v>2594</v>
      </c>
      <c r="D243" s="855"/>
      <c r="E243" s="163" t="s">
        <v>2595</v>
      </c>
      <c r="F243" s="855" t="str">
        <f t="shared" si="7"/>
        <v>MCI-00805</v>
      </c>
      <c r="G243" s="163" t="str">
        <f t="shared" si="8"/>
        <v>MCI-00667Community-based monitoring</v>
      </c>
      <c r="H243" s="854" t="str">
        <f t="shared" si="9"/>
        <v>MCI-00667Community-based monitoring</v>
      </c>
      <c r="I243" s="855" t="str">
        <f t="shared" si="10"/>
        <v>MCI-00805</v>
      </c>
      <c r="J243" s="163" t="s">
        <v>753</v>
      </c>
    </row>
    <row r="244" spans="1:10" s="9" customFormat="1" x14ac:dyDescent="0.25">
      <c r="A244" s="163" t="s">
        <v>2161</v>
      </c>
      <c r="B244" s="855" t="s">
        <v>2596</v>
      </c>
      <c r="C244" s="855" t="s">
        <v>2597</v>
      </c>
      <c r="D244" s="855"/>
      <c r="E244" s="163" t="s">
        <v>2598</v>
      </c>
      <c r="F244" s="855" t="str">
        <f t="shared" si="7"/>
        <v>MCI-00806</v>
      </c>
      <c r="G244" s="163" t="str">
        <f t="shared" si="8"/>
        <v>MCI-00667Community-led advocacy and research</v>
      </c>
      <c r="H244" s="854" t="str">
        <f t="shared" si="9"/>
        <v>MCI-00667Community-led advocacy and research</v>
      </c>
      <c r="I244" s="855" t="str">
        <f t="shared" si="10"/>
        <v>MCI-00806</v>
      </c>
      <c r="J244" s="163" t="s">
        <v>753</v>
      </c>
    </row>
    <row r="245" spans="1:10" s="9" customFormat="1" x14ac:dyDescent="0.25">
      <c r="A245" s="163" t="s">
        <v>2161</v>
      </c>
      <c r="B245" s="855" t="s">
        <v>2599</v>
      </c>
      <c r="C245" s="855" t="s">
        <v>2600</v>
      </c>
      <c r="D245" s="855"/>
      <c r="E245" s="163" t="s">
        <v>2601</v>
      </c>
      <c r="F245" s="855" t="str">
        <f t="shared" si="7"/>
        <v>MCI-00808</v>
      </c>
      <c r="G245" s="163" t="str">
        <f t="shared" si="8"/>
        <v>MCI-00667Institutional capacity building, planning and leadership development</v>
      </c>
      <c r="H245" s="854" t="str">
        <f t="shared" si="9"/>
        <v>MCI-00667Institutional capacity building, planning and leadership development</v>
      </c>
      <c r="I245" s="855" t="str">
        <f t="shared" si="10"/>
        <v>MCI-00808</v>
      </c>
      <c r="J245" s="163" t="s">
        <v>753</v>
      </c>
    </row>
    <row r="246" spans="1:10" s="9" customFormat="1" x14ac:dyDescent="0.25">
      <c r="A246" s="163" t="s">
        <v>2161</v>
      </c>
      <c r="B246" s="855" t="s">
        <v>2602</v>
      </c>
      <c r="C246" s="855" t="s">
        <v>2603</v>
      </c>
      <c r="D246" s="855"/>
      <c r="E246" s="163" t="s">
        <v>2604</v>
      </c>
      <c r="F246" s="855" t="str">
        <f t="shared" si="7"/>
        <v>MCI-00807</v>
      </c>
      <c r="G246" s="163" t="str">
        <f t="shared" si="8"/>
        <v>MCI-00667Social mobilization, building community linkages and coordination</v>
      </c>
      <c r="H246" s="854" t="str">
        <f t="shared" si="9"/>
        <v>MCI-00667Social mobilization, building community linkages and coordination</v>
      </c>
      <c r="I246" s="855" t="str">
        <f t="shared" si="10"/>
        <v>MCI-00807</v>
      </c>
      <c r="J246" s="163" t="s">
        <v>753</v>
      </c>
    </row>
    <row r="247" spans="1:10" s="9" customFormat="1" x14ac:dyDescent="0.25">
      <c r="A247" s="163" t="s">
        <v>2210</v>
      </c>
      <c r="B247" s="855" t="s">
        <v>2605</v>
      </c>
      <c r="C247" s="855" t="s">
        <v>2606</v>
      </c>
      <c r="D247" s="855"/>
      <c r="E247" s="163" t="s">
        <v>2607</v>
      </c>
      <c r="F247" s="855" t="str">
        <f t="shared" si="7"/>
        <v>MCI-00812</v>
      </c>
      <c r="G247" s="163" t="str">
        <f t="shared" si="8"/>
        <v>MCI-00668Information systems and integrated specimen transport networks</v>
      </c>
      <c r="H247" s="854" t="str">
        <f t="shared" si="9"/>
        <v>MCI-00668Information systems and integrated specimen transport networks</v>
      </c>
      <c r="I247" s="855" t="str">
        <f t="shared" si="10"/>
        <v>MCI-00812</v>
      </c>
      <c r="J247" s="163" t="s">
        <v>753</v>
      </c>
    </row>
    <row r="248" spans="1:10" s="9" customFormat="1" x14ac:dyDescent="0.25">
      <c r="A248" s="163" t="s">
        <v>2210</v>
      </c>
      <c r="B248" s="855" t="s">
        <v>2608</v>
      </c>
      <c r="C248" s="855" t="s">
        <v>2609</v>
      </c>
      <c r="D248" s="855"/>
      <c r="E248" s="163" t="s">
        <v>2610</v>
      </c>
      <c r="F248" s="855" t="str">
        <f t="shared" si="7"/>
        <v>MCI-00810</v>
      </c>
      <c r="G248" s="163" t="str">
        <f t="shared" si="8"/>
        <v>MCI-00668Infrastructure and equipment management systems</v>
      </c>
      <c r="H248" s="854" t="str">
        <f t="shared" si="9"/>
        <v>MCI-00668Infrastructure and equipment management systems</v>
      </c>
      <c r="I248" s="855" t="str">
        <f t="shared" si="10"/>
        <v>MCI-00810</v>
      </c>
      <c r="J248" s="163" t="s">
        <v>753</v>
      </c>
    </row>
    <row r="249" spans="1:10" s="9" customFormat="1" x14ac:dyDescent="0.25">
      <c r="A249" s="163" t="s">
        <v>2210</v>
      </c>
      <c r="B249" s="855" t="s">
        <v>2611</v>
      </c>
      <c r="C249" s="855" t="s">
        <v>2612</v>
      </c>
      <c r="D249" s="855"/>
      <c r="E249" s="163" t="s">
        <v>2613</v>
      </c>
      <c r="F249" s="855" t="str">
        <f t="shared" si="7"/>
        <v>MCI-00813</v>
      </c>
      <c r="G249" s="163" t="str">
        <f t="shared" si="8"/>
        <v>MCI-00668Laboratory supply chain systems</v>
      </c>
      <c r="H249" s="854" t="str">
        <f t="shared" si="9"/>
        <v>MCI-00668Laboratory supply chain systems</v>
      </c>
      <c r="I249" s="855" t="str">
        <f t="shared" si="10"/>
        <v>MCI-00813</v>
      </c>
      <c r="J249" s="163" t="s">
        <v>753</v>
      </c>
    </row>
    <row r="250" spans="1:10" s="9" customFormat="1" x14ac:dyDescent="0.25">
      <c r="A250" s="163" t="s">
        <v>2210</v>
      </c>
      <c r="B250" s="855" t="s">
        <v>2614</v>
      </c>
      <c r="C250" s="855" t="s">
        <v>2615</v>
      </c>
      <c r="D250" s="855"/>
      <c r="E250" s="163" t="s">
        <v>2616</v>
      </c>
      <c r="F250" s="855" t="str">
        <f t="shared" si="7"/>
        <v>MCI-00809</v>
      </c>
      <c r="G250" s="163" t="str">
        <f t="shared" si="8"/>
        <v>MCI-00668National laboratory governance and management structures</v>
      </c>
      <c r="H250" s="854" t="str">
        <f t="shared" si="9"/>
        <v>MCI-00668National laboratory governance and management structures</v>
      </c>
      <c r="I250" s="855" t="str">
        <f t="shared" si="10"/>
        <v>MCI-00809</v>
      </c>
      <c r="J250" s="163" t="s">
        <v>753</v>
      </c>
    </row>
    <row r="251" spans="1:10" s="9" customFormat="1" x14ac:dyDescent="0.25">
      <c r="A251" s="163" t="s">
        <v>2210</v>
      </c>
      <c r="B251" s="855" t="s">
        <v>2617</v>
      </c>
      <c r="C251" s="855" t="s">
        <v>2618</v>
      </c>
      <c r="D251" s="855"/>
      <c r="E251" s="163" t="s">
        <v>2619</v>
      </c>
      <c r="F251" s="855" t="str">
        <f t="shared" si="7"/>
        <v>MCI-00811</v>
      </c>
      <c r="G251" s="163" t="str">
        <f t="shared" si="8"/>
        <v>MCI-00668Quality management systems and accreditation</v>
      </c>
      <c r="H251" s="854" t="str">
        <f t="shared" si="9"/>
        <v>MCI-00668Quality management systems and accreditation</v>
      </c>
      <c r="I251" s="855" t="str">
        <f t="shared" si="10"/>
        <v>MCI-00811</v>
      </c>
      <c r="J251" s="163" t="s">
        <v>753</v>
      </c>
    </row>
    <row r="252" spans="1:10" s="9" customFormat="1" x14ac:dyDescent="0.25">
      <c r="A252" s="163" t="s">
        <v>2132</v>
      </c>
      <c r="B252" s="855" t="s">
        <v>2620</v>
      </c>
      <c r="C252" s="855" t="s">
        <v>2131</v>
      </c>
      <c r="D252" s="855"/>
      <c r="E252" s="163" t="s">
        <v>2621</v>
      </c>
      <c r="F252" s="855" t="str">
        <f t="shared" si="7"/>
        <v>MCI-00814</v>
      </c>
      <c r="G252" s="163" t="str">
        <f t="shared" si="8"/>
        <v>MCI-00669Payment for results</v>
      </c>
      <c r="H252" s="854" t="str">
        <f t="shared" si="9"/>
        <v>MCI-00669Payment for results</v>
      </c>
      <c r="I252" s="855" t="str">
        <f t="shared" si="10"/>
        <v>MCI-00814</v>
      </c>
      <c r="J252" s="163" t="s">
        <v>753</v>
      </c>
    </row>
    <row r="253" spans="1:10" s="9" customFormat="1" x14ac:dyDescent="0.25">
      <c r="A253" s="163" t="s">
        <v>2120</v>
      </c>
      <c r="B253" s="855" t="s">
        <v>2622</v>
      </c>
      <c r="C253" s="855" t="s">
        <v>2623</v>
      </c>
      <c r="D253" s="855"/>
      <c r="E253" s="163" t="s">
        <v>2624</v>
      </c>
      <c r="F253" s="855" t="str">
        <f t="shared" si="7"/>
        <v>MCI-01268</v>
      </c>
      <c r="G253" s="163" t="str">
        <f t="shared" si="8"/>
        <v>MCI-01236Case management, clinical operations and therapeutics</v>
      </c>
      <c r="H253" s="854" t="str">
        <f t="shared" si="9"/>
        <v>MCI-01236Case management, clinical operations and therapeutics</v>
      </c>
      <c r="I253" s="855" t="str">
        <f t="shared" si="10"/>
        <v>MCI-01268</v>
      </c>
      <c r="J253" s="163" t="s">
        <v>753</v>
      </c>
    </row>
    <row r="254" spans="1:10" s="9" customFormat="1" x14ac:dyDescent="0.25">
      <c r="A254" s="163" t="s">
        <v>2120</v>
      </c>
      <c r="B254" s="855" t="s">
        <v>2625</v>
      </c>
      <c r="C254" s="855" t="s">
        <v>2626</v>
      </c>
      <c r="D254" s="855"/>
      <c r="E254" s="163" t="s">
        <v>2627</v>
      </c>
      <c r="F254" s="855" t="str">
        <f t="shared" si="7"/>
        <v>MCI-01260</v>
      </c>
      <c r="G254" s="163" t="str">
        <f t="shared" si="8"/>
        <v>MCI-01236Country-level coordination and planning</v>
      </c>
      <c r="H254" s="854" t="str">
        <f t="shared" si="9"/>
        <v>MCI-01236Country-level coordination and planning</v>
      </c>
      <c r="I254" s="855" t="str">
        <f t="shared" si="10"/>
        <v>MCI-01260</v>
      </c>
      <c r="J254" s="163" t="s">
        <v>753</v>
      </c>
    </row>
    <row r="255" spans="1:10" s="9" customFormat="1" x14ac:dyDescent="0.25">
      <c r="A255" s="163" t="s">
        <v>2120</v>
      </c>
      <c r="B255" s="855" t="s">
        <v>2628</v>
      </c>
      <c r="C255" s="855" t="s">
        <v>2629</v>
      </c>
      <c r="D255" s="855"/>
      <c r="E255" s="163" t="s">
        <v>2630</v>
      </c>
      <c r="F255" s="855" t="str">
        <f t="shared" si="7"/>
        <v>MCI-01264</v>
      </c>
      <c r="G255" s="163" t="str">
        <f t="shared" si="8"/>
        <v>MCI-01236COVID Diagnostics and testing</v>
      </c>
      <c r="H255" s="854" t="str">
        <f t="shared" si="9"/>
        <v>MCI-01236COVID Diagnostics and testing</v>
      </c>
      <c r="I255" s="855" t="str">
        <f t="shared" si="10"/>
        <v>MCI-01264</v>
      </c>
      <c r="J255" s="163" t="s">
        <v>753</v>
      </c>
    </row>
    <row r="256" spans="1:10" s="9" customFormat="1" x14ac:dyDescent="0.25">
      <c r="A256" s="163" t="s">
        <v>2120</v>
      </c>
      <c r="B256" s="855" t="s">
        <v>2631</v>
      </c>
      <c r="C256" s="855" t="s">
        <v>2632</v>
      </c>
      <c r="D256" s="855"/>
      <c r="E256" s="163" t="s">
        <v>2633</v>
      </c>
      <c r="F256" s="855" t="str">
        <f t="shared" si="7"/>
        <v>MCI-01237</v>
      </c>
      <c r="G256" s="163" t="str">
        <f t="shared" si="8"/>
        <v>MCI-01236COVID-19 control and containment including health systems strengthening</v>
      </c>
      <c r="H256" s="854" t="str">
        <f t="shared" si="9"/>
        <v>MCI-01236COVID-19 control and containment including health systems strengthening</v>
      </c>
      <c r="I256" s="855" t="str">
        <f t="shared" si="10"/>
        <v>MCI-01237</v>
      </c>
      <c r="J256" s="163" t="s">
        <v>753</v>
      </c>
    </row>
    <row r="257" spans="1:10" s="9" customFormat="1" x14ac:dyDescent="0.25">
      <c r="A257" s="163" t="s">
        <v>2120</v>
      </c>
      <c r="B257" s="855" t="s">
        <v>2634</v>
      </c>
      <c r="C257" s="855" t="s">
        <v>2635</v>
      </c>
      <c r="D257" s="855"/>
      <c r="E257" s="163" t="s">
        <v>2636</v>
      </c>
      <c r="F257" s="855" t="str">
        <f t="shared" si="7"/>
        <v>MCI-01277</v>
      </c>
      <c r="G257" s="163" t="str">
        <f t="shared" si="8"/>
        <v>MCI-01236COVID-19 CSS: Community-based organizations institutional capacity building</v>
      </c>
      <c r="H257" s="854" t="str">
        <f t="shared" si="9"/>
        <v>MCI-01236COVID-19 CSS: Community-based organizations institutional capacity building</v>
      </c>
      <c r="I257" s="855" t="str">
        <f t="shared" si="10"/>
        <v>MCI-01277</v>
      </c>
      <c r="J257" s="163" t="s">
        <v>753</v>
      </c>
    </row>
    <row r="258" spans="1:10" s="9" customFormat="1" x14ac:dyDescent="0.25">
      <c r="A258" s="163" t="s">
        <v>2120</v>
      </c>
      <c r="B258" s="855" t="s">
        <v>2637</v>
      </c>
      <c r="C258" s="855" t="s">
        <v>2638</v>
      </c>
      <c r="D258" s="855"/>
      <c r="E258" s="163" t="s">
        <v>2639</v>
      </c>
      <c r="F258" s="855" t="str">
        <f t="shared" si="7"/>
        <v>MCI-01275</v>
      </c>
      <c r="G258" s="163" t="str">
        <f t="shared" si="8"/>
        <v>MCI-01236COVID-19 CSS: Community-led advocacy and research</v>
      </c>
      <c r="H258" s="854" t="str">
        <f t="shared" si="9"/>
        <v>MCI-01236COVID-19 CSS: Community-led advocacy and research</v>
      </c>
      <c r="I258" s="855" t="str">
        <f t="shared" si="10"/>
        <v>MCI-01275</v>
      </c>
      <c r="J258" s="163" t="s">
        <v>753</v>
      </c>
    </row>
    <row r="259" spans="1:10" s="9" customFormat="1" x14ac:dyDescent="0.25">
      <c r="A259" s="163" t="s">
        <v>2120</v>
      </c>
      <c r="B259" s="855" t="s">
        <v>2640</v>
      </c>
      <c r="C259" s="855" t="s">
        <v>2641</v>
      </c>
      <c r="D259" s="855"/>
      <c r="E259" s="163" t="s">
        <v>2642</v>
      </c>
      <c r="F259" s="855" t="str">
        <f t="shared" si="7"/>
        <v>MCI-01274</v>
      </c>
      <c r="G259" s="163" t="str">
        <f t="shared" si="8"/>
        <v>MCI-01236COVID-19 CSS: Community-led monitoring</v>
      </c>
      <c r="H259" s="854" t="str">
        <f t="shared" si="9"/>
        <v>MCI-01236COVID-19 CSS: Community-led monitoring</v>
      </c>
      <c r="I259" s="855" t="str">
        <f t="shared" si="10"/>
        <v>MCI-01274</v>
      </c>
      <c r="J259" s="163" t="s">
        <v>753</v>
      </c>
    </row>
    <row r="260" spans="1:10" s="9" customFormat="1" x14ac:dyDescent="0.25">
      <c r="A260" s="163" t="s">
        <v>2120</v>
      </c>
      <c r="B260" s="855" t="s">
        <v>2643</v>
      </c>
      <c r="C260" s="855" t="s">
        <v>2644</v>
      </c>
      <c r="D260" s="855"/>
      <c r="E260" s="163" t="s">
        <v>2645</v>
      </c>
      <c r="F260" s="855" t="str">
        <f t="shared" si="7"/>
        <v>MCI-01276</v>
      </c>
      <c r="G260" s="163" t="str">
        <f t="shared" si="8"/>
        <v>MCI-01236COVID-19 CSS: Social mobilization</v>
      </c>
      <c r="H260" s="854" t="str">
        <f t="shared" si="9"/>
        <v>MCI-01236COVID-19 CSS: Social mobilization</v>
      </c>
      <c r="I260" s="855" t="str">
        <f t="shared" si="10"/>
        <v>MCI-01276</v>
      </c>
      <c r="J260" s="163" t="s">
        <v>753</v>
      </c>
    </row>
    <row r="261" spans="1:10" s="9" customFormat="1" x14ac:dyDescent="0.25">
      <c r="A261" s="163" t="s">
        <v>2120</v>
      </c>
      <c r="B261" s="855" t="s">
        <v>2646</v>
      </c>
      <c r="C261" s="855" t="s">
        <v>2647</v>
      </c>
      <c r="D261" s="855"/>
      <c r="E261" s="163" t="s">
        <v>2648</v>
      </c>
      <c r="F261" s="855" t="str">
        <f t="shared" si="7"/>
        <v>MCI-01272</v>
      </c>
      <c r="G261" s="163" t="str">
        <f t="shared" si="8"/>
        <v>MCI-01236Gender-based violence prevention and post violence care (COVID-19)</v>
      </c>
      <c r="H261" s="854" t="str">
        <f t="shared" si="9"/>
        <v>MCI-01236Gender-based violence prevention and post violence care (COVID-19)</v>
      </c>
      <c r="I261" s="855" t="str">
        <f t="shared" si="10"/>
        <v>MCI-01272</v>
      </c>
      <c r="J261" s="163" t="s">
        <v>753</v>
      </c>
    </row>
    <row r="262" spans="1:10" s="9" customFormat="1" x14ac:dyDescent="0.25">
      <c r="A262" s="163" t="s">
        <v>2120</v>
      </c>
      <c r="B262" s="855" t="s">
        <v>2649</v>
      </c>
      <c r="C262" s="855" t="s">
        <v>2650</v>
      </c>
      <c r="D262" s="855"/>
      <c r="E262" s="163" t="s">
        <v>2651</v>
      </c>
      <c r="F262" s="855" t="str">
        <f t="shared" si="7"/>
        <v>MCI-01267</v>
      </c>
      <c r="G262" s="163" t="str">
        <f t="shared" si="8"/>
        <v>MCI-01236Health products and waste management systems</v>
      </c>
      <c r="H262" s="854" t="str">
        <f t="shared" si="9"/>
        <v>MCI-01236Health products and waste management systems</v>
      </c>
      <c r="I262" s="855" t="str">
        <f t="shared" si="10"/>
        <v>MCI-01267</v>
      </c>
      <c r="J262" s="163" t="s">
        <v>753</v>
      </c>
    </row>
    <row r="263" spans="1:10" s="9" customFormat="1" x14ac:dyDescent="0.25">
      <c r="A263" s="163" t="s">
        <v>2120</v>
      </c>
      <c r="B263" s="855" t="s">
        <v>2652</v>
      </c>
      <c r="C263" s="855" t="s">
        <v>2653</v>
      </c>
      <c r="D263" s="855"/>
      <c r="E263" s="163" t="s">
        <v>2654</v>
      </c>
      <c r="F263" s="855" t="str">
        <f t="shared" si="7"/>
        <v>MCI-01266</v>
      </c>
      <c r="G263" s="163" t="str">
        <f t="shared" si="8"/>
        <v>MCI-01236Infection prevention and control and protection of the health workforce</v>
      </c>
      <c r="H263" s="854" t="str">
        <f t="shared" si="9"/>
        <v>MCI-01236Infection prevention and control and protection of the health workforce</v>
      </c>
      <c r="I263" s="855" t="str">
        <f t="shared" si="10"/>
        <v>MCI-01266</v>
      </c>
      <c r="J263" s="163" t="s">
        <v>753</v>
      </c>
    </row>
    <row r="264" spans="1:10" s="9" customFormat="1" x14ac:dyDescent="0.25">
      <c r="A264" s="163" t="s">
        <v>2120</v>
      </c>
      <c r="B264" s="855" t="s">
        <v>2655</v>
      </c>
      <c r="C264" s="855" t="s">
        <v>2656</v>
      </c>
      <c r="D264" s="855"/>
      <c r="E264" s="163" t="s">
        <v>2657</v>
      </c>
      <c r="F264" s="855" t="str">
        <f t="shared" si="7"/>
        <v>MCI-01265</v>
      </c>
      <c r="G264" s="163" t="str">
        <f t="shared" si="8"/>
        <v>MCI-01236Laboratory systems</v>
      </c>
      <c r="H264" s="854" t="str">
        <f t="shared" si="9"/>
        <v>MCI-01236Laboratory systems</v>
      </c>
      <c r="I264" s="855" t="str">
        <f t="shared" si="10"/>
        <v>MCI-01265</v>
      </c>
      <c r="J264" s="163" t="s">
        <v>753</v>
      </c>
    </row>
    <row r="265" spans="1:10" s="9" customFormat="1" x14ac:dyDescent="0.25">
      <c r="A265" s="163" t="s">
        <v>2120</v>
      </c>
      <c r="B265" s="855" t="s">
        <v>2658</v>
      </c>
      <c r="C265" s="855" t="s">
        <v>2659</v>
      </c>
      <c r="D265" s="855"/>
      <c r="E265" s="163" t="s">
        <v>2660</v>
      </c>
      <c r="F265" s="855" t="str">
        <f t="shared" si="7"/>
        <v>MCI-01269</v>
      </c>
      <c r="G265" s="163" t="str">
        <f t="shared" si="8"/>
        <v>MCI-01236Mitigation for HIV programs</v>
      </c>
      <c r="H265" s="854" t="str">
        <f t="shared" si="9"/>
        <v>MCI-01236Mitigation for HIV programs</v>
      </c>
      <c r="I265" s="855" t="str">
        <f t="shared" si="10"/>
        <v>MCI-01269</v>
      </c>
      <c r="J265" s="163" t="s">
        <v>753</v>
      </c>
    </row>
    <row r="266" spans="1:10" s="9" customFormat="1" x14ac:dyDescent="0.25">
      <c r="A266" s="163" t="s">
        <v>2120</v>
      </c>
      <c r="B266" s="855" t="s">
        <v>2661</v>
      </c>
      <c r="C266" s="855" t="s">
        <v>2662</v>
      </c>
      <c r="D266" s="855"/>
      <c r="E266" s="163" t="s">
        <v>2663</v>
      </c>
      <c r="F266" s="855" t="str">
        <f t="shared" si="7"/>
        <v>MCI-01271</v>
      </c>
      <c r="G266" s="163" t="str">
        <f t="shared" si="8"/>
        <v>MCI-01236Mitigation for Malaria programs</v>
      </c>
      <c r="H266" s="854" t="str">
        <f t="shared" si="9"/>
        <v>MCI-01236Mitigation for Malaria programs</v>
      </c>
      <c r="I266" s="855" t="str">
        <f t="shared" si="10"/>
        <v>MCI-01271</v>
      </c>
      <c r="J266" s="163" t="s">
        <v>753</v>
      </c>
    </row>
    <row r="267" spans="1:10" s="9" customFormat="1" x14ac:dyDescent="0.25">
      <c r="A267" s="163" t="s">
        <v>2120</v>
      </c>
      <c r="B267" s="855" t="s">
        <v>2664</v>
      </c>
      <c r="C267" s="855" t="s">
        <v>2665</v>
      </c>
      <c r="D267" s="855"/>
      <c r="E267" s="163" t="s">
        <v>2666</v>
      </c>
      <c r="F267" s="855" t="str">
        <f t="shared" si="7"/>
        <v>MCI-01270</v>
      </c>
      <c r="G267" s="163" t="str">
        <f t="shared" si="8"/>
        <v>MCI-01236Mitigation for TB programs</v>
      </c>
      <c r="H267" s="854" t="str">
        <f t="shared" si="9"/>
        <v>MCI-01236Mitigation for TB programs</v>
      </c>
      <c r="I267" s="855" t="str">
        <f t="shared" si="10"/>
        <v>MCI-01270</v>
      </c>
      <c r="J267" s="163" t="s">
        <v>753</v>
      </c>
    </row>
    <row r="268" spans="1:10" s="9" customFormat="1" x14ac:dyDescent="0.25">
      <c r="A268" s="163" t="s">
        <v>2120</v>
      </c>
      <c r="B268" s="855" t="s">
        <v>2667</v>
      </c>
      <c r="C268" s="855" t="s">
        <v>2668</v>
      </c>
      <c r="D268" s="855"/>
      <c r="E268" s="163" t="s">
        <v>2669</v>
      </c>
      <c r="F268" s="855" t="str">
        <f t="shared" si="7"/>
        <v>MCI-01273</v>
      </c>
      <c r="G268" s="163" t="str">
        <f t="shared" si="8"/>
        <v>MCI-01236Respond to human rights and gender related barriers to services</v>
      </c>
      <c r="H268" s="854" t="str">
        <f t="shared" si="9"/>
        <v>MCI-01236Respond to human rights and gender related barriers to services</v>
      </c>
      <c r="I268" s="855" t="str">
        <f t="shared" si="10"/>
        <v>MCI-01273</v>
      </c>
      <c r="J268" s="163" t="s">
        <v>753</v>
      </c>
    </row>
    <row r="269" spans="1:10" s="9" customFormat="1" x14ac:dyDescent="0.25">
      <c r="A269" s="163" t="s">
        <v>2120</v>
      </c>
      <c r="B269" s="855" t="s">
        <v>2670</v>
      </c>
      <c r="C269" s="855" t="s">
        <v>2671</v>
      </c>
      <c r="D269" s="855"/>
      <c r="E269" s="163" t="s">
        <v>2672</v>
      </c>
      <c r="F269" s="855" t="str">
        <f t="shared" si="7"/>
        <v>MCI-01261</v>
      </c>
      <c r="G269" s="163" t="str">
        <f t="shared" si="8"/>
        <v>MCI-01236Risk communication</v>
      </c>
      <c r="H269" s="854" t="str">
        <f t="shared" si="9"/>
        <v>MCI-01236Risk communication</v>
      </c>
      <c r="I269" s="855" t="str">
        <f t="shared" si="10"/>
        <v>MCI-01261</v>
      </c>
      <c r="J269" s="163" t="s">
        <v>753</v>
      </c>
    </row>
    <row r="270" spans="1:10" s="9" customFormat="1" x14ac:dyDescent="0.25">
      <c r="A270" s="163" t="s">
        <v>2120</v>
      </c>
      <c r="B270" s="855" t="s">
        <v>2673</v>
      </c>
      <c r="C270" s="855" t="s">
        <v>2674</v>
      </c>
      <c r="D270" s="855"/>
      <c r="E270" s="163" t="s">
        <v>2675</v>
      </c>
      <c r="F270" s="855" t="str">
        <f t="shared" si="7"/>
        <v>MCI-01238</v>
      </c>
      <c r="G270" s="163" t="str">
        <f t="shared" si="8"/>
        <v>MCI-01236Risk mitigation for disease programs</v>
      </c>
      <c r="H270" s="854" t="str">
        <f t="shared" si="9"/>
        <v>MCI-01236Risk mitigation for disease programs</v>
      </c>
      <c r="I270" s="855" t="str">
        <f t="shared" si="10"/>
        <v>MCI-01238</v>
      </c>
      <c r="J270" s="163" t="s">
        <v>753</v>
      </c>
    </row>
    <row r="271" spans="1:10" s="9" customFormat="1" x14ac:dyDescent="0.25">
      <c r="A271" s="163" t="s">
        <v>2120</v>
      </c>
      <c r="B271" s="855" t="s">
        <v>2676</v>
      </c>
      <c r="C271" s="855" t="s">
        <v>2677</v>
      </c>
      <c r="D271" s="855"/>
      <c r="E271" s="163" t="s">
        <v>2678</v>
      </c>
      <c r="F271" s="855" t="str">
        <f t="shared" si="7"/>
        <v>MCI-01263</v>
      </c>
      <c r="G271" s="163" t="str">
        <f t="shared" si="8"/>
        <v>MCI-01236Surveillance systems</v>
      </c>
      <c r="H271" s="854" t="str">
        <f t="shared" si="9"/>
        <v>MCI-01236Surveillance systems</v>
      </c>
      <c r="I271" s="855" t="str">
        <f t="shared" si="10"/>
        <v>MCI-01263</v>
      </c>
      <c r="J271" s="163" t="s">
        <v>753</v>
      </c>
    </row>
    <row r="272" spans="1:10" s="9" customFormat="1" x14ac:dyDescent="0.25">
      <c r="A272" s="163" t="s">
        <v>2120</v>
      </c>
      <c r="B272" s="855" t="s">
        <v>2679</v>
      </c>
      <c r="C272" s="855" t="s">
        <v>2680</v>
      </c>
      <c r="D272" s="855"/>
      <c r="E272" s="163" t="s">
        <v>2681</v>
      </c>
      <c r="F272" s="855" t="str">
        <f t="shared" si="7"/>
        <v>MCI-01262</v>
      </c>
      <c r="G272" s="163" t="str">
        <f t="shared" si="8"/>
        <v>MCI-01236Surveillance: Epidemiological investigation and contact tracing</v>
      </c>
      <c r="H272" s="854" t="str">
        <f t="shared" si="9"/>
        <v>MCI-01236Surveillance: Epidemiological investigation and contact tracing</v>
      </c>
      <c r="I272" s="855" t="str">
        <f t="shared" si="10"/>
        <v>MCI-01262</v>
      </c>
      <c r="J272" s="163" t="s">
        <v>753</v>
      </c>
    </row>
    <row r="273" spans="1:3" ht="13" x14ac:dyDescent="0.3">
      <c r="B273" s="2"/>
    </row>
    <row r="274" spans="1:3" ht="13" hidden="1" x14ac:dyDescent="0.3">
      <c r="A274" s="6"/>
    </row>
    <row r="275" spans="1:3" hidden="1" x14ac:dyDescent="0.25"/>
    <row r="276" spans="1:3" hidden="1" x14ac:dyDescent="0.25"/>
    <row r="277" spans="1:3" hidden="1" x14ac:dyDescent="0.25"/>
    <row r="278" spans="1:3" hidden="1" x14ac:dyDescent="0.25"/>
    <row r="279" spans="1:3" ht="13" x14ac:dyDescent="0.3">
      <c r="A279" s="6" t="s">
        <v>177</v>
      </c>
    </row>
    <row r="280" spans="1:3" x14ac:dyDescent="0.25">
      <c r="A280" s="8" t="s">
        <v>178</v>
      </c>
      <c r="B280" s="199" t="s">
        <v>822</v>
      </c>
    </row>
    <row r="281" spans="1:3" x14ac:dyDescent="0.25">
      <c r="A281" s="1" t="s">
        <v>39</v>
      </c>
      <c r="B281" s="199" t="s">
        <v>823</v>
      </c>
      <c r="C281" s="1" t="s">
        <v>824</v>
      </c>
    </row>
    <row r="282" spans="1:3" x14ac:dyDescent="0.25">
      <c r="A282" s="1" t="s">
        <v>179</v>
      </c>
      <c r="B282" s="199"/>
    </row>
    <row r="283" spans="1:3" x14ac:dyDescent="0.25">
      <c r="A283" s="1" t="s">
        <v>821</v>
      </c>
    </row>
    <row r="284" spans="1:3" ht="13" x14ac:dyDescent="0.3">
      <c r="A284" s="6" t="s">
        <v>180</v>
      </c>
    </row>
    <row r="285" spans="1:3" x14ac:dyDescent="0.25">
      <c r="A285" s="1" t="s">
        <v>181</v>
      </c>
      <c r="B285" s="199" t="s">
        <v>822</v>
      </c>
    </row>
    <row r="286" spans="1:3" x14ac:dyDescent="0.25">
      <c r="A286" s="1" t="s">
        <v>173</v>
      </c>
      <c r="B286" s="199" t="s">
        <v>823</v>
      </c>
      <c r="C286" s="1" t="s">
        <v>824</v>
      </c>
    </row>
    <row r="287" spans="1:3" s="9" customFormat="1" x14ac:dyDescent="0.25"/>
    <row r="288" spans="1:3" s="9" customFormat="1" hidden="1" x14ac:dyDescent="0.25"/>
    <row r="289" spans="1:3" s="9" customFormat="1" hidden="1" x14ac:dyDescent="0.25"/>
    <row r="290" spans="1:3" s="9" customFormat="1" hidden="1" x14ac:dyDescent="0.25"/>
    <row r="291" spans="1:3" hidden="1" x14ac:dyDescent="0.25"/>
    <row r="292" spans="1:3" ht="13" x14ac:dyDescent="0.3">
      <c r="A292" s="6" t="s">
        <v>183</v>
      </c>
    </row>
    <row r="293" spans="1:3" x14ac:dyDescent="0.25">
      <c r="A293" s="159" t="s">
        <v>173</v>
      </c>
      <c r="B293" s="159" t="s">
        <v>185</v>
      </c>
      <c r="C293" s="159" t="s">
        <v>186</v>
      </c>
    </row>
    <row r="294" spans="1:3" hidden="1" x14ac:dyDescent="0.25">
      <c r="A294" s="159" t="s">
        <v>172</v>
      </c>
      <c r="B294" s="159" t="s">
        <v>184</v>
      </c>
      <c r="C294" s="159" t="s">
        <v>47</v>
      </c>
    </row>
    <row r="295" spans="1:3" s="9" customFormat="1" x14ac:dyDescent="0.25">
      <c r="A295" s="159"/>
      <c r="B295" s="159"/>
      <c r="C295" s="159"/>
    </row>
    <row r="296" spans="1:3" s="9" customFormat="1" x14ac:dyDescent="0.25">
      <c r="A296" s="159" t="s">
        <v>4716</v>
      </c>
      <c r="B296" s="159"/>
      <c r="C296" s="159" t="s">
        <v>4717</v>
      </c>
    </row>
    <row r="297" spans="1:3" s="9" customFormat="1" x14ac:dyDescent="0.25">
      <c r="A297" s="159" t="s">
        <v>4718</v>
      </c>
      <c r="B297" s="159"/>
      <c r="C297" s="159" t="s">
        <v>4719</v>
      </c>
    </row>
    <row r="298" spans="1:3" s="9" customFormat="1" x14ac:dyDescent="0.25">
      <c r="A298" s="159" t="s">
        <v>4720</v>
      </c>
      <c r="B298" s="159"/>
      <c r="C298" s="159" t="s">
        <v>4721</v>
      </c>
    </row>
    <row r="299" spans="1:3" s="9" customFormat="1" x14ac:dyDescent="0.25">
      <c r="A299" s="159" t="s">
        <v>4722</v>
      </c>
      <c r="B299" s="159"/>
      <c r="C299" s="159" t="s">
        <v>4723</v>
      </c>
    </row>
    <row r="300" spans="1:3" s="9" customFormat="1" x14ac:dyDescent="0.25">
      <c r="A300" s="159" t="s">
        <v>4724</v>
      </c>
      <c r="B300" s="159"/>
      <c r="C300" s="159" t="s">
        <v>4725</v>
      </c>
    </row>
    <row r="301" spans="1:3" s="9" customFormat="1" x14ac:dyDescent="0.25">
      <c r="A301" s="159"/>
      <c r="B301" s="159"/>
      <c r="C301" s="159"/>
    </row>
    <row r="302" spans="1:3" s="9" customFormat="1" x14ac:dyDescent="0.25">
      <c r="A302" s="159" t="s">
        <v>4726</v>
      </c>
      <c r="B302" s="159"/>
      <c r="C302" s="159" t="s">
        <v>4727</v>
      </c>
    </row>
    <row r="303" spans="1:3" s="9" customFormat="1" x14ac:dyDescent="0.25">
      <c r="A303" s="159" t="s">
        <v>4728</v>
      </c>
      <c r="B303" s="159"/>
      <c r="C303" s="159" t="s">
        <v>4729</v>
      </c>
    </row>
    <row r="304" spans="1:3" s="9" customFormat="1" x14ac:dyDescent="0.25">
      <c r="A304" s="159" t="s">
        <v>4730</v>
      </c>
      <c r="B304" s="159"/>
      <c r="C304" s="159" t="s">
        <v>4731</v>
      </c>
    </row>
    <row r="305" spans="1:3" s="9" customFormat="1" x14ac:dyDescent="0.25">
      <c r="A305" s="159" t="s">
        <v>4732</v>
      </c>
      <c r="B305" s="159"/>
      <c r="C305" s="159" t="s">
        <v>4733</v>
      </c>
    </row>
    <row r="306" spans="1:3" s="9" customFormat="1" x14ac:dyDescent="0.25">
      <c r="A306" s="159" t="s">
        <v>4734</v>
      </c>
      <c r="B306" s="159"/>
      <c r="C306" s="159" t="s">
        <v>4735</v>
      </c>
    </row>
    <row r="307" spans="1:3" s="9" customFormat="1" x14ac:dyDescent="0.25">
      <c r="A307" s="159"/>
      <c r="B307" s="159"/>
      <c r="C307" s="159"/>
    </row>
    <row r="308" spans="1:3" s="9" customFormat="1" x14ac:dyDescent="0.25">
      <c r="A308" s="159"/>
      <c r="B308" s="159"/>
      <c r="C308" s="159"/>
    </row>
    <row r="309" spans="1:3" s="9" customFormat="1" x14ac:dyDescent="0.25">
      <c r="A309" s="159" t="s">
        <v>4724</v>
      </c>
      <c r="B309" s="159"/>
      <c r="C309" s="159" t="s">
        <v>4725</v>
      </c>
    </row>
    <row r="310" spans="1:3" s="9" customFormat="1" x14ac:dyDescent="0.25">
      <c r="A310" s="159"/>
      <c r="B310" s="159"/>
      <c r="C310" s="159"/>
    </row>
    <row r="311" spans="1:3" s="9" customFormat="1" x14ac:dyDescent="0.25">
      <c r="A311" s="159"/>
      <c r="B311" s="159"/>
      <c r="C311" s="159"/>
    </row>
    <row r="312" spans="1:3" s="9" customFormat="1" x14ac:dyDescent="0.25">
      <c r="A312" s="159"/>
      <c r="B312" s="159"/>
      <c r="C312" s="159"/>
    </row>
    <row r="313" spans="1:3" s="9" customFormat="1" x14ac:dyDescent="0.25">
      <c r="A313" s="159"/>
      <c r="B313" s="159"/>
      <c r="C313" s="159"/>
    </row>
    <row r="314" spans="1:3" s="9" customFormat="1" x14ac:dyDescent="0.25">
      <c r="A314" s="159"/>
      <c r="B314" s="159"/>
      <c r="C314" s="159"/>
    </row>
    <row r="315" spans="1:3" s="9" customFormat="1" x14ac:dyDescent="0.25">
      <c r="A315" s="159"/>
      <c r="B315" s="159"/>
      <c r="C315" s="159"/>
    </row>
    <row r="316" spans="1:3" s="9" customFormat="1" x14ac:dyDescent="0.25">
      <c r="A316" s="159"/>
      <c r="B316" s="159"/>
      <c r="C316" s="159"/>
    </row>
    <row r="317" spans="1:3" s="9" customFormat="1" x14ac:dyDescent="0.25">
      <c r="A317" s="159"/>
      <c r="B317" s="159"/>
      <c r="C317" s="159"/>
    </row>
    <row r="318" spans="1:3" s="9" customFormat="1" x14ac:dyDescent="0.25">
      <c r="A318" s="159"/>
      <c r="B318" s="159"/>
      <c r="C318" s="159"/>
    </row>
    <row r="319" spans="1:3" s="9" customFormat="1" x14ac:dyDescent="0.25">
      <c r="A319" s="159"/>
      <c r="B319" s="159"/>
      <c r="C319" s="159"/>
    </row>
    <row r="320" spans="1:3" s="9" customFormat="1" x14ac:dyDescent="0.25">
      <c r="A320" s="159"/>
      <c r="B320" s="159"/>
      <c r="C320" s="159"/>
    </row>
    <row r="321" spans="1:3" s="9" customFormat="1" x14ac:dyDescent="0.25">
      <c r="A321" s="159"/>
      <c r="B321" s="159"/>
      <c r="C321" s="159"/>
    </row>
    <row r="322" spans="1:3" s="9" customFormat="1" x14ac:dyDescent="0.25">
      <c r="A322" s="159"/>
      <c r="B322" s="159"/>
      <c r="C322" s="159"/>
    </row>
    <row r="323" spans="1:3" s="9" customFormat="1" x14ac:dyDescent="0.25">
      <c r="A323" s="159"/>
      <c r="B323" s="159"/>
      <c r="C323" s="159"/>
    </row>
    <row r="324" spans="1:3" s="9" customFormat="1" x14ac:dyDescent="0.25">
      <c r="A324" s="159"/>
      <c r="B324" s="159"/>
      <c r="C324" s="159"/>
    </row>
    <row r="325" spans="1:3" s="9" customFormat="1" x14ac:dyDescent="0.25">
      <c r="A325" s="159"/>
      <c r="B325" s="159"/>
      <c r="C325" s="159"/>
    </row>
    <row r="326" spans="1:3" s="9" customFormat="1" x14ac:dyDescent="0.25">
      <c r="A326" s="159"/>
      <c r="B326" s="159"/>
      <c r="C326" s="159"/>
    </row>
    <row r="327" spans="1:3" s="9" customFormat="1" x14ac:dyDescent="0.25">
      <c r="A327" s="159" t="s">
        <v>4736</v>
      </c>
      <c r="B327" s="159"/>
      <c r="C327" s="159" t="s">
        <v>4737</v>
      </c>
    </row>
    <row r="328" spans="1:3" s="9" customFormat="1" x14ac:dyDescent="0.25">
      <c r="A328" s="159" t="s">
        <v>4738</v>
      </c>
      <c r="B328" s="159"/>
      <c r="C328" s="159" t="s">
        <v>4739</v>
      </c>
    </row>
    <row r="329" spans="1:3" s="9" customFormat="1" x14ac:dyDescent="0.25">
      <c r="A329" s="159" t="s">
        <v>4740</v>
      </c>
      <c r="B329" s="159"/>
      <c r="C329" s="159" t="s">
        <v>4741</v>
      </c>
    </row>
    <row r="330" spans="1:3" s="9" customFormat="1" x14ac:dyDescent="0.25">
      <c r="A330" s="159" t="s">
        <v>4742</v>
      </c>
      <c r="B330" s="159"/>
      <c r="C330" s="159" t="s">
        <v>4743</v>
      </c>
    </row>
    <row r="331" spans="1:3" s="9" customFormat="1" x14ac:dyDescent="0.25">
      <c r="A331" s="159"/>
      <c r="B331" s="159"/>
      <c r="C331" s="159"/>
    </row>
    <row r="332" spans="1:3" s="9" customFormat="1" x14ac:dyDescent="0.25">
      <c r="A332" s="159"/>
      <c r="B332" s="159"/>
      <c r="C332" s="159"/>
    </row>
    <row r="333" spans="1:3" s="9" customFormat="1" x14ac:dyDescent="0.25">
      <c r="A333" s="159"/>
      <c r="B333" s="159"/>
      <c r="C333" s="159"/>
    </row>
    <row r="334" spans="1:3" s="9" customFormat="1" x14ac:dyDescent="0.25">
      <c r="A334" s="159" t="s">
        <v>4744</v>
      </c>
      <c r="B334" s="159"/>
      <c r="C334" s="159" t="s">
        <v>4745</v>
      </c>
    </row>
    <row r="335" spans="1:3" s="9" customFormat="1" x14ac:dyDescent="0.25">
      <c r="A335" s="159" t="s">
        <v>4746</v>
      </c>
      <c r="B335" s="159"/>
      <c r="C335" s="159" t="s">
        <v>4747</v>
      </c>
    </row>
    <row r="336" spans="1:3" s="9" customFormat="1" x14ac:dyDescent="0.25">
      <c r="A336" s="159" t="s">
        <v>4748</v>
      </c>
      <c r="B336" s="159"/>
      <c r="C336" s="159" t="s">
        <v>4749</v>
      </c>
    </row>
    <row r="337" spans="1:3" s="9" customFormat="1" x14ac:dyDescent="0.25">
      <c r="A337" s="159" t="s">
        <v>4750</v>
      </c>
      <c r="B337" s="159"/>
      <c r="C337" s="159" t="s">
        <v>4751</v>
      </c>
    </row>
    <row r="338" spans="1:3" s="9" customFormat="1" x14ac:dyDescent="0.25">
      <c r="A338" s="159" t="s">
        <v>4752</v>
      </c>
      <c r="B338" s="159"/>
      <c r="C338" s="159" t="s">
        <v>4753</v>
      </c>
    </row>
    <row r="339" spans="1:3" s="9" customFormat="1" x14ac:dyDescent="0.25">
      <c r="A339" s="159" t="s">
        <v>4754</v>
      </c>
      <c r="B339" s="159"/>
      <c r="C339" s="159" t="s">
        <v>4755</v>
      </c>
    </row>
    <row r="340" spans="1:3" s="9" customFormat="1" x14ac:dyDescent="0.25">
      <c r="A340" s="159" t="s">
        <v>4756</v>
      </c>
      <c r="B340" s="159"/>
      <c r="C340" s="159" t="s">
        <v>4757</v>
      </c>
    </row>
    <row r="341" spans="1:3" s="9" customFormat="1" x14ac:dyDescent="0.25">
      <c r="A341" s="159" t="s">
        <v>4758</v>
      </c>
      <c r="B341" s="159"/>
      <c r="C341" s="159" t="s">
        <v>4759</v>
      </c>
    </row>
    <row r="342" spans="1:3" s="9" customFormat="1" x14ac:dyDescent="0.25">
      <c r="A342" s="159" t="s">
        <v>4760</v>
      </c>
      <c r="B342" s="159"/>
      <c r="C342" s="159" t="s">
        <v>4761</v>
      </c>
    </row>
    <row r="343" spans="1:3" s="9" customFormat="1" x14ac:dyDescent="0.25">
      <c r="A343" s="159" t="s">
        <v>4762</v>
      </c>
      <c r="B343" s="159"/>
      <c r="C343" s="159" t="s">
        <v>4763</v>
      </c>
    </row>
    <row r="344" spans="1:3" s="9" customFormat="1" x14ac:dyDescent="0.25">
      <c r="A344" s="159" t="s">
        <v>4764</v>
      </c>
      <c r="B344" s="159"/>
      <c r="C344" s="159" t="s">
        <v>4765</v>
      </c>
    </row>
    <row r="345" spans="1:3" s="9" customFormat="1" x14ac:dyDescent="0.25">
      <c r="A345" s="159"/>
      <c r="B345" s="159"/>
      <c r="C345" s="159"/>
    </row>
    <row r="346" spans="1:3" s="9" customFormat="1" x14ac:dyDescent="0.25">
      <c r="A346" s="159"/>
      <c r="B346" s="159"/>
      <c r="C346" s="159"/>
    </row>
    <row r="347" spans="1:3" s="9" customFormat="1" x14ac:dyDescent="0.25">
      <c r="A347" s="159"/>
      <c r="B347" s="159"/>
      <c r="C347" s="159"/>
    </row>
    <row r="348" spans="1:3" s="9" customFormat="1" x14ac:dyDescent="0.25">
      <c r="A348" s="159"/>
      <c r="B348" s="159"/>
      <c r="C348" s="159"/>
    </row>
    <row r="349" spans="1:3" x14ac:dyDescent="0.25">
      <c r="A349" s="1" t="s">
        <v>390</v>
      </c>
    </row>
    <row r="350" spans="1:3" ht="13" x14ac:dyDescent="0.3">
      <c r="A350" s="6" t="s">
        <v>182</v>
      </c>
    </row>
    <row r="351" spans="1:3" x14ac:dyDescent="0.25">
      <c r="A351" s="1" t="s">
        <v>39</v>
      </c>
      <c r="B351" s="1" t="s">
        <v>170</v>
      </c>
      <c r="C351" s="1" t="s">
        <v>186</v>
      </c>
    </row>
    <row r="352" spans="1:3" hidden="1" x14ac:dyDescent="0.25">
      <c r="A352" s="1" t="s">
        <v>143</v>
      </c>
      <c r="B352" s="1" t="s">
        <v>169</v>
      </c>
      <c r="C352" s="1" t="s">
        <v>47</v>
      </c>
    </row>
    <row r="354" spans="1:10" ht="13" x14ac:dyDescent="0.3">
      <c r="A354" s="6" t="s">
        <v>197</v>
      </c>
    </row>
    <row r="355" spans="1:10" x14ac:dyDescent="0.25">
      <c r="A355" s="1" t="s">
        <v>198</v>
      </c>
      <c r="B355" s="199"/>
    </row>
    <row r="357" spans="1:10" ht="13" x14ac:dyDescent="0.3">
      <c r="A357" s="6" t="s">
        <v>216</v>
      </c>
    </row>
    <row r="358" spans="1:10" x14ac:dyDescent="0.25">
      <c r="A358" s="1" t="s">
        <v>215</v>
      </c>
      <c r="B358" s="1" t="b">
        <f>IFERROR(TRUE,FALSE)</f>
        <v>1</v>
      </c>
    </row>
    <row r="360" spans="1:10" ht="13" x14ac:dyDescent="0.3">
      <c r="A360" s="191" t="s">
        <v>365</v>
      </c>
    </row>
    <row r="361" spans="1:10" x14ac:dyDescent="0.25">
      <c r="B361" s="159" t="s">
        <v>48</v>
      </c>
      <c r="C361" s="159" t="s">
        <v>43</v>
      </c>
      <c r="D361" s="159" t="s">
        <v>284</v>
      </c>
      <c r="E361" s="159" t="s">
        <v>363</v>
      </c>
      <c r="F361" s="159" t="s">
        <v>107</v>
      </c>
      <c r="G361" s="159"/>
      <c r="H361" s="159"/>
      <c r="I361" s="159"/>
      <c r="J361" s="159" t="s">
        <v>282</v>
      </c>
    </row>
    <row r="362" spans="1:10" hidden="1" x14ac:dyDescent="0.25">
      <c r="B362" s="159" t="s">
        <v>47</v>
      </c>
      <c r="C362" s="160" t="s">
        <v>419</v>
      </c>
      <c r="D362" s="159" t="s">
        <v>283</v>
      </c>
      <c r="E362" s="159" t="s">
        <v>102</v>
      </c>
      <c r="F362" s="160" t="s">
        <v>79</v>
      </c>
      <c r="G362" s="159" t="str">
        <f>E362&amp;"|"&amp;C362</f>
        <v>[Module (Name)]|No  Applicate</v>
      </c>
      <c r="H362" s="159" t="str">
        <f>E362&amp;"|"&amp;F362</f>
        <v>[Module (Name)]|[Name ID]</v>
      </c>
      <c r="I362" s="159" t="str">
        <f>B362</f>
        <v>[Record ID]</v>
      </c>
      <c r="J362" s="159" t="s">
        <v>281</v>
      </c>
    </row>
    <row r="363" spans="1:10" s="9" customFormat="1" x14ac:dyDescent="0.25">
      <c r="B363" s="159" t="s">
        <v>5238</v>
      </c>
      <c r="C363" s="160" t="s">
        <v>5239</v>
      </c>
      <c r="D363" s="159" t="s">
        <v>753</v>
      </c>
      <c r="E363" s="159" t="s">
        <v>2365</v>
      </c>
      <c r="F363" s="160" t="s">
        <v>5240</v>
      </c>
      <c r="G363" s="159" t="str">
        <f t="shared" ref="G363:G426" si="11">E363&amp;"|"&amp;C363</f>
        <v>MCI-00670|Men who have sex with men</v>
      </c>
      <c r="H363" s="159" t="str">
        <f t="shared" ref="H363:H426" si="12">E363&amp;"|"&amp;F363</f>
        <v>MCI-00670|MCI-00815</v>
      </c>
      <c r="I363" s="159" t="str">
        <f t="shared" ref="I363:I426" si="13">B363</f>
        <v>a1O1R000006c5jpUAA</v>
      </c>
      <c r="J363" s="159" t="s">
        <v>5241</v>
      </c>
    </row>
    <row r="364" spans="1:10" s="9" customFormat="1" x14ac:dyDescent="0.25">
      <c r="B364" s="159" t="s">
        <v>5242</v>
      </c>
      <c r="C364" s="160" t="s">
        <v>5243</v>
      </c>
      <c r="D364" s="159" t="s">
        <v>753</v>
      </c>
      <c r="E364" s="159" t="s">
        <v>2365</v>
      </c>
      <c r="F364" s="160" t="s">
        <v>5244</v>
      </c>
      <c r="G364" s="159" t="str">
        <f t="shared" si="11"/>
        <v>MCI-00670|Sex workers and their clients</v>
      </c>
      <c r="H364" s="159" t="str">
        <f t="shared" si="12"/>
        <v>MCI-00670|MCI-00824</v>
      </c>
      <c r="I364" s="159" t="str">
        <f t="shared" si="13"/>
        <v>a1O1R000006c5jyUAA</v>
      </c>
      <c r="J364" s="159" t="s">
        <v>5241</v>
      </c>
    </row>
    <row r="365" spans="1:10" s="9" customFormat="1" x14ac:dyDescent="0.25">
      <c r="B365" s="159" t="s">
        <v>5245</v>
      </c>
      <c r="C365" s="160" t="s">
        <v>5246</v>
      </c>
      <c r="D365" s="159" t="s">
        <v>753</v>
      </c>
      <c r="E365" s="159" t="s">
        <v>2365</v>
      </c>
      <c r="F365" s="160" t="s">
        <v>5247</v>
      </c>
      <c r="G365" s="159" t="str">
        <f t="shared" si="11"/>
        <v>MCI-00670|Transgender people</v>
      </c>
      <c r="H365" s="159" t="str">
        <f t="shared" si="12"/>
        <v>MCI-00670|MCI-00833</v>
      </c>
      <c r="I365" s="159" t="str">
        <f t="shared" si="13"/>
        <v>a1O1R000006c5k7UAA</v>
      </c>
      <c r="J365" s="159" t="s">
        <v>5241</v>
      </c>
    </row>
    <row r="366" spans="1:10" s="9" customFormat="1" x14ac:dyDescent="0.25">
      <c r="B366" s="159" t="s">
        <v>5248</v>
      </c>
      <c r="C366" s="160" t="s">
        <v>5249</v>
      </c>
      <c r="D366" s="159" t="s">
        <v>753</v>
      </c>
      <c r="E366" s="159" t="s">
        <v>2365</v>
      </c>
      <c r="F366" s="160" t="s">
        <v>5250</v>
      </c>
      <c r="G366" s="159" t="str">
        <f t="shared" si="11"/>
        <v>MCI-00670|People who inject drugs and their partners</v>
      </c>
      <c r="H366" s="159" t="str">
        <f t="shared" si="12"/>
        <v>MCI-00670|MCI-00845</v>
      </c>
      <c r="I366" s="159" t="str">
        <f t="shared" si="13"/>
        <v>a1O1R000006c5kJUAQ</v>
      </c>
      <c r="J366" s="159" t="s">
        <v>5241</v>
      </c>
    </row>
    <row r="367" spans="1:10" s="9" customFormat="1" x14ac:dyDescent="0.25">
      <c r="B367" s="159" t="s">
        <v>5251</v>
      </c>
      <c r="C367" s="160" t="s">
        <v>5252</v>
      </c>
      <c r="D367" s="159" t="s">
        <v>753</v>
      </c>
      <c r="E367" s="159" t="s">
        <v>2365</v>
      </c>
      <c r="F367" s="160" t="s">
        <v>5253</v>
      </c>
      <c r="G367" s="159" t="str">
        <f t="shared" si="11"/>
        <v>MCI-00670|People in prisons and other closed settings</v>
      </c>
      <c r="H367" s="159" t="str">
        <f t="shared" si="12"/>
        <v>MCI-00670|MCI-00853</v>
      </c>
      <c r="I367" s="159" t="str">
        <f t="shared" si="13"/>
        <v>a1O1R000006c5kRUAQ</v>
      </c>
      <c r="J367" s="159" t="s">
        <v>5241</v>
      </c>
    </row>
    <row r="368" spans="1:10" s="9" customFormat="1" x14ac:dyDescent="0.25">
      <c r="B368" s="159" t="s">
        <v>5254</v>
      </c>
      <c r="C368" s="160" t="s">
        <v>5255</v>
      </c>
      <c r="D368" s="159" t="s">
        <v>753</v>
      </c>
      <c r="E368" s="159" t="s">
        <v>2365</v>
      </c>
      <c r="F368" s="160" t="s">
        <v>5256</v>
      </c>
      <c r="G368" s="159" t="str">
        <f t="shared" si="11"/>
        <v>MCI-00670|Other vulnerable populations</v>
      </c>
      <c r="H368" s="159" t="str">
        <f t="shared" si="12"/>
        <v>MCI-00670|MCI-00861</v>
      </c>
      <c r="I368" s="159" t="str">
        <f t="shared" si="13"/>
        <v>a1O1R000006c5kZUAQ</v>
      </c>
      <c r="J368" s="159" t="s">
        <v>5241</v>
      </c>
    </row>
    <row r="369" spans="2:10" s="9" customFormat="1" x14ac:dyDescent="0.25">
      <c r="B369" s="159" t="s">
        <v>5257</v>
      </c>
      <c r="C369" s="160" t="s">
        <v>5258</v>
      </c>
      <c r="D369" s="159" t="s">
        <v>753</v>
      </c>
      <c r="E369" s="159" t="s">
        <v>2365</v>
      </c>
      <c r="F369" s="160" t="s">
        <v>5259</v>
      </c>
      <c r="G369" s="159" t="str">
        <f t="shared" si="11"/>
        <v>MCI-00670|Adolescent girls and young women in high prevalence settings</v>
      </c>
      <c r="H369" s="159" t="str">
        <f t="shared" si="12"/>
        <v>MCI-00670|MCI-00864</v>
      </c>
      <c r="I369" s="159" t="str">
        <f t="shared" si="13"/>
        <v>a1O1R000006c5kcUAA</v>
      </c>
      <c r="J369" s="159" t="s">
        <v>5241</v>
      </c>
    </row>
    <row r="370" spans="2:10" s="9" customFormat="1" x14ac:dyDescent="0.25">
      <c r="B370" s="159" t="s">
        <v>5260</v>
      </c>
      <c r="C370" s="160" t="s">
        <v>5261</v>
      </c>
      <c r="D370" s="159" t="s">
        <v>753</v>
      </c>
      <c r="E370" s="159" t="s">
        <v>2365</v>
      </c>
      <c r="F370" s="160" t="s">
        <v>5262</v>
      </c>
      <c r="G370" s="159" t="str">
        <f t="shared" si="11"/>
        <v>MCI-00670|Men in high prevalence settings</v>
      </c>
      <c r="H370" s="159" t="str">
        <f t="shared" si="12"/>
        <v>MCI-00670|MCI-00874</v>
      </c>
      <c r="I370" s="159" t="str">
        <f t="shared" si="13"/>
        <v>a1O1R000006c5kmUAA</v>
      </c>
      <c r="J370" s="159" t="s">
        <v>5241</v>
      </c>
    </row>
    <row r="371" spans="2:10" s="9" customFormat="1" x14ac:dyDescent="0.25">
      <c r="B371" s="159" t="s">
        <v>5263</v>
      </c>
      <c r="C371" s="160" t="s">
        <v>5239</v>
      </c>
      <c r="D371" s="159" t="s">
        <v>753</v>
      </c>
      <c r="E371" s="159" t="s">
        <v>2395</v>
      </c>
      <c r="F371" s="160" t="s">
        <v>5264</v>
      </c>
      <c r="G371" s="159" t="str">
        <f t="shared" si="11"/>
        <v>MCI-00671|Men who have sex with men</v>
      </c>
      <c r="H371" s="159" t="str">
        <f t="shared" si="12"/>
        <v>MCI-00671|MCI-00816</v>
      </c>
      <c r="I371" s="159" t="str">
        <f t="shared" si="13"/>
        <v>a1O1R000006c5jqUAA</v>
      </c>
      <c r="J371" s="159" t="s">
        <v>5241</v>
      </c>
    </row>
    <row r="372" spans="2:10" s="9" customFormat="1" x14ac:dyDescent="0.25">
      <c r="B372" s="159" t="s">
        <v>5265</v>
      </c>
      <c r="C372" s="160" t="s">
        <v>5243</v>
      </c>
      <c r="D372" s="159" t="s">
        <v>753</v>
      </c>
      <c r="E372" s="159" t="s">
        <v>2395</v>
      </c>
      <c r="F372" s="160" t="s">
        <v>5266</v>
      </c>
      <c r="G372" s="159" t="str">
        <f t="shared" si="11"/>
        <v>MCI-00671|Sex workers and their clients</v>
      </c>
      <c r="H372" s="159" t="str">
        <f t="shared" si="12"/>
        <v>MCI-00671|MCI-00825</v>
      </c>
      <c r="I372" s="159" t="str">
        <f t="shared" si="13"/>
        <v>a1O1R000006c5jzUAA</v>
      </c>
      <c r="J372" s="159" t="s">
        <v>5241</v>
      </c>
    </row>
    <row r="373" spans="2:10" s="9" customFormat="1" x14ac:dyDescent="0.25">
      <c r="B373" s="159" t="s">
        <v>5267</v>
      </c>
      <c r="C373" s="160" t="s">
        <v>5246</v>
      </c>
      <c r="D373" s="159" t="s">
        <v>753</v>
      </c>
      <c r="E373" s="159" t="s">
        <v>2395</v>
      </c>
      <c r="F373" s="160" t="s">
        <v>5268</v>
      </c>
      <c r="G373" s="159" t="str">
        <f t="shared" si="11"/>
        <v>MCI-00671|Transgender people</v>
      </c>
      <c r="H373" s="159" t="str">
        <f t="shared" si="12"/>
        <v>MCI-00671|MCI-00834</v>
      </c>
      <c r="I373" s="159" t="str">
        <f t="shared" si="13"/>
        <v>a1O1R000006c5k8UAA</v>
      </c>
      <c r="J373" s="159" t="s">
        <v>5241</v>
      </c>
    </row>
    <row r="374" spans="2:10" s="9" customFormat="1" x14ac:dyDescent="0.25">
      <c r="B374" s="159" t="s">
        <v>5269</v>
      </c>
      <c r="C374" s="160" t="s">
        <v>5249</v>
      </c>
      <c r="D374" s="159" t="s">
        <v>753</v>
      </c>
      <c r="E374" s="159" t="s">
        <v>2395</v>
      </c>
      <c r="F374" s="160" t="s">
        <v>5270</v>
      </c>
      <c r="G374" s="159" t="str">
        <f t="shared" si="11"/>
        <v>MCI-00671|People who inject drugs and their partners</v>
      </c>
      <c r="H374" s="159" t="str">
        <f t="shared" si="12"/>
        <v>MCI-00671|MCI-00846</v>
      </c>
      <c r="I374" s="159" t="str">
        <f t="shared" si="13"/>
        <v>a1O1R000006c5kKUAQ</v>
      </c>
      <c r="J374" s="159" t="s">
        <v>5241</v>
      </c>
    </row>
    <row r="375" spans="2:10" s="9" customFormat="1" x14ac:dyDescent="0.25">
      <c r="B375" s="159" t="s">
        <v>5271</v>
      </c>
      <c r="C375" s="160" t="s">
        <v>5252</v>
      </c>
      <c r="D375" s="159" t="s">
        <v>753</v>
      </c>
      <c r="E375" s="159" t="s">
        <v>2395</v>
      </c>
      <c r="F375" s="160" t="s">
        <v>5272</v>
      </c>
      <c r="G375" s="159" t="str">
        <f t="shared" si="11"/>
        <v>MCI-00671|People in prisons and other closed settings</v>
      </c>
      <c r="H375" s="159" t="str">
        <f t="shared" si="12"/>
        <v>MCI-00671|MCI-00854</v>
      </c>
      <c r="I375" s="159" t="str">
        <f t="shared" si="13"/>
        <v>a1O1R000006c5kSUAQ</v>
      </c>
      <c r="J375" s="159" t="s">
        <v>5241</v>
      </c>
    </row>
    <row r="376" spans="2:10" s="9" customFormat="1" x14ac:dyDescent="0.25">
      <c r="B376" s="159" t="s">
        <v>5273</v>
      </c>
      <c r="C376" s="160" t="s">
        <v>5258</v>
      </c>
      <c r="D376" s="159" t="s">
        <v>753</v>
      </c>
      <c r="E376" s="159" t="s">
        <v>2395</v>
      </c>
      <c r="F376" s="160" t="s">
        <v>5274</v>
      </c>
      <c r="G376" s="159" t="str">
        <f t="shared" si="11"/>
        <v>MCI-00671|Adolescent girls and young women in high prevalence settings</v>
      </c>
      <c r="H376" s="159" t="str">
        <f t="shared" si="12"/>
        <v>MCI-00671|MCI-00865</v>
      </c>
      <c r="I376" s="159" t="str">
        <f t="shared" si="13"/>
        <v>a1O1R000006c5kdUAA</v>
      </c>
      <c r="J376" s="159" t="s">
        <v>5241</v>
      </c>
    </row>
    <row r="377" spans="2:10" s="9" customFormat="1" x14ac:dyDescent="0.25">
      <c r="B377" s="159" t="s">
        <v>5275</v>
      </c>
      <c r="C377" s="160" t="s">
        <v>5261</v>
      </c>
      <c r="D377" s="159" t="s">
        <v>753</v>
      </c>
      <c r="E377" s="159" t="s">
        <v>2395</v>
      </c>
      <c r="F377" s="160" t="s">
        <v>5276</v>
      </c>
      <c r="G377" s="159" t="str">
        <f t="shared" si="11"/>
        <v>MCI-00671|Men in high prevalence settings</v>
      </c>
      <c r="H377" s="159" t="str">
        <f t="shared" si="12"/>
        <v>MCI-00671|MCI-00875</v>
      </c>
      <c r="I377" s="159" t="str">
        <f t="shared" si="13"/>
        <v>a1O1R000006c5knUAA</v>
      </c>
      <c r="J377" s="159" t="s">
        <v>5241</v>
      </c>
    </row>
    <row r="378" spans="2:10" s="9" customFormat="1" x14ac:dyDescent="0.25">
      <c r="B378" s="159" t="s">
        <v>5277</v>
      </c>
      <c r="C378" s="160" t="s">
        <v>5239</v>
      </c>
      <c r="D378" s="159" t="s">
        <v>753</v>
      </c>
      <c r="E378" s="159" t="s">
        <v>2356</v>
      </c>
      <c r="F378" s="160" t="s">
        <v>5278</v>
      </c>
      <c r="G378" s="159" t="str">
        <f t="shared" si="11"/>
        <v>MCI-00672|Men who have sex with men</v>
      </c>
      <c r="H378" s="159" t="str">
        <f t="shared" si="12"/>
        <v>MCI-00672|MCI-00817</v>
      </c>
      <c r="I378" s="159" t="str">
        <f t="shared" si="13"/>
        <v>a1O1R000006c5jrUAA</v>
      </c>
      <c r="J378" s="159" t="s">
        <v>5241</v>
      </c>
    </row>
    <row r="379" spans="2:10" s="9" customFormat="1" x14ac:dyDescent="0.25">
      <c r="B379" s="159" t="s">
        <v>5279</v>
      </c>
      <c r="C379" s="160" t="s">
        <v>5243</v>
      </c>
      <c r="D379" s="159" t="s">
        <v>753</v>
      </c>
      <c r="E379" s="159" t="s">
        <v>2356</v>
      </c>
      <c r="F379" s="160" t="s">
        <v>5280</v>
      </c>
      <c r="G379" s="159" t="str">
        <f t="shared" si="11"/>
        <v>MCI-00672|Sex workers and their clients</v>
      </c>
      <c r="H379" s="159" t="str">
        <f t="shared" si="12"/>
        <v>MCI-00672|MCI-00826</v>
      </c>
      <c r="I379" s="159" t="str">
        <f t="shared" si="13"/>
        <v>a1O1R000006c5k0UAA</v>
      </c>
      <c r="J379" s="159" t="s">
        <v>5241</v>
      </c>
    </row>
    <row r="380" spans="2:10" s="9" customFormat="1" x14ac:dyDescent="0.25">
      <c r="B380" s="159" t="s">
        <v>5281</v>
      </c>
      <c r="C380" s="160" t="s">
        <v>5246</v>
      </c>
      <c r="D380" s="159" t="s">
        <v>753</v>
      </c>
      <c r="E380" s="159" t="s">
        <v>2356</v>
      </c>
      <c r="F380" s="160" t="s">
        <v>5282</v>
      </c>
      <c r="G380" s="159" t="str">
        <f t="shared" si="11"/>
        <v>MCI-00672|Transgender people</v>
      </c>
      <c r="H380" s="159" t="str">
        <f t="shared" si="12"/>
        <v>MCI-00672|MCI-00835</v>
      </c>
      <c r="I380" s="159" t="str">
        <f t="shared" si="13"/>
        <v>a1O1R000006c5k9UAA</v>
      </c>
      <c r="J380" s="159" t="s">
        <v>5241</v>
      </c>
    </row>
    <row r="381" spans="2:10" s="9" customFormat="1" x14ac:dyDescent="0.25">
      <c r="B381" s="159" t="s">
        <v>5283</v>
      </c>
      <c r="C381" s="160" t="s">
        <v>5249</v>
      </c>
      <c r="D381" s="159" t="s">
        <v>753</v>
      </c>
      <c r="E381" s="159" t="s">
        <v>2356</v>
      </c>
      <c r="F381" s="160" t="s">
        <v>5284</v>
      </c>
      <c r="G381" s="159" t="str">
        <f t="shared" si="11"/>
        <v>MCI-00672|People who inject drugs and their partners</v>
      </c>
      <c r="H381" s="159" t="str">
        <f t="shared" si="12"/>
        <v>MCI-00672|MCI-00847</v>
      </c>
      <c r="I381" s="159" t="str">
        <f t="shared" si="13"/>
        <v>a1O1R000006c5kLUAQ</v>
      </c>
      <c r="J381" s="159" t="s">
        <v>5241</v>
      </c>
    </row>
    <row r="382" spans="2:10" s="9" customFormat="1" x14ac:dyDescent="0.25">
      <c r="B382" s="159" t="s">
        <v>5285</v>
      </c>
      <c r="C382" s="160" t="s">
        <v>5252</v>
      </c>
      <c r="D382" s="159" t="s">
        <v>753</v>
      </c>
      <c r="E382" s="159" t="s">
        <v>2356</v>
      </c>
      <c r="F382" s="160" t="s">
        <v>5286</v>
      </c>
      <c r="G382" s="159" t="str">
        <f t="shared" si="11"/>
        <v>MCI-00672|People in prisons and other closed settings</v>
      </c>
      <c r="H382" s="159" t="str">
        <f t="shared" si="12"/>
        <v>MCI-00672|MCI-00855</v>
      </c>
      <c r="I382" s="159" t="str">
        <f t="shared" si="13"/>
        <v>a1O1R000006c5kTUAQ</v>
      </c>
      <c r="J382" s="159" t="s">
        <v>5241</v>
      </c>
    </row>
    <row r="383" spans="2:10" s="9" customFormat="1" x14ac:dyDescent="0.25">
      <c r="B383" s="159" t="s">
        <v>5287</v>
      </c>
      <c r="C383" s="160" t="s">
        <v>5255</v>
      </c>
      <c r="D383" s="159" t="s">
        <v>753</v>
      </c>
      <c r="E383" s="159" t="s">
        <v>2356</v>
      </c>
      <c r="F383" s="160" t="s">
        <v>5288</v>
      </c>
      <c r="G383" s="159" t="str">
        <f t="shared" si="11"/>
        <v>MCI-00672|Other vulnerable populations</v>
      </c>
      <c r="H383" s="159" t="str">
        <f t="shared" si="12"/>
        <v>MCI-00672|MCI-00862</v>
      </c>
      <c r="I383" s="159" t="str">
        <f t="shared" si="13"/>
        <v>a1O1R000006c5kaUAA</v>
      </c>
      <c r="J383" s="159" t="s">
        <v>5241</v>
      </c>
    </row>
    <row r="384" spans="2:10" s="9" customFormat="1" x14ac:dyDescent="0.25">
      <c r="B384" s="159" t="s">
        <v>5289</v>
      </c>
      <c r="C384" s="160" t="s">
        <v>5258</v>
      </c>
      <c r="D384" s="159" t="s">
        <v>753</v>
      </c>
      <c r="E384" s="159" t="s">
        <v>2356</v>
      </c>
      <c r="F384" s="160" t="s">
        <v>5290</v>
      </c>
      <c r="G384" s="159" t="str">
        <f t="shared" si="11"/>
        <v>MCI-00672|Adolescent girls and young women in high prevalence settings</v>
      </c>
      <c r="H384" s="159" t="str">
        <f t="shared" si="12"/>
        <v>MCI-00672|MCI-00866</v>
      </c>
      <c r="I384" s="159" t="str">
        <f t="shared" si="13"/>
        <v>a1O1R000006c5keUAA</v>
      </c>
      <c r="J384" s="159" t="s">
        <v>5241</v>
      </c>
    </row>
    <row r="385" spans="2:10" s="9" customFormat="1" x14ac:dyDescent="0.25">
      <c r="B385" s="159" t="s">
        <v>5291</v>
      </c>
      <c r="C385" s="160" t="s">
        <v>5261</v>
      </c>
      <c r="D385" s="159" t="s">
        <v>753</v>
      </c>
      <c r="E385" s="159" t="s">
        <v>2356</v>
      </c>
      <c r="F385" s="160" t="s">
        <v>5292</v>
      </c>
      <c r="G385" s="159" t="str">
        <f t="shared" si="11"/>
        <v>MCI-00672|Men in high prevalence settings</v>
      </c>
      <c r="H385" s="159" t="str">
        <f t="shared" si="12"/>
        <v>MCI-00672|MCI-00876</v>
      </c>
      <c r="I385" s="159" t="str">
        <f t="shared" si="13"/>
        <v>a1O1R000006c5koUAA</v>
      </c>
      <c r="J385" s="159" t="s">
        <v>5241</v>
      </c>
    </row>
    <row r="386" spans="2:10" s="9" customFormat="1" x14ac:dyDescent="0.25">
      <c r="B386" s="159" t="s">
        <v>5293</v>
      </c>
      <c r="C386" s="160" t="s">
        <v>5239</v>
      </c>
      <c r="D386" s="159" t="s">
        <v>753</v>
      </c>
      <c r="E386" s="159" t="s">
        <v>2359</v>
      </c>
      <c r="F386" s="160" t="s">
        <v>5294</v>
      </c>
      <c r="G386" s="159" t="str">
        <f t="shared" si="11"/>
        <v>MCI-00673|Men who have sex with men</v>
      </c>
      <c r="H386" s="159" t="str">
        <f t="shared" si="12"/>
        <v>MCI-00673|MCI-00818</v>
      </c>
      <c r="I386" s="159" t="str">
        <f t="shared" si="13"/>
        <v>a1O1R000006c5jsUAA</v>
      </c>
      <c r="J386" s="159" t="s">
        <v>5241</v>
      </c>
    </row>
    <row r="387" spans="2:10" s="9" customFormat="1" x14ac:dyDescent="0.25">
      <c r="B387" s="159" t="s">
        <v>5295</v>
      </c>
      <c r="C387" s="160" t="s">
        <v>5243</v>
      </c>
      <c r="D387" s="159" t="s">
        <v>753</v>
      </c>
      <c r="E387" s="159" t="s">
        <v>2359</v>
      </c>
      <c r="F387" s="160" t="s">
        <v>5296</v>
      </c>
      <c r="G387" s="159" t="str">
        <f t="shared" si="11"/>
        <v>MCI-00673|Sex workers and their clients</v>
      </c>
      <c r="H387" s="159" t="str">
        <f t="shared" si="12"/>
        <v>MCI-00673|MCI-00827</v>
      </c>
      <c r="I387" s="159" t="str">
        <f t="shared" si="13"/>
        <v>a1O1R000006c5k1UAA</v>
      </c>
      <c r="J387" s="159" t="s">
        <v>5241</v>
      </c>
    </row>
    <row r="388" spans="2:10" s="9" customFormat="1" x14ac:dyDescent="0.25">
      <c r="B388" s="159" t="s">
        <v>5297</v>
      </c>
      <c r="C388" s="160" t="s">
        <v>5246</v>
      </c>
      <c r="D388" s="159" t="s">
        <v>753</v>
      </c>
      <c r="E388" s="159" t="s">
        <v>2359</v>
      </c>
      <c r="F388" s="160" t="s">
        <v>5298</v>
      </c>
      <c r="G388" s="159" t="str">
        <f t="shared" si="11"/>
        <v>MCI-00673|Transgender people</v>
      </c>
      <c r="H388" s="159" t="str">
        <f t="shared" si="12"/>
        <v>MCI-00673|MCI-00836</v>
      </c>
      <c r="I388" s="159" t="str">
        <f t="shared" si="13"/>
        <v>a1O1R000006c5kAUAQ</v>
      </c>
      <c r="J388" s="159" t="s">
        <v>5241</v>
      </c>
    </row>
    <row r="389" spans="2:10" s="9" customFormat="1" x14ac:dyDescent="0.25">
      <c r="B389" s="159" t="s">
        <v>5299</v>
      </c>
      <c r="C389" s="160" t="s">
        <v>5249</v>
      </c>
      <c r="D389" s="159" t="s">
        <v>753</v>
      </c>
      <c r="E389" s="159" t="s">
        <v>2359</v>
      </c>
      <c r="F389" s="160" t="s">
        <v>5300</v>
      </c>
      <c r="G389" s="159" t="str">
        <f t="shared" si="11"/>
        <v>MCI-00673|People who inject drugs and their partners</v>
      </c>
      <c r="H389" s="159" t="str">
        <f t="shared" si="12"/>
        <v>MCI-00673|MCI-00848</v>
      </c>
      <c r="I389" s="159" t="str">
        <f t="shared" si="13"/>
        <v>a1O1R000006c5kMUAQ</v>
      </c>
      <c r="J389" s="159" t="s">
        <v>5241</v>
      </c>
    </row>
    <row r="390" spans="2:10" s="9" customFormat="1" x14ac:dyDescent="0.25">
      <c r="B390" s="159" t="s">
        <v>5301</v>
      </c>
      <c r="C390" s="160" t="s">
        <v>5252</v>
      </c>
      <c r="D390" s="159" t="s">
        <v>753</v>
      </c>
      <c r="E390" s="159" t="s">
        <v>2359</v>
      </c>
      <c r="F390" s="160" t="s">
        <v>5302</v>
      </c>
      <c r="G390" s="159" t="str">
        <f t="shared" si="11"/>
        <v>MCI-00673|People in prisons and other closed settings</v>
      </c>
      <c r="H390" s="159" t="str">
        <f t="shared" si="12"/>
        <v>MCI-00673|MCI-00856</v>
      </c>
      <c r="I390" s="159" t="str">
        <f t="shared" si="13"/>
        <v>a1O1R000006c5kUUAQ</v>
      </c>
      <c r="J390" s="159" t="s">
        <v>5241</v>
      </c>
    </row>
    <row r="391" spans="2:10" s="9" customFormat="1" x14ac:dyDescent="0.25">
      <c r="B391" s="159" t="s">
        <v>5303</v>
      </c>
      <c r="C391" s="160" t="s">
        <v>5239</v>
      </c>
      <c r="D391" s="159" t="s">
        <v>753</v>
      </c>
      <c r="E391" s="159" t="s">
        <v>2401</v>
      </c>
      <c r="F391" s="160" t="s">
        <v>5304</v>
      </c>
      <c r="G391" s="159" t="str">
        <f t="shared" si="11"/>
        <v>MCI-00674|Men who have sex with men</v>
      </c>
      <c r="H391" s="159" t="str">
        <f t="shared" si="12"/>
        <v>MCI-00674|MCI-00819</v>
      </c>
      <c r="I391" s="159" t="str">
        <f t="shared" si="13"/>
        <v>a1O1R000006c5jtUAA</v>
      </c>
      <c r="J391" s="159" t="s">
        <v>5241</v>
      </c>
    </row>
    <row r="392" spans="2:10" s="9" customFormat="1" x14ac:dyDescent="0.25">
      <c r="B392" s="159" t="s">
        <v>5305</v>
      </c>
      <c r="C392" s="160" t="s">
        <v>5243</v>
      </c>
      <c r="D392" s="159" t="s">
        <v>753</v>
      </c>
      <c r="E392" s="159" t="s">
        <v>2401</v>
      </c>
      <c r="F392" s="160" t="s">
        <v>5306</v>
      </c>
      <c r="G392" s="159" t="str">
        <f t="shared" si="11"/>
        <v>MCI-00674|Sex workers and their clients</v>
      </c>
      <c r="H392" s="159" t="str">
        <f t="shared" si="12"/>
        <v>MCI-00674|MCI-00828</v>
      </c>
      <c r="I392" s="159" t="str">
        <f t="shared" si="13"/>
        <v>a1O1R000006c5k2UAA</v>
      </c>
      <c r="J392" s="159" t="s">
        <v>5241</v>
      </c>
    </row>
    <row r="393" spans="2:10" s="9" customFormat="1" x14ac:dyDescent="0.25">
      <c r="B393" s="159" t="s">
        <v>5307</v>
      </c>
      <c r="C393" s="160" t="s">
        <v>5246</v>
      </c>
      <c r="D393" s="159" t="s">
        <v>753</v>
      </c>
      <c r="E393" s="159" t="s">
        <v>2401</v>
      </c>
      <c r="F393" s="160" t="s">
        <v>5308</v>
      </c>
      <c r="G393" s="159" t="str">
        <f t="shared" si="11"/>
        <v>MCI-00674|Transgender people</v>
      </c>
      <c r="H393" s="159" t="str">
        <f t="shared" si="12"/>
        <v>MCI-00674|MCI-00837</v>
      </c>
      <c r="I393" s="159" t="str">
        <f t="shared" si="13"/>
        <v>a1O1R000006c5kBUAQ</v>
      </c>
      <c r="J393" s="159" t="s">
        <v>5241</v>
      </c>
    </row>
    <row r="394" spans="2:10" s="9" customFormat="1" x14ac:dyDescent="0.25">
      <c r="B394" s="159" t="s">
        <v>5309</v>
      </c>
      <c r="C394" s="160" t="s">
        <v>5249</v>
      </c>
      <c r="D394" s="159" t="s">
        <v>753</v>
      </c>
      <c r="E394" s="159" t="s">
        <v>2401</v>
      </c>
      <c r="F394" s="160" t="s">
        <v>5310</v>
      </c>
      <c r="G394" s="159" t="str">
        <f t="shared" si="11"/>
        <v>MCI-00674|People who inject drugs and their partners</v>
      </c>
      <c r="H394" s="159" t="str">
        <f t="shared" si="12"/>
        <v>MCI-00674|MCI-00849</v>
      </c>
      <c r="I394" s="159" t="str">
        <f t="shared" si="13"/>
        <v>a1O1R000006c5kNUAQ</v>
      </c>
      <c r="J394" s="159" t="s">
        <v>5241</v>
      </c>
    </row>
    <row r="395" spans="2:10" s="9" customFormat="1" x14ac:dyDescent="0.25">
      <c r="B395" s="159" t="s">
        <v>5311</v>
      </c>
      <c r="C395" s="160" t="s">
        <v>5252</v>
      </c>
      <c r="D395" s="159" t="s">
        <v>753</v>
      </c>
      <c r="E395" s="159" t="s">
        <v>2401</v>
      </c>
      <c r="F395" s="160" t="s">
        <v>5312</v>
      </c>
      <c r="G395" s="159" t="str">
        <f t="shared" si="11"/>
        <v>MCI-00674|People in prisons and other closed settings</v>
      </c>
      <c r="H395" s="159" t="str">
        <f t="shared" si="12"/>
        <v>MCI-00674|MCI-00857</v>
      </c>
      <c r="I395" s="159" t="str">
        <f t="shared" si="13"/>
        <v>a1O1R000006c5kVUAQ</v>
      </c>
      <c r="J395" s="159" t="s">
        <v>5241</v>
      </c>
    </row>
    <row r="396" spans="2:10" s="9" customFormat="1" x14ac:dyDescent="0.25">
      <c r="B396" s="159" t="s">
        <v>5313</v>
      </c>
      <c r="C396" s="160" t="s">
        <v>5255</v>
      </c>
      <c r="D396" s="159" t="s">
        <v>753</v>
      </c>
      <c r="E396" s="159" t="s">
        <v>2401</v>
      </c>
      <c r="F396" s="160" t="s">
        <v>5314</v>
      </c>
      <c r="G396" s="159" t="str">
        <f t="shared" si="11"/>
        <v>MCI-00674|Other vulnerable populations</v>
      </c>
      <c r="H396" s="159" t="str">
        <f t="shared" si="12"/>
        <v>MCI-00674|MCI-00863</v>
      </c>
      <c r="I396" s="159" t="str">
        <f t="shared" si="13"/>
        <v>a1O1R000006c5kbUAA</v>
      </c>
      <c r="J396" s="159" t="s">
        <v>5241</v>
      </c>
    </row>
    <row r="397" spans="2:10" s="9" customFormat="1" x14ac:dyDescent="0.25">
      <c r="B397" s="159" t="s">
        <v>5315</v>
      </c>
      <c r="C397" s="160" t="s">
        <v>5258</v>
      </c>
      <c r="D397" s="159" t="s">
        <v>753</v>
      </c>
      <c r="E397" s="159" t="s">
        <v>2401</v>
      </c>
      <c r="F397" s="160" t="s">
        <v>5316</v>
      </c>
      <c r="G397" s="159" t="str">
        <f t="shared" si="11"/>
        <v>MCI-00674|Adolescent girls and young women in high prevalence settings</v>
      </c>
      <c r="H397" s="159" t="str">
        <f t="shared" si="12"/>
        <v>MCI-00674|MCI-00868</v>
      </c>
      <c r="I397" s="159" t="str">
        <f t="shared" si="13"/>
        <v>a1O1R000006c5kgUAA</v>
      </c>
      <c r="J397" s="159" t="s">
        <v>5241</v>
      </c>
    </row>
    <row r="398" spans="2:10" s="9" customFormat="1" x14ac:dyDescent="0.25">
      <c r="B398" s="159" t="s">
        <v>5317</v>
      </c>
      <c r="C398" s="160" t="s">
        <v>5261</v>
      </c>
      <c r="D398" s="159" t="s">
        <v>753</v>
      </c>
      <c r="E398" s="159" t="s">
        <v>2401</v>
      </c>
      <c r="F398" s="160" t="s">
        <v>5318</v>
      </c>
      <c r="G398" s="159" t="str">
        <f t="shared" si="11"/>
        <v>MCI-00674|Men in high prevalence settings</v>
      </c>
      <c r="H398" s="159" t="str">
        <f t="shared" si="12"/>
        <v>MCI-00674|MCI-00877</v>
      </c>
      <c r="I398" s="159" t="str">
        <f t="shared" si="13"/>
        <v>a1O1R000006c5kpUAA</v>
      </c>
      <c r="J398" s="159" t="s">
        <v>5241</v>
      </c>
    </row>
    <row r="399" spans="2:10" s="9" customFormat="1" x14ac:dyDescent="0.25">
      <c r="B399" s="159" t="s">
        <v>5319</v>
      </c>
      <c r="C399" s="160" t="s">
        <v>5239</v>
      </c>
      <c r="D399" s="159" t="s">
        <v>753</v>
      </c>
      <c r="E399" s="159" t="s">
        <v>2371</v>
      </c>
      <c r="F399" s="160" t="s">
        <v>5320</v>
      </c>
      <c r="G399" s="159" t="str">
        <f t="shared" si="11"/>
        <v>MCI-00675|Men who have sex with men</v>
      </c>
      <c r="H399" s="159" t="str">
        <f t="shared" si="12"/>
        <v>MCI-00675|MCI-00820</v>
      </c>
      <c r="I399" s="159" t="str">
        <f t="shared" si="13"/>
        <v>a1O1R000006c5juUAA</v>
      </c>
      <c r="J399" s="159" t="s">
        <v>5241</v>
      </c>
    </row>
    <row r="400" spans="2:10" s="9" customFormat="1" x14ac:dyDescent="0.25">
      <c r="B400" s="159" t="s">
        <v>5321</v>
      </c>
      <c r="C400" s="160" t="s">
        <v>5243</v>
      </c>
      <c r="D400" s="159" t="s">
        <v>753</v>
      </c>
      <c r="E400" s="159" t="s">
        <v>2371</v>
      </c>
      <c r="F400" s="160" t="s">
        <v>5322</v>
      </c>
      <c r="G400" s="159" t="str">
        <f t="shared" si="11"/>
        <v>MCI-00675|Sex workers and their clients</v>
      </c>
      <c r="H400" s="159" t="str">
        <f t="shared" si="12"/>
        <v>MCI-00675|MCI-00829</v>
      </c>
      <c r="I400" s="159" t="str">
        <f t="shared" si="13"/>
        <v>a1O1R000006c5k3UAA</v>
      </c>
      <c r="J400" s="159" t="s">
        <v>5241</v>
      </c>
    </row>
    <row r="401" spans="2:10" s="9" customFormat="1" x14ac:dyDescent="0.25">
      <c r="B401" s="159" t="s">
        <v>5323</v>
      </c>
      <c r="C401" s="160" t="s">
        <v>5246</v>
      </c>
      <c r="D401" s="159" t="s">
        <v>753</v>
      </c>
      <c r="E401" s="159" t="s">
        <v>2371</v>
      </c>
      <c r="F401" s="160" t="s">
        <v>5324</v>
      </c>
      <c r="G401" s="159" t="str">
        <f t="shared" si="11"/>
        <v>MCI-00675|Transgender people</v>
      </c>
      <c r="H401" s="159" t="str">
        <f t="shared" si="12"/>
        <v>MCI-00675|MCI-00838</v>
      </c>
      <c r="I401" s="159" t="str">
        <f t="shared" si="13"/>
        <v>a1O1R000006c5kCUAQ</v>
      </c>
      <c r="J401" s="159" t="s">
        <v>5241</v>
      </c>
    </row>
    <row r="402" spans="2:10" s="9" customFormat="1" x14ac:dyDescent="0.25">
      <c r="B402" s="159" t="s">
        <v>5325</v>
      </c>
      <c r="C402" s="160" t="s">
        <v>5252</v>
      </c>
      <c r="D402" s="159" t="s">
        <v>753</v>
      </c>
      <c r="E402" s="159" t="s">
        <v>2371</v>
      </c>
      <c r="F402" s="160" t="s">
        <v>5326</v>
      </c>
      <c r="G402" s="159" t="str">
        <f t="shared" si="11"/>
        <v>MCI-00675|People in prisons and other closed settings</v>
      </c>
      <c r="H402" s="159" t="str">
        <f t="shared" si="12"/>
        <v>MCI-00675|MCI-00858</v>
      </c>
      <c r="I402" s="159" t="str">
        <f t="shared" si="13"/>
        <v>a1O1R000006c5kWUAQ</v>
      </c>
      <c r="J402" s="159" t="s">
        <v>5241</v>
      </c>
    </row>
    <row r="403" spans="2:10" s="9" customFormat="1" x14ac:dyDescent="0.25">
      <c r="B403" s="159" t="s">
        <v>5327</v>
      </c>
      <c r="C403" s="160" t="s">
        <v>5239</v>
      </c>
      <c r="D403" s="159" t="s">
        <v>753</v>
      </c>
      <c r="E403" s="159" t="s">
        <v>2353</v>
      </c>
      <c r="F403" s="160" t="s">
        <v>5328</v>
      </c>
      <c r="G403" s="159" t="str">
        <f t="shared" si="11"/>
        <v>MCI-00676|Men who have sex with men</v>
      </c>
      <c r="H403" s="159" t="str">
        <f t="shared" si="12"/>
        <v>MCI-00676|MCI-00821</v>
      </c>
      <c r="I403" s="159" t="str">
        <f t="shared" si="13"/>
        <v>a1O1R000006c5jvUAA</v>
      </c>
      <c r="J403" s="159" t="s">
        <v>5241</v>
      </c>
    </row>
    <row r="404" spans="2:10" s="9" customFormat="1" x14ac:dyDescent="0.25">
      <c r="B404" s="159" t="s">
        <v>5329</v>
      </c>
      <c r="C404" s="160" t="s">
        <v>5243</v>
      </c>
      <c r="D404" s="159" t="s">
        <v>753</v>
      </c>
      <c r="E404" s="159" t="s">
        <v>2353</v>
      </c>
      <c r="F404" s="160" t="s">
        <v>5330</v>
      </c>
      <c r="G404" s="159" t="str">
        <f t="shared" si="11"/>
        <v>MCI-00676|Sex workers and their clients</v>
      </c>
      <c r="H404" s="159" t="str">
        <f t="shared" si="12"/>
        <v>MCI-00676|MCI-00830</v>
      </c>
      <c r="I404" s="159" t="str">
        <f t="shared" si="13"/>
        <v>a1O1R000006c5k4UAA</v>
      </c>
      <c r="J404" s="159" t="s">
        <v>5241</v>
      </c>
    </row>
    <row r="405" spans="2:10" s="9" customFormat="1" x14ac:dyDescent="0.25">
      <c r="B405" s="159" t="s">
        <v>5331</v>
      </c>
      <c r="C405" s="160" t="s">
        <v>5246</v>
      </c>
      <c r="D405" s="159" t="s">
        <v>753</v>
      </c>
      <c r="E405" s="159" t="s">
        <v>2353</v>
      </c>
      <c r="F405" s="160" t="s">
        <v>5332</v>
      </c>
      <c r="G405" s="159" t="str">
        <f t="shared" si="11"/>
        <v>MCI-00676|Transgender people</v>
      </c>
      <c r="H405" s="159" t="str">
        <f t="shared" si="12"/>
        <v>MCI-00676|MCI-00839</v>
      </c>
      <c r="I405" s="159" t="str">
        <f t="shared" si="13"/>
        <v>a1O1R000006c5kDUAQ</v>
      </c>
      <c r="J405" s="159" t="s">
        <v>5241</v>
      </c>
    </row>
    <row r="406" spans="2:10" s="9" customFormat="1" x14ac:dyDescent="0.25">
      <c r="B406" s="159" t="s">
        <v>5333</v>
      </c>
      <c r="C406" s="160" t="s">
        <v>5249</v>
      </c>
      <c r="D406" s="159" t="s">
        <v>753</v>
      </c>
      <c r="E406" s="159" t="s">
        <v>2353</v>
      </c>
      <c r="F406" s="160" t="s">
        <v>5334</v>
      </c>
      <c r="G406" s="159" t="str">
        <f t="shared" si="11"/>
        <v>MCI-00676|People who inject drugs and their partners</v>
      </c>
      <c r="H406" s="159" t="str">
        <f t="shared" si="12"/>
        <v>MCI-00676|MCI-00850</v>
      </c>
      <c r="I406" s="159" t="str">
        <f t="shared" si="13"/>
        <v>a1O1R000006c5kOUAQ</v>
      </c>
      <c r="J406" s="159" t="s">
        <v>5241</v>
      </c>
    </row>
    <row r="407" spans="2:10" s="9" customFormat="1" x14ac:dyDescent="0.25">
      <c r="B407" s="159" t="s">
        <v>5335</v>
      </c>
      <c r="C407" s="160" t="s">
        <v>5252</v>
      </c>
      <c r="D407" s="159" t="s">
        <v>753</v>
      </c>
      <c r="E407" s="159" t="s">
        <v>2353</v>
      </c>
      <c r="F407" s="160" t="s">
        <v>5336</v>
      </c>
      <c r="G407" s="159" t="str">
        <f t="shared" si="11"/>
        <v>MCI-00676|People in prisons and other closed settings</v>
      </c>
      <c r="H407" s="159" t="str">
        <f t="shared" si="12"/>
        <v>MCI-00676|MCI-00859</v>
      </c>
      <c r="I407" s="159" t="str">
        <f t="shared" si="13"/>
        <v>a1O1R000006c5kXUAQ</v>
      </c>
      <c r="J407" s="159" t="s">
        <v>5241</v>
      </c>
    </row>
    <row r="408" spans="2:10" s="9" customFormat="1" x14ac:dyDescent="0.25">
      <c r="B408" s="159" t="s">
        <v>5337</v>
      </c>
      <c r="C408" s="160" t="s">
        <v>5258</v>
      </c>
      <c r="D408" s="159" t="s">
        <v>753</v>
      </c>
      <c r="E408" s="159" t="s">
        <v>2353</v>
      </c>
      <c r="F408" s="160" t="s">
        <v>5338</v>
      </c>
      <c r="G408" s="159" t="str">
        <f t="shared" si="11"/>
        <v>MCI-00676|Adolescent girls and young women in high prevalence settings</v>
      </c>
      <c r="H408" s="159" t="str">
        <f t="shared" si="12"/>
        <v>MCI-00676|MCI-00870</v>
      </c>
      <c r="I408" s="159" t="str">
        <f t="shared" si="13"/>
        <v>a1O1R000006c5kiUAA</v>
      </c>
      <c r="J408" s="159" t="s">
        <v>5241</v>
      </c>
    </row>
    <row r="409" spans="2:10" s="9" customFormat="1" x14ac:dyDescent="0.25">
      <c r="B409" s="159" t="s">
        <v>5339</v>
      </c>
      <c r="C409" s="160" t="s">
        <v>5239</v>
      </c>
      <c r="D409" s="159" t="s">
        <v>753</v>
      </c>
      <c r="E409" s="159" t="s">
        <v>2377</v>
      </c>
      <c r="F409" s="160" t="s">
        <v>5340</v>
      </c>
      <c r="G409" s="159" t="str">
        <f t="shared" si="11"/>
        <v>MCI-00677|Men who have sex with men</v>
      </c>
      <c r="H409" s="159" t="str">
        <f t="shared" si="12"/>
        <v>MCI-00677|MCI-00822</v>
      </c>
      <c r="I409" s="159" t="str">
        <f t="shared" si="13"/>
        <v>a1O1R000006c5jwUAA</v>
      </c>
      <c r="J409" s="159" t="s">
        <v>5241</v>
      </c>
    </row>
    <row r="410" spans="2:10" s="9" customFormat="1" x14ac:dyDescent="0.25">
      <c r="B410" s="159" t="s">
        <v>5341</v>
      </c>
      <c r="C410" s="160" t="s">
        <v>5243</v>
      </c>
      <c r="D410" s="159" t="s">
        <v>753</v>
      </c>
      <c r="E410" s="159" t="s">
        <v>2377</v>
      </c>
      <c r="F410" s="160" t="s">
        <v>5342</v>
      </c>
      <c r="G410" s="159" t="str">
        <f t="shared" si="11"/>
        <v>MCI-00677|Sex workers and their clients</v>
      </c>
      <c r="H410" s="159" t="str">
        <f t="shared" si="12"/>
        <v>MCI-00677|MCI-00831</v>
      </c>
      <c r="I410" s="159" t="str">
        <f t="shared" si="13"/>
        <v>a1O1R000006c5k5UAA</v>
      </c>
      <c r="J410" s="159" t="s">
        <v>5241</v>
      </c>
    </row>
    <row r="411" spans="2:10" s="9" customFormat="1" x14ac:dyDescent="0.25">
      <c r="B411" s="159" t="s">
        <v>5343</v>
      </c>
      <c r="C411" s="160" t="s">
        <v>5246</v>
      </c>
      <c r="D411" s="159" t="s">
        <v>753</v>
      </c>
      <c r="E411" s="159" t="s">
        <v>2377</v>
      </c>
      <c r="F411" s="160" t="s">
        <v>5344</v>
      </c>
      <c r="G411" s="159" t="str">
        <f t="shared" si="11"/>
        <v>MCI-00677|Transgender people</v>
      </c>
      <c r="H411" s="159" t="str">
        <f t="shared" si="12"/>
        <v>MCI-00677|MCI-00840</v>
      </c>
      <c r="I411" s="159" t="str">
        <f t="shared" si="13"/>
        <v>a1O1R000006c5kEUAQ</v>
      </c>
      <c r="J411" s="159" t="s">
        <v>5241</v>
      </c>
    </row>
    <row r="412" spans="2:10" s="9" customFormat="1" x14ac:dyDescent="0.25">
      <c r="B412" s="159" t="s">
        <v>5345</v>
      </c>
      <c r="C412" s="160" t="s">
        <v>5249</v>
      </c>
      <c r="D412" s="159" t="s">
        <v>753</v>
      </c>
      <c r="E412" s="159" t="s">
        <v>2377</v>
      </c>
      <c r="F412" s="160" t="s">
        <v>5346</v>
      </c>
      <c r="G412" s="159" t="str">
        <f t="shared" si="11"/>
        <v>MCI-00677|People who inject drugs and their partners</v>
      </c>
      <c r="H412" s="159" t="str">
        <f t="shared" si="12"/>
        <v>MCI-00677|MCI-00851</v>
      </c>
      <c r="I412" s="159" t="str">
        <f t="shared" si="13"/>
        <v>a1O1R000006c5kPUAQ</v>
      </c>
      <c r="J412" s="159" t="s">
        <v>5241</v>
      </c>
    </row>
    <row r="413" spans="2:10" s="9" customFormat="1" x14ac:dyDescent="0.25">
      <c r="B413" s="159" t="s">
        <v>5347</v>
      </c>
      <c r="C413" s="160" t="s">
        <v>5239</v>
      </c>
      <c r="D413" s="159" t="s">
        <v>753</v>
      </c>
      <c r="E413" s="159" t="s">
        <v>2398</v>
      </c>
      <c r="F413" s="160" t="s">
        <v>5348</v>
      </c>
      <c r="G413" s="159" t="str">
        <f t="shared" si="11"/>
        <v>MCI-00678|Men who have sex with men</v>
      </c>
      <c r="H413" s="159" t="str">
        <f t="shared" si="12"/>
        <v>MCI-00678|MCI-00823</v>
      </c>
      <c r="I413" s="159" t="str">
        <f t="shared" si="13"/>
        <v>a1O1R000006c5jxUAA</v>
      </c>
      <c r="J413" s="159" t="s">
        <v>5241</v>
      </c>
    </row>
    <row r="414" spans="2:10" s="9" customFormat="1" x14ac:dyDescent="0.25">
      <c r="B414" s="159" t="s">
        <v>5349</v>
      </c>
      <c r="C414" s="160" t="s">
        <v>5243</v>
      </c>
      <c r="D414" s="159" t="s">
        <v>753</v>
      </c>
      <c r="E414" s="159" t="s">
        <v>2398</v>
      </c>
      <c r="F414" s="160" t="s">
        <v>5350</v>
      </c>
      <c r="G414" s="159" t="str">
        <f t="shared" si="11"/>
        <v>MCI-00678|Sex workers and their clients</v>
      </c>
      <c r="H414" s="159" t="str">
        <f t="shared" si="12"/>
        <v>MCI-00678|MCI-00832</v>
      </c>
      <c r="I414" s="159" t="str">
        <f t="shared" si="13"/>
        <v>a1O1R000006c5k6UAA</v>
      </c>
      <c r="J414" s="159" t="s">
        <v>5241</v>
      </c>
    </row>
    <row r="415" spans="2:10" s="9" customFormat="1" x14ac:dyDescent="0.25">
      <c r="B415" s="159" t="s">
        <v>5351</v>
      </c>
      <c r="C415" s="160" t="s">
        <v>5246</v>
      </c>
      <c r="D415" s="159" t="s">
        <v>753</v>
      </c>
      <c r="E415" s="159" t="s">
        <v>2398</v>
      </c>
      <c r="F415" s="160" t="s">
        <v>5352</v>
      </c>
      <c r="G415" s="159" t="str">
        <f t="shared" si="11"/>
        <v>MCI-00678|Transgender people</v>
      </c>
      <c r="H415" s="159" t="str">
        <f t="shared" si="12"/>
        <v>MCI-00678|MCI-00841</v>
      </c>
      <c r="I415" s="159" t="str">
        <f t="shared" si="13"/>
        <v>a1O1R000006c5kFUAQ</v>
      </c>
      <c r="J415" s="159" t="s">
        <v>5241</v>
      </c>
    </row>
    <row r="416" spans="2:10" s="9" customFormat="1" x14ac:dyDescent="0.25">
      <c r="B416" s="159" t="s">
        <v>5353</v>
      </c>
      <c r="C416" s="160" t="s">
        <v>5249</v>
      </c>
      <c r="D416" s="159" t="s">
        <v>753</v>
      </c>
      <c r="E416" s="159" t="s">
        <v>2398</v>
      </c>
      <c r="F416" s="160" t="s">
        <v>5354</v>
      </c>
      <c r="G416" s="159" t="str">
        <f t="shared" si="11"/>
        <v>MCI-00678|People who inject drugs and their partners</v>
      </c>
      <c r="H416" s="159" t="str">
        <f t="shared" si="12"/>
        <v>MCI-00678|MCI-00852</v>
      </c>
      <c r="I416" s="159" t="str">
        <f t="shared" si="13"/>
        <v>a1O1R000006c5kQUAQ</v>
      </c>
      <c r="J416" s="159" t="s">
        <v>5241</v>
      </c>
    </row>
    <row r="417" spans="2:10" s="9" customFormat="1" x14ac:dyDescent="0.25">
      <c r="B417" s="159" t="s">
        <v>5355</v>
      </c>
      <c r="C417" s="160" t="s">
        <v>5252</v>
      </c>
      <c r="D417" s="159" t="s">
        <v>753</v>
      </c>
      <c r="E417" s="159" t="s">
        <v>2398</v>
      </c>
      <c r="F417" s="160" t="s">
        <v>5356</v>
      </c>
      <c r="G417" s="159" t="str">
        <f t="shared" si="11"/>
        <v>MCI-00678|People in prisons and other closed settings</v>
      </c>
      <c r="H417" s="159" t="str">
        <f t="shared" si="12"/>
        <v>MCI-00678|MCI-00860</v>
      </c>
      <c r="I417" s="159" t="str">
        <f t="shared" si="13"/>
        <v>a1O1R000006c5kYUAQ</v>
      </c>
      <c r="J417" s="159" t="s">
        <v>5241</v>
      </c>
    </row>
    <row r="418" spans="2:10" s="9" customFormat="1" x14ac:dyDescent="0.25">
      <c r="B418" s="159" t="s">
        <v>5357</v>
      </c>
      <c r="C418" s="160" t="s">
        <v>5249</v>
      </c>
      <c r="D418" s="159" t="s">
        <v>753</v>
      </c>
      <c r="E418" s="159" t="s">
        <v>2386</v>
      </c>
      <c r="F418" s="160" t="s">
        <v>5358</v>
      </c>
      <c r="G418" s="159" t="str">
        <f t="shared" si="11"/>
        <v>MCI-00679|People who inject drugs and their partners</v>
      </c>
      <c r="H418" s="159" t="str">
        <f t="shared" si="12"/>
        <v>MCI-00679|MCI-00842</v>
      </c>
      <c r="I418" s="159" t="str">
        <f t="shared" si="13"/>
        <v>a1O1R000006c5kGUAQ</v>
      </c>
      <c r="J418" s="159" t="s">
        <v>5241</v>
      </c>
    </row>
    <row r="419" spans="2:10" s="9" customFormat="1" x14ac:dyDescent="0.25">
      <c r="B419" s="159" t="s">
        <v>5359</v>
      </c>
      <c r="C419" s="160" t="s">
        <v>5249</v>
      </c>
      <c r="D419" s="159" t="s">
        <v>753</v>
      </c>
      <c r="E419" s="159" t="s">
        <v>2389</v>
      </c>
      <c r="F419" s="160" t="s">
        <v>5360</v>
      </c>
      <c r="G419" s="159" t="str">
        <f t="shared" si="11"/>
        <v>MCI-00680|People who inject drugs and their partners</v>
      </c>
      <c r="H419" s="159" t="str">
        <f t="shared" si="12"/>
        <v>MCI-00680|MCI-00843</v>
      </c>
      <c r="I419" s="159" t="str">
        <f t="shared" si="13"/>
        <v>a1O1R000006c5kHUAQ</v>
      </c>
      <c r="J419" s="159" t="s">
        <v>5241</v>
      </c>
    </row>
    <row r="420" spans="2:10" s="9" customFormat="1" x14ac:dyDescent="0.25">
      <c r="B420" s="159" t="s">
        <v>5361</v>
      </c>
      <c r="C420" s="160" t="s">
        <v>5249</v>
      </c>
      <c r="D420" s="159" t="s">
        <v>753</v>
      </c>
      <c r="E420" s="159" t="s">
        <v>2392</v>
      </c>
      <c r="F420" s="160" t="s">
        <v>5362</v>
      </c>
      <c r="G420" s="159" t="str">
        <f t="shared" si="11"/>
        <v>MCI-00681|People who inject drugs and their partners</v>
      </c>
      <c r="H420" s="159" t="str">
        <f t="shared" si="12"/>
        <v>MCI-00681|MCI-00844</v>
      </c>
      <c r="I420" s="159" t="str">
        <f t="shared" si="13"/>
        <v>a1O1R000006c5kIUAQ</v>
      </c>
      <c r="J420" s="159" t="s">
        <v>5241</v>
      </c>
    </row>
    <row r="421" spans="2:10" s="9" customFormat="1" x14ac:dyDescent="0.25">
      <c r="B421" s="159" t="s">
        <v>5363</v>
      </c>
      <c r="C421" s="160" t="s">
        <v>5258</v>
      </c>
      <c r="D421" s="159" t="s">
        <v>753</v>
      </c>
      <c r="E421" s="159" t="s">
        <v>2362</v>
      </c>
      <c r="F421" s="160" t="s">
        <v>5364</v>
      </c>
      <c r="G421" s="159" t="str">
        <f t="shared" si="11"/>
        <v>MCI-00682|Adolescent girls and young women in high prevalence settings</v>
      </c>
      <c r="H421" s="159" t="str">
        <f t="shared" si="12"/>
        <v>MCI-00682|MCI-00867</v>
      </c>
      <c r="I421" s="159" t="str">
        <f t="shared" si="13"/>
        <v>a1O1R000006c5kfUAA</v>
      </c>
      <c r="J421" s="159" t="s">
        <v>5241</v>
      </c>
    </row>
    <row r="422" spans="2:10" s="9" customFormat="1" x14ac:dyDescent="0.25">
      <c r="B422" s="159" t="s">
        <v>5365</v>
      </c>
      <c r="C422" s="160" t="s">
        <v>5258</v>
      </c>
      <c r="D422" s="159" t="s">
        <v>753</v>
      </c>
      <c r="E422" s="159" t="s">
        <v>2368</v>
      </c>
      <c r="F422" s="160" t="s">
        <v>5366</v>
      </c>
      <c r="G422" s="159" t="str">
        <f t="shared" si="11"/>
        <v>MCI-00683|Adolescent girls and young women in high prevalence settings</v>
      </c>
      <c r="H422" s="159" t="str">
        <f t="shared" si="12"/>
        <v>MCI-00683|MCI-00869</v>
      </c>
      <c r="I422" s="159" t="str">
        <f t="shared" si="13"/>
        <v>a1O1R000006c5khUAA</v>
      </c>
      <c r="J422" s="159" t="s">
        <v>5241</v>
      </c>
    </row>
    <row r="423" spans="2:10" s="9" customFormat="1" x14ac:dyDescent="0.25">
      <c r="B423" s="159" t="s">
        <v>5367</v>
      </c>
      <c r="C423" s="160" t="s">
        <v>5258</v>
      </c>
      <c r="D423" s="159" t="s">
        <v>753</v>
      </c>
      <c r="E423" s="159" t="s">
        <v>2404</v>
      </c>
      <c r="F423" s="160" t="s">
        <v>5368</v>
      </c>
      <c r="G423" s="159" t="str">
        <f t="shared" si="11"/>
        <v>MCI-00684|Adolescent girls and young women in high prevalence settings</v>
      </c>
      <c r="H423" s="159" t="str">
        <f t="shared" si="12"/>
        <v>MCI-00684|MCI-00871</v>
      </c>
      <c r="I423" s="159" t="str">
        <f t="shared" si="13"/>
        <v>a1O1R000006c5kjUAA</v>
      </c>
      <c r="J423" s="159" t="s">
        <v>5241</v>
      </c>
    </row>
    <row r="424" spans="2:10" s="9" customFormat="1" x14ac:dyDescent="0.25">
      <c r="B424" s="159" t="s">
        <v>5369</v>
      </c>
      <c r="C424" s="160" t="s">
        <v>5258</v>
      </c>
      <c r="D424" s="159" t="s">
        <v>753</v>
      </c>
      <c r="E424" s="159" t="s">
        <v>2374</v>
      </c>
      <c r="F424" s="160" t="s">
        <v>5370</v>
      </c>
      <c r="G424" s="159" t="str">
        <f t="shared" si="11"/>
        <v>MCI-00685|Adolescent girls and young women in high prevalence settings</v>
      </c>
      <c r="H424" s="159" t="str">
        <f t="shared" si="12"/>
        <v>MCI-00685|MCI-00872</v>
      </c>
      <c r="I424" s="159" t="str">
        <f t="shared" si="13"/>
        <v>a1O1R000006c5kkUAA</v>
      </c>
      <c r="J424" s="159" t="s">
        <v>5241</v>
      </c>
    </row>
    <row r="425" spans="2:10" s="9" customFormat="1" x14ac:dyDescent="0.25">
      <c r="B425" s="159" t="s">
        <v>5371</v>
      </c>
      <c r="C425" s="160" t="s">
        <v>5261</v>
      </c>
      <c r="D425" s="159" t="s">
        <v>753</v>
      </c>
      <c r="E425" s="159" t="s">
        <v>2407</v>
      </c>
      <c r="F425" s="160" t="s">
        <v>5372</v>
      </c>
      <c r="G425" s="159" t="str">
        <f t="shared" si="11"/>
        <v>MCI-00686|Men in high prevalence settings</v>
      </c>
      <c r="H425" s="159" t="str">
        <f t="shared" si="12"/>
        <v>MCI-00686|MCI-00873</v>
      </c>
      <c r="I425" s="159" t="str">
        <f t="shared" si="13"/>
        <v>a1O1R000006c5klUAA</v>
      </c>
      <c r="J425" s="159" t="s">
        <v>5241</v>
      </c>
    </row>
    <row r="426" spans="2:10" s="9" customFormat="1" x14ac:dyDescent="0.25">
      <c r="B426" s="159" t="s">
        <v>5373</v>
      </c>
      <c r="C426" s="160" t="s">
        <v>5374</v>
      </c>
      <c r="D426" s="159" t="s">
        <v>753</v>
      </c>
      <c r="E426" s="159" t="s">
        <v>2383</v>
      </c>
      <c r="F426" s="160" t="s">
        <v>5375</v>
      </c>
      <c r="G426" s="159" t="str">
        <f t="shared" si="11"/>
        <v>MCI-00687|Non-specified population groups</v>
      </c>
      <c r="H426" s="159" t="str">
        <f t="shared" si="12"/>
        <v>MCI-00687|MCI-00878</v>
      </c>
      <c r="I426" s="159" t="str">
        <f t="shared" si="13"/>
        <v>a1O1R000006c5kqUAA</v>
      </c>
      <c r="J426" s="159" t="s">
        <v>5241</v>
      </c>
    </row>
    <row r="427" spans="2:10" s="9" customFormat="1" x14ac:dyDescent="0.25">
      <c r="B427" s="159" t="s">
        <v>5376</v>
      </c>
      <c r="C427" s="160" t="s">
        <v>5374</v>
      </c>
      <c r="D427" s="159" t="s">
        <v>753</v>
      </c>
      <c r="E427" s="159" t="s">
        <v>2380</v>
      </c>
      <c r="F427" s="160" t="s">
        <v>5377</v>
      </c>
      <c r="G427" s="159" t="str">
        <f t="shared" ref="G427:G490" si="14">E427&amp;"|"&amp;C427</f>
        <v>MCI-00688|Non-specified population groups</v>
      </c>
      <c r="H427" s="159" t="str">
        <f t="shared" ref="H427:H490" si="15">E427&amp;"|"&amp;F427</f>
        <v>MCI-00688|MCI-00879</v>
      </c>
      <c r="I427" s="159" t="str">
        <f t="shared" ref="I427:I490" si="16">B427</f>
        <v>a1O1R000006c5krUAA</v>
      </c>
      <c r="J427" s="159" t="s">
        <v>5241</v>
      </c>
    </row>
    <row r="428" spans="2:10" s="9" customFormat="1" x14ac:dyDescent="0.25">
      <c r="B428" s="159" t="s">
        <v>5378</v>
      </c>
      <c r="C428" s="160" t="s">
        <v>425</v>
      </c>
      <c r="D428" s="159" t="s">
        <v>753</v>
      </c>
      <c r="E428" s="159" t="s">
        <v>2410</v>
      </c>
      <c r="F428" s="160" t="s">
        <v>5379</v>
      </c>
      <c r="G428" s="159" t="str">
        <f t="shared" si="14"/>
        <v>MCI-00689|Not applicable</v>
      </c>
      <c r="H428" s="159" t="str">
        <f t="shared" si="15"/>
        <v>MCI-00689|MCI-00880</v>
      </c>
      <c r="I428" s="159" t="str">
        <f t="shared" si="16"/>
        <v>a1O1R000006c5ksUAA</v>
      </c>
      <c r="J428" s="159" t="s">
        <v>5241</v>
      </c>
    </row>
    <row r="429" spans="2:10" s="9" customFormat="1" x14ac:dyDescent="0.25">
      <c r="B429" s="159" t="s">
        <v>5380</v>
      </c>
      <c r="C429" s="160" t="s">
        <v>425</v>
      </c>
      <c r="D429" s="159" t="s">
        <v>753</v>
      </c>
      <c r="E429" s="159" t="s">
        <v>2413</v>
      </c>
      <c r="F429" s="160" t="s">
        <v>5381</v>
      </c>
      <c r="G429" s="159" t="str">
        <f t="shared" si="14"/>
        <v>MCI-00690|Not applicable</v>
      </c>
      <c r="H429" s="159" t="str">
        <f t="shared" si="15"/>
        <v>MCI-00690|MCI-00881</v>
      </c>
      <c r="I429" s="159" t="str">
        <f t="shared" si="16"/>
        <v>a1O1R000006c5ktUAA</v>
      </c>
      <c r="J429" s="159" t="s">
        <v>5241</v>
      </c>
    </row>
    <row r="430" spans="2:10" s="9" customFormat="1" x14ac:dyDescent="0.25">
      <c r="B430" s="159" t="s">
        <v>5382</v>
      </c>
      <c r="C430" s="160" t="s">
        <v>425</v>
      </c>
      <c r="D430" s="159" t="s">
        <v>753</v>
      </c>
      <c r="E430" s="159" t="s">
        <v>2416</v>
      </c>
      <c r="F430" s="160" t="s">
        <v>5383</v>
      </c>
      <c r="G430" s="159" t="str">
        <f t="shared" si="14"/>
        <v>MCI-00691|Not applicable</v>
      </c>
      <c r="H430" s="159" t="str">
        <f t="shared" si="15"/>
        <v>MCI-00691|MCI-00882</v>
      </c>
      <c r="I430" s="159" t="str">
        <f t="shared" si="16"/>
        <v>a1O1R000006c5kuUAA</v>
      </c>
      <c r="J430" s="159" t="s">
        <v>5241</v>
      </c>
    </row>
    <row r="431" spans="2:10" s="9" customFormat="1" x14ac:dyDescent="0.25">
      <c r="B431" s="159" t="s">
        <v>5384</v>
      </c>
      <c r="C431" s="160" t="s">
        <v>425</v>
      </c>
      <c r="D431" s="159" t="s">
        <v>753</v>
      </c>
      <c r="E431" s="159" t="s">
        <v>2419</v>
      </c>
      <c r="F431" s="160" t="s">
        <v>5385</v>
      </c>
      <c r="G431" s="159" t="str">
        <f t="shared" si="14"/>
        <v>MCI-00692|Not applicable</v>
      </c>
      <c r="H431" s="159" t="str">
        <f t="shared" si="15"/>
        <v>MCI-00692|MCI-00883</v>
      </c>
      <c r="I431" s="159" t="str">
        <f t="shared" si="16"/>
        <v>a1O1R000006c5kvUAA</v>
      </c>
      <c r="J431" s="159" t="s">
        <v>5241</v>
      </c>
    </row>
    <row r="432" spans="2:10" s="9" customFormat="1" x14ac:dyDescent="0.25">
      <c r="B432" s="159" t="s">
        <v>5386</v>
      </c>
      <c r="C432" s="160" t="s">
        <v>5239</v>
      </c>
      <c r="D432" s="159" t="s">
        <v>753</v>
      </c>
      <c r="E432" s="159" t="s">
        <v>2425</v>
      </c>
      <c r="F432" s="160" t="s">
        <v>5387</v>
      </c>
      <c r="G432" s="159" t="str">
        <f t="shared" si="14"/>
        <v>MCI-00693|Men who have sex with men</v>
      </c>
      <c r="H432" s="159" t="str">
        <f t="shared" si="15"/>
        <v>MCI-00693|MCI-00884</v>
      </c>
      <c r="I432" s="159" t="str">
        <f t="shared" si="16"/>
        <v>a1O1R000006c5kwUAA</v>
      </c>
      <c r="J432" s="159" t="s">
        <v>5241</v>
      </c>
    </row>
    <row r="433" spans="2:10" s="9" customFormat="1" x14ac:dyDescent="0.25">
      <c r="B433" s="159" t="s">
        <v>5388</v>
      </c>
      <c r="C433" s="160" t="s">
        <v>5243</v>
      </c>
      <c r="D433" s="159" t="s">
        <v>753</v>
      </c>
      <c r="E433" s="159" t="s">
        <v>2425</v>
      </c>
      <c r="F433" s="160" t="s">
        <v>5389</v>
      </c>
      <c r="G433" s="159" t="str">
        <f t="shared" si="14"/>
        <v>MCI-00693|Sex workers and their clients</v>
      </c>
      <c r="H433" s="159" t="str">
        <f t="shared" si="15"/>
        <v>MCI-00693|MCI-00887</v>
      </c>
      <c r="I433" s="159" t="str">
        <f t="shared" si="16"/>
        <v>a1O1R000006c5kzUAA</v>
      </c>
      <c r="J433" s="159" t="s">
        <v>5241</v>
      </c>
    </row>
    <row r="434" spans="2:10" s="9" customFormat="1" x14ac:dyDescent="0.25">
      <c r="B434" s="159" t="s">
        <v>5390</v>
      </c>
      <c r="C434" s="160" t="s">
        <v>5246</v>
      </c>
      <c r="D434" s="159" t="s">
        <v>753</v>
      </c>
      <c r="E434" s="159" t="s">
        <v>2425</v>
      </c>
      <c r="F434" s="160" t="s">
        <v>5391</v>
      </c>
      <c r="G434" s="159" t="str">
        <f t="shared" si="14"/>
        <v>MCI-00693|Transgender people</v>
      </c>
      <c r="H434" s="159" t="str">
        <f t="shared" si="15"/>
        <v>MCI-00693|MCI-00890</v>
      </c>
      <c r="I434" s="159" t="str">
        <f t="shared" si="16"/>
        <v>a1O1R000006c5l2UAA</v>
      </c>
      <c r="J434" s="159" t="s">
        <v>5241</v>
      </c>
    </row>
    <row r="435" spans="2:10" s="9" customFormat="1" x14ac:dyDescent="0.25">
      <c r="B435" s="159" t="s">
        <v>5392</v>
      </c>
      <c r="C435" s="160" t="s">
        <v>5249</v>
      </c>
      <c r="D435" s="159" t="s">
        <v>753</v>
      </c>
      <c r="E435" s="159" t="s">
        <v>2425</v>
      </c>
      <c r="F435" s="160" t="s">
        <v>5393</v>
      </c>
      <c r="G435" s="159" t="str">
        <f t="shared" si="14"/>
        <v>MCI-00693|People who inject drugs and their partners</v>
      </c>
      <c r="H435" s="159" t="str">
        <f t="shared" si="15"/>
        <v>MCI-00693|MCI-00893</v>
      </c>
      <c r="I435" s="159" t="str">
        <f t="shared" si="16"/>
        <v>a1O1R000006c5l5UAA</v>
      </c>
      <c r="J435" s="159" t="s">
        <v>5241</v>
      </c>
    </row>
    <row r="436" spans="2:10" s="9" customFormat="1" x14ac:dyDescent="0.25">
      <c r="B436" s="159" t="s">
        <v>5394</v>
      </c>
      <c r="C436" s="160" t="s">
        <v>5255</v>
      </c>
      <c r="D436" s="159" t="s">
        <v>753</v>
      </c>
      <c r="E436" s="159" t="s">
        <v>2425</v>
      </c>
      <c r="F436" s="160" t="s">
        <v>5395</v>
      </c>
      <c r="G436" s="159" t="str">
        <f t="shared" si="14"/>
        <v>MCI-00693|Other vulnerable populations</v>
      </c>
      <c r="H436" s="159" t="str">
        <f t="shared" si="15"/>
        <v>MCI-00693|MCI-00898</v>
      </c>
      <c r="I436" s="159" t="str">
        <f t="shared" si="16"/>
        <v>a1O1R000006c5lAUAQ</v>
      </c>
      <c r="J436" s="159" t="s">
        <v>5241</v>
      </c>
    </row>
    <row r="437" spans="2:10" s="9" customFormat="1" x14ac:dyDescent="0.25">
      <c r="B437" s="159" t="s">
        <v>5396</v>
      </c>
      <c r="C437" s="160" t="s">
        <v>5258</v>
      </c>
      <c r="D437" s="159" t="s">
        <v>753</v>
      </c>
      <c r="E437" s="159" t="s">
        <v>2425</v>
      </c>
      <c r="F437" s="160" t="s">
        <v>5397</v>
      </c>
      <c r="G437" s="159" t="str">
        <f t="shared" si="14"/>
        <v>MCI-00693|Adolescent girls and young women in high prevalence settings</v>
      </c>
      <c r="H437" s="159" t="str">
        <f t="shared" si="15"/>
        <v>MCI-00693|MCI-00901</v>
      </c>
      <c r="I437" s="159" t="str">
        <f t="shared" si="16"/>
        <v>a1O1R000006c5lDUAQ</v>
      </c>
      <c r="J437" s="159" t="s">
        <v>5241</v>
      </c>
    </row>
    <row r="438" spans="2:10" s="9" customFormat="1" x14ac:dyDescent="0.25">
      <c r="B438" s="159" t="s">
        <v>5398</v>
      </c>
      <c r="C438" s="160" t="s">
        <v>5261</v>
      </c>
      <c r="D438" s="159" t="s">
        <v>753</v>
      </c>
      <c r="E438" s="159" t="s">
        <v>2425</v>
      </c>
      <c r="F438" s="160" t="s">
        <v>5399</v>
      </c>
      <c r="G438" s="159" t="str">
        <f t="shared" si="14"/>
        <v>MCI-00693|Men in high prevalence settings</v>
      </c>
      <c r="H438" s="159" t="str">
        <f t="shared" si="15"/>
        <v>MCI-00693|MCI-00904</v>
      </c>
      <c r="I438" s="159" t="str">
        <f t="shared" si="16"/>
        <v>a1O1R000006c5lGUAQ</v>
      </c>
      <c r="J438" s="159" t="s">
        <v>5241</v>
      </c>
    </row>
    <row r="439" spans="2:10" s="9" customFormat="1" x14ac:dyDescent="0.25">
      <c r="B439" s="159" t="s">
        <v>5400</v>
      </c>
      <c r="C439" s="160" t="s">
        <v>5374</v>
      </c>
      <c r="D439" s="159" t="s">
        <v>753</v>
      </c>
      <c r="E439" s="159" t="s">
        <v>2425</v>
      </c>
      <c r="F439" s="160" t="s">
        <v>5401</v>
      </c>
      <c r="G439" s="159" t="str">
        <f t="shared" si="14"/>
        <v>MCI-00693|Non-specified population groups</v>
      </c>
      <c r="H439" s="159" t="str">
        <f t="shared" si="15"/>
        <v>MCI-00693|MCI-00907</v>
      </c>
      <c r="I439" s="159" t="str">
        <f t="shared" si="16"/>
        <v>a1O1R000006c5lJUAQ</v>
      </c>
      <c r="J439" s="159" t="s">
        <v>5241</v>
      </c>
    </row>
    <row r="440" spans="2:10" s="9" customFormat="1" x14ac:dyDescent="0.25">
      <c r="B440" s="159" t="s">
        <v>5402</v>
      </c>
      <c r="C440" s="160" t="s">
        <v>5403</v>
      </c>
      <c r="D440" s="159" t="s">
        <v>753</v>
      </c>
      <c r="E440" s="159" t="s">
        <v>2425</v>
      </c>
      <c r="F440" s="160" t="s">
        <v>5404</v>
      </c>
      <c r="G440" s="159" t="str">
        <f t="shared" si="14"/>
        <v>MCI-00693|Partners of people living with HIV</v>
      </c>
      <c r="H440" s="159" t="str">
        <f t="shared" si="15"/>
        <v>MCI-00693|MCI-00910</v>
      </c>
      <c r="I440" s="159" t="str">
        <f t="shared" si="16"/>
        <v>a1O1R000006c5lMUAQ</v>
      </c>
      <c r="J440" s="159" t="s">
        <v>5241</v>
      </c>
    </row>
    <row r="441" spans="2:10" s="9" customFormat="1" x14ac:dyDescent="0.25">
      <c r="B441" s="159" t="s">
        <v>5405</v>
      </c>
      <c r="C441" s="160" t="s">
        <v>5403</v>
      </c>
      <c r="D441" s="159" t="s">
        <v>753</v>
      </c>
      <c r="E441" s="159" t="s">
        <v>2422</v>
      </c>
      <c r="F441" s="160" t="s">
        <v>5406</v>
      </c>
      <c r="G441" s="159" t="str">
        <f t="shared" si="14"/>
        <v>MCI-00694|Partners of people living with HIV</v>
      </c>
      <c r="H441" s="159" t="str">
        <f t="shared" si="15"/>
        <v>MCI-00694|MCI-00911</v>
      </c>
      <c r="I441" s="159" t="str">
        <f t="shared" si="16"/>
        <v>a1O1R000006c5lNUAQ</v>
      </c>
      <c r="J441" s="159" t="s">
        <v>5241</v>
      </c>
    </row>
    <row r="442" spans="2:10" s="9" customFormat="1" x14ac:dyDescent="0.25">
      <c r="B442" s="159" t="s">
        <v>5407</v>
      </c>
      <c r="C442" s="160" t="s">
        <v>5239</v>
      </c>
      <c r="D442" s="159" t="s">
        <v>753</v>
      </c>
      <c r="E442" s="159" t="s">
        <v>2422</v>
      </c>
      <c r="F442" s="160" t="s">
        <v>5408</v>
      </c>
      <c r="G442" s="159" t="str">
        <f t="shared" si="14"/>
        <v>MCI-00694|Men who have sex with men</v>
      </c>
      <c r="H442" s="159" t="str">
        <f t="shared" si="15"/>
        <v>MCI-00694|MCI-00885</v>
      </c>
      <c r="I442" s="159" t="str">
        <f t="shared" si="16"/>
        <v>a1O1R000006c5kxUAA</v>
      </c>
      <c r="J442" s="159" t="s">
        <v>5241</v>
      </c>
    </row>
    <row r="443" spans="2:10" s="9" customFormat="1" x14ac:dyDescent="0.25">
      <c r="B443" s="159" t="s">
        <v>5409</v>
      </c>
      <c r="C443" s="160" t="s">
        <v>5243</v>
      </c>
      <c r="D443" s="159" t="s">
        <v>753</v>
      </c>
      <c r="E443" s="159" t="s">
        <v>2422</v>
      </c>
      <c r="F443" s="160" t="s">
        <v>5410</v>
      </c>
      <c r="G443" s="159" t="str">
        <f t="shared" si="14"/>
        <v>MCI-00694|Sex workers and their clients</v>
      </c>
      <c r="H443" s="159" t="str">
        <f t="shared" si="15"/>
        <v>MCI-00694|MCI-00888</v>
      </c>
      <c r="I443" s="159" t="str">
        <f t="shared" si="16"/>
        <v>a1O1R000006c5l0UAA</v>
      </c>
      <c r="J443" s="159" t="s">
        <v>5241</v>
      </c>
    </row>
    <row r="444" spans="2:10" s="9" customFormat="1" x14ac:dyDescent="0.25">
      <c r="B444" s="159" t="s">
        <v>5411</v>
      </c>
      <c r="C444" s="160" t="s">
        <v>5246</v>
      </c>
      <c r="D444" s="159" t="s">
        <v>753</v>
      </c>
      <c r="E444" s="159" t="s">
        <v>2422</v>
      </c>
      <c r="F444" s="160" t="s">
        <v>5412</v>
      </c>
      <c r="G444" s="159" t="str">
        <f t="shared" si="14"/>
        <v>MCI-00694|Transgender people</v>
      </c>
      <c r="H444" s="159" t="str">
        <f t="shared" si="15"/>
        <v>MCI-00694|MCI-00891</v>
      </c>
      <c r="I444" s="159" t="str">
        <f t="shared" si="16"/>
        <v>a1O1R000006c5l3UAA</v>
      </c>
      <c r="J444" s="159" t="s">
        <v>5241</v>
      </c>
    </row>
    <row r="445" spans="2:10" s="9" customFormat="1" x14ac:dyDescent="0.25">
      <c r="B445" s="159" t="s">
        <v>5413</v>
      </c>
      <c r="C445" s="160" t="s">
        <v>5249</v>
      </c>
      <c r="D445" s="159" t="s">
        <v>753</v>
      </c>
      <c r="E445" s="159" t="s">
        <v>2422</v>
      </c>
      <c r="F445" s="160" t="s">
        <v>5414</v>
      </c>
      <c r="G445" s="159" t="str">
        <f t="shared" si="14"/>
        <v>MCI-00694|People who inject drugs and their partners</v>
      </c>
      <c r="H445" s="159" t="str">
        <f t="shared" si="15"/>
        <v>MCI-00694|MCI-00894</v>
      </c>
      <c r="I445" s="159" t="str">
        <f t="shared" si="16"/>
        <v>a1O1R000006c5l6UAA</v>
      </c>
      <c r="J445" s="159" t="s">
        <v>5241</v>
      </c>
    </row>
    <row r="446" spans="2:10" s="9" customFormat="1" x14ac:dyDescent="0.25">
      <c r="B446" s="159" t="s">
        <v>5415</v>
      </c>
      <c r="C446" s="160" t="s">
        <v>5252</v>
      </c>
      <c r="D446" s="159" t="s">
        <v>753</v>
      </c>
      <c r="E446" s="159" t="s">
        <v>2422</v>
      </c>
      <c r="F446" s="160" t="s">
        <v>5416</v>
      </c>
      <c r="G446" s="159" t="str">
        <f t="shared" si="14"/>
        <v>MCI-00694|People in prisons and other closed settings</v>
      </c>
      <c r="H446" s="159" t="str">
        <f t="shared" si="15"/>
        <v>MCI-00694|MCI-00896</v>
      </c>
      <c r="I446" s="159" t="str">
        <f t="shared" si="16"/>
        <v>a1O1R000006c5l8UAA</v>
      </c>
      <c r="J446" s="159" t="s">
        <v>5241</v>
      </c>
    </row>
    <row r="447" spans="2:10" s="9" customFormat="1" x14ac:dyDescent="0.25">
      <c r="B447" s="159" t="s">
        <v>5417</v>
      </c>
      <c r="C447" s="160" t="s">
        <v>5255</v>
      </c>
      <c r="D447" s="159" t="s">
        <v>753</v>
      </c>
      <c r="E447" s="159" t="s">
        <v>2422</v>
      </c>
      <c r="F447" s="160" t="s">
        <v>5418</v>
      </c>
      <c r="G447" s="159" t="str">
        <f t="shared" si="14"/>
        <v>MCI-00694|Other vulnerable populations</v>
      </c>
      <c r="H447" s="159" t="str">
        <f t="shared" si="15"/>
        <v>MCI-00694|MCI-00899</v>
      </c>
      <c r="I447" s="159" t="str">
        <f t="shared" si="16"/>
        <v>a1O1R000006c5lBUAQ</v>
      </c>
      <c r="J447" s="159" t="s">
        <v>5241</v>
      </c>
    </row>
    <row r="448" spans="2:10" s="9" customFormat="1" x14ac:dyDescent="0.25">
      <c r="B448" s="159" t="s">
        <v>5419</v>
      </c>
      <c r="C448" s="160" t="s">
        <v>5258</v>
      </c>
      <c r="D448" s="159" t="s">
        <v>753</v>
      </c>
      <c r="E448" s="159" t="s">
        <v>2422</v>
      </c>
      <c r="F448" s="160" t="s">
        <v>5420</v>
      </c>
      <c r="G448" s="159" t="str">
        <f t="shared" si="14"/>
        <v>MCI-00694|Adolescent girls and young women in high prevalence settings</v>
      </c>
      <c r="H448" s="159" t="str">
        <f t="shared" si="15"/>
        <v>MCI-00694|MCI-00902</v>
      </c>
      <c r="I448" s="159" t="str">
        <f t="shared" si="16"/>
        <v>a1O1R000006c5lEUAQ</v>
      </c>
      <c r="J448" s="159" t="s">
        <v>5241</v>
      </c>
    </row>
    <row r="449" spans="2:10" s="9" customFormat="1" x14ac:dyDescent="0.25">
      <c r="B449" s="159" t="s">
        <v>5421</v>
      </c>
      <c r="C449" s="160" t="s">
        <v>5261</v>
      </c>
      <c r="D449" s="159" t="s">
        <v>753</v>
      </c>
      <c r="E449" s="159" t="s">
        <v>2422</v>
      </c>
      <c r="F449" s="160" t="s">
        <v>5422</v>
      </c>
      <c r="G449" s="159" t="str">
        <f t="shared" si="14"/>
        <v>MCI-00694|Men in high prevalence settings</v>
      </c>
      <c r="H449" s="159" t="str">
        <f t="shared" si="15"/>
        <v>MCI-00694|MCI-00905</v>
      </c>
      <c r="I449" s="159" t="str">
        <f t="shared" si="16"/>
        <v>a1O1R000006c5lHUAQ</v>
      </c>
      <c r="J449" s="159" t="s">
        <v>5241</v>
      </c>
    </row>
    <row r="450" spans="2:10" s="9" customFormat="1" x14ac:dyDescent="0.25">
      <c r="B450" s="159" t="s">
        <v>5423</v>
      </c>
      <c r="C450" s="160" t="s">
        <v>5374</v>
      </c>
      <c r="D450" s="159" t="s">
        <v>753</v>
      </c>
      <c r="E450" s="159" t="s">
        <v>2422</v>
      </c>
      <c r="F450" s="160" t="s">
        <v>5424</v>
      </c>
      <c r="G450" s="159" t="str">
        <f t="shared" si="14"/>
        <v>MCI-00694|Non-specified population groups</v>
      </c>
      <c r="H450" s="159" t="str">
        <f t="shared" si="15"/>
        <v>MCI-00694|MCI-00908</v>
      </c>
      <c r="I450" s="159" t="str">
        <f t="shared" si="16"/>
        <v>a1O1R000006c5lKUAQ</v>
      </c>
      <c r="J450" s="159" t="s">
        <v>5241</v>
      </c>
    </row>
    <row r="451" spans="2:10" s="9" customFormat="1" x14ac:dyDescent="0.25">
      <c r="B451" s="159" t="s">
        <v>5425</v>
      </c>
      <c r="C451" s="160" t="s">
        <v>5403</v>
      </c>
      <c r="D451" s="159" t="s">
        <v>753</v>
      </c>
      <c r="E451" s="159" t="s">
        <v>2428</v>
      </c>
      <c r="F451" s="160" t="s">
        <v>5426</v>
      </c>
      <c r="G451" s="159" t="str">
        <f t="shared" si="14"/>
        <v>MCI-00695|Partners of people living with HIV</v>
      </c>
      <c r="H451" s="159" t="str">
        <f t="shared" si="15"/>
        <v>MCI-00695|MCI-00912</v>
      </c>
      <c r="I451" s="159" t="str">
        <f t="shared" si="16"/>
        <v>a1O1R000006c5lOUAQ</v>
      </c>
      <c r="J451" s="159" t="s">
        <v>5241</v>
      </c>
    </row>
    <row r="452" spans="2:10" s="9" customFormat="1" x14ac:dyDescent="0.25">
      <c r="B452" s="159" t="s">
        <v>5427</v>
      </c>
      <c r="C452" s="160" t="s">
        <v>5239</v>
      </c>
      <c r="D452" s="159" t="s">
        <v>753</v>
      </c>
      <c r="E452" s="159" t="s">
        <v>2428</v>
      </c>
      <c r="F452" s="160" t="s">
        <v>5428</v>
      </c>
      <c r="G452" s="159" t="str">
        <f t="shared" si="14"/>
        <v>MCI-00695|Men who have sex with men</v>
      </c>
      <c r="H452" s="159" t="str">
        <f t="shared" si="15"/>
        <v>MCI-00695|MCI-00886</v>
      </c>
      <c r="I452" s="159" t="str">
        <f t="shared" si="16"/>
        <v>a1O1R000006c5kyUAA</v>
      </c>
      <c r="J452" s="159" t="s">
        <v>5241</v>
      </c>
    </row>
    <row r="453" spans="2:10" s="9" customFormat="1" x14ac:dyDescent="0.25">
      <c r="B453" s="159" t="s">
        <v>5429</v>
      </c>
      <c r="C453" s="160" t="s">
        <v>5243</v>
      </c>
      <c r="D453" s="159" t="s">
        <v>753</v>
      </c>
      <c r="E453" s="159" t="s">
        <v>2428</v>
      </c>
      <c r="F453" s="160" t="s">
        <v>5430</v>
      </c>
      <c r="G453" s="159" t="str">
        <f t="shared" si="14"/>
        <v>MCI-00695|Sex workers and their clients</v>
      </c>
      <c r="H453" s="159" t="str">
        <f t="shared" si="15"/>
        <v>MCI-00695|MCI-00889</v>
      </c>
      <c r="I453" s="159" t="str">
        <f t="shared" si="16"/>
        <v>a1O1R000006c5l1UAA</v>
      </c>
      <c r="J453" s="159" t="s">
        <v>5241</v>
      </c>
    </row>
    <row r="454" spans="2:10" s="9" customFormat="1" x14ac:dyDescent="0.25">
      <c r="B454" s="159" t="s">
        <v>5431</v>
      </c>
      <c r="C454" s="160" t="s">
        <v>5246</v>
      </c>
      <c r="D454" s="159" t="s">
        <v>753</v>
      </c>
      <c r="E454" s="159" t="s">
        <v>2428</v>
      </c>
      <c r="F454" s="160" t="s">
        <v>5432</v>
      </c>
      <c r="G454" s="159" t="str">
        <f t="shared" si="14"/>
        <v>MCI-00695|Transgender people</v>
      </c>
      <c r="H454" s="159" t="str">
        <f t="shared" si="15"/>
        <v>MCI-00695|MCI-00892</v>
      </c>
      <c r="I454" s="159" t="str">
        <f t="shared" si="16"/>
        <v>a1O1R000006c5l4UAA</v>
      </c>
      <c r="J454" s="159" t="s">
        <v>5241</v>
      </c>
    </row>
    <row r="455" spans="2:10" s="9" customFormat="1" x14ac:dyDescent="0.25">
      <c r="B455" s="159" t="s">
        <v>5433</v>
      </c>
      <c r="C455" s="160" t="s">
        <v>5249</v>
      </c>
      <c r="D455" s="159" t="s">
        <v>753</v>
      </c>
      <c r="E455" s="159" t="s">
        <v>2428</v>
      </c>
      <c r="F455" s="160" t="s">
        <v>5434</v>
      </c>
      <c r="G455" s="159" t="str">
        <f t="shared" si="14"/>
        <v>MCI-00695|People who inject drugs and their partners</v>
      </c>
      <c r="H455" s="159" t="str">
        <f t="shared" si="15"/>
        <v>MCI-00695|MCI-00895</v>
      </c>
      <c r="I455" s="159" t="str">
        <f t="shared" si="16"/>
        <v>a1O1R000006c5l7UAA</v>
      </c>
      <c r="J455" s="159" t="s">
        <v>5241</v>
      </c>
    </row>
    <row r="456" spans="2:10" s="9" customFormat="1" x14ac:dyDescent="0.25">
      <c r="B456" s="159" t="s">
        <v>5435</v>
      </c>
      <c r="C456" s="160" t="s">
        <v>5252</v>
      </c>
      <c r="D456" s="159" t="s">
        <v>753</v>
      </c>
      <c r="E456" s="159" t="s">
        <v>2428</v>
      </c>
      <c r="F456" s="160" t="s">
        <v>5436</v>
      </c>
      <c r="G456" s="159" t="str">
        <f t="shared" si="14"/>
        <v>MCI-00695|People in prisons and other closed settings</v>
      </c>
      <c r="H456" s="159" t="str">
        <f t="shared" si="15"/>
        <v>MCI-00695|MCI-00897</v>
      </c>
      <c r="I456" s="159" t="str">
        <f t="shared" si="16"/>
        <v>a1O1R000006c5l9UAA</v>
      </c>
      <c r="J456" s="159" t="s">
        <v>5241</v>
      </c>
    </row>
    <row r="457" spans="2:10" s="9" customFormat="1" x14ac:dyDescent="0.25">
      <c r="B457" s="159" t="s">
        <v>5437</v>
      </c>
      <c r="C457" s="160" t="s">
        <v>5255</v>
      </c>
      <c r="D457" s="159" t="s">
        <v>753</v>
      </c>
      <c r="E457" s="159" t="s">
        <v>2428</v>
      </c>
      <c r="F457" s="160" t="s">
        <v>5438</v>
      </c>
      <c r="G457" s="159" t="str">
        <f t="shared" si="14"/>
        <v>MCI-00695|Other vulnerable populations</v>
      </c>
      <c r="H457" s="159" t="str">
        <f t="shared" si="15"/>
        <v>MCI-00695|MCI-00900</v>
      </c>
      <c r="I457" s="159" t="str">
        <f t="shared" si="16"/>
        <v>a1O1R000006c5lCUAQ</v>
      </c>
      <c r="J457" s="159" t="s">
        <v>5241</v>
      </c>
    </row>
    <row r="458" spans="2:10" s="9" customFormat="1" x14ac:dyDescent="0.25">
      <c r="B458" s="159" t="s">
        <v>5439</v>
      </c>
      <c r="C458" s="160" t="s">
        <v>5258</v>
      </c>
      <c r="D458" s="159" t="s">
        <v>753</v>
      </c>
      <c r="E458" s="159" t="s">
        <v>2428</v>
      </c>
      <c r="F458" s="160" t="s">
        <v>5440</v>
      </c>
      <c r="G458" s="159" t="str">
        <f t="shared" si="14"/>
        <v>MCI-00695|Adolescent girls and young women in high prevalence settings</v>
      </c>
      <c r="H458" s="159" t="str">
        <f t="shared" si="15"/>
        <v>MCI-00695|MCI-00903</v>
      </c>
      <c r="I458" s="159" t="str">
        <f t="shared" si="16"/>
        <v>a1O1R000006c5lFUAQ</v>
      </c>
      <c r="J458" s="159" t="s">
        <v>5241</v>
      </c>
    </row>
    <row r="459" spans="2:10" s="9" customFormat="1" x14ac:dyDescent="0.25">
      <c r="B459" s="159" t="s">
        <v>5441</v>
      </c>
      <c r="C459" s="160" t="s">
        <v>5261</v>
      </c>
      <c r="D459" s="159" t="s">
        <v>753</v>
      </c>
      <c r="E459" s="159" t="s">
        <v>2428</v>
      </c>
      <c r="F459" s="160" t="s">
        <v>5442</v>
      </c>
      <c r="G459" s="159" t="str">
        <f t="shared" si="14"/>
        <v>MCI-00695|Men in high prevalence settings</v>
      </c>
      <c r="H459" s="159" t="str">
        <f t="shared" si="15"/>
        <v>MCI-00695|MCI-00906</v>
      </c>
      <c r="I459" s="159" t="str">
        <f t="shared" si="16"/>
        <v>a1O1R000006c5lIUAQ</v>
      </c>
      <c r="J459" s="159" t="s">
        <v>5241</v>
      </c>
    </row>
    <row r="460" spans="2:10" s="9" customFormat="1" x14ac:dyDescent="0.25">
      <c r="B460" s="159" t="s">
        <v>5443</v>
      </c>
      <c r="C460" s="160" t="s">
        <v>5374</v>
      </c>
      <c r="D460" s="159" t="s">
        <v>753</v>
      </c>
      <c r="E460" s="159" t="s">
        <v>2428</v>
      </c>
      <c r="F460" s="160" t="s">
        <v>5444</v>
      </c>
      <c r="G460" s="159" t="str">
        <f t="shared" si="14"/>
        <v>MCI-00695|Non-specified population groups</v>
      </c>
      <c r="H460" s="159" t="str">
        <f t="shared" si="15"/>
        <v>MCI-00695|MCI-00909</v>
      </c>
      <c r="I460" s="159" t="str">
        <f t="shared" si="16"/>
        <v>a1O1R000006c5lLUAQ</v>
      </c>
      <c r="J460" s="159" t="s">
        <v>5241</v>
      </c>
    </row>
    <row r="461" spans="2:10" s="9" customFormat="1" x14ac:dyDescent="0.25">
      <c r="B461" s="159" t="s">
        <v>5445</v>
      </c>
      <c r="C461" s="160" t="s">
        <v>5446</v>
      </c>
      <c r="D461" s="159" t="s">
        <v>753</v>
      </c>
      <c r="E461" s="159" t="s">
        <v>2434</v>
      </c>
      <c r="F461" s="160" t="s">
        <v>5447</v>
      </c>
      <c r="G461" s="159" t="str">
        <f t="shared" si="14"/>
        <v>MCI-00696|All people living with HIV</v>
      </c>
      <c r="H461" s="159" t="str">
        <f t="shared" si="15"/>
        <v>MCI-00696|MCI-00913</v>
      </c>
      <c r="I461" s="159" t="str">
        <f t="shared" si="16"/>
        <v>a1O1R000006c5lPUAQ</v>
      </c>
      <c r="J461" s="159" t="s">
        <v>5241</v>
      </c>
    </row>
    <row r="462" spans="2:10" s="9" customFormat="1" x14ac:dyDescent="0.25">
      <c r="B462" s="159" t="s">
        <v>5448</v>
      </c>
      <c r="C462" s="160" t="s">
        <v>5449</v>
      </c>
      <c r="D462" s="159" t="s">
        <v>753</v>
      </c>
      <c r="E462" s="159" t="s">
        <v>2434</v>
      </c>
      <c r="F462" s="160" t="s">
        <v>5450</v>
      </c>
      <c r="G462" s="159" t="str">
        <f t="shared" si="14"/>
        <v>MCI-00696|Adults living with HIV (15 and above)</v>
      </c>
      <c r="H462" s="159" t="str">
        <f t="shared" si="15"/>
        <v>MCI-00696|MCI-00920</v>
      </c>
      <c r="I462" s="159" t="str">
        <f t="shared" si="16"/>
        <v>a1O1R000006c5lWUAQ</v>
      </c>
      <c r="J462" s="159" t="s">
        <v>5241</v>
      </c>
    </row>
    <row r="463" spans="2:10" s="9" customFormat="1" x14ac:dyDescent="0.25">
      <c r="B463" s="159" t="s">
        <v>5451</v>
      </c>
      <c r="C463" s="160" t="s">
        <v>5452</v>
      </c>
      <c r="D463" s="159" t="s">
        <v>753</v>
      </c>
      <c r="E463" s="159" t="s">
        <v>2434</v>
      </c>
      <c r="F463" s="160" t="s">
        <v>5453</v>
      </c>
      <c r="G463" s="159" t="str">
        <f t="shared" si="14"/>
        <v>MCI-00696|Children living with HIV (under 15)</v>
      </c>
      <c r="H463" s="159" t="str">
        <f t="shared" si="15"/>
        <v>MCI-00696|MCI-00926</v>
      </c>
      <c r="I463" s="159" t="str">
        <f t="shared" si="16"/>
        <v>a1O1R000006c5lcUAA</v>
      </c>
      <c r="J463" s="159" t="s">
        <v>5241</v>
      </c>
    </row>
    <row r="464" spans="2:10" s="9" customFormat="1" x14ac:dyDescent="0.25">
      <c r="B464" s="159" t="s">
        <v>5454</v>
      </c>
      <c r="C464" s="160" t="s">
        <v>5446</v>
      </c>
      <c r="D464" s="159" t="s">
        <v>753</v>
      </c>
      <c r="E464" s="159" t="s">
        <v>2446</v>
      </c>
      <c r="F464" s="160" t="s">
        <v>5455</v>
      </c>
      <c r="G464" s="159" t="str">
        <f t="shared" si="14"/>
        <v>MCI-00697|All people living with HIV</v>
      </c>
      <c r="H464" s="159" t="str">
        <f t="shared" si="15"/>
        <v>MCI-00697|MCI-00914</v>
      </c>
      <c r="I464" s="159" t="str">
        <f t="shared" si="16"/>
        <v>a1O1R000006c5lQUAQ</v>
      </c>
      <c r="J464" s="159" t="s">
        <v>5241</v>
      </c>
    </row>
    <row r="465" spans="2:10" s="9" customFormat="1" x14ac:dyDescent="0.25">
      <c r="B465" s="159" t="s">
        <v>5456</v>
      </c>
      <c r="C465" s="160" t="s">
        <v>5449</v>
      </c>
      <c r="D465" s="159" t="s">
        <v>753</v>
      </c>
      <c r="E465" s="159" t="s">
        <v>2446</v>
      </c>
      <c r="F465" s="160" t="s">
        <v>5457</v>
      </c>
      <c r="G465" s="159" t="str">
        <f t="shared" si="14"/>
        <v>MCI-00697|Adults living with HIV (15 and above)</v>
      </c>
      <c r="H465" s="159" t="str">
        <f t="shared" si="15"/>
        <v>MCI-00697|MCI-00921</v>
      </c>
      <c r="I465" s="159" t="str">
        <f t="shared" si="16"/>
        <v>a1O1R000006c5lXUAQ</v>
      </c>
      <c r="J465" s="159" t="s">
        <v>5241</v>
      </c>
    </row>
    <row r="466" spans="2:10" s="9" customFormat="1" x14ac:dyDescent="0.25">
      <c r="B466" s="159" t="s">
        <v>5458</v>
      </c>
      <c r="C466" s="160" t="s">
        <v>5452</v>
      </c>
      <c r="D466" s="159" t="s">
        <v>753</v>
      </c>
      <c r="E466" s="159" t="s">
        <v>2446</v>
      </c>
      <c r="F466" s="160" t="s">
        <v>5459</v>
      </c>
      <c r="G466" s="159" t="str">
        <f t="shared" si="14"/>
        <v>MCI-00697|Children living with HIV (under 15)</v>
      </c>
      <c r="H466" s="159" t="str">
        <f t="shared" si="15"/>
        <v>MCI-00697|MCI-00927</v>
      </c>
      <c r="I466" s="159" t="str">
        <f t="shared" si="16"/>
        <v>a1O1R000006c5ldUAA</v>
      </c>
      <c r="J466" s="159" t="s">
        <v>5241</v>
      </c>
    </row>
    <row r="467" spans="2:10" s="9" customFormat="1" x14ac:dyDescent="0.25">
      <c r="B467" s="159" t="s">
        <v>5460</v>
      </c>
      <c r="C467" s="160" t="s">
        <v>5446</v>
      </c>
      <c r="D467" s="159" t="s">
        <v>753</v>
      </c>
      <c r="E467" s="159" t="s">
        <v>2443</v>
      </c>
      <c r="F467" s="160" t="s">
        <v>5461</v>
      </c>
      <c r="G467" s="159" t="str">
        <f t="shared" si="14"/>
        <v>MCI-00698|All people living with HIV</v>
      </c>
      <c r="H467" s="159" t="str">
        <f t="shared" si="15"/>
        <v>MCI-00698|MCI-00915</v>
      </c>
      <c r="I467" s="159" t="str">
        <f t="shared" si="16"/>
        <v>a1O1R000006c5lRUAQ</v>
      </c>
      <c r="J467" s="159" t="s">
        <v>5241</v>
      </c>
    </row>
    <row r="468" spans="2:10" s="9" customFormat="1" x14ac:dyDescent="0.25">
      <c r="B468" s="159" t="s">
        <v>5462</v>
      </c>
      <c r="C468" s="160" t="s">
        <v>5449</v>
      </c>
      <c r="D468" s="159" t="s">
        <v>753</v>
      </c>
      <c r="E468" s="159" t="s">
        <v>2443</v>
      </c>
      <c r="F468" s="160" t="s">
        <v>5463</v>
      </c>
      <c r="G468" s="159" t="str">
        <f t="shared" si="14"/>
        <v>MCI-00698|Adults living with HIV (15 and above)</v>
      </c>
      <c r="H468" s="159" t="str">
        <f t="shared" si="15"/>
        <v>MCI-00698|MCI-00922</v>
      </c>
      <c r="I468" s="159" t="str">
        <f t="shared" si="16"/>
        <v>a1O1R000006c5lYUAQ</v>
      </c>
      <c r="J468" s="159" t="s">
        <v>5241</v>
      </c>
    </row>
    <row r="469" spans="2:10" s="9" customFormat="1" x14ac:dyDescent="0.25">
      <c r="B469" s="159" t="s">
        <v>5464</v>
      </c>
      <c r="C469" s="160" t="s">
        <v>5452</v>
      </c>
      <c r="D469" s="159" t="s">
        <v>753</v>
      </c>
      <c r="E469" s="159" t="s">
        <v>2443</v>
      </c>
      <c r="F469" s="160" t="s">
        <v>5465</v>
      </c>
      <c r="G469" s="159" t="str">
        <f t="shared" si="14"/>
        <v>MCI-00698|Children living with HIV (under 15)</v>
      </c>
      <c r="H469" s="159" t="str">
        <f t="shared" si="15"/>
        <v>MCI-00698|MCI-00928</v>
      </c>
      <c r="I469" s="159" t="str">
        <f t="shared" si="16"/>
        <v>a1O1R000006c5leUAA</v>
      </c>
      <c r="J469" s="159" t="s">
        <v>5241</v>
      </c>
    </row>
    <row r="470" spans="2:10" s="9" customFormat="1" x14ac:dyDescent="0.25">
      <c r="B470" s="159" t="s">
        <v>5466</v>
      </c>
      <c r="C470" s="160" t="s">
        <v>5446</v>
      </c>
      <c r="D470" s="159" t="s">
        <v>753</v>
      </c>
      <c r="E470" s="159" t="s">
        <v>2449</v>
      </c>
      <c r="F470" s="160" t="s">
        <v>5467</v>
      </c>
      <c r="G470" s="159" t="str">
        <f t="shared" si="14"/>
        <v>MCI-00699|All people living with HIV</v>
      </c>
      <c r="H470" s="159" t="str">
        <f t="shared" si="15"/>
        <v>MCI-00699|MCI-00916</v>
      </c>
      <c r="I470" s="159" t="str">
        <f t="shared" si="16"/>
        <v>a1O1R000006c5lSUAQ</v>
      </c>
      <c r="J470" s="159" t="s">
        <v>5241</v>
      </c>
    </row>
    <row r="471" spans="2:10" s="9" customFormat="1" x14ac:dyDescent="0.25">
      <c r="B471" s="159" t="s">
        <v>5468</v>
      </c>
      <c r="C471" s="160" t="s">
        <v>5449</v>
      </c>
      <c r="D471" s="159" t="s">
        <v>753</v>
      </c>
      <c r="E471" s="159" t="s">
        <v>2449</v>
      </c>
      <c r="F471" s="160" t="s">
        <v>5469</v>
      </c>
      <c r="G471" s="159" t="str">
        <f t="shared" si="14"/>
        <v>MCI-00699|Adults living with HIV (15 and above)</v>
      </c>
      <c r="H471" s="159" t="str">
        <f t="shared" si="15"/>
        <v>MCI-00699|MCI-00923</v>
      </c>
      <c r="I471" s="159" t="str">
        <f t="shared" si="16"/>
        <v>a1O1R000006c5lZUAQ</v>
      </c>
      <c r="J471" s="159" t="s">
        <v>5241</v>
      </c>
    </row>
    <row r="472" spans="2:10" s="9" customFormat="1" x14ac:dyDescent="0.25">
      <c r="B472" s="159" t="s">
        <v>5470</v>
      </c>
      <c r="C472" s="160" t="s">
        <v>5452</v>
      </c>
      <c r="D472" s="159" t="s">
        <v>753</v>
      </c>
      <c r="E472" s="159" t="s">
        <v>2449</v>
      </c>
      <c r="F472" s="160" t="s">
        <v>5471</v>
      </c>
      <c r="G472" s="159" t="str">
        <f t="shared" si="14"/>
        <v>MCI-00699|Children living with HIV (under 15)</v>
      </c>
      <c r="H472" s="159" t="str">
        <f t="shared" si="15"/>
        <v>MCI-00699|MCI-00929</v>
      </c>
      <c r="I472" s="159" t="str">
        <f t="shared" si="16"/>
        <v>a1O1R000006c5lfUAA</v>
      </c>
      <c r="J472" s="159" t="s">
        <v>5241</v>
      </c>
    </row>
    <row r="473" spans="2:10" s="9" customFormat="1" x14ac:dyDescent="0.25">
      <c r="B473" s="159" t="s">
        <v>5472</v>
      </c>
      <c r="C473" s="160" t="s">
        <v>5446</v>
      </c>
      <c r="D473" s="159" t="s">
        <v>753</v>
      </c>
      <c r="E473" s="159" t="s">
        <v>2440</v>
      </c>
      <c r="F473" s="160" t="s">
        <v>5473</v>
      </c>
      <c r="G473" s="159" t="str">
        <f t="shared" si="14"/>
        <v>MCI-00700|All people living with HIV</v>
      </c>
      <c r="H473" s="159" t="str">
        <f t="shared" si="15"/>
        <v>MCI-00700|MCI-00917</v>
      </c>
      <c r="I473" s="159" t="str">
        <f t="shared" si="16"/>
        <v>a1O1R000006c5lTUAQ</v>
      </c>
      <c r="J473" s="159" t="s">
        <v>5241</v>
      </c>
    </row>
    <row r="474" spans="2:10" s="9" customFormat="1" x14ac:dyDescent="0.25">
      <c r="B474" s="159" t="s">
        <v>5474</v>
      </c>
      <c r="C474" s="160" t="s">
        <v>5449</v>
      </c>
      <c r="D474" s="159" t="s">
        <v>753</v>
      </c>
      <c r="E474" s="159" t="s">
        <v>2440</v>
      </c>
      <c r="F474" s="160" t="s">
        <v>5475</v>
      </c>
      <c r="G474" s="159" t="str">
        <f t="shared" si="14"/>
        <v>MCI-00700|Adults living with HIV (15 and above)</v>
      </c>
      <c r="H474" s="159" t="str">
        <f t="shared" si="15"/>
        <v>MCI-00700|MCI-00924</v>
      </c>
      <c r="I474" s="159" t="str">
        <f t="shared" si="16"/>
        <v>a1O1R000006c5laUAA</v>
      </c>
      <c r="J474" s="159" t="s">
        <v>5241</v>
      </c>
    </row>
    <row r="475" spans="2:10" s="9" customFormat="1" x14ac:dyDescent="0.25">
      <c r="B475" s="159" t="s">
        <v>5476</v>
      </c>
      <c r="C475" s="160" t="s">
        <v>5452</v>
      </c>
      <c r="D475" s="159" t="s">
        <v>753</v>
      </c>
      <c r="E475" s="159" t="s">
        <v>2440</v>
      </c>
      <c r="F475" s="160" t="s">
        <v>5477</v>
      </c>
      <c r="G475" s="159" t="str">
        <f t="shared" si="14"/>
        <v>MCI-00700|Children living with HIV (under 15)</v>
      </c>
      <c r="H475" s="159" t="str">
        <f t="shared" si="15"/>
        <v>MCI-00700|MCI-00930</v>
      </c>
      <c r="I475" s="159" t="str">
        <f t="shared" si="16"/>
        <v>a1O1R000006c5lgUAA</v>
      </c>
      <c r="J475" s="159" t="s">
        <v>5241</v>
      </c>
    </row>
    <row r="476" spans="2:10" s="9" customFormat="1" x14ac:dyDescent="0.25">
      <c r="B476" s="159" t="s">
        <v>5478</v>
      </c>
      <c r="C476" s="160" t="s">
        <v>5446</v>
      </c>
      <c r="D476" s="159" t="s">
        <v>753</v>
      </c>
      <c r="E476" s="159" t="s">
        <v>2431</v>
      </c>
      <c r="F476" s="160" t="s">
        <v>5479</v>
      </c>
      <c r="G476" s="159" t="str">
        <f t="shared" si="14"/>
        <v>MCI-00701|All people living with HIV</v>
      </c>
      <c r="H476" s="159" t="str">
        <f t="shared" si="15"/>
        <v>MCI-00701|MCI-00918</v>
      </c>
      <c r="I476" s="159" t="str">
        <f t="shared" si="16"/>
        <v>a1O1R000006c5lUUAQ</v>
      </c>
      <c r="J476" s="159" t="s">
        <v>5241</v>
      </c>
    </row>
    <row r="477" spans="2:10" s="9" customFormat="1" x14ac:dyDescent="0.25">
      <c r="B477" s="159" t="s">
        <v>5480</v>
      </c>
      <c r="C477" s="160" t="s">
        <v>5449</v>
      </c>
      <c r="D477" s="159" t="s">
        <v>753</v>
      </c>
      <c r="E477" s="159" t="s">
        <v>2431</v>
      </c>
      <c r="F477" s="160" t="s">
        <v>5481</v>
      </c>
      <c r="G477" s="159" t="str">
        <f t="shared" si="14"/>
        <v>MCI-00701|Adults living with HIV (15 and above)</v>
      </c>
      <c r="H477" s="159" t="str">
        <f t="shared" si="15"/>
        <v>MCI-00701|MCI-00925</v>
      </c>
      <c r="I477" s="159" t="str">
        <f t="shared" si="16"/>
        <v>a1O1R000006c5lbUAA</v>
      </c>
      <c r="J477" s="159" t="s">
        <v>5241</v>
      </c>
    </row>
    <row r="478" spans="2:10" s="9" customFormat="1" x14ac:dyDescent="0.25">
      <c r="B478" s="159" t="s">
        <v>5482</v>
      </c>
      <c r="C478" s="160" t="s">
        <v>5452</v>
      </c>
      <c r="D478" s="159" t="s">
        <v>753</v>
      </c>
      <c r="E478" s="159" t="s">
        <v>2431</v>
      </c>
      <c r="F478" s="160" t="s">
        <v>5483</v>
      </c>
      <c r="G478" s="159" t="str">
        <f t="shared" si="14"/>
        <v>MCI-00701|Children living with HIV (under 15)</v>
      </c>
      <c r="H478" s="159" t="str">
        <f t="shared" si="15"/>
        <v>MCI-00701|MCI-00931</v>
      </c>
      <c r="I478" s="159" t="str">
        <f t="shared" si="16"/>
        <v>a1O1R000006c5lhUAA</v>
      </c>
      <c r="J478" s="159" t="s">
        <v>5241</v>
      </c>
    </row>
    <row r="479" spans="2:10" s="9" customFormat="1" x14ac:dyDescent="0.25">
      <c r="B479" s="159" t="s">
        <v>5484</v>
      </c>
      <c r="C479" s="160" t="s">
        <v>5446</v>
      </c>
      <c r="D479" s="159" t="s">
        <v>753</v>
      </c>
      <c r="E479" s="159" t="s">
        <v>2437</v>
      </c>
      <c r="F479" s="160" t="s">
        <v>5485</v>
      </c>
      <c r="G479" s="159" t="str">
        <f t="shared" si="14"/>
        <v>MCI-00702|All people living with HIV</v>
      </c>
      <c r="H479" s="159" t="str">
        <f t="shared" si="15"/>
        <v>MCI-00702|MCI-00919</v>
      </c>
      <c r="I479" s="159" t="str">
        <f t="shared" si="16"/>
        <v>a1O1R000006c5lVUAQ</v>
      </c>
      <c r="J479" s="159" t="s">
        <v>5241</v>
      </c>
    </row>
    <row r="480" spans="2:10" s="9" customFormat="1" x14ac:dyDescent="0.25">
      <c r="B480" s="159" t="s">
        <v>5486</v>
      </c>
      <c r="C480" s="160" t="s">
        <v>425</v>
      </c>
      <c r="D480" s="159" t="s">
        <v>753</v>
      </c>
      <c r="E480" s="159" t="s">
        <v>2473</v>
      </c>
      <c r="F480" s="160" t="s">
        <v>5487</v>
      </c>
      <c r="G480" s="159" t="str">
        <f t="shared" si="14"/>
        <v>MCI-00703|Not applicable</v>
      </c>
      <c r="H480" s="159" t="str">
        <f t="shared" si="15"/>
        <v>MCI-00703|MCI-00932</v>
      </c>
      <c r="I480" s="159" t="str">
        <f t="shared" si="16"/>
        <v>a1O1R000006c5liUAA</v>
      </c>
      <c r="J480" s="159" t="s">
        <v>5241</v>
      </c>
    </row>
    <row r="481" spans="2:10" s="9" customFormat="1" x14ac:dyDescent="0.25">
      <c r="B481" s="159" t="s">
        <v>5488</v>
      </c>
      <c r="C481" s="160" t="s">
        <v>425</v>
      </c>
      <c r="D481" s="159" t="s">
        <v>753</v>
      </c>
      <c r="E481" s="159" t="s">
        <v>2464</v>
      </c>
      <c r="F481" s="160" t="s">
        <v>5489</v>
      </c>
      <c r="G481" s="159" t="str">
        <f t="shared" si="14"/>
        <v>MCI-00704|Not applicable</v>
      </c>
      <c r="H481" s="159" t="str">
        <f t="shared" si="15"/>
        <v>MCI-00704|MCI-00933</v>
      </c>
      <c r="I481" s="159" t="str">
        <f t="shared" si="16"/>
        <v>a1O1R000006c5ljUAA</v>
      </c>
      <c r="J481" s="159" t="s">
        <v>5241</v>
      </c>
    </row>
    <row r="482" spans="2:10" s="9" customFormat="1" x14ac:dyDescent="0.25">
      <c r="B482" s="159" t="s">
        <v>5490</v>
      </c>
      <c r="C482" s="160" t="s">
        <v>425</v>
      </c>
      <c r="D482" s="159" t="s">
        <v>753</v>
      </c>
      <c r="E482" s="159" t="s">
        <v>2458</v>
      </c>
      <c r="F482" s="160" t="s">
        <v>5491</v>
      </c>
      <c r="G482" s="159" t="str">
        <f t="shared" si="14"/>
        <v>MCI-00705|Not applicable</v>
      </c>
      <c r="H482" s="159" t="str">
        <f t="shared" si="15"/>
        <v>MCI-00705|MCI-00934</v>
      </c>
      <c r="I482" s="159" t="str">
        <f t="shared" si="16"/>
        <v>a1O1R000006c5lkUAA</v>
      </c>
      <c r="J482" s="159" t="s">
        <v>5241</v>
      </c>
    </row>
    <row r="483" spans="2:10" s="9" customFormat="1" x14ac:dyDescent="0.25">
      <c r="B483" s="159" t="s">
        <v>5492</v>
      </c>
      <c r="C483" s="160" t="s">
        <v>425</v>
      </c>
      <c r="D483" s="159" t="s">
        <v>753</v>
      </c>
      <c r="E483" s="159" t="s">
        <v>2455</v>
      </c>
      <c r="F483" s="160" t="s">
        <v>5493</v>
      </c>
      <c r="G483" s="159" t="str">
        <f t="shared" si="14"/>
        <v>MCI-00706|Not applicable</v>
      </c>
      <c r="H483" s="159" t="str">
        <f t="shared" si="15"/>
        <v>MCI-00706|MCI-00935</v>
      </c>
      <c r="I483" s="159" t="str">
        <f t="shared" si="16"/>
        <v>a1O1R000006c5llUAA</v>
      </c>
      <c r="J483" s="159" t="s">
        <v>5241</v>
      </c>
    </row>
    <row r="484" spans="2:10" s="9" customFormat="1" x14ac:dyDescent="0.25">
      <c r="B484" s="159" t="s">
        <v>5494</v>
      </c>
      <c r="C484" s="160" t="s">
        <v>425</v>
      </c>
      <c r="D484" s="159" t="s">
        <v>753</v>
      </c>
      <c r="E484" s="159" t="s">
        <v>2470</v>
      </c>
      <c r="F484" s="160" t="s">
        <v>5495</v>
      </c>
      <c r="G484" s="159" t="str">
        <f t="shared" si="14"/>
        <v>MCI-00707|Not applicable</v>
      </c>
      <c r="H484" s="159" t="str">
        <f t="shared" si="15"/>
        <v>MCI-00707|MCI-00936</v>
      </c>
      <c r="I484" s="159" t="str">
        <f t="shared" si="16"/>
        <v>a1O1R000006c5lmUAA</v>
      </c>
      <c r="J484" s="159" t="s">
        <v>5241</v>
      </c>
    </row>
    <row r="485" spans="2:10" s="9" customFormat="1" x14ac:dyDescent="0.25">
      <c r="B485" s="159" t="s">
        <v>5496</v>
      </c>
      <c r="C485" s="160" t="s">
        <v>425</v>
      </c>
      <c r="D485" s="159" t="s">
        <v>753</v>
      </c>
      <c r="E485" s="159" t="s">
        <v>2461</v>
      </c>
      <c r="F485" s="160" t="s">
        <v>5497</v>
      </c>
      <c r="G485" s="159" t="str">
        <f t="shared" si="14"/>
        <v>MCI-00708|Not applicable</v>
      </c>
      <c r="H485" s="159" t="str">
        <f t="shared" si="15"/>
        <v>MCI-00708|MCI-00937</v>
      </c>
      <c r="I485" s="159" t="str">
        <f t="shared" si="16"/>
        <v>a1O1R000006c5lnUAA</v>
      </c>
      <c r="J485" s="159" t="s">
        <v>5241</v>
      </c>
    </row>
    <row r="486" spans="2:10" s="9" customFormat="1" x14ac:dyDescent="0.25">
      <c r="B486" s="159" t="s">
        <v>5498</v>
      </c>
      <c r="C486" s="160" t="s">
        <v>425</v>
      </c>
      <c r="D486" s="159" t="s">
        <v>753</v>
      </c>
      <c r="E486" s="159" t="s">
        <v>2467</v>
      </c>
      <c r="F486" s="160" t="s">
        <v>5499</v>
      </c>
      <c r="G486" s="159" t="str">
        <f t="shared" si="14"/>
        <v>MCI-00709|Not applicable</v>
      </c>
      <c r="H486" s="159" t="str">
        <f t="shared" si="15"/>
        <v>MCI-00709|MCI-00938</v>
      </c>
      <c r="I486" s="159" t="str">
        <f t="shared" si="16"/>
        <v>a1O1R000006c5loUAA</v>
      </c>
      <c r="J486" s="159" t="s">
        <v>5241</v>
      </c>
    </row>
    <row r="487" spans="2:10" s="9" customFormat="1" x14ac:dyDescent="0.25">
      <c r="B487" s="159" t="s">
        <v>5500</v>
      </c>
      <c r="C487" s="160" t="s">
        <v>425</v>
      </c>
      <c r="D487" s="159" t="s">
        <v>753</v>
      </c>
      <c r="E487" s="159" t="s">
        <v>2452</v>
      </c>
      <c r="F487" s="160" t="s">
        <v>5501</v>
      </c>
      <c r="G487" s="159" t="str">
        <f t="shared" si="14"/>
        <v>MCI-00710|Not applicable</v>
      </c>
      <c r="H487" s="159" t="str">
        <f t="shared" si="15"/>
        <v>MCI-00710|MCI-00939</v>
      </c>
      <c r="I487" s="159" t="str">
        <f t="shared" si="16"/>
        <v>a1O1R000006c5lpUAA</v>
      </c>
      <c r="J487" s="159" t="s">
        <v>5241</v>
      </c>
    </row>
    <row r="488" spans="2:10" s="9" customFormat="1" x14ac:dyDescent="0.25">
      <c r="B488" s="159" t="s">
        <v>5502</v>
      </c>
      <c r="C488" s="160" t="s">
        <v>425</v>
      </c>
      <c r="D488" s="159" t="s">
        <v>753</v>
      </c>
      <c r="E488" s="159" t="s">
        <v>2506</v>
      </c>
      <c r="F488" s="160" t="s">
        <v>5503</v>
      </c>
      <c r="G488" s="159" t="str">
        <f t="shared" si="14"/>
        <v>MCI-00738|Not applicable</v>
      </c>
      <c r="H488" s="159" t="str">
        <f t="shared" si="15"/>
        <v>MCI-00738|MCI-00967</v>
      </c>
      <c r="I488" s="159" t="str">
        <f t="shared" si="16"/>
        <v>a1O1R000006c5mHUAQ</v>
      </c>
      <c r="J488" s="159" t="s">
        <v>5241</v>
      </c>
    </row>
    <row r="489" spans="2:10" s="9" customFormat="1" x14ac:dyDescent="0.25">
      <c r="B489" s="159" t="s">
        <v>5504</v>
      </c>
      <c r="C489" s="160" t="s">
        <v>425</v>
      </c>
      <c r="D489" s="159" t="s">
        <v>753</v>
      </c>
      <c r="E489" s="159" t="s">
        <v>2503</v>
      </c>
      <c r="F489" s="160" t="s">
        <v>5505</v>
      </c>
      <c r="G489" s="159" t="str">
        <f t="shared" si="14"/>
        <v>MCI-00739|Not applicable</v>
      </c>
      <c r="H489" s="159" t="str">
        <f t="shared" si="15"/>
        <v>MCI-00739|MCI-00968</v>
      </c>
      <c r="I489" s="159" t="str">
        <f t="shared" si="16"/>
        <v>a1O1R000006c5mIUAQ</v>
      </c>
      <c r="J489" s="159" t="s">
        <v>5241</v>
      </c>
    </row>
    <row r="490" spans="2:10" s="9" customFormat="1" x14ac:dyDescent="0.25">
      <c r="B490" s="159" t="s">
        <v>5506</v>
      </c>
      <c r="C490" s="160" t="s">
        <v>425</v>
      </c>
      <c r="D490" s="159" t="s">
        <v>753</v>
      </c>
      <c r="E490" s="159" t="s">
        <v>2509</v>
      </c>
      <c r="F490" s="160" t="s">
        <v>5507</v>
      </c>
      <c r="G490" s="159" t="str">
        <f t="shared" si="14"/>
        <v>MCI-00740|Not applicable</v>
      </c>
      <c r="H490" s="159" t="str">
        <f t="shared" si="15"/>
        <v>MCI-00740|MCI-00969</v>
      </c>
      <c r="I490" s="159" t="str">
        <f t="shared" si="16"/>
        <v>a1O1R000006c5mJUAQ</v>
      </c>
      <c r="J490" s="159" t="s">
        <v>5241</v>
      </c>
    </row>
    <row r="491" spans="2:10" s="9" customFormat="1" x14ac:dyDescent="0.25">
      <c r="B491" s="159" t="s">
        <v>5508</v>
      </c>
      <c r="C491" s="160" t="s">
        <v>425</v>
      </c>
      <c r="D491" s="159" t="s">
        <v>753</v>
      </c>
      <c r="E491" s="159" t="s">
        <v>2500</v>
      </c>
      <c r="F491" s="160" t="s">
        <v>5509</v>
      </c>
      <c r="G491" s="159" t="str">
        <f t="shared" ref="G491:G554" si="17">E491&amp;"|"&amp;C491</f>
        <v>MCI-00741|Not applicable</v>
      </c>
      <c r="H491" s="159" t="str">
        <f t="shared" ref="H491:H554" si="18">E491&amp;"|"&amp;F491</f>
        <v>MCI-00741|MCI-00970</v>
      </c>
      <c r="I491" s="159" t="str">
        <f t="shared" ref="I491:I554" si="19">B491</f>
        <v>a1O1R000006c5mKUAQ</v>
      </c>
      <c r="J491" s="159" t="s">
        <v>5241</v>
      </c>
    </row>
    <row r="492" spans="2:10" s="9" customFormat="1" x14ac:dyDescent="0.25">
      <c r="B492" s="159" t="s">
        <v>5510</v>
      </c>
      <c r="C492" s="160" t="s">
        <v>425</v>
      </c>
      <c r="D492" s="159" t="s">
        <v>753</v>
      </c>
      <c r="E492" s="159" t="s">
        <v>2482</v>
      </c>
      <c r="F492" s="160" t="s">
        <v>5511</v>
      </c>
      <c r="G492" s="159" t="str">
        <f t="shared" si="17"/>
        <v>MCI-00742|Not applicable</v>
      </c>
      <c r="H492" s="159" t="str">
        <f t="shared" si="18"/>
        <v>MCI-00742|MCI-00971</v>
      </c>
      <c r="I492" s="159" t="str">
        <f t="shared" si="19"/>
        <v>a1O1R000006c5mLUAQ</v>
      </c>
      <c r="J492" s="159" t="s">
        <v>5241</v>
      </c>
    </row>
    <row r="493" spans="2:10" s="9" customFormat="1" x14ac:dyDescent="0.25">
      <c r="B493" s="159" t="s">
        <v>5512</v>
      </c>
      <c r="C493" s="160" t="s">
        <v>425</v>
      </c>
      <c r="D493" s="159" t="s">
        <v>753</v>
      </c>
      <c r="E493" s="159" t="s">
        <v>2479</v>
      </c>
      <c r="F493" s="160" t="s">
        <v>5513</v>
      </c>
      <c r="G493" s="159" t="str">
        <f t="shared" si="17"/>
        <v>MCI-00743|Not applicable</v>
      </c>
      <c r="H493" s="159" t="str">
        <f t="shared" si="18"/>
        <v>MCI-00743|MCI-00972</v>
      </c>
      <c r="I493" s="159" t="str">
        <f t="shared" si="19"/>
        <v>a1O1R000006c5mMUAQ</v>
      </c>
      <c r="J493" s="159" t="s">
        <v>5241</v>
      </c>
    </row>
    <row r="494" spans="2:10" s="9" customFormat="1" x14ac:dyDescent="0.25">
      <c r="B494" s="159" t="s">
        <v>5514</v>
      </c>
      <c r="C494" s="160" t="s">
        <v>425</v>
      </c>
      <c r="D494" s="159" t="s">
        <v>753</v>
      </c>
      <c r="E494" s="159" t="s">
        <v>2485</v>
      </c>
      <c r="F494" s="160" t="s">
        <v>5515</v>
      </c>
      <c r="G494" s="159" t="str">
        <f t="shared" si="17"/>
        <v>MCI-00744|Not applicable</v>
      </c>
      <c r="H494" s="159" t="str">
        <f t="shared" si="18"/>
        <v>MCI-00744|MCI-00973</v>
      </c>
      <c r="I494" s="159" t="str">
        <f t="shared" si="19"/>
        <v>a1O1R000006c5mNUAQ</v>
      </c>
      <c r="J494" s="159" t="s">
        <v>5241</v>
      </c>
    </row>
    <row r="495" spans="2:10" s="9" customFormat="1" x14ac:dyDescent="0.25">
      <c r="B495" s="159" t="s">
        <v>5516</v>
      </c>
      <c r="C495" s="160" t="s">
        <v>425</v>
      </c>
      <c r="D495" s="159" t="s">
        <v>753</v>
      </c>
      <c r="E495" s="159" t="s">
        <v>2497</v>
      </c>
      <c r="F495" s="160" t="s">
        <v>5517</v>
      </c>
      <c r="G495" s="159" t="str">
        <f t="shared" si="17"/>
        <v>MCI-00745|Not applicable</v>
      </c>
      <c r="H495" s="159" t="str">
        <f t="shared" si="18"/>
        <v>MCI-00745|MCI-00974</v>
      </c>
      <c r="I495" s="159" t="str">
        <f t="shared" si="19"/>
        <v>a1O1R000006c5mOUAQ</v>
      </c>
      <c r="J495" s="159" t="s">
        <v>5241</v>
      </c>
    </row>
    <row r="496" spans="2:10" s="9" customFormat="1" x14ac:dyDescent="0.25">
      <c r="B496" s="159" t="s">
        <v>5518</v>
      </c>
      <c r="C496" s="160" t="s">
        <v>425</v>
      </c>
      <c r="D496" s="159" t="s">
        <v>753</v>
      </c>
      <c r="E496" s="159" t="s">
        <v>2491</v>
      </c>
      <c r="F496" s="160" t="s">
        <v>5519</v>
      </c>
      <c r="G496" s="159" t="str">
        <f t="shared" si="17"/>
        <v>MCI-00746|Not applicable</v>
      </c>
      <c r="H496" s="159" t="str">
        <f t="shared" si="18"/>
        <v>MCI-00746|MCI-00975</v>
      </c>
      <c r="I496" s="159" t="str">
        <f t="shared" si="19"/>
        <v>a1O1R000006c5mPUAQ</v>
      </c>
      <c r="J496" s="159" t="s">
        <v>5241</v>
      </c>
    </row>
    <row r="497" spans="2:10" s="9" customFormat="1" x14ac:dyDescent="0.25">
      <c r="B497" s="159" t="s">
        <v>5520</v>
      </c>
      <c r="C497" s="160" t="s">
        <v>425</v>
      </c>
      <c r="D497" s="159" t="s">
        <v>753</v>
      </c>
      <c r="E497" s="159" t="s">
        <v>2488</v>
      </c>
      <c r="F497" s="160" t="s">
        <v>5521</v>
      </c>
      <c r="G497" s="159" t="str">
        <f t="shared" si="17"/>
        <v>MCI-00747|Not applicable</v>
      </c>
      <c r="H497" s="159" t="str">
        <f t="shared" si="18"/>
        <v>MCI-00747|MCI-00976</v>
      </c>
      <c r="I497" s="159" t="str">
        <f t="shared" si="19"/>
        <v>a1O1R000006c5mQUAQ</v>
      </c>
      <c r="J497" s="159" t="s">
        <v>5241</v>
      </c>
    </row>
    <row r="498" spans="2:10" s="9" customFormat="1" x14ac:dyDescent="0.25">
      <c r="B498" s="159" t="s">
        <v>5522</v>
      </c>
      <c r="C498" s="160" t="s">
        <v>425</v>
      </c>
      <c r="D498" s="159" t="s">
        <v>753</v>
      </c>
      <c r="E498" s="159" t="s">
        <v>2494</v>
      </c>
      <c r="F498" s="160" t="s">
        <v>5523</v>
      </c>
      <c r="G498" s="159" t="str">
        <f t="shared" si="17"/>
        <v>MCI-00748|Not applicable</v>
      </c>
      <c r="H498" s="159" t="str">
        <f t="shared" si="18"/>
        <v>MCI-00748|MCI-00977</v>
      </c>
      <c r="I498" s="159" t="str">
        <f t="shared" si="19"/>
        <v>a1O1R000006c5mRUAQ</v>
      </c>
      <c r="J498" s="159" t="s">
        <v>5241</v>
      </c>
    </row>
    <row r="499" spans="2:10" s="9" customFormat="1" x14ac:dyDescent="0.25">
      <c r="B499" s="159" t="s">
        <v>5524</v>
      </c>
      <c r="C499" s="160" t="s">
        <v>425</v>
      </c>
      <c r="D499" s="159" t="s">
        <v>753</v>
      </c>
      <c r="E499" s="159" t="s">
        <v>2476</v>
      </c>
      <c r="F499" s="160" t="s">
        <v>5525</v>
      </c>
      <c r="G499" s="159" t="str">
        <f t="shared" si="17"/>
        <v>MCI-00749|Not applicable</v>
      </c>
      <c r="H499" s="159" t="str">
        <f t="shared" si="18"/>
        <v>MCI-00749|MCI-00978</v>
      </c>
      <c r="I499" s="159" t="str">
        <f t="shared" si="19"/>
        <v>a1O1R000006c5mSUAQ</v>
      </c>
      <c r="J499" s="159" t="s">
        <v>5241</v>
      </c>
    </row>
    <row r="500" spans="2:10" s="9" customFormat="1" x14ac:dyDescent="0.25">
      <c r="B500" s="159" t="s">
        <v>5526</v>
      </c>
      <c r="C500" s="160" t="s">
        <v>425</v>
      </c>
      <c r="D500" s="159" t="s">
        <v>753</v>
      </c>
      <c r="E500" s="159" t="s">
        <v>2512</v>
      </c>
      <c r="F500" s="160" t="s">
        <v>5527</v>
      </c>
      <c r="G500" s="159" t="str">
        <f t="shared" si="17"/>
        <v>MCI-00778|Not applicable</v>
      </c>
      <c r="H500" s="159" t="str">
        <f t="shared" si="18"/>
        <v>MCI-00778|MCI-01007</v>
      </c>
      <c r="I500" s="159" t="str">
        <f t="shared" si="19"/>
        <v>a1O1R000006c5mvUAA</v>
      </c>
      <c r="J500" s="159" t="s">
        <v>5241</v>
      </c>
    </row>
    <row r="501" spans="2:10" s="9" customFormat="1" x14ac:dyDescent="0.25">
      <c r="B501" s="159" t="s">
        <v>5528</v>
      </c>
      <c r="C501" s="160" t="s">
        <v>425</v>
      </c>
      <c r="D501" s="159" t="s">
        <v>753</v>
      </c>
      <c r="E501" s="159" t="s">
        <v>2515</v>
      </c>
      <c r="F501" s="160" t="s">
        <v>5529</v>
      </c>
      <c r="G501" s="159" t="str">
        <f t="shared" si="17"/>
        <v>MCI-00779|Not applicable</v>
      </c>
      <c r="H501" s="159" t="str">
        <f t="shared" si="18"/>
        <v>MCI-00779|MCI-01008</v>
      </c>
      <c r="I501" s="159" t="str">
        <f t="shared" si="19"/>
        <v>a1O1R000006c5mwUAA</v>
      </c>
      <c r="J501" s="159" t="s">
        <v>5241</v>
      </c>
    </row>
    <row r="502" spans="2:10" s="9" customFormat="1" x14ac:dyDescent="0.25">
      <c r="B502" s="159" t="s">
        <v>5530</v>
      </c>
      <c r="C502" s="160" t="s">
        <v>425</v>
      </c>
      <c r="D502" s="159" t="s">
        <v>753</v>
      </c>
      <c r="E502" s="159" t="s">
        <v>2521</v>
      </c>
      <c r="F502" s="160" t="s">
        <v>5531</v>
      </c>
      <c r="G502" s="159" t="str">
        <f t="shared" si="17"/>
        <v>MCI-00780|Not applicable</v>
      </c>
      <c r="H502" s="159" t="str">
        <f t="shared" si="18"/>
        <v>MCI-00780|MCI-01009</v>
      </c>
      <c r="I502" s="159" t="str">
        <f t="shared" si="19"/>
        <v>a1O1R000006c5mxUAA</v>
      </c>
      <c r="J502" s="159" t="s">
        <v>5241</v>
      </c>
    </row>
    <row r="503" spans="2:10" s="9" customFormat="1" x14ac:dyDescent="0.25">
      <c r="B503" s="159" t="s">
        <v>5532</v>
      </c>
      <c r="C503" s="160" t="s">
        <v>425</v>
      </c>
      <c r="D503" s="159" t="s">
        <v>753</v>
      </c>
      <c r="E503" s="159" t="s">
        <v>2530</v>
      </c>
      <c r="F503" s="160" t="s">
        <v>5533</v>
      </c>
      <c r="G503" s="159" t="str">
        <f t="shared" si="17"/>
        <v>MCI-00781|Not applicable</v>
      </c>
      <c r="H503" s="159" t="str">
        <f t="shared" si="18"/>
        <v>MCI-00781|MCI-01010</v>
      </c>
      <c r="I503" s="159" t="str">
        <f t="shared" si="19"/>
        <v>a1O1R000006c5myUAA</v>
      </c>
      <c r="J503" s="159" t="s">
        <v>5241</v>
      </c>
    </row>
    <row r="504" spans="2:10" s="9" customFormat="1" x14ac:dyDescent="0.25">
      <c r="B504" s="159" t="s">
        <v>5534</v>
      </c>
      <c r="C504" s="160" t="s">
        <v>425</v>
      </c>
      <c r="D504" s="159" t="s">
        <v>753</v>
      </c>
      <c r="E504" s="159" t="s">
        <v>2524</v>
      </c>
      <c r="F504" s="160" t="s">
        <v>5535</v>
      </c>
      <c r="G504" s="159" t="str">
        <f t="shared" si="17"/>
        <v>MCI-00782|Not applicable</v>
      </c>
      <c r="H504" s="159" t="str">
        <f t="shared" si="18"/>
        <v>MCI-00782|MCI-01011</v>
      </c>
      <c r="I504" s="159" t="str">
        <f t="shared" si="19"/>
        <v>a1O1R000006c5mzUAA</v>
      </c>
      <c r="J504" s="159" t="s">
        <v>5241</v>
      </c>
    </row>
    <row r="505" spans="2:10" s="9" customFormat="1" x14ac:dyDescent="0.25">
      <c r="B505" s="159" t="s">
        <v>5536</v>
      </c>
      <c r="C505" s="160" t="s">
        <v>425</v>
      </c>
      <c r="D505" s="159" t="s">
        <v>753</v>
      </c>
      <c r="E505" s="159" t="s">
        <v>2527</v>
      </c>
      <c r="F505" s="160" t="s">
        <v>5537</v>
      </c>
      <c r="G505" s="159" t="str">
        <f t="shared" si="17"/>
        <v>MCI-00783|Not applicable</v>
      </c>
      <c r="H505" s="159" t="str">
        <f t="shared" si="18"/>
        <v>MCI-00783|MCI-01012</v>
      </c>
      <c r="I505" s="159" t="str">
        <f t="shared" si="19"/>
        <v>a1O1R000006c5n0UAA</v>
      </c>
      <c r="J505" s="159" t="s">
        <v>5241</v>
      </c>
    </row>
    <row r="506" spans="2:10" s="9" customFormat="1" x14ac:dyDescent="0.25">
      <c r="B506" s="159" t="s">
        <v>5538</v>
      </c>
      <c r="C506" s="160" t="s">
        <v>425</v>
      </c>
      <c r="D506" s="159" t="s">
        <v>753</v>
      </c>
      <c r="E506" s="159" t="s">
        <v>2518</v>
      </c>
      <c r="F506" s="160" t="s">
        <v>5539</v>
      </c>
      <c r="G506" s="159" t="str">
        <f t="shared" si="17"/>
        <v>MCI-00784|Not applicable</v>
      </c>
      <c r="H506" s="159" t="str">
        <f t="shared" si="18"/>
        <v>MCI-00784|MCI-01013</v>
      </c>
      <c r="I506" s="159" t="str">
        <f t="shared" si="19"/>
        <v>a1O1R000006c5n1UAA</v>
      </c>
      <c r="J506" s="159" t="s">
        <v>5241</v>
      </c>
    </row>
    <row r="507" spans="2:10" s="9" customFormat="1" x14ac:dyDescent="0.25">
      <c r="B507" s="159" t="s">
        <v>5540</v>
      </c>
      <c r="C507" s="160" t="s">
        <v>425</v>
      </c>
      <c r="D507" s="159" t="s">
        <v>753</v>
      </c>
      <c r="E507" s="159" t="s">
        <v>2545</v>
      </c>
      <c r="F507" s="160" t="s">
        <v>5541</v>
      </c>
      <c r="G507" s="159" t="str">
        <f t="shared" si="17"/>
        <v>MCI-00785|Not applicable</v>
      </c>
      <c r="H507" s="159" t="str">
        <f t="shared" si="18"/>
        <v>MCI-00785|MCI-01014</v>
      </c>
      <c r="I507" s="159" t="str">
        <f t="shared" si="19"/>
        <v>a1O1R000006c5n2UAA</v>
      </c>
      <c r="J507" s="159" t="s">
        <v>5241</v>
      </c>
    </row>
    <row r="508" spans="2:10" s="9" customFormat="1" x14ac:dyDescent="0.25">
      <c r="B508" s="159" t="s">
        <v>5542</v>
      </c>
      <c r="C508" s="160" t="s">
        <v>425</v>
      </c>
      <c r="D508" s="159" t="s">
        <v>753</v>
      </c>
      <c r="E508" s="159" t="s">
        <v>2542</v>
      </c>
      <c r="F508" s="160" t="s">
        <v>5543</v>
      </c>
      <c r="G508" s="159" t="str">
        <f t="shared" si="17"/>
        <v>MCI-00786|Not applicable</v>
      </c>
      <c r="H508" s="159" t="str">
        <f t="shared" si="18"/>
        <v>MCI-00786|MCI-01015</v>
      </c>
      <c r="I508" s="159" t="str">
        <f t="shared" si="19"/>
        <v>a1O1R000006c5n3UAA</v>
      </c>
      <c r="J508" s="159" t="s">
        <v>5241</v>
      </c>
    </row>
    <row r="509" spans="2:10" s="9" customFormat="1" x14ac:dyDescent="0.25">
      <c r="B509" s="159" t="s">
        <v>5544</v>
      </c>
      <c r="C509" s="160" t="s">
        <v>425</v>
      </c>
      <c r="D509" s="159" t="s">
        <v>753</v>
      </c>
      <c r="E509" s="159" t="s">
        <v>2536</v>
      </c>
      <c r="F509" s="160" t="s">
        <v>5545</v>
      </c>
      <c r="G509" s="159" t="str">
        <f t="shared" si="17"/>
        <v>MCI-00787|Not applicable</v>
      </c>
      <c r="H509" s="159" t="str">
        <f t="shared" si="18"/>
        <v>MCI-00787|MCI-01016</v>
      </c>
      <c r="I509" s="159" t="str">
        <f t="shared" si="19"/>
        <v>a1O1R000006c5n4UAA</v>
      </c>
      <c r="J509" s="159" t="s">
        <v>5241</v>
      </c>
    </row>
    <row r="510" spans="2:10" s="9" customFormat="1" x14ac:dyDescent="0.25">
      <c r="B510" s="159" t="s">
        <v>5546</v>
      </c>
      <c r="C510" s="160" t="s">
        <v>425</v>
      </c>
      <c r="D510" s="159" t="s">
        <v>753</v>
      </c>
      <c r="E510" s="159" t="s">
        <v>2548</v>
      </c>
      <c r="F510" s="160" t="s">
        <v>5547</v>
      </c>
      <c r="G510" s="159" t="str">
        <f t="shared" si="17"/>
        <v>MCI-00788|Not applicable</v>
      </c>
      <c r="H510" s="159" t="str">
        <f t="shared" si="18"/>
        <v>MCI-00788|MCI-01017</v>
      </c>
      <c r="I510" s="159" t="str">
        <f t="shared" si="19"/>
        <v>a1O1R000006c5n5UAA</v>
      </c>
      <c r="J510" s="159" t="s">
        <v>5241</v>
      </c>
    </row>
    <row r="511" spans="2:10" s="9" customFormat="1" x14ac:dyDescent="0.25">
      <c r="B511" s="159" t="s">
        <v>5548</v>
      </c>
      <c r="C511" s="160" t="s">
        <v>425</v>
      </c>
      <c r="D511" s="159" t="s">
        <v>753</v>
      </c>
      <c r="E511" s="159" t="s">
        <v>2533</v>
      </c>
      <c r="F511" s="160" t="s">
        <v>5549</v>
      </c>
      <c r="G511" s="159" t="str">
        <f t="shared" si="17"/>
        <v>MCI-00789|Not applicable</v>
      </c>
      <c r="H511" s="159" t="str">
        <f t="shared" si="18"/>
        <v>MCI-00789|MCI-01018</v>
      </c>
      <c r="I511" s="159" t="str">
        <f t="shared" si="19"/>
        <v>a1O1R000006c5n6UAA</v>
      </c>
      <c r="J511" s="159" t="s">
        <v>5241</v>
      </c>
    </row>
    <row r="512" spans="2:10" s="9" customFormat="1" x14ac:dyDescent="0.25">
      <c r="B512" s="159" t="s">
        <v>5550</v>
      </c>
      <c r="C512" s="160" t="s">
        <v>425</v>
      </c>
      <c r="D512" s="159" t="s">
        <v>753</v>
      </c>
      <c r="E512" s="159" t="s">
        <v>2539</v>
      </c>
      <c r="F512" s="160" t="s">
        <v>5551</v>
      </c>
      <c r="G512" s="159" t="str">
        <f t="shared" si="17"/>
        <v>MCI-00790|Not applicable</v>
      </c>
      <c r="H512" s="159" t="str">
        <f t="shared" si="18"/>
        <v>MCI-00790|MCI-01019</v>
      </c>
      <c r="I512" s="159" t="str">
        <f t="shared" si="19"/>
        <v>a1O1R000006c5n7UAA</v>
      </c>
      <c r="J512" s="159" t="s">
        <v>5241</v>
      </c>
    </row>
    <row r="513" spans="2:10" s="9" customFormat="1" x14ac:dyDescent="0.25">
      <c r="B513" s="159" t="s">
        <v>5552</v>
      </c>
      <c r="C513" s="160" t="s">
        <v>425</v>
      </c>
      <c r="D513" s="159" t="s">
        <v>753</v>
      </c>
      <c r="E513" s="159" t="s">
        <v>2560</v>
      </c>
      <c r="F513" s="160" t="s">
        <v>5553</v>
      </c>
      <c r="G513" s="159" t="str">
        <f t="shared" si="17"/>
        <v>MCI-00791|Not applicable</v>
      </c>
      <c r="H513" s="159" t="str">
        <f t="shared" si="18"/>
        <v>MCI-00791|MCI-01020</v>
      </c>
      <c r="I513" s="159" t="str">
        <f t="shared" si="19"/>
        <v>a1O1R000006c5n8UAA</v>
      </c>
      <c r="J513" s="159" t="s">
        <v>5241</v>
      </c>
    </row>
    <row r="514" spans="2:10" s="9" customFormat="1" x14ac:dyDescent="0.25">
      <c r="B514" s="159" t="s">
        <v>5554</v>
      </c>
      <c r="C514" s="160" t="s">
        <v>425</v>
      </c>
      <c r="D514" s="159" t="s">
        <v>753</v>
      </c>
      <c r="E514" s="159" t="s">
        <v>2569</v>
      </c>
      <c r="F514" s="160" t="s">
        <v>5555</v>
      </c>
      <c r="G514" s="159" t="str">
        <f t="shared" si="17"/>
        <v>MCI-00792|Not applicable</v>
      </c>
      <c r="H514" s="159" t="str">
        <f t="shared" si="18"/>
        <v>MCI-00792|MCI-01021</v>
      </c>
      <c r="I514" s="159" t="str">
        <f t="shared" si="19"/>
        <v>a1O1R000006c5n9UAA</v>
      </c>
      <c r="J514" s="159" t="s">
        <v>5241</v>
      </c>
    </row>
    <row r="515" spans="2:10" s="9" customFormat="1" x14ac:dyDescent="0.25">
      <c r="B515" s="159" t="s">
        <v>5556</v>
      </c>
      <c r="C515" s="160" t="s">
        <v>425</v>
      </c>
      <c r="D515" s="159" t="s">
        <v>753</v>
      </c>
      <c r="E515" s="159" t="s">
        <v>2566</v>
      </c>
      <c r="F515" s="160" t="s">
        <v>5557</v>
      </c>
      <c r="G515" s="159" t="str">
        <f t="shared" si="17"/>
        <v>MCI-00793|Not applicable</v>
      </c>
      <c r="H515" s="159" t="str">
        <f t="shared" si="18"/>
        <v>MCI-00793|MCI-01022</v>
      </c>
      <c r="I515" s="159" t="str">
        <f t="shared" si="19"/>
        <v>a1O1R000006c5nAUAQ</v>
      </c>
      <c r="J515" s="159" t="s">
        <v>5241</v>
      </c>
    </row>
    <row r="516" spans="2:10" s="9" customFormat="1" x14ac:dyDescent="0.25">
      <c r="B516" s="159" t="s">
        <v>5558</v>
      </c>
      <c r="C516" s="160" t="s">
        <v>425</v>
      </c>
      <c r="D516" s="159" t="s">
        <v>753</v>
      </c>
      <c r="E516" s="159" t="s">
        <v>2563</v>
      </c>
      <c r="F516" s="160" t="s">
        <v>5559</v>
      </c>
      <c r="G516" s="159" t="str">
        <f t="shared" si="17"/>
        <v>MCI-00794|Not applicable</v>
      </c>
      <c r="H516" s="159" t="str">
        <f t="shared" si="18"/>
        <v>MCI-00794|MCI-01023</v>
      </c>
      <c r="I516" s="159" t="str">
        <f t="shared" si="19"/>
        <v>a1O1R000006c5nBUAQ</v>
      </c>
      <c r="J516" s="159" t="s">
        <v>5241</v>
      </c>
    </row>
    <row r="517" spans="2:10" s="9" customFormat="1" x14ac:dyDescent="0.25">
      <c r="B517" s="159" t="s">
        <v>5560</v>
      </c>
      <c r="C517" s="160" t="s">
        <v>425</v>
      </c>
      <c r="D517" s="159" t="s">
        <v>753</v>
      </c>
      <c r="E517" s="159" t="s">
        <v>2551</v>
      </c>
      <c r="F517" s="160" t="s">
        <v>5561</v>
      </c>
      <c r="G517" s="159" t="str">
        <f t="shared" si="17"/>
        <v>MCI-00795|Not applicable</v>
      </c>
      <c r="H517" s="159" t="str">
        <f t="shared" si="18"/>
        <v>MCI-00795|MCI-01024</v>
      </c>
      <c r="I517" s="159" t="str">
        <f t="shared" si="19"/>
        <v>a1O1R000006c5nCUAQ</v>
      </c>
      <c r="J517" s="159" t="s">
        <v>5241</v>
      </c>
    </row>
    <row r="518" spans="2:10" s="9" customFormat="1" x14ac:dyDescent="0.25">
      <c r="B518" s="159" t="s">
        <v>5562</v>
      </c>
      <c r="C518" s="160" t="s">
        <v>425</v>
      </c>
      <c r="D518" s="159" t="s">
        <v>753</v>
      </c>
      <c r="E518" s="159" t="s">
        <v>2557</v>
      </c>
      <c r="F518" s="160" t="s">
        <v>5563</v>
      </c>
      <c r="G518" s="159" t="str">
        <f t="shared" si="17"/>
        <v>MCI-00796|Not applicable</v>
      </c>
      <c r="H518" s="159" t="str">
        <f t="shared" si="18"/>
        <v>MCI-00796|MCI-01025</v>
      </c>
      <c r="I518" s="159" t="str">
        <f t="shared" si="19"/>
        <v>a1O1R000006c5nDUAQ</v>
      </c>
      <c r="J518" s="159" t="s">
        <v>5241</v>
      </c>
    </row>
    <row r="519" spans="2:10" s="9" customFormat="1" x14ac:dyDescent="0.25">
      <c r="B519" s="159" t="s">
        <v>5564</v>
      </c>
      <c r="C519" s="160" t="s">
        <v>425</v>
      </c>
      <c r="D519" s="159" t="s">
        <v>753</v>
      </c>
      <c r="E519" s="159" t="s">
        <v>2554</v>
      </c>
      <c r="F519" s="160" t="s">
        <v>5565</v>
      </c>
      <c r="G519" s="159" t="str">
        <f t="shared" si="17"/>
        <v>MCI-00797|Not applicable</v>
      </c>
      <c r="H519" s="159" t="str">
        <f t="shared" si="18"/>
        <v>MCI-00797|MCI-01026</v>
      </c>
      <c r="I519" s="159" t="str">
        <f t="shared" si="19"/>
        <v>a1O1R000006c5nEUAQ</v>
      </c>
      <c r="J519" s="159" t="s">
        <v>5241</v>
      </c>
    </row>
    <row r="520" spans="2:10" s="9" customFormat="1" x14ac:dyDescent="0.25">
      <c r="B520" s="159" t="s">
        <v>5566</v>
      </c>
      <c r="C520" s="160" t="s">
        <v>425</v>
      </c>
      <c r="D520" s="159" t="s">
        <v>753</v>
      </c>
      <c r="E520" s="159" t="s">
        <v>2572</v>
      </c>
      <c r="F520" s="160" t="s">
        <v>5567</v>
      </c>
      <c r="G520" s="159" t="str">
        <f t="shared" si="17"/>
        <v>MCI-00798|Not applicable</v>
      </c>
      <c r="H520" s="159" t="str">
        <f t="shared" si="18"/>
        <v>MCI-00798|MCI-01027</v>
      </c>
      <c r="I520" s="159" t="str">
        <f t="shared" si="19"/>
        <v>a1O1R000006c5nFUAQ</v>
      </c>
      <c r="J520" s="159" t="s">
        <v>5241</v>
      </c>
    </row>
    <row r="521" spans="2:10" s="9" customFormat="1" x14ac:dyDescent="0.25">
      <c r="B521" s="159" t="s">
        <v>5568</v>
      </c>
      <c r="C521" s="160" t="s">
        <v>425</v>
      </c>
      <c r="D521" s="159" t="s">
        <v>753</v>
      </c>
      <c r="E521" s="159" t="s">
        <v>2578</v>
      </c>
      <c r="F521" s="160" t="s">
        <v>5569</v>
      </c>
      <c r="G521" s="159" t="str">
        <f t="shared" si="17"/>
        <v>MCI-00799|Not applicable</v>
      </c>
      <c r="H521" s="159" t="str">
        <f t="shared" si="18"/>
        <v>MCI-00799|MCI-01028</v>
      </c>
      <c r="I521" s="159" t="str">
        <f t="shared" si="19"/>
        <v>a1O1R000006c5nGUAQ</v>
      </c>
      <c r="J521" s="159" t="s">
        <v>5241</v>
      </c>
    </row>
    <row r="522" spans="2:10" s="9" customFormat="1" x14ac:dyDescent="0.25">
      <c r="B522" s="159" t="s">
        <v>5570</v>
      </c>
      <c r="C522" s="160" t="s">
        <v>425</v>
      </c>
      <c r="D522" s="159" t="s">
        <v>753</v>
      </c>
      <c r="E522" s="159" t="s">
        <v>2575</v>
      </c>
      <c r="F522" s="160" t="s">
        <v>5571</v>
      </c>
      <c r="G522" s="159" t="str">
        <f t="shared" si="17"/>
        <v>MCI-00800|Not applicable</v>
      </c>
      <c r="H522" s="159" t="str">
        <f t="shared" si="18"/>
        <v>MCI-00800|MCI-01029</v>
      </c>
      <c r="I522" s="159" t="str">
        <f t="shared" si="19"/>
        <v>a1O1R000006c5nHUAQ</v>
      </c>
      <c r="J522" s="159" t="s">
        <v>5241</v>
      </c>
    </row>
    <row r="523" spans="2:10" s="9" customFormat="1" x14ac:dyDescent="0.25">
      <c r="B523" s="159" t="s">
        <v>5572</v>
      </c>
      <c r="C523" s="160" t="s">
        <v>425</v>
      </c>
      <c r="D523" s="159" t="s">
        <v>753</v>
      </c>
      <c r="E523" s="159" t="s">
        <v>2581</v>
      </c>
      <c r="F523" s="160" t="s">
        <v>5573</v>
      </c>
      <c r="G523" s="159" t="str">
        <f t="shared" si="17"/>
        <v>MCI-00801|Not applicable</v>
      </c>
      <c r="H523" s="159" t="str">
        <f t="shared" si="18"/>
        <v>MCI-00801|MCI-01030</v>
      </c>
      <c r="I523" s="159" t="str">
        <f t="shared" si="19"/>
        <v>a1O1R000006c5nIUAQ</v>
      </c>
      <c r="J523" s="159" t="s">
        <v>5241</v>
      </c>
    </row>
    <row r="524" spans="2:10" s="9" customFormat="1" x14ac:dyDescent="0.25">
      <c r="B524" s="159" t="s">
        <v>5574</v>
      </c>
      <c r="C524" s="160" t="s">
        <v>425</v>
      </c>
      <c r="D524" s="159" t="s">
        <v>753</v>
      </c>
      <c r="E524" s="159" t="s">
        <v>2584</v>
      </c>
      <c r="F524" s="160" t="s">
        <v>5575</v>
      </c>
      <c r="G524" s="159" t="str">
        <f t="shared" si="17"/>
        <v>MCI-00802|Not applicable</v>
      </c>
      <c r="H524" s="159" t="str">
        <f t="shared" si="18"/>
        <v>MCI-00802|MCI-01031</v>
      </c>
      <c r="I524" s="159" t="str">
        <f t="shared" si="19"/>
        <v>a1O1R000006c5nJUAQ</v>
      </c>
      <c r="J524" s="159" t="s">
        <v>5241</v>
      </c>
    </row>
    <row r="525" spans="2:10" s="9" customFormat="1" x14ac:dyDescent="0.25">
      <c r="B525" s="159" t="s">
        <v>5576</v>
      </c>
      <c r="C525" s="160" t="s">
        <v>425</v>
      </c>
      <c r="D525" s="159" t="s">
        <v>753</v>
      </c>
      <c r="E525" s="159" t="s">
        <v>2587</v>
      </c>
      <c r="F525" s="160" t="s">
        <v>5577</v>
      </c>
      <c r="G525" s="159" t="str">
        <f t="shared" si="17"/>
        <v>MCI-00803|Not applicable</v>
      </c>
      <c r="H525" s="159" t="str">
        <f t="shared" si="18"/>
        <v>MCI-00803|MCI-01032</v>
      </c>
      <c r="I525" s="159" t="str">
        <f t="shared" si="19"/>
        <v>a1O1R000006c5nKUAQ</v>
      </c>
      <c r="J525" s="159" t="s">
        <v>5241</v>
      </c>
    </row>
    <row r="526" spans="2:10" s="9" customFormat="1" x14ac:dyDescent="0.25">
      <c r="B526" s="159" t="s">
        <v>5578</v>
      </c>
      <c r="C526" s="160" t="s">
        <v>425</v>
      </c>
      <c r="D526" s="159" t="s">
        <v>753</v>
      </c>
      <c r="E526" s="159" t="s">
        <v>2590</v>
      </c>
      <c r="F526" s="160" t="s">
        <v>5579</v>
      </c>
      <c r="G526" s="159" t="str">
        <f t="shared" si="17"/>
        <v>MCI-00804|Not applicable</v>
      </c>
      <c r="H526" s="159" t="str">
        <f t="shared" si="18"/>
        <v>MCI-00804|MCI-01033</v>
      </c>
      <c r="I526" s="159" t="str">
        <f t="shared" si="19"/>
        <v>a1O1R000006c5nLUAQ</v>
      </c>
      <c r="J526" s="159" t="s">
        <v>5241</v>
      </c>
    </row>
    <row r="527" spans="2:10" s="9" customFormat="1" x14ac:dyDescent="0.25">
      <c r="B527" s="159" t="s">
        <v>5580</v>
      </c>
      <c r="C527" s="160" t="s">
        <v>425</v>
      </c>
      <c r="D527" s="159" t="s">
        <v>753</v>
      </c>
      <c r="E527" s="159" t="s">
        <v>2593</v>
      </c>
      <c r="F527" s="160" t="s">
        <v>5581</v>
      </c>
      <c r="G527" s="159" t="str">
        <f t="shared" si="17"/>
        <v>MCI-00805|Not applicable</v>
      </c>
      <c r="H527" s="159" t="str">
        <f t="shared" si="18"/>
        <v>MCI-00805|MCI-01034</v>
      </c>
      <c r="I527" s="159" t="str">
        <f t="shared" si="19"/>
        <v>a1O1R000006c5nMUAQ</v>
      </c>
      <c r="J527" s="159" t="s">
        <v>5241</v>
      </c>
    </row>
    <row r="528" spans="2:10" s="9" customFormat="1" x14ac:dyDescent="0.25">
      <c r="B528" s="159" t="s">
        <v>5582</v>
      </c>
      <c r="C528" s="160" t="s">
        <v>425</v>
      </c>
      <c r="D528" s="159" t="s">
        <v>753</v>
      </c>
      <c r="E528" s="159" t="s">
        <v>2596</v>
      </c>
      <c r="F528" s="160" t="s">
        <v>5583</v>
      </c>
      <c r="G528" s="159" t="str">
        <f t="shared" si="17"/>
        <v>MCI-00806|Not applicable</v>
      </c>
      <c r="H528" s="159" t="str">
        <f t="shared" si="18"/>
        <v>MCI-00806|MCI-01035</v>
      </c>
      <c r="I528" s="159" t="str">
        <f t="shared" si="19"/>
        <v>a1O1R000006c5nNUAQ</v>
      </c>
      <c r="J528" s="159" t="s">
        <v>5241</v>
      </c>
    </row>
    <row r="529" spans="2:10" s="9" customFormat="1" x14ac:dyDescent="0.25">
      <c r="B529" s="159" t="s">
        <v>5584</v>
      </c>
      <c r="C529" s="160" t="s">
        <v>425</v>
      </c>
      <c r="D529" s="159" t="s">
        <v>753</v>
      </c>
      <c r="E529" s="159" t="s">
        <v>2602</v>
      </c>
      <c r="F529" s="160" t="s">
        <v>5585</v>
      </c>
      <c r="G529" s="159" t="str">
        <f t="shared" si="17"/>
        <v>MCI-00807|Not applicable</v>
      </c>
      <c r="H529" s="159" t="str">
        <f t="shared" si="18"/>
        <v>MCI-00807|MCI-01036</v>
      </c>
      <c r="I529" s="159" t="str">
        <f t="shared" si="19"/>
        <v>a1O1R000006c5nOUAQ</v>
      </c>
      <c r="J529" s="159" t="s">
        <v>5241</v>
      </c>
    </row>
    <row r="530" spans="2:10" s="9" customFormat="1" x14ac:dyDescent="0.25">
      <c r="B530" s="159" t="s">
        <v>5586</v>
      </c>
      <c r="C530" s="160" t="s">
        <v>425</v>
      </c>
      <c r="D530" s="159" t="s">
        <v>753</v>
      </c>
      <c r="E530" s="159" t="s">
        <v>2599</v>
      </c>
      <c r="F530" s="160" t="s">
        <v>5587</v>
      </c>
      <c r="G530" s="159" t="str">
        <f t="shared" si="17"/>
        <v>MCI-00808|Not applicable</v>
      </c>
      <c r="H530" s="159" t="str">
        <f t="shared" si="18"/>
        <v>MCI-00808|MCI-01037</v>
      </c>
      <c r="I530" s="159" t="str">
        <f t="shared" si="19"/>
        <v>a1O1R000006c5nPUAQ</v>
      </c>
      <c r="J530" s="159" t="s">
        <v>5241</v>
      </c>
    </row>
    <row r="531" spans="2:10" s="9" customFormat="1" x14ac:dyDescent="0.25">
      <c r="B531" s="159" t="s">
        <v>5588</v>
      </c>
      <c r="C531" s="160" t="s">
        <v>425</v>
      </c>
      <c r="D531" s="159" t="s">
        <v>753</v>
      </c>
      <c r="E531" s="159" t="s">
        <v>2614</v>
      </c>
      <c r="F531" s="160" t="s">
        <v>5589</v>
      </c>
      <c r="G531" s="159" t="str">
        <f t="shared" si="17"/>
        <v>MCI-00809|Not applicable</v>
      </c>
      <c r="H531" s="159" t="str">
        <f t="shared" si="18"/>
        <v>MCI-00809|MCI-01038</v>
      </c>
      <c r="I531" s="159" t="str">
        <f t="shared" si="19"/>
        <v>a1O1R000006c5nQUAQ</v>
      </c>
      <c r="J531" s="159" t="s">
        <v>5241</v>
      </c>
    </row>
    <row r="532" spans="2:10" s="9" customFormat="1" x14ac:dyDescent="0.25">
      <c r="B532" s="159" t="s">
        <v>5590</v>
      </c>
      <c r="C532" s="160" t="s">
        <v>425</v>
      </c>
      <c r="D532" s="159" t="s">
        <v>753</v>
      </c>
      <c r="E532" s="159" t="s">
        <v>2608</v>
      </c>
      <c r="F532" s="160" t="s">
        <v>5591</v>
      </c>
      <c r="G532" s="159" t="str">
        <f t="shared" si="17"/>
        <v>MCI-00810|Not applicable</v>
      </c>
      <c r="H532" s="159" t="str">
        <f t="shared" si="18"/>
        <v>MCI-00810|MCI-01039</v>
      </c>
      <c r="I532" s="159" t="str">
        <f t="shared" si="19"/>
        <v>a1O1R000006c5nRUAQ</v>
      </c>
      <c r="J532" s="159" t="s">
        <v>5241</v>
      </c>
    </row>
    <row r="533" spans="2:10" s="9" customFormat="1" x14ac:dyDescent="0.25">
      <c r="B533" s="159" t="s">
        <v>5592</v>
      </c>
      <c r="C533" s="160" t="s">
        <v>425</v>
      </c>
      <c r="D533" s="159" t="s">
        <v>753</v>
      </c>
      <c r="E533" s="159" t="s">
        <v>2617</v>
      </c>
      <c r="F533" s="160" t="s">
        <v>5593</v>
      </c>
      <c r="G533" s="159" t="str">
        <f t="shared" si="17"/>
        <v>MCI-00811|Not applicable</v>
      </c>
      <c r="H533" s="159" t="str">
        <f t="shared" si="18"/>
        <v>MCI-00811|MCI-01040</v>
      </c>
      <c r="I533" s="159" t="str">
        <f t="shared" si="19"/>
        <v>a1O1R000006c5nSUAQ</v>
      </c>
      <c r="J533" s="159" t="s">
        <v>5241</v>
      </c>
    </row>
    <row r="534" spans="2:10" s="9" customFormat="1" x14ac:dyDescent="0.25">
      <c r="B534" s="159" t="s">
        <v>5594</v>
      </c>
      <c r="C534" s="160" t="s">
        <v>425</v>
      </c>
      <c r="D534" s="159" t="s">
        <v>753</v>
      </c>
      <c r="E534" s="159" t="s">
        <v>2605</v>
      </c>
      <c r="F534" s="160" t="s">
        <v>5595</v>
      </c>
      <c r="G534" s="159" t="str">
        <f t="shared" si="17"/>
        <v>MCI-00812|Not applicable</v>
      </c>
      <c r="H534" s="159" t="str">
        <f t="shared" si="18"/>
        <v>MCI-00812|MCI-01041</v>
      </c>
      <c r="I534" s="159" t="str">
        <f t="shared" si="19"/>
        <v>a1O1R000006c5nTUAQ</v>
      </c>
      <c r="J534" s="159" t="s">
        <v>5241</v>
      </c>
    </row>
    <row r="535" spans="2:10" s="9" customFormat="1" x14ac:dyDescent="0.25">
      <c r="B535" s="159" t="s">
        <v>5596</v>
      </c>
      <c r="C535" s="160" t="s">
        <v>425</v>
      </c>
      <c r="D535" s="159" t="s">
        <v>753</v>
      </c>
      <c r="E535" s="159" t="s">
        <v>2611</v>
      </c>
      <c r="F535" s="160" t="s">
        <v>5597</v>
      </c>
      <c r="G535" s="159" t="str">
        <f t="shared" si="17"/>
        <v>MCI-00813|Not applicable</v>
      </c>
      <c r="H535" s="159" t="str">
        <f t="shared" si="18"/>
        <v>MCI-00813|MCI-01042</v>
      </c>
      <c r="I535" s="159" t="str">
        <f t="shared" si="19"/>
        <v>a1O1R000006c5nUUAQ</v>
      </c>
      <c r="J535" s="159" t="s">
        <v>5241</v>
      </c>
    </row>
    <row r="536" spans="2:10" s="9" customFormat="1" x14ac:dyDescent="0.25">
      <c r="B536" s="159" t="s">
        <v>5598</v>
      </c>
      <c r="C536" s="160" t="s">
        <v>425</v>
      </c>
      <c r="D536" s="159" t="s">
        <v>753</v>
      </c>
      <c r="E536" s="159" t="s">
        <v>2620</v>
      </c>
      <c r="F536" s="160" t="s">
        <v>5599</v>
      </c>
      <c r="G536" s="159" t="str">
        <f t="shared" si="17"/>
        <v>MCI-00814|Not applicable</v>
      </c>
      <c r="H536" s="159" t="str">
        <f t="shared" si="18"/>
        <v>MCI-00814|MCI-01043</v>
      </c>
      <c r="I536" s="159" t="str">
        <f t="shared" si="19"/>
        <v>a1O1R000006c5nVUAQ</v>
      </c>
      <c r="J536" s="159" t="s">
        <v>5241</v>
      </c>
    </row>
    <row r="537" spans="2:10" s="9" customFormat="1" x14ac:dyDescent="0.25">
      <c r="B537" s="159" t="s">
        <v>5600</v>
      </c>
      <c r="C537" s="160" t="s">
        <v>425</v>
      </c>
      <c r="D537" s="159" t="s">
        <v>753</v>
      </c>
      <c r="E537" s="159" t="s">
        <v>2631</v>
      </c>
      <c r="F537" s="160" t="s">
        <v>5601</v>
      </c>
      <c r="G537" s="159" t="str">
        <f t="shared" si="17"/>
        <v>MCI-01237|Not applicable</v>
      </c>
      <c r="H537" s="159" t="str">
        <f t="shared" si="18"/>
        <v>MCI-01237|MCI-01240</v>
      </c>
      <c r="I537" s="159" t="str">
        <f t="shared" si="19"/>
        <v>a1O3p000003OASxEAO</v>
      </c>
      <c r="J537" s="159" t="s">
        <v>5241</v>
      </c>
    </row>
    <row r="538" spans="2:10" s="9" customFormat="1" x14ac:dyDescent="0.25">
      <c r="B538" s="159" t="s">
        <v>5602</v>
      </c>
      <c r="C538" s="160" t="s">
        <v>425</v>
      </c>
      <c r="D538" s="159" t="s">
        <v>753</v>
      </c>
      <c r="E538" s="159" t="s">
        <v>2673</v>
      </c>
      <c r="F538" s="160" t="s">
        <v>5603</v>
      </c>
      <c r="G538" s="159" t="str">
        <f t="shared" si="17"/>
        <v>MCI-01238|Not applicable</v>
      </c>
      <c r="H538" s="159" t="str">
        <f t="shared" si="18"/>
        <v>MCI-01238|MCI-01239</v>
      </c>
      <c r="I538" s="159" t="str">
        <f t="shared" si="19"/>
        <v>a1O3p000003OASsEAO</v>
      </c>
      <c r="J538" s="159" t="s">
        <v>5241</v>
      </c>
    </row>
    <row r="539" spans="2:10" s="9" customFormat="1" x14ac:dyDescent="0.25">
      <c r="B539" s="159" t="s">
        <v>5604</v>
      </c>
      <c r="C539" s="160" t="s">
        <v>425</v>
      </c>
      <c r="D539" s="159" t="s">
        <v>753</v>
      </c>
      <c r="E539" s="159" t="s">
        <v>2625</v>
      </c>
      <c r="F539" s="160" t="s">
        <v>5605</v>
      </c>
      <c r="G539" s="159" t="str">
        <f t="shared" si="17"/>
        <v>MCI-01260|Not applicable</v>
      </c>
      <c r="H539" s="159" t="str">
        <f t="shared" si="18"/>
        <v>MCI-01260|MCI-01278</v>
      </c>
      <c r="I539" s="159" t="str">
        <f t="shared" si="19"/>
        <v>a1O3p000003UpXFEA0</v>
      </c>
      <c r="J539" s="159" t="s">
        <v>5241</v>
      </c>
    </row>
    <row r="540" spans="2:10" s="9" customFormat="1" x14ac:dyDescent="0.25">
      <c r="B540" s="159" t="s">
        <v>5606</v>
      </c>
      <c r="C540" s="160" t="s">
        <v>425</v>
      </c>
      <c r="D540" s="159" t="s">
        <v>753</v>
      </c>
      <c r="E540" s="159" t="s">
        <v>2670</v>
      </c>
      <c r="F540" s="160" t="s">
        <v>5607</v>
      </c>
      <c r="G540" s="159" t="str">
        <f t="shared" si="17"/>
        <v>MCI-01261|Not applicable</v>
      </c>
      <c r="H540" s="159" t="str">
        <f t="shared" si="18"/>
        <v>MCI-01261|MCI-01279</v>
      </c>
      <c r="I540" s="159" t="str">
        <f t="shared" si="19"/>
        <v>a1O3p000003UpVPEA0</v>
      </c>
      <c r="J540" s="159" t="s">
        <v>5241</v>
      </c>
    </row>
    <row r="541" spans="2:10" s="9" customFormat="1" x14ac:dyDescent="0.25">
      <c r="B541" s="159" t="s">
        <v>5608</v>
      </c>
      <c r="C541" s="160" t="s">
        <v>425</v>
      </c>
      <c r="D541" s="159" t="s">
        <v>753</v>
      </c>
      <c r="E541" s="159" t="s">
        <v>2679</v>
      </c>
      <c r="F541" s="160" t="s">
        <v>5609</v>
      </c>
      <c r="G541" s="159" t="str">
        <f t="shared" si="17"/>
        <v>MCI-01262|Not applicable</v>
      </c>
      <c r="H541" s="159" t="str">
        <f t="shared" si="18"/>
        <v>MCI-01262|MCI-01280</v>
      </c>
      <c r="I541" s="159" t="str">
        <f t="shared" si="19"/>
        <v>a1O3p000003UpXKEA0</v>
      </c>
      <c r="J541" s="159" t="s">
        <v>5241</v>
      </c>
    </row>
    <row r="542" spans="2:10" s="9" customFormat="1" x14ac:dyDescent="0.25">
      <c r="B542" s="159" t="s">
        <v>5610</v>
      </c>
      <c r="C542" s="160" t="s">
        <v>425</v>
      </c>
      <c r="D542" s="159" t="s">
        <v>753</v>
      </c>
      <c r="E542" s="159" t="s">
        <v>2676</v>
      </c>
      <c r="F542" s="160" t="s">
        <v>5611</v>
      </c>
      <c r="G542" s="159" t="str">
        <f t="shared" si="17"/>
        <v>MCI-01263|Not applicable</v>
      </c>
      <c r="H542" s="159" t="str">
        <f t="shared" si="18"/>
        <v>MCI-01263|MCI-01281</v>
      </c>
      <c r="I542" s="159" t="str">
        <f t="shared" si="19"/>
        <v>a1O3p000003UpXPEA0</v>
      </c>
      <c r="J542" s="159" t="s">
        <v>5241</v>
      </c>
    </row>
    <row r="543" spans="2:10" s="9" customFormat="1" x14ac:dyDescent="0.25">
      <c r="B543" s="159" t="s">
        <v>5612</v>
      </c>
      <c r="C543" s="160" t="s">
        <v>425</v>
      </c>
      <c r="D543" s="159" t="s">
        <v>753</v>
      </c>
      <c r="E543" s="159" t="s">
        <v>2628</v>
      </c>
      <c r="F543" s="160" t="s">
        <v>5613</v>
      </c>
      <c r="G543" s="159" t="str">
        <f t="shared" si="17"/>
        <v>MCI-01264|Not applicable</v>
      </c>
      <c r="H543" s="159" t="str">
        <f t="shared" si="18"/>
        <v>MCI-01264|MCI-01282</v>
      </c>
      <c r="I543" s="159" t="str">
        <f t="shared" si="19"/>
        <v>a1O3p000003UpXUEA0</v>
      </c>
      <c r="J543" s="159" t="s">
        <v>5241</v>
      </c>
    </row>
    <row r="544" spans="2:10" s="9" customFormat="1" x14ac:dyDescent="0.25">
      <c r="B544" s="159" t="s">
        <v>5614</v>
      </c>
      <c r="C544" s="160" t="s">
        <v>425</v>
      </c>
      <c r="D544" s="159" t="s">
        <v>753</v>
      </c>
      <c r="E544" s="159" t="s">
        <v>2655</v>
      </c>
      <c r="F544" s="160" t="s">
        <v>5615</v>
      </c>
      <c r="G544" s="159" t="str">
        <f t="shared" si="17"/>
        <v>MCI-01265|Not applicable</v>
      </c>
      <c r="H544" s="159" t="str">
        <f t="shared" si="18"/>
        <v>MCI-01265|MCI-01283</v>
      </c>
      <c r="I544" s="159" t="str">
        <f t="shared" si="19"/>
        <v>a1O3p000003UpV6EAK</v>
      </c>
      <c r="J544" s="159" t="s">
        <v>5241</v>
      </c>
    </row>
    <row r="545" spans="1:10" s="9" customFormat="1" x14ac:dyDescent="0.25">
      <c r="B545" s="159" t="s">
        <v>5616</v>
      </c>
      <c r="C545" s="160" t="s">
        <v>425</v>
      </c>
      <c r="D545" s="159" t="s">
        <v>753</v>
      </c>
      <c r="E545" s="159" t="s">
        <v>2652</v>
      </c>
      <c r="F545" s="160" t="s">
        <v>5617</v>
      </c>
      <c r="G545" s="159" t="str">
        <f t="shared" si="17"/>
        <v>MCI-01266|Not applicable</v>
      </c>
      <c r="H545" s="159" t="str">
        <f t="shared" si="18"/>
        <v>MCI-01266|MCI-01284</v>
      </c>
      <c r="I545" s="159" t="str">
        <f t="shared" si="19"/>
        <v>a1O3p000003UpXZEA0</v>
      </c>
      <c r="J545" s="159" t="s">
        <v>5241</v>
      </c>
    </row>
    <row r="546" spans="1:10" s="9" customFormat="1" x14ac:dyDescent="0.25">
      <c r="B546" s="159" t="s">
        <v>5618</v>
      </c>
      <c r="C546" s="160" t="s">
        <v>425</v>
      </c>
      <c r="D546" s="159" t="s">
        <v>753</v>
      </c>
      <c r="E546" s="159" t="s">
        <v>2649</v>
      </c>
      <c r="F546" s="160" t="s">
        <v>5619</v>
      </c>
      <c r="G546" s="159" t="str">
        <f t="shared" si="17"/>
        <v>MCI-01267|Not applicable</v>
      </c>
      <c r="H546" s="159" t="str">
        <f t="shared" si="18"/>
        <v>MCI-01267|MCI-01285</v>
      </c>
      <c r="I546" s="159" t="str">
        <f t="shared" si="19"/>
        <v>a1O3p000003UpXeEAK</v>
      </c>
      <c r="J546" s="159" t="s">
        <v>5241</v>
      </c>
    </row>
    <row r="547" spans="1:10" s="9" customFormat="1" x14ac:dyDescent="0.25">
      <c r="B547" s="159" t="s">
        <v>5620</v>
      </c>
      <c r="C547" s="160" t="s">
        <v>425</v>
      </c>
      <c r="D547" s="159" t="s">
        <v>753</v>
      </c>
      <c r="E547" s="159" t="s">
        <v>2622</v>
      </c>
      <c r="F547" s="160" t="s">
        <v>5621</v>
      </c>
      <c r="G547" s="159" t="str">
        <f t="shared" si="17"/>
        <v>MCI-01268|Not applicable</v>
      </c>
      <c r="H547" s="159" t="str">
        <f t="shared" si="18"/>
        <v>MCI-01268|MCI-01286</v>
      </c>
      <c r="I547" s="159" t="str">
        <f t="shared" si="19"/>
        <v>a1O3p000003UpXjEAK</v>
      </c>
      <c r="J547" s="159" t="s">
        <v>5241</v>
      </c>
    </row>
    <row r="548" spans="1:10" s="9" customFormat="1" x14ac:dyDescent="0.25">
      <c r="B548" s="159" t="s">
        <v>5622</v>
      </c>
      <c r="C548" s="160" t="s">
        <v>425</v>
      </c>
      <c r="D548" s="159" t="s">
        <v>753</v>
      </c>
      <c r="E548" s="159" t="s">
        <v>2658</v>
      </c>
      <c r="F548" s="160" t="s">
        <v>5623</v>
      </c>
      <c r="G548" s="159" t="str">
        <f t="shared" si="17"/>
        <v>MCI-01269|Not applicable</v>
      </c>
      <c r="H548" s="159" t="str">
        <f t="shared" si="18"/>
        <v>MCI-01269|MCI-01287</v>
      </c>
      <c r="I548" s="159" t="str">
        <f t="shared" si="19"/>
        <v>a1O3p000003UpXoEAK</v>
      </c>
      <c r="J548" s="159" t="s">
        <v>5241</v>
      </c>
    </row>
    <row r="549" spans="1:10" s="9" customFormat="1" x14ac:dyDescent="0.25">
      <c r="B549" s="159" t="s">
        <v>5624</v>
      </c>
      <c r="C549" s="160" t="s">
        <v>425</v>
      </c>
      <c r="D549" s="159" t="s">
        <v>753</v>
      </c>
      <c r="E549" s="159" t="s">
        <v>2664</v>
      </c>
      <c r="F549" s="160" t="s">
        <v>5625</v>
      </c>
      <c r="G549" s="159" t="str">
        <f t="shared" si="17"/>
        <v>MCI-01270|Not applicable</v>
      </c>
      <c r="H549" s="159" t="str">
        <f t="shared" si="18"/>
        <v>MCI-01270|MCI-01288</v>
      </c>
      <c r="I549" s="159" t="str">
        <f t="shared" si="19"/>
        <v>a1O3p000003UpXtEAK</v>
      </c>
      <c r="J549" s="159" t="s">
        <v>5241</v>
      </c>
    </row>
    <row r="550" spans="1:10" s="9" customFormat="1" x14ac:dyDescent="0.25">
      <c r="B550" s="159" t="s">
        <v>5626</v>
      </c>
      <c r="C550" s="160" t="s">
        <v>425</v>
      </c>
      <c r="D550" s="159" t="s">
        <v>753</v>
      </c>
      <c r="E550" s="159" t="s">
        <v>2661</v>
      </c>
      <c r="F550" s="160" t="s">
        <v>5627</v>
      </c>
      <c r="G550" s="159" t="str">
        <f t="shared" si="17"/>
        <v>MCI-01271|Not applicable</v>
      </c>
      <c r="H550" s="159" t="str">
        <f t="shared" si="18"/>
        <v>MCI-01271|MCI-01289</v>
      </c>
      <c r="I550" s="159" t="str">
        <f t="shared" si="19"/>
        <v>a1O3p000003UpXyEAK</v>
      </c>
      <c r="J550" s="159" t="s">
        <v>5241</v>
      </c>
    </row>
    <row r="551" spans="1:10" s="9" customFormat="1" x14ac:dyDescent="0.25">
      <c r="B551" s="159" t="s">
        <v>5628</v>
      </c>
      <c r="C551" s="160" t="s">
        <v>425</v>
      </c>
      <c r="D551" s="159" t="s">
        <v>753</v>
      </c>
      <c r="E551" s="159" t="s">
        <v>2646</v>
      </c>
      <c r="F551" s="160" t="s">
        <v>5629</v>
      </c>
      <c r="G551" s="159" t="str">
        <f t="shared" si="17"/>
        <v>MCI-01272|Not applicable</v>
      </c>
      <c r="H551" s="159" t="str">
        <f t="shared" si="18"/>
        <v>MCI-01272|MCI-01290</v>
      </c>
      <c r="I551" s="159" t="str">
        <f t="shared" si="19"/>
        <v>a1O3p000003UpY3EAK</v>
      </c>
      <c r="J551" s="159" t="s">
        <v>5241</v>
      </c>
    </row>
    <row r="552" spans="1:10" s="9" customFormat="1" x14ac:dyDescent="0.25">
      <c r="B552" s="159" t="s">
        <v>5630</v>
      </c>
      <c r="C552" s="160" t="s">
        <v>425</v>
      </c>
      <c r="D552" s="159" t="s">
        <v>753</v>
      </c>
      <c r="E552" s="159" t="s">
        <v>2667</v>
      </c>
      <c r="F552" s="160" t="s">
        <v>5631</v>
      </c>
      <c r="G552" s="159" t="str">
        <f t="shared" si="17"/>
        <v>MCI-01273|Not applicable</v>
      </c>
      <c r="H552" s="159" t="str">
        <f t="shared" si="18"/>
        <v>MCI-01273|MCI-01291</v>
      </c>
      <c r="I552" s="159" t="str">
        <f t="shared" si="19"/>
        <v>a1O3p000003UpVyEAK</v>
      </c>
      <c r="J552" s="159" t="s">
        <v>5241</v>
      </c>
    </row>
    <row r="553" spans="1:10" s="9" customFormat="1" x14ac:dyDescent="0.25">
      <c r="B553" s="159" t="s">
        <v>5632</v>
      </c>
      <c r="C553" s="160" t="s">
        <v>425</v>
      </c>
      <c r="D553" s="159" t="s">
        <v>753</v>
      </c>
      <c r="E553" s="159" t="s">
        <v>2640</v>
      </c>
      <c r="F553" s="160" t="s">
        <v>5633</v>
      </c>
      <c r="G553" s="159" t="str">
        <f t="shared" si="17"/>
        <v>MCI-01274|Not applicable</v>
      </c>
      <c r="H553" s="159" t="str">
        <f t="shared" si="18"/>
        <v>MCI-01274|MCI-01292</v>
      </c>
      <c r="I553" s="159" t="str">
        <f t="shared" si="19"/>
        <v>a1O3p000003UpY8EAK</v>
      </c>
      <c r="J553" s="159" t="s">
        <v>5241</v>
      </c>
    </row>
    <row r="554" spans="1:10" s="9" customFormat="1" x14ac:dyDescent="0.25">
      <c r="B554" s="159" t="s">
        <v>5634</v>
      </c>
      <c r="C554" s="160" t="s">
        <v>425</v>
      </c>
      <c r="D554" s="159" t="s">
        <v>753</v>
      </c>
      <c r="E554" s="159" t="s">
        <v>2637</v>
      </c>
      <c r="F554" s="160" t="s">
        <v>5635</v>
      </c>
      <c r="G554" s="159" t="str">
        <f t="shared" si="17"/>
        <v>MCI-01275|Not applicable</v>
      </c>
      <c r="H554" s="159" t="str">
        <f t="shared" si="18"/>
        <v>MCI-01275|MCI-01293</v>
      </c>
      <c r="I554" s="159" t="str">
        <f t="shared" si="19"/>
        <v>a1O3p000003UpYDEA0</v>
      </c>
      <c r="J554" s="159" t="s">
        <v>5241</v>
      </c>
    </row>
    <row r="555" spans="1:10" s="9" customFormat="1" x14ac:dyDescent="0.25">
      <c r="B555" s="159" t="s">
        <v>5636</v>
      </c>
      <c r="C555" s="160" t="s">
        <v>425</v>
      </c>
      <c r="D555" s="159" t="s">
        <v>753</v>
      </c>
      <c r="E555" s="159" t="s">
        <v>2643</v>
      </c>
      <c r="F555" s="160" t="s">
        <v>5637</v>
      </c>
      <c r="G555" s="159" t="str">
        <f t="shared" ref="G555:G556" si="20">E555&amp;"|"&amp;C555</f>
        <v>MCI-01276|Not applicable</v>
      </c>
      <c r="H555" s="159" t="str">
        <f t="shared" ref="H555:H556" si="21">E555&amp;"|"&amp;F555</f>
        <v>MCI-01276|MCI-01294</v>
      </c>
      <c r="I555" s="159" t="str">
        <f t="shared" ref="I555:I556" si="22">B555</f>
        <v>a1O3p000003UpVeEAK</v>
      </c>
      <c r="J555" s="159" t="s">
        <v>5241</v>
      </c>
    </row>
    <row r="556" spans="1:10" s="9" customFormat="1" x14ac:dyDescent="0.25">
      <c r="B556" s="159" t="s">
        <v>5638</v>
      </c>
      <c r="C556" s="160" t="s">
        <v>425</v>
      </c>
      <c r="D556" s="159" t="s">
        <v>753</v>
      </c>
      <c r="E556" s="159" t="s">
        <v>2634</v>
      </c>
      <c r="F556" s="160" t="s">
        <v>5639</v>
      </c>
      <c r="G556" s="159" t="str">
        <f t="shared" si="20"/>
        <v>MCI-01277|Not applicable</v>
      </c>
      <c r="H556" s="159" t="str">
        <f t="shared" si="21"/>
        <v>MCI-01277|MCI-01295</v>
      </c>
      <c r="I556" s="159" t="str">
        <f t="shared" si="22"/>
        <v>a1O3p000003UpYIEA0</v>
      </c>
      <c r="J556" s="159" t="s">
        <v>5241</v>
      </c>
    </row>
    <row r="559" spans="1:10" ht="13" x14ac:dyDescent="0.3">
      <c r="A559" s="191" t="s">
        <v>369</v>
      </c>
    </row>
    <row r="560" spans="1:10" x14ac:dyDescent="0.25">
      <c r="A560" s="159" t="s">
        <v>282</v>
      </c>
      <c r="B560" s="159" t="s">
        <v>48</v>
      </c>
      <c r="C560" s="159" t="s">
        <v>43</v>
      </c>
      <c r="D560" s="159"/>
      <c r="E560" s="159" t="s">
        <v>107</v>
      </c>
      <c r="F560" s="159" t="s">
        <v>363</v>
      </c>
      <c r="G560" s="159" t="str">
        <f>C560</f>
        <v>Name</v>
      </c>
      <c r="H560" s="159" t="s">
        <v>284</v>
      </c>
    </row>
    <row r="561" spans="1:8" hidden="1" x14ac:dyDescent="0.25">
      <c r="A561" s="159" t="s">
        <v>281</v>
      </c>
      <c r="B561" s="159" t="s">
        <v>47</v>
      </c>
      <c r="C561" s="160" t="s">
        <v>66</v>
      </c>
      <c r="D561" s="159"/>
      <c r="E561" s="160" t="s">
        <v>79</v>
      </c>
      <c r="F561" s="159" t="s">
        <v>102</v>
      </c>
      <c r="G561" s="159" t="str">
        <f>C561</f>
        <v>[Name]</v>
      </c>
      <c r="H561" s="159" t="s">
        <v>283</v>
      </c>
    </row>
    <row r="562" spans="1:8" s="9" customFormat="1" x14ac:dyDescent="0.25">
      <c r="A562" s="159" t="s">
        <v>5241</v>
      </c>
      <c r="B562" s="159" t="s">
        <v>5640</v>
      </c>
      <c r="C562" s="160" t="s">
        <v>5261</v>
      </c>
      <c r="D562" s="159"/>
      <c r="E562" s="160" t="s">
        <v>5641</v>
      </c>
      <c r="F562" s="159" t="s">
        <v>2254</v>
      </c>
      <c r="G562" s="159" t="str">
        <f t="shared" ref="G562:G619" si="23">C562</f>
        <v>Men in high prevalence settings</v>
      </c>
      <c r="H562" s="159" t="s">
        <v>753</v>
      </c>
    </row>
    <row r="563" spans="1:8" s="9" customFormat="1" x14ac:dyDescent="0.25">
      <c r="A563" s="159" t="s">
        <v>5241</v>
      </c>
      <c r="B563" s="159" t="s">
        <v>5642</v>
      </c>
      <c r="C563" s="160" t="s">
        <v>5239</v>
      </c>
      <c r="D563" s="159"/>
      <c r="E563" s="160" t="s">
        <v>5643</v>
      </c>
      <c r="F563" s="159" t="s">
        <v>1404</v>
      </c>
      <c r="G563" s="159" t="str">
        <f t="shared" si="23"/>
        <v>Men who have sex with men</v>
      </c>
      <c r="H563" s="159" t="s">
        <v>753</v>
      </c>
    </row>
    <row r="564" spans="1:8" s="9" customFormat="1" x14ac:dyDescent="0.25">
      <c r="A564" s="159" t="s">
        <v>5241</v>
      </c>
      <c r="B564" s="159" t="s">
        <v>5644</v>
      </c>
      <c r="C564" s="160" t="s">
        <v>5246</v>
      </c>
      <c r="D564" s="159"/>
      <c r="E564" s="160" t="s">
        <v>5645</v>
      </c>
      <c r="F564" s="159" t="s">
        <v>1410</v>
      </c>
      <c r="G564" s="159" t="str">
        <f t="shared" si="23"/>
        <v>Transgender people</v>
      </c>
      <c r="H564" s="159" t="s">
        <v>753</v>
      </c>
    </row>
    <row r="565" spans="1:8" s="9" customFormat="1" x14ac:dyDescent="0.25">
      <c r="A565" s="159" t="s">
        <v>5241</v>
      </c>
      <c r="B565" s="159" t="s">
        <v>5646</v>
      </c>
      <c r="C565" s="160" t="s">
        <v>5243</v>
      </c>
      <c r="D565" s="159"/>
      <c r="E565" s="160" t="s">
        <v>5647</v>
      </c>
      <c r="F565" s="159" t="s">
        <v>1416</v>
      </c>
      <c r="G565" s="159" t="str">
        <f t="shared" si="23"/>
        <v>Sex workers and their clients</v>
      </c>
      <c r="H565" s="159" t="s">
        <v>753</v>
      </c>
    </row>
    <row r="566" spans="1:8" s="9" customFormat="1" x14ac:dyDescent="0.25">
      <c r="A566" s="159" t="s">
        <v>5241</v>
      </c>
      <c r="B566" s="159" t="s">
        <v>5648</v>
      </c>
      <c r="C566" s="160" t="s">
        <v>5249</v>
      </c>
      <c r="D566" s="159"/>
      <c r="E566" s="160" t="s">
        <v>5649</v>
      </c>
      <c r="F566" s="159" t="s">
        <v>1428</v>
      </c>
      <c r="G566" s="159" t="str">
        <f t="shared" si="23"/>
        <v>People who inject drugs and their partners</v>
      </c>
      <c r="H566" s="159" t="s">
        <v>753</v>
      </c>
    </row>
    <row r="567" spans="1:8" s="9" customFormat="1" x14ac:dyDescent="0.25">
      <c r="A567" s="159" t="s">
        <v>5241</v>
      </c>
      <c r="B567" s="159" t="s">
        <v>5650</v>
      </c>
      <c r="C567" s="160" t="s">
        <v>5255</v>
      </c>
      <c r="D567" s="159"/>
      <c r="E567" s="160" t="s">
        <v>5651</v>
      </c>
      <c r="F567" s="159" t="s">
        <v>2233</v>
      </c>
      <c r="G567" s="159" t="str">
        <f t="shared" si="23"/>
        <v>Other vulnerable populations</v>
      </c>
      <c r="H567" s="159" t="s">
        <v>753</v>
      </c>
    </row>
    <row r="568" spans="1:8" s="9" customFormat="1" x14ac:dyDescent="0.25">
      <c r="A568" s="159" t="s">
        <v>5241</v>
      </c>
      <c r="B568" s="159" t="s">
        <v>5652</v>
      </c>
      <c r="C568" s="160" t="s">
        <v>5252</v>
      </c>
      <c r="D568" s="159"/>
      <c r="E568" s="160" t="s">
        <v>5653</v>
      </c>
      <c r="F568" s="159" t="s">
        <v>2236</v>
      </c>
      <c r="G568" s="159" t="str">
        <f t="shared" si="23"/>
        <v>People in prisons and other closed settings</v>
      </c>
      <c r="H568" s="159" t="s">
        <v>753</v>
      </c>
    </row>
    <row r="569" spans="1:8" s="9" customFormat="1" x14ac:dyDescent="0.25">
      <c r="A569" s="159" t="s">
        <v>5241</v>
      </c>
      <c r="B569" s="159" t="s">
        <v>5654</v>
      </c>
      <c r="C569" s="160" t="s">
        <v>5249</v>
      </c>
      <c r="D569" s="159"/>
      <c r="E569" s="160" t="s">
        <v>5655</v>
      </c>
      <c r="F569" s="159" t="s">
        <v>2239</v>
      </c>
      <c r="G569" s="159" t="str">
        <f t="shared" si="23"/>
        <v>People who inject drugs and their partners</v>
      </c>
      <c r="H569" s="159" t="s">
        <v>753</v>
      </c>
    </row>
    <row r="570" spans="1:8" s="9" customFormat="1" x14ac:dyDescent="0.25">
      <c r="A570" s="159" t="s">
        <v>5241</v>
      </c>
      <c r="B570" s="159" t="s">
        <v>5656</v>
      </c>
      <c r="C570" s="160" t="s">
        <v>5249</v>
      </c>
      <c r="D570" s="159"/>
      <c r="E570" s="160" t="s">
        <v>5657</v>
      </c>
      <c r="F570" s="159" t="s">
        <v>2242</v>
      </c>
      <c r="G570" s="159" t="str">
        <f t="shared" si="23"/>
        <v>People who inject drugs and their partners</v>
      </c>
      <c r="H570" s="159" t="s">
        <v>753</v>
      </c>
    </row>
    <row r="571" spans="1:8" s="9" customFormat="1" x14ac:dyDescent="0.25">
      <c r="A571" s="159" t="s">
        <v>5241</v>
      </c>
      <c r="B571" s="159" t="s">
        <v>5658</v>
      </c>
      <c r="C571" s="160" t="s">
        <v>5239</v>
      </c>
      <c r="D571" s="159"/>
      <c r="E571" s="160" t="s">
        <v>5659</v>
      </c>
      <c r="F571" s="159" t="s">
        <v>2245</v>
      </c>
      <c r="G571" s="159" t="str">
        <f t="shared" si="23"/>
        <v>Men who have sex with men</v>
      </c>
      <c r="H571" s="159" t="s">
        <v>753</v>
      </c>
    </row>
    <row r="572" spans="1:8" s="9" customFormat="1" x14ac:dyDescent="0.25">
      <c r="A572" s="159" t="s">
        <v>5241</v>
      </c>
      <c r="B572" s="159" t="s">
        <v>5660</v>
      </c>
      <c r="C572" s="160" t="s">
        <v>5246</v>
      </c>
      <c r="D572" s="159"/>
      <c r="E572" s="160" t="s">
        <v>5661</v>
      </c>
      <c r="F572" s="159" t="s">
        <v>2248</v>
      </c>
      <c r="G572" s="159" t="str">
        <f t="shared" si="23"/>
        <v>Transgender people</v>
      </c>
      <c r="H572" s="159" t="s">
        <v>753</v>
      </c>
    </row>
    <row r="573" spans="1:8" s="9" customFormat="1" x14ac:dyDescent="0.25">
      <c r="A573" s="159" t="s">
        <v>5241</v>
      </c>
      <c r="B573" s="159" t="s">
        <v>5662</v>
      </c>
      <c r="C573" s="160" t="s">
        <v>5243</v>
      </c>
      <c r="D573" s="159"/>
      <c r="E573" s="160" t="s">
        <v>5663</v>
      </c>
      <c r="F573" s="159" t="s">
        <v>2251</v>
      </c>
      <c r="G573" s="159" t="str">
        <f t="shared" si="23"/>
        <v>Sex workers and their clients</v>
      </c>
      <c r="H573" s="159" t="s">
        <v>753</v>
      </c>
    </row>
    <row r="574" spans="1:8" s="9" customFormat="1" x14ac:dyDescent="0.25">
      <c r="A574" s="159" t="s">
        <v>5241</v>
      </c>
      <c r="B574" s="159" t="s">
        <v>5664</v>
      </c>
      <c r="C574" s="160" t="s">
        <v>5258</v>
      </c>
      <c r="D574" s="159"/>
      <c r="E574" s="160" t="s">
        <v>5665</v>
      </c>
      <c r="F574" s="159" t="s">
        <v>1440</v>
      </c>
      <c r="G574" s="159" t="str">
        <f t="shared" si="23"/>
        <v>Adolescent girls and young women in high prevalence settings</v>
      </c>
      <c r="H574" s="159" t="s">
        <v>753</v>
      </c>
    </row>
    <row r="575" spans="1:8" s="9" customFormat="1" x14ac:dyDescent="0.25">
      <c r="A575" s="159" t="s">
        <v>5241</v>
      </c>
      <c r="B575" s="159" t="s">
        <v>5666</v>
      </c>
      <c r="C575" s="160" t="s">
        <v>5258</v>
      </c>
      <c r="D575" s="159"/>
      <c r="E575" s="160" t="s">
        <v>5667</v>
      </c>
      <c r="F575" s="159" t="s">
        <v>1446</v>
      </c>
      <c r="G575" s="159" t="str">
        <f t="shared" si="23"/>
        <v>Adolescent girls and young women in high prevalence settings</v>
      </c>
      <c r="H575" s="159" t="s">
        <v>753</v>
      </c>
    </row>
    <row r="576" spans="1:8" s="9" customFormat="1" x14ac:dyDescent="0.25">
      <c r="A576" s="159" t="s">
        <v>5241</v>
      </c>
      <c r="B576" s="159" t="s">
        <v>5668</v>
      </c>
      <c r="C576" s="160" t="s">
        <v>5258</v>
      </c>
      <c r="D576" s="159"/>
      <c r="E576" s="160" t="s">
        <v>5669</v>
      </c>
      <c r="F576" s="159" t="s">
        <v>1452</v>
      </c>
      <c r="G576" s="159" t="str">
        <f t="shared" si="23"/>
        <v>Adolescent girls and young women in high prevalence settings</v>
      </c>
      <c r="H576" s="159" t="s">
        <v>753</v>
      </c>
    </row>
    <row r="577" spans="1:8" s="9" customFormat="1" x14ac:dyDescent="0.25">
      <c r="A577" s="159" t="s">
        <v>5241</v>
      </c>
      <c r="B577" s="159" t="s">
        <v>5670</v>
      </c>
      <c r="C577" s="160" t="s">
        <v>5258</v>
      </c>
      <c r="D577" s="159"/>
      <c r="E577" s="160" t="s">
        <v>5671</v>
      </c>
      <c r="F577" s="159" t="s">
        <v>2260</v>
      </c>
      <c r="G577" s="159" t="str">
        <f t="shared" si="23"/>
        <v>Adolescent girls and young women in high prevalence settings</v>
      </c>
      <c r="H577" s="159" t="s">
        <v>753</v>
      </c>
    </row>
    <row r="578" spans="1:8" s="9" customFormat="1" x14ac:dyDescent="0.25">
      <c r="A578" s="159" t="s">
        <v>5241</v>
      </c>
      <c r="B578" s="159" t="s">
        <v>5672</v>
      </c>
      <c r="C578" s="160" t="s">
        <v>425</v>
      </c>
      <c r="D578" s="159"/>
      <c r="E578" s="160" t="s">
        <v>5673</v>
      </c>
      <c r="F578" s="159" t="s">
        <v>1460</v>
      </c>
      <c r="G578" s="159" t="str">
        <f t="shared" si="23"/>
        <v>Not applicable</v>
      </c>
      <c r="H578" s="159" t="s">
        <v>753</v>
      </c>
    </row>
    <row r="579" spans="1:8" s="9" customFormat="1" x14ac:dyDescent="0.25">
      <c r="A579" s="159" t="s">
        <v>5241</v>
      </c>
      <c r="B579" s="159" t="s">
        <v>5674</v>
      </c>
      <c r="C579" s="160" t="s">
        <v>425</v>
      </c>
      <c r="D579" s="159"/>
      <c r="E579" s="160" t="s">
        <v>5675</v>
      </c>
      <c r="F579" s="159" t="s">
        <v>2264</v>
      </c>
      <c r="G579" s="159" t="str">
        <f t="shared" si="23"/>
        <v>Not applicable</v>
      </c>
      <c r="H579" s="159" t="s">
        <v>753</v>
      </c>
    </row>
    <row r="580" spans="1:8" s="9" customFormat="1" x14ac:dyDescent="0.25">
      <c r="A580" s="159" t="s">
        <v>5241</v>
      </c>
      <c r="B580" s="159" t="s">
        <v>5676</v>
      </c>
      <c r="C580" s="160" t="s">
        <v>425</v>
      </c>
      <c r="D580" s="159"/>
      <c r="E580" s="160" t="s">
        <v>5677</v>
      </c>
      <c r="F580" s="159" t="s">
        <v>1469</v>
      </c>
      <c r="G580" s="159" t="str">
        <f t="shared" si="23"/>
        <v>Not applicable</v>
      </c>
      <c r="H580" s="159" t="s">
        <v>753</v>
      </c>
    </row>
    <row r="581" spans="1:8" s="9" customFormat="1" x14ac:dyDescent="0.25">
      <c r="A581" s="159" t="s">
        <v>5241</v>
      </c>
      <c r="B581" s="159" t="s">
        <v>5678</v>
      </c>
      <c r="C581" s="160" t="s">
        <v>425</v>
      </c>
      <c r="D581" s="159"/>
      <c r="E581" s="160" t="s">
        <v>5679</v>
      </c>
      <c r="F581" s="159" t="s">
        <v>2269</v>
      </c>
      <c r="G581" s="159" t="str">
        <f t="shared" si="23"/>
        <v>Not applicable</v>
      </c>
      <c r="H581" s="159" t="s">
        <v>753</v>
      </c>
    </row>
    <row r="582" spans="1:8" s="9" customFormat="1" x14ac:dyDescent="0.25">
      <c r="A582" s="159" t="s">
        <v>5241</v>
      </c>
      <c r="B582" s="159" t="s">
        <v>5680</v>
      </c>
      <c r="C582" s="160" t="s">
        <v>5258</v>
      </c>
      <c r="D582" s="159"/>
      <c r="E582" s="160" t="s">
        <v>5681</v>
      </c>
      <c r="F582" s="159" t="s">
        <v>1478</v>
      </c>
      <c r="G582" s="159" t="str">
        <f t="shared" si="23"/>
        <v>Adolescent girls and young women in high prevalence settings</v>
      </c>
      <c r="H582" s="159" t="s">
        <v>753</v>
      </c>
    </row>
    <row r="583" spans="1:8" s="9" customFormat="1" x14ac:dyDescent="0.25">
      <c r="A583" s="159" t="s">
        <v>5241</v>
      </c>
      <c r="B583" s="159" t="s">
        <v>5682</v>
      </c>
      <c r="C583" s="160" t="s">
        <v>5239</v>
      </c>
      <c r="D583" s="159"/>
      <c r="E583" s="160" t="s">
        <v>5683</v>
      </c>
      <c r="F583" s="159" t="s">
        <v>1491</v>
      </c>
      <c r="G583" s="159" t="str">
        <f t="shared" si="23"/>
        <v>Men who have sex with men</v>
      </c>
      <c r="H583" s="159" t="s">
        <v>753</v>
      </c>
    </row>
    <row r="584" spans="1:8" s="9" customFormat="1" x14ac:dyDescent="0.25">
      <c r="A584" s="159" t="s">
        <v>5241</v>
      </c>
      <c r="B584" s="159" t="s">
        <v>5684</v>
      </c>
      <c r="C584" s="160" t="s">
        <v>5246</v>
      </c>
      <c r="D584" s="159"/>
      <c r="E584" s="160" t="s">
        <v>5685</v>
      </c>
      <c r="F584" s="159" t="s">
        <v>1501</v>
      </c>
      <c r="G584" s="159" t="str">
        <f t="shared" si="23"/>
        <v>Transgender people</v>
      </c>
      <c r="H584" s="159" t="s">
        <v>753</v>
      </c>
    </row>
    <row r="585" spans="1:8" s="9" customFormat="1" x14ac:dyDescent="0.25">
      <c r="A585" s="159" t="s">
        <v>5241</v>
      </c>
      <c r="B585" s="159" t="s">
        <v>5686</v>
      </c>
      <c r="C585" s="160" t="s">
        <v>5243</v>
      </c>
      <c r="D585" s="159"/>
      <c r="E585" s="160" t="s">
        <v>5687</v>
      </c>
      <c r="F585" s="159" t="s">
        <v>1511</v>
      </c>
      <c r="G585" s="159" t="str">
        <f t="shared" si="23"/>
        <v>Sex workers and their clients</v>
      </c>
      <c r="H585" s="159" t="s">
        <v>753</v>
      </c>
    </row>
    <row r="586" spans="1:8" s="9" customFormat="1" x14ac:dyDescent="0.25">
      <c r="A586" s="159" t="s">
        <v>5241</v>
      </c>
      <c r="B586" s="159" t="s">
        <v>5688</v>
      </c>
      <c r="C586" s="160" t="s">
        <v>5249</v>
      </c>
      <c r="D586" s="159"/>
      <c r="E586" s="160" t="s">
        <v>5689</v>
      </c>
      <c r="F586" s="159" t="s">
        <v>1527</v>
      </c>
      <c r="G586" s="159" t="str">
        <f t="shared" si="23"/>
        <v>People who inject drugs and their partners</v>
      </c>
      <c r="H586" s="159" t="s">
        <v>753</v>
      </c>
    </row>
    <row r="587" spans="1:8" s="9" customFormat="1" x14ac:dyDescent="0.25">
      <c r="A587" s="159" t="s">
        <v>5241</v>
      </c>
      <c r="B587" s="159" t="s">
        <v>5690</v>
      </c>
      <c r="C587" s="160" t="s">
        <v>5255</v>
      </c>
      <c r="D587" s="159"/>
      <c r="E587" s="160" t="s">
        <v>5691</v>
      </c>
      <c r="F587" s="159" t="s">
        <v>1543</v>
      </c>
      <c r="G587" s="159" t="str">
        <f t="shared" si="23"/>
        <v>Other vulnerable populations</v>
      </c>
      <c r="H587" s="159" t="s">
        <v>753</v>
      </c>
    </row>
    <row r="588" spans="1:8" s="9" customFormat="1" x14ac:dyDescent="0.25">
      <c r="A588" s="159" t="s">
        <v>5241</v>
      </c>
      <c r="B588" s="159" t="s">
        <v>5692</v>
      </c>
      <c r="C588" s="160" t="s">
        <v>5252</v>
      </c>
      <c r="D588" s="159"/>
      <c r="E588" s="160" t="s">
        <v>5693</v>
      </c>
      <c r="F588" s="159" t="s">
        <v>1549</v>
      </c>
      <c r="G588" s="159" t="str">
        <f t="shared" si="23"/>
        <v>People in prisons and other closed settings</v>
      </c>
      <c r="H588" s="159" t="s">
        <v>753</v>
      </c>
    </row>
    <row r="589" spans="1:8" s="9" customFormat="1" x14ac:dyDescent="0.25">
      <c r="A589" s="159" t="s">
        <v>5241</v>
      </c>
      <c r="B589" s="159" t="s">
        <v>5694</v>
      </c>
      <c r="C589" s="160" t="s">
        <v>5374</v>
      </c>
      <c r="D589" s="159"/>
      <c r="E589" s="160" t="s">
        <v>5695</v>
      </c>
      <c r="F589" s="159" t="s">
        <v>1555</v>
      </c>
      <c r="G589" s="159" t="str">
        <f t="shared" si="23"/>
        <v>Non-specified population groups</v>
      </c>
      <c r="H589" s="159" t="s">
        <v>753</v>
      </c>
    </row>
    <row r="590" spans="1:8" s="9" customFormat="1" x14ac:dyDescent="0.25">
      <c r="A590" s="159" t="s">
        <v>5241</v>
      </c>
      <c r="B590" s="159" t="s">
        <v>5696</v>
      </c>
      <c r="C590" s="160" t="s">
        <v>5374</v>
      </c>
      <c r="D590" s="159"/>
      <c r="E590" s="160" t="s">
        <v>5697</v>
      </c>
      <c r="F590" s="159" t="s">
        <v>1588</v>
      </c>
      <c r="G590" s="159" t="str">
        <f t="shared" si="23"/>
        <v>Non-specified population groups</v>
      </c>
      <c r="H590" s="159" t="s">
        <v>753</v>
      </c>
    </row>
    <row r="591" spans="1:8" s="9" customFormat="1" x14ac:dyDescent="0.25">
      <c r="A591" s="159" t="s">
        <v>5241</v>
      </c>
      <c r="B591" s="159" t="s">
        <v>5698</v>
      </c>
      <c r="C591" s="160" t="s">
        <v>5446</v>
      </c>
      <c r="D591" s="159"/>
      <c r="E591" s="160" t="s">
        <v>5699</v>
      </c>
      <c r="F591" s="159" t="s">
        <v>1604</v>
      </c>
      <c r="G591" s="159" t="str">
        <f t="shared" si="23"/>
        <v>All people living with HIV</v>
      </c>
      <c r="H591" s="159" t="s">
        <v>753</v>
      </c>
    </row>
    <row r="592" spans="1:8" s="9" customFormat="1" x14ac:dyDescent="0.25">
      <c r="A592" s="159" t="s">
        <v>5241</v>
      </c>
      <c r="B592" s="159" t="s">
        <v>5700</v>
      </c>
      <c r="C592" s="160" t="s">
        <v>5449</v>
      </c>
      <c r="D592" s="159"/>
      <c r="E592" s="160" t="s">
        <v>5701</v>
      </c>
      <c r="F592" s="159" t="s">
        <v>1648</v>
      </c>
      <c r="G592" s="159" t="str">
        <f t="shared" si="23"/>
        <v>Adults living with HIV (15 and above)</v>
      </c>
      <c r="H592" s="159" t="s">
        <v>753</v>
      </c>
    </row>
    <row r="593" spans="1:8" s="9" customFormat="1" x14ac:dyDescent="0.25">
      <c r="A593" s="159" t="s">
        <v>5241</v>
      </c>
      <c r="B593" s="159" t="s">
        <v>5702</v>
      </c>
      <c r="C593" s="160" t="s">
        <v>5452</v>
      </c>
      <c r="D593" s="159"/>
      <c r="E593" s="160" t="s">
        <v>5703</v>
      </c>
      <c r="F593" s="159" t="s">
        <v>1682</v>
      </c>
      <c r="G593" s="159" t="str">
        <f t="shared" si="23"/>
        <v>Children living with HIV (under 15)</v>
      </c>
      <c r="H593" s="159" t="s">
        <v>753</v>
      </c>
    </row>
    <row r="594" spans="1:8" s="9" customFormat="1" x14ac:dyDescent="0.25">
      <c r="A594" s="159" t="s">
        <v>5241</v>
      </c>
      <c r="B594" s="159" t="s">
        <v>5704</v>
      </c>
      <c r="C594" s="160" t="s">
        <v>425</v>
      </c>
      <c r="D594" s="159"/>
      <c r="E594" s="160" t="s">
        <v>5705</v>
      </c>
      <c r="F594" s="159" t="s">
        <v>1785</v>
      </c>
      <c r="G594" s="159" t="str">
        <f t="shared" si="23"/>
        <v>Not applicable</v>
      </c>
      <c r="H594" s="159" t="s">
        <v>753</v>
      </c>
    </row>
    <row r="595" spans="1:8" s="9" customFormat="1" x14ac:dyDescent="0.25">
      <c r="A595" s="159" t="s">
        <v>5241</v>
      </c>
      <c r="B595" s="159" t="s">
        <v>5706</v>
      </c>
      <c r="C595" s="160" t="s">
        <v>425</v>
      </c>
      <c r="D595" s="159"/>
      <c r="E595" s="160" t="s">
        <v>5707</v>
      </c>
      <c r="F595" s="159" t="s">
        <v>1799</v>
      </c>
      <c r="G595" s="159" t="str">
        <f t="shared" si="23"/>
        <v>Not applicable</v>
      </c>
      <c r="H595" s="159" t="s">
        <v>753</v>
      </c>
    </row>
    <row r="596" spans="1:8" s="9" customFormat="1" x14ac:dyDescent="0.25">
      <c r="A596" s="159" t="s">
        <v>5241</v>
      </c>
      <c r="B596" s="159" t="s">
        <v>5708</v>
      </c>
      <c r="C596" s="160" t="s">
        <v>425</v>
      </c>
      <c r="D596" s="159"/>
      <c r="E596" s="160" t="s">
        <v>5709</v>
      </c>
      <c r="F596" s="159" t="s">
        <v>1811</v>
      </c>
      <c r="G596" s="159" t="str">
        <f t="shared" si="23"/>
        <v>Not applicable</v>
      </c>
      <c r="H596" s="159" t="s">
        <v>753</v>
      </c>
    </row>
    <row r="597" spans="1:8" s="9" customFormat="1" x14ac:dyDescent="0.25">
      <c r="A597" s="159" t="s">
        <v>5241</v>
      </c>
      <c r="B597" s="159" t="s">
        <v>5710</v>
      </c>
      <c r="C597" s="160" t="s">
        <v>425</v>
      </c>
      <c r="D597" s="159"/>
      <c r="E597" s="160" t="s">
        <v>5711</v>
      </c>
      <c r="F597" s="159" t="s">
        <v>2296</v>
      </c>
      <c r="G597" s="159" t="str">
        <f t="shared" si="23"/>
        <v>Not applicable</v>
      </c>
      <c r="H597" s="159" t="s">
        <v>753</v>
      </c>
    </row>
    <row r="598" spans="1:8" s="9" customFormat="1" x14ac:dyDescent="0.25">
      <c r="A598" s="159" t="s">
        <v>5241</v>
      </c>
      <c r="B598" s="159" t="s">
        <v>5712</v>
      </c>
      <c r="C598" s="160" t="s">
        <v>425</v>
      </c>
      <c r="D598" s="159"/>
      <c r="E598" s="160" t="s">
        <v>5713</v>
      </c>
      <c r="F598" s="159" t="s">
        <v>2300</v>
      </c>
      <c r="G598" s="159" t="str">
        <f t="shared" si="23"/>
        <v>Not applicable</v>
      </c>
      <c r="H598" s="159" t="s">
        <v>753</v>
      </c>
    </row>
    <row r="599" spans="1:8" s="9" customFormat="1" x14ac:dyDescent="0.25">
      <c r="A599" s="159" t="s">
        <v>5241</v>
      </c>
      <c r="B599" s="159" t="s">
        <v>5714</v>
      </c>
      <c r="C599" s="160" t="s">
        <v>425</v>
      </c>
      <c r="D599" s="159"/>
      <c r="E599" s="160" t="s">
        <v>5715</v>
      </c>
      <c r="F599" s="159" t="s">
        <v>2303</v>
      </c>
      <c r="G599" s="159" t="str">
        <f t="shared" si="23"/>
        <v>Not applicable</v>
      </c>
      <c r="H599" s="159" t="s">
        <v>753</v>
      </c>
    </row>
    <row r="600" spans="1:8" s="9" customFormat="1" x14ac:dyDescent="0.25">
      <c r="A600" s="159" t="s">
        <v>5241</v>
      </c>
      <c r="B600" s="159" t="s">
        <v>5716</v>
      </c>
      <c r="C600" s="160" t="s">
        <v>425</v>
      </c>
      <c r="D600" s="159"/>
      <c r="E600" s="160" t="s">
        <v>5717</v>
      </c>
      <c r="F600" s="159" t="s">
        <v>2306</v>
      </c>
      <c r="G600" s="159" t="str">
        <f t="shared" si="23"/>
        <v>Not applicable</v>
      </c>
      <c r="H600" s="159" t="s">
        <v>753</v>
      </c>
    </row>
    <row r="601" spans="1:8" s="9" customFormat="1" x14ac:dyDescent="0.25">
      <c r="A601" s="159" t="s">
        <v>5241</v>
      </c>
      <c r="B601" s="159" t="s">
        <v>5718</v>
      </c>
      <c r="C601" s="160" t="s">
        <v>425</v>
      </c>
      <c r="D601" s="159"/>
      <c r="E601" s="160" t="s">
        <v>5719</v>
      </c>
      <c r="F601" s="159" t="s">
        <v>2309</v>
      </c>
      <c r="G601" s="159" t="str">
        <f t="shared" si="23"/>
        <v>Not applicable</v>
      </c>
      <c r="H601" s="159" t="s">
        <v>753</v>
      </c>
    </row>
    <row r="602" spans="1:8" s="9" customFormat="1" x14ac:dyDescent="0.25">
      <c r="A602" s="159" t="s">
        <v>5241</v>
      </c>
      <c r="B602" s="159" t="s">
        <v>5720</v>
      </c>
      <c r="C602" s="160" t="s">
        <v>425</v>
      </c>
      <c r="D602" s="159"/>
      <c r="E602" s="160" t="s">
        <v>5721</v>
      </c>
      <c r="F602" s="159" t="s">
        <v>1932</v>
      </c>
      <c r="G602" s="159" t="str">
        <f t="shared" si="23"/>
        <v>Not applicable</v>
      </c>
      <c r="H602" s="159" t="s">
        <v>753</v>
      </c>
    </row>
    <row r="603" spans="1:8" s="9" customFormat="1" x14ac:dyDescent="0.25">
      <c r="A603" s="159" t="s">
        <v>5241</v>
      </c>
      <c r="B603" s="159" t="s">
        <v>5722</v>
      </c>
      <c r="C603" s="160" t="s">
        <v>425</v>
      </c>
      <c r="D603" s="159"/>
      <c r="E603" s="160" t="s">
        <v>5723</v>
      </c>
      <c r="F603" s="159" t="s">
        <v>1947</v>
      </c>
      <c r="G603" s="159" t="str">
        <f t="shared" si="23"/>
        <v>Not applicable</v>
      </c>
      <c r="H603" s="159" t="s">
        <v>753</v>
      </c>
    </row>
    <row r="604" spans="1:8" s="9" customFormat="1" x14ac:dyDescent="0.25">
      <c r="A604" s="159" t="s">
        <v>5241</v>
      </c>
      <c r="B604" s="159" t="s">
        <v>5724</v>
      </c>
      <c r="C604" s="160" t="s">
        <v>425</v>
      </c>
      <c r="D604" s="159"/>
      <c r="E604" s="160" t="s">
        <v>5725</v>
      </c>
      <c r="F604" s="159" t="s">
        <v>2314</v>
      </c>
      <c r="G604" s="159" t="str">
        <f t="shared" si="23"/>
        <v>Not applicable</v>
      </c>
      <c r="H604" s="159" t="s">
        <v>753</v>
      </c>
    </row>
    <row r="605" spans="1:8" s="9" customFormat="1" x14ac:dyDescent="0.25">
      <c r="A605" s="159" t="s">
        <v>5241</v>
      </c>
      <c r="B605" s="159" t="s">
        <v>5726</v>
      </c>
      <c r="C605" s="160" t="s">
        <v>425</v>
      </c>
      <c r="D605" s="159"/>
      <c r="E605" s="160" t="s">
        <v>5727</v>
      </c>
      <c r="F605" s="159" t="s">
        <v>2317</v>
      </c>
      <c r="G605" s="159" t="str">
        <f t="shared" si="23"/>
        <v>Not applicable</v>
      </c>
      <c r="H605" s="159" t="s">
        <v>753</v>
      </c>
    </row>
    <row r="606" spans="1:8" s="9" customFormat="1" x14ac:dyDescent="0.25">
      <c r="A606" s="159" t="s">
        <v>5241</v>
      </c>
      <c r="B606" s="159" t="s">
        <v>5728</v>
      </c>
      <c r="C606" s="160" t="s">
        <v>425</v>
      </c>
      <c r="D606" s="159"/>
      <c r="E606" s="160" t="s">
        <v>5729</v>
      </c>
      <c r="F606" s="159" t="s">
        <v>2320</v>
      </c>
      <c r="G606" s="159" t="str">
        <f t="shared" si="23"/>
        <v>Not applicable</v>
      </c>
      <c r="H606" s="159" t="s">
        <v>753</v>
      </c>
    </row>
    <row r="607" spans="1:8" s="9" customFormat="1" x14ac:dyDescent="0.25">
      <c r="A607" s="159" t="s">
        <v>5241</v>
      </c>
      <c r="B607" s="159" t="s">
        <v>5730</v>
      </c>
      <c r="C607" s="160" t="s">
        <v>425</v>
      </c>
      <c r="D607" s="159"/>
      <c r="E607" s="160" t="s">
        <v>5731</v>
      </c>
      <c r="F607" s="159" t="s">
        <v>1957</v>
      </c>
      <c r="G607" s="159" t="str">
        <f t="shared" si="23"/>
        <v>Not applicable</v>
      </c>
      <c r="H607" s="159" t="s">
        <v>753</v>
      </c>
    </row>
    <row r="608" spans="1:8" s="9" customFormat="1" x14ac:dyDescent="0.25">
      <c r="A608" s="159" t="s">
        <v>5241</v>
      </c>
      <c r="B608" s="159" t="s">
        <v>5732</v>
      </c>
      <c r="C608" s="160" t="s">
        <v>425</v>
      </c>
      <c r="D608" s="159"/>
      <c r="E608" s="160" t="s">
        <v>5733</v>
      </c>
      <c r="F608" s="159" t="s">
        <v>1969</v>
      </c>
      <c r="G608" s="159" t="str">
        <f t="shared" si="23"/>
        <v>Not applicable</v>
      </c>
      <c r="H608" s="159" t="s">
        <v>753</v>
      </c>
    </row>
    <row r="609" spans="1:8" s="9" customFormat="1" x14ac:dyDescent="0.25">
      <c r="A609" s="159" t="s">
        <v>5241</v>
      </c>
      <c r="B609" s="159" t="s">
        <v>5734</v>
      </c>
      <c r="C609" s="160" t="s">
        <v>425</v>
      </c>
      <c r="D609" s="159"/>
      <c r="E609" s="160" t="s">
        <v>5735</v>
      </c>
      <c r="F609" s="159" t="s">
        <v>2325</v>
      </c>
      <c r="G609" s="159" t="str">
        <f t="shared" si="23"/>
        <v>Not applicable</v>
      </c>
      <c r="H609" s="159" t="s">
        <v>753</v>
      </c>
    </row>
    <row r="610" spans="1:8" s="9" customFormat="1" x14ac:dyDescent="0.25">
      <c r="A610" s="159" t="s">
        <v>5241</v>
      </c>
      <c r="B610" s="159" t="s">
        <v>5736</v>
      </c>
      <c r="C610" s="160" t="s">
        <v>425</v>
      </c>
      <c r="D610" s="159"/>
      <c r="E610" s="160" t="s">
        <v>5737</v>
      </c>
      <c r="F610" s="159" t="s">
        <v>2328</v>
      </c>
      <c r="G610" s="159" t="str">
        <f t="shared" si="23"/>
        <v>Not applicable</v>
      </c>
      <c r="H610" s="159" t="s">
        <v>753</v>
      </c>
    </row>
    <row r="611" spans="1:8" s="9" customFormat="1" x14ac:dyDescent="0.25">
      <c r="A611" s="159" t="s">
        <v>5241</v>
      </c>
      <c r="B611" s="159" t="s">
        <v>5738</v>
      </c>
      <c r="C611" s="160" t="s">
        <v>425</v>
      </c>
      <c r="D611" s="159"/>
      <c r="E611" s="160" t="s">
        <v>5739</v>
      </c>
      <c r="F611" s="159" t="s">
        <v>2331</v>
      </c>
      <c r="G611" s="159" t="str">
        <f t="shared" si="23"/>
        <v>Not applicable</v>
      </c>
      <c r="H611" s="159" t="s">
        <v>753</v>
      </c>
    </row>
    <row r="612" spans="1:8" s="9" customFormat="1" x14ac:dyDescent="0.25">
      <c r="A612" s="159" t="s">
        <v>5241</v>
      </c>
      <c r="B612" s="159" t="s">
        <v>5740</v>
      </c>
      <c r="C612" s="160" t="s">
        <v>425</v>
      </c>
      <c r="D612" s="159"/>
      <c r="E612" s="160" t="s">
        <v>5741</v>
      </c>
      <c r="F612" s="159" t="s">
        <v>2334</v>
      </c>
      <c r="G612" s="159" t="str">
        <f t="shared" si="23"/>
        <v>Not applicable</v>
      </c>
      <c r="H612" s="159" t="s">
        <v>753</v>
      </c>
    </row>
    <row r="613" spans="1:8" s="9" customFormat="1" x14ac:dyDescent="0.25">
      <c r="A613" s="159" t="s">
        <v>5241</v>
      </c>
      <c r="B613" s="159" t="s">
        <v>5742</v>
      </c>
      <c r="C613" s="160" t="s">
        <v>425</v>
      </c>
      <c r="D613" s="159"/>
      <c r="E613" s="160" t="s">
        <v>5743</v>
      </c>
      <c r="F613" s="159" t="s">
        <v>1981</v>
      </c>
      <c r="G613" s="159" t="str">
        <f t="shared" si="23"/>
        <v>Not applicable</v>
      </c>
      <c r="H613" s="159" t="s">
        <v>753</v>
      </c>
    </row>
    <row r="614" spans="1:8" s="9" customFormat="1" x14ac:dyDescent="0.25">
      <c r="A614" s="159" t="s">
        <v>5241</v>
      </c>
      <c r="B614" s="159" t="s">
        <v>5744</v>
      </c>
      <c r="C614" s="160" t="s">
        <v>425</v>
      </c>
      <c r="D614" s="159"/>
      <c r="E614" s="160" t="s">
        <v>5745</v>
      </c>
      <c r="F614" s="159" t="s">
        <v>2338</v>
      </c>
      <c r="G614" s="159" t="str">
        <f t="shared" si="23"/>
        <v>Not applicable</v>
      </c>
      <c r="H614" s="159" t="s">
        <v>753</v>
      </c>
    </row>
    <row r="615" spans="1:8" s="9" customFormat="1" x14ac:dyDescent="0.25">
      <c r="A615" s="159" t="s">
        <v>5241</v>
      </c>
      <c r="B615" s="159" t="s">
        <v>5746</v>
      </c>
      <c r="C615" s="160" t="s">
        <v>425</v>
      </c>
      <c r="D615" s="159"/>
      <c r="E615" s="160" t="s">
        <v>5747</v>
      </c>
      <c r="F615" s="159" t="s">
        <v>2341</v>
      </c>
      <c r="G615" s="159" t="str">
        <f t="shared" si="23"/>
        <v>Not applicable</v>
      </c>
      <c r="H615" s="159" t="s">
        <v>753</v>
      </c>
    </row>
    <row r="616" spans="1:8" s="9" customFormat="1" x14ac:dyDescent="0.25">
      <c r="A616" s="159" t="s">
        <v>5241</v>
      </c>
      <c r="B616" s="159" t="s">
        <v>5748</v>
      </c>
      <c r="C616" s="160" t="s">
        <v>425</v>
      </c>
      <c r="D616" s="159"/>
      <c r="E616" s="160" t="s">
        <v>5749</v>
      </c>
      <c r="F616" s="159" t="s">
        <v>2344</v>
      </c>
      <c r="G616" s="159" t="str">
        <f t="shared" si="23"/>
        <v>Not applicable</v>
      </c>
      <c r="H616" s="159" t="s">
        <v>753</v>
      </c>
    </row>
    <row r="617" spans="1:8" s="9" customFormat="1" x14ac:dyDescent="0.25">
      <c r="A617" s="159" t="s">
        <v>5241</v>
      </c>
      <c r="B617" s="159" t="s">
        <v>5750</v>
      </c>
      <c r="C617" s="160" t="s">
        <v>425</v>
      </c>
      <c r="D617" s="159"/>
      <c r="E617" s="160" t="s">
        <v>5751</v>
      </c>
      <c r="F617" s="159" t="s">
        <v>2347</v>
      </c>
      <c r="G617" s="159" t="str">
        <f t="shared" si="23"/>
        <v>Not applicable</v>
      </c>
      <c r="H617" s="159" t="s">
        <v>753</v>
      </c>
    </row>
    <row r="618" spans="1:8" s="9" customFormat="1" x14ac:dyDescent="0.25">
      <c r="A618" s="159" t="s">
        <v>5241</v>
      </c>
      <c r="B618" s="159" t="s">
        <v>5752</v>
      </c>
      <c r="C618" s="160" t="s">
        <v>425</v>
      </c>
      <c r="D618" s="159"/>
      <c r="E618" s="160" t="s">
        <v>5753</v>
      </c>
      <c r="F618" s="159" t="s">
        <v>2350</v>
      </c>
      <c r="G618" s="159" t="str">
        <f t="shared" si="23"/>
        <v>Not applicable</v>
      </c>
      <c r="H618" s="159" t="s">
        <v>753</v>
      </c>
    </row>
    <row r="619" spans="1:8" s="9" customFormat="1" x14ac:dyDescent="0.25">
      <c r="A619" s="159" t="s">
        <v>5241</v>
      </c>
      <c r="B619" s="159" t="s">
        <v>5754</v>
      </c>
      <c r="C619" s="160" t="s">
        <v>425</v>
      </c>
      <c r="D619" s="159"/>
      <c r="E619" s="160" t="s">
        <v>5755</v>
      </c>
      <c r="F619" s="159" t="s">
        <v>1996</v>
      </c>
      <c r="G619" s="159" t="str">
        <f t="shared" si="23"/>
        <v>Not applicable</v>
      </c>
      <c r="H619" s="159" t="s">
        <v>753</v>
      </c>
    </row>
  </sheetData>
  <autoFilter ref="A560:H619" xr:uid="{00000000-0001-0000-0700-000000000000}"/>
  <dataValidations disablePrompts="1" count="15">
    <dataValidation type="custom" allowBlank="1" showInputMessage="1" showErrorMessage="1" errorTitle="X-Author for Excel" error="Id and Lookup fields are not editable." promptTitle="X-Author for Excel" sqref="G4:G17 G21:G57 G123:H158 G61:G119 E162:E272" xr:uid="{00000000-0002-0000-0700-000000000000}">
      <formula1>""</formula1>
    </dataValidation>
    <dataValidation type="list" allowBlank="1" showInputMessage="1" showErrorMessage="1" errorTitle="X-Author for Excel" error="Please select either TRUE or FALSE from the dropdown." promptTitle="X-Author for Excel" sqref="B358" xr:uid="{E4E438BE-085D-4E5A-951D-6517D3EBE17E}">
      <formula1>"TRUE,FALSE"</formula1>
    </dataValidation>
    <dataValidation type="custom" allowBlank="1" showInputMessage="1" showErrorMessage="1" errorTitle="X-Author for Excel" error="Id and Lookup fields are not editable." promptTitle="X-Author for Excel" sqref="C281" xr:uid="{AD3B23A1-E652-4242-AD4D-91FB6FEA4391}">
      <formula1>""</formula1>
    </dataValidation>
    <dataValidation type="custom" allowBlank="1" showInputMessage="1" showErrorMessage="1" errorTitle="X-Author for Excel" error="Id and Lookup fields are not editable." promptTitle="X-Author for Excel" sqref="C282" xr:uid="{6EE1AD9B-EAF5-4FFF-9B6C-95A6841F0CF7}">
      <formula1>""</formula1>
    </dataValidation>
    <dataValidation type="custom" allowBlank="1" showInputMessage="1" showErrorMessage="1" errorTitle="X-Author for Excel" error="Id and Lookup fields are not editable." promptTitle="X-Author for Excel" sqref="C286" xr:uid="{13B57BF4-FDD1-45C1-817C-A4946102F9AD}">
      <formula1>""</formula1>
    </dataValidation>
    <dataValidation type="list" allowBlank="1" showInputMessage="1" showErrorMessage="1" errorTitle="X-Author for Excel" error="Please select a value from the drop-down." promptTitle="X-Author for Excel" sqref="B355" xr:uid="{35A154C0-2BAE-4B34-9C2E-4DAFE8704E3C}">
      <formula1>IF(IFERROR(ROWS(INDIRECT(SUBSTITUTE("AIM_Grant_Revision__c.aim_revision_type__c"," ","_"))),-1) &lt; 0, XAE_Invalid_PLData,INDIRECT(SUBSTITUTE("AIM_Grant_Revision__c.aim_revision_type__c"," ","_")))</formula1>
    </dataValidation>
    <dataValidation type="custom" allowBlank="1" showInputMessage="1" showErrorMessage="1" errorTitle="X-Author for Excel" error="Id and Lookup fields are not editable." promptTitle="X-Author for Excel" sqref="A283" xr:uid="{674DCDAD-6D2E-4E00-AB5B-F53B47F164F3}">
      <formula1>""</formula1>
    </dataValidation>
    <dataValidation type="list" allowBlank="1" showInputMessage="1" showErrorMessage="1" errorTitle="X-Author for Excel" error="Please select a value from the drop-down." promptTitle="X-Author for Excel" sqref="P123:P151" xr:uid="{6389A95F-E9B6-4081-A408-E3718ADBE51F}">
      <formula1>IF(IFERROR(ROWS(INDIRECT(SUBSTITUTE("AIM_Module_Coverage_Interventio_Comp_Ref__c.L1FR_Cumulation_Type__c"," ","_"))),-1) &lt; 0, XAE_Invalid_PLData,INDIRECT(SUBSTITUTE("AIM_Module_Coverage_Interventio_Comp_Ref__c.L1FR_Cumulation_Type__c"," ","_")))</formula1>
    </dataValidation>
    <dataValidation type="list" allowBlank="1" showInputMessage="1" showErrorMessage="1" errorTitle="X-Author for Excel" error="Please select either TRUE or FALSE from the dropdown." promptTitle="X-Author for Excel" sqref="J61:J119" xr:uid="{117008B3-E242-495B-8008-69206D8AB64D}">
      <formula1>"TRUE,FALSE"</formula1>
    </dataValidation>
    <dataValidation type="list" allowBlank="1" showInputMessage="1" showErrorMessage="1" errorTitle="X-Author for Excel" error="Please select a value from the drop-down." promptTitle="X-Author for Excel" sqref="K61:K119" xr:uid="{EE0173D5-5B6D-4108-8965-553FE9C59B92}">
      <formula1>IF(IFERROR(ROWS(INDIRECT(SUBSTITUTE("AIM_Module_Coverage_Interventio_Comp_Ref__c.L1FR_Cumulation_Type__c"," ","_"))),-1) &lt; 0, XAE_Invalid_PLData,INDIRECT(SUBSTITUTE("AIM_Module_Coverage_Interventio_Comp_Ref__c.L1FR_Cumulation_Type__c"," ","_")))</formula1>
    </dataValidation>
    <dataValidation type="custom" allowBlank="1" showInputMessage="1" showErrorMessage="1" errorTitle="X-Author for Excel" error="Id and Lookup fields are not editable." promptTitle="X-Author for Excel" sqref="C294:C348" xr:uid="{33ADCB15-1FC6-489F-BEEA-E77DDABE2988}">
      <formula1>""</formula1>
    </dataValidation>
    <dataValidation type="custom" allowBlank="1" showInputMessage="1" showErrorMessage="1" errorTitle="X-Author for Excel" error="Id and Lookup fields are not editable." promptTitle="X-Author for Excel" sqref="B362:B556" xr:uid="{48935873-EC36-4511-8617-2FD43B4E61BB}">
      <formula1>""</formula1>
    </dataValidation>
    <dataValidation type="custom" allowBlank="1" showInputMessage="1" showErrorMessage="1" errorTitle="X-Author for Excel" error="Id and Lookup fields are not editable." promptTitle="X-Author for Excel" sqref="J362:J556" xr:uid="{264FAD89-49D9-42D4-9E64-DB932E120CB4}">
      <formula1>""</formula1>
    </dataValidation>
    <dataValidation type="custom" allowBlank="1" showInputMessage="1" showErrorMessage="1" errorTitle="X-Author for Excel" error="Id and Lookup fields are not editable." promptTitle="X-Author for Excel" sqref="A561:A619" xr:uid="{A820DA70-97E0-4DFF-9D1D-44615B83BEBF}">
      <formula1>""</formula1>
    </dataValidation>
    <dataValidation type="custom" allowBlank="1" showInputMessage="1" showErrorMessage="1" errorTitle="X-Author for Excel" error="Id and Lookup fields are not editable." promptTitle="X-Author for Excel" sqref="B561:B619" xr:uid="{4B4CCD15-A41E-450B-86A0-4659CE942867}">
      <formula1>""</formula1>
    </dataValidation>
  </dataValidations>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BI100"/>
  <sheetViews>
    <sheetView showGridLines="0" zoomScale="60" zoomScaleNormal="60" workbookViewId="0">
      <selection activeCell="I33" sqref="I33:I34"/>
    </sheetView>
  </sheetViews>
  <sheetFormatPr defaultRowHeight="15.5" x14ac:dyDescent="0.35"/>
  <cols>
    <col min="1" max="1" width="16" customWidth="1"/>
    <col min="2" max="3" width="30.58203125" customWidth="1"/>
    <col min="4" max="4" width="11.58203125" customWidth="1"/>
    <col min="5" max="5" width="11.08203125" customWidth="1"/>
    <col min="6" max="6" width="12.08203125" customWidth="1"/>
    <col min="7" max="7" width="15" customWidth="1"/>
    <col min="8" max="8" width="40.58203125" customWidth="1"/>
    <col min="9" max="9" width="30.58203125" customWidth="1"/>
    <col min="10" max="10" width="17.5" style="215" customWidth="1"/>
    <col min="11" max="11" width="13.5" customWidth="1"/>
    <col min="12" max="12" width="11.58203125" customWidth="1"/>
    <col min="13" max="13" width="13.08203125" customWidth="1"/>
    <col min="14" max="14" width="15.08203125" customWidth="1"/>
    <col min="15" max="15" width="13.5" customWidth="1"/>
    <col min="16" max="16" width="11.58203125" customWidth="1"/>
    <col min="17" max="17" width="12.08203125" customWidth="1"/>
    <col min="18" max="18" width="14.08203125" customWidth="1"/>
    <col min="19" max="19" width="13.5" customWidth="1"/>
    <col min="20" max="20" width="11.58203125" customWidth="1"/>
    <col min="21" max="21" width="11.08203125" customWidth="1"/>
    <col min="22" max="22" width="14.5" customWidth="1"/>
    <col min="23" max="23" width="13.5" customWidth="1"/>
    <col min="24" max="24" width="11.58203125" customWidth="1"/>
    <col min="25" max="25" width="11.08203125" customWidth="1"/>
    <col min="26" max="26" width="13.08203125" customWidth="1"/>
    <col min="27" max="27" width="50.58203125" customWidth="1"/>
    <col min="28" max="28" width="15.4140625" hidden="1" customWidth="1"/>
    <col min="29" max="29" width="12.4140625" hidden="1" customWidth="1"/>
    <col min="30" max="30" width="12.5" hidden="1" customWidth="1"/>
    <col min="31" max="31" width="15.5" hidden="1" customWidth="1"/>
    <col min="32" max="32" width="23.4140625" hidden="1" customWidth="1"/>
    <col min="33" max="52" width="0" hidden="1" customWidth="1"/>
    <col min="53" max="53" width="30.5" style="120" customWidth="1"/>
    <col min="54" max="54" width="21.5" style="216" hidden="1" customWidth="1"/>
    <col min="55" max="55" width="28.1640625" style="216" hidden="1" customWidth="1"/>
    <col min="56" max="60" width="5.1640625" style="216" hidden="1" customWidth="1"/>
    <col min="61" max="61" width="8.6640625" style="104"/>
  </cols>
  <sheetData>
    <row r="1" spans="1:61" ht="15.65" customHeight="1" x14ac:dyDescent="0.35">
      <c r="A1" s="549" t="s">
        <v>364</v>
      </c>
      <c r="B1" s="549"/>
      <c r="C1" s="549"/>
      <c r="D1" s="549"/>
      <c r="E1" s="549"/>
      <c r="F1" s="549"/>
      <c r="G1" s="549"/>
      <c r="H1" s="299"/>
    </row>
    <row r="2" spans="1:61" ht="16.399999999999999" customHeight="1" x14ac:dyDescent="0.35">
      <c r="A2" s="549"/>
      <c r="B2" s="549"/>
      <c r="C2" s="549"/>
      <c r="D2" s="549"/>
      <c r="E2" s="549"/>
      <c r="F2" s="549"/>
      <c r="G2" s="549"/>
      <c r="H2" s="299"/>
      <c r="N2" s="223"/>
    </row>
    <row r="4" spans="1:61" ht="16" thickBot="1" x14ac:dyDescent="0.4">
      <c r="G4" s="216" t="s">
        <v>253</v>
      </c>
    </row>
    <row r="5" spans="1:61" ht="16" thickBot="1" x14ac:dyDescent="0.4">
      <c r="A5" s="188" t="s">
        <v>31</v>
      </c>
      <c r="B5" s="190" t="s">
        <v>362</v>
      </c>
    </row>
    <row r="6" spans="1:61" ht="16" thickBot="1" x14ac:dyDescent="0.4">
      <c r="A6" s="188" t="s">
        <v>750</v>
      </c>
      <c r="B6" s="440">
        <f>MAX(A9:A38) - COUNTIF(BA9:BA38,"No Error")</f>
        <v>0</v>
      </c>
      <c r="K6" s="216">
        <v>2</v>
      </c>
      <c r="O6" s="216">
        <v>3</v>
      </c>
      <c r="S6" s="216">
        <v>4</v>
      </c>
      <c r="W6" s="216">
        <v>5</v>
      </c>
    </row>
    <row r="7" spans="1:61" x14ac:dyDescent="0.35">
      <c r="A7" s="550"/>
      <c r="B7" s="550"/>
      <c r="C7" s="550"/>
      <c r="D7" s="550"/>
      <c r="E7" s="550"/>
      <c r="F7" s="550"/>
      <c r="G7" s="550"/>
      <c r="H7" s="550"/>
      <c r="I7" s="550"/>
      <c r="J7" s="550"/>
      <c r="K7" s="525">
        <f ca="1">IFERROR(IF(YEAR(INDEX('Overview - Section A'!$A$46:$A$55,MATCH(K6,'Overview - Section A'!$B$46:$B$55,0)))&lt;=YEAR('Overview - Section A'!$E$11),YEAR(INDEX('Overview - Section A'!$A$46:$A$55,MATCH($K$6,'Overview - Section A'!$B$46:$B$55,0))),""),"")</f>
        <v>2021</v>
      </c>
      <c r="L7" s="526"/>
      <c r="M7" s="526"/>
      <c r="N7" s="527"/>
      <c r="O7" s="525">
        <f ca="1">IFERROR(IF(K7+1&lt;=YEAR('Overview - Section A'!$E$11),K7+1,""),"")</f>
        <v>2022</v>
      </c>
      <c r="P7" s="526"/>
      <c r="Q7" s="526"/>
      <c r="R7" s="527"/>
      <c r="S7" s="525">
        <f ca="1">IFERROR(IF(O7+1&lt;=YEAR('Overview - Section A'!$E$11),O7+1,""),"")</f>
        <v>2023</v>
      </c>
      <c r="T7" s="526"/>
      <c r="U7" s="526"/>
      <c r="V7" s="527"/>
      <c r="W7" s="525">
        <f ca="1">IFERROR(IF(S7+1&lt;=YEAR('Overview - Section A'!$E$11),S7+1,""),"")</f>
        <v>2024</v>
      </c>
      <c r="X7" s="526"/>
      <c r="Y7" s="526"/>
      <c r="Z7" s="527"/>
      <c r="AA7" s="180"/>
      <c r="BA7" s="432"/>
    </row>
    <row r="8" spans="1:61" ht="60" customHeight="1" x14ac:dyDescent="0.35">
      <c r="A8" s="141" t="s">
        <v>458</v>
      </c>
      <c r="B8" s="141" t="s">
        <v>61</v>
      </c>
      <c r="C8" s="254" t="s">
        <v>10</v>
      </c>
      <c r="D8" s="168" t="s">
        <v>440</v>
      </c>
      <c r="E8" s="141" t="s">
        <v>4</v>
      </c>
      <c r="F8" s="141" t="s">
        <v>29</v>
      </c>
      <c r="G8" s="254" t="s">
        <v>18</v>
      </c>
      <c r="H8" s="141" t="s">
        <v>19</v>
      </c>
      <c r="I8" s="141" t="s">
        <v>188</v>
      </c>
      <c r="J8" s="141" t="s">
        <v>11</v>
      </c>
      <c r="K8" s="254" t="s">
        <v>245</v>
      </c>
      <c r="L8" s="254" t="s">
        <v>8</v>
      </c>
      <c r="M8" s="254" t="s">
        <v>26</v>
      </c>
      <c r="N8" s="254" t="s">
        <v>417</v>
      </c>
      <c r="O8" s="254" t="s">
        <v>245</v>
      </c>
      <c r="P8" s="254" t="s">
        <v>8</v>
      </c>
      <c r="Q8" s="254" t="s">
        <v>26</v>
      </c>
      <c r="R8" s="254" t="s">
        <v>417</v>
      </c>
      <c r="S8" s="254" t="s">
        <v>245</v>
      </c>
      <c r="T8" s="254" t="s">
        <v>8</v>
      </c>
      <c r="U8" s="254" t="s">
        <v>26</v>
      </c>
      <c r="V8" s="254" t="s">
        <v>417</v>
      </c>
      <c r="W8" s="254" t="s">
        <v>245</v>
      </c>
      <c r="X8" s="254" t="s">
        <v>8</v>
      </c>
      <c r="Y8" s="254" t="s">
        <v>26</v>
      </c>
      <c r="Z8" s="254" t="s">
        <v>417</v>
      </c>
      <c r="AA8" s="254" t="s">
        <v>9</v>
      </c>
      <c r="BA8" s="431" t="s">
        <v>751</v>
      </c>
    </row>
    <row r="9" spans="1:61" ht="30" customHeight="1" x14ac:dyDescent="0.35">
      <c r="A9" s="565">
        <v>1</v>
      </c>
      <c r="B9" s="553"/>
      <c r="C9" s="553"/>
      <c r="D9" s="445"/>
      <c r="E9" s="551" t="str">
        <f ca="1">IF(OR(INDIRECT("'update Helper'!D"&amp;AE9)="",D9&lt;&gt;0,D10&lt;&gt;0),IF(IFERROR((D9/D10),"")="","",(D9/D10)),INDIRECT("'update Helper'!D"&amp;AE9)/100)</f>
        <v/>
      </c>
      <c r="F9" s="553"/>
      <c r="G9" s="553"/>
      <c r="H9" s="555" t="str">
        <f>AB9</f>
        <v/>
      </c>
      <c r="I9" s="563"/>
      <c r="J9" s="553"/>
      <c r="K9" s="445"/>
      <c r="L9" s="557" t="str">
        <f ca="1">IF(OR(INDIRECT("'update Helper'!K"&amp;AD9)="",K9&lt;&gt;0,K10&lt;&gt;0),IF(IFERROR((K9/K10),"")="","",(K9/K10)),INDIRECT("'update Helper'!K"&amp;AD9)/100)</f>
        <v/>
      </c>
      <c r="M9" s="561"/>
      <c r="N9" s="559"/>
      <c r="O9" s="445"/>
      <c r="P9" s="557" t="str">
        <f ca="1">IF(OR(INDIRECT("'update Helper'!K"&amp;AD9+1)="",O9&lt;&gt;0,O10&lt;&gt;0),IF(IFERROR((O9/O10),"")="","",(O9/O10)),INDIRECT("'update Helper'!K"&amp;AD9+1)/100)</f>
        <v/>
      </c>
      <c r="Q9" s="561"/>
      <c r="R9" s="559"/>
      <c r="S9" s="445"/>
      <c r="T9" s="557" t="str">
        <f ca="1">IF(OR(INDIRECT("'update Helper'!K"&amp;AD9+2)="",S9&lt;&gt;0,S10&lt;&gt;0),IF(IFERROR((S9/S10),"")="","",(S9/S10)),INDIRECT("'update Helper'!K"&amp;AD9+2)/100)</f>
        <v/>
      </c>
      <c r="U9" s="561"/>
      <c r="V9" s="559"/>
      <c r="W9" s="445"/>
      <c r="X9" s="557" t="str">
        <f ca="1">IF(OR(INDIRECT("'update Helper'!K"&amp;AD9+3)="",W9&lt;&gt;0,W10&lt;&gt;0),IF(IFERROR((W9/W10),"")="","",(W9/W10)),INDIRECT("'update Helper'!K"&amp;AD9+3)/100)</f>
        <v/>
      </c>
      <c r="Y9" s="561"/>
      <c r="Z9" s="559"/>
      <c r="AA9" s="553"/>
      <c r="AB9" s="253" t="str">
        <f t="array" ref="AB9">IFERROR(IF(INDEX('Reference Records'!$D$21:$D$58,MATCH(LEFT(B9,255),LEFT('Reference Records'!$C$21:$C$58,255),0))=0,"",INDEX('Reference Records'!$D$21:$D$58,MATCH(LEFT(B9,255),LEFT('Reference Records'!$C$21:$C$58,255),0))),"")</f>
        <v/>
      </c>
      <c r="AC9" s="253" t="str">
        <f>B9&amp;C9</f>
        <v/>
      </c>
      <c r="AD9">
        <f>ROW(Outcome_indicators_Targets__section_C)+3</f>
        <v>328</v>
      </c>
      <c r="AE9">
        <f>ROW(Outcome_indicators__section_C)+3</f>
        <v>288</v>
      </c>
      <c r="BA9" s="510" t="str">
        <f>IF(AND(BB9="Continue",BC9="Continue"),"No Error",IF(AND(BB9&lt;&gt;"Continue",BC9="Continue"),BB9,IF(AND(BC9&lt;&gt;"Continue",BB9="Continue"),BC9,CONCATENATE(BB9,CHAR(10),BC9))))</f>
        <v>No Error</v>
      </c>
      <c r="BB9" s="548" t="str" cm="1">
        <f t="array" ref="BB9">IF(ISBLANK(B9),"Continue",(IF(IFERROR(_xlfn.XMATCH(B9,LEFT('Reference Records'!$I$20:$I$55,32768),0),0)&lt;&gt;0,"Continue","Standard Indicator does not exists")))</f>
        <v>Continue</v>
      </c>
      <c r="BC9" s="548" t="str">
        <f>IF(SUM(BD9:BH10)=0, "Continue", "Please Enter Valid Number Only")</f>
        <v>Continue</v>
      </c>
      <c r="BD9" s="442">
        <f>IF(NOT(ISBLANK(D9)),IF(D9&lt;&gt;"",(IF(NOT(ISNUMBER(D9)),1,0)),0),0)</f>
        <v>0</v>
      </c>
      <c r="BE9" s="442">
        <f>IF(NOT(ISBLANK(K9)),IF(K9&lt;&gt;"",(IF(NOT(ISNUMBER(K9)),1,0)),0),0)</f>
        <v>0</v>
      </c>
      <c r="BF9" s="442">
        <f>IF(NOT(ISBLANK(O9)),IF(O9&lt;&gt;"",(IF(NOT(ISNUMBER(O9)),1,0)),0),0)</f>
        <v>0</v>
      </c>
      <c r="BG9" s="442">
        <f>IF(NOT(ISBLANK(S9)),IF(S9&lt;&gt;"",(IF(NOT(ISNUMBER(S9)),1,0)),0),0)</f>
        <v>0</v>
      </c>
      <c r="BH9" s="442">
        <f>IF(NOT(ISBLANK(W9)),IF(W9&lt;&gt;"",(IF(NOT(ISNUMBER(W9)),1,0)),0),0)</f>
        <v>0</v>
      </c>
    </row>
    <row r="10" spans="1:61" ht="30" customHeight="1" x14ac:dyDescent="0.35">
      <c r="A10" s="566"/>
      <c r="B10" s="554"/>
      <c r="C10" s="554"/>
      <c r="D10" s="446"/>
      <c r="E10" s="552"/>
      <c r="F10" s="554"/>
      <c r="G10" s="554"/>
      <c r="H10" s="556"/>
      <c r="I10" s="564"/>
      <c r="J10" s="554"/>
      <c r="K10" s="446"/>
      <c r="L10" s="558"/>
      <c r="M10" s="562"/>
      <c r="N10" s="560"/>
      <c r="O10" s="446"/>
      <c r="P10" s="558"/>
      <c r="Q10" s="562"/>
      <c r="R10" s="560"/>
      <c r="S10" s="446"/>
      <c r="T10" s="558"/>
      <c r="U10" s="562"/>
      <c r="V10" s="560"/>
      <c r="W10" s="446"/>
      <c r="X10" s="558"/>
      <c r="Y10" s="562"/>
      <c r="Z10" s="560"/>
      <c r="AA10" s="554"/>
      <c r="AB10" s="253"/>
      <c r="AC10" s="253"/>
      <c r="BA10" s="510"/>
      <c r="BB10" s="548"/>
      <c r="BC10" s="548"/>
      <c r="BD10" s="442">
        <f t="shared" ref="BD10:BD38" si="0">IF(NOT(ISBLANK(D10)),IF(D10&lt;&gt;"",(IF(NOT(ISNUMBER(D10)),1,0)),0),0)</f>
        <v>0</v>
      </c>
      <c r="BE10" s="442">
        <f t="shared" ref="BE10:BE38" si="1">IF(NOT(ISBLANK(K10)),IF(K10&lt;&gt;"",(IF(NOT(ISNUMBER(K10)),1,0)),0),0)</f>
        <v>0</v>
      </c>
      <c r="BF10" s="442">
        <f t="shared" ref="BF10:BF38" si="2">IF(NOT(ISBLANK(O10)),IF(O10&lt;&gt;"",(IF(NOT(ISNUMBER(O10)),1,0)),0),0)</f>
        <v>0</v>
      </c>
      <c r="BG10" s="442">
        <f t="shared" ref="BG10:BG38" si="3">IF(NOT(ISBLANK(S10)),IF(S10&lt;&gt;"",(IF(NOT(ISNUMBER(S10)),1,0)),0),0)</f>
        <v>0</v>
      </c>
      <c r="BH10" s="442">
        <f t="shared" ref="BH10:BH38" si="4">IF(NOT(ISBLANK(W10)),IF(W10&lt;&gt;"",(IF(NOT(ISNUMBER(W10)),1,0)),0),0)</f>
        <v>0</v>
      </c>
    </row>
    <row r="11" spans="1:61" s="253" customFormat="1" ht="30" customHeight="1" x14ac:dyDescent="0.35">
      <c r="A11" s="530">
        <v>2</v>
      </c>
      <c r="B11" s="573"/>
      <c r="C11" s="573"/>
      <c r="D11" s="395"/>
      <c r="E11" s="575" t="str">
        <f ca="1">IF(OR(INDIRECT("'update Helper'!D"&amp;AE11)="",D11&lt;&gt;0,D12&lt;&gt;0),IF(IFERROR((D11/D12),"")="","",(D11/D12)),INDIRECT("'update Helper'!D"&amp;AE11)/100)</f>
        <v/>
      </c>
      <c r="F11" s="573"/>
      <c r="G11" s="573"/>
      <c r="H11" s="555" t="str">
        <f>AB11</f>
        <v/>
      </c>
      <c r="I11" s="577"/>
      <c r="J11" s="573"/>
      <c r="K11" s="395"/>
      <c r="L11" s="567" t="str">
        <f ca="1">IF(OR(INDIRECT("'update Helper'!K"&amp;AD11)="",K11&lt;&gt;0,K12&lt;&gt;0),IF(IFERROR((K11/K12),"")="","",(K11/K12)),INDIRECT("'update Helper'!K"&amp;AD11)/100)</f>
        <v/>
      </c>
      <c r="M11" s="569"/>
      <c r="N11" s="571"/>
      <c r="O11" s="395"/>
      <c r="P11" s="567" t="str">
        <f ca="1">IF(OR(INDIRECT("'update Helper'!K"&amp;AD11+1)="",O11&lt;&gt;0,O12&lt;&gt;0),IF(IFERROR((O11/O12),"")="","",(O11/O12)),INDIRECT("'update Helper'!K"&amp;AD11+1)/100)</f>
        <v/>
      </c>
      <c r="Q11" s="569"/>
      <c r="R11" s="571"/>
      <c r="S11" s="395"/>
      <c r="T11" s="567" t="str">
        <f ca="1">IF(OR(INDIRECT("'update Helper'!K"&amp;AD11+2)="",S11&lt;&gt;0,S12&lt;&gt;0),IF(IFERROR((S11/S12),"")="","",(S11/S12)),INDIRECT("'update Helper'!K"&amp;AD11+2)/100)</f>
        <v/>
      </c>
      <c r="U11" s="569"/>
      <c r="V11" s="571"/>
      <c r="W11" s="395"/>
      <c r="X11" s="567" t="str">
        <f ca="1">IF(OR(INDIRECT("'update Helper'!K"&amp;AD11+3)="",W11&lt;&gt;0,W12&lt;&gt;0),IF(IFERROR((W11/W12),"")="","",(W11/W12)),INDIRECT("'update Helper'!K"&amp;AD11+3)/100)</f>
        <v/>
      </c>
      <c r="Y11" s="569"/>
      <c r="Z11" s="571"/>
      <c r="AA11" s="573"/>
      <c r="AB11" s="253" t="str">
        <f t="array" ref="AB11">IFERROR(IF(INDEX('Reference Records'!$D$21:$D$58,MATCH(LEFT(B11,255),LEFT('Reference Records'!$C$21:$C$58,255),0))=0,"",INDEX('Reference Records'!$D$21:$D$58,MATCH(LEFT(B11,255),LEFT('Reference Records'!$C$21:$C$58,255),0))),"")</f>
        <v/>
      </c>
      <c r="AC11" s="253" t="str">
        <f>B11&amp;C11</f>
        <v/>
      </c>
      <c r="AD11" s="253">
        <f>AD9+'update Helper'!S$2</f>
        <v>336</v>
      </c>
      <c r="AE11" s="253">
        <f>AE9+1</f>
        <v>289</v>
      </c>
      <c r="BA11" s="510" t="str">
        <f t="shared" ref="BA11" si="5">IF(AND(BB11="Continue",BC11="Continue"),"No Error",IF(AND(BB11&lt;&gt;"Continue",BC11="Continue"),BB11,IF(AND(BC11&lt;&gt;"Continue",BB11="Continue"),BC11,CONCATENATE(BB11,CHAR(10),BC11))))</f>
        <v>No Error</v>
      </c>
      <c r="BB11" s="548" t="str" cm="1">
        <f t="array" ref="BB11">IF(ISBLANK(B11),"Continue",(IF(IFERROR(_xlfn.XMATCH(B11,LEFT('Reference Records'!$I$20:$I$55,32768),0),0)&lt;&gt;0,"Continue","Standard Indicator does not exists")))</f>
        <v>Continue</v>
      </c>
      <c r="BC11" s="548" t="str">
        <f t="shared" ref="BC11" si="6">IF(SUM(BD11:BH12)=0, "Continue", "Please Enter Valid Number Only")</f>
        <v>Continue</v>
      </c>
      <c r="BD11" s="442">
        <f t="shared" si="0"/>
        <v>0</v>
      </c>
      <c r="BE11" s="442">
        <f t="shared" si="1"/>
        <v>0</v>
      </c>
      <c r="BF11" s="442">
        <f t="shared" si="2"/>
        <v>0</v>
      </c>
      <c r="BG11" s="442">
        <f t="shared" si="3"/>
        <v>0</v>
      </c>
      <c r="BH11" s="442">
        <f t="shared" si="4"/>
        <v>0</v>
      </c>
      <c r="BI11" s="104"/>
    </row>
    <row r="12" spans="1:61" s="253" customFormat="1" ht="30" customHeight="1" x14ac:dyDescent="0.35">
      <c r="A12" s="531"/>
      <c r="B12" s="574"/>
      <c r="C12" s="574"/>
      <c r="D12" s="207"/>
      <c r="E12" s="576"/>
      <c r="F12" s="574"/>
      <c r="G12" s="574"/>
      <c r="H12" s="556"/>
      <c r="I12" s="578"/>
      <c r="J12" s="574"/>
      <c r="K12" s="305"/>
      <c r="L12" s="568"/>
      <c r="M12" s="570"/>
      <c r="N12" s="572"/>
      <c r="O12" s="305"/>
      <c r="P12" s="568"/>
      <c r="Q12" s="570"/>
      <c r="R12" s="572"/>
      <c r="S12" s="305"/>
      <c r="T12" s="568"/>
      <c r="U12" s="570"/>
      <c r="V12" s="572"/>
      <c r="W12" s="305"/>
      <c r="X12" s="568"/>
      <c r="Y12" s="570"/>
      <c r="Z12" s="572"/>
      <c r="AA12" s="574"/>
      <c r="BA12" s="510"/>
      <c r="BB12" s="548"/>
      <c r="BC12" s="548"/>
      <c r="BD12" s="442">
        <f t="shared" si="0"/>
        <v>0</v>
      </c>
      <c r="BE12" s="442">
        <f t="shared" si="1"/>
        <v>0</v>
      </c>
      <c r="BF12" s="442">
        <f t="shared" si="2"/>
        <v>0</v>
      </c>
      <c r="BG12" s="442">
        <f t="shared" si="3"/>
        <v>0</v>
      </c>
      <c r="BH12" s="442">
        <f t="shared" si="4"/>
        <v>0</v>
      </c>
      <c r="BI12" s="104"/>
    </row>
    <row r="13" spans="1:61" s="253" customFormat="1" ht="30" customHeight="1" x14ac:dyDescent="0.35">
      <c r="A13" s="530">
        <v>3</v>
      </c>
      <c r="B13" s="553"/>
      <c r="C13" s="553"/>
      <c r="D13" s="445"/>
      <c r="E13" s="551" t="str">
        <f ca="1">IF(OR(INDIRECT("'update Helper'!D"&amp;AE13)="",D13&lt;&gt;0,D14&lt;&gt;0),IF(IFERROR((D13/D14),"")="","",(D13/D14)),INDIRECT("'update Helper'!D"&amp;AE13)/100)</f>
        <v/>
      </c>
      <c r="F13" s="553"/>
      <c r="G13" s="553"/>
      <c r="H13" s="555" t="str">
        <f>AB13</f>
        <v/>
      </c>
      <c r="I13" s="563"/>
      <c r="J13" s="553"/>
      <c r="K13" s="445"/>
      <c r="L13" s="557" t="str">
        <f ca="1">IF(OR(INDIRECT("'update Helper'!K"&amp;AD13)="",K13&lt;&gt;0,K14&lt;&gt;0),IF(IFERROR((K13/K14),"")="","",(K13/K14)),INDIRECT("'update Helper'!K"&amp;AD13)/100)</f>
        <v/>
      </c>
      <c r="M13" s="561"/>
      <c r="N13" s="559"/>
      <c r="O13" s="445"/>
      <c r="P13" s="557" t="str">
        <f ca="1">IF(OR(INDIRECT("'update Helper'!K"&amp;AD13+1)="",O13&lt;&gt;0,O14&lt;&gt;0),IF(IFERROR((O13/O14),"")="","",(O13/O14)),INDIRECT("'update Helper'!K"&amp;AD13+1)/100)</f>
        <v/>
      </c>
      <c r="Q13" s="561"/>
      <c r="R13" s="559"/>
      <c r="S13" s="445"/>
      <c r="T13" s="557" t="str">
        <f ca="1">IF(OR(INDIRECT("'update Helper'!K"&amp;AD13+2)="",S13&lt;&gt;0,S14&lt;&gt;0),IF(IFERROR((S13/S14),"")="","",(S13/S14)),INDIRECT("'update Helper'!K"&amp;AD13+2)/100)</f>
        <v/>
      </c>
      <c r="U13" s="561"/>
      <c r="V13" s="559"/>
      <c r="W13" s="445"/>
      <c r="X13" s="557" t="str">
        <f ca="1">IF(OR(INDIRECT("'update Helper'!K"&amp;AD13+3)="",W13&lt;&gt;0,W14&lt;&gt;0),IF(IFERROR((W13/W14),"")="","",(W13/W14)),INDIRECT("'update Helper'!K"&amp;AD13+3)/100)</f>
        <v/>
      </c>
      <c r="Y13" s="561"/>
      <c r="Z13" s="559"/>
      <c r="AA13" s="553"/>
      <c r="AB13" s="253" t="str">
        <f t="array" ref="AB13">IFERROR(IF(INDEX('Reference Records'!$D$21:$D$58,MATCH(LEFT(B13,255),LEFT('Reference Records'!$C$21:$C$58,255),0))=0,"",INDEX('Reference Records'!$D$21:$D$58,MATCH(LEFT(B13,255),LEFT('Reference Records'!$C$21:$C$58,255),0))),"")</f>
        <v/>
      </c>
      <c r="AC13" s="253" t="str">
        <f>B13&amp;C13</f>
        <v/>
      </c>
      <c r="AD13" s="253">
        <f>AD11+'update Helper'!S$2</f>
        <v>344</v>
      </c>
      <c r="AE13" s="253">
        <f t="shared" ref="AE13" si="7">AE11+1</f>
        <v>290</v>
      </c>
      <c r="BA13" s="510" t="str">
        <f t="shared" ref="BA13" si="8">IF(AND(BB13="Continue",BC13="Continue"),"No Error",IF(AND(BB13&lt;&gt;"Continue",BC13="Continue"),BB13,IF(AND(BC13&lt;&gt;"Continue",BB13="Continue"),BC13,CONCATENATE(BB13,CHAR(10),BC13))))</f>
        <v>No Error</v>
      </c>
      <c r="BB13" s="548" t="str" cm="1">
        <f t="array" ref="BB13">IF(ISBLANK(B13),"Continue",(IF(IFERROR(_xlfn.XMATCH(B13,LEFT('Reference Records'!$I$20:$I$55,32768),0),0)&lt;&gt;0,"Continue","Standard Indicator does not exists")))</f>
        <v>Continue</v>
      </c>
      <c r="BC13" s="548" t="str">
        <f t="shared" ref="BC13" si="9">IF(SUM(BD13:BH14)=0, "Continue", "Please Enter Valid Number Only")</f>
        <v>Continue</v>
      </c>
      <c r="BD13" s="442">
        <f t="shared" si="0"/>
        <v>0</v>
      </c>
      <c r="BE13" s="442">
        <f t="shared" si="1"/>
        <v>0</v>
      </c>
      <c r="BF13" s="442">
        <f t="shared" si="2"/>
        <v>0</v>
      </c>
      <c r="BG13" s="442">
        <f t="shared" si="3"/>
        <v>0</v>
      </c>
      <c r="BH13" s="442">
        <f t="shared" si="4"/>
        <v>0</v>
      </c>
      <c r="BI13" s="104"/>
    </row>
    <row r="14" spans="1:61" s="253" customFormat="1" ht="30" customHeight="1" x14ac:dyDescent="0.35">
      <c r="A14" s="531"/>
      <c r="B14" s="554"/>
      <c r="C14" s="554"/>
      <c r="D14" s="446"/>
      <c r="E14" s="552"/>
      <c r="F14" s="554"/>
      <c r="G14" s="554"/>
      <c r="H14" s="556"/>
      <c r="I14" s="564"/>
      <c r="J14" s="554"/>
      <c r="K14" s="446"/>
      <c r="L14" s="558"/>
      <c r="M14" s="562"/>
      <c r="N14" s="560"/>
      <c r="O14" s="446"/>
      <c r="P14" s="558"/>
      <c r="Q14" s="562"/>
      <c r="R14" s="560"/>
      <c r="S14" s="446"/>
      <c r="T14" s="558"/>
      <c r="U14" s="562"/>
      <c r="V14" s="560"/>
      <c r="W14" s="446"/>
      <c r="X14" s="558"/>
      <c r="Y14" s="562"/>
      <c r="Z14" s="560"/>
      <c r="AA14" s="554"/>
      <c r="BA14" s="510"/>
      <c r="BB14" s="548"/>
      <c r="BC14" s="548"/>
      <c r="BD14" s="442">
        <f t="shared" si="0"/>
        <v>0</v>
      </c>
      <c r="BE14" s="442">
        <f t="shared" si="1"/>
        <v>0</v>
      </c>
      <c r="BF14" s="442">
        <f t="shared" si="2"/>
        <v>0</v>
      </c>
      <c r="BG14" s="442">
        <f t="shared" si="3"/>
        <v>0</v>
      </c>
      <c r="BH14" s="442">
        <f t="shared" si="4"/>
        <v>0</v>
      </c>
      <c r="BI14" s="104"/>
    </row>
    <row r="15" spans="1:61" s="253" customFormat="1" ht="30" customHeight="1" x14ac:dyDescent="0.35">
      <c r="A15" s="530">
        <v>4</v>
      </c>
      <c r="B15" s="573"/>
      <c r="C15" s="573"/>
      <c r="D15" s="395"/>
      <c r="E15" s="575" t="str">
        <f ca="1">IF(OR(INDIRECT("'update Helper'!D"&amp;AE15)="",D15&lt;&gt;0,D16&lt;&gt;0),IF(IFERROR((D15/D16),"")="","",(D15/D16)),INDIRECT("'update Helper'!D"&amp;AE15)/100)</f>
        <v/>
      </c>
      <c r="F15" s="573"/>
      <c r="G15" s="573"/>
      <c r="H15" s="555" t="str">
        <f>AB15</f>
        <v/>
      </c>
      <c r="I15" s="577"/>
      <c r="J15" s="573"/>
      <c r="K15" s="395"/>
      <c r="L15" s="567" t="str">
        <f ca="1">IF(OR(INDIRECT("'update Helper'!K"&amp;AD15)="",K15&lt;&gt;0,K16&lt;&gt;0),IF(IFERROR((K15/K16),"")="","",(K15/K16)),INDIRECT("'update Helper'!K"&amp;AD15)/100)</f>
        <v/>
      </c>
      <c r="M15" s="569"/>
      <c r="N15" s="571"/>
      <c r="O15" s="395"/>
      <c r="P15" s="567" t="str">
        <f ca="1">IF(OR(INDIRECT("'update Helper'!K"&amp;AD15+1)="",O15&lt;&gt;0,O16&lt;&gt;0),IF(IFERROR((O15/O16),"")="","",(O15/O16)),INDIRECT("'update Helper'!K"&amp;AD15+1)/100)</f>
        <v/>
      </c>
      <c r="Q15" s="569"/>
      <c r="R15" s="571"/>
      <c r="S15" s="395"/>
      <c r="T15" s="567" t="str">
        <f ca="1">IF(OR(INDIRECT("'update Helper'!K"&amp;AD15+2)="",S15&lt;&gt;0,S16&lt;&gt;0),IF(IFERROR((S15/S16),"")="","",(S15/S16)),INDIRECT("'update Helper'!K"&amp;AD15+2)/100)</f>
        <v/>
      </c>
      <c r="U15" s="569"/>
      <c r="V15" s="571"/>
      <c r="W15" s="395"/>
      <c r="X15" s="567" t="str">
        <f ca="1">IF(OR(INDIRECT("'update Helper'!K"&amp;AD15+3)="",W15&lt;&gt;0,W16&lt;&gt;0),IF(IFERROR((W15/W16),"")="","",(W15/W16)),INDIRECT("'update Helper'!K"&amp;AD15+3)/100)</f>
        <v/>
      </c>
      <c r="Y15" s="569"/>
      <c r="Z15" s="571"/>
      <c r="AA15" s="573"/>
      <c r="AB15" s="253" t="str">
        <f t="array" ref="AB15">IFERROR(IF(INDEX('Reference Records'!$D$21:$D$58,MATCH(LEFT(B15,255),LEFT('Reference Records'!$C$21:$C$58,255),0))=0,"",INDEX('Reference Records'!$D$21:$D$58,MATCH(LEFT(B15,255),LEFT('Reference Records'!$C$21:$C$58,255),0))),"")</f>
        <v/>
      </c>
      <c r="AC15" s="253" t="str">
        <f>B15&amp;C15</f>
        <v/>
      </c>
      <c r="AD15" s="253">
        <f>AD13+'update Helper'!S$2</f>
        <v>352</v>
      </c>
      <c r="AE15" s="253">
        <f t="shared" ref="AE15" si="10">AE13+1</f>
        <v>291</v>
      </c>
      <c r="BA15" s="510" t="str">
        <f t="shared" ref="BA15" si="11">IF(AND(BB15="Continue",BC15="Continue"),"No Error",IF(AND(BB15&lt;&gt;"Continue",BC15="Continue"),BB15,IF(AND(BC15&lt;&gt;"Continue",BB15="Continue"),BC15,CONCATENATE(BB15,CHAR(10),BC15))))</f>
        <v>No Error</v>
      </c>
      <c r="BB15" s="548" t="str" cm="1">
        <f t="array" ref="BB15">IF(ISBLANK(B15),"Continue",(IF(IFERROR(_xlfn.XMATCH(B15,LEFT('Reference Records'!$I$20:$I$55,32768),0),0)&lt;&gt;0,"Continue","Standard Indicator does not exists")))</f>
        <v>Continue</v>
      </c>
      <c r="BC15" s="548" t="str">
        <f t="shared" ref="BC15" si="12">IF(SUM(BD15:BH16)=0, "Continue", "Please Enter Valid Number Only")</f>
        <v>Continue</v>
      </c>
      <c r="BD15" s="442">
        <f t="shared" si="0"/>
        <v>0</v>
      </c>
      <c r="BE15" s="442">
        <f t="shared" si="1"/>
        <v>0</v>
      </c>
      <c r="BF15" s="442">
        <f t="shared" si="2"/>
        <v>0</v>
      </c>
      <c r="BG15" s="442">
        <f t="shared" si="3"/>
        <v>0</v>
      </c>
      <c r="BH15" s="442">
        <f t="shared" si="4"/>
        <v>0</v>
      </c>
      <c r="BI15" s="104"/>
    </row>
    <row r="16" spans="1:61" s="253" customFormat="1" ht="30" customHeight="1" x14ac:dyDescent="0.35">
      <c r="A16" s="531"/>
      <c r="B16" s="574"/>
      <c r="C16" s="574"/>
      <c r="D16" s="207"/>
      <c r="E16" s="576"/>
      <c r="F16" s="574"/>
      <c r="G16" s="574"/>
      <c r="H16" s="556"/>
      <c r="I16" s="578"/>
      <c r="J16" s="574"/>
      <c r="K16" s="305"/>
      <c r="L16" s="568"/>
      <c r="M16" s="570"/>
      <c r="N16" s="572"/>
      <c r="O16" s="305"/>
      <c r="P16" s="568"/>
      <c r="Q16" s="570"/>
      <c r="R16" s="572"/>
      <c r="S16" s="305"/>
      <c r="T16" s="568"/>
      <c r="U16" s="570"/>
      <c r="V16" s="572"/>
      <c r="W16" s="305"/>
      <c r="X16" s="568"/>
      <c r="Y16" s="570"/>
      <c r="Z16" s="572"/>
      <c r="AA16" s="574"/>
      <c r="BA16" s="510"/>
      <c r="BB16" s="548"/>
      <c r="BC16" s="548"/>
      <c r="BD16" s="442">
        <f t="shared" si="0"/>
        <v>0</v>
      </c>
      <c r="BE16" s="442">
        <f t="shared" si="1"/>
        <v>0</v>
      </c>
      <c r="BF16" s="442">
        <f t="shared" si="2"/>
        <v>0</v>
      </c>
      <c r="BG16" s="442">
        <f t="shared" si="3"/>
        <v>0</v>
      </c>
      <c r="BH16" s="442">
        <f t="shared" si="4"/>
        <v>0</v>
      </c>
      <c r="BI16" s="104"/>
    </row>
    <row r="17" spans="1:61" s="253" customFormat="1" ht="30" customHeight="1" x14ac:dyDescent="0.35">
      <c r="A17" s="530">
        <v>5</v>
      </c>
      <c r="B17" s="553"/>
      <c r="C17" s="553"/>
      <c r="D17" s="445"/>
      <c r="E17" s="551" t="str">
        <f ca="1">IF(OR(INDIRECT("'update Helper'!D"&amp;AE17)="",D17&lt;&gt;0,D18&lt;&gt;0),IF(IFERROR((D17/D18),"")="","",(D17/D18)),INDIRECT("'update Helper'!D"&amp;AE17)/100)</f>
        <v/>
      </c>
      <c r="F17" s="553"/>
      <c r="G17" s="553"/>
      <c r="H17" s="555" t="str">
        <f>AB17</f>
        <v/>
      </c>
      <c r="I17" s="563"/>
      <c r="J17" s="553"/>
      <c r="K17" s="445"/>
      <c r="L17" s="557" t="str">
        <f ca="1">IF(OR(INDIRECT("'update Helper'!K"&amp;AD17)="",K17&lt;&gt;0,K18&lt;&gt;0),IF(IFERROR((K17/K18),"")="","",(K17/K18)),INDIRECT("'update Helper'!K"&amp;AD17)/100)</f>
        <v/>
      </c>
      <c r="M17" s="561"/>
      <c r="N17" s="559"/>
      <c r="O17" s="445"/>
      <c r="P17" s="557" t="str">
        <f ca="1">IF(OR(INDIRECT("'update Helper'!K"&amp;AD17+1)="",O17&lt;&gt;0,O18&lt;&gt;0),IF(IFERROR((O17/O18),"")="","",(O17/O18)),INDIRECT("'update Helper'!K"&amp;AD17+1)/100)</f>
        <v/>
      </c>
      <c r="Q17" s="561"/>
      <c r="R17" s="559"/>
      <c r="S17" s="445"/>
      <c r="T17" s="557" t="str">
        <f ca="1">IF(OR(INDIRECT("'update Helper'!K"&amp;AD17+2)="",S17&lt;&gt;0,S18&lt;&gt;0),IF(IFERROR((S17/S18),"")="","",(S17/S18)),INDIRECT("'update Helper'!K"&amp;AD17+2)/100)</f>
        <v/>
      </c>
      <c r="U17" s="561"/>
      <c r="V17" s="559"/>
      <c r="W17" s="445"/>
      <c r="X17" s="557" t="str">
        <f ca="1">IF(OR(INDIRECT("'update Helper'!K"&amp;AD17+3)="",W17&lt;&gt;0,W18&lt;&gt;0),IF(IFERROR((W17/W18),"")="","",(W17/W18)),INDIRECT("'update Helper'!K"&amp;AD17+3)/100)</f>
        <v/>
      </c>
      <c r="Y17" s="561"/>
      <c r="Z17" s="559"/>
      <c r="AA17" s="553"/>
      <c r="AB17" s="253" t="str">
        <f t="array" ref="AB17">IFERROR(IF(INDEX('Reference Records'!$D$21:$D$58,MATCH(LEFT(B17,255),LEFT('Reference Records'!$C$21:$C$58,255),0))=0,"",INDEX('Reference Records'!$D$21:$D$58,MATCH(LEFT(B17,255),LEFT('Reference Records'!$C$21:$C$58,255),0))),"")</f>
        <v/>
      </c>
      <c r="AC17" s="253" t="str">
        <f>B17&amp;C17</f>
        <v/>
      </c>
      <c r="AD17" s="253">
        <f>AD15+'update Helper'!S$2</f>
        <v>360</v>
      </c>
      <c r="AE17" s="253">
        <f t="shared" ref="AE17" si="13">AE15+1</f>
        <v>292</v>
      </c>
      <c r="BA17" s="510" t="str">
        <f t="shared" ref="BA17" si="14">IF(AND(BB17="Continue",BC17="Continue"),"No Error",IF(AND(BB17&lt;&gt;"Continue",BC17="Continue"),BB17,IF(AND(BC17&lt;&gt;"Continue",BB17="Continue"),BC17,CONCATENATE(BB17,CHAR(10),BC17))))</f>
        <v>No Error</v>
      </c>
      <c r="BB17" s="548" t="str" cm="1">
        <f t="array" ref="BB17">IF(ISBLANK(B17),"Continue",(IF(IFERROR(_xlfn.XMATCH(B17,LEFT('Reference Records'!$I$20:$I$55,32768),0),0)&lt;&gt;0,"Continue","Standard Indicator does not exists")))</f>
        <v>Continue</v>
      </c>
      <c r="BC17" s="548" t="str">
        <f t="shared" ref="BC17" si="15">IF(SUM(BD17:BH18)=0, "Continue", "Please Enter Valid Number Only")</f>
        <v>Continue</v>
      </c>
      <c r="BD17" s="442">
        <f t="shared" si="0"/>
        <v>0</v>
      </c>
      <c r="BE17" s="442">
        <f t="shared" si="1"/>
        <v>0</v>
      </c>
      <c r="BF17" s="442">
        <f t="shared" si="2"/>
        <v>0</v>
      </c>
      <c r="BG17" s="442">
        <f t="shared" si="3"/>
        <v>0</v>
      </c>
      <c r="BH17" s="442">
        <f t="shared" si="4"/>
        <v>0</v>
      </c>
      <c r="BI17" s="104"/>
    </row>
    <row r="18" spans="1:61" s="253" customFormat="1" ht="30" customHeight="1" x14ac:dyDescent="0.35">
      <c r="A18" s="531"/>
      <c r="B18" s="554"/>
      <c r="C18" s="554"/>
      <c r="D18" s="446"/>
      <c r="E18" s="552"/>
      <c r="F18" s="554"/>
      <c r="G18" s="554"/>
      <c r="H18" s="556"/>
      <c r="I18" s="564"/>
      <c r="J18" s="554"/>
      <c r="K18" s="446"/>
      <c r="L18" s="558"/>
      <c r="M18" s="562"/>
      <c r="N18" s="560"/>
      <c r="O18" s="446"/>
      <c r="P18" s="558"/>
      <c r="Q18" s="562"/>
      <c r="R18" s="560"/>
      <c r="S18" s="446"/>
      <c r="T18" s="558"/>
      <c r="U18" s="562"/>
      <c r="V18" s="560"/>
      <c r="W18" s="446"/>
      <c r="X18" s="558"/>
      <c r="Y18" s="562"/>
      <c r="Z18" s="560"/>
      <c r="AA18" s="554"/>
      <c r="BA18" s="510"/>
      <c r="BB18" s="548"/>
      <c r="BC18" s="548"/>
      <c r="BD18" s="442">
        <f t="shared" si="0"/>
        <v>0</v>
      </c>
      <c r="BE18" s="442">
        <f t="shared" si="1"/>
        <v>0</v>
      </c>
      <c r="BF18" s="442">
        <f t="shared" si="2"/>
        <v>0</v>
      </c>
      <c r="BG18" s="442">
        <f t="shared" si="3"/>
        <v>0</v>
      </c>
      <c r="BH18" s="442">
        <f t="shared" si="4"/>
        <v>0</v>
      </c>
      <c r="BI18" s="104"/>
    </row>
    <row r="19" spans="1:61" s="253" customFormat="1" ht="30" customHeight="1" x14ac:dyDescent="0.35">
      <c r="A19" s="530">
        <v>6</v>
      </c>
      <c r="B19" s="573"/>
      <c r="C19" s="573"/>
      <c r="D19" s="395"/>
      <c r="E19" s="575" t="str">
        <f ca="1">IF(OR(INDIRECT("'update Helper'!D"&amp;AE19)="",D19&lt;&gt;0,D20&lt;&gt;0),IF(IFERROR((D19/D20),"")="","",(D19/D20)),INDIRECT("'update Helper'!D"&amp;AE19)/100)</f>
        <v/>
      </c>
      <c r="F19" s="573"/>
      <c r="G19" s="573"/>
      <c r="H19" s="555" t="str">
        <f>AB19</f>
        <v/>
      </c>
      <c r="I19" s="577"/>
      <c r="J19" s="573"/>
      <c r="K19" s="395"/>
      <c r="L19" s="567" t="str">
        <f ca="1">IF(OR(INDIRECT("'update Helper'!K"&amp;AD19)="",K19&lt;&gt;0,K20&lt;&gt;0),IF(IFERROR((K19/K20),"")="","",(K19/K20)),INDIRECT("'update Helper'!K"&amp;AD19)/100)</f>
        <v/>
      </c>
      <c r="M19" s="569"/>
      <c r="N19" s="571"/>
      <c r="O19" s="395"/>
      <c r="P19" s="567" t="str">
        <f ca="1">IF(OR(INDIRECT("'update Helper'!K"&amp;AD19+1)="",O19&lt;&gt;0,O20&lt;&gt;0),IF(IFERROR((O19/O20),"")="","",(O19/O20)),INDIRECT("'update Helper'!K"&amp;AD19+1)/100)</f>
        <v/>
      </c>
      <c r="Q19" s="569"/>
      <c r="R19" s="571"/>
      <c r="S19" s="395"/>
      <c r="T19" s="567" t="str">
        <f ca="1">IF(OR(INDIRECT("'update Helper'!K"&amp;AD19+2)="",S19&lt;&gt;0,S20&lt;&gt;0),IF(IFERROR((S19/S20),"")="","",(S19/S20)),INDIRECT("'update Helper'!K"&amp;AD19+2)/100)</f>
        <v/>
      </c>
      <c r="U19" s="569"/>
      <c r="V19" s="571"/>
      <c r="W19" s="395"/>
      <c r="X19" s="567" t="str">
        <f ca="1">IF(OR(INDIRECT("'update Helper'!K"&amp;AD19+3)="",W19&lt;&gt;0,W20&lt;&gt;0),IF(IFERROR((W19/W20),"")="","",(W19/W20)),INDIRECT("'update Helper'!K"&amp;AD19+3)/100)</f>
        <v/>
      </c>
      <c r="Y19" s="569"/>
      <c r="Z19" s="571"/>
      <c r="AA19" s="573"/>
      <c r="AB19" s="253" t="str">
        <f t="array" ref="AB19">IFERROR(IF(INDEX('Reference Records'!$D$21:$D$58,MATCH(LEFT(B19,255),LEFT('Reference Records'!$C$21:$C$58,255),0))=0,"",INDEX('Reference Records'!$D$21:$D$58,MATCH(LEFT(B19,255),LEFT('Reference Records'!$C$21:$C$58,255),0))),"")</f>
        <v/>
      </c>
      <c r="AC19" s="253" t="str">
        <f>B19&amp;C19</f>
        <v/>
      </c>
      <c r="AD19" s="253">
        <f>AD17+'update Helper'!S$2</f>
        <v>368</v>
      </c>
      <c r="AE19" s="253">
        <f t="shared" ref="AE19" si="16">AE17+1</f>
        <v>293</v>
      </c>
      <c r="BA19" s="510" t="str">
        <f t="shared" ref="BA19" si="17">IF(AND(BB19="Continue",BC19="Continue"),"No Error",IF(AND(BB19&lt;&gt;"Continue",BC19="Continue"),BB19,IF(AND(BC19&lt;&gt;"Continue",BB19="Continue"),BC19,CONCATENATE(BB19,CHAR(10),BC19))))</f>
        <v>No Error</v>
      </c>
      <c r="BB19" s="548" t="str" cm="1">
        <f t="array" ref="BB19">IF(ISBLANK(B19),"Continue",(IF(IFERROR(_xlfn.XMATCH(B19,LEFT('Reference Records'!$I$20:$I$55,32768),0),0)&lt;&gt;0,"Continue","Standard Indicator does not exists")))</f>
        <v>Continue</v>
      </c>
      <c r="BC19" s="548" t="str">
        <f t="shared" ref="BC19" si="18">IF(SUM(BD19:BH20)=0, "Continue", "Please Enter Valid Number Only")</f>
        <v>Continue</v>
      </c>
      <c r="BD19" s="442">
        <f t="shared" si="0"/>
        <v>0</v>
      </c>
      <c r="BE19" s="442">
        <f t="shared" si="1"/>
        <v>0</v>
      </c>
      <c r="BF19" s="442">
        <f t="shared" si="2"/>
        <v>0</v>
      </c>
      <c r="BG19" s="442">
        <f t="shared" si="3"/>
        <v>0</v>
      </c>
      <c r="BH19" s="442">
        <f t="shared" si="4"/>
        <v>0</v>
      </c>
      <c r="BI19" s="104"/>
    </row>
    <row r="20" spans="1:61" s="253" customFormat="1" ht="30" customHeight="1" x14ac:dyDescent="0.35">
      <c r="A20" s="531"/>
      <c r="B20" s="574"/>
      <c r="C20" s="574"/>
      <c r="D20" s="207"/>
      <c r="E20" s="576"/>
      <c r="F20" s="574"/>
      <c r="G20" s="574"/>
      <c r="H20" s="556"/>
      <c r="I20" s="578"/>
      <c r="J20" s="574"/>
      <c r="K20" s="305"/>
      <c r="L20" s="568"/>
      <c r="M20" s="570"/>
      <c r="N20" s="572"/>
      <c r="O20" s="305"/>
      <c r="P20" s="568"/>
      <c r="Q20" s="570"/>
      <c r="R20" s="572"/>
      <c r="S20" s="305"/>
      <c r="T20" s="568"/>
      <c r="U20" s="570"/>
      <c r="V20" s="572"/>
      <c r="W20" s="305"/>
      <c r="X20" s="568"/>
      <c r="Y20" s="570"/>
      <c r="Z20" s="572"/>
      <c r="AA20" s="574"/>
      <c r="BA20" s="510"/>
      <c r="BB20" s="548"/>
      <c r="BC20" s="548"/>
      <c r="BD20" s="442">
        <f t="shared" si="0"/>
        <v>0</v>
      </c>
      <c r="BE20" s="442">
        <f t="shared" si="1"/>
        <v>0</v>
      </c>
      <c r="BF20" s="442">
        <f t="shared" si="2"/>
        <v>0</v>
      </c>
      <c r="BG20" s="442">
        <f t="shared" si="3"/>
        <v>0</v>
      </c>
      <c r="BH20" s="442">
        <f t="shared" si="4"/>
        <v>0</v>
      </c>
      <c r="BI20" s="104"/>
    </row>
    <row r="21" spans="1:61" s="253" customFormat="1" ht="30" customHeight="1" x14ac:dyDescent="0.35">
      <c r="A21" s="530">
        <v>7</v>
      </c>
      <c r="B21" s="553"/>
      <c r="C21" s="553"/>
      <c r="D21" s="445"/>
      <c r="E21" s="551" t="str">
        <f ca="1">IF(OR(INDIRECT("'update Helper'!D"&amp;AE21)="",D21&lt;&gt;0,D22&lt;&gt;0),IF(IFERROR((D21/D22),"")="","",(D21/D22)),INDIRECT("'update Helper'!D"&amp;AE21)/100)</f>
        <v/>
      </c>
      <c r="F21" s="553"/>
      <c r="G21" s="553"/>
      <c r="H21" s="555" t="str">
        <f>AB21</f>
        <v/>
      </c>
      <c r="I21" s="563"/>
      <c r="J21" s="553"/>
      <c r="K21" s="445"/>
      <c r="L21" s="557" t="str">
        <f ca="1">IF(OR(INDIRECT("'update Helper'!K"&amp;AD21)="",K21&lt;&gt;0,K22&lt;&gt;0),IF(IFERROR((K21/K22),"")="","",(K21/K22)),INDIRECT("'update Helper'!K"&amp;AD21)/100)</f>
        <v/>
      </c>
      <c r="M21" s="561"/>
      <c r="N21" s="559"/>
      <c r="O21" s="445"/>
      <c r="P21" s="557" t="str">
        <f ca="1">IF(OR(INDIRECT("'update Helper'!K"&amp;AD21+1)="",O21&lt;&gt;0,O22&lt;&gt;0),IF(IFERROR((O21/O22),"")="","",(O21/O22)),INDIRECT("'update Helper'!K"&amp;AD21+1)/100)</f>
        <v/>
      </c>
      <c r="Q21" s="561"/>
      <c r="R21" s="559"/>
      <c r="S21" s="445"/>
      <c r="T21" s="557" t="str">
        <f ca="1">IF(OR(INDIRECT("'update Helper'!K"&amp;AD21+2)="",S21&lt;&gt;0,S22&lt;&gt;0),IF(IFERROR((S21/S22),"")="","",(S21/S22)),INDIRECT("'update Helper'!K"&amp;AD21+2)/100)</f>
        <v/>
      </c>
      <c r="U21" s="561"/>
      <c r="V21" s="559"/>
      <c r="W21" s="445"/>
      <c r="X21" s="557" t="str">
        <f ca="1">IF(OR(INDIRECT("'update Helper'!K"&amp;AD21+3)="",W21&lt;&gt;0,W22&lt;&gt;0),IF(IFERROR((W21/W22),"")="","",(W21/W22)),INDIRECT("'update Helper'!K"&amp;AD21+3)/100)</f>
        <v/>
      </c>
      <c r="Y21" s="561"/>
      <c r="Z21" s="559"/>
      <c r="AA21" s="553"/>
      <c r="AB21" s="253" t="str">
        <f t="array" ref="AB21">IFERROR(IF(INDEX('Reference Records'!$D$21:$D$58,MATCH(LEFT(B21,255),LEFT('Reference Records'!$C$21:$C$58,255),0))=0,"",INDEX('Reference Records'!$D$21:$D$58,MATCH(LEFT(B21,255),LEFT('Reference Records'!$C$21:$C$58,255),0))),"")</f>
        <v/>
      </c>
      <c r="AC21" s="253" t="str">
        <f>B21&amp;C21</f>
        <v/>
      </c>
      <c r="AD21" s="253">
        <f>AD19+'update Helper'!S$2</f>
        <v>376</v>
      </c>
      <c r="AE21" s="253">
        <f t="shared" ref="AE21" si="19">AE19+1</f>
        <v>294</v>
      </c>
      <c r="BA21" s="510" t="str">
        <f t="shared" ref="BA21" si="20">IF(AND(BB21="Continue",BC21="Continue"),"No Error",IF(AND(BB21&lt;&gt;"Continue",BC21="Continue"),BB21,IF(AND(BC21&lt;&gt;"Continue",BB21="Continue"),BC21,CONCATENATE(BB21,CHAR(10),BC21))))</f>
        <v>No Error</v>
      </c>
      <c r="BB21" s="548" t="str" cm="1">
        <f t="array" ref="BB21">IF(ISBLANK(B21),"Continue",(IF(IFERROR(_xlfn.XMATCH(B21,LEFT('Reference Records'!$I$20:$I$55,32768),0),0)&lt;&gt;0,"Continue","Standard Indicator does not exists")))</f>
        <v>Continue</v>
      </c>
      <c r="BC21" s="548" t="str">
        <f t="shared" ref="BC21" si="21">IF(SUM(BD21:BH22)=0, "Continue", "Please Enter Valid Number Only")</f>
        <v>Continue</v>
      </c>
      <c r="BD21" s="442">
        <f t="shared" si="0"/>
        <v>0</v>
      </c>
      <c r="BE21" s="442">
        <f t="shared" si="1"/>
        <v>0</v>
      </c>
      <c r="BF21" s="442">
        <f t="shared" si="2"/>
        <v>0</v>
      </c>
      <c r="BG21" s="442">
        <f t="shared" si="3"/>
        <v>0</v>
      </c>
      <c r="BH21" s="442">
        <f t="shared" si="4"/>
        <v>0</v>
      </c>
      <c r="BI21" s="104"/>
    </row>
    <row r="22" spans="1:61" s="253" customFormat="1" ht="30" customHeight="1" x14ac:dyDescent="0.35">
      <c r="A22" s="531"/>
      <c r="B22" s="554"/>
      <c r="C22" s="554"/>
      <c r="D22" s="446"/>
      <c r="E22" s="552"/>
      <c r="F22" s="554"/>
      <c r="G22" s="554"/>
      <c r="H22" s="556"/>
      <c r="I22" s="564"/>
      <c r="J22" s="554"/>
      <c r="K22" s="446"/>
      <c r="L22" s="558"/>
      <c r="M22" s="562"/>
      <c r="N22" s="560"/>
      <c r="O22" s="446"/>
      <c r="P22" s="558"/>
      <c r="Q22" s="562"/>
      <c r="R22" s="560"/>
      <c r="S22" s="446"/>
      <c r="T22" s="558"/>
      <c r="U22" s="562"/>
      <c r="V22" s="560"/>
      <c r="W22" s="446"/>
      <c r="X22" s="558"/>
      <c r="Y22" s="562"/>
      <c r="Z22" s="560"/>
      <c r="AA22" s="554"/>
      <c r="BA22" s="510"/>
      <c r="BB22" s="548"/>
      <c r="BC22" s="548"/>
      <c r="BD22" s="442">
        <f t="shared" si="0"/>
        <v>0</v>
      </c>
      <c r="BE22" s="442">
        <f t="shared" si="1"/>
        <v>0</v>
      </c>
      <c r="BF22" s="442">
        <f t="shared" si="2"/>
        <v>0</v>
      </c>
      <c r="BG22" s="442">
        <f t="shared" si="3"/>
        <v>0</v>
      </c>
      <c r="BH22" s="442">
        <f t="shared" si="4"/>
        <v>0</v>
      </c>
      <c r="BI22" s="104"/>
    </row>
    <row r="23" spans="1:61" s="253" customFormat="1" ht="30" customHeight="1" x14ac:dyDescent="0.35">
      <c r="A23" s="530">
        <v>8</v>
      </c>
      <c r="B23" s="573"/>
      <c r="C23" s="573"/>
      <c r="D23" s="395"/>
      <c r="E23" s="575" t="str">
        <f ca="1">IF(OR(INDIRECT("'update Helper'!D"&amp;AE23)="",D23&lt;&gt;0,D24&lt;&gt;0),IF(IFERROR((D23/D24),"")="","",(D23/D24)),INDIRECT("'update Helper'!D"&amp;AE23)/100)</f>
        <v/>
      </c>
      <c r="F23" s="573"/>
      <c r="G23" s="573"/>
      <c r="H23" s="555" t="str">
        <f>AB23</f>
        <v/>
      </c>
      <c r="I23" s="577"/>
      <c r="J23" s="573"/>
      <c r="K23" s="395"/>
      <c r="L23" s="567" t="str">
        <f ca="1">IF(OR(INDIRECT("'update Helper'!K"&amp;AD23)="",K23&lt;&gt;0,K24&lt;&gt;0),IF(IFERROR((K23/K24),"")="","",(K23/K24)),INDIRECT("'update Helper'!K"&amp;AD23)/100)</f>
        <v/>
      </c>
      <c r="M23" s="569"/>
      <c r="N23" s="571"/>
      <c r="O23" s="395"/>
      <c r="P23" s="567" t="str">
        <f ca="1">IF(OR(INDIRECT("'update Helper'!K"&amp;AD23+1)="",O23&lt;&gt;0,O24&lt;&gt;0),IF(IFERROR((O23/O24),"")="","",(O23/O24)),INDIRECT("'update Helper'!K"&amp;AD23+1)/100)</f>
        <v/>
      </c>
      <c r="Q23" s="569"/>
      <c r="R23" s="571"/>
      <c r="S23" s="395"/>
      <c r="T23" s="567" t="str">
        <f ca="1">IF(OR(INDIRECT("'update Helper'!K"&amp;AD23+2)="",S23&lt;&gt;0,S24&lt;&gt;0),IF(IFERROR((S23/S24),"")="","",(S23/S24)),INDIRECT("'update Helper'!K"&amp;AD23+2)/100)</f>
        <v/>
      </c>
      <c r="U23" s="569"/>
      <c r="V23" s="571"/>
      <c r="W23" s="395"/>
      <c r="X23" s="567" t="str">
        <f ca="1">IF(OR(INDIRECT("'update Helper'!K"&amp;AD23+3)="",W23&lt;&gt;0,W24&lt;&gt;0),IF(IFERROR((W23/W24),"")="","",(W23/W24)),INDIRECT("'update Helper'!K"&amp;AD23+3)/100)</f>
        <v/>
      </c>
      <c r="Y23" s="569"/>
      <c r="Z23" s="571"/>
      <c r="AA23" s="573"/>
      <c r="AB23" s="253" t="str">
        <f t="array" ref="AB23">IFERROR(IF(INDEX('Reference Records'!$D$21:$D$58,MATCH(LEFT(B23,255),LEFT('Reference Records'!$C$21:$C$58,255),0))=0,"",INDEX('Reference Records'!$D$21:$D$58,MATCH(LEFT(B23,255),LEFT('Reference Records'!$C$21:$C$58,255),0))),"")</f>
        <v/>
      </c>
      <c r="AC23" s="253" t="str">
        <f>B23&amp;C23</f>
        <v/>
      </c>
      <c r="AD23" s="253">
        <f>AD21+'update Helper'!S$2</f>
        <v>384</v>
      </c>
      <c r="AE23" s="253">
        <f t="shared" ref="AE23" si="22">AE21+1</f>
        <v>295</v>
      </c>
      <c r="BA23" s="510" t="str">
        <f t="shared" ref="BA23" si="23">IF(AND(BB23="Continue",BC23="Continue"),"No Error",IF(AND(BB23&lt;&gt;"Continue",BC23="Continue"),BB23,IF(AND(BC23&lt;&gt;"Continue",BB23="Continue"),BC23,CONCATENATE(BB23,CHAR(10),BC23))))</f>
        <v>No Error</v>
      </c>
      <c r="BB23" s="548" t="str" cm="1">
        <f t="array" ref="BB23">IF(ISBLANK(B23),"Continue",(IF(IFERROR(_xlfn.XMATCH(B23,LEFT('Reference Records'!$I$20:$I$55,32768),0),0)&lt;&gt;0,"Continue","Standard Indicator does not exists")))</f>
        <v>Continue</v>
      </c>
      <c r="BC23" s="548" t="str">
        <f t="shared" ref="BC23" si="24">IF(SUM(BD23:BH24)=0, "Continue", "Please Enter Valid Number Only")</f>
        <v>Continue</v>
      </c>
      <c r="BD23" s="442">
        <f t="shared" si="0"/>
        <v>0</v>
      </c>
      <c r="BE23" s="442">
        <f t="shared" si="1"/>
        <v>0</v>
      </c>
      <c r="BF23" s="442">
        <f t="shared" si="2"/>
        <v>0</v>
      </c>
      <c r="BG23" s="442">
        <f t="shared" si="3"/>
        <v>0</v>
      </c>
      <c r="BH23" s="442">
        <f t="shared" si="4"/>
        <v>0</v>
      </c>
      <c r="BI23" s="104"/>
    </row>
    <row r="24" spans="1:61" s="253" customFormat="1" ht="30" customHeight="1" x14ac:dyDescent="0.35">
      <c r="A24" s="531"/>
      <c r="B24" s="574"/>
      <c r="C24" s="574"/>
      <c r="D24" s="207"/>
      <c r="E24" s="576"/>
      <c r="F24" s="574"/>
      <c r="G24" s="574"/>
      <c r="H24" s="556"/>
      <c r="I24" s="578"/>
      <c r="J24" s="574"/>
      <c r="K24" s="305"/>
      <c r="L24" s="568"/>
      <c r="M24" s="570"/>
      <c r="N24" s="572"/>
      <c r="O24" s="305"/>
      <c r="P24" s="568"/>
      <c r="Q24" s="570"/>
      <c r="R24" s="572"/>
      <c r="S24" s="305"/>
      <c r="T24" s="568"/>
      <c r="U24" s="570"/>
      <c r="V24" s="572"/>
      <c r="W24" s="305"/>
      <c r="X24" s="568"/>
      <c r="Y24" s="570"/>
      <c r="Z24" s="572"/>
      <c r="AA24" s="574"/>
      <c r="BA24" s="510"/>
      <c r="BB24" s="548"/>
      <c r="BC24" s="548"/>
      <c r="BD24" s="442">
        <f t="shared" si="0"/>
        <v>0</v>
      </c>
      <c r="BE24" s="442">
        <f t="shared" si="1"/>
        <v>0</v>
      </c>
      <c r="BF24" s="442">
        <f t="shared" si="2"/>
        <v>0</v>
      </c>
      <c r="BG24" s="442">
        <f t="shared" si="3"/>
        <v>0</v>
      </c>
      <c r="BH24" s="442">
        <f t="shared" si="4"/>
        <v>0</v>
      </c>
      <c r="BI24" s="104"/>
    </row>
    <row r="25" spans="1:61" s="253" customFormat="1" ht="30" customHeight="1" x14ac:dyDescent="0.35">
      <c r="A25" s="530">
        <v>9</v>
      </c>
      <c r="B25" s="553"/>
      <c r="C25" s="553"/>
      <c r="D25" s="445"/>
      <c r="E25" s="551" t="str">
        <f ca="1">IF(OR(INDIRECT("'update Helper'!D"&amp;AE25)="",D25&lt;&gt;0,D26&lt;&gt;0),IF(IFERROR((D25/D26),"")="","",(D25/D26)),INDIRECT("'update Helper'!D"&amp;AE25)/100)</f>
        <v/>
      </c>
      <c r="F25" s="553"/>
      <c r="G25" s="553"/>
      <c r="H25" s="555" t="str">
        <f>AB25</f>
        <v/>
      </c>
      <c r="I25" s="563"/>
      <c r="J25" s="553"/>
      <c r="K25" s="445"/>
      <c r="L25" s="557" t="str">
        <f ca="1">IF(OR(INDIRECT("'update Helper'!K"&amp;AD25)="",K25&lt;&gt;0,K26&lt;&gt;0),IF(IFERROR((K25/K26),"")="","",(K25/K26)),INDIRECT("'update Helper'!K"&amp;AD25)/100)</f>
        <v/>
      </c>
      <c r="M25" s="561"/>
      <c r="N25" s="559"/>
      <c r="O25" s="445"/>
      <c r="P25" s="557" t="str">
        <f ca="1">IF(OR(INDIRECT("'update Helper'!K"&amp;AD25+1)="",O25&lt;&gt;0,O26&lt;&gt;0),IF(IFERROR((O25/O26),"")="","",(O25/O26)),INDIRECT("'update Helper'!K"&amp;AD25+1)/100)</f>
        <v/>
      </c>
      <c r="Q25" s="561"/>
      <c r="R25" s="559"/>
      <c r="S25" s="445"/>
      <c r="T25" s="557" t="str">
        <f ca="1">IF(OR(INDIRECT("'update Helper'!K"&amp;AD25+2)="",S25&lt;&gt;0,S26&lt;&gt;0),IF(IFERROR((S25/S26),"")="","",(S25/S26)),INDIRECT("'update Helper'!K"&amp;AD25+2)/100)</f>
        <v/>
      </c>
      <c r="U25" s="561"/>
      <c r="V25" s="559"/>
      <c r="W25" s="445"/>
      <c r="X25" s="557" t="str">
        <f ca="1">IF(OR(INDIRECT("'update Helper'!K"&amp;AD25+3)="",W25&lt;&gt;0,W26&lt;&gt;0),IF(IFERROR((W25/W26),"")="","",(W25/W26)),INDIRECT("'update Helper'!K"&amp;AD25+3)/100)</f>
        <v/>
      </c>
      <c r="Y25" s="561"/>
      <c r="Z25" s="559"/>
      <c r="AA25" s="553"/>
      <c r="AB25" s="253" t="str">
        <f t="array" ref="AB25">IFERROR(IF(INDEX('Reference Records'!$D$21:$D$58,MATCH(LEFT(B25,255),LEFT('Reference Records'!$C$21:$C$58,255),0))=0,"",INDEX('Reference Records'!$D$21:$D$58,MATCH(LEFT(B25,255),LEFT('Reference Records'!$C$21:$C$58,255),0))),"")</f>
        <v/>
      </c>
      <c r="AC25" s="253" t="str">
        <f>B25&amp;C25</f>
        <v/>
      </c>
      <c r="AD25" s="253">
        <f>AD23+'update Helper'!S$2</f>
        <v>392</v>
      </c>
      <c r="AE25" s="253">
        <f t="shared" ref="AE25" si="25">AE23+1</f>
        <v>296</v>
      </c>
      <c r="BA25" s="510" t="str">
        <f t="shared" ref="BA25" si="26">IF(AND(BB25="Continue",BC25="Continue"),"No Error",IF(AND(BB25&lt;&gt;"Continue",BC25="Continue"),BB25,IF(AND(BC25&lt;&gt;"Continue",BB25="Continue"),BC25,CONCATENATE(BB25,CHAR(10),BC25))))</f>
        <v>No Error</v>
      </c>
      <c r="BB25" s="548" t="str" cm="1">
        <f t="array" ref="BB25">IF(ISBLANK(B25),"Continue",(IF(IFERROR(_xlfn.XMATCH(B25,LEFT('Reference Records'!$I$20:$I$55,32768),0),0)&lt;&gt;0,"Continue","Standard Indicator does not exists")))</f>
        <v>Continue</v>
      </c>
      <c r="BC25" s="548" t="str">
        <f t="shared" ref="BC25" si="27">IF(SUM(BD25:BH26)=0, "Continue", "Please Enter Valid Number Only")</f>
        <v>Continue</v>
      </c>
      <c r="BD25" s="442">
        <f t="shared" si="0"/>
        <v>0</v>
      </c>
      <c r="BE25" s="442">
        <f t="shared" si="1"/>
        <v>0</v>
      </c>
      <c r="BF25" s="442">
        <f t="shared" si="2"/>
        <v>0</v>
      </c>
      <c r="BG25" s="442">
        <f t="shared" si="3"/>
        <v>0</v>
      </c>
      <c r="BH25" s="442">
        <f t="shared" si="4"/>
        <v>0</v>
      </c>
      <c r="BI25" s="104"/>
    </row>
    <row r="26" spans="1:61" s="253" customFormat="1" ht="30" customHeight="1" x14ac:dyDescent="0.35">
      <c r="A26" s="531"/>
      <c r="B26" s="554"/>
      <c r="C26" s="554"/>
      <c r="D26" s="446"/>
      <c r="E26" s="552"/>
      <c r="F26" s="554"/>
      <c r="G26" s="554"/>
      <c r="H26" s="556"/>
      <c r="I26" s="564"/>
      <c r="J26" s="554"/>
      <c r="K26" s="446"/>
      <c r="L26" s="558"/>
      <c r="M26" s="562"/>
      <c r="N26" s="560"/>
      <c r="O26" s="446"/>
      <c r="P26" s="558"/>
      <c r="Q26" s="562"/>
      <c r="R26" s="560"/>
      <c r="S26" s="446"/>
      <c r="T26" s="558"/>
      <c r="U26" s="562"/>
      <c r="V26" s="560"/>
      <c r="W26" s="446"/>
      <c r="X26" s="558"/>
      <c r="Y26" s="562"/>
      <c r="Z26" s="560"/>
      <c r="AA26" s="554"/>
      <c r="BA26" s="510"/>
      <c r="BB26" s="548"/>
      <c r="BC26" s="548"/>
      <c r="BD26" s="442">
        <f t="shared" si="0"/>
        <v>0</v>
      </c>
      <c r="BE26" s="442">
        <f t="shared" si="1"/>
        <v>0</v>
      </c>
      <c r="BF26" s="442">
        <f t="shared" si="2"/>
        <v>0</v>
      </c>
      <c r="BG26" s="442">
        <f t="shared" si="3"/>
        <v>0</v>
      </c>
      <c r="BH26" s="442">
        <f t="shared" si="4"/>
        <v>0</v>
      </c>
      <c r="BI26" s="104"/>
    </row>
    <row r="27" spans="1:61" s="253" customFormat="1" ht="30" customHeight="1" x14ac:dyDescent="0.35">
      <c r="A27" s="530">
        <v>10</v>
      </c>
      <c r="B27" s="573"/>
      <c r="C27" s="573"/>
      <c r="D27" s="395"/>
      <c r="E27" s="575" t="str">
        <f ca="1">IF(OR(INDIRECT("'update Helper'!D"&amp;AE27)="",D27&lt;&gt;0,D28&lt;&gt;0),IF(IFERROR((D27/D28),"")="","",(D27/D28)),INDIRECT("'update Helper'!D"&amp;AE27)/100)</f>
        <v/>
      </c>
      <c r="F27" s="573"/>
      <c r="G27" s="573"/>
      <c r="H27" s="555" t="str">
        <f>AB27</f>
        <v/>
      </c>
      <c r="I27" s="577"/>
      <c r="J27" s="573"/>
      <c r="K27" s="395"/>
      <c r="L27" s="567" t="str">
        <f ca="1">IF(OR(INDIRECT("'update Helper'!K"&amp;AD27)="",K27&lt;&gt;0,K28&lt;&gt;0),IF(IFERROR((K27/K28),"")="","",(K27/K28)),INDIRECT("'update Helper'!K"&amp;AD27)/100)</f>
        <v/>
      </c>
      <c r="M27" s="569"/>
      <c r="N27" s="571"/>
      <c r="O27" s="395"/>
      <c r="P27" s="567" t="str">
        <f ca="1">IF(OR(INDIRECT("'update Helper'!K"&amp;AD27+1)="",O27&lt;&gt;0,O28&lt;&gt;0),IF(IFERROR((O27/O28),"")="","",(O27/O28)),INDIRECT("'update Helper'!K"&amp;AD27+1)/100)</f>
        <v/>
      </c>
      <c r="Q27" s="569"/>
      <c r="R27" s="571"/>
      <c r="S27" s="395"/>
      <c r="T27" s="567" t="str">
        <f ca="1">IF(OR(INDIRECT("'update Helper'!K"&amp;AD27+2)="",S27&lt;&gt;0,S28&lt;&gt;0),IF(IFERROR((S27/S28),"")="","",(S27/S28)),INDIRECT("'update Helper'!K"&amp;AD27+2)/100)</f>
        <v/>
      </c>
      <c r="U27" s="569"/>
      <c r="V27" s="571"/>
      <c r="W27" s="396"/>
      <c r="X27" s="567" t="str">
        <f ca="1">IF(OR(INDIRECT("'update Helper'!K"&amp;AD27+3)="",W27&lt;&gt;0,W28&lt;&gt;0),IF(IFERROR((W27/W28),"")="","",(W27/W28)),INDIRECT("'update Helper'!K"&amp;AD27+3)/100)</f>
        <v/>
      </c>
      <c r="Y27" s="569"/>
      <c r="Z27" s="571"/>
      <c r="AA27" s="573"/>
      <c r="AB27" s="253" t="str">
        <f t="array" ref="AB27">IFERROR(IF(INDEX('Reference Records'!$D$21:$D$58,MATCH(LEFT(B27,255),LEFT('Reference Records'!$C$21:$C$58,255),0))=0,"",INDEX('Reference Records'!$D$21:$D$58,MATCH(LEFT(B27,255),LEFT('Reference Records'!$C$21:$C$58,255),0))),"")</f>
        <v/>
      </c>
      <c r="AC27" s="253" t="str">
        <f>B27&amp;C27</f>
        <v/>
      </c>
      <c r="AD27" s="253">
        <f>AD25+'update Helper'!S$2</f>
        <v>400</v>
      </c>
      <c r="AE27" s="253">
        <f t="shared" ref="AE27" si="28">AE25+1</f>
        <v>297</v>
      </c>
      <c r="BA27" s="510" t="str">
        <f t="shared" ref="BA27" si="29">IF(AND(BB27="Continue",BC27="Continue"),"No Error",IF(AND(BB27&lt;&gt;"Continue",BC27="Continue"),BB27,IF(AND(BC27&lt;&gt;"Continue",BB27="Continue"),BC27,CONCATENATE(BB27,CHAR(10),BC27))))</f>
        <v>No Error</v>
      </c>
      <c r="BB27" s="548" t="str" cm="1">
        <f t="array" ref="BB27">IF(ISBLANK(B27),"Continue",(IF(IFERROR(_xlfn.XMATCH(B27,LEFT('Reference Records'!$I$20:$I$55,32768),0),0)&lt;&gt;0,"Continue","Standard Indicator does not exists")))</f>
        <v>Continue</v>
      </c>
      <c r="BC27" s="548" t="str">
        <f t="shared" ref="BC27" si="30">IF(SUM(BD27:BH28)=0, "Continue", "Please Enter Valid Number Only")</f>
        <v>Continue</v>
      </c>
      <c r="BD27" s="442">
        <f t="shared" si="0"/>
        <v>0</v>
      </c>
      <c r="BE27" s="442">
        <f t="shared" si="1"/>
        <v>0</v>
      </c>
      <c r="BF27" s="442">
        <f t="shared" si="2"/>
        <v>0</v>
      </c>
      <c r="BG27" s="442">
        <f t="shared" si="3"/>
        <v>0</v>
      </c>
      <c r="BH27" s="442">
        <f t="shared" si="4"/>
        <v>0</v>
      </c>
      <c r="BI27" s="104"/>
    </row>
    <row r="28" spans="1:61" s="253" customFormat="1" ht="30" customHeight="1" x14ac:dyDescent="0.35">
      <c r="A28" s="531"/>
      <c r="B28" s="574"/>
      <c r="C28" s="574"/>
      <c r="D28" s="207"/>
      <c r="E28" s="576"/>
      <c r="F28" s="574"/>
      <c r="G28" s="574"/>
      <c r="H28" s="556"/>
      <c r="I28" s="578"/>
      <c r="J28" s="574"/>
      <c r="K28" s="305"/>
      <c r="L28" s="568"/>
      <c r="M28" s="570"/>
      <c r="N28" s="572"/>
      <c r="O28" s="305"/>
      <c r="P28" s="568"/>
      <c r="Q28" s="570"/>
      <c r="R28" s="572"/>
      <c r="S28" s="305"/>
      <c r="T28" s="568"/>
      <c r="U28" s="570"/>
      <c r="V28" s="572"/>
      <c r="W28" s="305"/>
      <c r="X28" s="568"/>
      <c r="Y28" s="570"/>
      <c r="Z28" s="572"/>
      <c r="AA28" s="574"/>
      <c r="BA28" s="510"/>
      <c r="BB28" s="548"/>
      <c r="BC28" s="548"/>
      <c r="BD28" s="442">
        <f t="shared" si="0"/>
        <v>0</v>
      </c>
      <c r="BE28" s="442">
        <f t="shared" si="1"/>
        <v>0</v>
      </c>
      <c r="BF28" s="442">
        <f t="shared" si="2"/>
        <v>0</v>
      </c>
      <c r="BG28" s="442">
        <f t="shared" si="3"/>
        <v>0</v>
      </c>
      <c r="BH28" s="442">
        <f t="shared" si="4"/>
        <v>0</v>
      </c>
      <c r="BI28" s="104"/>
    </row>
    <row r="29" spans="1:61" s="253" customFormat="1" ht="30" customHeight="1" x14ac:dyDescent="0.35">
      <c r="A29" s="530">
        <v>11</v>
      </c>
      <c r="B29" s="553"/>
      <c r="C29" s="553"/>
      <c r="D29" s="445"/>
      <c r="E29" s="551" t="str">
        <f ca="1">IF(OR(INDIRECT("'update Helper'!D"&amp;AE29)="",D29&lt;&gt;0,D30&lt;&gt;0),IF(IFERROR((D29/D30),"")="","",(D29/D30)),INDIRECT("'update Helper'!D"&amp;AE29)/100)</f>
        <v/>
      </c>
      <c r="F29" s="553"/>
      <c r="G29" s="553"/>
      <c r="H29" s="555" t="str">
        <f>AB29</f>
        <v/>
      </c>
      <c r="I29" s="563"/>
      <c r="J29" s="553"/>
      <c r="K29" s="445"/>
      <c r="L29" s="557" t="str">
        <f ca="1">IF(OR(INDIRECT("'update Helper'!K"&amp;AD29)="",K29&lt;&gt;0,K30&lt;&gt;0),IF(IFERROR((K29/K30),"")="","",(K29/K30)),INDIRECT("'update Helper'!K"&amp;AD29)/100)</f>
        <v/>
      </c>
      <c r="M29" s="561"/>
      <c r="N29" s="559"/>
      <c r="O29" s="445"/>
      <c r="P29" s="557" t="str">
        <f ca="1">IF(OR(INDIRECT("'update Helper'!K"&amp;AD29+1)="",O29&lt;&gt;0,O30&lt;&gt;0),IF(IFERROR((O29/O30),"")="","",(O29/O30)),INDIRECT("'update Helper'!K"&amp;AD29+1)/100)</f>
        <v/>
      </c>
      <c r="Q29" s="561"/>
      <c r="R29" s="559"/>
      <c r="S29" s="445"/>
      <c r="T29" s="557" t="str">
        <f ca="1">IF(OR(INDIRECT("'update Helper'!K"&amp;AD29+2)="",S29&lt;&gt;0,S30&lt;&gt;0),IF(IFERROR((S29/S30),"")="","",(S29/S30)),INDIRECT("'update Helper'!K"&amp;AD29+2)/100)</f>
        <v/>
      </c>
      <c r="U29" s="561"/>
      <c r="V29" s="559"/>
      <c r="W29" s="445"/>
      <c r="X29" s="557" t="str">
        <f ca="1">IF(OR(INDIRECT("'update Helper'!K"&amp;AD29+3)="",W29&lt;&gt;0,W30&lt;&gt;0),IF(IFERROR((W29/W30),"")="","",(W29/W30)),INDIRECT("'update Helper'!K"&amp;AD29+3)/100)</f>
        <v/>
      </c>
      <c r="Y29" s="561"/>
      <c r="Z29" s="559"/>
      <c r="AA29" s="553"/>
      <c r="AB29" s="253" t="str">
        <f t="array" ref="AB29">IFERROR(IF(INDEX('Reference Records'!$D$21:$D$58,MATCH(LEFT(B29,255),LEFT('Reference Records'!$C$21:$C$58,255),0))=0,"",INDEX('Reference Records'!$D$21:$D$58,MATCH(LEFT(B29,255),LEFT('Reference Records'!$C$21:$C$58,255),0))),"")</f>
        <v/>
      </c>
      <c r="AC29" s="253" t="str">
        <f>B29&amp;C29</f>
        <v/>
      </c>
      <c r="AD29" s="253">
        <f>AD27+'update Helper'!S$2</f>
        <v>408</v>
      </c>
      <c r="AE29" s="253">
        <f t="shared" ref="AE29" si="31">AE27+1</f>
        <v>298</v>
      </c>
      <c r="BA29" s="510" t="str">
        <f t="shared" ref="BA29" si="32">IF(AND(BB29="Continue",BC29="Continue"),"No Error",IF(AND(BB29&lt;&gt;"Continue",BC29="Continue"),BB29,IF(AND(BC29&lt;&gt;"Continue",BB29="Continue"),BC29,CONCATENATE(BB29,CHAR(10),BC29))))</f>
        <v>No Error</v>
      </c>
      <c r="BB29" s="548" t="str" cm="1">
        <f t="array" ref="BB29">IF(ISBLANK(B29),"Continue",(IF(IFERROR(_xlfn.XMATCH(B29,LEFT('Reference Records'!$I$20:$I$55,32768),0),0)&lt;&gt;0,"Continue","Standard Indicator does not exists")))</f>
        <v>Continue</v>
      </c>
      <c r="BC29" s="548" t="str">
        <f t="shared" ref="BC29" si="33">IF(SUM(BD29:BH30)=0, "Continue", "Please Enter Valid Number Only")</f>
        <v>Continue</v>
      </c>
      <c r="BD29" s="442">
        <f t="shared" si="0"/>
        <v>0</v>
      </c>
      <c r="BE29" s="442">
        <f t="shared" si="1"/>
        <v>0</v>
      </c>
      <c r="BF29" s="442">
        <f t="shared" si="2"/>
        <v>0</v>
      </c>
      <c r="BG29" s="442">
        <f t="shared" si="3"/>
        <v>0</v>
      </c>
      <c r="BH29" s="442">
        <f t="shared" si="4"/>
        <v>0</v>
      </c>
      <c r="BI29" s="104"/>
    </row>
    <row r="30" spans="1:61" s="253" customFormat="1" ht="30" customHeight="1" x14ac:dyDescent="0.35">
      <c r="A30" s="531"/>
      <c r="B30" s="554"/>
      <c r="C30" s="554"/>
      <c r="D30" s="446"/>
      <c r="E30" s="552"/>
      <c r="F30" s="554"/>
      <c r="G30" s="554"/>
      <c r="H30" s="556"/>
      <c r="I30" s="564"/>
      <c r="J30" s="554"/>
      <c r="K30" s="446"/>
      <c r="L30" s="558"/>
      <c r="M30" s="562"/>
      <c r="N30" s="560"/>
      <c r="O30" s="446"/>
      <c r="P30" s="558"/>
      <c r="Q30" s="562"/>
      <c r="R30" s="560"/>
      <c r="S30" s="446"/>
      <c r="T30" s="558"/>
      <c r="U30" s="562"/>
      <c r="V30" s="560"/>
      <c r="W30" s="446"/>
      <c r="X30" s="558"/>
      <c r="Y30" s="562"/>
      <c r="Z30" s="560"/>
      <c r="AA30" s="554"/>
      <c r="BA30" s="510"/>
      <c r="BB30" s="548"/>
      <c r="BC30" s="548"/>
      <c r="BD30" s="442">
        <f t="shared" si="0"/>
        <v>0</v>
      </c>
      <c r="BE30" s="442">
        <f t="shared" si="1"/>
        <v>0</v>
      </c>
      <c r="BF30" s="442">
        <f t="shared" si="2"/>
        <v>0</v>
      </c>
      <c r="BG30" s="442">
        <f t="shared" si="3"/>
        <v>0</v>
      </c>
      <c r="BH30" s="442">
        <f t="shared" si="4"/>
        <v>0</v>
      </c>
      <c r="BI30" s="104"/>
    </row>
    <row r="31" spans="1:61" s="253" customFormat="1" ht="30" customHeight="1" x14ac:dyDescent="0.35">
      <c r="A31" s="530">
        <v>12</v>
      </c>
      <c r="B31" s="573"/>
      <c r="C31" s="573"/>
      <c r="D31" s="395"/>
      <c r="E31" s="575" t="str">
        <f ca="1">IF(OR(INDIRECT("'update Helper'!D"&amp;AE31)="",D31&lt;&gt;0,D32&lt;&gt;0),IF(IFERROR((D31/D32),"")="","",(D31/D32)),INDIRECT("'update Helper'!D"&amp;AE31)/100)</f>
        <v/>
      </c>
      <c r="F31" s="573"/>
      <c r="G31" s="573"/>
      <c r="H31" s="555" t="str">
        <f>AB31</f>
        <v/>
      </c>
      <c r="I31" s="577"/>
      <c r="J31" s="573"/>
      <c r="K31" s="395"/>
      <c r="L31" s="567" t="str">
        <f ca="1">IF(OR(INDIRECT("'update Helper'!K"&amp;AD31)="",K31&lt;&gt;0,K32&lt;&gt;0),IF(IFERROR((K31/K32),"")="","",(K31/K32)),INDIRECT("'update Helper'!K"&amp;AD31)/100)</f>
        <v/>
      </c>
      <c r="M31" s="569"/>
      <c r="N31" s="571"/>
      <c r="O31" s="395"/>
      <c r="P31" s="567" t="str">
        <f ca="1">IF(OR(INDIRECT("'update Helper'!K"&amp;AD31+1)="",O31&lt;&gt;0,O32&lt;&gt;0),IF(IFERROR((O31/O32),"")="","",(O31/O32)),INDIRECT("'update Helper'!K"&amp;AD31+1)/100)</f>
        <v/>
      </c>
      <c r="Q31" s="569"/>
      <c r="R31" s="571"/>
      <c r="S31" s="395"/>
      <c r="T31" s="567" t="str">
        <f ca="1">IF(OR(INDIRECT("'update Helper'!K"&amp;AD31+2)="",S31&lt;&gt;0,S32&lt;&gt;0),IF(IFERROR((S31/S32),"")="","",(S31/S32)),INDIRECT("'update Helper'!K"&amp;AD31+2)/100)</f>
        <v/>
      </c>
      <c r="U31" s="569"/>
      <c r="V31" s="571"/>
      <c r="W31" s="395"/>
      <c r="X31" s="567" t="str">
        <f ca="1">IF(OR(INDIRECT("'update Helper'!K"&amp;AD31+3)="",W31&lt;&gt;0,W32&lt;&gt;0),IF(IFERROR((W31/W32),"")="","",(W31/W32)),INDIRECT("'update Helper'!K"&amp;AD31+3)/100)</f>
        <v/>
      </c>
      <c r="Y31" s="569"/>
      <c r="Z31" s="571"/>
      <c r="AA31" s="573"/>
      <c r="AB31" s="253" t="str">
        <f t="array" ref="AB31">IFERROR(IF(INDEX('Reference Records'!$D$21:$D$58,MATCH(LEFT(B31,255),LEFT('Reference Records'!$C$21:$C$58,255),0))=0,"",INDEX('Reference Records'!$D$21:$D$58,MATCH(LEFT(B31,255),LEFT('Reference Records'!$C$21:$C$58,255),0))),"")</f>
        <v/>
      </c>
      <c r="AC31" s="253" t="str">
        <f>B31&amp;C31</f>
        <v/>
      </c>
      <c r="AD31" s="253">
        <f>AD29+'update Helper'!S$2</f>
        <v>416</v>
      </c>
      <c r="AE31" s="253">
        <f t="shared" ref="AE31" si="34">AE29+1</f>
        <v>299</v>
      </c>
      <c r="BA31" s="510" t="str">
        <f t="shared" ref="BA31" si="35">IF(AND(BB31="Continue",BC31="Continue"),"No Error",IF(AND(BB31&lt;&gt;"Continue",BC31="Continue"),BB31,IF(AND(BC31&lt;&gt;"Continue",BB31="Continue"),BC31,CONCATENATE(BB31,CHAR(10),BC31))))</f>
        <v>No Error</v>
      </c>
      <c r="BB31" s="548" t="str" cm="1">
        <f t="array" ref="BB31">IF(ISBLANK(B31),"Continue",(IF(IFERROR(_xlfn.XMATCH(B31,LEFT('Reference Records'!$I$20:$I$55,32768),0),0)&lt;&gt;0,"Continue","Standard Indicator does not exists")))</f>
        <v>Continue</v>
      </c>
      <c r="BC31" s="548" t="str">
        <f t="shared" ref="BC31" si="36">IF(SUM(BD31:BH32)=0, "Continue", "Please Enter Valid Number Only")</f>
        <v>Continue</v>
      </c>
      <c r="BD31" s="442">
        <f t="shared" si="0"/>
        <v>0</v>
      </c>
      <c r="BE31" s="442">
        <f t="shared" si="1"/>
        <v>0</v>
      </c>
      <c r="BF31" s="442">
        <f t="shared" si="2"/>
        <v>0</v>
      </c>
      <c r="BG31" s="442">
        <f t="shared" si="3"/>
        <v>0</v>
      </c>
      <c r="BH31" s="442">
        <f t="shared" si="4"/>
        <v>0</v>
      </c>
      <c r="BI31" s="104"/>
    </row>
    <row r="32" spans="1:61" s="253" customFormat="1" ht="30" customHeight="1" x14ac:dyDescent="0.35">
      <c r="A32" s="531"/>
      <c r="B32" s="574"/>
      <c r="C32" s="574"/>
      <c r="D32" s="207"/>
      <c r="E32" s="576"/>
      <c r="F32" s="574"/>
      <c r="G32" s="574"/>
      <c r="H32" s="556"/>
      <c r="I32" s="578"/>
      <c r="J32" s="574"/>
      <c r="K32" s="305"/>
      <c r="L32" s="568"/>
      <c r="M32" s="570"/>
      <c r="N32" s="572"/>
      <c r="O32" s="305"/>
      <c r="P32" s="568"/>
      <c r="Q32" s="570"/>
      <c r="R32" s="572"/>
      <c r="S32" s="305"/>
      <c r="T32" s="568"/>
      <c r="U32" s="570"/>
      <c r="V32" s="572"/>
      <c r="W32" s="305"/>
      <c r="X32" s="568"/>
      <c r="Y32" s="570"/>
      <c r="Z32" s="572"/>
      <c r="AA32" s="574"/>
      <c r="BA32" s="510"/>
      <c r="BB32" s="548"/>
      <c r="BC32" s="548"/>
      <c r="BD32" s="442">
        <f t="shared" si="0"/>
        <v>0</v>
      </c>
      <c r="BE32" s="442">
        <f t="shared" si="1"/>
        <v>0</v>
      </c>
      <c r="BF32" s="442">
        <f t="shared" si="2"/>
        <v>0</v>
      </c>
      <c r="BG32" s="442">
        <f t="shared" si="3"/>
        <v>0</v>
      </c>
      <c r="BH32" s="442">
        <f t="shared" si="4"/>
        <v>0</v>
      </c>
      <c r="BI32" s="104"/>
    </row>
    <row r="33" spans="1:61" s="253" customFormat="1" ht="30" customHeight="1" x14ac:dyDescent="0.35">
      <c r="A33" s="530">
        <v>13</v>
      </c>
      <c r="B33" s="553"/>
      <c r="C33" s="553"/>
      <c r="D33" s="445"/>
      <c r="E33" s="551" t="str">
        <f ca="1">IF(OR(INDIRECT("'update Helper'!D"&amp;AE33)="",D33&lt;&gt;0,D34&lt;&gt;0),IF(IFERROR((D33/D34),"")="","",(D33/D34)),INDIRECT("'update Helper'!D"&amp;AE33)/100)</f>
        <v/>
      </c>
      <c r="F33" s="553"/>
      <c r="G33" s="553"/>
      <c r="H33" s="555" t="str">
        <f>AB33</f>
        <v/>
      </c>
      <c r="I33" s="563"/>
      <c r="J33" s="553"/>
      <c r="K33" s="445"/>
      <c r="L33" s="557" t="str">
        <f ca="1">IF(OR(INDIRECT("'update Helper'!K"&amp;AD33)="",K33&lt;&gt;0,K34&lt;&gt;0),IF(IFERROR((K33/K34),"")="","",(K33/K34)),INDIRECT("'update Helper'!K"&amp;AD33)/100)</f>
        <v/>
      </c>
      <c r="M33" s="561"/>
      <c r="N33" s="559"/>
      <c r="O33" s="445"/>
      <c r="P33" s="557" t="str">
        <f ca="1">IF(OR(INDIRECT("'update Helper'!K"&amp;AD33+1)="",O33&lt;&gt;0,O34&lt;&gt;0),IF(IFERROR((O33/O34),"")="","",(O33/O34)),INDIRECT("'update Helper'!K"&amp;AD33+1)/100)</f>
        <v/>
      </c>
      <c r="Q33" s="561"/>
      <c r="R33" s="559"/>
      <c r="S33" s="445"/>
      <c r="T33" s="557" t="str">
        <f ca="1">IF(OR(INDIRECT("'update Helper'!K"&amp;AD33+2)="",S33&lt;&gt;0,S34&lt;&gt;0),IF(IFERROR((S33/S34),"")="","",(S33/S34)),INDIRECT("'update Helper'!K"&amp;AD33+2)/100)</f>
        <v/>
      </c>
      <c r="U33" s="561"/>
      <c r="V33" s="559"/>
      <c r="W33" s="445"/>
      <c r="X33" s="557" t="str">
        <f ca="1">IF(OR(INDIRECT("'update Helper'!K"&amp;AD33+3)="",W33&lt;&gt;0,W34&lt;&gt;0),IF(IFERROR((W33/W34),"")="","",(W33/W34)),INDIRECT("'update Helper'!K"&amp;AD33+3)/100)</f>
        <v/>
      </c>
      <c r="Y33" s="561"/>
      <c r="Z33" s="559"/>
      <c r="AA33" s="553"/>
      <c r="AB33" s="253" t="str">
        <f t="array" ref="AB33">IFERROR(IF(INDEX('Reference Records'!$D$21:$D$58,MATCH(LEFT(B33,255),LEFT('Reference Records'!$C$21:$C$58,255),0))=0,"",INDEX('Reference Records'!$D$21:$D$58,MATCH(LEFT(B33,255),LEFT('Reference Records'!$C$21:$C$58,255),0))),"")</f>
        <v/>
      </c>
      <c r="AC33" s="253" t="str">
        <f>B33&amp;C33</f>
        <v/>
      </c>
      <c r="AD33" s="253">
        <f>AD31+'update Helper'!S$2</f>
        <v>424</v>
      </c>
      <c r="AE33" s="253">
        <f t="shared" ref="AE33" si="37">AE31+1</f>
        <v>300</v>
      </c>
      <c r="BA33" s="510" t="str">
        <f t="shared" ref="BA33" si="38">IF(AND(BB33="Continue",BC33="Continue"),"No Error",IF(AND(BB33&lt;&gt;"Continue",BC33="Continue"),BB33,IF(AND(BC33&lt;&gt;"Continue",BB33="Continue"),BC33,CONCATENATE(BB33,CHAR(10),BC33))))</f>
        <v>No Error</v>
      </c>
      <c r="BB33" s="548" t="str" cm="1">
        <f t="array" ref="BB33">IF(ISBLANK(B33),"Continue",(IF(IFERROR(_xlfn.XMATCH(B33,LEFT('Reference Records'!$I$20:$I$55,32768),0),0)&lt;&gt;0,"Continue","Standard Indicator does not exists")))</f>
        <v>Continue</v>
      </c>
      <c r="BC33" s="548" t="str">
        <f t="shared" ref="BC33" si="39">IF(SUM(BD33:BH34)=0, "Continue", "Please Enter Valid Number Only")</f>
        <v>Continue</v>
      </c>
      <c r="BD33" s="442">
        <f t="shared" si="0"/>
        <v>0</v>
      </c>
      <c r="BE33" s="442">
        <f t="shared" si="1"/>
        <v>0</v>
      </c>
      <c r="BF33" s="442">
        <f t="shared" si="2"/>
        <v>0</v>
      </c>
      <c r="BG33" s="442">
        <f t="shared" si="3"/>
        <v>0</v>
      </c>
      <c r="BH33" s="442">
        <f t="shared" si="4"/>
        <v>0</v>
      </c>
      <c r="BI33" s="104"/>
    </row>
    <row r="34" spans="1:61" s="253" customFormat="1" ht="30" customHeight="1" x14ac:dyDescent="0.35">
      <c r="A34" s="531"/>
      <c r="B34" s="554"/>
      <c r="C34" s="554"/>
      <c r="D34" s="446"/>
      <c r="E34" s="552"/>
      <c r="F34" s="554"/>
      <c r="G34" s="554"/>
      <c r="H34" s="556"/>
      <c r="I34" s="564"/>
      <c r="J34" s="554"/>
      <c r="K34" s="446"/>
      <c r="L34" s="558"/>
      <c r="M34" s="562"/>
      <c r="N34" s="560"/>
      <c r="O34" s="446"/>
      <c r="P34" s="558"/>
      <c r="Q34" s="562"/>
      <c r="R34" s="560"/>
      <c r="S34" s="446"/>
      <c r="T34" s="558"/>
      <c r="U34" s="562"/>
      <c r="V34" s="560"/>
      <c r="W34" s="446"/>
      <c r="X34" s="558"/>
      <c r="Y34" s="562"/>
      <c r="Z34" s="560"/>
      <c r="AA34" s="554"/>
      <c r="BA34" s="510"/>
      <c r="BB34" s="548"/>
      <c r="BC34" s="548"/>
      <c r="BD34" s="442">
        <f t="shared" si="0"/>
        <v>0</v>
      </c>
      <c r="BE34" s="442">
        <f t="shared" si="1"/>
        <v>0</v>
      </c>
      <c r="BF34" s="442">
        <f t="shared" si="2"/>
        <v>0</v>
      </c>
      <c r="BG34" s="442">
        <f t="shared" si="3"/>
        <v>0</v>
      </c>
      <c r="BH34" s="442">
        <f t="shared" si="4"/>
        <v>0</v>
      </c>
      <c r="BI34" s="104"/>
    </row>
    <row r="35" spans="1:61" s="253" customFormat="1" ht="30" customHeight="1" x14ac:dyDescent="0.35">
      <c r="A35" s="530">
        <v>14</v>
      </c>
      <c r="B35" s="573"/>
      <c r="C35" s="573"/>
      <c r="D35" s="395"/>
      <c r="E35" s="575" t="str">
        <f ca="1">IF(OR(INDIRECT("'update Helper'!D"&amp;AE35)="",D35&lt;&gt;0,D36&lt;&gt;0),IF(IFERROR((D35/D36),"")="","",(D35/D36)),INDIRECT("'update Helper'!D"&amp;AE35)/100)</f>
        <v/>
      </c>
      <c r="F35" s="573"/>
      <c r="G35" s="573"/>
      <c r="H35" s="555" t="str">
        <f>AB35</f>
        <v/>
      </c>
      <c r="I35" s="577"/>
      <c r="J35" s="573"/>
      <c r="K35" s="395"/>
      <c r="L35" s="567" t="str">
        <f ca="1">IF(OR(INDIRECT("'update Helper'!K"&amp;AD35)="",K35&lt;&gt;0,K36&lt;&gt;0),IF(IFERROR((K35/K36),"")="","",(K35/K36)),INDIRECT("'update Helper'!K"&amp;AD35)/100)</f>
        <v/>
      </c>
      <c r="M35" s="569"/>
      <c r="N35" s="571"/>
      <c r="O35" s="395"/>
      <c r="P35" s="567" t="str">
        <f ca="1">IF(OR(INDIRECT("'update Helper'!K"&amp;AD35+1)="",O35&lt;&gt;0,O36&lt;&gt;0),IF(IFERROR((O35/O36),"")="","",(O35/O36)),INDIRECT("'update Helper'!K"&amp;AD35+1)/100)</f>
        <v/>
      </c>
      <c r="Q35" s="569"/>
      <c r="R35" s="571"/>
      <c r="S35" s="395"/>
      <c r="T35" s="567" t="str">
        <f ca="1">IF(OR(INDIRECT("'update Helper'!K"&amp;AD35+2)="",S35&lt;&gt;0,S36&lt;&gt;0),IF(IFERROR((S35/S36),"")="","",(S35/S36)),INDIRECT("'update Helper'!K"&amp;AD35+2)/100)</f>
        <v/>
      </c>
      <c r="U35" s="569"/>
      <c r="V35" s="571"/>
      <c r="W35" s="395"/>
      <c r="X35" s="567" t="str">
        <f ca="1">IF(OR(INDIRECT("'update Helper'!K"&amp;AD35+3)="",W35&lt;&gt;0,W36&lt;&gt;0),IF(IFERROR((W35/W36),"")="","",(W35/W36)),INDIRECT("'update Helper'!K"&amp;AD35+3)/100)</f>
        <v/>
      </c>
      <c r="Y35" s="569"/>
      <c r="Z35" s="571"/>
      <c r="AA35" s="573"/>
      <c r="AB35" s="253" t="str">
        <f t="array" ref="AB35">IFERROR(IF(INDEX('Reference Records'!$D$21:$D$58,MATCH(LEFT(B35,255),LEFT('Reference Records'!$C$21:$C$58,255),0))=0,"",INDEX('Reference Records'!$D$21:$D$58,MATCH(LEFT(B35,255),LEFT('Reference Records'!$C$21:$C$58,255),0))),"")</f>
        <v/>
      </c>
      <c r="AC35" s="253" t="str">
        <f>B35&amp;C35</f>
        <v/>
      </c>
      <c r="AD35" s="253">
        <f>AD33+'update Helper'!S$2</f>
        <v>432</v>
      </c>
      <c r="AE35" s="253">
        <f t="shared" ref="AE35" si="40">AE33+1</f>
        <v>301</v>
      </c>
      <c r="BA35" s="510" t="str">
        <f t="shared" ref="BA35" si="41">IF(AND(BB35="Continue",BC35="Continue"),"No Error",IF(AND(BB35&lt;&gt;"Continue",BC35="Continue"),BB35,IF(AND(BC35&lt;&gt;"Continue",BB35="Continue"),BC35,CONCATENATE(BB35,CHAR(10),BC35))))</f>
        <v>No Error</v>
      </c>
      <c r="BB35" s="548" t="str" cm="1">
        <f t="array" ref="BB35">IF(ISBLANK(B35),"Continue",(IF(IFERROR(_xlfn.XMATCH(B35,LEFT('Reference Records'!$I$20:$I$55,32768),0),0)&lt;&gt;0,"Continue","Standard Indicator does not exists")))</f>
        <v>Continue</v>
      </c>
      <c r="BC35" s="548" t="str">
        <f t="shared" ref="BC35" si="42">IF(SUM(BD35:BH36)=0, "Continue", "Please Enter Valid Number Only")</f>
        <v>Continue</v>
      </c>
      <c r="BD35" s="442">
        <f t="shared" si="0"/>
        <v>0</v>
      </c>
      <c r="BE35" s="442">
        <f t="shared" si="1"/>
        <v>0</v>
      </c>
      <c r="BF35" s="442">
        <f t="shared" si="2"/>
        <v>0</v>
      </c>
      <c r="BG35" s="442">
        <f t="shared" si="3"/>
        <v>0</v>
      </c>
      <c r="BH35" s="442">
        <f t="shared" si="4"/>
        <v>0</v>
      </c>
      <c r="BI35" s="104"/>
    </row>
    <row r="36" spans="1:61" s="253" customFormat="1" ht="30" customHeight="1" x14ac:dyDescent="0.35">
      <c r="A36" s="531"/>
      <c r="B36" s="574"/>
      <c r="C36" s="574"/>
      <c r="D36" s="207"/>
      <c r="E36" s="576"/>
      <c r="F36" s="574"/>
      <c r="G36" s="574"/>
      <c r="H36" s="556"/>
      <c r="I36" s="578"/>
      <c r="J36" s="574"/>
      <c r="K36" s="305"/>
      <c r="L36" s="568"/>
      <c r="M36" s="570"/>
      <c r="N36" s="572"/>
      <c r="O36" s="305"/>
      <c r="P36" s="568"/>
      <c r="Q36" s="570"/>
      <c r="R36" s="572"/>
      <c r="S36" s="305"/>
      <c r="T36" s="568"/>
      <c r="U36" s="570"/>
      <c r="V36" s="572"/>
      <c r="W36" s="305"/>
      <c r="X36" s="568"/>
      <c r="Y36" s="570"/>
      <c r="Z36" s="572"/>
      <c r="AA36" s="574"/>
      <c r="BA36" s="510"/>
      <c r="BB36" s="548"/>
      <c r="BC36" s="548"/>
      <c r="BD36" s="442">
        <f t="shared" si="0"/>
        <v>0</v>
      </c>
      <c r="BE36" s="442">
        <f t="shared" si="1"/>
        <v>0</v>
      </c>
      <c r="BF36" s="442">
        <f t="shared" si="2"/>
        <v>0</v>
      </c>
      <c r="BG36" s="442">
        <f t="shared" si="3"/>
        <v>0</v>
      </c>
      <c r="BH36" s="442">
        <f t="shared" si="4"/>
        <v>0</v>
      </c>
      <c r="BI36" s="104"/>
    </row>
    <row r="37" spans="1:61" s="253" customFormat="1" ht="30" customHeight="1" x14ac:dyDescent="0.35">
      <c r="A37" s="530">
        <v>15</v>
      </c>
      <c r="B37" s="553"/>
      <c r="C37" s="553"/>
      <c r="D37" s="445"/>
      <c r="E37" s="551" t="str">
        <f ca="1">IF(OR(INDIRECT("'update Helper'!D"&amp;AE37)="",D37&lt;&gt;0,D38&lt;&gt;0),IF(IFERROR((D37/D38),"")="","",(D37/D38)),INDIRECT("'update Helper'!D"&amp;AE37)/100)</f>
        <v/>
      </c>
      <c r="F37" s="553"/>
      <c r="G37" s="553"/>
      <c r="H37" s="555" t="str">
        <f>AB37</f>
        <v/>
      </c>
      <c r="I37" s="563"/>
      <c r="J37" s="553"/>
      <c r="K37" s="445"/>
      <c r="L37" s="557" t="str">
        <f ca="1">IF(OR(INDIRECT("'update Helper'!K"&amp;AD37)="",K37&lt;&gt;0,K38&lt;&gt;0),IF(IFERROR((K37/K38),"")="","",(K37/K38)),INDIRECT("'update Helper'!K"&amp;AD37)/100)</f>
        <v/>
      </c>
      <c r="M37" s="561"/>
      <c r="N37" s="559"/>
      <c r="O37" s="445"/>
      <c r="P37" s="557" t="str">
        <f ca="1">IF(OR(INDIRECT("'update Helper'!K"&amp;AD37+1)="",O37&lt;&gt;0,O38&lt;&gt;0),IF(IFERROR((O37/O38),"")="","",(O37/O38)),INDIRECT("'update Helper'!K"&amp;AD37+1)/100)</f>
        <v/>
      </c>
      <c r="Q37" s="561"/>
      <c r="R37" s="559"/>
      <c r="S37" s="445"/>
      <c r="T37" s="557" t="str">
        <f ca="1">IF(OR(INDIRECT("'update Helper'!K"&amp;AD37+2)="",S37&lt;&gt;0,S38&lt;&gt;0),IF(IFERROR((S37/S38),"")="","",(S37/S38)),INDIRECT("'update Helper'!K"&amp;AD37+2)/100)</f>
        <v/>
      </c>
      <c r="U37" s="561"/>
      <c r="V37" s="559"/>
      <c r="W37" s="445"/>
      <c r="X37" s="557" t="str">
        <f ca="1">IF(OR(INDIRECT("'update Helper'!K"&amp;AD37+3)="",W37&lt;&gt;0,W38&lt;&gt;0),IF(IFERROR((W37/W38),"")="","",(W37/W38)),INDIRECT("'update Helper'!K"&amp;AD37+3)/100)</f>
        <v/>
      </c>
      <c r="Y37" s="561"/>
      <c r="Z37" s="559"/>
      <c r="AA37" s="553"/>
      <c r="AB37" s="253" t="str">
        <f t="array" ref="AB37">IFERROR(IF(INDEX('Reference Records'!$D$21:$D$58,MATCH(LEFT(B37,255),LEFT('Reference Records'!$C$21:$C$58,255),0))=0,"",INDEX('Reference Records'!$D$21:$D$58,MATCH(LEFT(B37,255),LEFT('Reference Records'!$C$21:$C$58,255),0))),"")</f>
        <v/>
      </c>
      <c r="AC37" s="253" t="str">
        <f>B37&amp;C37</f>
        <v/>
      </c>
      <c r="AD37" s="253">
        <f>AD35+'update Helper'!S$2</f>
        <v>440</v>
      </c>
      <c r="AE37" s="253">
        <f t="shared" ref="AE37" si="43">AE35+1</f>
        <v>302</v>
      </c>
      <c r="BA37" s="510" t="str">
        <f t="shared" ref="BA37" si="44">IF(AND(BB37="Continue",BC37="Continue"),"No Error",IF(AND(BB37&lt;&gt;"Continue",BC37="Continue"),BB37,IF(AND(BC37&lt;&gt;"Continue",BB37="Continue"),BC37,CONCATENATE(BB37,CHAR(10),BC37))))</f>
        <v>No Error</v>
      </c>
      <c r="BB37" s="548" t="str" cm="1">
        <f t="array" ref="BB37">IF(ISBLANK(B37),"Continue",(IF(IFERROR(_xlfn.XMATCH(B37,LEFT('Reference Records'!$I$20:$I$55,32768),0),0)&lt;&gt;0,"Continue","Standard Indicator does not exists")))</f>
        <v>Continue</v>
      </c>
      <c r="BC37" s="548" t="str">
        <f t="shared" ref="BC37" si="45">IF(SUM(BD37:BH38)=0, "Continue", "Please Enter Valid Number Only")</f>
        <v>Continue</v>
      </c>
      <c r="BD37" s="442">
        <f t="shared" si="0"/>
        <v>0</v>
      </c>
      <c r="BE37" s="442">
        <f t="shared" si="1"/>
        <v>0</v>
      </c>
      <c r="BF37" s="442">
        <f t="shared" si="2"/>
        <v>0</v>
      </c>
      <c r="BG37" s="442">
        <f t="shared" si="3"/>
        <v>0</v>
      </c>
      <c r="BH37" s="442">
        <f t="shared" si="4"/>
        <v>0</v>
      </c>
      <c r="BI37" s="104"/>
    </row>
    <row r="38" spans="1:61" s="253" customFormat="1" ht="30" customHeight="1" x14ac:dyDescent="0.35">
      <c r="A38" s="531"/>
      <c r="B38" s="554"/>
      <c r="C38" s="554"/>
      <c r="D38" s="446"/>
      <c r="E38" s="552"/>
      <c r="F38" s="554"/>
      <c r="G38" s="554"/>
      <c r="H38" s="556"/>
      <c r="I38" s="564"/>
      <c r="J38" s="554"/>
      <c r="K38" s="446"/>
      <c r="L38" s="558"/>
      <c r="M38" s="562"/>
      <c r="N38" s="560"/>
      <c r="O38" s="446"/>
      <c r="P38" s="558"/>
      <c r="Q38" s="562"/>
      <c r="R38" s="560"/>
      <c r="S38" s="446"/>
      <c r="T38" s="558"/>
      <c r="U38" s="562"/>
      <c r="V38" s="560"/>
      <c r="W38" s="446"/>
      <c r="X38" s="558"/>
      <c r="Y38" s="562"/>
      <c r="Z38" s="560"/>
      <c r="AA38" s="554"/>
      <c r="BA38" s="510"/>
      <c r="BB38" s="548"/>
      <c r="BC38" s="548"/>
      <c r="BD38" s="442">
        <f t="shared" si="0"/>
        <v>0</v>
      </c>
      <c r="BE38" s="442">
        <f t="shared" si="1"/>
        <v>0</v>
      </c>
      <c r="BF38" s="442">
        <f t="shared" si="2"/>
        <v>0</v>
      </c>
      <c r="BG38" s="442">
        <f t="shared" si="3"/>
        <v>0</v>
      </c>
      <c r="BH38" s="442">
        <f t="shared" si="4"/>
        <v>0</v>
      </c>
      <c r="BI38" s="104"/>
    </row>
    <row r="39" spans="1:61" ht="30" customHeight="1" x14ac:dyDescent="0.35"/>
    <row r="40" spans="1:61" ht="30" customHeight="1" x14ac:dyDescent="0.35"/>
    <row r="41" spans="1:61" ht="30" customHeight="1" x14ac:dyDescent="0.35"/>
    <row r="42" spans="1:61" ht="30" customHeight="1" x14ac:dyDescent="0.35"/>
    <row r="43" spans="1:61" ht="30" customHeight="1" x14ac:dyDescent="0.35"/>
    <row r="44" spans="1:61" ht="30" customHeight="1" x14ac:dyDescent="0.35"/>
    <row r="45" spans="1:61" ht="30" customHeight="1" x14ac:dyDescent="0.35"/>
    <row r="46" spans="1:61" ht="30" customHeight="1" x14ac:dyDescent="0.35"/>
    <row r="47" spans="1:61" ht="30" customHeight="1" x14ac:dyDescent="0.35"/>
    <row r="48" spans="1:61" ht="30" customHeight="1" x14ac:dyDescent="0.35"/>
    <row r="49" ht="30" customHeight="1" x14ac:dyDescent="0.35"/>
    <row r="50" ht="30" customHeight="1" x14ac:dyDescent="0.35"/>
    <row r="51" ht="30" customHeight="1" x14ac:dyDescent="0.35"/>
    <row r="52" ht="30" customHeight="1" x14ac:dyDescent="0.35"/>
    <row r="53" ht="30" customHeight="1" x14ac:dyDescent="0.35"/>
    <row r="54" ht="30" customHeight="1" x14ac:dyDescent="0.35"/>
    <row r="55" ht="30" customHeight="1" x14ac:dyDescent="0.35"/>
    <row r="56" ht="30" customHeight="1" x14ac:dyDescent="0.35"/>
    <row r="57" ht="30" customHeight="1" x14ac:dyDescent="0.35"/>
    <row r="58" ht="30" customHeight="1" x14ac:dyDescent="0.35"/>
    <row r="59" ht="30" customHeight="1" x14ac:dyDescent="0.35"/>
    <row r="60" ht="30" customHeight="1" x14ac:dyDescent="0.35"/>
    <row r="61" ht="30" customHeight="1" x14ac:dyDescent="0.35"/>
    <row r="62" ht="30" customHeight="1" x14ac:dyDescent="0.35"/>
    <row r="63" ht="30" customHeight="1" x14ac:dyDescent="0.35"/>
    <row r="64" ht="30" customHeight="1" x14ac:dyDescent="0.35"/>
    <row r="65" ht="30" customHeight="1" x14ac:dyDescent="0.35"/>
    <row r="66" ht="30" customHeight="1" x14ac:dyDescent="0.35"/>
    <row r="67" ht="30" customHeight="1" x14ac:dyDescent="0.35"/>
    <row r="68" ht="30" customHeight="1" x14ac:dyDescent="0.35"/>
    <row r="69" ht="30" customHeight="1" x14ac:dyDescent="0.35"/>
    <row r="70" ht="30" customHeight="1" x14ac:dyDescent="0.35"/>
    <row r="71" ht="30" customHeight="1" x14ac:dyDescent="0.35"/>
    <row r="72" ht="30" customHeight="1" x14ac:dyDescent="0.35"/>
    <row r="73" ht="30" customHeight="1" x14ac:dyDescent="0.35"/>
    <row r="74" ht="30" customHeight="1" x14ac:dyDescent="0.35"/>
    <row r="75" ht="30" customHeight="1" x14ac:dyDescent="0.35"/>
    <row r="76" ht="30" customHeight="1" x14ac:dyDescent="0.35"/>
    <row r="77" ht="30" customHeight="1" x14ac:dyDescent="0.35"/>
    <row r="78" ht="30" customHeight="1" x14ac:dyDescent="0.35"/>
    <row r="79" ht="30" customHeight="1" x14ac:dyDescent="0.35"/>
    <row r="80" ht="30" customHeight="1" x14ac:dyDescent="0.35"/>
    <row r="81" ht="30" customHeight="1" x14ac:dyDescent="0.35"/>
    <row r="82" ht="30" customHeight="1" x14ac:dyDescent="0.35"/>
    <row r="83" ht="30" customHeight="1" x14ac:dyDescent="0.35"/>
    <row r="84" ht="30" customHeight="1" x14ac:dyDescent="0.35"/>
    <row r="85" ht="30" customHeight="1" x14ac:dyDescent="0.35"/>
    <row r="86" ht="30" customHeight="1" x14ac:dyDescent="0.35"/>
    <row r="87" ht="30" customHeight="1" x14ac:dyDescent="0.35"/>
    <row r="88" ht="30" customHeight="1" x14ac:dyDescent="0.35"/>
    <row r="89" ht="30" customHeight="1" x14ac:dyDescent="0.35"/>
    <row r="90" ht="30" customHeight="1" x14ac:dyDescent="0.35"/>
    <row r="91" ht="30" customHeight="1" x14ac:dyDescent="0.35"/>
    <row r="92" ht="30" customHeight="1" x14ac:dyDescent="0.35"/>
    <row r="93" ht="30" customHeight="1" x14ac:dyDescent="0.35"/>
    <row r="94" ht="30" customHeight="1" x14ac:dyDescent="0.35"/>
    <row r="95" ht="30" customHeight="1" x14ac:dyDescent="0.35"/>
    <row r="96" ht="30" customHeight="1" x14ac:dyDescent="0.35"/>
    <row r="97" ht="30" customHeight="1" x14ac:dyDescent="0.35"/>
    <row r="98" ht="30" customHeight="1" x14ac:dyDescent="0.35"/>
    <row r="99" ht="30" customHeight="1" x14ac:dyDescent="0.35"/>
    <row r="100" ht="30" customHeight="1" x14ac:dyDescent="0.35"/>
  </sheetData>
  <sheetProtection algorithmName="SHA-512" hashValue="V/i4dilbnzYG20xLnoo4MdetiFxXjsZnZiWRjtIDCCruK9bkRKYL+DUgKqxHwUrizxC2xFQ2jVG8omzDq8By/w==" saltValue="P9OEgG/Ha4wJzvkk7Hp/GA==" spinCount="100000" sheet="1" objects="1" scenarios="1" formatCells="0" formatColumns="0" formatRows="0"/>
  <mergeCells count="381">
    <mergeCell ref="AA37:AA38"/>
    <mergeCell ref="T37:T38"/>
    <mergeCell ref="U37:U38"/>
    <mergeCell ref="V37:V38"/>
    <mergeCell ref="X37:X38"/>
    <mergeCell ref="Y37:Y38"/>
    <mergeCell ref="Z37:Z38"/>
    <mergeCell ref="L37:L38"/>
    <mergeCell ref="M37:M38"/>
    <mergeCell ref="N37:N38"/>
    <mergeCell ref="P37:P38"/>
    <mergeCell ref="Q37:Q38"/>
    <mergeCell ref="R37:R38"/>
    <mergeCell ref="A35:A36"/>
    <mergeCell ref="B35:B36"/>
    <mergeCell ref="C35:C36"/>
    <mergeCell ref="E35:E36"/>
    <mergeCell ref="F35:F36"/>
    <mergeCell ref="G35:G36"/>
    <mergeCell ref="H35:H36"/>
    <mergeCell ref="I35:I36"/>
    <mergeCell ref="J35:J36"/>
    <mergeCell ref="A37:A38"/>
    <mergeCell ref="B37:B38"/>
    <mergeCell ref="C37:C38"/>
    <mergeCell ref="E37:E38"/>
    <mergeCell ref="F37:F38"/>
    <mergeCell ref="G37:G38"/>
    <mergeCell ref="H37:H38"/>
    <mergeCell ref="I37:I38"/>
    <mergeCell ref="J37:J38"/>
    <mergeCell ref="T35:T36"/>
    <mergeCell ref="U35:U36"/>
    <mergeCell ref="V35:V36"/>
    <mergeCell ref="L35:L36"/>
    <mergeCell ref="AA33:AA34"/>
    <mergeCell ref="R33:R34"/>
    <mergeCell ref="T33:T34"/>
    <mergeCell ref="U33:U34"/>
    <mergeCell ref="V33:V34"/>
    <mergeCell ref="X33:X34"/>
    <mergeCell ref="Y33:Y34"/>
    <mergeCell ref="Z33:Z34"/>
    <mergeCell ref="Y35:Y36"/>
    <mergeCell ref="Z35:Z36"/>
    <mergeCell ref="AA35:AA36"/>
    <mergeCell ref="X35:X36"/>
    <mergeCell ref="M35:M36"/>
    <mergeCell ref="N35:N36"/>
    <mergeCell ref="P35:P36"/>
    <mergeCell ref="Q35:Q36"/>
    <mergeCell ref="R35:R36"/>
    <mergeCell ref="T31:T32"/>
    <mergeCell ref="U31:U32"/>
    <mergeCell ref="V31:V32"/>
    <mergeCell ref="X31:X32"/>
    <mergeCell ref="A33:A34"/>
    <mergeCell ref="B33:B34"/>
    <mergeCell ref="C33:C34"/>
    <mergeCell ref="E33:E34"/>
    <mergeCell ref="F33:F34"/>
    <mergeCell ref="G33:G34"/>
    <mergeCell ref="H33:H34"/>
    <mergeCell ref="I33:I34"/>
    <mergeCell ref="J33:J34"/>
    <mergeCell ref="L33:L34"/>
    <mergeCell ref="M33:M34"/>
    <mergeCell ref="N33:N34"/>
    <mergeCell ref="P33:P34"/>
    <mergeCell ref="Q33:Q34"/>
    <mergeCell ref="Q29:Q30"/>
    <mergeCell ref="R29:R30"/>
    <mergeCell ref="Z31:Z32"/>
    <mergeCell ref="AA29:AA30"/>
    <mergeCell ref="A31:A32"/>
    <mergeCell ref="B31:B32"/>
    <mergeCell ref="C31:C32"/>
    <mergeCell ref="E31:E32"/>
    <mergeCell ref="F31:F32"/>
    <mergeCell ref="G31:G32"/>
    <mergeCell ref="H31:H32"/>
    <mergeCell ref="I31:I32"/>
    <mergeCell ref="J31:J32"/>
    <mergeCell ref="L31:L32"/>
    <mergeCell ref="M31:M32"/>
    <mergeCell ref="N31:N32"/>
    <mergeCell ref="P31:P32"/>
    <mergeCell ref="Q31:Q32"/>
    <mergeCell ref="R31:R32"/>
    <mergeCell ref="T29:T30"/>
    <mergeCell ref="U29:U30"/>
    <mergeCell ref="V29:V30"/>
    <mergeCell ref="AA31:AA32"/>
    <mergeCell ref="Y31:Y32"/>
    <mergeCell ref="AA27:AA28"/>
    <mergeCell ref="R27:R28"/>
    <mergeCell ref="T27:T28"/>
    <mergeCell ref="U27:U28"/>
    <mergeCell ref="V27:V28"/>
    <mergeCell ref="X27:X28"/>
    <mergeCell ref="Y27:Y28"/>
    <mergeCell ref="Z27:Z28"/>
    <mergeCell ref="A29:A30"/>
    <mergeCell ref="B29:B30"/>
    <mergeCell ref="C29:C30"/>
    <mergeCell ref="E29:E30"/>
    <mergeCell ref="F29:F30"/>
    <mergeCell ref="G29:G30"/>
    <mergeCell ref="H29:H30"/>
    <mergeCell ref="I29:I30"/>
    <mergeCell ref="J29:J30"/>
    <mergeCell ref="X29:X30"/>
    <mergeCell ref="Y29:Y30"/>
    <mergeCell ref="Z29:Z30"/>
    <mergeCell ref="L29:L30"/>
    <mergeCell ref="M29:M30"/>
    <mergeCell ref="N29:N30"/>
    <mergeCell ref="P29:P30"/>
    <mergeCell ref="L27:L28"/>
    <mergeCell ref="M27:M28"/>
    <mergeCell ref="N27:N28"/>
    <mergeCell ref="P27:P28"/>
    <mergeCell ref="Q27:Q28"/>
    <mergeCell ref="T25:T26"/>
    <mergeCell ref="U25:U26"/>
    <mergeCell ref="V25:V26"/>
    <mergeCell ref="X25:X26"/>
    <mergeCell ref="A27:A28"/>
    <mergeCell ref="B27:B28"/>
    <mergeCell ref="C27:C28"/>
    <mergeCell ref="E27:E28"/>
    <mergeCell ref="F27:F28"/>
    <mergeCell ref="G27:G28"/>
    <mergeCell ref="H27:H28"/>
    <mergeCell ref="I27:I28"/>
    <mergeCell ref="J27:J28"/>
    <mergeCell ref="Q23:Q24"/>
    <mergeCell ref="R23:R24"/>
    <mergeCell ref="Z25:Z26"/>
    <mergeCell ref="AA23:AA24"/>
    <mergeCell ref="A25:A26"/>
    <mergeCell ref="B25:B26"/>
    <mergeCell ref="C25:C26"/>
    <mergeCell ref="E25:E26"/>
    <mergeCell ref="F25:F26"/>
    <mergeCell ref="G25:G26"/>
    <mergeCell ref="H25:H26"/>
    <mergeCell ref="I25:I26"/>
    <mergeCell ref="J25:J26"/>
    <mergeCell ref="L25:L26"/>
    <mergeCell ref="M25:M26"/>
    <mergeCell ref="N25:N26"/>
    <mergeCell ref="P25:P26"/>
    <mergeCell ref="Q25:Q26"/>
    <mergeCell ref="R25:R26"/>
    <mergeCell ref="T23:T24"/>
    <mergeCell ref="U23:U24"/>
    <mergeCell ref="V23:V24"/>
    <mergeCell ref="AA25:AA26"/>
    <mergeCell ref="Y25:Y26"/>
    <mergeCell ref="AA21:AA22"/>
    <mergeCell ref="R21:R22"/>
    <mergeCell ref="T21:T22"/>
    <mergeCell ref="U21:U22"/>
    <mergeCell ref="V21:V22"/>
    <mergeCell ref="X21:X22"/>
    <mergeCell ref="Y21:Y22"/>
    <mergeCell ref="Z21:Z22"/>
    <mergeCell ref="A23:A24"/>
    <mergeCell ref="B23:B24"/>
    <mergeCell ref="C23:C24"/>
    <mergeCell ref="E23:E24"/>
    <mergeCell ref="F23:F24"/>
    <mergeCell ref="G23:G24"/>
    <mergeCell ref="H23:H24"/>
    <mergeCell ref="I23:I24"/>
    <mergeCell ref="J23:J24"/>
    <mergeCell ref="X23:X24"/>
    <mergeCell ref="Y23:Y24"/>
    <mergeCell ref="Z23:Z24"/>
    <mergeCell ref="L23:L24"/>
    <mergeCell ref="M23:M24"/>
    <mergeCell ref="N23:N24"/>
    <mergeCell ref="P23:P24"/>
    <mergeCell ref="L21:L22"/>
    <mergeCell ref="M21:M22"/>
    <mergeCell ref="N21:N22"/>
    <mergeCell ref="P21:P22"/>
    <mergeCell ref="Q21:Q22"/>
    <mergeCell ref="T19:T20"/>
    <mergeCell ref="U19:U20"/>
    <mergeCell ref="V19:V20"/>
    <mergeCell ref="X19:X20"/>
    <mergeCell ref="A21:A22"/>
    <mergeCell ref="B21:B22"/>
    <mergeCell ref="C21:C22"/>
    <mergeCell ref="E21:E22"/>
    <mergeCell ref="F21:F22"/>
    <mergeCell ref="G21:G22"/>
    <mergeCell ref="H21:H22"/>
    <mergeCell ref="I21:I22"/>
    <mergeCell ref="J21:J22"/>
    <mergeCell ref="Z19:Z20"/>
    <mergeCell ref="AA17:AA18"/>
    <mergeCell ref="A19:A20"/>
    <mergeCell ref="B19:B20"/>
    <mergeCell ref="C19:C20"/>
    <mergeCell ref="E19:E20"/>
    <mergeCell ref="F19:F20"/>
    <mergeCell ref="G19:G20"/>
    <mergeCell ref="H19:H20"/>
    <mergeCell ref="I19:I20"/>
    <mergeCell ref="J19:J20"/>
    <mergeCell ref="L19:L20"/>
    <mergeCell ref="M19:M20"/>
    <mergeCell ref="N19:N20"/>
    <mergeCell ref="P19:P20"/>
    <mergeCell ref="Q19:Q20"/>
    <mergeCell ref="R19:R20"/>
    <mergeCell ref="T17:T18"/>
    <mergeCell ref="U17:U18"/>
    <mergeCell ref="V17:V18"/>
    <mergeCell ref="AA19:AA20"/>
    <mergeCell ref="Y19:Y20"/>
    <mergeCell ref="V15:V16"/>
    <mergeCell ref="X15:X16"/>
    <mergeCell ref="Y15:Y16"/>
    <mergeCell ref="Z15:Z16"/>
    <mergeCell ref="A17:A18"/>
    <mergeCell ref="B17:B18"/>
    <mergeCell ref="C17:C18"/>
    <mergeCell ref="E17:E18"/>
    <mergeCell ref="F17:F18"/>
    <mergeCell ref="G17:G18"/>
    <mergeCell ref="H17:H18"/>
    <mergeCell ref="I17:I18"/>
    <mergeCell ref="J17:J18"/>
    <mergeCell ref="M17:M18"/>
    <mergeCell ref="N17:N18"/>
    <mergeCell ref="P17:P18"/>
    <mergeCell ref="Q17:Q18"/>
    <mergeCell ref="R17:R18"/>
    <mergeCell ref="AA13:AA14"/>
    <mergeCell ref="A15:A16"/>
    <mergeCell ref="B15:B16"/>
    <mergeCell ref="C15:C16"/>
    <mergeCell ref="E15:E16"/>
    <mergeCell ref="F15:F16"/>
    <mergeCell ref="G15:G16"/>
    <mergeCell ref="H15:H16"/>
    <mergeCell ref="I15:I16"/>
    <mergeCell ref="J15:J16"/>
    <mergeCell ref="L15:L16"/>
    <mergeCell ref="M15:M16"/>
    <mergeCell ref="N15:N16"/>
    <mergeCell ref="P15:P16"/>
    <mergeCell ref="Q15:Q16"/>
    <mergeCell ref="T13:T14"/>
    <mergeCell ref="U13:U14"/>
    <mergeCell ref="V13:V14"/>
    <mergeCell ref="X13:X14"/>
    <mergeCell ref="Y13:Y14"/>
    <mergeCell ref="AA15:AA16"/>
    <mergeCell ref="R15:R16"/>
    <mergeCell ref="T15:T16"/>
    <mergeCell ref="U15:U16"/>
    <mergeCell ref="L13:L14"/>
    <mergeCell ref="M13:M14"/>
    <mergeCell ref="N13:N14"/>
    <mergeCell ref="P13:P14"/>
    <mergeCell ref="Q13:Q14"/>
    <mergeCell ref="R13:R14"/>
    <mergeCell ref="T11:T12"/>
    <mergeCell ref="U11:U12"/>
    <mergeCell ref="V11:V12"/>
    <mergeCell ref="Z13:Z14"/>
    <mergeCell ref="AA11:AA12"/>
    <mergeCell ref="X17:X18"/>
    <mergeCell ref="Y17:Y18"/>
    <mergeCell ref="Z17:Z18"/>
    <mergeCell ref="L17:L18"/>
    <mergeCell ref="A11:A12"/>
    <mergeCell ref="B11:B12"/>
    <mergeCell ref="C11:C12"/>
    <mergeCell ref="E11:E12"/>
    <mergeCell ref="F11:F12"/>
    <mergeCell ref="G11:G12"/>
    <mergeCell ref="H11:H12"/>
    <mergeCell ref="I11:I12"/>
    <mergeCell ref="J11:J12"/>
    <mergeCell ref="A13:A14"/>
    <mergeCell ref="B13:B14"/>
    <mergeCell ref="C13:C14"/>
    <mergeCell ref="E13:E14"/>
    <mergeCell ref="F13:F14"/>
    <mergeCell ref="G13:G14"/>
    <mergeCell ref="H13:H14"/>
    <mergeCell ref="I13:I14"/>
    <mergeCell ref="J13:J14"/>
    <mergeCell ref="X11:X12"/>
    <mergeCell ref="Y11:Y12"/>
    <mergeCell ref="Z11:Z12"/>
    <mergeCell ref="L11:L12"/>
    <mergeCell ref="M11:M12"/>
    <mergeCell ref="N11:N12"/>
    <mergeCell ref="P11:P12"/>
    <mergeCell ref="Q11:Q12"/>
    <mergeCell ref="R11:R12"/>
    <mergeCell ref="A9:A10"/>
    <mergeCell ref="G9:G10"/>
    <mergeCell ref="T9:T10"/>
    <mergeCell ref="U9:U10"/>
    <mergeCell ref="V9:V10"/>
    <mergeCell ref="AA9:AA10"/>
    <mergeCell ref="X9:X10"/>
    <mergeCell ref="Y9:Y10"/>
    <mergeCell ref="Z9:Z10"/>
    <mergeCell ref="J9:J10"/>
    <mergeCell ref="BA15:BA16"/>
    <mergeCell ref="BA17:BA18"/>
    <mergeCell ref="BA19:BA20"/>
    <mergeCell ref="BA21:BA22"/>
    <mergeCell ref="BA23:BA24"/>
    <mergeCell ref="BA25:BA26"/>
    <mergeCell ref="A1:G2"/>
    <mergeCell ref="A7:J7"/>
    <mergeCell ref="K7:N7"/>
    <mergeCell ref="O7:R7"/>
    <mergeCell ref="S7:V7"/>
    <mergeCell ref="E9:E10"/>
    <mergeCell ref="C9:C10"/>
    <mergeCell ref="H9:H10"/>
    <mergeCell ref="B9:B10"/>
    <mergeCell ref="L9:L10"/>
    <mergeCell ref="R9:R10"/>
    <mergeCell ref="P9:P10"/>
    <mergeCell ref="Q9:Q10"/>
    <mergeCell ref="I9:I10"/>
    <mergeCell ref="F9:F10"/>
    <mergeCell ref="M9:M10"/>
    <mergeCell ref="N9:N10"/>
    <mergeCell ref="W7:Z7"/>
    <mergeCell ref="BA27:BA28"/>
    <mergeCell ref="BA29:BA30"/>
    <mergeCell ref="BA31:BA32"/>
    <mergeCell ref="BA33:BA34"/>
    <mergeCell ref="BA35:BA36"/>
    <mergeCell ref="BA37:BA38"/>
    <mergeCell ref="BB9:BB10"/>
    <mergeCell ref="BB11:BB12"/>
    <mergeCell ref="BB13:BB14"/>
    <mergeCell ref="BB15:BB16"/>
    <mergeCell ref="BB17:BB18"/>
    <mergeCell ref="BB19:BB20"/>
    <mergeCell ref="BB21:BB22"/>
    <mergeCell ref="BB23:BB24"/>
    <mergeCell ref="BB25:BB26"/>
    <mergeCell ref="BB27:BB28"/>
    <mergeCell ref="BB29:BB30"/>
    <mergeCell ref="BB31:BB32"/>
    <mergeCell ref="BB33:BB34"/>
    <mergeCell ref="BB35:BB36"/>
    <mergeCell ref="BB37:BB38"/>
    <mergeCell ref="BA9:BA10"/>
    <mergeCell ref="BA11:BA12"/>
    <mergeCell ref="BA13:BA14"/>
    <mergeCell ref="BC27:BC28"/>
    <mergeCell ref="BC29:BC30"/>
    <mergeCell ref="BC31:BC32"/>
    <mergeCell ref="BC33:BC34"/>
    <mergeCell ref="BC35:BC36"/>
    <mergeCell ref="BC37:BC38"/>
    <mergeCell ref="BC9:BC10"/>
    <mergeCell ref="BC11:BC12"/>
    <mergeCell ref="BC13:BC14"/>
    <mergeCell ref="BC15:BC16"/>
    <mergeCell ref="BC17:BC18"/>
    <mergeCell ref="BC19:BC20"/>
    <mergeCell ref="BC21:BC22"/>
    <mergeCell ref="BC23:BC24"/>
    <mergeCell ref="BC25:BC26"/>
  </mergeCells>
  <conditionalFormatting sqref="B9:C10 B11:B38">
    <cfRule type="expression" dxfId="2095" priority="266">
      <formula>AND($B9&lt;&gt;"",$C9&lt;&gt;"")</formula>
    </cfRule>
  </conditionalFormatting>
  <conditionalFormatting sqref="K9:N38">
    <cfRule type="expression" dxfId="2094" priority="251">
      <formula>AND(OR($K9&lt;&gt;"",$K10&lt;&gt;"",$L9&lt;&gt;""),$N9="TBD")</formula>
    </cfRule>
  </conditionalFormatting>
  <conditionalFormatting sqref="K10 K12 K14 K16 K18 K20 K22 K24 K26 K28 K30 K32 K34 K36 K38">
    <cfRule type="expression" dxfId="2093" priority="249">
      <formula>AND(OR($K9&lt;&gt;"",$K10&lt;&gt;"",$L9&lt;&gt;""),$N9="TBD")</formula>
    </cfRule>
  </conditionalFormatting>
  <conditionalFormatting sqref="O9:R38">
    <cfRule type="expression" dxfId="2092" priority="220">
      <formula>AND(OR($O9&lt;&gt;"",$O10&lt;&gt;"",$P9&lt;&gt;""),$R9="TBD")</formula>
    </cfRule>
  </conditionalFormatting>
  <conditionalFormatting sqref="O10 O12 O14 O16 O18 O20 O22 O24 O26 O28 O30 O32 O34 O36 O38">
    <cfRule type="expression" dxfId="2091" priority="219">
      <formula>AND(OR($O9&lt;&gt;"",$O10&lt;&gt;"",$P9&lt;&gt;""),$R9="TBD")</formula>
    </cfRule>
  </conditionalFormatting>
  <conditionalFormatting sqref="S9:V38">
    <cfRule type="expression" dxfId="2090" priority="190">
      <formula>AND(OR($S9&lt;&gt;"",$S10&lt;&gt;"",$T9&lt;&gt;""),$V9="TBD")</formula>
    </cfRule>
  </conditionalFormatting>
  <conditionalFormatting sqref="S10 S12 S14 S16 S18 S20 S22 S24 S26 S28 S30 S32 S34 S36 S38">
    <cfRule type="expression" dxfId="2089" priority="189">
      <formula>AND(OR($S9&lt;&gt;"",$S10&lt;&gt;"",$T9&lt;&gt;""),$V9="TBD")</formula>
    </cfRule>
  </conditionalFormatting>
  <conditionalFormatting sqref="W9:Z38">
    <cfRule type="expression" dxfId="2088" priority="160">
      <formula>AND(OR($W9&lt;&gt;"",$W10&lt;&gt;"",$X9&lt;&gt;""),$Z9="TBD")</formula>
    </cfRule>
  </conditionalFormatting>
  <conditionalFormatting sqref="W10 W12 W14 W16 W18 W20 W22 W24 W26 W28 W30 W32 W34 W36 W38">
    <cfRule type="expression" dxfId="2087" priority="159">
      <formula>AND(OR($W9&lt;&gt;"",$W10&lt;&gt;"",$X9&lt;&gt;""),$Z9="TBD")</formula>
    </cfRule>
  </conditionalFormatting>
  <conditionalFormatting sqref="C11:C12">
    <cfRule type="expression" dxfId="2086" priority="17">
      <formula>AND($B11&lt;&gt;"",$C11&lt;&gt;"")</formula>
    </cfRule>
  </conditionalFormatting>
  <conditionalFormatting sqref="C13:C14">
    <cfRule type="expression" dxfId="2085" priority="16">
      <formula>AND($B13&lt;&gt;"",$C13&lt;&gt;"")</formula>
    </cfRule>
  </conditionalFormatting>
  <conditionalFormatting sqref="C15:C16">
    <cfRule type="expression" dxfId="2084" priority="15">
      <formula>AND($B15&lt;&gt;"",$C15&lt;&gt;"")</formula>
    </cfRule>
  </conditionalFormatting>
  <conditionalFormatting sqref="C17:C18">
    <cfRule type="expression" dxfId="2083" priority="14">
      <formula>AND($B17&lt;&gt;"",$C17&lt;&gt;"")</formula>
    </cfRule>
  </conditionalFormatting>
  <conditionalFormatting sqref="C19:C20">
    <cfRule type="expression" dxfId="2082" priority="13">
      <formula>AND($B19&lt;&gt;"",$C19&lt;&gt;"")</formula>
    </cfRule>
  </conditionalFormatting>
  <conditionalFormatting sqref="C21:C22">
    <cfRule type="expression" dxfId="2081" priority="12">
      <formula>AND($B21&lt;&gt;"",$C21&lt;&gt;"")</formula>
    </cfRule>
  </conditionalFormatting>
  <conditionalFormatting sqref="C23:C24">
    <cfRule type="expression" dxfId="2080" priority="11">
      <formula>AND($B23&lt;&gt;"",$C23&lt;&gt;"")</formula>
    </cfRule>
  </conditionalFormatting>
  <conditionalFormatting sqref="C25:C26">
    <cfRule type="expression" dxfId="2079" priority="10">
      <formula>AND($B25&lt;&gt;"",$C25&lt;&gt;"")</formula>
    </cfRule>
  </conditionalFormatting>
  <conditionalFormatting sqref="C27:C28">
    <cfRule type="expression" dxfId="2078" priority="9">
      <formula>AND($B27&lt;&gt;"",$C27&lt;&gt;"")</formula>
    </cfRule>
  </conditionalFormatting>
  <conditionalFormatting sqref="C29:C30">
    <cfRule type="expression" dxfId="2077" priority="8">
      <formula>AND($B29&lt;&gt;"",$C29&lt;&gt;"")</formula>
    </cfRule>
  </conditionalFormatting>
  <conditionalFormatting sqref="C31:C32">
    <cfRule type="expression" dxfId="2076" priority="7">
      <formula>AND($B31&lt;&gt;"",$C31&lt;&gt;"")</formula>
    </cfRule>
  </conditionalFormatting>
  <conditionalFormatting sqref="C33:C34">
    <cfRule type="expression" dxfId="2075" priority="6">
      <formula>AND($B33&lt;&gt;"",$C33&lt;&gt;"")</formula>
    </cfRule>
  </conditionalFormatting>
  <conditionalFormatting sqref="C35:C36">
    <cfRule type="expression" dxfId="2074" priority="5">
      <formula>AND($B35&lt;&gt;"",$C35&lt;&gt;"")</formula>
    </cfRule>
  </conditionalFormatting>
  <conditionalFormatting sqref="C37:C38">
    <cfRule type="expression" dxfId="2073" priority="4">
      <formula>AND($B37&lt;&gt;"",$C37&lt;&gt;"")</formula>
    </cfRule>
  </conditionalFormatting>
  <conditionalFormatting sqref="BA9:BA38">
    <cfRule type="expression" dxfId="2072" priority="3">
      <formula>BA9&lt;&gt;"No Error"</formula>
    </cfRule>
  </conditionalFormatting>
  <conditionalFormatting sqref="B6">
    <cfRule type="expression" dxfId="2071" priority="2">
      <formula>B6&gt;0</formula>
    </cfRule>
  </conditionalFormatting>
  <conditionalFormatting sqref="A6">
    <cfRule type="expression" dxfId="2070" priority="1">
      <formula>B6&gt;0</formula>
    </cfRule>
  </conditionalFormatting>
  <dataValidations count="7">
    <dataValidation type="list" allowBlank="1" showInputMessage="1" showErrorMessage="1" sqref="F9:F38" xr:uid="{00000000-0002-0000-0800-000000000000}">
      <formula1>baseline_validation</formula1>
    </dataValidation>
    <dataValidation type="list" allowBlank="1" showInputMessage="1" showErrorMessage="1" sqref="B9:B38" xr:uid="{00000000-0002-0000-0800-000001000000}">
      <formula1>OutcomeIndicator</formula1>
    </dataValidation>
    <dataValidation type="list" allowBlank="1" showInputMessage="1" showErrorMessage="1" sqref="J9:J38" xr:uid="{00000000-0002-0000-0800-000002000000}">
      <formula1>Country</formula1>
    </dataValidation>
    <dataValidation type="decimal" operator="greaterThanOrEqual" allowBlank="1" showInputMessage="1" showErrorMessage="1" sqref="T9:T38 L9:L38 P9:P38 X9:X38" xr:uid="{00000000-0002-0000-0800-000003000000}">
      <formula1>0</formula1>
    </dataValidation>
    <dataValidation type="list" allowBlank="1" showInputMessage="1" showErrorMessage="1" sqref="I9:I38" xr:uid="{00000000-0002-0000-0800-000004000000}">
      <formula1>MergedAndDistinctPR</formula1>
    </dataValidation>
    <dataValidation type="date" operator="greaterThan" allowBlank="1" showInputMessage="1" showErrorMessage="1" sqref="M9:M38 Y9:Y38 U9:U38 Q9:Q38" xr:uid="{00000000-0002-0000-0800-000005000000}">
      <formula1>36526</formula1>
    </dataValidation>
    <dataValidation type="decimal" operator="greaterThanOrEqual" allowBlank="1" showInputMessage="1" showErrorMessage="1" errorTitle="Error" error="Please Enter Valid Number Only" sqref="D9:D38 K9:K38 O9:O38 S9:S38 W9:W38" xr:uid="{0B6A5E04-0CFA-4483-B3DB-97FC660AD82A}">
      <formula1>0</formula1>
    </dataValidation>
  </dataValidations>
  <hyperlinks>
    <hyperlink ref="B5" location="Instructions!InstructionC" display="Instructions" xr:uid="{00000000-0004-0000-0800-00000000000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6000000}">
          <x14:formula1>
            <xm:f>IF(OR($K9&lt;&gt;"",$K10&lt;&gt;"",$L9&lt;&gt;""),INDIRECT("FakeRange"),Setup!A$29)</xm:f>
          </x14:formula1>
          <xm:sqref>N9:N38</xm:sqref>
        </x14:dataValidation>
        <x14:dataValidation type="list" allowBlank="1" showInputMessage="1" showErrorMessage="1" xr:uid="{00000000-0002-0000-0800-000007000000}">
          <x14:formula1>
            <xm:f>IF(OR($O9&lt;&gt;"",$O10&lt;&gt;"",$P9&lt;&gt;""),INDIRECT("FakeRange"),Setup!A$29)</xm:f>
          </x14:formula1>
          <xm:sqref>R9:R38</xm:sqref>
        </x14:dataValidation>
        <x14:dataValidation type="list" allowBlank="1" showInputMessage="1" showErrorMessage="1" xr:uid="{00000000-0002-0000-0800-000008000000}">
          <x14:formula1>
            <xm:f>IF(OR($S9&lt;&gt;"",$S10&lt;&gt;"",$T9&lt;&gt;""),INDIRECT("FakeRange"),Setup!A$29)</xm:f>
          </x14:formula1>
          <xm:sqref>V9:V38</xm:sqref>
        </x14:dataValidation>
        <x14:dataValidation type="list" allowBlank="1" showInputMessage="1" showErrorMessage="1" xr:uid="{00000000-0002-0000-0800-000009000000}">
          <x14:formula1>
            <xm:f>IF(OR($W9&lt;&gt;"",$W10&lt;&gt;"",$X9&lt;&gt;""),INDIRECT("FakeRange"),Setup!A$29)</xm:f>
          </x14:formula1>
          <xm:sqref>Z9:Z38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1"/>
  <dimension ref="A1:XET102"/>
  <sheetViews>
    <sheetView showGridLines="0" zoomScale="70" zoomScaleNormal="70" workbookViewId="0">
      <selection activeCell="BB1" sqref="BB1:BN1048576"/>
    </sheetView>
  </sheetViews>
  <sheetFormatPr defaultRowHeight="15.5" x14ac:dyDescent="0.35"/>
  <cols>
    <col min="1" max="1" width="16.1640625" bestFit="1" customWidth="1"/>
    <col min="2" max="5" width="30.58203125" customWidth="1"/>
    <col min="6" max="6" width="11.58203125" customWidth="1"/>
    <col min="7" max="7" width="17.58203125" customWidth="1"/>
    <col min="8" max="8" width="18.5" customWidth="1"/>
    <col min="9" max="9" width="30.58203125" customWidth="1"/>
    <col min="10" max="10" width="40.58203125" customWidth="1"/>
    <col min="11" max="11" width="21" customWidth="1"/>
    <col min="12" max="12" width="30.58203125" style="189" customWidth="1"/>
    <col min="13" max="13" width="48.08203125" customWidth="1"/>
    <col min="14" max="14" width="34.9140625" customWidth="1"/>
    <col min="15" max="15" width="16.58203125" customWidth="1"/>
    <col min="16" max="16" width="14.08203125" customWidth="1"/>
    <col min="17" max="17" width="13.08203125" customWidth="1"/>
    <col min="18" max="18" width="11.58203125" customWidth="1"/>
    <col min="19" max="19" width="14.08203125" customWidth="1"/>
    <col min="20" max="20" width="15.58203125" customWidth="1"/>
    <col min="21" max="21" width="12.58203125" customWidth="1"/>
    <col min="22" max="22" width="16.08203125" customWidth="1"/>
    <col min="23" max="23" width="12.58203125" customWidth="1"/>
    <col min="24" max="26" width="12.58203125" style="215" customWidth="1"/>
    <col min="27" max="27" width="14.08203125" customWidth="1"/>
    <col min="28" max="28" width="14.5" customWidth="1"/>
    <col min="29" max="29" width="13.08203125" customWidth="1"/>
    <col min="30" max="30" width="14.08203125" customWidth="1"/>
    <col min="31" max="31" width="15.58203125" customWidth="1"/>
    <col min="32" max="32" width="16.58203125" customWidth="1"/>
    <col min="33" max="33" width="14.08203125" customWidth="1"/>
    <col min="34" max="34" width="13.58203125" customWidth="1"/>
    <col min="35" max="35" width="16.58203125" customWidth="1"/>
    <col min="36" max="36" width="14.08203125" customWidth="1"/>
    <col min="37" max="37" width="17.5" customWidth="1"/>
    <col min="38" max="38" width="16.58203125" customWidth="1"/>
    <col min="39" max="39" width="50.9140625" customWidth="1"/>
    <col min="40" max="40" width="34.4140625" hidden="1" customWidth="1"/>
    <col min="41" max="41" width="14.9140625" hidden="1" customWidth="1"/>
    <col min="42" max="42" width="19.9140625" hidden="1" customWidth="1"/>
    <col min="43" max="43" width="17.58203125" hidden="1" customWidth="1"/>
    <col min="44" max="45" width="16.58203125" hidden="1" customWidth="1"/>
    <col min="46" max="47" width="13.4140625" hidden="1" customWidth="1"/>
    <col min="48" max="52" width="10.4140625" hidden="1" customWidth="1"/>
    <col min="53" max="53" width="32.9140625" style="120" bestFit="1" customWidth="1"/>
    <col min="54" max="54" width="29.4140625" style="227" hidden="1" customWidth="1"/>
    <col min="55" max="55" width="27.9140625" style="227" hidden="1" customWidth="1"/>
    <col min="56" max="64" width="4.6640625" style="227" hidden="1" customWidth="1"/>
    <col min="65" max="66" width="8.6640625" style="227" hidden="1" customWidth="1"/>
    <col min="67" max="67" width="9" style="201"/>
  </cols>
  <sheetData>
    <row r="1" spans="1:67 16374:16374" ht="15.65" customHeight="1" x14ac:dyDescent="0.35">
      <c r="A1" s="606" t="s">
        <v>128</v>
      </c>
      <c r="B1" s="607"/>
      <c r="C1" s="607"/>
      <c r="D1" s="607"/>
      <c r="E1" s="607"/>
      <c r="F1" s="607"/>
      <c r="G1" s="607"/>
      <c r="XET1" s="219" t="s">
        <v>425</v>
      </c>
    </row>
    <row r="2" spans="1:67 16374:16374" ht="15.65" customHeight="1" x14ac:dyDescent="0.35">
      <c r="A2" s="607"/>
      <c r="B2" s="607"/>
      <c r="C2" s="607"/>
      <c r="D2" s="607"/>
      <c r="E2" s="607"/>
      <c r="F2" s="607"/>
      <c r="G2" s="607"/>
    </row>
    <row r="3" spans="1:67 16374:16374" ht="16" thickBot="1" x14ac:dyDescent="0.4"/>
    <row r="4" spans="1:67 16374:16374" ht="16" thickBot="1" x14ac:dyDescent="0.4">
      <c r="A4" s="188" t="s">
        <v>31</v>
      </c>
      <c r="B4" s="190" t="s">
        <v>362</v>
      </c>
      <c r="G4" s="221" t="s">
        <v>253</v>
      </c>
      <c r="AL4" t="s">
        <v>37</v>
      </c>
    </row>
    <row r="5" spans="1:67 16374:16374" ht="16" thickBot="1" x14ac:dyDescent="0.4">
      <c r="A5" s="188" t="s">
        <v>750</v>
      </c>
      <c r="B5" s="440">
        <f>MAX(A9:A68) - COUNTIF(BA9:BA68,"No Error")</f>
        <v>0</v>
      </c>
    </row>
    <row r="6" spans="1:67 16374:16374" x14ac:dyDescent="0.35">
      <c r="O6" s="116">
        <v>2</v>
      </c>
      <c r="P6" s="116"/>
      <c r="Q6" s="116"/>
      <c r="R6" s="116">
        <v>3</v>
      </c>
      <c r="S6" s="116"/>
      <c r="T6" s="116"/>
      <c r="U6" s="116">
        <v>4</v>
      </c>
      <c r="V6" s="116"/>
      <c r="W6" s="116"/>
      <c r="X6" s="216">
        <v>5</v>
      </c>
      <c r="Y6" s="216"/>
      <c r="Z6" s="216"/>
      <c r="AA6" s="116">
        <v>6</v>
      </c>
      <c r="AB6" s="116"/>
      <c r="AC6" s="116"/>
      <c r="AD6" s="216">
        <v>7</v>
      </c>
      <c r="AG6" s="227">
        <v>8</v>
      </c>
    </row>
    <row r="7" spans="1:67 16374:16374" x14ac:dyDescent="0.35">
      <c r="A7" s="184"/>
      <c r="B7" s="184"/>
      <c r="C7" s="184"/>
      <c r="D7" s="184"/>
      <c r="E7" s="184"/>
      <c r="F7" s="184"/>
      <c r="G7" s="184"/>
      <c r="H7" s="184"/>
      <c r="I7" s="184"/>
      <c r="J7" s="184"/>
      <c r="K7" s="184"/>
      <c r="L7" s="200"/>
      <c r="M7" s="184"/>
      <c r="N7" s="179"/>
      <c r="O7" s="609" t="str">
        <f ca="1">IFERROR(IF(YEAR(INDEX('Overview - Section A'!$A$46:$A$55,MATCH(O6,'Overview - Section A'!$B$46:$B$55,0)))&lt;=YEAR('Overview - Section A'!$E$11),TEXT(IFERROR(INDEX('Overview - Section A'!$A$46:$A$55,MATCH(O6,'Overview - Section A'!$B$46:$B$55,0)),""),Setup!$A$33) &amp;" to " &amp; TEXT(IFERROR(INDEX('Overview - Section A'!$E$46:$E$55,MATCH(O6,'Overview - Section A'!$B$46:$B$55,0)),""),Setup!$A$33),""),"")</f>
        <v>1-Jan-21 to 31-Dec-21</v>
      </c>
      <c r="P7" s="609"/>
      <c r="Q7" s="609"/>
      <c r="R7" s="609" t="str">
        <f ca="1">IFERROR(IF(YEAR(INDEX('Overview - Section A'!$A$46:$A$55,MATCH(R6,'Overview - Section A'!$B$46:$B$55,0)))&lt;=YEAR('Overview - Section A'!$E$11),TEXT(IFERROR(INDEX('Overview - Section A'!$A$46:$A$55,MATCH(R6,'Overview - Section A'!$B$46:$B$55,0)),""),Setup!$A$33) &amp;" to " &amp; TEXT(IFERROR(INDEX('Overview - Section A'!$E$46:$E$55,MATCH(R6,'Overview - Section A'!$B$46:$B$55,0)),""),Setup!$A$33),""),"")</f>
        <v>1-Jan-22 to 31-Dec-22</v>
      </c>
      <c r="S7" s="609"/>
      <c r="T7" s="609"/>
      <c r="U7" s="609" t="str">
        <f ca="1">IFERROR(IF(YEAR(INDEX('Overview - Section A'!$A$46:$A$55,MATCH(U6,'Overview - Section A'!$B$46:$B$55,0)))&lt;=YEAR('Overview - Section A'!$E$11),TEXT(IFERROR(INDEX('Overview - Section A'!$A$46:$A$55,MATCH(U6,'Overview - Section A'!$B$46:$B$55,0)),""),Setup!$A$33) &amp;" to " &amp; TEXT(IFERROR(INDEX('Overview - Section A'!$E$46:$E$55,MATCH(U6,'Overview - Section A'!$B$46:$B$55,0)),""),Setup!$A$33),""),"")</f>
        <v>1-Jan-23 to 31-Dec-23</v>
      </c>
      <c r="V7" s="609"/>
      <c r="W7" s="609"/>
      <c r="X7" s="610" t="str">
        <f ca="1">IFERROR(IF(YEAR(INDEX('Overview - Section A'!$A$46:$A$55,MATCH(X6,'Overview - Section A'!$B$46:$B$55,0)))&lt;=YEAR('Overview - Section A'!$E$11),TEXT(IFERROR(INDEX('Overview - Section A'!$A$46:$A$55,MATCH(X6,'Overview - Section A'!$B$46:$B$55,0)),""),Setup!$A$33) &amp;" to " &amp; TEXT(IFERROR(INDEX('Overview - Section A'!$E$46:$E$55,MATCH(X6,'Overview - Section A'!$B$46:$B$55,0)),""),Setup!$A$33),""),"")</f>
        <v>1-Jan-24 to 31-Dec-24</v>
      </c>
      <c r="Y7" s="611"/>
      <c r="Z7" s="612"/>
      <c r="AA7" s="609" t="str">
        <f ca="1">IFERROR(IF(YEAR(INDEX('Overview - Section A'!$A$46:$A$55,MATCH(AA6,'Overview - Section A'!$B$46:$B$55,0)))&lt;=YEAR('Overview - Section A'!$E$11),TEXT(IFERROR(INDEX('Overview - Section A'!$A$46:$A$55,MATCH(AA6,'Overview - Section A'!$B$46:$B$55,0)),""),Setup!$A$33) &amp;" to " &amp; TEXT(IFERROR(INDEX('Overview - Section A'!$E$46:$E$55,MATCH(AA6,'Overview - Section A'!$B$46:$B$55,0)),""),Setup!$A$33),""),"")</f>
        <v>1-Jan-25 to 31-Dec-25</v>
      </c>
      <c r="AB7" s="609"/>
      <c r="AC7" s="609"/>
      <c r="AD7" s="609" t="str">
        <f ca="1">IFERROR(IF(YEAR(INDEX('Overview - Section A'!$A$46:$A$55,MATCH(AD6,'Overview - Section A'!$B$46:$B$55,0)))&lt;=YEAR('Overview - Section A'!$E$11),TEXT(IFERROR(INDEX('Overview - Section A'!$A$46:$A$55,MATCH(AD6,'Overview - Section A'!$B$46:$B$55,0)),""),Setup!$A$33) &amp;" to " &amp; TEXT(IFERROR(INDEX('Overview - Section A'!$E$46:$E$55,MATCH(AD6,'Overview - Section A'!$B$46:$B$55,0)),""),Setup!$A$33),""),"")</f>
        <v/>
      </c>
      <c r="AE7" s="609"/>
      <c r="AF7" s="609"/>
      <c r="AG7" s="609" t="str">
        <f ca="1">IFERROR(IF(YEAR(INDEX('Overview - Section A'!$A$46:$A$55,MATCH(AG6,'Overview - Section A'!$B$46:$B$55,0)))&lt;=YEAR('Overview - Section A'!$E$11),TEXT(IFERROR(INDEX('Overview - Section A'!$A$46:$A$55,MATCH(AG6,'Overview - Section A'!$B$46:$B$55,0)),""),Setup!$A$33) &amp;" to " &amp; TEXT(IFERROR(INDEX('Overview - Section A'!$E$46:$E$55,MATCH(AG6,'Overview - Section A'!$B$46:$B$55,0)),""),Setup!$A$33),""),"")</f>
        <v/>
      </c>
      <c r="AH7" s="609"/>
      <c r="AI7" s="609"/>
      <c r="AJ7" s="609" t="str">
        <f>IFERROR(IF(YEAR(INDEX('Overview - Section A'!$A$46:$A$55,MATCH(AJ6,'Overview - Section A'!$B$46:$B$55,0)))&lt;=YEAR('Overview - Section A'!$E$11),TEXT(IFERROR(INDEX('Overview - Section A'!$A$46:$A$55,MATCH(AJ6,'Overview - Section A'!$B$46:$B$55,0)),""),Setup!$A$33) &amp;" to " &amp; TEXT(IFERROR(INDEX('Overview - Section A'!$E$46:$E$55,MATCH(AJ6,'Overview - Section A'!$B$46:$B$55,0)),""),Setup!$A$33),""),"")</f>
        <v/>
      </c>
      <c r="AK7" s="609"/>
      <c r="AL7" s="609"/>
      <c r="AM7" s="180"/>
      <c r="AQ7" s="219"/>
      <c r="AR7" s="219"/>
      <c r="AS7" s="219"/>
      <c r="AT7" s="219"/>
      <c r="AU7" s="219"/>
      <c r="AV7" s="219"/>
      <c r="AW7" s="219"/>
      <c r="AX7" s="219"/>
      <c r="AY7" s="219"/>
      <c r="BA7" s="180"/>
    </row>
    <row r="8" spans="1:67 16374:16374" ht="31" x14ac:dyDescent="0.35">
      <c r="A8" s="141" t="s">
        <v>25</v>
      </c>
      <c r="B8" s="141" t="s">
        <v>60</v>
      </c>
      <c r="C8" s="141" t="s">
        <v>278</v>
      </c>
      <c r="D8" s="141" t="s">
        <v>61</v>
      </c>
      <c r="E8" s="141" t="s">
        <v>10</v>
      </c>
      <c r="F8" s="141" t="s">
        <v>440</v>
      </c>
      <c r="G8" s="141" t="s">
        <v>4</v>
      </c>
      <c r="H8" s="141" t="s">
        <v>29</v>
      </c>
      <c r="I8" s="141" t="s">
        <v>18</v>
      </c>
      <c r="J8" s="141" t="s">
        <v>19</v>
      </c>
      <c r="K8" s="141" t="s">
        <v>374</v>
      </c>
      <c r="L8" s="141" t="s">
        <v>188</v>
      </c>
      <c r="M8" s="141" t="s">
        <v>418</v>
      </c>
      <c r="N8" s="141" t="s">
        <v>123</v>
      </c>
      <c r="O8" s="254" t="s">
        <v>245</v>
      </c>
      <c r="P8" s="254" t="s">
        <v>8</v>
      </c>
      <c r="Q8" s="254" t="s">
        <v>417</v>
      </c>
      <c r="R8" s="254" t="s">
        <v>245</v>
      </c>
      <c r="S8" s="254" t="s">
        <v>8</v>
      </c>
      <c r="T8" s="254" t="s">
        <v>417</v>
      </c>
      <c r="U8" s="254" t="s">
        <v>245</v>
      </c>
      <c r="V8" s="254" t="s">
        <v>8</v>
      </c>
      <c r="W8" s="254" t="s">
        <v>417</v>
      </c>
      <c r="X8" s="254" t="s">
        <v>245</v>
      </c>
      <c r="Y8" s="254" t="s">
        <v>8</v>
      </c>
      <c r="Z8" s="254" t="s">
        <v>417</v>
      </c>
      <c r="AA8" s="254" t="s">
        <v>245</v>
      </c>
      <c r="AB8" s="254" t="s">
        <v>8</v>
      </c>
      <c r="AC8" s="254" t="s">
        <v>417</v>
      </c>
      <c r="AD8" s="254" t="s">
        <v>245</v>
      </c>
      <c r="AE8" s="254" t="s">
        <v>8</v>
      </c>
      <c r="AF8" s="254" t="s">
        <v>417</v>
      </c>
      <c r="AG8" s="254" t="s">
        <v>245</v>
      </c>
      <c r="AH8" s="254" t="s">
        <v>8</v>
      </c>
      <c r="AI8" s="254" t="s">
        <v>417</v>
      </c>
      <c r="AJ8" s="254" t="s">
        <v>245</v>
      </c>
      <c r="AK8" s="254" t="s">
        <v>8</v>
      </c>
      <c r="AL8" s="254" t="s">
        <v>417</v>
      </c>
      <c r="AM8" s="141" t="s">
        <v>9</v>
      </c>
      <c r="AQ8" s="219"/>
      <c r="AR8" s="219"/>
      <c r="AS8" s="219"/>
      <c r="AT8" s="219"/>
      <c r="AU8" s="219" t="s">
        <v>461</v>
      </c>
      <c r="AV8" s="219" t="s">
        <v>462</v>
      </c>
      <c r="AW8" s="219"/>
      <c r="AX8" s="219"/>
      <c r="AY8" s="219"/>
      <c r="BA8" s="431" t="s">
        <v>751</v>
      </c>
    </row>
    <row r="9" spans="1:67 16374:16374" ht="30" customHeight="1" x14ac:dyDescent="0.35">
      <c r="A9" s="565">
        <v>1</v>
      </c>
      <c r="B9" s="588"/>
      <c r="C9" s="600"/>
      <c r="D9" s="588"/>
      <c r="E9" s="588"/>
      <c r="F9" s="448"/>
      <c r="G9" s="590" t="str">
        <f ca="1">IF(OR(INDIRECT("'update Helper'!D"&amp;AU9)="",F9&lt;&gt;0,F10&lt;&gt;0),IF(IFERROR((F9/F10),"")="","",(F9/F10)),INDIRECT("'update Helper'!D"&amp;AU9)/100)</f>
        <v/>
      </c>
      <c r="H9" s="586"/>
      <c r="I9" s="588"/>
      <c r="J9" s="596" t="str">
        <f>AO9</f>
        <v/>
      </c>
      <c r="K9" s="586"/>
      <c r="L9" s="588"/>
      <c r="M9" s="447"/>
      <c r="N9" s="602"/>
      <c r="O9" s="448"/>
      <c r="P9" s="590" t="str">
        <f ca="1">IF(OR(INDIRECT("'update Helper'!I"&amp;AV9)="",O9&lt;&gt;0,O10&lt;&gt;0),IF(IFERROR((O9/O10),"")="","",(O9/O10)),INDIRECT("'update Helper'!I"&amp;AV9)/100)</f>
        <v/>
      </c>
      <c r="Q9" s="586"/>
      <c r="R9" s="448"/>
      <c r="S9" s="590" t="str">
        <f ca="1">IF(OR(INDIRECT("'update Helper'!I"&amp;AV9+1)="",R9&lt;&gt;0,R10&lt;&gt;0),IF(IFERROR((R9/R10),"")="","",(R9/R10)),INDIRECT("'update Helper'!I"&amp;AV9+1)/100)</f>
        <v/>
      </c>
      <c r="T9" s="586"/>
      <c r="U9" s="448"/>
      <c r="V9" s="590" t="str">
        <f ca="1">IF(OR(INDIRECT("'update Helper'!I"&amp;AV9+2)="",U9&lt;&gt;0,U10&lt;&gt;0),IF(IFERROR((U9/U10),"")="","",(U9/U10)),INDIRECT("'update Helper'!I"&amp;AV9+2)/100)</f>
        <v/>
      </c>
      <c r="W9" s="586"/>
      <c r="X9" s="448"/>
      <c r="Y9" s="590" t="str">
        <f ca="1">IF(OR(INDIRECT("'update Helper'!I"&amp;AV9+3)="",X9&lt;&gt;0,X10&lt;&gt;0),IF(IFERROR((X9/X10),"")="","",(X9/X10)),INDIRECT("'update Helper'!I"&amp;AV9+3)/100)</f>
        <v/>
      </c>
      <c r="Z9" s="586"/>
      <c r="AA9" s="448"/>
      <c r="AB9" s="590" t="str">
        <f ca="1">IF(OR(INDIRECT("'update Helper'!I"&amp;AV9+4)="",AA9&lt;&gt;0,AA10&lt;&gt;0),IF(IFERROR((AA9/AA10),"")="","",(AA9/AA10)),INDIRECT("'update Helper'!I"&amp;AV9+4)/100)</f>
        <v/>
      </c>
      <c r="AC9" s="586"/>
      <c r="AD9" s="448"/>
      <c r="AE9" s="590" t="str">
        <f ca="1">IF(OR(INDIRECT("'update Helper'!I"&amp;AV9+5)="",AD9&lt;&gt;0,AD10&lt;&gt;0),IF(IFERROR((AD9/AD10),"")="","",(AD9/AD10)),INDIRECT("'update Helper'!I"&amp;AV9+5)/100)</f>
        <v/>
      </c>
      <c r="AF9" s="586"/>
      <c r="AG9" s="448"/>
      <c r="AH9" s="590" t="str">
        <f ca="1">IF(OR(INDIRECT("'update Helper'!I"&amp;AV9+6)="",AG9&lt;&gt;0,AG10&lt;&gt;0),IF(IFERROR((AG9/AG10),"")="","",(AG9/AG10)),INDIRECT("'update Helper'!I"&amp;AV9+6)/100)</f>
        <v/>
      </c>
      <c r="AI9" s="586"/>
      <c r="AJ9" s="448"/>
      <c r="AK9" s="590" t="str">
        <f ca="1">IF(OR(INDIRECT("'update Helper'!I"&amp;AV9+7)="",AJ9&lt;&gt;0,AJ10&lt;&gt;0),IF(IFERROR((AJ9/AJ10),"")="","",(AJ9/AJ10)),INDIRECT("'update Helper'!I"&amp;AV9+7)/100)</f>
        <v/>
      </c>
      <c r="AL9" s="586"/>
      <c r="AM9" s="588"/>
      <c r="AN9" s="518" t="str">
        <f>IFERROR(IF(VLOOKUP(B9,'Reference Records'!$C$123:$D$159,2,FALSE)=0,"",VLOOKUP(B9,'Reference Records'!$C$123:$D$159,2,FALSE)),"")</f>
        <v/>
      </c>
      <c r="AO9" t="str">
        <f t="array" ref="AO9">IFERROR(IF(INDEX('Reference Records'!$D$61:$D$120,MATCH(LEFT(D9,255),LEFT('Reference Records'!$C$61:$C$120,255),0))=0,"",INDEX('Reference Records'!$D$61:$D$120,MATCH(LEFT(D9,255),LEFT('Reference Records'!$C$61:$C$120,255),0))),"")</f>
        <v/>
      </c>
      <c r="AP9" t="str">
        <f>CONCATENATE(D9,E9)</f>
        <v/>
      </c>
      <c r="AQ9" s="204" t="str">
        <f t="array" ref="AQ9">VLOOKUP(LEFT(D9,255),LEFT('Reference Records'!C$60:G120,255),4,0)</f>
        <v/>
      </c>
      <c r="AR9" s="204" t="e">
        <f>MATCH(AQ9,'Reference Records'!$F$560:$F$620,0)+ROW(PopulationByCoverage)-1</f>
        <v>#N/A</v>
      </c>
      <c r="AS9" s="204" t="e">
        <f>MATCH(AQ9,'Reference Records'!$F$560:$F$620,1)+ROW(PopulationByCoverage)-1</f>
        <v>#N/A</v>
      </c>
      <c r="AT9" s="219" t="str">
        <f>D9&amp;E9</f>
        <v/>
      </c>
      <c r="AU9" s="219">
        <f>ROW(Coverage_indicators__secton_D)+3</f>
        <v>544</v>
      </c>
      <c r="AV9" s="217">
        <f>ROW(Coverage_Indicator_Targets__section_D)+3</f>
        <v>610</v>
      </c>
      <c r="AW9" s="217" t="str">
        <f>CLEAN(IFERROR(LEFT(AZ9, SEARCH(";",AZ9,1)-1),""))</f>
        <v/>
      </c>
      <c r="AX9" s="217" t="str">
        <f>SUBSTITUTE(IFERROR(MID(AZ9, SEARCH(";",AZ9) + 1, SEARCH(";",AZ9,SEARCH(";",AZ9)+1) - SEARCH(";",AZ9) - 1),""),CHAR(10),"")</f>
        <v/>
      </c>
      <c r="AY9" s="224" t="str">
        <f>CLEAN(IFERROR(SUBSTITUTE(RIGHT(AZ9,LEN(AZ9) - SEARCH(";", AZ9, SEARCH(";",AZ9) + 1)),";",""),""))</f>
        <v/>
      </c>
      <c r="AZ9" t="str">
        <f t="array" ref="AZ9">IFERROR(IF(VLOOKUP(LEFT(D9,255),LEFT('Reference Records'!$C$1:$K$645,255),9,0)=0,"",CONCATENATE(VLOOKUP(LEFT(D9,255),LEFT('Reference Records'!$C$1:$K$645,255),9,0),";")),"")</f>
        <v>;</v>
      </c>
      <c r="BA9" s="510" t="str">
        <f>IF(AND(BM9="Continue",BN9="Continue"),"No Error",IF(AND(BM9&lt;&gt;"Continue",BN9="Continue"),BM9,IF(AND(BN9&lt;&gt;"Continue",BM9="Continue"),BN9,CONCATENATE(BM9,CHAR(10),BN9))))</f>
        <v>No Error</v>
      </c>
      <c r="BB9" s="579" t="str" cm="1">
        <f t="array" ref="BB9">IF(ISBLANK(D9),"Continue",(IF(IFERROR(_xlfn.XMATCH(D9,LEFT('Reference Records'!$C$60:$C$120,32768),0),0)&lt;&gt;0,"Continue","Standard Indicator does not exists")))</f>
        <v>Continue</v>
      </c>
      <c r="BC9" s="579" t="str">
        <f>IF(SUM(BD9:BL10)=0, "Continue", "Please Enter Valid Number Only")</f>
        <v>Continue</v>
      </c>
      <c r="BD9" s="452">
        <f>IF(NOT(ISBLANK(F9)),IF(F9&lt;&gt;"",(IF(NOT(ISNUMBER(F9)),1,0)),0),0)</f>
        <v>0</v>
      </c>
      <c r="BE9" s="452">
        <f>IF(NOT(ISBLANK(O9)),IF(O9&lt;&gt;"",(IF(NOT(ISNUMBER(O9)),1,0)),0),0)</f>
        <v>0</v>
      </c>
      <c r="BF9" s="452">
        <f>IF(NOT(ISBLANK(R9)),IF(R9&lt;&gt;"",(IF(NOT(ISNUMBER(R9)),1,0)),0),0)</f>
        <v>0</v>
      </c>
      <c r="BG9" s="452">
        <f>IF(NOT(ISBLANK(U9)),IF(U9&lt;&gt;"",(IF(NOT(ISNUMBER(U9)),1,0)),0),0)</f>
        <v>0</v>
      </c>
      <c r="BH9" s="452">
        <f>IF(NOT(ISBLANK(X9)),IF(X9&lt;&gt;"",(IF(NOT(ISNUMBER(X9)),1,0)),0),0)</f>
        <v>0</v>
      </c>
      <c r="BI9" s="452">
        <f>IF(NOT(ISBLANK(AA9)),IF(AA9&lt;&gt;"",(IF(NOT(ISNUMBER(AA9)),1,0)),0),0)</f>
        <v>0</v>
      </c>
      <c r="BJ9" s="452">
        <f>IF(NOT(ISBLANK(AD9)),IF(AD9&lt;&gt;"",(IF(NOT(ISNUMBER(AD9)),1,0)),0),0)</f>
        <v>0</v>
      </c>
      <c r="BK9" s="452">
        <f>IF(NOT(ISBLANK(AG9)),IF(AG9&lt;&gt;"",(IF(NOT(ISNUMBER(AG9)),1,0)),0),0)</f>
        <v>0</v>
      </c>
      <c r="BL9" s="452">
        <f>IF(NOT(ISBLANK(AJ9)),IF(AJ9&lt;&gt;"",(IF(NOT(ISNUMBER(AJ9)),1,0)),0),0)</f>
        <v>0</v>
      </c>
      <c r="BM9" s="509" t="str">
        <f>IF(NOT(ISBLANK(D9)),IF(D9&lt;&gt;"",IF(_xlfn.XLOOKUP(D9,'Reference Records'!$C$60:$C$120,'Reference Records'!$A$60:$A$120,0,0,1)=AN9,"Continue","Please select correct Module"),"Continue"),"Continue")</f>
        <v>Continue</v>
      </c>
      <c r="BN9" s="509" t="str">
        <f>IF(AND(BB9="Continue",BC9="Continue"),"Continue",IF(AND(BB9&lt;&gt;"Continue",BC9="Continue"),BB9,IF(AND(BC9&lt;&gt;"Continue",BB9="Continue"),BC9,CONCATENATE(BB9,CHAR(10),BC9))))</f>
        <v>Continue</v>
      </c>
    </row>
    <row r="10" spans="1:67 16374:16374" ht="30" customHeight="1" x14ac:dyDescent="0.35">
      <c r="A10" s="566"/>
      <c r="B10" s="589"/>
      <c r="C10" s="601"/>
      <c r="D10" s="589"/>
      <c r="E10" s="589"/>
      <c r="F10" s="448"/>
      <c r="G10" s="591"/>
      <c r="H10" s="587"/>
      <c r="I10" s="589"/>
      <c r="J10" s="597"/>
      <c r="K10" s="587"/>
      <c r="L10" s="589"/>
      <c r="M10" s="449"/>
      <c r="N10" s="603"/>
      <c r="O10" s="448"/>
      <c r="P10" s="591"/>
      <c r="Q10" s="587"/>
      <c r="R10" s="448"/>
      <c r="S10" s="591"/>
      <c r="T10" s="587"/>
      <c r="U10" s="448"/>
      <c r="V10" s="591"/>
      <c r="W10" s="587"/>
      <c r="X10" s="448"/>
      <c r="Y10" s="591"/>
      <c r="Z10" s="587"/>
      <c r="AA10" s="448"/>
      <c r="AB10" s="591"/>
      <c r="AC10" s="587"/>
      <c r="AD10" s="448"/>
      <c r="AE10" s="591"/>
      <c r="AF10" s="587"/>
      <c r="AG10" s="448"/>
      <c r="AH10" s="591"/>
      <c r="AI10" s="587"/>
      <c r="AJ10" s="448"/>
      <c r="AK10" s="591"/>
      <c r="AL10" s="587"/>
      <c r="AM10" s="589"/>
      <c r="AN10" s="518"/>
      <c r="AQ10" s="219"/>
      <c r="AR10" s="219"/>
      <c r="AS10" s="219"/>
      <c r="AT10" s="219"/>
      <c r="AU10" s="219"/>
      <c r="AV10" s="217"/>
      <c r="AW10" s="217"/>
      <c r="AX10" s="217"/>
      <c r="AY10" s="224"/>
      <c r="AZ10" s="253"/>
      <c r="BA10" s="510"/>
      <c r="BB10" s="579"/>
      <c r="BC10" s="579"/>
      <c r="BD10" s="452">
        <f t="shared" ref="BD10:BD68" si="0">IF(NOT(ISBLANK(F10)),IF(F10&lt;&gt;"",(IF(NOT(ISNUMBER(F10)),1,0)),0),0)</f>
        <v>0</v>
      </c>
      <c r="BE10" s="452">
        <f t="shared" ref="BE10:BE68" si="1">IF(NOT(ISBLANK(O10)),IF(O10&lt;&gt;"",(IF(NOT(ISNUMBER(O10)),1,0)),0),0)</f>
        <v>0</v>
      </c>
      <c r="BF10" s="452">
        <f t="shared" ref="BF10:BF68" si="2">IF(NOT(ISBLANK(R10)),IF(R10&lt;&gt;"",(IF(NOT(ISNUMBER(R10)),1,0)),0),0)</f>
        <v>0</v>
      </c>
      <c r="BG10" s="452">
        <f t="shared" ref="BG10:BG68" si="3">IF(NOT(ISBLANK(U10)),IF(U10&lt;&gt;"",(IF(NOT(ISNUMBER(U10)),1,0)),0),0)</f>
        <v>0</v>
      </c>
      <c r="BH10" s="452">
        <f t="shared" ref="BH10:BH68" si="4">IF(NOT(ISBLANK(X10)),IF(X10&lt;&gt;"",(IF(NOT(ISNUMBER(X10)),1,0)),0),0)</f>
        <v>0</v>
      </c>
      <c r="BI10" s="452">
        <f t="shared" ref="BI10:BI68" si="5">IF(NOT(ISBLANK(AA10)),IF(AA10&lt;&gt;"",(IF(NOT(ISNUMBER(AA10)),1,0)),0),0)</f>
        <v>0</v>
      </c>
      <c r="BJ10" s="452">
        <f t="shared" ref="BJ10:BJ68" si="6">IF(NOT(ISBLANK(AD10)),IF(AD10&lt;&gt;"",(IF(NOT(ISNUMBER(AD10)),1,0)),0),0)</f>
        <v>0</v>
      </c>
      <c r="BK10" s="452">
        <f t="shared" ref="BK10:BK68" si="7">IF(NOT(ISBLANK(AG10)),IF(AG10&lt;&gt;"",(IF(NOT(ISNUMBER(AG10)),1,0)),0),0)</f>
        <v>0</v>
      </c>
      <c r="BL10" s="452">
        <f t="shared" ref="BL10:BL68" si="8">IF(NOT(ISBLANK(AJ10)),IF(AJ10&lt;&gt;"",(IF(NOT(ISNUMBER(AJ10)),1,0)),0),0)</f>
        <v>0</v>
      </c>
      <c r="BM10" s="509"/>
      <c r="BN10" s="509"/>
    </row>
    <row r="11" spans="1:67 16374:16374" s="253" customFormat="1" ht="30" customHeight="1" x14ac:dyDescent="0.35">
      <c r="A11" s="565">
        <v>2</v>
      </c>
      <c r="B11" s="584"/>
      <c r="C11" s="592"/>
      <c r="D11" s="584"/>
      <c r="E11" s="584"/>
      <c r="F11" s="306"/>
      <c r="G11" s="594" t="str">
        <f ca="1">IF(OR(INDIRECT("'update Helper'!D"&amp;AU11)="",F11&lt;&gt;0,F12&lt;&gt;0),IF(IFERROR((F11/F12),"")="","",(F11/F12)),INDIRECT("'update Helper'!D"&amp;AU11)/100)</f>
        <v/>
      </c>
      <c r="H11" s="582"/>
      <c r="I11" s="584"/>
      <c r="J11" s="596" t="str">
        <f>AO11</f>
        <v/>
      </c>
      <c r="K11" s="582"/>
      <c r="L11" s="584"/>
      <c r="M11" s="211"/>
      <c r="N11" s="598"/>
      <c r="O11" s="306"/>
      <c r="P11" s="594" t="str">
        <f ca="1">IF(OR(INDIRECT("'update Helper'!I"&amp;AV11)="",O11&lt;&gt;0,O12&lt;&gt;0),IF(IFERROR((O11/O12),"")="","",(O11/O12)),INDIRECT("'update Helper'!I"&amp;AV11)/100)</f>
        <v/>
      </c>
      <c r="Q11" s="582"/>
      <c r="R11" s="306"/>
      <c r="S11" s="594" t="str">
        <f ca="1">IF(OR(INDIRECT("'update Helper'!I"&amp;AV11+1)="",R11&lt;&gt;0,R12&lt;&gt;0),IF(IFERROR((R11/R12),"")="","",(R11/R12)),INDIRECT("'update Helper'!I"&amp;AV11+1)/100)</f>
        <v/>
      </c>
      <c r="T11" s="582"/>
      <c r="U11" s="306"/>
      <c r="V11" s="594" t="str">
        <f ca="1">IF(OR(INDIRECT("'update Helper'!I"&amp;AV11+2)="",U11&lt;&gt;0,U12&lt;&gt;0),IF(IFERROR((U11/U12),"")="","",(U11/U12)),INDIRECT("'update Helper'!I"&amp;AV11+2)/100)</f>
        <v/>
      </c>
      <c r="W11" s="582"/>
      <c r="X11" s="306"/>
      <c r="Y11" s="594" t="str">
        <f ca="1">IF(OR(INDIRECT("'update Helper'!I"&amp;AV11+3)="",X11&lt;&gt;0,X12&lt;&gt;0),IF(IFERROR((X11/X12),"")="","",(X11/X12)),INDIRECT("'update Helper'!I"&amp;AV11+3)/100)</f>
        <v/>
      </c>
      <c r="Z11" s="582"/>
      <c r="AA11" s="306"/>
      <c r="AB11" s="594" t="str">
        <f ca="1">IF(OR(INDIRECT("'update Helper'!I"&amp;AV11+4)="",AA11&lt;&gt;0,AA12&lt;&gt;0),IF(IFERROR((AA11/AA12),"")="","",(AA11/AA12)),INDIRECT("'update Helper'!I"&amp;AV11+4)/100)</f>
        <v/>
      </c>
      <c r="AC11" s="582"/>
      <c r="AD11" s="306"/>
      <c r="AE11" s="594" t="str">
        <f ca="1">IF(OR(INDIRECT("'update Helper'!I"&amp;AV11+5)="",AD11&lt;&gt;0,AD12&lt;&gt;0),IF(IFERROR((AD11/AD12),"")="","",(AD11/AD12)),INDIRECT("'update Helper'!I"&amp;AV11+5)/100)</f>
        <v/>
      </c>
      <c r="AF11" s="582"/>
      <c r="AG11" s="306"/>
      <c r="AH11" s="580" t="str">
        <f t="shared" ref="AH11" ca="1" si="9">IF(OR(INDIRECT("'update Helper'!I"&amp;AV11+6)="",AG11&lt;&gt;0,AG12&lt;&gt;0),IF(IFERROR((AG11/AG12),"")="","",(AG11/AG12)),INDIRECT("'update Helper'!I"&amp;AV11+6)/100)</f>
        <v/>
      </c>
      <c r="AI11" s="582"/>
      <c r="AJ11" s="306"/>
      <c r="AK11" s="580" t="str">
        <f t="shared" ref="AK11" ca="1" si="10">IF(OR(INDIRECT("'update Helper'!I"&amp;AV11+7)="",AJ11&lt;&gt;0,AJ12&lt;&gt;0),IF(IFERROR((AJ11/AJ12),"")="","",(AJ11/AJ12)),INDIRECT("'update Helper'!I"&amp;AV11+7)/100)</f>
        <v/>
      </c>
      <c r="AL11" s="582"/>
      <c r="AM11" s="584"/>
      <c r="AN11" s="518" t="str">
        <f>IFERROR(IF(VLOOKUP(B11,'Reference Records'!$C$123:$D$159,2,FALSE)=0,"",VLOOKUP(B11,'Reference Records'!$C$123:$D$159,2,FALSE)),"")</f>
        <v/>
      </c>
      <c r="AO11" s="253" t="str">
        <f t="array" ref="AO11">IFERROR(IF(INDEX('Reference Records'!$D$61:$D$120,MATCH(LEFT(D11,255),LEFT('Reference Records'!$C$61:$C$120,255),0))=0,"",INDEX('Reference Records'!$D$61:$D$120,MATCH(LEFT(D11,255),LEFT('Reference Records'!$C$61:$C$120,255),0))),"")</f>
        <v/>
      </c>
      <c r="AP11" s="253" t="str">
        <f>CONCATENATE(D11,E11)</f>
        <v/>
      </c>
      <c r="AQ11" s="204" t="str">
        <f t="array" ref="AQ11">VLOOKUP(LEFT(D11,255),LEFT('Reference Records'!C$60:G122,255),4,0)</f>
        <v/>
      </c>
      <c r="AR11" s="204" t="e">
        <f>MATCH(AQ11,'Reference Records'!$F$560:$F$620,0)+ROW(PopulationByCoverage)-1</f>
        <v>#N/A</v>
      </c>
      <c r="AS11" s="204" t="e">
        <f>MATCH(AQ11,'Reference Records'!$F$560:$F$620,1)+ROW(PopulationByCoverage)-1</f>
        <v>#N/A</v>
      </c>
      <c r="AT11" s="253" t="str">
        <f>D11&amp;E11</f>
        <v/>
      </c>
      <c r="AU11" s="253">
        <f>AU9+1</f>
        <v>545</v>
      </c>
      <c r="AV11" s="217">
        <f>AV9+'update Helper'!$T$2</f>
        <v>618</v>
      </c>
      <c r="AW11" s="217" t="str">
        <f t="shared" ref="AW11" si="11">CLEAN(IFERROR(LEFT(AZ11, SEARCH(";",AZ11,1)-1),""))</f>
        <v/>
      </c>
      <c r="AX11" s="217" t="str">
        <f t="shared" ref="AX11" si="12">SUBSTITUTE(IFERROR(MID(AZ11, SEARCH(";",AZ11) + 1, SEARCH(";",AZ11,SEARCH(";",AZ11)+1) - SEARCH(";",AZ11) - 1),""),CHAR(10),"")</f>
        <v/>
      </c>
      <c r="AY11" s="309" t="str">
        <f t="shared" ref="AY11" si="13">CLEAN(IFERROR(SUBSTITUTE(RIGHT(AZ11,LEN(AZ11) - SEARCH(";", AZ11, SEARCH(";",AZ11) + 1)),";",""),""))</f>
        <v/>
      </c>
      <c r="AZ11" s="253" t="str">
        <f t="array" ref="AZ11">IFERROR(IF(VLOOKUP(LEFT(D11,255),LEFT('Reference Records'!$C$1:$K$645,255),9,0)=0,"",CONCATENATE(VLOOKUP(LEFT(D11,255),LEFT('Reference Records'!$C$1:$K$645,255),9,0),";")),"")</f>
        <v>;</v>
      </c>
      <c r="BA11" s="510" t="str">
        <f t="shared" ref="BA11" si="14">IF(AND(BM11="Continue",BN11="Continue"),"No Error",IF(AND(BM11&lt;&gt;"Continue",BN11="Continue"),BM11,IF(AND(BN11&lt;&gt;"Continue",BM11="Continue"),BN11,CONCATENATE(BM11,CHAR(10),BN11))))</f>
        <v>No Error</v>
      </c>
      <c r="BB11" s="579" t="str" cm="1">
        <f t="array" ref="BB11">IF(ISBLANK(D11),"Continue",(IF(IFERROR(_xlfn.XMATCH(D11,LEFT('Reference Records'!$C$60:$C$120,32768),0),0)&lt;&gt;0,"Continue","Standard Indicator does not exists")))</f>
        <v>Continue</v>
      </c>
      <c r="BC11" s="579" t="str">
        <f t="shared" ref="BC11" si="15">IF(SUM(BD11:BL12)=0, "Continue", "Please Enter Valid Number Only")</f>
        <v>Continue</v>
      </c>
      <c r="BD11" s="452">
        <f t="shared" si="0"/>
        <v>0</v>
      </c>
      <c r="BE11" s="452">
        <f t="shared" si="1"/>
        <v>0</v>
      </c>
      <c r="BF11" s="452">
        <f t="shared" si="2"/>
        <v>0</v>
      </c>
      <c r="BG11" s="452">
        <f t="shared" si="3"/>
        <v>0</v>
      </c>
      <c r="BH11" s="452">
        <f t="shared" si="4"/>
        <v>0</v>
      </c>
      <c r="BI11" s="452">
        <f t="shared" si="5"/>
        <v>0</v>
      </c>
      <c r="BJ11" s="452">
        <f t="shared" si="6"/>
        <v>0</v>
      </c>
      <c r="BK11" s="452">
        <f t="shared" si="7"/>
        <v>0</v>
      </c>
      <c r="BL11" s="452">
        <f t="shared" si="8"/>
        <v>0</v>
      </c>
      <c r="BM11" s="509" t="str">
        <f>IF(NOT(ISBLANK(D11)),IF(D11&lt;&gt;"",IF(_xlfn.XLOOKUP(D11,'Reference Records'!$C$60:$C$120,'Reference Records'!$A$60:$A$120,0,0,1)=AN11,"Continue","Please select correct Module"),"Continue"),"Continue")</f>
        <v>Continue</v>
      </c>
      <c r="BN11" s="509" t="str">
        <f t="shared" ref="BN11" si="16">IF(AND(BB11="Continue",BC11="Continue"),"Continue",IF(AND(BB11&lt;&gt;"Continue",BC11="Continue"),BB11,IF(AND(BC11&lt;&gt;"Continue",BB11="Continue"),BC11,CONCATENATE(BB11,CHAR(10),BC11))))</f>
        <v>Continue</v>
      </c>
      <c r="BO11" s="201"/>
    </row>
    <row r="12" spans="1:67 16374:16374" s="253" customFormat="1" ht="30" customHeight="1" x14ac:dyDescent="0.35">
      <c r="A12" s="566"/>
      <c r="B12" s="585"/>
      <c r="C12" s="593"/>
      <c r="D12" s="585"/>
      <c r="E12" s="585"/>
      <c r="F12" s="306"/>
      <c r="G12" s="595"/>
      <c r="H12" s="583"/>
      <c r="I12" s="585"/>
      <c r="J12" s="597"/>
      <c r="K12" s="583"/>
      <c r="L12" s="585"/>
      <c r="M12" s="303"/>
      <c r="N12" s="599"/>
      <c r="O12" s="306"/>
      <c r="P12" s="595"/>
      <c r="Q12" s="583"/>
      <c r="R12" s="306"/>
      <c r="S12" s="595"/>
      <c r="T12" s="583"/>
      <c r="U12" s="306"/>
      <c r="V12" s="595"/>
      <c r="W12" s="583"/>
      <c r="X12" s="306"/>
      <c r="Y12" s="595"/>
      <c r="Z12" s="583"/>
      <c r="AA12" s="306"/>
      <c r="AB12" s="595"/>
      <c r="AC12" s="583"/>
      <c r="AD12" s="306"/>
      <c r="AE12" s="595"/>
      <c r="AF12" s="583"/>
      <c r="AG12" s="306"/>
      <c r="AH12" s="581"/>
      <c r="AI12" s="583"/>
      <c r="AJ12" s="306"/>
      <c r="AK12" s="581"/>
      <c r="AL12" s="583"/>
      <c r="AM12" s="585"/>
      <c r="AN12" s="518"/>
      <c r="AV12" s="217"/>
      <c r="AW12" s="217"/>
      <c r="AX12" s="217"/>
      <c r="AY12" s="309"/>
      <c r="BA12" s="510"/>
      <c r="BB12" s="579"/>
      <c r="BC12" s="579"/>
      <c r="BD12" s="452">
        <f t="shared" si="0"/>
        <v>0</v>
      </c>
      <c r="BE12" s="452">
        <f t="shared" si="1"/>
        <v>0</v>
      </c>
      <c r="BF12" s="452">
        <f t="shared" si="2"/>
        <v>0</v>
      </c>
      <c r="BG12" s="452">
        <f t="shared" si="3"/>
        <v>0</v>
      </c>
      <c r="BH12" s="452">
        <f t="shared" si="4"/>
        <v>0</v>
      </c>
      <c r="BI12" s="452">
        <f t="shared" si="5"/>
        <v>0</v>
      </c>
      <c r="BJ12" s="452">
        <f t="shared" si="6"/>
        <v>0</v>
      </c>
      <c r="BK12" s="452">
        <f t="shared" si="7"/>
        <v>0</v>
      </c>
      <c r="BL12" s="452">
        <f t="shared" si="8"/>
        <v>0</v>
      </c>
      <c r="BM12" s="509"/>
      <c r="BN12" s="509"/>
      <c r="BO12" s="201"/>
    </row>
    <row r="13" spans="1:67 16374:16374" s="253" customFormat="1" ht="30" customHeight="1" x14ac:dyDescent="0.35">
      <c r="A13" s="565">
        <v>3</v>
      </c>
      <c r="B13" s="588"/>
      <c r="C13" s="600"/>
      <c r="D13" s="588"/>
      <c r="E13" s="588"/>
      <c r="F13" s="448"/>
      <c r="G13" s="590" t="str">
        <f ca="1">IF(OR(INDIRECT("'update Helper'!D"&amp;AU13)="",F13&lt;&gt;0,F14&lt;&gt;0),IF(IFERROR((F13/F14),"")="","",(F13/F14)),INDIRECT("'update Helper'!D"&amp;AU13)/100)</f>
        <v/>
      </c>
      <c r="H13" s="586"/>
      <c r="I13" s="588"/>
      <c r="J13" s="596" t="str">
        <f>AO13</f>
        <v/>
      </c>
      <c r="K13" s="586"/>
      <c r="L13" s="588"/>
      <c r="M13" s="447"/>
      <c r="N13" s="602"/>
      <c r="O13" s="448"/>
      <c r="P13" s="590" t="str">
        <f ca="1">IF(OR(INDIRECT("'update Helper'!I"&amp;AV13)="",O13&lt;&gt;0,O14&lt;&gt;0),IF(IFERROR((O13/O14),"")="","",(O13/O14)),INDIRECT("'update Helper'!I"&amp;AV13)/100)</f>
        <v/>
      </c>
      <c r="Q13" s="586"/>
      <c r="R13" s="448"/>
      <c r="S13" s="590" t="str">
        <f ca="1">IF(OR(INDIRECT("'update Helper'!I"&amp;AV13+1)="",R13&lt;&gt;0,R14&lt;&gt;0),IF(IFERROR((R13/R14),"")="","",(R13/R14)),INDIRECT("'update Helper'!I"&amp;AV13+1)/100)</f>
        <v/>
      </c>
      <c r="T13" s="586"/>
      <c r="U13" s="448"/>
      <c r="V13" s="590" t="str">
        <f ca="1">IF(OR(INDIRECT("'update Helper'!I"&amp;AV13+2)="",U13&lt;&gt;0,U14&lt;&gt;0),IF(IFERROR((U13/U14),"")="","",(U13/U14)),INDIRECT("'update Helper'!I"&amp;AV13+2)/100)</f>
        <v/>
      </c>
      <c r="W13" s="586"/>
      <c r="X13" s="448"/>
      <c r="Y13" s="590" t="str">
        <f ca="1">IF(OR(INDIRECT("'update Helper'!I"&amp;AV13+3)="",X13&lt;&gt;0,X14&lt;&gt;0),IF(IFERROR((X13/X14),"")="","",(X13/X14)),INDIRECT("'update Helper'!I"&amp;AV13+3)/100)</f>
        <v/>
      </c>
      <c r="Z13" s="586"/>
      <c r="AA13" s="448"/>
      <c r="AB13" s="590" t="str">
        <f ca="1">IF(OR(INDIRECT("'update Helper'!I"&amp;AV13+4)="",AA13&lt;&gt;0,AA14&lt;&gt;0),IF(IFERROR((AA13/AA14),"")="","",(AA13/AA14)),INDIRECT("'update Helper'!I"&amp;AV13+4)/100)</f>
        <v/>
      </c>
      <c r="AC13" s="586"/>
      <c r="AD13" s="448"/>
      <c r="AE13" s="590" t="str">
        <f ca="1">IF(OR(INDIRECT("'update Helper'!I"&amp;AV13+5)="",AD13&lt;&gt;0,AD14&lt;&gt;0),IF(IFERROR((AD13/AD14),"")="","",(AD13/AD14)),INDIRECT("'update Helper'!I"&amp;AV13+5)/100)</f>
        <v/>
      </c>
      <c r="AF13" s="586"/>
      <c r="AG13" s="448"/>
      <c r="AH13" s="590" t="str">
        <f t="shared" ref="AH13" ca="1" si="17">IF(OR(INDIRECT("'update Helper'!I"&amp;AV13+6)="",AG13&lt;&gt;0,AG14&lt;&gt;0),IF(IFERROR((AG13/AG14),"")="","",(AG13/AG14)),INDIRECT("'update Helper'!I"&amp;AV13+6)/100)</f>
        <v/>
      </c>
      <c r="AI13" s="586"/>
      <c r="AJ13" s="448"/>
      <c r="AK13" s="590" t="str">
        <f t="shared" ref="AK13" ca="1" si="18">IF(OR(INDIRECT("'update Helper'!I"&amp;AV13+7)="",AJ13&lt;&gt;0,AJ14&lt;&gt;0),IF(IFERROR((AJ13/AJ14),"")="","",(AJ13/AJ14)),INDIRECT("'update Helper'!I"&amp;AV13+7)/100)</f>
        <v/>
      </c>
      <c r="AL13" s="586"/>
      <c r="AM13" s="588"/>
      <c r="AN13" s="518" t="str">
        <f>IFERROR(IF(VLOOKUP(B13,'Reference Records'!$C$123:$D$159,2,FALSE)=0,"",VLOOKUP(B13,'Reference Records'!$C$123:$D$159,2,FALSE)),"")</f>
        <v/>
      </c>
      <c r="AO13" s="253" t="str">
        <f t="array" ref="AO13">IFERROR(IF(INDEX('Reference Records'!$D$61:$D$120,MATCH(LEFT(D13,255),LEFT('Reference Records'!$C$61:$C$120,255),0))=0,"",INDEX('Reference Records'!$D$61:$D$120,MATCH(LEFT(D13,255),LEFT('Reference Records'!$C$61:$C$120,255),0))),"")</f>
        <v/>
      </c>
      <c r="AP13" s="253" t="str">
        <f>CONCATENATE(D13,E13)</f>
        <v/>
      </c>
      <c r="AQ13" s="204" t="str">
        <f t="array" ref="AQ13">VLOOKUP(LEFT(D13,255),LEFT('Reference Records'!C$60:G152,255),4,0)</f>
        <v/>
      </c>
      <c r="AR13" s="204" t="e">
        <f>MATCH(AQ13,'Reference Records'!$F$560:$F$620,0)+ROW(PopulationByCoverage)-1</f>
        <v>#N/A</v>
      </c>
      <c r="AS13" s="204" t="e">
        <f>MATCH(AQ13,'Reference Records'!$F$560:$F$620,1)+ROW(PopulationByCoverage)-1</f>
        <v>#N/A</v>
      </c>
      <c r="AT13" s="253" t="str">
        <f>D13&amp;E13</f>
        <v/>
      </c>
      <c r="AU13" s="253">
        <f t="shared" ref="AU13" si="19">AU11+1</f>
        <v>546</v>
      </c>
      <c r="AV13" s="217">
        <f>AV11+'update Helper'!$T$2</f>
        <v>626</v>
      </c>
      <c r="AW13" s="217" t="str">
        <f t="shared" ref="AW13" si="20">CLEAN(IFERROR(LEFT(AZ13, SEARCH(";",AZ13,1)-1),""))</f>
        <v/>
      </c>
      <c r="AX13" s="217" t="str">
        <f t="shared" ref="AX13" si="21">SUBSTITUTE(IFERROR(MID(AZ13, SEARCH(";",AZ13) + 1, SEARCH(";",AZ13,SEARCH(";",AZ13)+1) - SEARCH(";",AZ13) - 1),""),CHAR(10),"")</f>
        <v/>
      </c>
      <c r="AY13" s="309" t="str">
        <f t="shared" ref="AY13" si="22">CLEAN(IFERROR(SUBSTITUTE(RIGHT(AZ13,LEN(AZ13) - SEARCH(";", AZ13, SEARCH(";",AZ13) + 1)),";",""),""))</f>
        <v/>
      </c>
      <c r="AZ13" s="253" t="str">
        <f t="array" ref="AZ13">IFERROR(IF(VLOOKUP(LEFT(D13,255),LEFT('Reference Records'!$C$1:$K$645,255),9,0)=0,"",CONCATENATE(VLOOKUP(LEFT(D13,255),LEFT('Reference Records'!$C$1:$K$645,255),9,0),";")),"")</f>
        <v>;</v>
      </c>
      <c r="BA13" s="510" t="str">
        <f t="shared" ref="BA13" si="23">IF(AND(BM13="Continue",BN13="Continue"),"No Error",IF(AND(BM13&lt;&gt;"Continue",BN13="Continue"),BM13,IF(AND(BN13&lt;&gt;"Continue",BM13="Continue"),BN13,CONCATENATE(BM13,CHAR(10),BN13))))</f>
        <v>No Error</v>
      </c>
      <c r="BB13" s="579" t="str" cm="1">
        <f t="array" ref="BB13">IF(ISBLANK(D13),"Continue",(IF(IFERROR(_xlfn.XMATCH(D13,LEFT('Reference Records'!$C$60:$C$120,32768),0),0)&lt;&gt;0,"Continue","Standard Indicator does not exists")))</f>
        <v>Continue</v>
      </c>
      <c r="BC13" s="579" t="str">
        <f t="shared" ref="BC13" si="24">IF(SUM(BD13:BL14)=0, "Continue", "Please Enter Valid Number Only")</f>
        <v>Continue</v>
      </c>
      <c r="BD13" s="452">
        <f t="shared" si="0"/>
        <v>0</v>
      </c>
      <c r="BE13" s="452">
        <f t="shared" si="1"/>
        <v>0</v>
      </c>
      <c r="BF13" s="452">
        <f t="shared" si="2"/>
        <v>0</v>
      </c>
      <c r="BG13" s="452">
        <f t="shared" si="3"/>
        <v>0</v>
      </c>
      <c r="BH13" s="452">
        <f t="shared" si="4"/>
        <v>0</v>
      </c>
      <c r="BI13" s="452">
        <f t="shared" si="5"/>
        <v>0</v>
      </c>
      <c r="BJ13" s="452">
        <f t="shared" si="6"/>
        <v>0</v>
      </c>
      <c r="BK13" s="452">
        <f t="shared" si="7"/>
        <v>0</v>
      </c>
      <c r="BL13" s="452">
        <f t="shared" si="8"/>
        <v>0</v>
      </c>
      <c r="BM13" s="509" t="str">
        <f>IF(NOT(ISBLANK(D13)),IF(D13&lt;&gt;"",IF(_xlfn.XLOOKUP(D13,'Reference Records'!$C$60:$C$120,'Reference Records'!$A$60:$A$120,0,0,1)=AN13,"Continue","Please select correct Module"),"Continue"),"Continue")</f>
        <v>Continue</v>
      </c>
      <c r="BN13" s="509" t="str">
        <f t="shared" ref="BN13" si="25">IF(AND(BB13="Continue",BC13="Continue"),"Continue",IF(AND(BB13&lt;&gt;"Continue",BC13="Continue"),BB13,IF(AND(BC13&lt;&gt;"Continue",BB13="Continue"),BC13,CONCATENATE(BB13,CHAR(10),BC13))))</f>
        <v>Continue</v>
      </c>
      <c r="BO13" s="201"/>
    </row>
    <row r="14" spans="1:67 16374:16374" s="253" customFormat="1" ht="30" customHeight="1" x14ac:dyDescent="0.35">
      <c r="A14" s="566"/>
      <c r="B14" s="589"/>
      <c r="C14" s="601"/>
      <c r="D14" s="589"/>
      <c r="E14" s="589"/>
      <c r="F14" s="448"/>
      <c r="G14" s="591"/>
      <c r="H14" s="587"/>
      <c r="I14" s="589"/>
      <c r="J14" s="597"/>
      <c r="K14" s="587"/>
      <c r="L14" s="589"/>
      <c r="M14" s="449"/>
      <c r="N14" s="603"/>
      <c r="O14" s="448"/>
      <c r="P14" s="591"/>
      <c r="Q14" s="587"/>
      <c r="R14" s="448"/>
      <c r="S14" s="591"/>
      <c r="T14" s="587"/>
      <c r="U14" s="448"/>
      <c r="V14" s="591"/>
      <c r="W14" s="587"/>
      <c r="X14" s="448"/>
      <c r="Y14" s="591"/>
      <c r="Z14" s="587"/>
      <c r="AA14" s="448"/>
      <c r="AB14" s="591"/>
      <c r="AC14" s="587"/>
      <c r="AD14" s="448"/>
      <c r="AE14" s="591"/>
      <c r="AF14" s="587"/>
      <c r="AG14" s="448"/>
      <c r="AH14" s="591"/>
      <c r="AI14" s="587"/>
      <c r="AJ14" s="448"/>
      <c r="AK14" s="591"/>
      <c r="AL14" s="587"/>
      <c r="AM14" s="589"/>
      <c r="AN14" s="518"/>
      <c r="AV14" s="217"/>
      <c r="AW14" s="217"/>
      <c r="AX14" s="217"/>
      <c r="AY14" s="309"/>
      <c r="BA14" s="510"/>
      <c r="BB14" s="579"/>
      <c r="BC14" s="579"/>
      <c r="BD14" s="452">
        <f t="shared" si="0"/>
        <v>0</v>
      </c>
      <c r="BE14" s="452">
        <f t="shared" si="1"/>
        <v>0</v>
      </c>
      <c r="BF14" s="452">
        <f t="shared" si="2"/>
        <v>0</v>
      </c>
      <c r="BG14" s="452">
        <f t="shared" si="3"/>
        <v>0</v>
      </c>
      <c r="BH14" s="452">
        <f t="shared" si="4"/>
        <v>0</v>
      </c>
      <c r="BI14" s="452">
        <f t="shared" si="5"/>
        <v>0</v>
      </c>
      <c r="BJ14" s="452">
        <f t="shared" si="6"/>
        <v>0</v>
      </c>
      <c r="BK14" s="452">
        <f t="shared" si="7"/>
        <v>0</v>
      </c>
      <c r="BL14" s="452">
        <f t="shared" si="8"/>
        <v>0</v>
      </c>
      <c r="BM14" s="509"/>
      <c r="BN14" s="509"/>
      <c r="BO14" s="201"/>
    </row>
    <row r="15" spans="1:67 16374:16374" s="253" customFormat="1" ht="30" customHeight="1" x14ac:dyDescent="0.35">
      <c r="A15" s="565">
        <v>4</v>
      </c>
      <c r="B15" s="584"/>
      <c r="C15" s="592"/>
      <c r="D15" s="584"/>
      <c r="E15" s="584"/>
      <c r="F15" s="306"/>
      <c r="G15" s="594" t="str">
        <f ca="1">IF(OR(INDIRECT("'update Helper'!D"&amp;AU15)="",F15&lt;&gt;0,F16&lt;&gt;0),IF(IFERROR((F15/F16),"")="","",(F15/F16)),INDIRECT("'update Helper'!D"&amp;AU15)/100)</f>
        <v/>
      </c>
      <c r="H15" s="582"/>
      <c r="I15" s="584"/>
      <c r="J15" s="596" t="str">
        <f>AO15</f>
        <v/>
      </c>
      <c r="K15" s="582"/>
      <c r="L15" s="584"/>
      <c r="M15" s="211"/>
      <c r="N15" s="598"/>
      <c r="O15" s="306"/>
      <c r="P15" s="594" t="str">
        <f ca="1">IF(OR(INDIRECT("'update Helper'!I"&amp;AV15)="",O15&lt;&gt;0,O16&lt;&gt;0),IF(IFERROR((O15/O16),"")="","",(O15/O16)),INDIRECT("'update Helper'!I"&amp;AV15)/100)</f>
        <v/>
      </c>
      <c r="Q15" s="582"/>
      <c r="R15" s="306"/>
      <c r="S15" s="594" t="str">
        <f ca="1">IF(OR(INDIRECT("'update Helper'!I"&amp;AV15+1)="",R15&lt;&gt;0,R16&lt;&gt;0),IF(IFERROR((R15/R16),"")="","",(R15/R16)),INDIRECT("'update Helper'!I"&amp;AV15+1)/100)</f>
        <v/>
      </c>
      <c r="T15" s="582"/>
      <c r="U15" s="306"/>
      <c r="V15" s="594" t="str">
        <f ca="1">IF(OR(INDIRECT("'update Helper'!I"&amp;AV15+2)="",U15&lt;&gt;0,U16&lt;&gt;0),IF(IFERROR((U15/U16),"")="","",(U15/U16)),INDIRECT("'update Helper'!I"&amp;AV15+2)/100)</f>
        <v/>
      </c>
      <c r="W15" s="582"/>
      <c r="X15" s="306"/>
      <c r="Y15" s="594" t="str">
        <f ca="1">IF(OR(INDIRECT("'update Helper'!I"&amp;AV15+3)="",X15&lt;&gt;0,X16&lt;&gt;0),IF(IFERROR((X15/X16),"")="","",(X15/X16)),INDIRECT("'update Helper'!I"&amp;AV15+3)/100)</f>
        <v/>
      </c>
      <c r="Z15" s="582"/>
      <c r="AA15" s="306"/>
      <c r="AB15" s="594" t="str">
        <f ca="1">IF(OR(INDIRECT("'update Helper'!I"&amp;AV15+4)="",AA15&lt;&gt;0,AA16&lt;&gt;0),IF(IFERROR((AA15/AA16),"")="","",(AA15/AA16)),INDIRECT("'update Helper'!I"&amp;AV15+4)/100)</f>
        <v/>
      </c>
      <c r="AC15" s="582"/>
      <c r="AD15" s="306"/>
      <c r="AE15" s="594" t="str">
        <f ca="1">IF(OR(INDIRECT("'update Helper'!I"&amp;AV15+5)="",AD15&lt;&gt;0,AD16&lt;&gt;0),IF(IFERROR((AD15/AD16),"")="","",(AD15/AD16)),INDIRECT("'update Helper'!I"&amp;AV15+5)/100)</f>
        <v/>
      </c>
      <c r="AF15" s="582"/>
      <c r="AG15" s="306"/>
      <c r="AH15" s="580" t="str">
        <f t="shared" ref="AH15" ca="1" si="26">IF(OR(INDIRECT("'update Helper'!I"&amp;AV15+6)="",AG15&lt;&gt;0,AG16&lt;&gt;0),IF(IFERROR((AG15/AG16),"")="","",(AG15/AG16)),INDIRECT("'update Helper'!I"&amp;AV15+6)/100)</f>
        <v/>
      </c>
      <c r="AI15" s="582"/>
      <c r="AJ15" s="306"/>
      <c r="AK15" s="580" t="str">
        <f t="shared" ref="AK15" ca="1" si="27">IF(OR(INDIRECT("'update Helper'!I"&amp;AV15+7)="",AJ15&lt;&gt;0,AJ16&lt;&gt;0),IF(IFERROR((AJ15/AJ16),"")="","",(AJ15/AJ16)),INDIRECT("'update Helper'!I"&amp;AV15+7)/100)</f>
        <v/>
      </c>
      <c r="AL15" s="582"/>
      <c r="AM15" s="584"/>
      <c r="AN15" s="518" t="str">
        <f>IFERROR(IF(VLOOKUP(B15,'Reference Records'!$C$123:$D$159,2,FALSE)=0,"",VLOOKUP(B15,'Reference Records'!$C$123:$D$159,2,FALSE)),"")</f>
        <v/>
      </c>
      <c r="AO15" s="253" t="str">
        <f t="array" ref="AO15">IFERROR(IF(INDEX('Reference Records'!$D$61:$D$120,MATCH(LEFT(D15,255),LEFT('Reference Records'!$C$61:$C$120,255),0))=0,"",INDEX('Reference Records'!$D$61:$D$120,MATCH(LEFT(D15,255),LEFT('Reference Records'!$C$61:$C$120,255),0))),"")</f>
        <v/>
      </c>
      <c r="AP15" s="253" t="str">
        <f>CONCATENATE(D15,E15)</f>
        <v/>
      </c>
      <c r="AQ15" s="204" t="str">
        <f t="array" ref="AQ15">VLOOKUP(LEFT(D15,255),LEFT('Reference Records'!C$60:G154,255),4,0)</f>
        <v/>
      </c>
      <c r="AR15" s="204" t="e">
        <f>MATCH(AQ15,'Reference Records'!$F$560:$F$620,0)+ROW(PopulationByCoverage)-1</f>
        <v>#N/A</v>
      </c>
      <c r="AS15" s="204" t="e">
        <f>MATCH(AQ15,'Reference Records'!$F$560:$F$620,1)+ROW(PopulationByCoverage)-1</f>
        <v>#N/A</v>
      </c>
      <c r="AT15" s="253" t="str">
        <f>D15&amp;E15</f>
        <v/>
      </c>
      <c r="AU15" s="253">
        <f t="shared" ref="AU15" si="28">AU13+1</f>
        <v>547</v>
      </c>
      <c r="AV15" s="217">
        <f>AV13+'update Helper'!$T$2</f>
        <v>634</v>
      </c>
      <c r="AW15" s="217" t="str">
        <f t="shared" ref="AW15" si="29">CLEAN(IFERROR(LEFT(AZ15, SEARCH(";",AZ15,1)-1),""))</f>
        <v/>
      </c>
      <c r="AX15" s="217" t="str">
        <f t="shared" ref="AX15" si="30">SUBSTITUTE(IFERROR(MID(AZ15, SEARCH(";",AZ15) + 1, SEARCH(";",AZ15,SEARCH(";",AZ15)+1) - SEARCH(";",AZ15) - 1),""),CHAR(10),"")</f>
        <v/>
      </c>
      <c r="AY15" s="309" t="str">
        <f t="shared" ref="AY15" si="31">CLEAN(IFERROR(SUBSTITUTE(RIGHT(AZ15,LEN(AZ15) - SEARCH(";", AZ15, SEARCH(";",AZ15) + 1)),";",""),""))</f>
        <v/>
      </c>
      <c r="AZ15" s="253" t="str">
        <f t="array" ref="AZ15">IFERROR(IF(VLOOKUP(LEFT(D15,255),LEFT('Reference Records'!$C$1:$K$645,255),9,0)=0,"",CONCATENATE(VLOOKUP(LEFT(D15,255),LEFT('Reference Records'!$C$1:$K$645,255),9,0),";")),"")</f>
        <v>;</v>
      </c>
      <c r="BA15" s="510" t="str">
        <f t="shared" ref="BA15" si="32">IF(AND(BM15="Continue",BN15="Continue"),"No Error",IF(AND(BM15&lt;&gt;"Continue",BN15="Continue"),BM15,IF(AND(BN15&lt;&gt;"Continue",BM15="Continue"),BN15,CONCATENATE(BM15,CHAR(10),BN15))))</f>
        <v>No Error</v>
      </c>
      <c r="BB15" s="579" t="str" cm="1">
        <f t="array" ref="BB15">IF(ISBLANK(D15),"Continue",(IF(IFERROR(_xlfn.XMATCH(D15,LEFT('Reference Records'!$C$60:$C$120,32768),0),0)&lt;&gt;0,"Continue","Standard Indicator does not exists")))</f>
        <v>Continue</v>
      </c>
      <c r="BC15" s="579" t="str">
        <f t="shared" ref="BC15" si="33">IF(SUM(BD15:BL16)=0, "Continue", "Please Enter Valid Number Only")</f>
        <v>Continue</v>
      </c>
      <c r="BD15" s="452">
        <f t="shared" si="0"/>
        <v>0</v>
      </c>
      <c r="BE15" s="452">
        <f t="shared" si="1"/>
        <v>0</v>
      </c>
      <c r="BF15" s="452">
        <f t="shared" si="2"/>
        <v>0</v>
      </c>
      <c r="BG15" s="452">
        <f t="shared" si="3"/>
        <v>0</v>
      </c>
      <c r="BH15" s="452">
        <f t="shared" si="4"/>
        <v>0</v>
      </c>
      <c r="BI15" s="452">
        <f t="shared" si="5"/>
        <v>0</v>
      </c>
      <c r="BJ15" s="452">
        <f t="shared" si="6"/>
        <v>0</v>
      </c>
      <c r="BK15" s="452">
        <f t="shared" si="7"/>
        <v>0</v>
      </c>
      <c r="BL15" s="452">
        <f t="shared" si="8"/>
        <v>0</v>
      </c>
      <c r="BM15" s="509" t="str">
        <f>IF(NOT(ISBLANK(D15)),IF(D15&lt;&gt;"",IF(_xlfn.XLOOKUP(D15,'Reference Records'!$C$60:$C$120,'Reference Records'!$A$60:$A$120,0,0,1)=AN15,"Continue","Please select correct Module"),"Continue"),"Continue")</f>
        <v>Continue</v>
      </c>
      <c r="BN15" s="509" t="str">
        <f t="shared" ref="BN15" si="34">IF(AND(BB15="Continue",BC15="Continue"),"Continue",IF(AND(BB15&lt;&gt;"Continue",BC15="Continue"),BB15,IF(AND(BC15&lt;&gt;"Continue",BB15="Continue"),BC15,CONCATENATE(BB15,CHAR(10),BC15))))</f>
        <v>Continue</v>
      </c>
      <c r="BO15" s="201"/>
    </row>
    <row r="16" spans="1:67 16374:16374" s="253" customFormat="1" ht="30" customHeight="1" x14ac:dyDescent="0.35">
      <c r="A16" s="566"/>
      <c r="B16" s="585"/>
      <c r="C16" s="593"/>
      <c r="D16" s="585"/>
      <c r="E16" s="585"/>
      <c r="F16" s="306"/>
      <c r="G16" s="595"/>
      <c r="H16" s="583"/>
      <c r="I16" s="585"/>
      <c r="J16" s="597"/>
      <c r="K16" s="583"/>
      <c r="L16" s="585"/>
      <c r="M16" s="303"/>
      <c r="N16" s="599"/>
      <c r="O16" s="306"/>
      <c r="P16" s="595"/>
      <c r="Q16" s="583"/>
      <c r="R16" s="306"/>
      <c r="S16" s="595"/>
      <c r="T16" s="583"/>
      <c r="U16" s="306"/>
      <c r="V16" s="595"/>
      <c r="W16" s="583"/>
      <c r="X16" s="306"/>
      <c r="Y16" s="595"/>
      <c r="Z16" s="583"/>
      <c r="AA16" s="306"/>
      <c r="AB16" s="595"/>
      <c r="AC16" s="583"/>
      <c r="AD16" s="306"/>
      <c r="AE16" s="595"/>
      <c r="AF16" s="583"/>
      <c r="AG16" s="306"/>
      <c r="AH16" s="581"/>
      <c r="AI16" s="583"/>
      <c r="AJ16" s="306"/>
      <c r="AK16" s="581"/>
      <c r="AL16" s="583"/>
      <c r="AM16" s="585"/>
      <c r="AN16" s="518"/>
      <c r="AV16" s="217"/>
      <c r="AW16" s="217"/>
      <c r="AX16" s="217"/>
      <c r="AY16" s="309"/>
      <c r="BA16" s="510"/>
      <c r="BB16" s="579"/>
      <c r="BC16" s="579"/>
      <c r="BD16" s="452">
        <f t="shared" si="0"/>
        <v>0</v>
      </c>
      <c r="BE16" s="452">
        <f t="shared" si="1"/>
        <v>0</v>
      </c>
      <c r="BF16" s="452">
        <f t="shared" si="2"/>
        <v>0</v>
      </c>
      <c r="BG16" s="452">
        <f t="shared" si="3"/>
        <v>0</v>
      </c>
      <c r="BH16" s="452">
        <f t="shared" si="4"/>
        <v>0</v>
      </c>
      <c r="BI16" s="452">
        <f t="shared" si="5"/>
        <v>0</v>
      </c>
      <c r="BJ16" s="452">
        <f t="shared" si="6"/>
        <v>0</v>
      </c>
      <c r="BK16" s="452">
        <f t="shared" si="7"/>
        <v>0</v>
      </c>
      <c r="BL16" s="452">
        <f t="shared" si="8"/>
        <v>0</v>
      </c>
      <c r="BM16" s="509"/>
      <c r="BN16" s="509"/>
      <c r="BO16" s="201"/>
    </row>
    <row r="17" spans="1:67" s="253" customFormat="1" ht="30" customHeight="1" x14ac:dyDescent="0.35">
      <c r="A17" s="565">
        <v>5</v>
      </c>
      <c r="B17" s="588"/>
      <c r="C17" s="600"/>
      <c r="D17" s="588"/>
      <c r="E17" s="588"/>
      <c r="F17" s="448"/>
      <c r="G17" s="590" t="str">
        <f ca="1">IF(OR(INDIRECT("'update Helper'!D"&amp;AU17)="",F17&lt;&gt;0,F18&lt;&gt;0),IF(IFERROR((F17/F18),"")="","",(F17/F18)),INDIRECT("'update Helper'!D"&amp;AU17)/100)</f>
        <v/>
      </c>
      <c r="H17" s="586"/>
      <c r="I17" s="588"/>
      <c r="J17" s="596" t="str">
        <f>AO17</f>
        <v/>
      </c>
      <c r="K17" s="586"/>
      <c r="L17" s="588"/>
      <c r="M17" s="447"/>
      <c r="N17" s="602"/>
      <c r="O17" s="448"/>
      <c r="P17" s="590" t="str">
        <f ca="1">IF(OR(INDIRECT("'update Helper'!I"&amp;AV17)="",O17&lt;&gt;0,O18&lt;&gt;0),IF(IFERROR((O17/O18),"")="","",(O17/O18)),INDIRECT("'update Helper'!I"&amp;AV17)/100)</f>
        <v/>
      </c>
      <c r="Q17" s="586"/>
      <c r="R17" s="448"/>
      <c r="S17" s="590" t="str">
        <f ca="1">IF(OR(INDIRECT("'update Helper'!I"&amp;AV17+1)="",R17&lt;&gt;0,R18&lt;&gt;0),IF(IFERROR((R17/R18),"")="","",(R17/R18)),INDIRECT("'update Helper'!I"&amp;AV17+1)/100)</f>
        <v/>
      </c>
      <c r="T17" s="586"/>
      <c r="U17" s="448"/>
      <c r="V17" s="590" t="str">
        <f ca="1">IF(OR(INDIRECT("'update Helper'!I"&amp;AV17+2)="",U17&lt;&gt;0,U18&lt;&gt;0),IF(IFERROR((U17/U18),"")="","",(U17/U18)),INDIRECT("'update Helper'!I"&amp;AV17+2)/100)</f>
        <v/>
      </c>
      <c r="W17" s="586"/>
      <c r="X17" s="448"/>
      <c r="Y17" s="590" t="str">
        <f ca="1">IF(OR(INDIRECT("'update Helper'!I"&amp;AV17+3)="",X17&lt;&gt;0,X18&lt;&gt;0),IF(IFERROR((X17/X18),"")="","",(X17/X18)),INDIRECT("'update Helper'!I"&amp;AV17+3)/100)</f>
        <v/>
      </c>
      <c r="Z17" s="586"/>
      <c r="AA17" s="448"/>
      <c r="AB17" s="590" t="str">
        <f ca="1">IF(OR(INDIRECT("'update Helper'!I"&amp;AV17+4)="",AA17&lt;&gt;0,AA18&lt;&gt;0),IF(IFERROR((AA17/AA18),"")="","",(AA17/AA18)),INDIRECT("'update Helper'!I"&amp;AV17+4)/100)</f>
        <v/>
      </c>
      <c r="AC17" s="586"/>
      <c r="AD17" s="448"/>
      <c r="AE17" s="590" t="str">
        <f ca="1">IF(OR(INDIRECT("'update Helper'!I"&amp;AV17+5)="",AD17&lt;&gt;0,AD18&lt;&gt;0),IF(IFERROR((AD17/AD18),"")="","",(AD17/AD18)),INDIRECT("'update Helper'!I"&amp;AV17+5)/100)</f>
        <v/>
      </c>
      <c r="AF17" s="586"/>
      <c r="AG17" s="448"/>
      <c r="AH17" s="590" t="str">
        <f t="shared" ref="AH17" ca="1" si="35">IF(OR(INDIRECT("'update Helper'!I"&amp;AV17+6)="",AG17&lt;&gt;0,AG18&lt;&gt;0),IF(IFERROR((AG17/AG18),"")="","",(AG17/AG18)),INDIRECT("'update Helper'!I"&amp;AV17+6)/100)</f>
        <v/>
      </c>
      <c r="AI17" s="586"/>
      <c r="AJ17" s="448"/>
      <c r="AK17" s="590" t="str">
        <f t="shared" ref="AK17" ca="1" si="36">IF(OR(INDIRECT("'update Helper'!I"&amp;AV17+7)="",AJ17&lt;&gt;0,AJ18&lt;&gt;0),IF(IFERROR((AJ17/AJ18),"")="","",(AJ17/AJ18)),INDIRECT("'update Helper'!I"&amp;AV17+7)/100)</f>
        <v/>
      </c>
      <c r="AL17" s="586"/>
      <c r="AM17" s="588"/>
      <c r="AN17" s="518" t="str">
        <f>IFERROR(IF(VLOOKUP(B17,'Reference Records'!$C$123:$D$159,2,FALSE)=0,"",VLOOKUP(B17,'Reference Records'!$C$123:$D$159,2,FALSE)),"")</f>
        <v/>
      </c>
      <c r="AO17" s="253" t="str">
        <f t="array" ref="AO17">IFERROR(IF(INDEX('Reference Records'!$D$61:$D$120,MATCH(LEFT(D17,255),LEFT('Reference Records'!$C$61:$C$120,255),0))=0,"",INDEX('Reference Records'!$D$61:$D$120,MATCH(LEFT(D17,255),LEFT('Reference Records'!$C$61:$C$120,255),0))),"")</f>
        <v/>
      </c>
      <c r="AP17" s="253" t="str">
        <f>CONCATENATE(D17,E17)</f>
        <v/>
      </c>
      <c r="AQ17" s="204" t="str">
        <f t="array" ref="AQ17">VLOOKUP(LEFT(D17,255),LEFT('Reference Records'!C$60:G156,255),4,0)</f>
        <v/>
      </c>
      <c r="AR17" s="204" t="e">
        <f>MATCH(AQ17,'Reference Records'!$F$560:$F$620,0)+ROW(PopulationByCoverage)-1</f>
        <v>#N/A</v>
      </c>
      <c r="AS17" s="204" t="e">
        <f>MATCH(AQ17,'Reference Records'!$F$560:$F$620,1)+ROW(PopulationByCoverage)-1</f>
        <v>#N/A</v>
      </c>
      <c r="AT17" s="253" t="str">
        <f>D17&amp;E17</f>
        <v/>
      </c>
      <c r="AU17" s="253">
        <f t="shared" ref="AU17" si="37">AU15+1</f>
        <v>548</v>
      </c>
      <c r="AV17" s="217">
        <f>AV15+'update Helper'!$T$2</f>
        <v>642</v>
      </c>
      <c r="AW17" s="217" t="str">
        <f t="shared" ref="AW17" si="38">CLEAN(IFERROR(LEFT(AZ17, SEARCH(";",AZ17,1)-1),""))</f>
        <v/>
      </c>
      <c r="AX17" s="217" t="str">
        <f t="shared" ref="AX17" si="39">SUBSTITUTE(IFERROR(MID(AZ17, SEARCH(";",AZ17) + 1, SEARCH(";",AZ17,SEARCH(";",AZ17)+1) - SEARCH(";",AZ17) - 1),""),CHAR(10),"")</f>
        <v/>
      </c>
      <c r="AY17" s="309" t="str">
        <f t="shared" ref="AY17" si="40">CLEAN(IFERROR(SUBSTITUTE(RIGHT(AZ17,LEN(AZ17) - SEARCH(";", AZ17, SEARCH(";",AZ17) + 1)),";",""),""))</f>
        <v/>
      </c>
      <c r="AZ17" s="253" t="str">
        <f t="array" ref="AZ17">IFERROR(IF(VLOOKUP(LEFT(D17,255),LEFT('Reference Records'!$C$1:$K$645,255),9,0)=0,"",CONCATENATE(VLOOKUP(LEFT(D17,255),LEFT('Reference Records'!$C$1:$K$645,255),9,0),";")),"")</f>
        <v>;</v>
      </c>
      <c r="BA17" s="510" t="str">
        <f t="shared" ref="BA17" si="41">IF(AND(BM17="Continue",BN17="Continue"),"No Error",IF(AND(BM17&lt;&gt;"Continue",BN17="Continue"),BM17,IF(AND(BN17&lt;&gt;"Continue",BM17="Continue"),BN17,CONCATENATE(BM17,CHAR(10),BN17))))</f>
        <v>No Error</v>
      </c>
      <c r="BB17" s="579" t="str" cm="1">
        <f t="array" ref="BB17">IF(ISBLANK(D17),"Continue",(IF(IFERROR(_xlfn.XMATCH(D17,LEFT('Reference Records'!$C$60:$C$120,32768),0),0)&lt;&gt;0,"Continue","Standard Indicator does not exists")))</f>
        <v>Continue</v>
      </c>
      <c r="BC17" s="579" t="str">
        <f t="shared" ref="BC17" si="42">IF(SUM(BD17:BL18)=0, "Continue", "Please Enter Valid Number Only")</f>
        <v>Continue</v>
      </c>
      <c r="BD17" s="452">
        <f t="shared" si="0"/>
        <v>0</v>
      </c>
      <c r="BE17" s="452">
        <f t="shared" si="1"/>
        <v>0</v>
      </c>
      <c r="BF17" s="452">
        <f t="shared" si="2"/>
        <v>0</v>
      </c>
      <c r="BG17" s="452">
        <f t="shared" si="3"/>
        <v>0</v>
      </c>
      <c r="BH17" s="452">
        <f t="shared" si="4"/>
        <v>0</v>
      </c>
      <c r="BI17" s="452">
        <f t="shared" si="5"/>
        <v>0</v>
      </c>
      <c r="BJ17" s="452">
        <f t="shared" si="6"/>
        <v>0</v>
      </c>
      <c r="BK17" s="452">
        <f t="shared" si="7"/>
        <v>0</v>
      </c>
      <c r="BL17" s="452">
        <f t="shared" si="8"/>
        <v>0</v>
      </c>
      <c r="BM17" s="509" t="str">
        <f>IF(NOT(ISBLANK(D17)),IF(D17&lt;&gt;"",IF(_xlfn.XLOOKUP(D17,'Reference Records'!$C$60:$C$120,'Reference Records'!$A$60:$A$120,0,0,1)=AN17,"Continue","Please select correct Module"),"Continue"),"Continue")</f>
        <v>Continue</v>
      </c>
      <c r="BN17" s="509" t="str">
        <f t="shared" ref="BN17" si="43">IF(AND(BB17="Continue",BC17="Continue"),"Continue",IF(AND(BB17&lt;&gt;"Continue",BC17="Continue"),BB17,IF(AND(BC17&lt;&gt;"Continue",BB17="Continue"),BC17,CONCATENATE(BB17,CHAR(10),BC17))))</f>
        <v>Continue</v>
      </c>
      <c r="BO17" s="201"/>
    </row>
    <row r="18" spans="1:67" s="253" customFormat="1" ht="30" customHeight="1" x14ac:dyDescent="0.35">
      <c r="A18" s="566"/>
      <c r="B18" s="589"/>
      <c r="C18" s="601"/>
      <c r="D18" s="589"/>
      <c r="E18" s="589"/>
      <c r="F18" s="448"/>
      <c r="G18" s="591"/>
      <c r="H18" s="587"/>
      <c r="I18" s="589"/>
      <c r="J18" s="597"/>
      <c r="K18" s="587"/>
      <c r="L18" s="589"/>
      <c r="M18" s="449"/>
      <c r="N18" s="603"/>
      <c r="O18" s="448"/>
      <c r="P18" s="591"/>
      <c r="Q18" s="587"/>
      <c r="R18" s="448"/>
      <c r="S18" s="591"/>
      <c r="T18" s="587"/>
      <c r="U18" s="448"/>
      <c r="V18" s="591"/>
      <c r="W18" s="587"/>
      <c r="X18" s="448"/>
      <c r="Y18" s="591"/>
      <c r="Z18" s="587"/>
      <c r="AA18" s="448"/>
      <c r="AB18" s="591"/>
      <c r="AC18" s="587"/>
      <c r="AD18" s="448"/>
      <c r="AE18" s="591"/>
      <c r="AF18" s="587"/>
      <c r="AG18" s="448"/>
      <c r="AH18" s="591"/>
      <c r="AI18" s="587"/>
      <c r="AJ18" s="448"/>
      <c r="AK18" s="591"/>
      <c r="AL18" s="587"/>
      <c r="AM18" s="589"/>
      <c r="AN18" s="518"/>
      <c r="AV18" s="217"/>
      <c r="AW18" s="217"/>
      <c r="AX18" s="217"/>
      <c r="AY18" s="309"/>
      <c r="BA18" s="510"/>
      <c r="BB18" s="579"/>
      <c r="BC18" s="579"/>
      <c r="BD18" s="452">
        <f t="shared" si="0"/>
        <v>0</v>
      </c>
      <c r="BE18" s="452">
        <f t="shared" si="1"/>
        <v>0</v>
      </c>
      <c r="BF18" s="452">
        <f t="shared" si="2"/>
        <v>0</v>
      </c>
      <c r="BG18" s="452">
        <f t="shared" si="3"/>
        <v>0</v>
      </c>
      <c r="BH18" s="452">
        <f t="shared" si="4"/>
        <v>0</v>
      </c>
      <c r="BI18" s="452">
        <f t="shared" si="5"/>
        <v>0</v>
      </c>
      <c r="BJ18" s="452">
        <f t="shared" si="6"/>
        <v>0</v>
      </c>
      <c r="BK18" s="452">
        <f t="shared" si="7"/>
        <v>0</v>
      </c>
      <c r="BL18" s="452">
        <f t="shared" si="8"/>
        <v>0</v>
      </c>
      <c r="BM18" s="509"/>
      <c r="BN18" s="509"/>
      <c r="BO18" s="201"/>
    </row>
    <row r="19" spans="1:67" s="253" customFormat="1" ht="30" customHeight="1" x14ac:dyDescent="0.35">
      <c r="A19" s="565">
        <v>6</v>
      </c>
      <c r="B19" s="584"/>
      <c r="C19" s="592"/>
      <c r="D19" s="584"/>
      <c r="E19" s="584"/>
      <c r="F19" s="306"/>
      <c r="G19" s="594" t="str">
        <f ca="1">IF(OR(INDIRECT("'update Helper'!D"&amp;AU19)="",F19&lt;&gt;0,F20&lt;&gt;0),IF(IFERROR((F19/F20),"")="","",(F19/F20)),INDIRECT("'update Helper'!D"&amp;AU19)/100)</f>
        <v/>
      </c>
      <c r="H19" s="582"/>
      <c r="I19" s="584"/>
      <c r="J19" s="596" t="str">
        <f>AO19</f>
        <v/>
      </c>
      <c r="K19" s="582"/>
      <c r="L19" s="584"/>
      <c r="M19" s="211"/>
      <c r="N19" s="598"/>
      <c r="O19" s="306"/>
      <c r="P19" s="594" t="str">
        <f ca="1">IF(OR(INDIRECT("'update Helper'!I"&amp;AV19)="",O19&lt;&gt;0,O20&lt;&gt;0),IF(IFERROR((O19/O20),"")="","",(O19/O20)),INDIRECT("'update Helper'!I"&amp;AV19)/100)</f>
        <v/>
      </c>
      <c r="Q19" s="582"/>
      <c r="R19" s="306"/>
      <c r="S19" s="594" t="str">
        <f ca="1">IF(OR(INDIRECT("'update Helper'!I"&amp;AV19+1)="",R19&lt;&gt;0,R20&lt;&gt;0),IF(IFERROR((R19/R20),"")="","",(R19/R20)),INDIRECT("'update Helper'!I"&amp;AV19+1)/100)</f>
        <v/>
      </c>
      <c r="T19" s="582"/>
      <c r="U19" s="306"/>
      <c r="V19" s="594" t="str">
        <f ca="1">IF(OR(INDIRECT("'update Helper'!I"&amp;AV19+2)="",U19&lt;&gt;0,U20&lt;&gt;0),IF(IFERROR((U19/U20),"")="","",(U19/U20)),INDIRECT("'update Helper'!I"&amp;AV19+2)/100)</f>
        <v/>
      </c>
      <c r="W19" s="582"/>
      <c r="X19" s="306"/>
      <c r="Y19" s="594" t="str">
        <f ca="1">IF(OR(INDIRECT("'update Helper'!I"&amp;AV19+3)="",X19&lt;&gt;0,X20&lt;&gt;0),IF(IFERROR((X19/X20),"")="","",(X19/X20)),INDIRECT("'update Helper'!I"&amp;AV19+3)/100)</f>
        <v/>
      </c>
      <c r="Z19" s="582"/>
      <c r="AA19" s="306"/>
      <c r="AB19" s="594" t="str">
        <f ca="1">IF(OR(INDIRECT("'update Helper'!I"&amp;AV19+4)="",AA19&lt;&gt;0,AA20&lt;&gt;0),IF(IFERROR((AA19/AA20),"")="","",(AA19/AA20)),INDIRECT("'update Helper'!I"&amp;AV19+4)/100)</f>
        <v/>
      </c>
      <c r="AC19" s="582"/>
      <c r="AD19" s="306"/>
      <c r="AE19" s="594" t="str">
        <f ca="1">IF(OR(INDIRECT("'update Helper'!I"&amp;AV19+5)="",AD19&lt;&gt;0,AD20&lt;&gt;0),IF(IFERROR((AD19/AD20),"")="","",(AD19/AD20)),INDIRECT("'update Helper'!I"&amp;AV19+5)/100)</f>
        <v/>
      </c>
      <c r="AF19" s="582"/>
      <c r="AG19" s="306"/>
      <c r="AH19" s="580" t="str">
        <f t="shared" ref="AH19" ca="1" si="44">IF(OR(INDIRECT("'update Helper'!I"&amp;AV19+6)="",AG19&lt;&gt;0,AG20&lt;&gt;0),IF(IFERROR((AG19/AG20),"")="","",(AG19/AG20)),INDIRECT("'update Helper'!I"&amp;AV19+6)/100)</f>
        <v/>
      </c>
      <c r="AI19" s="582"/>
      <c r="AJ19" s="306"/>
      <c r="AK19" s="580" t="str">
        <f t="shared" ref="AK19" ca="1" si="45">IF(OR(INDIRECT("'update Helper'!I"&amp;AV19+7)="",AJ19&lt;&gt;0,AJ20&lt;&gt;0),IF(IFERROR((AJ19/AJ20),"")="","",(AJ19/AJ20)),INDIRECT("'update Helper'!I"&amp;AV19+7)/100)</f>
        <v/>
      </c>
      <c r="AL19" s="582"/>
      <c r="AM19" s="584"/>
      <c r="AN19" s="518" t="str">
        <f>IFERROR(IF(VLOOKUP(B19,'Reference Records'!$C$123:$D$159,2,FALSE)=0,"",VLOOKUP(B19,'Reference Records'!$C$123:$D$159,2,FALSE)),"")</f>
        <v/>
      </c>
      <c r="AO19" s="253" t="str">
        <f t="array" ref="AO19">IFERROR(IF(INDEX('Reference Records'!$D$61:$D$120,MATCH(LEFT(D19,255),LEFT('Reference Records'!$C$61:$C$120,255),0))=0,"",INDEX('Reference Records'!$D$61:$D$120,MATCH(LEFT(D19,255),LEFT('Reference Records'!$C$61:$C$120,255),0))),"")</f>
        <v/>
      </c>
      <c r="AP19" s="253" t="str">
        <f>CONCATENATE(D19,E19)</f>
        <v/>
      </c>
      <c r="AQ19" s="204" t="str">
        <f t="array" ref="AQ19">VLOOKUP(LEFT(D19,255),LEFT('Reference Records'!C$60:G158,255),4,0)</f>
        <v/>
      </c>
      <c r="AR19" s="204" t="e">
        <f>MATCH(AQ19,'Reference Records'!$F$560:$F$620,0)+ROW(PopulationByCoverage)-1</f>
        <v>#N/A</v>
      </c>
      <c r="AS19" s="204" t="e">
        <f>MATCH(AQ19,'Reference Records'!$F$560:$F$620,1)+ROW(PopulationByCoverage)-1</f>
        <v>#N/A</v>
      </c>
      <c r="AT19" s="253" t="str">
        <f>D19&amp;E19</f>
        <v/>
      </c>
      <c r="AU19" s="253">
        <f t="shared" ref="AU19" si="46">AU17+1</f>
        <v>549</v>
      </c>
      <c r="AV19" s="217">
        <f>AV17+'update Helper'!$T$2</f>
        <v>650</v>
      </c>
      <c r="AW19" s="217" t="str">
        <f t="shared" ref="AW19" si="47">CLEAN(IFERROR(LEFT(AZ19, SEARCH(";",AZ19,1)-1),""))</f>
        <v/>
      </c>
      <c r="AX19" s="217" t="str">
        <f t="shared" ref="AX19" si="48">SUBSTITUTE(IFERROR(MID(AZ19, SEARCH(";",AZ19) + 1, SEARCH(";",AZ19,SEARCH(";",AZ19)+1) - SEARCH(";",AZ19) - 1),""),CHAR(10),"")</f>
        <v/>
      </c>
      <c r="AY19" s="309" t="str">
        <f t="shared" ref="AY19" si="49">CLEAN(IFERROR(SUBSTITUTE(RIGHT(AZ19,LEN(AZ19) - SEARCH(";", AZ19, SEARCH(";",AZ19) + 1)),";",""),""))</f>
        <v/>
      </c>
      <c r="AZ19" s="253" t="str">
        <f t="array" ref="AZ19">IFERROR(IF(VLOOKUP(LEFT(D19,255),LEFT('Reference Records'!$C$1:$K$645,255),9,0)=0,"",CONCATENATE(VLOOKUP(LEFT(D19,255),LEFT('Reference Records'!$C$1:$K$645,255),9,0),";")),"")</f>
        <v>;</v>
      </c>
      <c r="BA19" s="510" t="str">
        <f t="shared" ref="BA19" si="50">IF(AND(BM19="Continue",BN19="Continue"),"No Error",IF(AND(BM19&lt;&gt;"Continue",BN19="Continue"),BM19,IF(AND(BN19&lt;&gt;"Continue",BM19="Continue"),BN19,CONCATENATE(BM19,CHAR(10),BN19))))</f>
        <v>No Error</v>
      </c>
      <c r="BB19" s="579" t="str" cm="1">
        <f t="array" ref="BB19">IF(ISBLANK(D19),"Continue",(IF(IFERROR(_xlfn.XMATCH(D19,LEFT('Reference Records'!$C$60:$C$120,32768),0),0)&lt;&gt;0,"Continue","Standard Indicator does not exists")))</f>
        <v>Continue</v>
      </c>
      <c r="BC19" s="579" t="str">
        <f t="shared" ref="BC19" si="51">IF(SUM(BD19:BL20)=0, "Continue", "Please Enter Valid Number Only")</f>
        <v>Continue</v>
      </c>
      <c r="BD19" s="452">
        <f t="shared" si="0"/>
        <v>0</v>
      </c>
      <c r="BE19" s="452">
        <f t="shared" si="1"/>
        <v>0</v>
      </c>
      <c r="BF19" s="452">
        <f t="shared" si="2"/>
        <v>0</v>
      </c>
      <c r="BG19" s="452">
        <f t="shared" si="3"/>
        <v>0</v>
      </c>
      <c r="BH19" s="452">
        <f t="shared" si="4"/>
        <v>0</v>
      </c>
      <c r="BI19" s="452">
        <f t="shared" si="5"/>
        <v>0</v>
      </c>
      <c r="BJ19" s="452">
        <f t="shared" si="6"/>
        <v>0</v>
      </c>
      <c r="BK19" s="452">
        <f t="shared" si="7"/>
        <v>0</v>
      </c>
      <c r="BL19" s="452">
        <f t="shared" si="8"/>
        <v>0</v>
      </c>
      <c r="BM19" s="509" t="str">
        <f>IF(NOT(ISBLANK(D19)),IF(D19&lt;&gt;"",IF(_xlfn.XLOOKUP(D19,'Reference Records'!$C$60:$C$120,'Reference Records'!$A$60:$A$120,0,0,1)=AN19,"Continue","Please select correct Module"),"Continue"),"Continue")</f>
        <v>Continue</v>
      </c>
      <c r="BN19" s="509" t="str">
        <f t="shared" ref="BN19" si="52">IF(AND(BB19="Continue",BC19="Continue"),"Continue",IF(AND(BB19&lt;&gt;"Continue",BC19="Continue"),BB19,IF(AND(BC19&lt;&gt;"Continue",BB19="Continue"),BC19,CONCATENATE(BB19,CHAR(10),BC19))))</f>
        <v>Continue</v>
      </c>
      <c r="BO19" s="201"/>
    </row>
    <row r="20" spans="1:67" s="253" customFormat="1" ht="30" customHeight="1" x14ac:dyDescent="0.35">
      <c r="A20" s="566"/>
      <c r="B20" s="585"/>
      <c r="C20" s="593"/>
      <c r="D20" s="585"/>
      <c r="E20" s="585"/>
      <c r="F20" s="306"/>
      <c r="G20" s="595"/>
      <c r="H20" s="583"/>
      <c r="I20" s="585"/>
      <c r="J20" s="597"/>
      <c r="K20" s="583"/>
      <c r="L20" s="585"/>
      <c r="M20" s="303"/>
      <c r="N20" s="599"/>
      <c r="O20" s="306"/>
      <c r="P20" s="595"/>
      <c r="Q20" s="583"/>
      <c r="R20" s="306"/>
      <c r="S20" s="595"/>
      <c r="T20" s="583"/>
      <c r="U20" s="306"/>
      <c r="V20" s="595"/>
      <c r="W20" s="583"/>
      <c r="X20" s="306"/>
      <c r="Y20" s="595"/>
      <c r="Z20" s="583"/>
      <c r="AA20" s="306"/>
      <c r="AB20" s="595"/>
      <c r="AC20" s="583"/>
      <c r="AD20" s="306"/>
      <c r="AE20" s="595"/>
      <c r="AF20" s="583"/>
      <c r="AG20" s="306"/>
      <c r="AH20" s="581"/>
      <c r="AI20" s="583"/>
      <c r="AJ20" s="306"/>
      <c r="AK20" s="581"/>
      <c r="AL20" s="583"/>
      <c r="AM20" s="585"/>
      <c r="AN20" s="518"/>
      <c r="AV20" s="217"/>
      <c r="AW20" s="217"/>
      <c r="AX20" s="217"/>
      <c r="AY20" s="309"/>
      <c r="BA20" s="510"/>
      <c r="BB20" s="579"/>
      <c r="BC20" s="579"/>
      <c r="BD20" s="452">
        <f t="shared" si="0"/>
        <v>0</v>
      </c>
      <c r="BE20" s="452">
        <f t="shared" si="1"/>
        <v>0</v>
      </c>
      <c r="BF20" s="452">
        <f t="shared" si="2"/>
        <v>0</v>
      </c>
      <c r="BG20" s="452">
        <f t="shared" si="3"/>
        <v>0</v>
      </c>
      <c r="BH20" s="452">
        <f t="shared" si="4"/>
        <v>0</v>
      </c>
      <c r="BI20" s="452">
        <f t="shared" si="5"/>
        <v>0</v>
      </c>
      <c r="BJ20" s="452">
        <f t="shared" si="6"/>
        <v>0</v>
      </c>
      <c r="BK20" s="452">
        <f t="shared" si="7"/>
        <v>0</v>
      </c>
      <c r="BL20" s="452">
        <f t="shared" si="8"/>
        <v>0</v>
      </c>
      <c r="BM20" s="509"/>
      <c r="BN20" s="509"/>
      <c r="BO20" s="201"/>
    </row>
    <row r="21" spans="1:67" s="253" customFormat="1" ht="30" customHeight="1" x14ac:dyDescent="0.35">
      <c r="A21" s="565">
        <v>7</v>
      </c>
      <c r="B21" s="588"/>
      <c r="C21" s="600"/>
      <c r="D21" s="588"/>
      <c r="E21" s="588"/>
      <c r="F21" s="448"/>
      <c r="G21" s="590" t="str">
        <f ca="1">IF(OR(INDIRECT("'update Helper'!D"&amp;AU21)="",F21&lt;&gt;0,F22&lt;&gt;0),IF(IFERROR((F21/F22),"")="","",(F21/F22)),INDIRECT("'update Helper'!D"&amp;AU21)/100)</f>
        <v/>
      </c>
      <c r="H21" s="586"/>
      <c r="I21" s="588"/>
      <c r="J21" s="596" t="str">
        <f>AO21</f>
        <v/>
      </c>
      <c r="K21" s="586"/>
      <c r="L21" s="588"/>
      <c r="M21" s="447"/>
      <c r="N21" s="602"/>
      <c r="O21" s="448"/>
      <c r="P21" s="590" t="str">
        <f ca="1">IF(OR(INDIRECT("'update Helper'!I"&amp;AV21)="",O21&lt;&gt;0,O22&lt;&gt;0),IF(IFERROR((O21/O22),"")="","",(O21/O22)),INDIRECT("'update Helper'!I"&amp;AV21)/100)</f>
        <v/>
      </c>
      <c r="Q21" s="586"/>
      <c r="R21" s="448"/>
      <c r="S21" s="590" t="str">
        <f ca="1">IF(OR(INDIRECT("'update Helper'!I"&amp;AV21+1)="",R21&lt;&gt;0,R22&lt;&gt;0),IF(IFERROR((R21/R22),"")="","",(R21/R22)),INDIRECT("'update Helper'!I"&amp;AV21+1)/100)</f>
        <v/>
      </c>
      <c r="T21" s="586"/>
      <c r="U21" s="448"/>
      <c r="V21" s="590" t="str">
        <f ca="1">IF(OR(INDIRECT("'update Helper'!I"&amp;AV21+2)="",U21&lt;&gt;0,U22&lt;&gt;0),IF(IFERROR((U21/U22),"")="","",(U21/U22)),INDIRECT("'update Helper'!I"&amp;AV21+2)/100)</f>
        <v/>
      </c>
      <c r="W21" s="586"/>
      <c r="X21" s="448"/>
      <c r="Y21" s="590" t="str">
        <f ca="1">IF(OR(INDIRECT("'update Helper'!I"&amp;AV21+3)="",X21&lt;&gt;0,X22&lt;&gt;0),IF(IFERROR((X21/X22),"")="","",(X21/X22)),INDIRECT("'update Helper'!I"&amp;AV21+3)/100)</f>
        <v/>
      </c>
      <c r="Z21" s="586"/>
      <c r="AA21" s="448"/>
      <c r="AB21" s="590" t="str">
        <f ca="1">IF(OR(INDIRECT("'update Helper'!I"&amp;AV21+4)="",AA21&lt;&gt;0,AA22&lt;&gt;0),IF(IFERROR((AA21/AA22),"")="","",(AA21/AA22)),INDIRECT("'update Helper'!I"&amp;AV21+4)/100)</f>
        <v/>
      </c>
      <c r="AC21" s="586"/>
      <c r="AD21" s="448"/>
      <c r="AE21" s="590" t="str">
        <f ca="1">IF(OR(INDIRECT("'update Helper'!I"&amp;AV21+5)="",AD21&lt;&gt;0,AD22&lt;&gt;0),IF(IFERROR((AD21/AD22),"")="","",(AD21/AD22)),INDIRECT("'update Helper'!I"&amp;AV21+5)/100)</f>
        <v/>
      </c>
      <c r="AF21" s="586"/>
      <c r="AG21" s="448"/>
      <c r="AH21" s="590" t="str">
        <f t="shared" ref="AH21" ca="1" si="53">IF(OR(INDIRECT("'update Helper'!I"&amp;AV21+6)="",AG21&lt;&gt;0,AG22&lt;&gt;0),IF(IFERROR((AG21/AG22),"")="","",(AG21/AG22)),INDIRECT("'update Helper'!I"&amp;AV21+6)/100)</f>
        <v/>
      </c>
      <c r="AI21" s="586"/>
      <c r="AJ21" s="448"/>
      <c r="AK21" s="590" t="str">
        <f t="shared" ref="AK21" ca="1" si="54">IF(OR(INDIRECT("'update Helper'!I"&amp;AV21+7)="",AJ21&lt;&gt;0,AJ22&lt;&gt;0),IF(IFERROR((AJ21/AJ22),"")="","",(AJ21/AJ22)),INDIRECT("'update Helper'!I"&amp;AV21+7)/100)</f>
        <v/>
      </c>
      <c r="AL21" s="586"/>
      <c r="AM21" s="588"/>
      <c r="AN21" s="518" t="str">
        <f>IFERROR(IF(VLOOKUP(B21,'Reference Records'!$C$123:$D$159,2,FALSE)=0,"",VLOOKUP(B21,'Reference Records'!$C$123:$D$159,2,FALSE)),"")</f>
        <v/>
      </c>
      <c r="AO21" s="253" t="str">
        <f t="array" ref="AO21">IFERROR(IF(INDEX('Reference Records'!$D$61:$D$120,MATCH(LEFT(D21,255),LEFT('Reference Records'!$C$61:$C$120,255),0))=0,"",INDEX('Reference Records'!$D$61:$D$120,MATCH(LEFT(D21,255),LEFT('Reference Records'!$C$61:$C$120,255),0))),"")</f>
        <v/>
      </c>
      <c r="AP21" s="253" t="str">
        <f>CONCATENATE(D21,E21)</f>
        <v/>
      </c>
      <c r="AQ21" s="204" t="str">
        <f t="array" ref="AQ21">VLOOKUP(LEFT(D21,255),LEFT('Reference Records'!C$60:G160,255),4,0)</f>
        <v/>
      </c>
      <c r="AR21" s="204" t="e">
        <f>MATCH(AQ21,'Reference Records'!$F$560:$F$620,0)+ROW(PopulationByCoverage)-1</f>
        <v>#N/A</v>
      </c>
      <c r="AS21" s="204" t="e">
        <f>MATCH(AQ21,'Reference Records'!$F$560:$F$620,1)+ROW(PopulationByCoverage)-1</f>
        <v>#N/A</v>
      </c>
      <c r="AT21" s="253" t="str">
        <f>D21&amp;E21</f>
        <v/>
      </c>
      <c r="AU21" s="253">
        <f t="shared" ref="AU21" si="55">AU19+1</f>
        <v>550</v>
      </c>
      <c r="AV21" s="217">
        <f>AV19+'update Helper'!$T$2</f>
        <v>658</v>
      </c>
      <c r="AW21" s="217" t="str">
        <f t="shared" ref="AW21" si="56">CLEAN(IFERROR(LEFT(AZ21, SEARCH(";",AZ21,1)-1),""))</f>
        <v/>
      </c>
      <c r="AX21" s="217" t="str">
        <f t="shared" ref="AX21" si="57">SUBSTITUTE(IFERROR(MID(AZ21, SEARCH(";",AZ21) + 1, SEARCH(";",AZ21,SEARCH(";",AZ21)+1) - SEARCH(";",AZ21) - 1),""),CHAR(10),"")</f>
        <v/>
      </c>
      <c r="AY21" s="309" t="str">
        <f t="shared" ref="AY21" si="58">CLEAN(IFERROR(SUBSTITUTE(RIGHT(AZ21,LEN(AZ21) - SEARCH(";", AZ21, SEARCH(";",AZ21) + 1)),";",""),""))</f>
        <v/>
      </c>
      <c r="AZ21" s="253" t="str">
        <f t="array" ref="AZ21">IFERROR(IF(VLOOKUP(LEFT(D21,255),LEFT('Reference Records'!$C$1:$K$645,255),9,0)=0,"",CONCATENATE(VLOOKUP(LEFT(D21,255),LEFT('Reference Records'!$C$1:$K$645,255),9,0),";")),"")</f>
        <v>;</v>
      </c>
      <c r="BA21" s="510" t="str">
        <f t="shared" ref="BA21" si="59">IF(AND(BM21="Continue",BN21="Continue"),"No Error",IF(AND(BM21&lt;&gt;"Continue",BN21="Continue"),BM21,IF(AND(BN21&lt;&gt;"Continue",BM21="Continue"),BN21,CONCATENATE(BM21,CHAR(10),BN21))))</f>
        <v>No Error</v>
      </c>
      <c r="BB21" s="579" t="str" cm="1">
        <f t="array" ref="BB21">IF(ISBLANK(D21),"Continue",(IF(IFERROR(_xlfn.XMATCH(D21,LEFT('Reference Records'!$C$60:$C$120,32768),0),0)&lt;&gt;0,"Continue","Standard Indicator does not exists")))</f>
        <v>Continue</v>
      </c>
      <c r="BC21" s="579" t="str">
        <f t="shared" ref="BC21" si="60">IF(SUM(BD21:BL22)=0, "Continue", "Please Enter Valid Number Only")</f>
        <v>Continue</v>
      </c>
      <c r="BD21" s="452">
        <f t="shared" si="0"/>
        <v>0</v>
      </c>
      <c r="BE21" s="452">
        <f t="shared" si="1"/>
        <v>0</v>
      </c>
      <c r="BF21" s="452">
        <f t="shared" si="2"/>
        <v>0</v>
      </c>
      <c r="BG21" s="452">
        <f t="shared" si="3"/>
        <v>0</v>
      </c>
      <c r="BH21" s="452">
        <f t="shared" si="4"/>
        <v>0</v>
      </c>
      <c r="BI21" s="452">
        <f t="shared" si="5"/>
        <v>0</v>
      </c>
      <c r="BJ21" s="452">
        <f t="shared" si="6"/>
        <v>0</v>
      </c>
      <c r="BK21" s="452">
        <f t="shared" si="7"/>
        <v>0</v>
      </c>
      <c r="BL21" s="452">
        <f t="shared" si="8"/>
        <v>0</v>
      </c>
      <c r="BM21" s="509" t="str">
        <f>IF(NOT(ISBLANK(D21)),IF(D21&lt;&gt;"",IF(_xlfn.XLOOKUP(D21,'Reference Records'!$C$60:$C$120,'Reference Records'!$A$60:$A$120,0,0,1)=AN21,"Continue","Please select correct Module"),"Continue"),"Continue")</f>
        <v>Continue</v>
      </c>
      <c r="BN21" s="509" t="str">
        <f t="shared" ref="BN21" si="61">IF(AND(BB21="Continue",BC21="Continue"),"Continue",IF(AND(BB21&lt;&gt;"Continue",BC21="Continue"),BB21,IF(AND(BC21&lt;&gt;"Continue",BB21="Continue"),BC21,CONCATENATE(BB21,CHAR(10),BC21))))</f>
        <v>Continue</v>
      </c>
      <c r="BO21" s="201"/>
    </row>
    <row r="22" spans="1:67" s="253" customFormat="1" ht="30" customHeight="1" x14ac:dyDescent="0.35">
      <c r="A22" s="566"/>
      <c r="B22" s="589"/>
      <c r="C22" s="601"/>
      <c r="D22" s="589"/>
      <c r="E22" s="589"/>
      <c r="F22" s="448"/>
      <c r="G22" s="591"/>
      <c r="H22" s="587"/>
      <c r="I22" s="589"/>
      <c r="J22" s="597"/>
      <c r="K22" s="587"/>
      <c r="L22" s="589"/>
      <c r="M22" s="449"/>
      <c r="N22" s="603"/>
      <c r="O22" s="448"/>
      <c r="P22" s="591"/>
      <c r="Q22" s="587"/>
      <c r="R22" s="448"/>
      <c r="S22" s="591"/>
      <c r="T22" s="587"/>
      <c r="U22" s="448"/>
      <c r="V22" s="591"/>
      <c r="W22" s="587"/>
      <c r="X22" s="448"/>
      <c r="Y22" s="591"/>
      <c r="Z22" s="587"/>
      <c r="AA22" s="448"/>
      <c r="AB22" s="591"/>
      <c r="AC22" s="587"/>
      <c r="AD22" s="448"/>
      <c r="AE22" s="591"/>
      <c r="AF22" s="587"/>
      <c r="AG22" s="448"/>
      <c r="AH22" s="591"/>
      <c r="AI22" s="587"/>
      <c r="AJ22" s="448"/>
      <c r="AK22" s="591"/>
      <c r="AL22" s="587"/>
      <c r="AM22" s="589"/>
      <c r="AN22" s="518"/>
      <c r="AV22" s="217"/>
      <c r="AW22" s="217"/>
      <c r="AX22" s="217"/>
      <c r="AY22" s="309"/>
      <c r="BA22" s="510"/>
      <c r="BB22" s="579"/>
      <c r="BC22" s="579"/>
      <c r="BD22" s="452">
        <f t="shared" si="0"/>
        <v>0</v>
      </c>
      <c r="BE22" s="452">
        <f t="shared" si="1"/>
        <v>0</v>
      </c>
      <c r="BF22" s="452">
        <f t="shared" si="2"/>
        <v>0</v>
      </c>
      <c r="BG22" s="452">
        <f t="shared" si="3"/>
        <v>0</v>
      </c>
      <c r="BH22" s="452">
        <f t="shared" si="4"/>
        <v>0</v>
      </c>
      <c r="BI22" s="452">
        <f t="shared" si="5"/>
        <v>0</v>
      </c>
      <c r="BJ22" s="452">
        <f t="shared" si="6"/>
        <v>0</v>
      </c>
      <c r="BK22" s="452">
        <f t="shared" si="7"/>
        <v>0</v>
      </c>
      <c r="BL22" s="452">
        <f t="shared" si="8"/>
        <v>0</v>
      </c>
      <c r="BM22" s="509"/>
      <c r="BN22" s="509"/>
      <c r="BO22" s="201"/>
    </row>
    <row r="23" spans="1:67" s="253" customFormat="1" ht="30" customHeight="1" x14ac:dyDescent="0.35">
      <c r="A23" s="565">
        <v>8</v>
      </c>
      <c r="B23" s="584"/>
      <c r="C23" s="592"/>
      <c r="D23" s="584"/>
      <c r="E23" s="584"/>
      <c r="F23" s="306"/>
      <c r="G23" s="594" t="str">
        <f ca="1">IF(OR(INDIRECT("'update Helper'!D"&amp;AU23)="",F23&lt;&gt;0,F24&lt;&gt;0),IF(IFERROR((F23/F24),"")="","",(F23/F24)),INDIRECT("'update Helper'!D"&amp;AU23)/100)</f>
        <v/>
      </c>
      <c r="H23" s="582"/>
      <c r="I23" s="584"/>
      <c r="J23" s="596" t="str">
        <f>AO23</f>
        <v/>
      </c>
      <c r="K23" s="582"/>
      <c r="L23" s="584"/>
      <c r="M23" s="211"/>
      <c r="N23" s="598"/>
      <c r="O23" s="306"/>
      <c r="P23" s="594" t="str">
        <f ca="1">IF(OR(INDIRECT("'update Helper'!I"&amp;AV23)="",O23&lt;&gt;0,O24&lt;&gt;0),IF(IFERROR((O23/O24),"")="","",(O23/O24)),INDIRECT("'update Helper'!I"&amp;AV23)/100)</f>
        <v/>
      </c>
      <c r="Q23" s="582"/>
      <c r="R23" s="306"/>
      <c r="S23" s="594" t="str">
        <f ca="1">IF(OR(INDIRECT("'update Helper'!I"&amp;AV23+1)="",R23&lt;&gt;0,R24&lt;&gt;0),IF(IFERROR((R23/R24),"")="","",(R23/R24)),INDIRECT("'update Helper'!I"&amp;AV23+1)/100)</f>
        <v/>
      </c>
      <c r="T23" s="582"/>
      <c r="U23" s="306"/>
      <c r="V23" s="594" t="str">
        <f ca="1">IF(OR(INDIRECT("'update Helper'!I"&amp;AV23+2)="",U23&lt;&gt;0,U24&lt;&gt;0),IF(IFERROR((U23/U24),"")="","",(U23/U24)),INDIRECT("'update Helper'!I"&amp;AV23+2)/100)</f>
        <v/>
      </c>
      <c r="W23" s="582"/>
      <c r="X23" s="306"/>
      <c r="Y23" s="594" t="str">
        <f ca="1">IF(OR(INDIRECT("'update Helper'!I"&amp;AV23+3)="",X23&lt;&gt;0,X24&lt;&gt;0),IF(IFERROR((X23/X24),"")="","",(X23/X24)),INDIRECT("'update Helper'!I"&amp;AV23+3)/100)</f>
        <v/>
      </c>
      <c r="Z23" s="582"/>
      <c r="AA23" s="306"/>
      <c r="AB23" s="594" t="str">
        <f ca="1">IF(OR(INDIRECT("'update Helper'!I"&amp;AV23+4)="",AA23&lt;&gt;0,AA24&lt;&gt;0),IF(IFERROR((AA23/AA24),"")="","",(AA23/AA24)),INDIRECT("'update Helper'!I"&amp;AV23+4)/100)</f>
        <v/>
      </c>
      <c r="AC23" s="582"/>
      <c r="AD23" s="306"/>
      <c r="AE23" s="594" t="str">
        <f ca="1">IF(OR(INDIRECT("'update Helper'!I"&amp;AV23+5)="",AD23&lt;&gt;0,AD24&lt;&gt;0),IF(IFERROR((AD23/AD24),"")="","",(AD23/AD24)),INDIRECT("'update Helper'!I"&amp;AV23+5)/100)</f>
        <v/>
      </c>
      <c r="AF23" s="582"/>
      <c r="AG23" s="306"/>
      <c r="AH23" s="580" t="str">
        <f t="shared" ref="AH23" ca="1" si="62">IF(OR(INDIRECT("'update Helper'!I"&amp;AV23+6)="",AG23&lt;&gt;0,AG24&lt;&gt;0),IF(IFERROR((AG23/AG24),"")="","",(AG23/AG24)),INDIRECT("'update Helper'!I"&amp;AV23+6)/100)</f>
        <v/>
      </c>
      <c r="AI23" s="582"/>
      <c r="AJ23" s="306"/>
      <c r="AK23" s="580" t="str">
        <f t="shared" ref="AK23" ca="1" si="63">IF(OR(INDIRECT("'update Helper'!I"&amp;AV23+7)="",AJ23&lt;&gt;0,AJ24&lt;&gt;0),IF(IFERROR((AJ23/AJ24),"")="","",(AJ23/AJ24)),INDIRECT("'update Helper'!I"&amp;AV23+7)/100)</f>
        <v/>
      </c>
      <c r="AL23" s="582"/>
      <c r="AM23" s="584"/>
      <c r="AN23" s="518" t="str">
        <f>IFERROR(IF(VLOOKUP(B23,'Reference Records'!$C$123:$D$159,2,FALSE)=0,"",VLOOKUP(B23,'Reference Records'!$C$123:$D$159,2,FALSE)),"")</f>
        <v/>
      </c>
      <c r="AO23" s="253" t="str">
        <f t="array" ref="AO23">IFERROR(IF(INDEX('Reference Records'!$D$61:$D$120,MATCH(LEFT(D23,255),LEFT('Reference Records'!$C$61:$C$120,255),0))=0,"",INDEX('Reference Records'!$D$61:$D$120,MATCH(LEFT(D23,255),LEFT('Reference Records'!$C$61:$C$120,255),0))),"")</f>
        <v/>
      </c>
      <c r="AP23" s="253" t="str">
        <f>CONCATENATE(D23,E23)</f>
        <v/>
      </c>
      <c r="AQ23" s="204" t="str">
        <f t="array" ref="AQ23">VLOOKUP(LEFT(D23,255),LEFT('Reference Records'!C$60:G162,255),4,0)</f>
        <v/>
      </c>
      <c r="AR23" s="204" t="e">
        <f>MATCH(AQ23,'Reference Records'!$F$560:$F$620,0)+ROW(PopulationByCoverage)-1</f>
        <v>#N/A</v>
      </c>
      <c r="AS23" s="204" t="e">
        <f>MATCH(AQ23,'Reference Records'!$F$560:$F$620,1)+ROW(PopulationByCoverage)-1</f>
        <v>#N/A</v>
      </c>
      <c r="AT23" s="253" t="str">
        <f>D23&amp;E23</f>
        <v/>
      </c>
      <c r="AU23" s="253">
        <f t="shared" ref="AU23" si="64">AU21+1</f>
        <v>551</v>
      </c>
      <c r="AV23" s="217">
        <f>AV21+'update Helper'!$T$2</f>
        <v>666</v>
      </c>
      <c r="AW23" s="217" t="str">
        <f t="shared" ref="AW23" si="65">CLEAN(IFERROR(LEFT(AZ23, SEARCH(";",AZ23,1)-1),""))</f>
        <v/>
      </c>
      <c r="AX23" s="217" t="str">
        <f t="shared" ref="AX23" si="66">SUBSTITUTE(IFERROR(MID(AZ23, SEARCH(";",AZ23) + 1, SEARCH(";",AZ23,SEARCH(";",AZ23)+1) - SEARCH(";",AZ23) - 1),""),CHAR(10),"")</f>
        <v/>
      </c>
      <c r="AY23" s="309" t="str">
        <f t="shared" ref="AY23" si="67">CLEAN(IFERROR(SUBSTITUTE(RIGHT(AZ23,LEN(AZ23) - SEARCH(";", AZ23, SEARCH(";",AZ23) + 1)),";",""),""))</f>
        <v/>
      </c>
      <c r="AZ23" s="253" t="str">
        <f t="array" ref="AZ23">IFERROR(IF(VLOOKUP(LEFT(D23,255),LEFT('Reference Records'!$C$1:$K$645,255),9,0)=0,"",CONCATENATE(VLOOKUP(LEFT(D23,255),LEFT('Reference Records'!$C$1:$K$645,255),9,0),";")),"")</f>
        <v>;</v>
      </c>
      <c r="BA23" s="510" t="str">
        <f t="shared" ref="BA23" si="68">IF(AND(BM23="Continue",BN23="Continue"),"No Error",IF(AND(BM23&lt;&gt;"Continue",BN23="Continue"),BM23,IF(AND(BN23&lt;&gt;"Continue",BM23="Continue"),BN23,CONCATENATE(BM23,CHAR(10),BN23))))</f>
        <v>No Error</v>
      </c>
      <c r="BB23" s="579" t="str" cm="1">
        <f t="array" ref="BB23">IF(ISBLANK(D23),"Continue",(IF(IFERROR(_xlfn.XMATCH(D23,LEFT('Reference Records'!$C$60:$C$120,32768),0),0)&lt;&gt;0,"Continue","Standard Indicator does not exists")))</f>
        <v>Continue</v>
      </c>
      <c r="BC23" s="579" t="str">
        <f t="shared" ref="BC23" si="69">IF(SUM(BD23:BL24)=0, "Continue", "Please Enter Valid Number Only")</f>
        <v>Continue</v>
      </c>
      <c r="BD23" s="452">
        <f t="shared" si="0"/>
        <v>0</v>
      </c>
      <c r="BE23" s="452">
        <f t="shared" si="1"/>
        <v>0</v>
      </c>
      <c r="BF23" s="452">
        <f t="shared" si="2"/>
        <v>0</v>
      </c>
      <c r="BG23" s="452">
        <f t="shared" si="3"/>
        <v>0</v>
      </c>
      <c r="BH23" s="452">
        <f t="shared" si="4"/>
        <v>0</v>
      </c>
      <c r="BI23" s="452">
        <f t="shared" si="5"/>
        <v>0</v>
      </c>
      <c r="BJ23" s="452">
        <f t="shared" si="6"/>
        <v>0</v>
      </c>
      <c r="BK23" s="452">
        <f t="shared" si="7"/>
        <v>0</v>
      </c>
      <c r="BL23" s="452">
        <f t="shared" si="8"/>
        <v>0</v>
      </c>
      <c r="BM23" s="509" t="str">
        <f>IF(NOT(ISBLANK(D23)),IF(D23&lt;&gt;"",IF(_xlfn.XLOOKUP(D23,'Reference Records'!$C$60:$C$120,'Reference Records'!$A$60:$A$120,0,0,1)=AN23,"Continue","Please select correct Module"),"Continue"),"Continue")</f>
        <v>Continue</v>
      </c>
      <c r="BN23" s="509" t="str">
        <f t="shared" ref="BN23" si="70">IF(AND(BB23="Continue",BC23="Continue"),"Continue",IF(AND(BB23&lt;&gt;"Continue",BC23="Continue"),BB23,IF(AND(BC23&lt;&gt;"Continue",BB23="Continue"),BC23,CONCATENATE(BB23,CHAR(10),BC23))))</f>
        <v>Continue</v>
      </c>
      <c r="BO23" s="201"/>
    </row>
    <row r="24" spans="1:67" s="253" customFormat="1" ht="30" customHeight="1" x14ac:dyDescent="0.35">
      <c r="A24" s="566"/>
      <c r="B24" s="585"/>
      <c r="C24" s="593"/>
      <c r="D24" s="585"/>
      <c r="E24" s="585"/>
      <c r="F24" s="306"/>
      <c r="G24" s="595"/>
      <c r="H24" s="583"/>
      <c r="I24" s="585"/>
      <c r="J24" s="597"/>
      <c r="K24" s="583"/>
      <c r="L24" s="585"/>
      <c r="M24" s="303"/>
      <c r="N24" s="599"/>
      <c r="O24" s="306"/>
      <c r="P24" s="595"/>
      <c r="Q24" s="583"/>
      <c r="R24" s="306"/>
      <c r="S24" s="595"/>
      <c r="T24" s="583"/>
      <c r="U24" s="306"/>
      <c r="V24" s="595"/>
      <c r="W24" s="583"/>
      <c r="X24" s="306"/>
      <c r="Y24" s="595"/>
      <c r="Z24" s="583"/>
      <c r="AA24" s="306"/>
      <c r="AB24" s="595"/>
      <c r="AC24" s="583"/>
      <c r="AD24" s="306"/>
      <c r="AE24" s="595"/>
      <c r="AF24" s="583"/>
      <c r="AG24" s="306"/>
      <c r="AH24" s="581"/>
      <c r="AI24" s="583"/>
      <c r="AJ24" s="306"/>
      <c r="AK24" s="581"/>
      <c r="AL24" s="583"/>
      <c r="AM24" s="585"/>
      <c r="AN24" s="518"/>
      <c r="AV24" s="217"/>
      <c r="AW24" s="217"/>
      <c r="AX24" s="217"/>
      <c r="AY24" s="309"/>
      <c r="BA24" s="510"/>
      <c r="BB24" s="579"/>
      <c r="BC24" s="579"/>
      <c r="BD24" s="452">
        <f t="shared" si="0"/>
        <v>0</v>
      </c>
      <c r="BE24" s="452">
        <f t="shared" si="1"/>
        <v>0</v>
      </c>
      <c r="BF24" s="452">
        <f t="shared" si="2"/>
        <v>0</v>
      </c>
      <c r="BG24" s="452">
        <f t="shared" si="3"/>
        <v>0</v>
      </c>
      <c r="BH24" s="452">
        <f t="shared" si="4"/>
        <v>0</v>
      </c>
      <c r="BI24" s="452">
        <f t="shared" si="5"/>
        <v>0</v>
      </c>
      <c r="BJ24" s="452">
        <f t="shared" si="6"/>
        <v>0</v>
      </c>
      <c r="BK24" s="452">
        <f t="shared" si="7"/>
        <v>0</v>
      </c>
      <c r="BL24" s="452">
        <f t="shared" si="8"/>
        <v>0</v>
      </c>
      <c r="BM24" s="509"/>
      <c r="BN24" s="509"/>
      <c r="BO24" s="201"/>
    </row>
    <row r="25" spans="1:67" s="253" customFormat="1" ht="30" customHeight="1" x14ac:dyDescent="0.35">
      <c r="A25" s="565">
        <v>9</v>
      </c>
      <c r="B25" s="588"/>
      <c r="C25" s="600"/>
      <c r="D25" s="588"/>
      <c r="E25" s="588"/>
      <c r="F25" s="448"/>
      <c r="G25" s="590" t="str">
        <f ca="1">IF(OR(INDIRECT("'update Helper'!D"&amp;AU25)="",F25&lt;&gt;0,F26&lt;&gt;0),IF(IFERROR((F25/F26),"")="","",(F25/F26)),INDIRECT("'update Helper'!D"&amp;AU25)/100)</f>
        <v/>
      </c>
      <c r="H25" s="586"/>
      <c r="I25" s="588"/>
      <c r="J25" s="596" t="str">
        <f>AO25</f>
        <v/>
      </c>
      <c r="K25" s="586"/>
      <c r="L25" s="588"/>
      <c r="M25" s="447"/>
      <c r="N25" s="602"/>
      <c r="O25" s="448"/>
      <c r="P25" s="590" t="str">
        <f ca="1">IF(OR(INDIRECT("'update Helper'!I"&amp;AV25)="",O25&lt;&gt;0,O26&lt;&gt;0),IF(IFERROR((O25/O26),"")="","",(O25/O26)),INDIRECT("'update Helper'!I"&amp;AV25)/100)</f>
        <v/>
      </c>
      <c r="Q25" s="586"/>
      <c r="R25" s="448"/>
      <c r="S25" s="590" t="str">
        <f ca="1">IF(OR(INDIRECT("'update Helper'!I"&amp;AV25+1)="",R25&lt;&gt;0,R26&lt;&gt;0),IF(IFERROR((R25/R26),"")="","",(R25/R26)),INDIRECT("'update Helper'!I"&amp;AV25+1)/100)</f>
        <v/>
      </c>
      <c r="T25" s="586"/>
      <c r="U25" s="448"/>
      <c r="V25" s="590" t="str">
        <f ca="1">IF(OR(INDIRECT("'update Helper'!I"&amp;AV25+2)="",U25&lt;&gt;0,U26&lt;&gt;0),IF(IFERROR((U25/U26),"")="","",(U25/U26)),INDIRECT("'update Helper'!I"&amp;AV25+2)/100)</f>
        <v/>
      </c>
      <c r="W25" s="586"/>
      <c r="X25" s="448"/>
      <c r="Y25" s="590" t="str">
        <f ca="1">IF(OR(INDIRECT("'update Helper'!I"&amp;AV25+3)="",X25&lt;&gt;0,X26&lt;&gt;0),IF(IFERROR((X25/X26),"")="","",(X25/X26)),INDIRECT("'update Helper'!I"&amp;AV25+3)/100)</f>
        <v/>
      </c>
      <c r="Z25" s="586"/>
      <c r="AA25" s="448"/>
      <c r="AB25" s="590" t="str">
        <f ca="1">IF(OR(INDIRECT("'update Helper'!I"&amp;AV25+4)="",AA25&lt;&gt;0,AA26&lt;&gt;0),IF(IFERROR((AA25/AA26),"")="","",(AA25/AA26)),INDIRECT("'update Helper'!I"&amp;AV25+4)/100)</f>
        <v/>
      </c>
      <c r="AC25" s="586"/>
      <c r="AD25" s="448"/>
      <c r="AE25" s="590" t="str">
        <f ca="1">IF(OR(INDIRECT("'update Helper'!I"&amp;AV25+5)="",AD25&lt;&gt;0,AD26&lt;&gt;0),IF(IFERROR((AD25/AD26),"")="","",(AD25/AD26)),INDIRECT("'update Helper'!I"&amp;AV25+5)/100)</f>
        <v/>
      </c>
      <c r="AF25" s="586"/>
      <c r="AG25" s="448"/>
      <c r="AH25" s="590" t="str">
        <f t="shared" ref="AH25" ca="1" si="71">IF(OR(INDIRECT("'update Helper'!I"&amp;AV25+6)="",AG25&lt;&gt;0,AG26&lt;&gt;0),IF(IFERROR((AG25/AG26),"")="","",(AG25/AG26)),INDIRECT("'update Helper'!I"&amp;AV25+6)/100)</f>
        <v/>
      </c>
      <c r="AI25" s="586"/>
      <c r="AJ25" s="448"/>
      <c r="AK25" s="590" t="str">
        <f t="shared" ref="AK25" ca="1" si="72">IF(OR(INDIRECT("'update Helper'!I"&amp;AV25+7)="",AJ25&lt;&gt;0,AJ26&lt;&gt;0),IF(IFERROR((AJ25/AJ26),"")="","",(AJ25/AJ26)),INDIRECT("'update Helper'!I"&amp;AV25+7)/100)</f>
        <v/>
      </c>
      <c r="AL25" s="586"/>
      <c r="AM25" s="588"/>
      <c r="AN25" s="518" t="str">
        <f>IFERROR(IF(VLOOKUP(B25,'Reference Records'!$C$123:$D$159,2,FALSE)=0,"",VLOOKUP(B25,'Reference Records'!$C$123:$D$159,2,FALSE)),"")</f>
        <v/>
      </c>
      <c r="AO25" s="253" t="str">
        <f t="array" ref="AO25">IFERROR(IF(INDEX('Reference Records'!$D$61:$D$120,MATCH(LEFT(D25,255),LEFT('Reference Records'!$C$61:$C$120,255),0))=0,"",INDEX('Reference Records'!$D$61:$D$120,MATCH(LEFT(D25,255),LEFT('Reference Records'!$C$61:$C$120,255),0))),"")</f>
        <v/>
      </c>
      <c r="AP25" s="253" t="str">
        <f>CONCATENATE(D25,E25)</f>
        <v/>
      </c>
      <c r="AQ25" s="204" t="str">
        <f t="array" ref="AQ25">VLOOKUP(LEFT(D25,255),LEFT('Reference Records'!C$60:G274,255),4,0)</f>
        <v/>
      </c>
      <c r="AR25" s="204" t="e">
        <f>MATCH(AQ25,'Reference Records'!$F$560:$F$620,0)+ROW(PopulationByCoverage)-1</f>
        <v>#N/A</v>
      </c>
      <c r="AS25" s="204" t="e">
        <f>MATCH(AQ25,'Reference Records'!$F$560:$F$620,1)+ROW(PopulationByCoverage)-1</f>
        <v>#N/A</v>
      </c>
      <c r="AT25" s="253" t="str">
        <f>D25&amp;E25</f>
        <v/>
      </c>
      <c r="AU25" s="253">
        <f t="shared" ref="AU25" si="73">AU23+1</f>
        <v>552</v>
      </c>
      <c r="AV25" s="217">
        <f>AV23+'update Helper'!$T$2</f>
        <v>674</v>
      </c>
      <c r="AW25" s="217" t="str">
        <f t="shared" ref="AW25" si="74">CLEAN(IFERROR(LEFT(AZ25, SEARCH(";",AZ25,1)-1),""))</f>
        <v/>
      </c>
      <c r="AX25" s="217" t="str">
        <f t="shared" ref="AX25" si="75">SUBSTITUTE(IFERROR(MID(AZ25, SEARCH(";",AZ25) + 1, SEARCH(";",AZ25,SEARCH(";",AZ25)+1) - SEARCH(";",AZ25) - 1),""),CHAR(10),"")</f>
        <v/>
      </c>
      <c r="AY25" s="309" t="str">
        <f t="shared" ref="AY25" si="76">CLEAN(IFERROR(SUBSTITUTE(RIGHT(AZ25,LEN(AZ25) - SEARCH(";", AZ25, SEARCH(";",AZ25) + 1)),";",""),""))</f>
        <v/>
      </c>
      <c r="AZ25" s="253" t="str">
        <f t="array" ref="AZ25">IFERROR(IF(VLOOKUP(LEFT(D25,255),LEFT('Reference Records'!$C$1:$K$645,255),9,0)=0,"",CONCATENATE(VLOOKUP(LEFT(D25,255),LEFT('Reference Records'!$C$1:$K$645,255),9,0),";")),"")</f>
        <v>;</v>
      </c>
      <c r="BA25" s="510" t="str">
        <f t="shared" ref="BA25" si="77">IF(AND(BM25="Continue",BN25="Continue"),"No Error",IF(AND(BM25&lt;&gt;"Continue",BN25="Continue"),BM25,IF(AND(BN25&lt;&gt;"Continue",BM25="Continue"),BN25,CONCATENATE(BM25,CHAR(10),BN25))))</f>
        <v>No Error</v>
      </c>
      <c r="BB25" s="579" t="str" cm="1">
        <f t="array" ref="BB25">IF(ISBLANK(D25),"Continue",(IF(IFERROR(_xlfn.XMATCH(D25,LEFT('Reference Records'!$C$60:$C$120,32768),0),0)&lt;&gt;0,"Continue","Standard Indicator does not exists")))</f>
        <v>Continue</v>
      </c>
      <c r="BC25" s="579" t="str">
        <f t="shared" ref="BC25" si="78">IF(SUM(BD25:BL26)=0, "Continue", "Please Enter Valid Number Only")</f>
        <v>Continue</v>
      </c>
      <c r="BD25" s="452">
        <f t="shared" si="0"/>
        <v>0</v>
      </c>
      <c r="BE25" s="452">
        <f t="shared" si="1"/>
        <v>0</v>
      </c>
      <c r="BF25" s="452">
        <f t="shared" si="2"/>
        <v>0</v>
      </c>
      <c r="BG25" s="452">
        <f t="shared" si="3"/>
        <v>0</v>
      </c>
      <c r="BH25" s="452">
        <f t="shared" si="4"/>
        <v>0</v>
      </c>
      <c r="BI25" s="452">
        <f t="shared" si="5"/>
        <v>0</v>
      </c>
      <c r="BJ25" s="452">
        <f t="shared" si="6"/>
        <v>0</v>
      </c>
      <c r="BK25" s="452">
        <f t="shared" si="7"/>
        <v>0</v>
      </c>
      <c r="BL25" s="452">
        <f t="shared" si="8"/>
        <v>0</v>
      </c>
      <c r="BM25" s="509" t="str">
        <f>IF(NOT(ISBLANK(D25)),IF(D25&lt;&gt;"",IF(_xlfn.XLOOKUP(D25,'Reference Records'!$C$60:$C$120,'Reference Records'!$A$60:$A$120,0,0,1)=AN25,"Continue","Please select correct Module"),"Continue"),"Continue")</f>
        <v>Continue</v>
      </c>
      <c r="BN25" s="509" t="str">
        <f t="shared" ref="BN25" si="79">IF(AND(BB25="Continue",BC25="Continue"),"Continue",IF(AND(BB25&lt;&gt;"Continue",BC25="Continue"),BB25,IF(AND(BC25&lt;&gt;"Continue",BB25="Continue"),BC25,CONCATENATE(BB25,CHAR(10),BC25))))</f>
        <v>Continue</v>
      </c>
      <c r="BO25" s="201"/>
    </row>
    <row r="26" spans="1:67" s="253" customFormat="1" ht="30" customHeight="1" x14ac:dyDescent="0.35">
      <c r="A26" s="566"/>
      <c r="B26" s="589"/>
      <c r="C26" s="601"/>
      <c r="D26" s="589"/>
      <c r="E26" s="589"/>
      <c r="F26" s="448"/>
      <c r="G26" s="591"/>
      <c r="H26" s="587"/>
      <c r="I26" s="589"/>
      <c r="J26" s="597"/>
      <c r="K26" s="587"/>
      <c r="L26" s="589"/>
      <c r="M26" s="449"/>
      <c r="N26" s="603"/>
      <c r="O26" s="448"/>
      <c r="P26" s="591"/>
      <c r="Q26" s="587"/>
      <c r="R26" s="448"/>
      <c r="S26" s="591"/>
      <c r="T26" s="587"/>
      <c r="U26" s="448"/>
      <c r="V26" s="591"/>
      <c r="W26" s="587"/>
      <c r="X26" s="448"/>
      <c r="Y26" s="591"/>
      <c r="Z26" s="587"/>
      <c r="AA26" s="448"/>
      <c r="AB26" s="591"/>
      <c r="AC26" s="587"/>
      <c r="AD26" s="448"/>
      <c r="AE26" s="591"/>
      <c r="AF26" s="587"/>
      <c r="AG26" s="448"/>
      <c r="AH26" s="591"/>
      <c r="AI26" s="587"/>
      <c r="AJ26" s="448"/>
      <c r="AK26" s="591"/>
      <c r="AL26" s="587"/>
      <c r="AM26" s="589"/>
      <c r="AN26" s="518"/>
      <c r="AV26" s="217"/>
      <c r="AW26" s="217"/>
      <c r="AX26" s="217"/>
      <c r="AY26" s="309"/>
      <c r="BA26" s="510"/>
      <c r="BB26" s="579"/>
      <c r="BC26" s="579"/>
      <c r="BD26" s="452">
        <f t="shared" si="0"/>
        <v>0</v>
      </c>
      <c r="BE26" s="452">
        <f t="shared" si="1"/>
        <v>0</v>
      </c>
      <c r="BF26" s="452">
        <f t="shared" si="2"/>
        <v>0</v>
      </c>
      <c r="BG26" s="452">
        <f t="shared" si="3"/>
        <v>0</v>
      </c>
      <c r="BH26" s="452">
        <f t="shared" si="4"/>
        <v>0</v>
      </c>
      <c r="BI26" s="452">
        <f t="shared" si="5"/>
        <v>0</v>
      </c>
      <c r="BJ26" s="452">
        <f t="shared" si="6"/>
        <v>0</v>
      </c>
      <c r="BK26" s="452">
        <f t="shared" si="7"/>
        <v>0</v>
      </c>
      <c r="BL26" s="452">
        <f t="shared" si="8"/>
        <v>0</v>
      </c>
      <c r="BM26" s="509"/>
      <c r="BN26" s="509"/>
      <c r="BO26" s="201"/>
    </row>
    <row r="27" spans="1:67" s="253" customFormat="1" ht="30" customHeight="1" x14ac:dyDescent="0.35">
      <c r="A27" s="565">
        <v>10</v>
      </c>
      <c r="B27" s="584"/>
      <c r="C27" s="592"/>
      <c r="D27" s="584"/>
      <c r="E27" s="584"/>
      <c r="F27" s="306"/>
      <c r="G27" s="594" t="str">
        <f ca="1">IF(OR(INDIRECT("'update Helper'!D"&amp;AU27)="",F27&lt;&gt;0,F28&lt;&gt;0),IF(IFERROR((F27/F28),"")="","",(F27/F28)),INDIRECT("'update Helper'!D"&amp;AU27)/100)</f>
        <v/>
      </c>
      <c r="H27" s="582"/>
      <c r="I27" s="584"/>
      <c r="J27" s="596" t="str">
        <f>AO27</f>
        <v/>
      </c>
      <c r="K27" s="582"/>
      <c r="L27" s="584"/>
      <c r="M27" s="211"/>
      <c r="N27" s="598"/>
      <c r="O27" s="306"/>
      <c r="P27" s="594" t="str">
        <f ca="1">IF(OR(INDIRECT("'update Helper'!I"&amp;AV27)="",O27&lt;&gt;0,O28&lt;&gt;0),IF(IFERROR((O27/O28),"")="","",(O27/O28)),INDIRECT("'update Helper'!I"&amp;AV27)/100)</f>
        <v/>
      </c>
      <c r="Q27" s="582"/>
      <c r="R27" s="306"/>
      <c r="S27" s="594" t="str">
        <f ca="1">IF(OR(INDIRECT("'update Helper'!I"&amp;AV27+1)="",R27&lt;&gt;0,R28&lt;&gt;0),IF(IFERROR((R27/R28),"")="","",(R27/R28)),INDIRECT("'update Helper'!I"&amp;AV27+1)/100)</f>
        <v/>
      </c>
      <c r="T27" s="582"/>
      <c r="U27" s="306"/>
      <c r="V27" s="594" t="str">
        <f ca="1">IF(OR(INDIRECT("'update Helper'!I"&amp;AV27+2)="",U27&lt;&gt;0,U28&lt;&gt;0),IF(IFERROR((U27/U28),"")="","",(U27/U28)),INDIRECT("'update Helper'!I"&amp;AV27+2)/100)</f>
        <v/>
      </c>
      <c r="W27" s="582"/>
      <c r="X27" s="306"/>
      <c r="Y27" s="594" t="str">
        <f ca="1">IF(OR(INDIRECT("'update Helper'!I"&amp;AV27+3)="",X27&lt;&gt;0,X28&lt;&gt;0),IF(IFERROR((X27/X28),"")="","",(X27/X28)),INDIRECT("'update Helper'!I"&amp;AV27+3)/100)</f>
        <v/>
      </c>
      <c r="Z27" s="582"/>
      <c r="AA27" s="306"/>
      <c r="AB27" s="594" t="str">
        <f ca="1">IF(OR(INDIRECT("'update Helper'!I"&amp;AV27+4)="",AA27&lt;&gt;0,AA28&lt;&gt;0),IF(IFERROR((AA27/AA28),"")="","",(AA27/AA28)),INDIRECT("'update Helper'!I"&amp;AV27+4)/100)</f>
        <v/>
      </c>
      <c r="AC27" s="582"/>
      <c r="AD27" s="306"/>
      <c r="AE27" s="594" t="str">
        <f ca="1">IF(OR(INDIRECT("'update Helper'!I"&amp;AV27+5)="",AD27&lt;&gt;0,AD28&lt;&gt;0),IF(IFERROR((AD27/AD28),"")="","",(AD27/AD28)),INDIRECT("'update Helper'!I"&amp;AV27+5)/100)</f>
        <v/>
      </c>
      <c r="AF27" s="582"/>
      <c r="AG27" s="306"/>
      <c r="AH27" s="580" t="str">
        <f t="shared" ref="AH27" ca="1" si="80">IF(OR(INDIRECT("'update Helper'!I"&amp;AV27+6)="",AG27&lt;&gt;0,AG28&lt;&gt;0),IF(IFERROR((AG27/AG28),"")="","",(AG27/AG28)),INDIRECT("'update Helper'!I"&amp;AV27+6)/100)</f>
        <v/>
      </c>
      <c r="AI27" s="582"/>
      <c r="AJ27" s="306"/>
      <c r="AK27" s="580" t="str">
        <f t="shared" ref="AK27" ca="1" si="81">IF(OR(INDIRECT("'update Helper'!I"&amp;AV27+7)="",AJ27&lt;&gt;0,AJ28&lt;&gt;0),IF(IFERROR((AJ27/AJ28),"")="","",(AJ27/AJ28)),INDIRECT("'update Helper'!I"&amp;AV27+7)/100)</f>
        <v/>
      </c>
      <c r="AL27" s="582"/>
      <c r="AM27" s="584"/>
      <c r="AN27" s="518" t="str">
        <f>IFERROR(IF(VLOOKUP(B27,'Reference Records'!$C$123:$D$159,2,FALSE)=0,"",VLOOKUP(B27,'Reference Records'!$C$123:$D$159,2,FALSE)),"")</f>
        <v/>
      </c>
      <c r="AO27" s="253" t="str">
        <f t="array" ref="AO27">IFERROR(IF(INDEX('Reference Records'!$D$61:$D$120,MATCH(LEFT(D27,255),LEFT('Reference Records'!$C$61:$C$120,255),0))=0,"",INDEX('Reference Records'!$D$61:$D$120,MATCH(LEFT(D27,255),LEFT('Reference Records'!$C$61:$C$120,255),0))),"")</f>
        <v/>
      </c>
      <c r="AP27" s="253" t="str">
        <f>CONCATENATE(D27,E27)</f>
        <v/>
      </c>
      <c r="AQ27" s="204" t="str">
        <f t="array" ref="AQ27">VLOOKUP(LEFT(D27,255),LEFT('Reference Records'!C$60:G276,255),4,0)</f>
        <v/>
      </c>
      <c r="AR27" s="204" t="e">
        <f>MATCH(AQ27,'Reference Records'!$F$560:$F$620,0)+ROW(PopulationByCoverage)-1</f>
        <v>#N/A</v>
      </c>
      <c r="AS27" s="204" t="e">
        <f>MATCH(AQ27,'Reference Records'!$F$560:$F$620,1)+ROW(PopulationByCoverage)-1</f>
        <v>#N/A</v>
      </c>
      <c r="AT27" s="253" t="str">
        <f>D27&amp;E27</f>
        <v/>
      </c>
      <c r="AU27" s="253">
        <f t="shared" ref="AU27" si="82">AU25+1</f>
        <v>553</v>
      </c>
      <c r="AV27" s="217">
        <f>AV25+'update Helper'!$T$2</f>
        <v>682</v>
      </c>
      <c r="AW27" s="217" t="str">
        <f t="shared" ref="AW27" si="83">CLEAN(IFERROR(LEFT(AZ27, SEARCH(";",AZ27,1)-1),""))</f>
        <v/>
      </c>
      <c r="AX27" s="217" t="str">
        <f t="shared" ref="AX27" si="84">SUBSTITUTE(IFERROR(MID(AZ27, SEARCH(";",AZ27) + 1, SEARCH(";",AZ27,SEARCH(";",AZ27)+1) - SEARCH(";",AZ27) - 1),""),CHAR(10),"")</f>
        <v/>
      </c>
      <c r="AY27" s="309" t="str">
        <f t="shared" ref="AY27" si="85">CLEAN(IFERROR(SUBSTITUTE(RIGHT(AZ27,LEN(AZ27) - SEARCH(";", AZ27, SEARCH(";",AZ27) + 1)),";",""),""))</f>
        <v/>
      </c>
      <c r="AZ27" s="253" t="str">
        <f t="array" ref="AZ27">IFERROR(IF(VLOOKUP(LEFT(D27,255),LEFT('Reference Records'!$C$1:$K$645,255),9,0)=0,"",CONCATENATE(VLOOKUP(LEFT(D27,255),LEFT('Reference Records'!$C$1:$K$645,255),9,0),";")),"")</f>
        <v>;</v>
      </c>
      <c r="BA27" s="510" t="str">
        <f t="shared" ref="BA27" si="86">IF(AND(BM27="Continue",BN27="Continue"),"No Error",IF(AND(BM27&lt;&gt;"Continue",BN27="Continue"),BM27,IF(AND(BN27&lt;&gt;"Continue",BM27="Continue"),BN27,CONCATENATE(BM27,CHAR(10),BN27))))</f>
        <v>No Error</v>
      </c>
      <c r="BB27" s="579" t="str" cm="1">
        <f t="array" ref="BB27">IF(ISBLANK(D27),"Continue",(IF(IFERROR(_xlfn.XMATCH(D27,LEFT('Reference Records'!$C$60:$C$120,32768),0),0)&lt;&gt;0,"Continue","Standard Indicator does not exists")))</f>
        <v>Continue</v>
      </c>
      <c r="BC27" s="579" t="str">
        <f t="shared" ref="BC27" si="87">IF(SUM(BD27:BL28)=0, "Continue", "Please Enter Valid Number Only")</f>
        <v>Continue</v>
      </c>
      <c r="BD27" s="452">
        <f t="shared" si="0"/>
        <v>0</v>
      </c>
      <c r="BE27" s="452">
        <f t="shared" si="1"/>
        <v>0</v>
      </c>
      <c r="BF27" s="452">
        <f t="shared" si="2"/>
        <v>0</v>
      </c>
      <c r="BG27" s="452">
        <f t="shared" si="3"/>
        <v>0</v>
      </c>
      <c r="BH27" s="452">
        <f t="shared" si="4"/>
        <v>0</v>
      </c>
      <c r="BI27" s="452">
        <f t="shared" si="5"/>
        <v>0</v>
      </c>
      <c r="BJ27" s="452">
        <f t="shared" si="6"/>
        <v>0</v>
      </c>
      <c r="BK27" s="452">
        <f t="shared" si="7"/>
        <v>0</v>
      </c>
      <c r="BL27" s="452">
        <f t="shared" si="8"/>
        <v>0</v>
      </c>
      <c r="BM27" s="509" t="str">
        <f>IF(NOT(ISBLANK(D27)),IF(D27&lt;&gt;"",IF(_xlfn.XLOOKUP(D27,'Reference Records'!$C$60:$C$120,'Reference Records'!$A$60:$A$120,0,0,1)=AN27,"Continue","Please select correct Module"),"Continue"),"Continue")</f>
        <v>Continue</v>
      </c>
      <c r="BN27" s="509" t="str">
        <f t="shared" ref="BN27" si="88">IF(AND(BB27="Continue",BC27="Continue"),"Continue",IF(AND(BB27&lt;&gt;"Continue",BC27="Continue"),BB27,IF(AND(BC27&lt;&gt;"Continue",BB27="Continue"),BC27,CONCATENATE(BB27,CHAR(10),BC27))))</f>
        <v>Continue</v>
      </c>
      <c r="BO27" s="201"/>
    </row>
    <row r="28" spans="1:67" s="253" customFormat="1" ht="30" customHeight="1" x14ac:dyDescent="0.35">
      <c r="A28" s="566"/>
      <c r="B28" s="585"/>
      <c r="C28" s="593"/>
      <c r="D28" s="585"/>
      <c r="E28" s="585"/>
      <c r="F28" s="306"/>
      <c r="G28" s="595"/>
      <c r="H28" s="583"/>
      <c r="I28" s="585"/>
      <c r="J28" s="597"/>
      <c r="K28" s="583"/>
      <c r="L28" s="585"/>
      <c r="M28" s="303"/>
      <c r="N28" s="599"/>
      <c r="O28" s="306"/>
      <c r="P28" s="595"/>
      <c r="Q28" s="583"/>
      <c r="R28" s="306"/>
      <c r="S28" s="595"/>
      <c r="T28" s="583"/>
      <c r="U28" s="306"/>
      <c r="V28" s="595"/>
      <c r="W28" s="583"/>
      <c r="X28" s="306"/>
      <c r="Y28" s="595"/>
      <c r="Z28" s="583"/>
      <c r="AA28" s="306"/>
      <c r="AB28" s="595"/>
      <c r="AC28" s="583"/>
      <c r="AD28" s="306"/>
      <c r="AE28" s="595"/>
      <c r="AF28" s="583"/>
      <c r="AG28" s="306"/>
      <c r="AH28" s="581"/>
      <c r="AI28" s="583"/>
      <c r="AJ28" s="306"/>
      <c r="AK28" s="581"/>
      <c r="AL28" s="583"/>
      <c r="AM28" s="585"/>
      <c r="AN28" s="518"/>
      <c r="AV28" s="217"/>
      <c r="AW28" s="217"/>
      <c r="AX28" s="217"/>
      <c r="AY28" s="309"/>
      <c r="BA28" s="510"/>
      <c r="BB28" s="579"/>
      <c r="BC28" s="579"/>
      <c r="BD28" s="452">
        <f t="shared" si="0"/>
        <v>0</v>
      </c>
      <c r="BE28" s="452">
        <f t="shared" si="1"/>
        <v>0</v>
      </c>
      <c r="BF28" s="452">
        <f t="shared" si="2"/>
        <v>0</v>
      </c>
      <c r="BG28" s="452">
        <f t="shared" si="3"/>
        <v>0</v>
      </c>
      <c r="BH28" s="452">
        <f t="shared" si="4"/>
        <v>0</v>
      </c>
      <c r="BI28" s="452">
        <f t="shared" si="5"/>
        <v>0</v>
      </c>
      <c r="BJ28" s="452">
        <f t="shared" si="6"/>
        <v>0</v>
      </c>
      <c r="BK28" s="452">
        <f t="shared" si="7"/>
        <v>0</v>
      </c>
      <c r="BL28" s="452">
        <f t="shared" si="8"/>
        <v>0</v>
      </c>
      <c r="BM28" s="509"/>
      <c r="BN28" s="509"/>
      <c r="BO28" s="201"/>
    </row>
    <row r="29" spans="1:67" s="253" customFormat="1" ht="30" customHeight="1" x14ac:dyDescent="0.35">
      <c r="A29" s="565">
        <v>11</v>
      </c>
      <c r="B29" s="588"/>
      <c r="C29" s="600"/>
      <c r="D29" s="588"/>
      <c r="E29" s="588"/>
      <c r="F29" s="448"/>
      <c r="G29" s="590" t="str">
        <f ca="1">IF(OR(INDIRECT("'update Helper'!D"&amp;AU29)="",F29&lt;&gt;0,F30&lt;&gt;0),IF(IFERROR((F29/F30),"")="","",(F29/F30)),INDIRECT("'update Helper'!D"&amp;AU29)/100)</f>
        <v/>
      </c>
      <c r="H29" s="586"/>
      <c r="I29" s="588"/>
      <c r="J29" s="596" t="str">
        <f>AO29</f>
        <v/>
      </c>
      <c r="K29" s="586"/>
      <c r="L29" s="588"/>
      <c r="M29" s="447"/>
      <c r="N29" s="602"/>
      <c r="O29" s="448"/>
      <c r="P29" s="590" t="str">
        <f ca="1">IF(OR(INDIRECT("'update Helper'!I"&amp;AV29)="",O29&lt;&gt;0,O30&lt;&gt;0),IF(IFERROR((O29/O30),"")="","",(O29/O30)),INDIRECT("'update Helper'!I"&amp;AV29)/100)</f>
        <v/>
      </c>
      <c r="Q29" s="586"/>
      <c r="R29" s="448"/>
      <c r="S29" s="590" t="str">
        <f ca="1">IF(OR(INDIRECT("'update Helper'!I"&amp;AV29+1)="",R29&lt;&gt;0,R30&lt;&gt;0),IF(IFERROR((R29/R30),"")="","",(R29/R30)),INDIRECT("'update Helper'!I"&amp;AV29+1)/100)</f>
        <v/>
      </c>
      <c r="T29" s="586"/>
      <c r="U29" s="448"/>
      <c r="V29" s="590" t="str">
        <f ca="1">IF(OR(INDIRECT("'update Helper'!I"&amp;AV29+2)="",U29&lt;&gt;0,U30&lt;&gt;0),IF(IFERROR((U29/U30),"")="","",(U29/U30)),INDIRECT("'update Helper'!I"&amp;AV29+2)/100)</f>
        <v/>
      </c>
      <c r="W29" s="586"/>
      <c r="X29" s="448"/>
      <c r="Y29" s="590" t="str">
        <f ca="1">IF(OR(INDIRECT("'update Helper'!I"&amp;AV29+3)="",X29&lt;&gt;0,X30&lt;&gt;0),IF(IFERROR((X29/X30),"")="","",(X29/X30)),INDIRECT("'update Helper'!I"&amp;AV29+3)/100)</f>
        <v/>
      </c>
      <c r="Z29" s="586"/>
      <c r="AA29" s="448"/>
      <c r="AB29" s="590" t="str">
        <f ca="1">IF(OR(INDIRECT("'update Helper'!I"&amp;AV29+4)="",AA29&lt;&gt;0,AA30&lt;&gt;0),IF(IFERROR((AA29/AA30),"")="","",(AA29/AA30)),INDIRECT("'update Helper'!I"&amp;AV29+4)/100)</f>
        <v/>
      </c>
      <c r="AC29" s="586"/>
      <c r="AD29" s="448"/>
      <c r="AE29" s="590" t="str">
        <f ca="1">IF(OR(INDIRECT("'update Helper'!I"&amp;AV29+5)="",AD29&lt;&gt;0,AD30&lt;&gt;0),IF(IFERROR((AD29/AD30),"")="","",(AD29/AD30)),INDIRECT("'update Helper'!I"&amp;AV29+5)/100)</f>
        <v/>
      </c>
      <c r="AF29" s="586"/>
      <c r="AG29" s="448"/>
      <c r="AH29" s="590" t="str">
        <f t="shared" ref="AH29" ca="1" si="89">IF(OR(INDIRECT("'update Helper'!I"&amp;AV29+6)="",AG29&lt;&gt;0,AG30&lt;&gt;0),IF(IFERROR((AG29/AG30),"")="","",(AG29/AG30)),INDIRECT("'update Helper'!I"&amp;AV29+6)/100)</f>
        <v/>
      </c>
      <c r="AI29" s="586"/>
      <c r="AJ29" s="448"/>
      <c r="AK29" s="590" t="str">
        <f t="shared" ref="AK29" ca="1" si="90">IF(OR(INDIRECT("'update Helper'!I"&amp;AV29+7)="",AJ29&lt;&gt;0,AJ30&lt;&gt;0),IF(IFERROR((AJ29/AJ30),"")="","",(AJ29/AJ30)),INDIRECT("'update Helper'!I"&amp;AV29+7)/100)</f>
        <v/>
      </c>
      <c r="AL29" s="586"/>
      <c r="AM29" s="588"/>
      <c r="AN29" s="518" t="str">
        <f>IFERROR(IF(VLOOKUP(B29,'Reference Records'!$C$123:$D$159,2,FALSE)=0,"",VLOOKUP(B29,'Reference Records'!$C$123:$D$159,2,FALSE)),"")</f>
        <v/>
      </c>
      <c r="AO29" s="253" t="str">
        <f t="array" ref="AO29">IFERROR(IF(INDEX('Reference Records'!$D$61:$D$120,MATCH(LEFT(D29,255),LEFT('Reference Records'!$C$61:$C$120,255),0))=0,"",INDEX('Reference Records'!$D$61:$D$120,MATCH(LEFT(D29,255),LEFT('Reference Records'!$C$61:$C$120,255),0))),"")</f>
        <v/>
      </c>
      <c r="AP29" s="253" t="str">
        <f>CONCATENATE(D29,E29)</f>
        <v/>
      </c>
      <c r="AQ29" s="204" t="str">
        <f t="array" ref="AQ29">VLOOKUP(LEFT(D29,255),LEFT('Reference Records'!C$60:G278,255),4,0)</f>
        <v/>
      </c>
      <c r="AR29" s="204" t="e">
        <f>MATCH(AQ29,'Reference Records'!$F$560:$F$620,0)+ROW(PopulationByCoverage)-1</f>
        <v>#N/A</v>
      </c>
      <c r="AS29" s="204" t="e">
        <f>MATCH(AQ29,'Reference Records'!$F$560:$F$620,1)+ROW(PopulationByCoverage)-1</f>
        <v>#N/A</v>
      </c>
      <c r="AT29" s="253" t="str">
        <f>D29&amp;E29</f>
        <v/>
      </c>
      <c r="AU29" s="253">
        <f t="shared" ref="AU29" si="91">AU27+1</f>
        <v>554</v>
      </c>
      <c r="AV29" s="217">
        <f>AV27+'update Helper'!$T$2</f>
        <v>690</v>
      </c>
      <c r="AW29" s="217" t="str">
        <f t="shared" ref="AW29" si="92">CLEAN(IFERROR(LEFT(AZ29, SEARCH(";",AZ29,1)-1),""))</f>
        <v/>
      </c>
      <c r="AX29" s="217" t="str">
        <f t="shared" ref="AX29" si="93">SUBSTITUTE(IFERROR(MID(AZ29, SEARCH(";",AZ29) + 1, SEARCH(";",AZ29,SEARCH(";",AZ29)+1) - SEARCH(";",AZ29) - 1),""),CHAR(10),"")</f>
        <v/>
      </c>
      <c r="AY29" s="309" t="str">
        <f t="shared" ref="AY29" si="94">CLEAN(IFERROR(SUBSTITUTE(RIGHT(AZ29,LEN(AZ29) - SEARCH(";", AZ29, SEARCH(";",AZ29) + 1)),";",""),""))</f>
        <v/>
      </c>
      <c r="AZ29" s="253" t="str">
        <f t="array" ref="AZ29">IFERROR(IF(VLOOKUP(LEFT(D29,255),LEFT('Reference Records'!$C$1:$K$645,255),9,0)=0,"",CONCATENATE(VLOOKUP(LEFT(D29,255),LEFT('Reference Records'!$C$1:$K$645,255),9,0),";")),"")</f>
        <v>;</v>
      </c>
      <c r="BA29" s="510" t="str">
        <f t="shared" ref="BA29" si="95">IF(AND(BM29="Continue",BN29="Continue"),"No Error",IF(AND(BM29&lt;&gt;"Continue",BN29="Continue"),BM29,IF(AND(BN29&lt;&gt;"Continue",BM29="Continue"),BN29,CONCATENATE(BM29,CHAR(10),BN29))))</f>
        <v>No Error</v>
      </c>
      <c r="BB29" s="579" t="str" cm="1">
        <f t="array" ref="BB29">IF(ISBLANK(D29),"Continue",(IF(IFERROR(_xlfn.XMATCH(D29,LEFT('Reference Records'!$C$60:$C$120,32768),0),0)&lt;&gt;0,"Continue","Standard Indicator does not exists")))</f>
        <v>Continue</v>
      </c>
      <c r="BC29" s="579" t="str">
        <f t="shared" ref="BC29" si="96">IF(SUM(BD29:BL30)=0, "Continue", "Please Enter Valid Number Only")</f>
        <v>Continue</v>
      </c>
      <c r="BD29" s="452">
        <f t="shared" si="0"/>
        <v>0</v>
      </c>
      <c r="BE29" s="452">
        <f t="shared" si="1"/>
        <v>0</v>
      </c>
      <c r="BF29" s="452">
        <f t="shared" si="2"/>
        <v>0</v>
      </c>
      <c r="BG29" s="452">
        <f t="shared" si="3"/>
        <v>0</v>
      </c>
      <c r="BH29" s="452">
        <f t="shared" si="4"/>
        <v>0</v>
      </c>
      <c r="BI29" s="452">
        <f t="shared" si="5"/>
        <v>0</v>
      </c>
      <c r="BJ29" s="452">
        <f t="shared" si="6"/>
        <v>0</v>
      </c>
      <c r="BK29" s="452">
        <f t="shared" si="7"/>
        <v>0</v>
      </c>
      <c r="BL29" s="452">
        <f t="shared" si="8"/>
        <v>0</v>
      </c>
      <c r="BM29" s="509" t="str">
        <f>IF(NOT(ISBLANK(D29)),IF(D29&lt;&gt;"",IF(_xlfn.XLOOKUP(D29,'Reference Records'!$C$60:$C$120,'Reference Records'!$A$60:$A$120,0,0,1)=AN29,"Continue","Please select correct Module"),"Continue"),"Continue")</f>
        <v>Continue</v>
      </c>
      <c r="BN29" s="509" t="str">
        <f t="shared" ref="BN29" si="97">IF(AND(BB29="Continue",BC29="Continue"),"Continue",IF(AND(BB29&lt;&gt;"Continue",BC29="Continue"),BB29,IF(AND(BC29&lt;&gt;"Continue",BB29="Continue"),BC29,CONCATENATE(BB29,CHAR(10),BC29))))</f>
        <v>Continue</v>
      </c>
      <c r="BO29" s="201"/>
    </row>
    <row r="30" spans="1:67" s="253" customFormat="1" ht="30" customHeight="1" x14ac:dyDescent="0.35">
      <c r="A30" s="566"/>
      <c r="B30" s="589"/>
      <c r="C30" s="601"/>
      <c r="D30" s="589"/>
      <c r="E30" s="589"/>
      <c r="F30" s="448"/>
      <c r="G30" s="591"/>
      <c r="H30" s="587"/>
      <c r="I30" s="589"/>
      <c r="J30" s="597"/>
      <c r="K30" s="587"/>
      <c r="L30" s="589"/>
      <c r="M30" s="449"/>
      <c r="N30" s="603"/>
      <c r="O30" s="448"/>
      <c r="P30" s="591"/>
      <c r="Q30" s="587"/>
      <c r="R30" s="448"/>
      <c r="S30" s="591"/>
      <c r="T30" s="587"/>
      <c r="U30" s="448"/>
      <c r="V30" s="591"/>
      <c r="W30" s="587"/>
      <c r="X30" s="448"/>
      <c r="Y30" s="591"/>
      <c r="Z30" s="587"/>
      <c r="AA30" s="448"/>
      <c r="AB30" s="591"/>
      <c r="AC30" s="587"/>
      <c r="AD30" s="448"/>
      <c r="AE30" s="591"/>
      <c r="AF30" s="587"/>
      <c r="AG30" s="448"/>
      <c r="AH30" s="591"/>
      <c r="AI30" s="587"/>
      <c r="AJ30" s="448"/>
      <c r="AK30" s="591"/>
      <c r="AL30" s="587"/>
      <c r="AM30" s="589"/>
      <c r="AN30" s="518"/>
      <c r="AV30" s="217"/>
      <c r="AW30" s="217"/>
      <c r="AX30" s="217"/>
      <c r="AY30" s="309"/>
      <c r="BA30" s="510"/>
      <c r="BB30" s="579"/>
      <c r="BC30" s="579"/>
      <c r="BD30" s="452">
        <f t="shared" si="0"/>
        <v>0</v>
      </c>
      <c r="BE30" s="452">
        <f t="shared" si="1"/>
        <v>0</v>
      </c>
      <c r="BF30" s="452">
        <f t="shared" si="2"/>
        <v>0</v>
      </c>
      <c r="BG30" s="452">
        <f t="shared" si="3"/>
        <v>0</v>
      </c>
      <c r="BH30" s="452">
        <f t="shared" si="4"/>
        <v>0</v>
      </c>
      <c r="BI30" s="452">
        <f t="shared" si="5"/>
        <v>0</v>
      </c>
      <c r="BJ30" s="452">
        <f t="shared" si="6"/>
        <v>0</v>
      </c>
      <c r="BK30" s="452">
        <f t="shared" si="7"/>
        <v>0</v>
      </c>
      <c r="BL30" s="452">
        <f t="shared" si="8"/>
        <v>0</v>
      </c>
      <c r="BM30" s="509"/>
      <c r="BN30" s="509"/>
      <c r="BO30" s="201"/>
    </row>
    <row r="31" spans="1:67" s="253" customFormat="1" ht="30" customHeight="1" x14ac:dyDescent="0.35">
      <c r="A31" s="565">
        <v>12</v>
      </c>
      <c r="B31" s="584"/>
      <c r="C31" s="592"/>
      <c r="D31" s="584"/>
      <c r="E31" s="584"/>
      <c r="F31" s="306"/>
      <c r="G31" s="594" t="str">
        <f ca="1">IF(OR(INDIRECT("'update Helper'!D"&amp;AU31)="",F31&lt;&gt;0,F32&lt;&gt;0),IF(IFERROR((F31/F32),"")="","",(F31/F32)),INDIRECT("'update Helper'!D"&amp;AU31)/100)</f>
        <v/>
      </c>
      <c r="H31" s="582"/>
      <c r="I31" s="584"/>
      <c r="J31" s="596" t="str">
        <f>AO31</f>
        <v/>
      </c>
      <c r="K31" s="582"/>
      <c r="L31" s="584"/>
      <c r="M31" s="211"/>
      <c r="N31" s="598"/>
      <c r="O31" s="306"/>
      <c r="P31" s="594" t="str">
        <f ca="1">IF(OR(INDIRECT("'update Helper'!I"&amp;AV31)="",O31&lt;&gt;0,O32&lt;&gt;0),IF(IFERROR((O31/O32),"")="","",(O31/O32)),INDIRECT("'update Helper'!I"&amp;AV31)/100)</f>
        <v/>
      </c>
      <c r="Q31" s="582"/>
      <c r="R31" s="306"/>
      <c r="S31" s="594" t="str">
        <f ca="1">IF(OR(INDIRECT("'update Helper'!I"&amp;AV31+1)="",R31&lt;&gt;0,R32&lt;&gt;0),IF(IFERROR((R31/R32),"")="","",(R31/R32)),INDIRECT("'update Helper'!I"&amp;AV31+1)/100)</f>
        <v/>
      </c>
      <c r="T31" s="582"/>
      <c r="U31" s="306"/>
      <c r="V31" s="594" t="str">
        <f ca="1">IF(OR(INDIRECT("'update Helper'!I"&amp;AV31+2)="",U31&lt;&gt;0,U32&lt;&gt;0),IF(IFERROR((U31/U32),"")="","",(U31/U32)),INDIRECT("'update Helper'!I"&amp;AV31+2)/100)</f>
        <v/>
      </c>
      <c r="W31" s="582"/>
      <c r="X31" s="306"/>
      <c r="Y31" s="594" t="str">
        <f ca="1">IF(OR(INDIRECT("'update Helper'!I"&amp;AV31+3)="",X31&lt;&gt;0,X32&lt;&gt;0),IF(IFERROR((X31/X32),"")="","",(X31/X32)),INDIRECT("'update Helper'!I"&amp;AV31+3)/100)</f>
        <v/>
      </c>
      <c r="Z31" s="582"/>
      <c r="AA31" s="306"/>
      <c r="AB31" s="594" t="str">
        <f ca="1">IF(OR(INDIRECT("'update Helper'!I"&amp;AV31+4)="",AA31&lt;&gt;0,AA32&lt;&gt;0),IF(IFERROR((AA31/AA32),"")="","",(AA31/AA32)),INDIRECT("'update Helper'!I"&amp;AV31+4)/100)</f>
        <v/>
      </c>
      <c r="AC31" s="582"/>
      <c r="AD31" s="306"/>
      <c r="AE31" s="594" t="str">
        <f ca="1">IF(OR(INDIRECT("'update Helper'!I"&amp;AV31+5)="",AD31&lt;&gt;0,AD32&lt;&gt;0),IF(IFERROR((AD31/AD32),"")="","",(AD31/AD32)),INDIRECT("'update Helper'!I"&amp;AV31+5)/100)</f>
        <v/>
      </c>
      <c r="AF31" s="582"/>
      <c r="AG31" s="306"/>
      <c r="AH31" s="580" t="str">
        <f t="shared" ref="AH31" ca="1" si="98">IF(OR(INDIRECT("'update Helper'!I"&amp;AV31+6)="",AG31&lt;&gt;0,AG32&lt;&gt;0),IF(IFERROR((AG31/AG32),"")="","",(AG31/AG32)),INDIRECT("'update Helper'!I"&amp;AV31+6)/100)</f>
        <v/>
      </c>
      <c r="AI31" s="582"/>
      <c r="AJ31" s="306"/>
      <c r="AK31" s="580" t="str">
        <f t="shared" ref="AK31" ca="1" si="99">IF(OR(INDIRECT("'update Helper'!I"&amp;AV31+7)="",AJ31&lt;&gt;0,AJ32&lt;&gt;0),IF(IFERROR((AJ31/AJ32),"")="","",(AJ31/AJ32)),INDIRECT("'update Helper'!I"&amp;AV31+7)/100)</f>
        <v/>
      </c>
      <c r="AL31" s="582"/>
      <c r="AM31" s="584"/>
      <c r="AN31" s="518" t="str">
        <f>IFERROR(IF(VLOOKUP(B31,'Reference Records'!$C$123:$D$159,2,FALSE)=0,"",VLOOKUP(B31,'Reference Records'!$C$123:$D$159,2,FALSE)),"")</f>
        <v/>
      </c>
      <c r="AO31" s="253" t="str">
        <f t="array" ref="AO31">IFERROR(IF(INDEX('Reference Records'!$D$61:$D$120,MATCH(LEFT(D31,255),LEFT('Reference Records'!$C$61:$C$120,255),0))=0,"",INDEX('Reference Records'!$D$61:$D$120,MATCH(LEFT(D31,255),LEFT('Reference Records'!$C$61:$C$120,255),0))),"")</f>
        <v/>
      </c>
      <c r="AP31" s="253" t="str">
        <f>CONCATENATE(D31,E31)</f>
        <v/>
      </c>
      <c r="AQ31" s="204" t="str">
        <f t="array" ref="AQ31">VLOOKUP(LEFT(D31,255),LEFT('Reference Records'!C$60:G280,255),4,0)</f>
        <v/>
      </c>
      <c r="AR31" s="204" t="e">
        <f>MATCH(AQ31,'Reference Records'!$F$560:$F$620,0)+ROW(PopulationByCoverage)-1</f>
        <v>#N/A</v>
      </c>
      <c r="AS31" s="204" t="e">
        <f>MATCH(AQ31,'Reference Records'!$F$560:$F$620,1)+ROW(PopulationByCoverage)-1</f>
        <v>#N/A</v>
      </c>
      <c r="AT31" s="253" t="str">
        <f>D31&amp;E31</f>
        <v/>
      </c>
      <c r="AU31" s="253">
        <f t="shared" ref="AU31" si="100">AU29+1</f>
        <v>555</v>
      </c>
      <c r="AV31" s="217">
        <f>AV29+'update Helper'!$T$2</f>
        <v>698</v>
      </c>
      <c r="AW31" s="217" t="str">
        <f t="shared" ref="AW31" si="101">CLEAN(IFERROR(LEFT(AZ31, SEARCH(";",AZ31,1)-1),""))</f>
        <v/>
      </c>
      <c r="AX31" s="217" t="str">
        <f t="shared" ref="AX31" si="102">SUBSTITUTE(IFERROR(MID(AZ31, SEARCH(";",AZ31) + 1, SEARCH(";",AZ31,SEARCH(";",AZ31)+1) - SEARCH(";",AZ31) - 1),""),CHAR(10),"")</f>
        <v/>
      </c>
      <c r="AY31" s="309" t="str">
        <f t="shared" ref="AY31" si="103">CLEAN(IFERROR(SUBSTITUTE(RIGHT(AZ31,LEN(AZ31) - SEARCH(";", AZ31, SEARCH(";",AZ31) + 1)),";",""),""))</f>
        <v/>
      </c>
      <c r="AZ31" s="253" t="str">
        <f t="array" ref="AZ31">IFERROR(IF(VLOOKUP(LEFT(D31,255),LEFT('Reference Records'!$C$1:$K$645,255),9,0)=0,"",CONCATENATE(VLOOKUP(LEFT(D31,255),LEFT('Reference Records'!$C$1:$K$645,255),9,0),";")),"")</f>
        <v>;</v>
      </c>
      <c r="BA31" s="510" t="str">
        <f t="shared" ref="BA31" si="104">IF(AND(BM31="Continue",BN31="Continue"),"No Error",IF(AND(BM31&lt;&gt;"Continue",BN31="Continue"),BM31,IF(AND(BN31&lt;&gt;"Continue",BM31="Continue"),BN31,CONCATENATE(BM31,CHAR(10),BN31))))</f>
        <v>No Error</v>
      </c>
      <c r="BB31" s="579" t="str" cm="1">
        <f t="array" ref="BB31">IF(ISBLANK(D31),"Continue",(IF(IFERROR(_xlfn.XMATCH(D31,LEFT('Reference Records'!$C$60:$C$120,32768),0),0)&lt;&gt;0,"Continue","Standard Indicator does not exists")))</f>
        <v>Continue</v>
      </c>
      <c r="BC31" s="579" t="str">
        <f t="shared" ref="BC31" si="105">IF(SUM(BD31:BL32)=0, "Continue", "Please Enter Valid Number Only")</f>
        <v>Continue</v>
      </c>
      <c r="BD31" s="452">
        <f t="shared" si="0"/>
        <v>0</v>
      </c>
      <c r="BE31" s="452">
        <f t="shared" si="1"/>
        <v>0</v>
      </c>
      <c r="BF31" s="452">
        <f t="shared" si="2"/>
        <v>0</v>
      </c>
      <c r="BG31" s="452">
        <f t="shared" si="3"/>
        <v>0</v>
      </c>
      <c r="BH31" s="452">
        <f t="shared" si="4"/>
        <v>0</v>
      </c>
      <c r="BI31" s="452">
        <f t="shared" si="5"/>
        <v>0</v>
      </c>
      <c r="BJ31" s="452">
        <f t="shared" si="6"/>
        <v>0</v>
      </c>
      <c r="BK31" s="452">
        <f t="shared" si="7"/>
        <v>0</v>
      </c>
      <c r="BL31" s="452">
        <f t="shared" si="8"/>
        <v>0</v>
      </c>
      <c r="BM31" s="509" t="str">
        <f>IF(NOT(ISBLANK(D31)),IF(D31&lt;&gt;"",IF(_xlfn.XLOOKUP(D31,'Reference Records'!$C$60:$C$120,'Reference Records'!$A$60:$A$120,0,0,1)=AN31,"Continue","Please select correct Module"),"Continue"),"Continue")</f>
        <v>Continue</v>
      </c>
      <c r="BN31" s="509" t="str">
        <f t="shared" ref="BN31" si="106">IF(AND(BB31="Continue",BC31="Continue"),"Continue",IF(AND(BB31&lt;&gt;"Continue",BC31="Continue"),BB31,IF(AND(BC31&lt;&gt;"Continue",BB31="Continue"),BC31,CONCATENATE(BB31,CHAR(10),BC31))))</f>
        <v>Continue</v>
      </c>
      <c r="BO31" s="201"/>
    </row>
    <row r="32" spans="1:67" s="253" customFormat="1" ht="30" customHeight="1" x14ac:dyDescent="0.35">
      <c r="A32" s="566"/>
      <c r="B32" s="585"/>
      <c r="C32" s="593"/>
      <c r="D32" s="585"/>
      <c r="E32" s="585"/>
      <c r="F32" s="306"/>
      <c r="G32" s="595"/>
      <c r="H32" s="583"/>
      <c r="I32" s="585"/>
      <c r="J32" s="597"/>
      <c r="K32" s="583"/>
      <c r="L32" s="585"/>
      <c r="M32" s="303"/>
      <c r="N32" s="599"/>
      <c r="O32" s="306"/>
      <c r="P32" s="595"/>
      <c r="Q32" s="583"/>
      <c r="R32" s="306"/>
      <c r="S32" s="595"/>
      <c r="T32" s="583"/>
      <c r="U32" s="306"/>
      <c r="V32" s="595"/>
      <c r="W32" s="583"/>
      <c r="X32" s="306"/>
      <c r="Y32" s="595"/>
      <c r="Z32" s="583"/>
      <c r="AA32" s="306"/>
      <c r="AB32" s="595"/>
      <c r="AC32" s="583"/>
      <c r="AD32" s="306"/>
      <c r="AE32" s="595"/>
      <c r="AF32" s="583"/>
      <c r="AG32" s="306"/>
      <c r="AH32" s="581"/>
      <c r="AI32" s="583"/>
      <c r="AJ32" s="306"/>
      <c r="AK32" s="581"/>
      <c r="AL32" s="583"/>
      <c r="AM32" s="585"/>
      <c r="AN32" s="518"/>
      <c r="AV32" s="217"/>
      <c r="AW32" s="217"/>
      <c r="AX32" s="217"/>
      <c r="AY32" s="309"/>
      <c r="BA32" s="510"/>
      <c r="BB32" s="579"/>
      <c r="BC32" s="579"/>
      <c r="BD32" s="452">
        <f t="shared" si="0"/>
        <v>0</v>
      </c>
      <c r="BE32" s="452">
        <f t="shared" si="1"/>
        <v>0</v>
      </c>
      <c r="BF32" s="452">
        <f t="shared" si="2"/>
        <v>0</v>
      </c>
      <c r="BG32" s="452">
        <f t="shared" si="3"/>
        <v>0</v>
      </c>
      <c r="BH32" s="452">
        <f t="shared" si="4"/>
        <v>0</v>
      </c>
      <c r="BI32" s="452">
        <f t="shared" si="5"/>
        <v>0</v>
      </c>
      <c r="BJ32" s="452">
        <f t="shared" si="6"/>
        <v>0</v>
      </c>
      <c r="BK32" s="452">
        <f t="shared" si="7"/>
        <v>0</v>
      </c>
      <c r="BL32" s="452">
        <f t="shared" si="8"/>
        <v>0</v>
      </c>
      <c r="BM32" s="509"/>
      <c r="BN32" s="509"/>
      <c r="BO32" s="201"/>
    </row>
    <row r="33" spans="1:67" s="253" customFormat="1" ht="30" customHeight="1" x14ac:dyDescent="0.35">
      <c r="A33" s="565">
        <v>13</v>
      </c>
      <c r="B33" s="588"/>
      <c r="C33" s="600"/>
      <c r="D33" s="588"/>
      <c r="E33" s="588"/>
      <c r="F33" s="448"/>
      <c r="G33" s="590" t="str">
        <f ca="1">IF(OR(INDIRECT("'update Helper'!D"&amp;AU33)="",F33&lt;&gt;0,F34&lt;&gt;0),IF(IFERROR((F33/F34),"")="","",(F33/F34)),INDIRECT("'update Helper'!D"&amp;AU33)/100)</f>
        <v/>
      </c>
      <c r="H33" s="586"/>
      <c r="I33" s="588"/>
      <c r="J33" s="596" t="str">
        <f>AO33</f>
        <v/>
      </c>
      <c r="K33" s="586"/>
      <c r="L33" s="588"/>
      <c r="M33" s="447"/>
      <c r="N33" s="602"/>
      <c r="O33" s="448"/>
      <c r="P33" s="590" t="str">
        <f ca="1">IF(OR(INDIRECT("'update Helper'!I"&amp;AV33)="",O33&lt;&gt;0,O34&lt;&gt;0),IF(IFERROR((O33/O34),"")="","",(O33/O34)),INDIRECT("'update Helper'!I"&amp;AV33)/100)</f>
        <v/>
      </c>
      <c r="Q33" s="586"/>
      <c r="R33" s="448"/>
      <c r="S33" s="590" t="str">
        <f ca="1">IF(OR(INDIRECT("'update Helper'!I"&amp;AV33+1)="",R33&lt;&gt;0,R34&lt;&gt;0),IF(IFERROR((R33/R34),"")="","",(R33/R34)),INDIRECT("'update Helper'!I"&amp;AV33+1)/100)</f>
        <v/>
      </c>
      <c r="T33" s="586"/>
      <c r="U33" s="448"/>
      <c r="V33" s="590" t="str">
        <f ca="1">IF(OR(INDIRECT("'update Helper'!I"&amp;AV33+2)="",U33&lt;&gt;0,U34&lt;&gt;0),IF(IFERROR((U33/U34),"")="","",(U33/U34)),INDIRECT("'update Helper'!I"&amp;AV33+2)/100)</f>
        <v/>
      </c>
      <c r="W33" s="586"/>
      <c r="X33" s="448"/>
      <c r="Y33" s="590" t="str">
        <f ca="1">IF(OR(INDIRECT("'update Helper'!I"&amp;AV33+3)="",X33&lt;&gt;0,X34&lt;&gt;0),IF(IFERROR((X33/X34),"")="","",(X33/X34)),INDIRECT("'update Helper'!I"&amp;AV33+3)/100)</f>
        <v/>
      </c>
      <c r="Z33" s="586"/>
      <c r="AA33" s="448"/>
      <c r="AB33" s="590" t="str">
        <f ca="1">IF(OR(INDIRECT("'update Helper'!I"&amp;AV33+4)="",AA33&lt;&gt;0,AA34&lt;&gt;0),IF(IFERROR((AA33/AA34),"")="","",(AA33/AA34)),INDIRECT("'update Helper'!I"&amp;AV33+4)/100)</f>
        <v/>
      </c>
      <c r="AC33" s="586"/>
      <c r="AD33" s="448"/>
      <c r="AE33" s="590" t="str">
        <f ca="1">IF(OR(INDIRECT("'update Helper'!I"&amp;AV33+5)="",AD33&lt;&gt;0,AD34&lt;&gt;0),IF(IFERROR((AD33/AD34),"")="","",(AD33/AD34)),INDIRECT("'update Helper'!I"&amp;AV33+5)/100)</f>
        <v/>
      </c>
      <c r="AF33" s="586"/>
      <c r="AG33" s="448"/>
      <c r="AH33" s="590" t="str">
        <f t="shared" ref="AH33" ca="1" si="107">IF(OR(INDIRECT("'update Helper'!I"&amp;AV33+6)="",AG33&lt;&gt;0,AG34&lt;&gt;0),IF(IFERROR((AG33/AG34),"")="","",(AG33/AG34)),INDIRECT("'update Helper'!I"&amp;AV33+6)/100)</f>
        <v/>
      </c>
      <c r="AI33" s="586"/>
      <c r="AJ33" s="448"/>
      <c r="AK33" s="590" t="str">
        <f t="shared" ref="AK33" ca="1" si="108">IF(OR(INDIRECT("'update Helper'!I"&amp;AV33+7)="",AJ33&lt;&gt;0,AJ34&lt;&gt;0),IF(IFERROR((AJ33/AJ34),"")="","",(AJ33/AJ34)),INDIRECT("'update Helper'!I"&amp;AV33+7)/100)</f>
        <v/>
      </c>
      <c r="AL33" s="586"/>
      <c r="AM33" s="588"/>
      <c r="AN33" s="518" t="str">
        <f>IFERROR(IF(VLOOKUP(B33,'Reference Records'!$C$123:$D$159,2,FALSE)=0,"",VLOOKUP(B33,'Reference Records'!$C$123:$D$159,2,FALSE)),"")</f>
        <v/>
      </c>
      <c r="AO33" s="253" t="str">
        <f t="array" ref="AO33">IFERROR(IF(INDEX('Reference Records'!$D$61:$D$120,MATCH(LEFT(D33,255),LEFT('Reference Records'!$C$61:$C$120,255),0))=0,"",INDEX('Reference Records'!$D$61:$D$120,MATCH(LEFT(D33,255),LEFT('Reference Records'!$C$61:$C$120,255),0))),"")</f>
        <v/>
      </c>
      <c r="AP33" s="253" t="str">
        <f>CONCATENATE(D33,E33)</f>
        <v/>
      </c>
      <c r="AQ33" s="204" t="str">
        <f t="array" ref="AQ33">VLOOKUP(LEFT(D33,255),LEFT('Reference Records'!C$60:G282,255),4,0)</f>
        <v/>
      </c>
      <c r="AR33" s="204" t="e">
        <f>MATCH(AQ33,'Reference Records'!$F$560:$F$620,0)+ROW(PopulationByCoverage)-1</f>
        <v>#N/A</v>
      </c>
      <c r="AS33" s="204" t="e">
        <f>MATCH(AQ33,'Reference Records'!$F$560:$F$620,1)+ROW(PopulationByCoverage)-1</f>
        <v>#N/A</v>
      </c>
      <c r="AT33" s="253" t="str">
        <f>D33&amp;E33</f>
        <v/>
      </c>
      <c r="AU33" s="253">
        <f t="shared" ref="AU33" si="109">AU31+1</f>
        <v>556</v>
      </c>
      <c r="AV33" s="217">
        <f>AV31+'update Helper'!$T$2</f>
        <v>706</v>
      </c>
      <c r="AW33" s="217" t="str">
        <f t="shared" ref="AW33" si="110">CLEAN(IFERROR(LEFT(AZ33, SEARCH(";",AZ33,1)-1),""))</f>
        <v/>
      </c>
      <c r="AX33" s="217" t="str">
        <f t="shared" ref="AX33" si="111">SUBSTITUTE(IFERROR(MID(AZ33, SEARCH(";",AZ33) + 1, SEARCH(";",AZ33,SEARCH(";",AZ33)+1) - SEARCH(";",AZ33) - 1),""),CHAR(10),"")</f>
        <v/>
      </c>
      <c r="AY33" s="309" t="str">
        <f t="shared" ref="AY33" si="112">CLEAN(IFERROR(SUBSTITUTE(RIGHT(AZ33,LEN(AZ33) - SEARCH(";", AZ33, SEARCH(";",AZ33) + 1)),";",""),""))</f>
        <v/>
      </c>
      <c r="AZ33" s="253" t="str">
        <f t="array" ref="AZ33">IFERROR(IF(VLOOKUP(LEFT(D33,255),LEFT('Reference Records'!$C$1:$K$645,255),9,0)=0,"",CONCATENATE(VLOOKUP(LEFT(D33,255),LEFT('Reference Records'!$C$1:$K$645,255),9,0),";")),"")</f>
        <v>;</v>
      </c>
      <c r="BA33" s="510" t="str">
        <f t="shared" ref="BA33" si="113">IF(AND(BM33="Continue",BN33="Continue"),"No Error",IF(AND(BM33&lt;&gt;"Continue",BN33="Continue"),BM33,IF(AND(BN33&lt;&gt;"Continue",BM33="Continue"),BN33,CONCATENATE(BM33,CHAR(10),BN33))))</f>
        <v>No Error</v>
      </c>
      <c r="BB33" s="579" t="str" cm="1">
        <f t="array" ref="BB33">IF(ISBLANK(D33),"Continue",(IF(IFERROR(_xlfn.XMATCH(D33,LEFT('Reference Records'!$C$60:$C$120,32768),0),0)&lt;&gt;0,"Continue","Standard Indicator does not exists")))</f>
        <v>Continue</v>
      </c>
      <c r="BC33" s="579" t="str">
        <f t="shared" ref="BC33" si="114">IF(SUM(BD33:BL34)=0, "Continue", "Please Enter Valid Number Only")</f>
        <v>Continue</v>
      </c>
      <c r="BD33" s="452">
        <f t="shared" si="0"/>
        <v>0</v>
      </c>
      <c r="BE33" s="452">
        <f t="shared" si="1"/>
        <v>0</v>
      </c>
      <c r="BF33" s="452">
        <f t="shared" si="2"/>
        <v>0</v>
      </c>
      <c r="BG33" s="452">
        <f t="shared" si="3"/>
        <v>0</v>
      </c>
      <c r="BH33" s="452">
        <f t="shared" si="4"/>
        <v>0</v>
      </c>
      <c r="BI33" s="452">
        <f t="shared" si="5"/>
        <v>0</v>
      </c>
      <c r="BJ33" s="452">
        <f t="shared" si="6"/>
        <v>0</v>
      </c>
      <c r="BK33" s="452">
        <f t="shared" si="7"/>
        <v>0</v>
      </c>
      <c r="BL33" s="452">
        <f t="shared" si="8"/>
        <v>0</v>
      </c>
      <c r="BM33" s="509" t="str">
        <f>IF(NOT(ISBLANK(D33)),IF(D33&lt;&gt;"",IF(_xlfn.XLOOKUP(D33,'Reference Records'!$C$60:$C$120,'Reference Records'!$A$60:$A$120,0,0,1)=AN33,"Continue","Please select correct Module"),"Continue"),"Continue")</f>
        <v>Continue</v>
      </c>
      <c r="BN33" s="509" t="str">
        <f t="shared" ref="BN33" si="115">IF(AND(BB33="Continue",BC33="Continue"),"Continue",IF(AND(BB33&lt;&gt;"Continue",BC33="Continue"),BB33,IF(AND(BC33&lt;&gt;"Continue",BB33="Continue"),BC33,CONCATENATE(BB33,CHAR(10),BC33))))</f>
        <v>Continue</v>
      </c>
      <c r="BO33" s="201"/>
    </row>
    <row r="34" spans="1:67" s="253" customFormat="1" ht="30" customHeight="1" x14ac:dyDescent="0.35">
      <c r="A34" s="566"/>
      <c r="B34" s="589"/>
      <c r="C34" s="601"/>
      <c r="D34" s="589"/>
      <c r="E34" s="589"/>
      <c r="F34" s="448"/>
      <c r="G34" s="591"/>
      <c r="H34" s="587"/>
      <c r="I34" s="589"/>
      <c r="J34" s="597"/>
      <c r="K34" s="587"/>
      <c r="L34" s="589"/>
      <c r="M34" s="449"/>
      <c r="N34" s="603"/>
      <c r="O34" s="448"/>
      <c r="P34" s="591"/>
      <c r="Q34" s="587"/>
      <c r="R34" s="448"/>
      <c r="S34" s="591"/>
      <c r="T34" s="587"/>
      <c r="U34" s="448"/>
      <c r="V34" s="591"/>
      <c r="W34" s="587"/>
      <c r="X34" s="448"/>
      <c r="Y34" s="591"/>
      <c r="Z34" s="587"/>
      <c r="AA34" s="448"/>
      <c r="AB34" s="591"/>
      <c r="AC34" s="587"/>
      <c r="AD34" s="448"/>
      <c r="AE34" s="591"/>
      <c r="AF34" s="587"/>
      <c r="AG34" s="448"/>
      <c r="AH34" s="591"/>
      <c r="AI34" s="587"/>
      <c r="AJ34" s="448"/>
      <c r="AK34" s="591"/>
      <c r="AL34" s="587"/>
      <c r="AM34" s="589"/>
      <c r="AN34" s="518"/>
      <c r="AV34" s="217"/>
      <c r="AW34" s="217"/>
      <c r="AX34" s="217"/>
      <c r="AY34" s="309"/>
      <c r="BA34" s="510"/>
      <c r="BB34" s="579"/>
      <c r="BC34" s="579"/>
      <c r="BD34" s="452">
        <f t="shared" si="0"/>
        <v>0</v>
      </c>
      <c r="BE34" s="452">
        <f t="shared" si="1"/>
        <v>0</v>
      </c>
      <c r="BF34" s="452">
        <f t="shared" si="2"/>
        <v>0</v>
      </c>
      <c r="BG34" s="452">
        <f t="shared" si="3"/>
        <v>0</v>
      </c>
      <c r="BH34" s="452">
        <f t="shared" si="4"/>
        <v>0</v>
      </c>
      <c r="BI34" s="452">
        <f t="shared" si="5"/>
        <v>0</v>
      </c>
      <c r="BJ34" s="452">
        <f t="shared" si="6"/>
        <v>0</v>
      </c>
      <c r="BK34" s="452">
        <f t="shared" si="7"/>
        <v>0</v>
      </c>
      <c r="BL34" s="452">
        <f t="shared" si="8"/>
        <v>0</v>
      </c>
      <c r="BM34" s="509"/>
      <c r="BN34" s="509"/>
      <c r="BO34" s="201"/>
    </row>
    <row r="35" spans="1:67" s="253" customFormat="1" ht="30" customHeight="1" x14ac:dyDescent="0.35">
      <c r="A35" s="565">
        <v>14</v>
      </c>
      <c r="B35" s="584"/>
      <c r="C35" s="592"/>
      <c r="D35" s="584"/>
      <c r="E35" s="584"/>
      <c r="F35" s="306"/>
      <c r="G35" s="594" t="str">
        <f ca="1">IF(OR(INDIRECT("'update Helper'!D"&amp;AU35)="",F35&lt;&gt;0,F36&lt;&gt;0),IF(IFERROR((F35/F36),"")="","",(F35/F36)),INDIRECT("'update Helper'!D"&amp;AU35)/100)</f>
        <v/>
      </c>
      <c r="H35" s="582"/>
      <c r="I35" s="584"/>
      <c r="J35" s="596" t="str">
        <f>AO35</f>
        <v/>
      </c>
      <c r="K35" s="582"/>
      <c r="L35" s="584"/>
      <c r="M35" s="211"/>
      <c r="N35" s="598"/>
      <c r="O35" s="306"/>
      <c r="P35" s="594" t="str">
        <f ca="1">IF(OR(INDIRECT("'update Helper'!I"&amp;AV35)="",O35&lt;&gt;0,O36&lt;&gt;0),IF(IFERROR((O35/O36),"")="","",(O35/O36)),INDIRECT("'update Helper'!I"&amp;AV35)/100)</f>
        <v/>
      </c>
      <c r="Q35" s="582"/>
      <c r="R35" s="306"/>
      <c r="S35" s="594" t="str">
        <f ca="1">IF(OR(INDIRECT("'update Helper'!I"&amp;AV35+1)="",R35&lt;&gt;0,R36&lt;&gt;0),IF(IFERROR((R35/R36),"")="","",(R35/R36)),INDIRECT("'update Helper'!I"&amp;AV35+1)/100)</f>
        <v/>
      </c>
      <c r="T35" s="582"/>
      <c r="U35" s="306"/>
      <c r="V35" s="594" t="str">
        <f ca="1">IF(OR(INDIRECT("'update Helper'!I"&amp;AV35+2)="",U35&lt;&gt;0,U36&lt;&gt;0),IF(IFERROR((U35/U36),"")="","",(U35/U36)),INDIRECT("'update Helper'!I"&amp;AV35+2)/100)</f>
        <v/>
      </c>
      <c r="W35" s="582"/>
      <c r="X35" s="306"/>
      <c r="Y35" s="594" t="str">
        <f ca="1">IF(OR(INDIRECT("'update Helper'!I"&amp;AV35+3)="",X35&lt;&gt;0,X36&lt;&gt;0),IF(IFERROR((X35/X36),"")="","",(X35/X36)),INDIRECT("'update Helper'!I"&amp;AV35+3)/100)</f>
        <v/>
      </c>
      <c r="Z35" s="582"/>
      <c r="AA35" s="306"/>
      <c r="AB35" s="594" t="str">
        <f ca="1">IF(OR(INDIRECT("'update Helper'!I"&amp;AV35+4)="",AA35&lt;&gt;0,AA36&lt;&gt;0),IF(IFERROR((AA35/AA36),"")="","",(AA35/AA36)),INDIRECT("'update Helper'!I"&amp;AV35+4)/100)</f>
        <v/>
      </c>
      <c r="AC35" s="582"/>
      <c r="AD35" s="306"/>
      <c r="AE35" s="594" t="str">
        <f ca="1">IF(OR(INDIRECT("'update Helper'!I"&amp;AV35+5)="",AD35&lt;&gt;0,AD36&lt;&gt;0),IF(IFERROR((AD35/AD36),"")="","",(AD35/AD36)),INDIRECT("'update Helper'!I"&amp;AV35+5)/100)</f>
        <v/>
      </c>
      <c r="AF35" s="582"/>
      <c r="AG35" s="306"/>
      <c r="AH35" s="580" t="str">
        <f t="shared" ref="AH35" ca="1" si="116">IF(OR(INDIRECT("'update Helper'!I"&amp;AV35+6)="",AG35&lt;&gt;0,AG36&lt;&gt;0),IF(IFERROR((AG35/AG36),"")="","",(AG35/AG36)),INDIRECT("'update Helper'!I"&amp;AV35+6)/100)</f>
        <v/>
      </c>
      <c r="AI35" s="582"/>
      <c r="AJ35" s="306"/>
      <c r="AK35" s="580" t="str">
        <f t="shared" ref="AK35" ca="1" si="117">IF(OR(INDIRECT("'update Helper'!I"&amp;AV35+7)="",AJ35&lt;&gt;0,AJ36&lt;&gt;0),IF(IFERROR((AJ35/AJ36),"")="","",(AJ35/AJ36)),INDIRECT("'update Helper'!I"&amp;AV35+7)/100)</f>
        <v/>
      </c>
      <c r="AL35" s="582"/>
      <c r="AM35" s="584"/>
      <c r="AN35" s="518" t="str">
        <f>IFERROR(IF(VLOOKUP(B35,'Reference Records'!$C$123:$D$159,2,FALSE)=0,"",VLOOKUP(B35,'Reference Records'!$C$123:$D$159,2,FALSE)),"")</f>
        <v/>
      </c>
      <c r="AO35" s="253" t="str">
        <f t="array" ref="AO35">IFERROR(IF(INDEX('Reference Records'!$D$61:$D$120,MATCH(LEFT(D35,255),LEFT('Reference Records'!$C$61:$C$120,255),0))=0,"",INDEX('Reference Records'!$D$61:$D$120,MATCH(LEFT(D35,255),LEFT('Reference Records'!$C$61:$C$120,255),0))),"")</f>
        <v/>
      </c>
      <c r="AP35" s="253" t="str">
        <f>CONCATENATE(D35,E35)</f>
        <v/>
      </c>
      <c r="AQ35" s="204" t="str">
        <f t="array" ref="AQ35">VLOOKUP(LEFT(D35,255),LEFT('Reference Records'!C$60:G284,255),4,0)</f>
        <v/>
      </c>
      <c r="AR35" s="204" t="e">
        <f>MATCH(AQ35,'Reference Records'!$F$560:$F$620,0)+ROW(PopulationByCoverage)-1</f>
        <v>#N/A</v>
      </c>
      <c r="AS35" s="204" t="e">
        <f>MATCH(AQ35,'Reference Records'!$F$560:$F$620,1)+ROW(PopulationByCoverage)-1</f>
        <v>#N/A</v>
      </c>
      <c r="AT35" s="253" t="str">
        <f>D35&amp;E35</f>
        <v/>
      </c>
      <c r="AU35" s="253">
        <f t="shared" ref="AU35" si="118">AU33+1</f>
        <v>557</v>
      </c>
      <c r="AV35" s="217">
        <f>AV33+'update Helper'!$T$2</f>
        <v>714</v>
      </c>
      <c r="AW35" s="217" t="str">
        <f t="shared" ref="AW35" si="119">CLEAN(IFERROR(LEFT(AZ35, SEARCH(";",AZ35,1)-1),""))</f>
        <v/>
      </c>
      <c r="AX35" s="217" t="str">
        <f t="shared" ref="AX35" si="120">SUBSTITUTE(IFERROR(MID(AZ35, SEARCH(";",AZ35) + 1, SEARCH(";",AZ35,SEARCH(";",AZ35)+1) - SEARCH(";",AZ35) - 1),""),CHAR(10),"")</f>
        <v/>
      </c>
      <c r="AY35" s="309" t="str">
        <f t="shared" ref="AY35" si="121">CLEAN(IFERROR(SUBSTITUTE(RIGHT(AZ35,LEN(AZ35) - SEARCH(";", AZ35, SEARCH(";",AZ35) + 1)),";",""),""))</f>
        <v/>
      </c>
      <c r="AZ35" s="253" t="str">
        <f t="array" ref="AZ35">IFERROR(IF(VLOOKUP(LEFT(D35,255),LEFT('Reference Records'!$C$1:$K$645,255),9,0)=0,"",CONCATENATE(VLOOKUP(LEFT(D35,255),LEFT('Reference Records'!$C$1:$K$645,255),9,0),";")),"")</f>
        <v>;</v>
      </c>
      <c r="BA35" s="510" t="str">
        <f t="shared" ref="BA35" si="122">IF(AND(BM35="Continue",BN35="Continue"),"No Error",IF(AND(BM35&lt;&gt;"Continue",BN35="Continue"),BM35,IF(AND(BN35&lt;&gt;"Continue",BM35="Continue"),BN35,CONCATENATE(BM35,CHAR(10),BN35))))</f>
        <v>No Error</v>
      </c>
      <c r="BB35" s="579" t="str" cm="1">
        <f t="array" ref="BB35">IF(ISBLANK(D35),"Continue",(IF(IFERROR(_xlfn.XMATCH(D35,LEFT('Reference Records'!$C$60:$C$120,32768),0),0)&lt;&gt;0,"Continue","Standard Indicator does not exists")))</f>
        <v>Continue</v>
      </c>
      <c r="BC35" s="579" t="str">
        <f t="shared" ref="BC35" si="123">IF(SUM(BD35:BL36)=0, "Continue", "Please Enter Valid Number Only")</f>
        <v>Continue</v>
      </c>
      <c r="BD35" s="452">
        <f t="shared" si="0"/>
        <v>0</v>
      </c>
      <c r="BE35" s="452">
        <f t="shared" si="1"/>
        <v>0</v>
      </c>
      <c r="BF35" s="452">
        <f t="shared" si="2"/>
        <v>0</v>
      </c>
      <c r="BG35" s="452">
        <f t="shared" si="3"/>
        <v>0</v>
      </c>
      <c r="BH35" s="452">
        <f t="shared" si="4"/>
        <v>0</v>
      </c>
      <c r="BI35" s="452">
        <f t="shared" si="5"/>
        <v>0</v>
      </c>
      <c r="BJ35" s="452">
        <f t="shared" si="6"/>
        <v>0</v>
      </c>
      <c r="BK35" s="452">
        <f t="shared" si="7"/>
        <v>0</v>
      </c>
      <c r="BL35" s="452">
        <f t="shared" si="8"/>
        <v>0</v>
      </c>
      <c r="BM35" s="509" t="str">
        <f>IF(NOT(ISBLANK(D35)),IF(D35&lt;&gt;"",IF(_xlfn.XLOOKUP(D35,'Reference Records'!$C$60:$C$120,'Reference Records'!$A$60:$A$120,0,0,1)=AN35,"Continue","Please select correct Module"),"Continue"),"Continue")</f>
        <v>Continue</v>
      </c>
      <c r="BN35" s="509" t="str">
        <f t="shared" ref="BN35" si="124">IF(AND(BB35="Continue",BC35="Continue"),"Continue",IF(AND(BB35&lt;&gt;"Continue",BC35="Continue"),BB35,IF(AND(BC35&lt;&gt;"Continue",BB35="Continue"),BC35,CONCATENATE(BB35,CHAR(10),BC35))))</f>
        <v>Continue</v>
      </c>
      <c r="BO35" s="201"/>
    </row>
    <row r="36" spans="1:67" s="253" customFormat="1" ht="30" customHeight="1" x14ac:dyDescent="0.35">
      <c r="A36" s="566"/>
      <c r="B36" s="585"/>
      <c r="C36" s="593"/>
      <c r="D36" s="585"/>
      <c r="E36" s="585"/>
      <c r="F36" s="306"/>
      <c r="G36" s="595"/>
      <c r="H36" s="583"/>
      <c r="I36" s="585"/>
      <c r="J36" s="597"/>
      <c r="K36" s="583"/>
      <c r="L36" s="585"/>
      <c r="M36" s="303"/>
      <c r="N36" s="599"/>
      <c r="O36" s="306"/>
      <c r="P36" s="595"/>
      <c r="Q36" s="583"/>
      <c r="R36" s="306"/>
      <c r="S36" s="595"/>
      <c r="T36" s="583"/>
      <c r="U36" s="306"/>
      <c r="V36" s="595"/>
      <c r="W36" s="583"/>
      <c r="X36" s="306"/>
      <c r="Y36" s="595"/>
      <c r="Z36" s="583"/>
      <c r="AA36" s="306"/>
      <c r="AB36" s="595"/>
      <c r="AC36" s="583"/>
      <c r="AD36" s="306"/>
      <c r="AE36" s="595"/>
      <c r="AF36" s="583"/>
      <c r="AG36" s="306"/>
      <c r="AH36" s="581"/>
      <c r="AI36" s="583"/>
      <c r="AJ36" s="306"/>
      <c r="AK36" s="581"/>
      <c r="AL36" s="583"/>
      <c r="AM36" s="585"/>
      <c r="AN36" s="518"/>
      <c r="AV36" s="217"/>
      <c r="AW36" s="217"/>
      <c r="AX36" s="217"/>
      <c r="AY36" s="309"/>
      <c r="BA36" s="510"/>
      <c r="BB36" s="579"/>
      <c r="BC36" s="579"/>
      <c r="BD36" s="452">
        <f t="shared" si="0"/>
        <v>0</v>
      </c>
      <c r="BE36" s="452">
        <f t="shared" si="1"/>
        <v>0</v>
      </c>
      <c r="BF36" s="452">
        <f t="shared" si="2"/>
        <v>0</v>
      </c>
      <c r="BG36" s="452">
        <f t="shared" si="3"/>
        <v>0</v>
      </c>
      <c r="BH36" s="452">
        <f t="shared" si="4"/>
        <v>0</v>
      </c>
      <c r="BI36" s="452">
        <f t="shared" si="5"/>
        <v>0</v>
      </c>
      <c r="BJ36" s="452">
        <f t="shared" si="6"/>
        <v>0</v>
      </c>
      <c r="BK36" s="452">
        <f t="shared" si="7"/>
        <v>0</v>
      </c>
      <c r="BL36" s="452">
        <f t="shared" si="8"/>
        <v>0</v>
      </c>
      <c r="BM36" s="509"/>
      <c r="BN36" s="509"/>
      <c r="BO36" s="201"/>
    </row>
    <row r="37" spans="1:67" s="253" customFormat="1" ht="30" customHeight="1" x14ac:dyDescent="0.35">
      <c r="A37" s="565">
        <v>15</v>
      </c>
      <c r="B37" s="588"/>
      <c r="C37" s="600"/>
      <c r="D37" s="588"/>
      <c r="E37" s="588"/>
      <c r="F37" s="448"/>
      <c r="G37" s="590" t="str">
        <f ca="1">IF(OR(INDIRECT("'update Helper'!D"&amp;AU37)="",F37&lt;&gt;0,F38&lt;&gt;0),IF(IFERROR((F37/F38),"")="","",(F37/F38)),INDIRECT("'update Helper'!D"&amp;AU37)/100)</f>
        <v/>
      </c>
      <c r="H37" s="586"/>
      <c r="I37" s="588"/>
      <c r="J37" s="596" t="str">
        <f>AO37</f>
        <v/>
      </c>
      <c r="K37" s="586"/>
      <c r="L37" s="588"/>
      <c r="M37" s="447"/>
      <c r="N37" s="602"/>
      <c r="O37" s="448"/>
      <c r="P37" s="590" t="str">
        <f ca="1">IF(OR(INDIRECT("'update Helper'!I"&amp;AV37)="",O37&lt;&gt;0,O38&lt;&gt;0),IF(IFERROR((O37/O38),"")="","",(O37/O38)),INDIRECT("'update Helper'!I"&amp;AV37)/100)</f>
        <v/>
      </c>
      <c r="Q37" s="586"/>
      <c r="R37" s="448"/>
      <c r="S37" s="590" t="str">
        <f ca="1">IF(OR(INDIRECT("'update Helper'!I"&amp;AV37+1)="",R37&lt;&gt;0,R38&lt;&gt;0),IF(IFERROR((R37/R38),"")="","",(R37/R38)),INDIRECT("'update Helper'!I"&amp;AV37+1)/100)</f>
        <v/>
      </c>
      <c r="T37" s="586"/>
      <c r="U37" s="448"/>
      <c r="V37" s="590" t="str">
        <f ca="1">IF(OR(INDIRECT("'update Helper'!I"&amp;AV37+2)="",U37&lt;&gt;0,U38&lt;&gt;0),IF(IFERROR((U37/U38),"")="","",(U37/U38)),INDIRECT("'update Helper'!I"&amp;AV37+2)/100)</f>
        <v/>
      </c>
      <c r="W37" s="586"/>
      <c r="X37" s="448"/>
      <c r="Y37" s="590" t="str">
        <f ca="1">IF(OR(INDIRECT("'update Helper'!I"&amp;AV37+3)="",X37&lt;&gt;0,X38&lt;&gt;0),IF(IFERROR((X37/X38),"")="","",(X37/X38)),INDIRECT("'update Helper'!I"&amp;AV37+3)/100)</f>
        <v/>
      </c>
      <c r="Z37" s="586"/>
      <c r="AA37" s="448"/>
      <c r="AB37" s="590" t="str">
        <f ca="1">IF(OR(INDIRECT("'update Helper'!I"&amp;AV37+4)="",AA37&lt;&gt;0,AA38&lt;&gt;0),IF(IFERROR((AA37/AA38),"")="","",(AA37/AA38)),INDIRECT("'update Helper'!I"&amp;AV37+4)/100)</f>
        <v/>
      </c>
      <c r="AC37" s="586"/>
      <c r="AD37" s="448"/>
      <c r="AE37" s="590" t="str">
        <f ca="1">IF(OR(INDIRECT("'update Helper'!I"&amp;AV37+5)="",AD37&lt;&gt;0,AD38&lt;&gt;0),IF(IFERROR((AD37/AD38),"")="","",(AD37/AD38)),INDIRECT("'update Helper'!I"&amp;AV37+5)/100)</f>
        <v/>
      </c>
      <c r="AF37" s="586"/>
      <c r="AG37" s="448"/>
      <c r="AH37" s="590" t="str">
        <f t="shared" ref="AH37" ca="1" si="125">IF(OR(INDIRECT("'update Helper'!I"&amp;AV37+6)="",AG37&lt;&gt;0,AG38&lt;&gt;0),IF(IFERROR((AG37/AG38),"")="","",(AG37/AG38)),INDIRECT("'update Helper'!I"&amp;AV37+6)/100)</f>
        <v/>
      </c>
      <c r="AI37" s="586"/>
      <c r="AJ37" s="448"/>
      <c r="AK37" s="590" t="str">
        <f t="shared" ref="AK37" ca="1" si="126">IF(OR(INDIRECT("'update Helper'!I"&amp;AV37+7)="",AJ37&lt;&gt;0,AJ38&lt;&gt;0),IF(IFERROR((AJ37/AJ38),"")="","",(AJ37/AJ38)),INDIRECT("'update Helper'!I"&amp;AV37+7)/100)</f>
        <v/>
      </c>
      <c r="AL37" s="586"/>
      <c r="AM37" s="588"/>
      <c r="AN37" s="518" t="str">
        <f>IFERROR(IF(VLOOKUP(B37,'Reference Records'!$C$123:$D$159,2,FALSE)=0,"",VLOOKUP(B37,'Reference Records'!$C$123:$D$159,2,FALSE)),"")</f>
        <v/>
      </c>
      <c r="AO37" s="253" t="str">
        <f t="array" ref="AO37">IFERROR(IF(INDEX('Reference Records'!$D$61:$D$120,MATCH(LEFT(D37,255),LEFT('Reference Records'!$C$61:$C$120,255),0))=0,"",INDEX('Reference Records'!$D$61:$D$120,MATCH(LEFT(D37,255),LEFT('Reference Records'!$C$61:$C$120,255),0))),"")</f>
        <v/>
      </c>
      <c r="AP37" s="253" t="str">
        <f>CONCATENATE(D37,E37)</f>
        <v/>
      </c>
      <c r="AQ37" s="204" t="str">
        <f t="array" ref="AQ37">VLOOKUP(LEFT(D37,255),LEFT('Reference Records'!C$60:G286,255),4,0)</f>
        <v/>
      </c>
      <c r="AR37" s="204" t="e">
        <f>MATCH(AQ37,'Reference Records'!$F$560:$F$620,0)+ROW(PopulationByCoverage)-1</f>
        <v>#N/A</v>
      </c>
      <c r="AS37" s="204" t="e">
        <f>MATCH(AQ37,'Reference Records'!$F$560:$F$620,1)+ROW(PopulationByCoverage)-1</f>
        <v>#N/A</v>
      </c>
      <c r="AT37" s="253" t="str">
        <f>D37&amp;E37</f>
        <v/>
      </c>
      <c r="AU37" s="253">
        <f t="shared" ref="AU37:AU67" si="127">AU35+1</f>
        <v>558</v>
      </c>
      <c r="AV37" s="217">
        <f>AV35+'update Helper'!$T$2</f>
        <v>722</v>
      </c>
      <c r="AW37" s="217" t="str">
        <f t="shared" ref="AW37" si="128">CLEAN(IFERROR(LEFT(AZ37, SEARCH(";",AZ37,1)-1),""))</f>
        <v/>
      </c>
      <c r="AX37" s="217" t="str">
        <f t="shared" ref="AX37" si="129">SUBSTITUTE(IFERROR(MID(AZ37, SEARCH(";",AZ37) + 1, SEARCH(";",AZ37,SEARCH(";",AZ37)+1) - SEARCH(";",AZ37) - 1),""),CHAR(10),"")</f>
        <v/>
      </c>
      <c r="AY37" s="309" t="str">
        <f t="shared" ref="AY37" si="130">CLEAN(IFERROR(SUBSTITUTE(RIGHT(AZ37,LEN(AZ37) - SEARCH(";", AZ37, SEARCH(";",AZ37) + 1)),";",""),""))</f>
        <v/>
      </c>
      <c r="AZ37" s="253" t="str">
        <f t="array" ref="AZ37">IFERROR(IF(VLOOKUP(LEFT(D37,255),LEFT('Reference Records'!$C$1:$K$645,255),9,0)=0,"",CONCATENATE(VLOOKUP(LEFT(D37,255),LEFT('Reference Records'!$C$1:$K$645,255),9,0),";")),"")</f>
        <v>;</v>
      </c>
      <c r="BA37" s="510" t="str">
        <f t="shared" ref="BA37" si="131">IF(AND(BM37="Continue",BN37="Continue"),"No Error",IF(AND(BM37&lt;&gt;"Continue",BN37="Continue"),BM37,IF(AND(BN37&lt;&gt;"Continue",BM37="Continue"),BN37,CONCATENATE(BM37,CHAR(10),BN37))))</f>
        <v>No Error</v>
      </c>
      <c r="BB37" s="579" t="str" cm="1">
        <f t="array" ref="BB37">IF(ISBLANK(D37),"Continue",(IF(IFERROR(_xlfn.XMATCH(D37,LEFT('Reference Records'!$C$60:$C$120,32768),0),0)&lt;&gt;0,"Continue","Standard Indicator does not exists")))</f>
        <v>Continue</v>
      </c>
      <c r="BC37" s="579" t="str">
        <f t="shared" ref="BC37" si="132">IF(SUM(BD37:BL38)=0, "Continue", "Please Enter Valid Number Only")</f>
        <v>Continue</v>
      </c>
      <c r="BD37" s="452">
        <f t="shared" si="0"/>
        <v>0</v>
      </c>
      <c r="BE37" s="452">
        <f t="shared" si="1"/>
        <v>0</v>
      </c>
      <c r="BF37" s="452">
        <f t="shared" si="2"/>
        <v>0</v>
      </c>
      <c r="BG37" s="452">
        <f t="shared" si="3"/>
        <v>0</v>
      </c>
      <c r="BH37" s="452">
        <f t="shared" si="4"/>
        <v>0</v>
      </c>
      <c r="BI37" s="452">
        <f t="shared" si="5"/>
        <v>0</v>
      </c>
      <c r="BJ37" s="452">
        <f t="shared" si="6"/>
        <v>0</v>
      </c>
      <c r="BK37" s="452">
        <f t="shared" si="7"/>
        <v>0</v>
      </c>
      <c r="BL37" s="452">
        <f t="shared" si="8"/>
        <v>0</v>
      </c>
      <c r="BM37" s="509" t="str">
        <f>IF(NOT(ISBLANK(D37)),IF(D37&lt;&gt;"",IF(_xlfn.XLOOKUP(D37,'Reference Records'!$C$60:$C$120,'Reference Records'!$A$60:$A$120,0,0,1)=AN37,"Continue","Please select correct Module"),"Continue"),"Continue")</f>
        <v>Continue</v>
      </c>
      <c r="BN37" s="509" t="str">
        <f t="shared" ref="BN37" si="133">IF(AND(BB37="Continue",BC37="Continue"),"Continue",IF(AND(BB37&lt;&gt;"Continue",BC37="Continue"),BB37,IF(AND(BC37&lt;&gt;"Continue",BB37="Continue"),BC37,CONCATENATE(BB37,CHAR(10),BC37))))</f>
        <v>Continue</v>
      </c>
      <c r="BO37" s="201"/>
    </row>
    <row r="38" spans="1:67" s="253" customFormat="1" ht="30" customHeight="1" x14ac:dyDescent="0.35">
      <c r="A38" s="566"/>
      <c r="B38" s="589"/>
      <c r="C38" s="601"/>
      <c r="D38" s="589"/>
      <c r="E38" s="589"/>
      <c r="F38" s="448"/>
      <c r="G38" s="591"/>
      <c r="H38" s="587"/>
      <c r="I38" s="589"/>
      <c r="J38" s="597"/>
      <c r="K38" s="587"/>
      <c r="L38" s="589"/>
      <c r="M38" s="449"/>
      <c r="N38" s="603"/>
      <c r="O38" s="448"/>
      <c r="P38" s="591"/>
      <c r="Q38" s="587"/>
      <c r="R38" s="448"/>
      <c r="S38" s="591"/>
      <c r="T38" s="587"/>
      <c r="U38" s="448"/>
      <c r="V38" s="591"/>
      <c r="W38" s="587"/>
      <c r="X38" s="448"/>
      <c r="Y38" s="591"/>
      <c r="Z38" s="587"/>
      <c r="AA38" s="448"/>
      <c r="AB38" s="591"/>
      <c r="AC38" s="587"/>
      <c r="AD38" s="448"/>
      <c r="AE38" s="591"/>
      <c r="AF38" s="587"/>
      <c r="AG38" s="448"/>
      <c r="AH38" s="591"/>
      <c r="AI38" s="587"/>
      <c r="AJ38" s="448"/>
      <c r="AK38" s="591"/>
      <c r="AL38" s="587"/>
      <c r="AM38" s="589"/>
      <c r="AN38" s="518"/>
      <c r="AV38" s="217"/>
      <c r="AW38" s="217"/>
      <c r="AX38" s="217"/>
      <c r="AY38" s="309"/>
      <c r="BA38" s="510"/>
      <c r="BB38" s="579"/>
      <c r="BC38" s="579"/>
      <c r="BD38" s="452">
        <f t="shared" si="0"/>
        <v>0</v>
      </c>
      <c r="BE38" s="452">
        <f t="shared" si="1"/>
        <v>0</v>
      </c>
      <c r="BF38" s="452">
        <f t="shared" si="2"/>
        <v>0</v>
      </c>
      <c r="BG38" s="452">
        <f t="shared" si="3"/>
        <v>0</v>
      </c>
      <c r="BH38" s="452">
        <f t="shared" si="4"/>
        <v>0</v>
      </c>
      <c r="BI38" s="452">
        <f t="shared" si="5"/>
        <v>0</v>
      </c>
      <c r="BJ38" s="452">
        <f t="shared" si="6"/>
        <v>0</v>
      </c>
      <c r="BK38" s="452">
        <f t="shared" si="7"/>
        <v>0</v>
      </c>
      <c r="BL38" s="452">
        <f t="shared" si="8"/>
        <v>0</v>
      </c>
      <c r="BM38" s="509"/>
      <c r="BN38" s="509"/>
      <c r="BO38" s="201"/>
    </row>
    <row r="39" spans="1:67" ht="30" customHeight="1" x14ac:dyDescent="0.35">
      <c r="A39" s="565">
        <v>16</v>
      </c>
      <c r="B39" s="584"/>
      <c r="C39" s="592"/>
      <c r="D39" s="584"/>
      <c r="E39" s="584"/>
      <c r="F39" s="306"/>
      <c r="G39" s="594" t="str">
        <f ca="1">IF(OR(INDIRECT("'update Helper'!D"&amp;AU39)="",F39&lt;&gt;0,F40&lt;&gt;0),IF(IFERROR((F39/F40),"")="","",(F39/F40)),INDIRECT("'update Helper'!D"&amp;AU39)/100)</f>
        <v/>
      </c>
      <c r="H39" s="582"/>
      <c r="I39" s="584"/>
      <c r="J39" s="596" t="str">
        <f>AO39</f>
        <v/>
      </c>
      <c r="K39" s="582"/>
      <c r="L39" s="584"/>
      <c r="M39" s="211"/>
      <c r="N39" s="598"/>
      <c r="O39" s="306"/>
      <c r="P39" s="594" t="str">
        <f ca="1">IF(OR(INDIRECT("'update Helper'!I"&amp;AV39)="",O39&lt;&gt;0,O40&lt;&gt;0),IF(IFERROR((O39/O40),"")="","",(O39/O40)),INDIRECT("'update Helper'!I"&amp;AV39)/100)</f>
        <v/>
      </c>
      <c r="Q39" s="582"/>
      <c r="R39" s="306"/>
      <c r="S39" s="594" t="str">
        <f ca="1">IF(OR(INDIRECT("'update Helper'!I"&amp;AV39+1)="",R39&lt;&gt;0,R40&lt;&gt;0),IF(IFERROR((R39/R40),"")="","",(R39/R40)),INDIRECT("'update Helper'!I"&amp;AV39+1)/100)</f>
        <v/>
      </c>
      <c r="T39" s="582"/>
      <c r="U39" s="306"/>
      <c r="V39" s="594" t="str">
        <f ca="1">IF(OR(INDIRECT("'update Helper'!I"&amp;AV39+2)="",U39&lt;&gt;0,U40&lt;&gt;0),IF(IFERROR((U39/U40),"")="","",(U39/U40)),INDIRECT("'update Helper'!I"&amp;AV39+2)/100)</f>
        <v/>
      </c>
      <c r="W39" s="582"/>
      <c r="X39" s="306"/>
      <c r="Y39" s="594" t="str">
        <f ca="1">IF(OR(INDIRECT("'update Helper'!I"&amp;AV39+3)="",X39&lt;&gt;0,X40&lt;&gt;0),IF(IFERROR((X39/X40),"")="","",(X39/X40)),INDIRECT("'update Helper'!I"&amp;AV39+3)/100)</f>
        <v/>
      </c>
      <c r="Z39" s="582"/>
      <c r="AA39" s="306"/>
      <c r="AB39" s="594" t="str">
        <f ca="1">IF(OR(INDIRECT("'update Helper'!I"&amp;AV39+4)="",AA39&lt;&gt;0,AA40&lt;&gt;0),IF(IFERROR((AA39/AA40),"")="","",(AA39/AA40)),INDIRECT("'update Helper'!I"&amp;AV39+4)/100)</f>
        <v/>
      </c>
      <c r="AC39" s="582"/>
      <c r="AD39" s="306"/>
      <c r="AE39" s="594" t="str">
        <f ca="1">IF(OR(INDIRECT("'update Helper'!I"&amp;AV39+5)="",AD39&lt;&gt;0,AD40&lt;&gt;0),IF(IFERROR((AD39/AD40),"")="","",(AD39/AD40)),INDIRECT("'update Helper'!I"&amp;AV39+5)/100)</f>
        <v/>
      </c>
      <c r="AF39" s="582"/>
      <c r="AG39" s="306"/>
      <c r="AH39" s="580" t="str">
        <f t="shared" ref="AH39" ca="1" si="134">IF(OR(INDIRECT("'update Helper'!I"&amp;AV39+6)="",AG39&lt;&gt;0,AG40&lt;&gt;0),IF(IFERROR((AG39/AG40),"")="","",(AG39/AG40)),INDIRECT("'update Helper'!I"&amp;AV39+6)/100)</f>
        <v/>
      </c>
      <c r="AI39" s="582"/>
      <c r="AJ39" s="306"/>
      <c r="AK39" s="580" t="str">
        <f t="shared" ref="AK39" ca="1" si="135">IF(OR(INDIRECT("'update Helper'!I"&amp;AV39+7)="",AJ39&lt;&gt;0,AJ40&lt;&gt;0),IF(IFERROR((AJ39/AJ40),"")="","",(AJ39/AJ40)),INDIRECT("'update Helper'!I"&amp;AV39+7)/100)</f>
        <v/>
      </c>
      <c r="AL39" s="582"/>
      <c r="AM39" s="584"/>
      <c r="AN39" s="518" t="str">
        <f>IFERROR(IF(VLOOKUP(B39,'Reference Records'!$C$123:$D$159,2,FALSE)=0,"",VLOOKUP(B39,'Reference Records'!$C$123:$D$159,2,FALSE)),"")</f>
        <v/>
      </c>
      <c r="AO39" s="253" t="str">
        <f t="array" ref="AO39">IFERROR(IF(INDEX('Reference Records'!$D$61:$D$120,MATCH(LEFT(D39,255),LEFT('Reference Records'!$C$61:$C$120,255),0))=0,"",INDEX('Reference Records'!$D$61:$D$120,MATCH(LEFT(D39,255),LEFT('Reference Records'!$C$61:$C$120,255),0))),"")</f>
        <v/>
      </c>
      <c r="AP39" s="253" t="str">
        <f>CONCATENATE(D39,E39)</f>
        <v/>
      </c>
      <c r="AQ39" s="204" t="str">
        <f t="array" ref="AQ39">VLOOKUP(LEFT(D39,255),LEFT('Reference Records'!C$60:G288,255),4,0)</f>
        <v/>
      </c>
      <c r="AR39" s="204" t="e">
        <f>MATCH(AQ39,'Reference Records'!$F$560:$F$620,0)+ROW(PopulationByCoverage)-1</f>
        <v>#N/A</v>
      </c>
      <c r="AS39" s="204" t="e">
        <f>MATCH(AQ39,'Reference Records'!$F$560:$F$620,1)+ROW(PopulationByCoverage)-1</f>
        <v>#N/A</v>
      </c>
      <c r="AT39" s="253" t="str">
        <f>D39&amp;E39</f>
        <v/>
      </c>
      <c r="AU39" s="253">
        <f t="shared" si="127"/>
        <v>559</v>
      </c>
      <c r="AV39" s="217">
        <f>AV37+'update Helper'!$T$2</f>
        <v>730</v>
      </c>
      <c r="AW39" s="217" t="str">
        <f t="shared" ref="AW39" si="136">CLEAN(IFERROR(LEFT(AZ39, SEARCH(";",AZ39,1)-1),""))</f>
        <v/>
      </c>
      <c r="AX39" s="217" t="str">
        <f t="shared" ref="AX39" si="137">SUBSTITUTE(IFERROR(MID(AZ39, SEARCH(";",AZ39) + 1, SEARCH(";",AZ39,SEARCH(";",AZ39)+1) - SEARCH(";",AZ39) - 1),""),CHAR(10),"")</f>
        <v/>
      </c>
      <c r="AY39" s="312" t="str">
        <f t="shared" ref="AY39" si="138">CLEAN(IFERROR(SUBSTITUTE(RIGHT(AZ39,LEN(AZ39) - SEARCH(";", AZ39, SEARCH(";",AZ39) + 1)),";",""),""))</f>
        <v/>
      </c>
      <c r="AZ39" s="253" t="str">
        <f t="array" ref="AZ39">IFERROR(IF(VLOOKUP(LEFT(D39,255),LEFT('Reference Records'!$C$1:$K$645,255),9,0)=0,"",CONCATENATE(VLOOKUP(LEFT(D39,255),LEFT('Reference Records'!$C$1:$K$645,255),9,0),";")),"")</f>
        <v>;</v>
      </c>
      <c r="BA39" s="510" t="str">
        <f t="shared" ref="BA39" si="139">IF(AND(BM39="Continue",BN39="Continue"),"No Error",IF(AND(BM39&lt;&gt;"Continue",BN39="Continue"),BM39,IF(AND(BN39&lt;&gt;"Continue",BM39="Continue"),BN39,CONCATENATE(BM39,CHAR(10),BN39))))</f>
        <v>No Error</v>
      </c>
      <c r="BB39" s="579" t="str" cm="1">
        <f t="array" ref="BB39">IF(ISBLANK(D39),"Continue",(IF(IFERROR(_xlfn.XMATCH(D39,LEFT('Reference Records'!$C$60:$C$120,32768),0),0)&lt;&gt;0,"Continue","Standard Indicator does not exists")))</f>
        <v>Continue</v>
      </c>
      <c r="BC39" s="579" t="str">
        <f t="shared" ref="BC39" si="140">IF(SUM(BD39:BL40)=0, "Continue", "Please Enter Valid Number Only")</f>
        <v>Continue</v>
      </c>
      <c r="BD39" s="452">
        <f t="shared" si="0"/>
        <v>0</v>
      </c>
      <c r="BE39" s="452">
        <f t="shared" si="1"/>
        <v>0</v>
      </c>
      <c r="BF39" s="452">
        <f t="shared" si="2"/>
        <v>0</v>
      </c>
      <c r="BG39" s="452">
        <f t="shared" si="3"/>
        <v>0</v>
      </c>
      <c r="BH39" s="452">
        <f t="shared" si="4"/>
        <v>0</v>
      </c>
      <c r="BI39" s="452">
        <f t="shared" si="5"/>
        <v>0</v>
      </c>
      <c r="BJ39" s="452">
        <f t="shared" si="6"/>
        <v>0</v>
      </c>
      <c r="BK39" s="452">
        <f t="shared" si="7"/>
        <v>0</v>
      </c>
      <c r="BL39" s="452">
        <f t="shared" si="8"/>
        <v>0</v>
      </c>
      <c r="BM39" s="509" t="str">
        <f>IF(NOT(ISBLANK(D39)),IF(D39&lt;&gt;"",IF(_xlfn.XLOOKUP(D39,'Reference Records'!$C$60:$C$120,'Reference Records'!$A$60:$A$120,0,0,1)=AN39,"Continue","Please select correct Module"),"Continue"),"Continue")</f>
        <v>Continue</v>
      </c>
      <c r="BN39" s="509" t="str">
        <f t="shared" ref="BN39" si="141">IF(AND(BB39="Continue",BC39="Continue"),"Continue",IF(AND(BB39&lt;&gt;"Continue",BC39="Continue"),BB39,IF(AND(BC39&lt;&gt;"Continue",BB39="Continue"),BC39,CONCATENATE(BB39,CHAR(10),BC39))))</f>
        <v>Continue</v>
      </c>
    </row>
    <row r="40" spans="1:67" ht="30" customHeight="1" x14ac:dyDescent="0.35">
      <c r="A40" s="566"/>
      <c r="B40" s="585"/>
      <c r="C40" s="593"/>
      <c r="D40" s="585"/>
      <c r="E40" s="585"/>
      <c r="F40" s="306"/>
      <c r="G40" s="595"/>
      <c r="H40" s="583"/>
      <c r="I40" s="585"/>
      <c r="J40" s="597"/>
      <c r="K40" s="583"/>
      <c r="L40" s="585"/>
      <c r="M40" s="313"/>
      <c r="N40" s="599"/>
      <c r="O40" s="306"/>
      <c r="P40" s="595"/>
      <c r="Q40" s="583"/>
      <c r="R40" s="306"/>
      <c r="S40" s="595"/>
      <c r="T40" s="583"/>
      <c r="U40" s="306"/>
      <c r="V40" s="595"/>
      <c r="W40" s="583"/>
      <c r="X40" s="306"/>
      <c r="Y40" s="595"/>
      <c r="Z40" s="583"/>
      <c r="AA40" s="306"/>
      <c r="AB40" s="595"/>
      <c r="AC40" s="583"/>
      <c r="AD40" s="306"/>
      <c r="AE40" s="595"/>
      <c r="AF40" s="583"/>
      <c r="AG40" s="306"/>
      <c r="AH40" s="581"/>
      <c r="AI40" s="583"/>
      <c r="AJ40" s="306"/>
      <c r="AK40" s="581"/>
      <c r="AL40" s="583"/>
      <c r="AM40" s="585"/>
      <c r="AN40" s="518"/>
      <c r="AO40" s="253"/>
      <c r="AP40" s="253"/>
      <c r="AQ40" s="253"/>
      <c r="AR40" s="253"/>
      <c r="AS40" s="253"/>
      <c r="AT40" s="253"/>
      <c r="AU40" s="253"/>
      <c r="AV40" s="217"/>
      <c r="AW40" s="217"/>
      <c r="AX40" s="217"/>
      <c r="AY40" s="312"/>
      <c r="AZ40" s="253"/>
      <c r="BA40" s="510"/>
      <c r="BB40" s="579"/>
      <c r="BC40" s="579"/>
      <c r="BD40" s="452">
        <f t="shared" si="0"/>
        <v>0</v>
      </c>
      <c r="BE40" s="452">
        <f t="shared" si="1"/>
        <v>0</v>
      </c>
      <c r="BF40" s="452">
        <f t="shared" si="2"/>
        <v>0</v>
      </c>
      <c r="BG40" s="452">
        <f t="shared" si="3"/>
        <v>0</v>
      </c>
      <c r="BH40" s="452">
        <f t="shared" si="4"/>
        <v>0</v>
      </c>
      <c r="BI40" s="452">
        <f t="shared" si="5"/>
        <v>0</v>
      </c>
      <c r="BJ40" s="452">
        <f t="shared" si="6"/>
        <v>0</v>
      </c>
      <c r="BK40" s="452">
        <f t="shared" si="7"/>
        <v>0</v>
      </c>
      <c r="BL40" s="452">
        <f t="shared" si="8"/>
        <v>0</v>
      </c>
      <c r="BM40" s="509"/>
      <c r="BN40" s="509"/>
    </row>
    <row r="41" spans="1:67" ht="30" customHeight="1" x14ac:dyDescent="0.35">
      <c r="A41" s="565">
        <v>17</v>
      </c>
      <c r="B41" s="588"/>
      <c r="C41" s="600"/>
      <c r="D41" s="588"/>
      <c r="E41" s="588"/>
      <c r="F41" s="448"/>
      <c r="G41" s="590" t="str">
        <f ca="1">IF(OR(INDIRECT("'update Helper'!D"&amp;AU41)="",F41&lt;&gt;0,F42&lt;&gt;0),IF(IFERROR((F41/F42),"")="","",(F41/F42)),INDIRECT("'update Helper'!D"&amp;AU41)/100)</f>
        <v/>
      </c>
      <c r="H41" s="586"/>
      <c r="I41" s="588"/>
      <c r="J41" s="596" t="str">
        <f>AO41</f>
        <v/>
      </c>
      <c r="K41" s="586"/>
      <c r="L41" s="588"/>
      <c r="M41" s="447"/>
      <c r="N41" s="602"/>
      <c r="O41" s="448"/>
      <c r="P41" s="590" t="str">
        <f ca="1">IF(OR(INDIRECT("'update Helper'!I"&amp;AV41)="",O41&lt;&gt;0,O42&lt;&gt;0),IF(IFERROR((O41/O42),"")="","",(O41/O42)),INDIRECT("'update Helper'!I"&amp;AV41)/100)</f>
        <v/>
      </c>
      <c r="Q41" s="586"/>
      <c r="R41" s="448"/>
      <c r="S41" s="590" t="str">
        <f ca="1">IF(OR(INDIRECT("'update Helper'!I"&amp;AV41+1)="",R41&lt;&gt;0,R42&lt;&gt;0),IF(IFERROR((R41/R42),"")="","",(R41/R42)),INDIRECT("'update Helper'!I"&amp;AV41+1)/100)</f>
        <v/>
      </c>
      <c r="T41" s="586"/>
      <c r="U41" s="448"/>
      <c r="V41" s="590" t="str">
        <f ca="1">IF(OR(INDIRECT("'update Helper'!I"&amp;AV41+2)="",U41&lt;&gt;0,U42&lt;&gt;0),IF(IFERROR((U41/U42),"")="","",(U41/U42)),INDIRECT("'update Helper'!I"&amp;AV41+2)/100)</f>
        <v/>
      </c>
      <c r="W41" s="586"/>
      <c r="X41" s="448"/>
      <c r="Y41" s="590" t="str">
        <f ca="1">IF(OR(INDIRECT("'update Helper'!I"&amp;AV41+3)="",X41&lt;&gt;0,X42&lt;&gt;0),IF(IFERROR((X41/X42),"")="","",(X41/X42)),INDIRECT("'update Helper'!I"&amp;AV41+3)/100)</f>
        <v/>
      </c>
      <c r="Z41" s="586"/>
      <c r="AA41" s="448"/>
      <c r="AB41" s="590" t="str">
        <f ca="1">IF(OR(INDIRECT("'update Helper'!I"&amp;AV41+4)="",AA41&lt;&gt;0,AA42&lt;&gt;0),IF(IFERROR((AA41/AA42),"")="","",(AA41/AA42)),INDIRECT("'update Helper'!I"&amp;AV41+4)/100)</f>
        <v/>
      </c>
      <c r="AC41" s="586"/>
      <c r="AD41" s="448"/>
      <c r="AE41" s="590" t="str">
        <f ca="1">IF(OR(INDIRECT("'update Helper'!I"&amp;AV41+5)="",AD41&lt;&gt;0,AD42&lt;&gt;0),IF(IFERROR((AD41/AD42),"")="","",(AD41/AD42)),INDIRECT("'update Helper'!I"&amp;AV41+5)/100)</f>
        <v/>
      </c>
      <c r="AF41" s="586"/>
      <c r="AG41" s="448"/>
      <c r="AH41" s="590" t="str">
        <f t="shared" ref="AH41" ca="1" si="142">IF(OR(INDIRECT("'update Helper'!I"&amp;AV41+6)="",AG41&lt;&gt;0,AG42&lt;&gt;0),IF(IFERROR((AG41/AG42),"")="","",(AG41/AG42)),INDIRECT("'update Helper'!I"&amp;AV41+6)/100)</f>
        <v/>
      </c>
      <c r="AI41" s="586"/>
      <c r="AJ41" s="448"/>
      <c r="AK41" s="590" t="str">
        <f t="shared" ref="AK41" ca="1" si="143">IF(OR(INDIRECT("'update Helper'!I"&amp;AV41+7)="",AJ41&lt;&gt;0,AJ42&lt;&gt;0),IF(IFERROR((AJ41/AJ42),"")="","",(AJ41/AJ42)),INDIRECT("'update Helper'!I"&amp;AV41+7)/100)</f>
        <v/>
      </c>
      <c r="AL41" s="586"/>
      <c r="AM41" s="588"/>
      <c r="AN41" s="518" t="str">
        <f>IFERROR(IF(VLOOKUP(B41,'Reference Records'!$C$123:$D$159,2,FALSE)=0,"",VLOOKUP(B41,'Reference Records'!$C$123:$D$159,2,FALSE)),"")</f>
        <v/>
      </c>
      <c r="AO41" s="253" t="str">
        <f t="array" ref="AO41">IFERROR(IF(INDEX('Reference Records'!$D$61:$D$120,MATCH(LEFT(D41,255),LEFT('Reference Records'!$C$61:$C$120,255),0))=0,"",INDEX('Reference Records'!$D$61:$D$120,MATCH(LEFT(D41,255),LEFT('Reference Records'!$C$61:$C$120,255),0))),"")</f>
        <v/>
      </c>
      <c r="AP41" s="253" t="str">
        <f>CONCATENATE(D41,E41)</f>
        <v/>
      </c>
      <c r="AQ41" s="204" t="str">
        <f t="array" ref="AQ41">VLOOKUP(LEFT(D41,255),LEFT('Reference Records'!C$60:G290,255),4,0)</f>
        <v/>
      </c>
      <c r="AR41" s="204" t="e">
        <f>MATCH(AQ41,'Reference Records'!$F$560:$F$620,0)+ROW(PopulationByCoverage)-1</f>
        <v>#N/A</v>
      </c>
      <c r="AS41" s="204" t="e">
        <f>MATCH(AQ41,'Reference Records'!$F$560:$F$620,1)+ROW(PopulationByCoverage)-1</f>
        <v>#N/A</v>
      </c>
      <c r="AT41" s="253" t="str">
        <f>D41&amp;E41</f>
        <v/>
      </c>
      <c r="AU41" s="253">
        <f t="shared" si="127"/>
        <v>560</v>
      </c>
      <c r="AV41" s="217">
        <f>AV39+'update Helper'!$T$2</f>
        <v>738</v>
      </c>
      <c r="AW41" s="217" t="str">
        <f t="shared" ref="AW41" si="144">CLEAN(IFERROR(LEFT(AZ41, SEARCH(";",AZ41,1)-1),""))</f>
        <v/>
      </c>
      <c r="AX41" s="217" t="str">
        <f t="shared" ref="AX41" si="145">SUBSTITUTE(IFERROR(MID(AZ41, SEARCH(";",AZ41) + 1, SEARCH(";",AZ41,SEARCH(";",AZ41)+1) - SEARCH(";",AZ41) - 1),""),CHAR(10),"")</f>
        <v/>
      </c>
      <c r="AY41" s="312" t="str">
        <f t="shared" ref="AY41" si="146">CLEAN(IFERROR(SUBSTITUTE(RIGHT(AZ41,LEN(AZ41) - SEARCH(";", AZ41, SEARCH(";",AZ41) + 1)),";",""),""))</f>
        <v/>
      </c>
      <c r="AZ41" s="253" t="str">
        <f t="array" ref="AZ41">IFERROR(IF(VLOOKUP(LEFT(D41,255),LEFT('Reference Records'!$C$1:$K$645,255),9,0)=0,"",CONCATENATE(VLOOKUP(LEFT(D41,255),LEFT('Reference Records'!$C$1:$K$645,255),9,0),";")),"")</f>
        <v>;</v>
      </c>
      <c r="BA41" s="510" t="str">
        <f t="shared" ref="BA41" si="147">IF(AND(BM41="Continue",BN41="Continue"),"No Error",IF(AND(BM41&lt;&gt;"Continue",BN41="Continue"),BM41,IF(AND(BN41&lt;&gt;"Continue",BM41="Continue"),BN41,CONCATENATE(BM41,CHAR(10),BN41))))</f>
        <v>No Error</v>
      </c>
      <c r="BB41" s="579" t="str" cm="1">
        <f t="array" ref="BB41">IF(ISBLANK(D41),"Continue",(IF(IFERROR(_xlfn.XMATCH(D41,LEFT('Reference Records'!$C$60:$C$120,32768),0),0)&lt;&gt;0,"Continue","Standard Indicator does not exists")))</f>
        <v>Continue</v>
      </c>
      <c r="BC41" s="579" t="str">
        <f t="shared" ref="BC41" si="148">IF(SUM(BD41:BL42)=0, "Continue", "Please Enter Valid Number Only")</f>
        <v>Continue</v>
      </c>
      <c r="BD41" s="452">
        <f t="shared" si="0"/>
        <v>0</v>
      </c>
      <c r="BE41" s="452">
        <f t="shared" si="1"/>
        <v>0</v>
      </c>
      <c r="BF41" s="452">
        <f t="shared" si="2"/>
        <v>0</v>
      </c>
      <c r="BG41" s="452">
        <f t="shared" si="3"/>
        <v>0</v>
      </c>
      <c r="BH41" s="452">
        <f t="shared" si="4"/>
        <v>0</v>
      </c>
      <c r="BI41" s="452">
        <f t="shared" si="5"/>
        <v>0</v>
      </c>
      <c r="BJ41" s="452">
        <f t="shared" si="6"/>
        <v>0</v>
      </c>
      <c r="BK41" s="452">
        <f t="shared" si="7"/>
        <v>0</v>
      </c>
      <c r="BL41" s="452">
        <f t="shared" si="8"/>
        <v>0</v>
      </c>
      <c r="BM41" s="509" t="str">
        <f>IF(NOT(ISBLANK(D41)),IF(D41&lt;&gt;"",IF(_xlfn.XLOOKUP(D41,'Reference Records'!$C$60:$C$120,'Reference Records'!$A$60:$A$120,0,0,1)=AN41,"Continue","Please select correct Module"),"Continue"),"Continue")</f>
        <v>Continue</v>
      </c>
      <c r="BN41" s="509" t="str">
        <f t="shared" ref="BN41" si="149">IF(AND(BB41="Continue",BC41="Continue"),"Continue",IF(AND(BB41&lt;&gt;"Continue",BC41="Continue"),BB41,IF(AND(BC41&lt;&gt;"Continue",BB41="Continue"),BC41,CONCATENATE(BB41,CHAR(10),BC41))))</f>
        <v>Continue</v>
      </c>
    </row>
    <row r="42" spans="1:67" ht="30" customHeight="1" x14ac:dyDescent="0.35">
      <c r="A42" s="566"/>
      <c r="B42" s="589"/>
      <c r="C42" s="601"/>
      <c r="D42" s="589"/>
      <c r="E42" s="589"/>
      <c r="F42" s="448"/>
      <c r="G42" s="591"/>
      <c r="H42" s="587"/>
      <c r="I42" s="589"/>
      <c r="J42" s="597"/>
      <c r="K42" s="587"/>
      <c r="L42" s="589"/>
      <c r="M42" s="449"/>
      <c r="N42" s="603"/>
      <c r="O42" s="448"/>
      <c r="P42" s="591"/>
      <c r="Q42" s="587"/>
      <c r="R42" s="448"/>
      <c r="S42" s="591"/>
      <c r="T42" s="587"/>
      <c r="U42" s="448"/>
      <c r="V42" s="591"/>
      <c r="W42" s="587"/>
      <c r="X42" s="448"/>
      <c r="Y42" s="591"/>
      <c r="Z42" s="587"/>
      <c r="AA42" s="448"/>
      <c r="AB42" s="591"/>
      <c r="AC42" s="587"/>
      <c r="AD42" s="448"/>
      <c r="AE42" s="591"/>
      <c r="AF42" s="587"/>
      <c r="AG42" s="448"/>
      <c r="AH42" s="591"/>
      <c r="AI42" s="587"/>
      <c r="AJ42" s="448"/>
      <c r="AK42" s="591"/>
      <c r="AL42" s="587"/>
      <c r="AM42" s="589"/>
      <c r="AN42" s="518"/>
      <c r="AO42" s="253"/>
      <c r="AP42" s="253"/>
      <c r="AQ42" s="253"/>
      <c r="AR42" s="253"/>
      <c r="AS42" s="253"/>
      <c r="AT42" s="253"/>
      <c r="AU42" s="253"/>
      <c r="AV42" s="217"/>
      <c r="AW42" s="217"/>
      <c r="AX42" s="217"/>
      <c r="AY42" s="312"/>
      <c r="AZ42" s="253"/>
      <c r="BA42" s="510"/>
      <c r="BB42" s="579"/>
      <c r="BC42" s="579"/>
      <c r="BD42" s="452">
        <f t="shared" si="0"/>
        <v>0</v>
      </c>
      <c r="BE42" s="452">
        <f t="shared" si="1"/>
        <v>0</v>
      </c>
      <c r="BF42" s="452">
        <f t="shared" si="2"/>
        <v>0</v>
      </c>
      <c r="BG42" s="452">
        <f t="shared" si="3"/>
        <v>0</v>
      </c>
      <c r="BH42" s="452">
        <f t="shared" si="4"/>
        <v>0</v>
      </c>
      <c r="BI42" s="452">
        <f t="shared" si="5"/>
        <v>0</v>
      </c>
      <c r="BJ42" s="452">
        <f t="shared" si="6"/>
        <v>0</v>
      </c>
      <c r="BK42" s="452">
        <f t="shared" si="7"/>
        <v>0</v>
      </c>
      <c r="BL42" s="452">
        <f t="shared" si="8"/>
        <v>0</v>
      </c>
      <c r="BM42" s="509"/>
      <c r="BN42" s="509"/>
    </row>
    <row r="43" spans="1:67" s="253" customFormat="1" ht="30" customHeight="1" x14ac:dyDescent="0.35">
      <c r="A43" s="565">
        <v>18</v>
      </c>
      <c r="B43" s="584"/>
      <c r="C43" s="592"/>
      <c r="D43" s="584"/>
      <c r="E43" s="584"/>
      <c r="F43" s="306"/>
      <c r="G43" s="594" t="str">
        <f ca="1">IF(OR(INDIRECT("'update Helper'!D"&amp;AU43)="",F43&lt;&gt;0,F44&lt;&gt;0),IF(IFERROR((F43/F44),"")="","",(F43/F44)),INDIRECT("'update Helper'!D"&amp;AU43)/100)</f>
        <v/>
      </c>
      <c r="H43" s="582"/>
      <c r="I43" s="584"/>
      <c r="J43" s="596" t="str">
        <f>AO43</f>
        <v/>
      </c>
      <c r="K43" s="582"/>
      <c r="L43" s="584"/>
      <c r="M43" s="211"/>
      <c r="N43" s="598"/>
      <c r="O43" s="306"/>
      <c r="P43" s="594" t="str">
        <f ca="1">IF(OR(INDIRECT("'update Helper'!I"&amp;AV43)="",O43&lt;&gt;0,O44&lt;&gt;0),IF(IFERROR((O43/O44),"")="","",(O43/O44)),INDIRECT("'update Helper'!I"&amp;AV43)/100)</f>
        <v/>
      </c>
      <c r="Q43" s="582"/>
      <c r="R43" s="306"/>
      <c r="S43" s="594" t="str">
        <f ca="1">IF(OR(INDIRECT("'update Helper'!I"&amp;AV43+1)="",R43&lt;&gt;0,R44&lt;&gt;0),IF(IFERROR((R43/R44),"")="","",(R43/R44)),INDIRECT("'update Helper'!I"&amp;AV43+1)/100)</f>
        <v/>
      </c>
      <c r="T43" s="582"/>
      <c r="U43" s="306"/>
      <c r="V43" s="594" t="str">
        <f ca="1">IF(OR(INDIRECT("'update Helper'!I"&amp;AV43+2)="",U43&lt;&gt;0,U44&lt;&gt;0),IF(IFERROR((U43/U44),"")="","",(U43/U44)),INDIRECT("'update Helper'!I"&amp;AV43+2)/100)</f>
        <v/>
      </c>
      <c r="W43" s="582"/>
      <c r="X43" s="306"/>
      <c r="Y43" s="594" t="str">
        <f ca="1">IF(OR(INDIRECT("'update Helper'!I"&amp;AV43+3)="",X43&lt;&gt;0,X44&lt;&gt;0),IF(IFERROR((X43/X44),"")="","",(X43/X44)),INDIRECT("'update Helper'!I"&amp;AV43+3)/100)</f>
        <v/>
      </c>
      <c r="Z43" s="582"/>
      <c r="AA43" s="306"/>
      <c r="AB43" s="594" t="str">
        <f ca="1">IF(OR(INDIRECT("'update Helper'!I"&amp;AV43+4)="",AA43&lt;&gt;0,AA44&lt;&gt;0),IF(IFERROR((AA43/AA44),"")="","",(AA43/AA44)),INDIRECT("'update Helper'!I"&amp;AV43+4)/100)</f>
        <v/>
      </c>
      <c r="AC43" s="582"/>
      <c r="AD43" s="306"/>
      <c r="AE43" s="594" t="str">
        <f ca="1">IF(OR(INDIRECT("'update Helper'!I"&amp;AV43+5)="",AD43&lt;&gt;0,AD44&lt;&gt;0),IF(IFERROR((AD43/AD44),"")="","",(AD43/AD44)),INDIRECT("'update Helper'!I"&amp;AV43+5)/100)</f>
        <v/>
      </c>
      <c r="AF43" s="582"/>
      <c r="AG43" s="306"/>
      <c r="AH43" s="580" t="str">
        <f t="shared" ref="AH43" ca="1" si="150">IF(OR(INDIRECT("'update Helper'!I"&amp;AV43+6)="",AG43&lt;&gt;0,AG44&lt;&gt;0),IF(IFERROR((AG43/AG44),"")="","",(AG43/AG44)),INDIRECT("'update Helper'!I"&amp;AV43+6)/100)</f>
        <v/>
      </c>
      <c r="AI43" s="582"/>
      <c r="AJ43" s="306"/>
      <c r="AK43" s="580" t="str">
        <f t="shared" ref="AK43" ca="1" si="151">IF(OR(INDIRECT("'update Helper'!I"&amp;AV43+7)="",AJ43&lt;&gt;0,AJ44&lt;&gt;0),IF(IFERROR((AJ43/AJ44),"")="","",(AJ43/AJ44)),INDIRECT("'update Helper'!I"&amp;AV43+7)/100)</f>
        <v/>
      </c>
      <c r="AL43" s="582"/>
      <c r="AM43" s="584"/>
      <c r="AN43" s="518" t="str">
        <f>IFERROR(IF(VLOOKUP(B43,'Reference Records'!$C$123:$D$159,2,FALSE)=0,"",VLOOKUP(B43,'Reference Records'!$C$123:$D$159,2,FALSE)),"")</f>
        <v/>
      </c>
      <c r="AO43" s="253" t="str">
        <f t="array" ref="AO43">IFERROR(IF(INDEX('Reference Records'!$D$61:$D$120,MATCH(LEFT(D43,255),LEFT('Reference Records'!$C$61:$C$120,255),0))=0,"",INDEX('Reference Records'!$D$61:$D$120,MATCH(LEFT(D43,255),LEFT('Reference Records'!$C$61:$C$120,255),0))),"")</f>
        <v/>
      </c>
      <c r="AP43" s="253" t="str">
        <f>CONCATENATE(D43,E43)</f>
        <v/>
      </c>
      <c r="AQ43" s="204" t="str">
        <f t="array" ref="AQ43">VLOOKUP(LEFT(D43,255),LEFT('Reference Records'!C$60:G292,255),4,0)</f>
        <v/>
      </c>
      <c r="AR43" s="204" t="e">
        <f>MATCH(AQ43,'Reference Records'!$F$560:$F$620,0)+ROW(PopulationByCoverage)-1</f>
        <v>#N/A</v>
      </c>
      <c r="AS43" s="204" t="e">
        <f>MATCH(AQ43,'Reference Records'!$F$560:$F$620,1)+ROW(PopulationByCoverage)-1</f>
        <v>#N/A</v>
      </c>
      <c r="AT43" s="253" t="str">
        <f>D43&amp;E43</f>
        <v/>
      </c>
      <c r="AU43" s="253">
        <f t="shared" si="127"/>
        <v>561</v>
      </c>
      <c r="AV43" s="217">
        <f>AV41+'update Helper'!$T$2</f>
        <v>746</v>
      </c>
      <c r="AW43" s="217" t="str">
        <f t="shared" ref="AW43" si="152">CLEAN(IFERROR(LEFT(AZ43, SEARCH(";",AZ43,1)-1),""))</f>
        <v/>
      </c>
      <c r="AX43" s="217" t="str">
        <f t="shared" ref="AX43" si="153">SUBSTITUTE(IFERROR(MID(AZ43, SEARCH(";",AZ43) + 1, SEARCH(";",AZ43,SEARCH(";",AZ43)+1) - SEARCH(";",AZ43) - 1),""),CHAR(10),"")</f>
        <v/>
      </c>
      <c r="AY43" s="312" t="str">
        <f t="shared" ref="AY43" si="154">CLEAN(IFERROR(SUBSTITUTE(RIGHT(AZ43,LEN(AZ43) - SEARCH(";", AZ43, SEARCH(";",AZ43) + 1)),";",""),""))</f>
        <v/>
      </c>
      <c r="AZ43" s="253" t="str">
        <f t="array" ref="AZ43">IFERROR(IF(VLOOKUP(LEFT(D43,255),LEFT('Reference Records'!$C$1:$K$645,255),9,0)=0,"",CONCATENATE(VLOOKUP(LEFT(D43,255),LEFT('Reference Records'!$C$1:$K$645,255),9,0),";")),"")</f>
        <v>;</v>
      </c>
      <c r="BA43" s="510" t="str">
        <f t="shared" ref="BA43" si="155">IF(AND(BM43="Continue",BN43="Continue"),"No Error",IF(AND(BM43&lt;&gt;"Continue",BN43="Continue"),BM43,IF(AND(BN43&lt;&gt;"Continue",BM43="Continue"),BN43,CONCATENATE(BM43,CHAR(10),BN43))))</f>
        <v>No Error</v>
      </c>
      <c r="BB43" s="579" t="str" cm="1">
        <f t="array" ref="BB43">IF(ISBLANK(D43),"Continue",(IF(IFERROR(_xlfn.XMATCH(D43,LEFT('Reference Records'!$C$60:$C$120,32768),0),0)&lt;&gt;0,"Continue","Standard Indicator does not exists")))</f>
        <v>Continue</v>
      </c>
      <c r="BC43" s="579" t="str">
        <f t="shared" ref="BC43" si="156">IF(SUM(BD43:BL44)=0, "Continue", "Please Enter Valid Number Only")</f>
        <v>Continue</v>
      </c>
      <c r="BD43" s="452">
        <f t="shared" si="0"/>
        <v>0</v>
      </c>
      <c r="BE43" s="452">
        <f t="shared" si="1"/>
        <v>0</v>
      </c>
      <c r="BF43" s="452">
        <f t="shared" si="2"/>
        <v>0</v>
      </c>
      <c r="BG43" s="452">
        <f t="shared" si="3"/>
        <v>0</v>
      </c>
      <c r="BH43" s="452">
        <f t="shared" si="4"/>
        <v>0</v>
      </c>
      <c r="BI43" s="452">
        <f t="shared" si="5"/>
        <v>0</v>
      </c>
      <c r="BJ43" s="452">
        <f t="shared" si="6"/>
        <v>0</v>
      </c>
      <c r="BK43" s="452">
        <f t="shared" si="7"/>
        <v>0</v>
      </c>
      <c r="BL43" s="452">
        <f t="shared" si="8"/>
        <v>0</v>
      </c>
      <c r="BM43" s="509" t="str">
        <f>IF(NOT(ISBLANK(D43)),IF(D43&lt;&gt;"",IF(_xlfn.XLOOKUP(D43,'Reference Records'!$C$60:$C$120,'Reference Records'!$A$60:$A$120,0,0,1)=AN43,"Continue","Please select correct Module"),"Continue"),"Continue")</f>
        <v>Continue</v>
      </c>
      <c r="BN43" s="509" t="str">
        <f t="shared" ref="BN43" si="157">IF(AND(BB43="Continue",BC43="Continue"),"Continue",IF(AND(BB43&lt;&gt;"Continue",BC43="Continue"),BB43,IF(AND(BC43&lt;&gt;"Continue",BB43="Continue"),BC43,CONCATENATE(BB43,CHAR(10),BC43))))</f>
        <v>Continue</v>
      </c>
      <c r="BO43" s="201"/>
    </row>
    <row r="44" spans="1:67" s="253" customFormat="1" ht="30" customHeight="1" x14ac:dyDescent="0.35">
      <c r="A44" s="566"/>
      <c r="B44" s="585"/>
      <c r="C44" s="593"/>
      <c r="D44" s="585"/>
      <c r="E44" s="585"/>
      <c r="F44" s="306"/>
      <c r="G44" s="595"/>
      <c r="H44" s="583"/>
      <c r="I44" s="585"/>
      <c r="J44" s="597"/>
      <c r="K44" s="583"/>
      <c r="L44" s="585"/>
      <c r="M44" s="313"/>
      <c r="N44" s="599"/>
      <c r="O44" s="306"/>
      <c r="P44" s="595"/>
      <c r="Q44" s="583"/>
      <c r="R44" s="306"/>
      <c r="S44" s="595"/>
      <c r="T44" s="583"/>
      <c r="U44" s="306"/>
      <c r="V44" s="595"/>
      <c r="W44" s="583"/>
      <c r="X44" s="306"/>
      <c r="Y44" s="595"/>
      <c r="Z44" s="583"/>
      <c r="AA44" s="306"/>
      <c r="AB44" s="595"/>
      <c r="AC44" s="583"/>
      <c r="AD44" s="306"/>
      <c r="AE44" s="595"/>
      <c r="AF44" s="583"/>
      <c r="AG44" s="306"/>
      <c r="AH44" s="581"/>
      <c r="AI44" s="583"/>
      <c r="AJ44" s="306"/>
      <c r="AK44" s="581"/>
      <c r="AL44" s="583"/>
      <c r="AM44" s="585"/>
      <c r="AN44" s="518"/>
      <c r="AV44" s="217"/>
      <c r="AW44" s="217"/>
      <c r="AX44" s="217"/>
      <c r="AY44" s="312"/>
      <c r="BA44" s="510"/>
      <c r="BB44" s="579"/>
      <c r="BC44" s="579"/>
      <c r="BD44" s="452">
        <f t="shared" si="0"/>
        <v>0</v>
      </c>
      <c r="BE44" s="452">
        <f t="shared" si="1"/>
        <v>0</v>
      </c>
      <c r="BF44" s="452">
        <f t="shared" si="2"/>
        <v>0</v>
      </c>
      <c r="BG44" s="452">
        <f t="shared" si="3"/>
        <v>0</v>
      </c>
      <c r="BH44" s="452">
        <f t="shared" si="4"/>
        <v>0</v>
      </c>
      <c r="BI44" s="452">
        <f t="shared" si="5"/>
        <v>0</v>
      </c>
      <c r="BJ44" s="452">
        <f t="shared" si="6"/>
        <v>0</v>
      </c>
      <c r="BK44" s="452">
        <f t="shared" si="7"/>
        <v>0</v>
      </c>
      <c r="BL44" s="452">
        <f t="shared" si="8"/>
        <v>0</v>
      </c>
      <c r="BM44" s="509"/>
      <c r="BN44" s="509"/>
      <c r="BO44" s="201"/>
    </row>
    <row r="45" spans="1:67" s="253" customFormat="1" ht="30" customHeight="1" x14ac:dyDescent="0.35">
      <c r="A45" s="565">
        <v>19</v>
      </c>
      <c r="B45" s="588"/>
      <c r="C45" s="600"/>
      <c r="D45" s="588"/>
      <c r="E45" s="588"/>
      <c r="F45" s="448"/>
      <c r="G45" s="590" t="str">
        <f ca="1">IF(OR(INDIRECT("'update Helper'!D"&amp;AU45)="",F45&lt;&gt;0,F46&lt;&gt;0),IF(IFERROR((F45/F46),"")="","",(F45/F46)),INDIRECT("'update Helper'!D"&amp;AU45)/100)</f>
        <v/>
      </c>
      <c r="H45" s="586"/>
      <c r="I45" s="588"/>
      <c r="J45" s="596" t="str">
        <f>AO45</f>
        <v/>
      </c>
      <c r="K45" s="586"/>
      <c r="L45" s="588"/>
      <c r="M45" s="447"/>
      <c r="N45" s="602"/>
      <c r="O45" s="448"/>
      <c r="P45" s="590" t="str">
        <f ca="1">IF(OR(INDIRECT("'update Helper'!I"&amp;AV45)="",O45&lt;&gt;0,O46&lt;&gt;0),IF(IFERROR((O45/O46),"")="","",(O45/O46)),INDIRECT("'update Helper'!I"&amp;AV45)/100)</f>
        <v/>
      </c>
      <c r="Q45" s="586"/>
      <c r="R45" s="448"/>
      <c r="S45" s="590" t="str">
        <f ca="1">IF(OR(INDIRECT("'update Helper'!I"&amp;AV45+1)="",R45&lt;&gt;0,R46&lt;&gt;0),IF(IFERROR((R45/R46),"")="","",(R45/R46)),INDIRECT("'update Helper'!I"&amp;AV45+1)/100)</f>
        <v/>
      </c>
      <c r="T45" s="586"/>
      <c r="U45" s="448"/>
      <c r="V45" s="590" t="str">
        <f ca="1">IF(OR(INDIRECT("'update Helper'!I"&amp;AV45+2)="",U45&lt;&gt;0,U46&lt;&gt;0),IF(IFERROR((U45/U46),"")="","",(U45/U46)),INDIRECT("'update Helper'!I"&amp;AV45+2)/100)</f>
        <v/>
      </c>
      <c r="W45" s="586"/>
      <c r="X45" s="448"/>
      <c r="Y45" s="590" t="str">
        <f ca="1">IF(OR(INDIRECT("'update Helper'!I"&amp;AV45+3)="",X45&lt;&gt;0,X46&lt;&gt;0),IF(IFERROR((X45/X46),"")="","",(X45/X46)),INDIRECT("'update Helper'!I"&amp;AV45+3)/100)</f>
        <v/>
      </c>
      <c r="Z45" s="586"/>
      <c r="AA45" s="448"/>
      <c r="AB45" s="590" t="str">
        <f ca="1">IF(OR(INDIRECT("'update Helper'!I"&amp;AV45+4)="",AA45&lt;&gt;0,AA46&lt;&gt;0),IF(IFERROR((AA45/AA46),"")="","",(AA45/AA46)),INDIRECT("'update Helper'!I"&amp;AV45+4)/100)</f>
        <v/>
      </c>
      <c r="AC45" s="586"/>
      <c r="AD45" s="448"/>
      <c r="AE45" s="590" t="str">
        <f ca="1">IF(OR(INDIRECT("'update Helper'!I"&amp;AV45+5)="",AD45&lt;&gt;0,AD46&lt;&gt;0),IF(IFERROR((AD45/AD46),"")="","",(AD45/AD46)),INDIRECT("'update Helper'!I"&amp;AV45+5)/100)</f>
        <v/>
      </c>
      <c r="AF45" s="586"/>
      <c r="AG45" s="448"/>
      <c r="AH45" s="590" t="str">
        <f t="shared" ref="AH45" ca="1" si="158">IF(OR(INDIRECT("'update Helper'!I"&amp;AV45+6)="",AG45&lt;&gt;0,AG46&lt;&gt;0),IF(IFERROR((AG45/AG46),"")="","",(AG45/AG46)),INDIRECT("'update Helper'!I"&amp;AV45+6)/100)</f>
        <v/>
      </c>
      <c r="AI45" s="586"/>
      <c r="AJ45" s="448"/>
      <c r="AK45" s="590" t="str">
        <f t="shared" ref="AK45" ca="1" si="159">IF(OR(INDIRECT("'update Helper'!I"&amp;AV45+7)="",AJ45&lt;&gt;0,AJ46&lt;&gt;0),IF(IFERROR((AJ45/AJ46),"")="","",(AJ45/AJ46)),INDIRECT("'update Helper'!I"&amp;AV45+7)/100)</f>
        <v/>
      </c>
      <c r="AL45" s="586"/>
      <c r="AM45" s="588"/>
      <c r="AN45" s="518" t="str">
        <f>IFERROR(IF(VLOOKUP(B45,'Reference Records'!$C$123:$D$159,2,FALSE)=0,"",VLOOKUP(B45,'Reference Records'!$C$123:$D$159,2,FALSE)),"")</f>
        <v/>
      </c>
      <c r="AO45" s="253" t="str">
        <f t="array" ref="AO45">IFERROR(IF(INDEX('Reference Records'!$D$61:$D$120,MATCH(LEFT(D45,255),LEFT('Reference Records'!$C$61:$C$120,255),0))=0,"",INDEX('Reference Records'!$D$61:$D$120,MATCH(LEFT(D45,255),LEFT('Reference Records'!$C$61:$C$120,255),0))),"")</f>
        <v/>
      </c>
      <c r="AP45" s="253" t="str">
        <f>CONCATENATE(D45,E45)</f>
        <v/>
      </c>
      <c r="AQ45" s="204" t="str">
        <f t="array" ref="AQ45">VLOOKUP(LEFT(D45,255),LEFT('Reference Records'!C$60:G294,255),4,0)</f>
        <v/>
      </c>
      <c r="AR45" s="204" t="e">
        <f>MATCH(AQ45,'Reference Records'!$F$560:$F$620,0)+ROW(PopulationByCoverage)-1</f>
        <v>#N/A</v>
      </c>
      <c r="AS45" s="204" t="e">
        <f>MATCH(AQ45,'Reference Records'!$F$560:$F$620,1)+ROW(PopulationByCoverage)-1</f>
        <v>#N/A</v>
      </c>
      <c r="AT45" s="253" t="str">
        <f>D45&amp;E45</f>
        <v/>
      </c>
      <c r="AU45" s="253">
        <f t="shared" si="127"/>
        <v>562</v>
      </c>
      <c r="AV45" s="217">
        <f>AV43+'update Helper'!$T$2</f>
        <v>754</v>
      </c>
      <c r="AW45" s="217" t="str">
        <f t="shared" ref="AW45" si="160">CLEAN(IFERROR(LEFT(AZ45, SEARCH(";",AZ45,1)-1),""))</f>
        <v/>
      </c>
      <c r="AX45" s="217" t="str">
        <f t="shared" ref="AX45" si="161">SUBSTITUTE(IFERROR(MID(AZ45, SEARCH(";",AZ45) + 1, SEARCH(";",AZ45,SEARCH(";",AZ45)+1) - SEARCH(";",AZ45) - 1),""),CHAR(10),"")</f>
        <v/>
      </c>
      <c r="AY45" s="312" t="str">
        <f t="shared" ref="AY45" si="162">CLEAN(IFERROR(SUBSTITUTE(RIGHT(AZ45,LEN(AZ45) - SEARCH(";", AZ45, SEARCH(";",AZ45) + 1)),";",""),""))</f>
        <v/>
      </c>
      <c r="AZ45" s="253" t="str">
        <f t="array" ref="AZ45">IFERROR(IF(VLOOKUP(LEFT(D45,255),LEFT('Reference Records'!$C$1:$K$645,255),9,0)=0,"",CONCATENATE(VLOOKUP(LEFT(D45,255),LEFT('Reference Records'!$C$1:$K$645,255),9,0),";")),"")</f>
        <v>;</v>
      </c>
      <c r="BA45" s="510" t="str">
        <f t="shared" ref="BA45" si="163">IF(AND(BM45="Continue",BN45="Continue"),"No Error",IF(AND(BM45&lt;&gt;"Continue",BN45="Continue"),BM45,IF(AND(BN45&lt;&gt;"Continue",BM45="Continue"),BN45,CONCATENATE(BM45,CHAR(10),BN45))))</f>
        <v>No Error</v>
      </c>
      <c r="BB45" s="579" t="str" cm="1">
        <f t="array" ref="BB45">IF(ISBLANK(D45),"Continue",(IF(IFERROR(_xlfn.XMATCH(D45,LEFT('Reference Records'!$C$60:$C$120,32768),0),0)&lt;&gt;0,"Continue","Standard Indicator does not exists")))</f>
        <v>Continue</v>
      </c>
      <c r="BC45" s="579" t="str">
        <f t="shared" ref="BC45" si="164">IF(SUM(BD45:BL46)=0, "Continue", "Please Enter Valid Number Only")</f>
        <v>Continue</v>
      </c>
      <c r="BD45" s="452">
        <f t="shared" si="0"/>
        <v>0</v>
      </c>
      <c r="BE45" s="452">
        <f t="shared" si="1"/>
        <v>0</v>
      </c>
      <c r="BF45" s="452">
        <f t="shared" si="2"/>
        <v>0</v>
      </c>
      <c r="BG45" s="452">
        <f t="shared" si="3"/>
        <v>0</v>
      </c>
      <c r="BH45" s="452">
        <f t="shared" si="4"/>
        <v>0</v>
      </c>
      <c r="BI45" s="452">
        <f t="shared" si="5"/>
        <v>0</v>
      </c>
      <c r="BJ45" s="452">
        <f t="shared" si="6"/>
        <v>0</v>
      </c>
      <c r="BK45" s="452">
        <f t="shared" si="7"/>
        <v>0</v>
      </c>
      <c r="BL45" s="452">
        <f t="shared" si="8"/>
        <v>0</v>
      </c>
      <c r="BM45" s="509" t="str">
        <f>IF(NOT(ISBLANK(D45)),IF(D45&lt;&gt;"",IF(_xlfn.XLOOKUP(D45,'Reference Records'!$C$60:$C$120,'Reference Records'!$A$60:$A$120,0,0,1)=AN45,"Continue","Please select correct Module"),"Continue"),"Continue")</f>
        <v>Continue</v>
      </c>
      <c r="BN45" s="509" t="str">
        <f t="shared" ref="BN45" si="165">IF(AND(BB45="Continue",BC45="Continue"),"Continue",IF(AND(BB45&lt;&gt;"Continue",BC45="Continue"),BB45,IF(AND(BC45&lt;&gt;"Continue",BB45="Continue"),BC45,CONCATENATE(BB45,CHAR(10),BC45))))</f>
        <v>Continue</v>
      </c>
      <c r="BO45" s="201"/>
    </row>
    <row r="46" spans="1:67" s="253" customFormat="1" ht="30" customHeight="1" x14ac:dyDescent="0.35">
      <c r="A46" s="566"/>
      <c r="B46" s="589"/>
      <c r="C46" s="601"/>
      <c r="D46" s="589"/>
      <c r="E46" s="589"/>
      <c r="F46" s="448"/>
      <c r="G46" s="591"/>
      <c r="H46" s="587"/>
      <c r="I46" s="589"/>
      <c r="J46" s="597"/>
      <c r="K46" s="587"/>
      <c r="L46" s="589"/>
      <c r="M46" s="449"/>
      <c r="N46" s="603"/>
      <c r="O46" s="448"/>
      <c r="P46" s="591"/>
      <c r="Q46" s="587"/>
      <c r="R46" s="448"/>
      <c r="S46" s="591"/>
      <c r="T46" s="587"/>
      <c r="U46" s="448"/>
      <c r="V46" s="591"/>
      <c r="W46" s="587"/>
      <c r="X46" s="448"/>
      <c r="Y46" s="591"/>
      <c r="Z46" s="587"/>
      <c r="AA46" s="448"/>
      <c r="AB46" s="591"/>
      <c r="AC46" s="587"/>
      <c r="AD46" s="448"/>
      <c r="AE46" s="591"/>
      <c r="AF46" s="587"/>
      <c r="AG46" s="448"/>
      <c r="AH46" s="591"/>
      <c r="AI46" s="587"/>
      <c r="AJ46" s="448"/>
      <c r="AK46" s="591"/>
      <c r="AL46" s="587"/>
      <c r="AM46" s="589"/>
      <c r="AN46" s="518"/>
      <c r="AV46" s="217"/>
      <c r="AW46" s="217"/>
      <c r="AX46" s="217"/>
      <c r="AY46" s="312"/>
      <c r="BA46" s="510"/>
      <c r="BB46" s="579"/>
      <c r="BC46" s="579"/>
      <c r="BD46" s="452">
        <f t="shared" si="0"/>
        <v>0</v>
      </c>
      <c r="BE46" s="452">
        <f t="shared" si="1"/>
        <v>0</v>
      </c>
      <c r="BF46" s="452">
        <f t="shared" si="2"/>
        <v>0</v>
      </c>
      <c r="BG46" s="452">
        <f t="shared" si="3"/>
        <v>0</v>
      </c>
      <c r="BH46" s="452">
        <f t="shared" si="4"/>
        <v>0</v>
      </c>
      <c r="BI46" s="452">
        <f t="shared" si="5"/>
        <v>0</v>
      </c>
      <c r="BJ46" s="452">
        <f t="shared" si="6"/>
        <v>0</v>
      </c>
      <c r="BK46" s="452">
        <f t="shared" si="7"/>
        <v>0</v>
      </c>
      <c r="BL46" s="452">
        <f t="shared" si="8"/>
        <v>0</v>
      </c>
      <c r="BM46" s="509"/>
      <c r="BN46" s="509"/>
      <c r="BO46" s="201"/>
    </row>
    <row r="47" spans="1:67" s="253" customFormat="1" ht="30" customHeight="1" x14ac:dyDescent="0.35">
      <c r="A47" s="565">
        <v>20</v>
      </c>
      <c r="B47" s="584"/>
      <c r="C47" s="592"/>
      <c r="D47" s="584"/>
      <c r="E47" s="584"/>
      <c r="F47" s="306"/>
      <c r="G47" s="594" t="str">
        <f ca="1">IF(OR(INDIRECT("'update Helper'!D"&amp;AU47)="",F47&lt;&gt;0,F48&lt;&gt;0),IF(IFERROR((F47/F48),"")="","",(F47/F48)),INDIRECT("'update Helper'!D"&amp;AU47)/100)</f>
        <v/>
      </c>
      <c r="H47" s="582"/>
      <c r="I47" s="584"/>
      <c r="J47" s="596" t="str">
        <f>AO47</f>
        <v/>
      </c>
      <c r="K47" s="582"/>
      <c r="L47" s="584"/>
      <c r="M47" s="211"/>
      <c r="N47" s="598"/>
      <c r="O47" s="306"/>
      <c r="P47" s="594" t="str">
        <f ca="1">IF(OR(INDIRECT("'update Helper'!I"&amp;AV47)="",O47&lt;&gt;0,O48&lt;&gt;0),IF(IFERROR((O47/O48),"")="","",(O47/O48)),INDIRECT("'update Helper'!I"&amp;AV47)/100)</f>
        <v/>
      </c>
      <c r="Q47" s="582"/>
      <c r="R47" s="306"/>
      <c r="S47" s="594" t="str">
        <f ca="1">IF(OR(INDIRECT("'update Helper'!I"&amp;AV47+1)="",R47&lt;&gt;0,R48&lt;&gt;0),IF(IFERROR((R47/R48),"")="","",(R47/R48)),INDIRECT("'update Helper'!I"&amp;AV47+1)/100)</f>
        <v/>
      </c>
      <c r="T47" s="582"/>
      <c r="U47" s="306"/>
      <c r="V47" s="594" t="str">
        <f ca="1">IF(OR(INDIRECT("'update Helper'!I"&amp;AV47+2)="",U47&lt;&gt;0,U48&lt;&gt;0),IF(IFERROR((U47/U48),"")="","",(U47/U48)),INDIRECT("'update Helper'!I"&amp;AV47+2)/100)</f>
        <v/>
      </c>
      <c r="W47" s="582"/>
      <c r="X47" s="306"/>
      <c r="Y47" s="594" t="str">
        <f ca="1">IF(OR(INDIRECT("'update Helper'!I"&amp;AV47+3)="",X47&lt;&gt;0,X48&lt;&gt;0),IF(IFERROR((X47/X48),"")="","",(X47/X48)),INDIRECT("'update Helper'!I"&amp;AV47+3)/100)</f>
        <v/>
      </c>
      <c r="Z47" s="582"/>
      <c r="AA47" s="306"/>
      <c r="AB47" s="594" t="str">
        <f ca="1">IF(OR(INDIRECT("'update Helper'!I"&amp;AV47+4)="",AA47&lt;&gt;0,AA48&lt;&gt;0),IF(IFERROR((AA47/AA48),"")="","",(AA47/AA48)),INDIRECT("'update Helper'!I"&amp;AV47+4)/100)</f>
        <v/>
      </c>
      <c r="AC47" s="582"/>
      <c r="AD47" s="306"/>
      <c r="AE47" s="594" t="str">
        <f ca="1">IF(OR(INDIRECT("'update Helper'!I"&amp;AV47+5)="",AD47&lt;&gt;0,AD48&lt;&gt;0),IF(IFERROR((AD47/AD48),"")="","",(AD47/AD48)),INDIRECT("'update Helper'!I"&amp;AV47+5)/100)</f>
        <v/>
      </c>
      <c r="AF47" s="582"/>
      <c r="AG47" s="306"/>
      <c r="AH47" s="580" t="str">
        <f t="shared" ref="AH47" ca="1" si="166">IF(OR(INDIRECT("'update Helper'!I"&amp;AV47+6)="",AG47&lt;&gt;0,AG48&lt;&gt;0),IF(IFERROR((AG47/AG48),"")="","",(AG47/AG48)),INDIRECT("'update Helper'!I"&amp;AV47+6)/100)</f>
        <v/>
      </c>
      <c r="AI47" s="582"/>
      <c r="AJ47" s="306"/>
      <c r="AK47" s="580" t="str">
        <f t="shared" ref="AK47" ca="1" si="167">IF(OR(INDIRECT("'update Helper'!I"&amp;AV47+7)="",AJ47&lt;&gt;0,AJ48&lt;&gt;0),IF(IFERROR((AJ47/AJ48),"")="","",(AJ47/AJ48)),INDIRECT("'update Helper'!I"&amp;AV47+7)/100)</f>
        <v/>
      </c>
      <c r="AL47" s="582"/>
      <c r="AM47" s="584"/>
      <c r="AN47" s="518" t="str">
        <f>IFERROR(IF(VLOOKUP(B47,'Reference Records'!$C$123:$D$159,2,FALSE)=0,"",VLOOKUP(B47,'Reference Records'!$C$123:$D$159,2,FALSE)),"")</f>
        <v/>
      </c>
      <c r="AO47" s="253" t="str">
        <f t="array" ref="AO47">IFERROR(IF(INDEX('Reference Records'!$D$61:$D$120,MATCH(LEFT(D47,255),LEFT('Reference Records'!$C$61:$C$120,255),0))=0,"",INDEX('Reference Records'!$D$61:$D$120,MATCH(LEFT(D47,255),LEFT('Reference Records'!$C$61:$C$120,255),0))),"")</f>
        <v/>
      </c>
      <c r="AP47" s="253" t="str">
        <f>CONCATENATE(D47,E47)</f>
        <v/>
      </c>
      <c r="AQ47" s="204" t="str">
        <f t="array" ref="AQ47">VLOOKUP(LEFT(D47,255),LEFT('Reference Records'!C$60:G350,255),4,0)</f>
        <v/>
      </c>
      <c r="AR47" s="204" t="e">
        <f>MATCH(AQ47,'Reference Records'!$F$560:$F$620,0)+ROW(PopulationByCoverage)-1</f>
        <v>#N/A</v>
      </c>
      <c r="AS47" s="204" t="e">
        <f>MATCH(AQ47,'Reference Records'!$F$560:$F$620,1)+ROW(PopulationByCoverage)-1</f>
        <v>#N/A</v>
      </c>
      <c r="AT47" s="253" t="str">
        <f>D47&amp;E47</f>
        <v/>
      </c>
      <c r="AU47" s="253">
        <f t="shared" si="127"/>
        <v>563</v>
      </c>
      <c r="AV47" s="217">
        <f>AV45+'update Helper'!$T$2</f>
        <v>762</v>
      </c>
      <c r="AW47" s="217" t="str">
        <f t="shared" ref="AW47" si="168">CLEAN(IFERROR(LEFT(AZ47, SEARCH(";",AZ47,1)-1),""))</f>
        <v/>
      </c>
      <c r="AX47" s="217" t="str">
        <f t="shared" ref="AX47" si="169">SUBSTITUTE(IFERROR(MID(AZ47, SEARCH(";",AZ47) + 1, SEARCH(";",AZ47,SEARCH(";",AZ47)+1) - SEARCH(";",AZ47) - 1),""),CHAR(10),"")</f>
        <v/>
      </c>
      <c r="AY47" s="312" t="str">
        <f t="shared" ref="AY47" si="170">CLEAN(IFERROR(SUBSTITUTE(RIGHT(AZ47,LEN(AZ47) - SEARCH(";", AZ47, SEARCH(";",AZ47) + 1)),";",""),""))</f>
        <v/>
      </c>
      <c r="AZ47" s="253" t="str">
        <f t="array" ref="AZ47">IFERROR(IF(VLOOKUP(LEFT(D47,255),LEFT('Reference Records'!$C$1:$K$645,255),9,0)=0,"",CONCATENATE(VLOOKUP(LEFT(D47,255),LEFT('Reference Records'!$C$1:$K$645,255),9,0),";")),"")</f>
        <v>;</v>
      </c>
      <c r="BA47" s="510" t="str">
        <f t="shared" ref="BA47" si="171">IF(AND(BM47="Continue",BN47="Continue"),"No Error",IF(AND(BM47&lt;&gt;"Continue",BN47="Continue"),BM47,IF(AND(BN47&lt;&gt;"Continue",BM47="Continue"),BN47,CONCATENATE(BM47,CHAR(10),BN47))))</f>
        <v>No Error</v>
      </c>
      <c r="BB47" s="579" t="str" cm="1">
        <f t="array" ref="BB47">IF(ISBLANK(D47),"Continue",(IF(IFERROR(_xlfn.XMATCH(D47,LEFT('Reference Records'!$C$60:$C$120,32768),0),0)&lt;&gt;0,"Continue","Standard Indicator does not exists")))</f>
        <v>Continue</v>
      </c>
      <c r="BC47" s="579" t="str">
        <f t="shared" ref="BC47" si="172">IF(SUM(BD47:BL48)=0, "Continue", "Please Enter Valid Number Only")</f>
        <v>Continue</v>
      </c>
      <c r="BD47" s="452">
        <f t="shared" si="0"/>
        <v>0</v>
      </c>
      <c r="BE47" s="452">
        <f t="shared" si="1"/>
        <v>0</v>
      </c>
      <c r="BF47" s="452">
        <f t="shared" si="2"/>
        <v>0</v>
      </c>
      <c r="BG47" s="452">
        <f t="shared" si="3"/>
        <v>0</v>
      </c>
      <c r="BH47" s="452">
        <f t="shared" si="4"/>
        <v>0</v>
      </c>
      <c r="BI47" s="452">
        <f t="shared" si="5"/>
        <v>0</v>
      </c>
      <c r="BJ47" s="452">
        <f t="shared" si="6"/>
        <v>0</v>
      </c>
      <c r="BK47" s="452">
        <f t="shared" si="7"/>
        <v>0</v>
      </c>
      <c r="BL47" s="452">
        <f t="shared" si="8"/>
        <v>0</v>
      </c>
      <c r="BM47" s="509" t="str">
        <f>IF(NOT(ISBLANK(D47)),IF(D47&lt;&gt;"",IF(_xlfn.XLOOKUP(D47,'Reference Records'!$C$60:$C$120,'Reference Records'!$A$60:$A$120,0,0,1)=AN47,"Continue","Please select correct Module"),"Continue"),"Continue")</f>
        <v>Continue</v>
      </c>
      <c r="BN47" s="509" t="str">
        <f t="shared" ref="BN47" si="173">IF(AND(BB47="Continue",BC47="Continue"),"Continue",IF(AND(BB47&lt;&gt;"Continue",BC47="Continue"),BB47,IF(AND(BC47&lt;&gt;"Continue",BB47="Continue"),BC47,CONCATENATE(BB47,CHAR(10),BC47))))</f>
        <v>Continue</v>
      </c>
      <c r="BO47" s="201"/>
    </row>
    <row r="48" spans="1:67" s="253" customFormat="1" ht="30" customHeight="1" x14ac:dyDescent="0.35">
      <c r="A48" s="566"/>
      <c r="B48" s="585"/>
      <c r="C48" s="593"/>
      <c r="D48" s="585"/>
      <c r="E48" s="585"/>
      <c r="F48" s="306"/>
      <c r="G48" s="595"/>
      <c r="H48" s="583"/>
      <c r="I48" s="585"/>
      <c r="J48" s="597"/>
      <c r="K48" s="583"/>
      <c r="L48" s="585"/>
      <c r="M48" s="313"/>
      <c r="N48" s="599"/>
      <c r="O48" s="306"/>
      <c r="P48" s="595"/>
      <c r="Q48" s="583"/>
      <c r="R48" s="306"/>
      <c r="S48" s="595"/>
      <c r="T48" s="583"/>
      <c r="U48" s="306"/>
      <c r="V48" s="595"/>
      <c r="W48" s="583"/>
      <c r="X48" s="306"/>
      <c r="Y48" s="595"/>
      <c r="Z48" s="583"/>
      <c r="AA48" s="306"/>
      <c r="AB48" s="595"/>
      <c r="AC48" s="583"/>
      <c r="AD48" s="306"/>
      <c r="AE48" s="595"/>
      <c r="AF48" s="583"/>
      <c r="AG48" s="306"/>
      <c r="AH48" s="581"/>
      <c r="AI48" s="583"/>
      <c r="AJ48" s="306"/>
      <c r="AK48" s="581"/>
      <c r="AL48" s="583"/>
      <c r="AM48" s="585"/>
      <c r="AN48" s="518"/>
      <c r="AV48" s="217"/>
      <c r="AW48" s="217"/>
      <c r="AX48" s="217"/>
      <c r="AY48" s="312"/>
      <c r="BA48" s="510"/>
      <c r="BB48" s="579"/>
      <c r="BC48" s="579"/>
      <c r="BD48" s="452">
        <f t="shared" si="0"/>
        <v>0</v>
      </c>
      <c r="BE48" s="452">
        <f t="shared" si="1"/>
        <v>0</v>
      </c>
      <c r="BF48" s="452">
        <f t="shared" si="2"/>
        <v>0</v>
      </c>
      <c r="BG48" s="452">
        <f t="shared" si="3"/>
        <v>0</v>
      </c>
      <c r="BH48" s="452">
        <f t="shared" si="4"/>
        <v>0</v>
      </c>
      <c r="BI48" s="452">
        <f t="shared" si="5"/>
        <v>0</v>
      </c>
      <c r="BJ48" s="452">
        <f t="shared" si="6"/>
        <v>0</v>
      </c>
      <c r="BK48" s="452">
        <f t="shared" si="7"/>
        <v>0</v>
      </c>
      <c r="BL48" s="452">
        <f t="shared" si="8"/>
        <v>0</v>
      </c>
      <c r="BM48" s="509"/>
      <c r="BN48" s="509"/>
      <c r="BO48" s="201"/>
    </row>
    <row r="49" spans="1:67" s="253" customFormat="1" ht="30" customHeight="1" x14ac:dyDescent="0.35">
      <c r="A49" s="565">
        <v>21</v>
      </c>
      <c r="B49" s="588"/>
      <c r="C49" s="600"/>
      <c r="D49" s="588"/>
      <c r="E49" s="588"/>
      <c r="F49" s="448"/>
      <c r="G49" s="590" t="str">
        <f ca="1">IF(OR(INDIRECT("'update Helper'!D"&amp;AU49)="",F49&lt;&gt;0,F50&lt;&gt;0),IF(IFERROR((F49/F50),"")="","",(F49/F50)),INDIRECT("'update Helper'!D"&amp;AU49)/100)</f>
        <v/>
      </c>
      <c r="H49" s="586"/>
      <c r="I49" s="588"/>
      <c r="J49" s="596" t="str">
        <f>AO49</f>
        <v/>
      </c>
      <c r="K49" s="586"/>
      <c r="L49" s="588"/>
      <c r="M49" s="447"/>
      <c r="N49" s="602"/>
      <c r="O49" s="448"/>
      <c r="P49" s="590" t="str">
        <f ca="1">IF(OR(INDIRECT("'update Helper'!I"&amp;AV49)="",O49&lt;&gt;0,O50&lt;&gt;0),IF(IFERROR((O49/O50),"")="","",(O49/O50)),INDIRECT("'update Helper'!I"&amp;AV49)/100)</f>
        <v/>
      </c>
      <c r="Q49" s="586"/>
      <c r="R49" s="448"/>
      <c r="S49" s="590" t="str">
        <f ca="1">IF(OR(INDIRECT("'update Helper'!I"&amp;AV49+1)="",R49&lt;&gt;0,R50&lt;&gt;0),IF(IFERROR((R49/R50),"")="","",(R49/R50)),INDIRECT("'update Helper'!I"&amp;AV49+1)/100)</f>
        <v/>
      </c>
      <c r="T49" s="586"/>
      <c r="U49" s="448"/>
      <c r="V49" s="590" t="str">
        <f ca="1">IF(OR(INDIRECT("'update Helper'!I"&amp;AV49+2)="",U49&lt;&gt;0,U50&lt;&gt;0),IF(IFERROR((U49/U50),"")="","",(U49/U50)),INDIRECT("'update Helper'!I"&amp;AV49+2)/100)</f>
        <v/>
      </c>
      <c r="W49" s="586"/>
      <c r="X49" s="448"/>
      <c r="Y49" s="590" t="str">
        <f ca="1">IF(OR(INDIRECT("'update Helper'!I"&amp;AV49+3)="",X49&lt;&gt;0,X50&lt;&gt;0),IF(IFERROR((X49/X50),"")="","",(X49/X50)),INDIRECT("'update Helper'!I"&amp;AV49+3)/100)</f>
        <v/>
      </c>
      <c r="Z49" s="586"/>
      <c r="AA49" s="448"/>
      <c r="AB49" s="590" t="str">
        <f ca="1">IF(OR(INDIRECT("'update Helper'!I"&amp;AV49+4)="",AA49&lt;&gt;0,AA50&lt;&gt;0),IF(IFERROR((AA49/AA50),"")="","",(AA49/AA50)),INDIRECT("'update Helper'!I"&amp;AV49+4)/100)</f>
        <v/>
      </c>
      <c r="AC49" s="586"/>
      <c r="AD49" s="448"/>
      <c r="AE49" s="590" t="str">
        <f ca="1">IF(OR(INDIRECT("'update Helper'!I"&amp;AV49+5)="",AD49&lt;&gt;0,AD50&lt;&gt;0),IF(IFERROR((AD49/AD50),"")="","",(AD49/AD50)),INDIRECT("'update Helper'!I"&amp;AV49+5)/100)</f>
        <v/>
      </c>
      <c r="AF49" s="586"/>
      <c r="AG49" s="448"/>
      <c r="AH49" s="590" t="str">
        <f t="shared" ref="AH49" ca="1" si="174">IF(OR(INDIRECT("'update Helper'!I"&amp;AV49+6)="",AG49&lt;&gt;0,AG50&lt;&gt;0),IF(IFERROR((AG49/AG50),"")="","",(AG49/AG50)),INDIRECT("'update Helper'!I"&amp;AV49+6)/100)</f>
        <v/>
      </c>
      <c r="AI49" s="586"/>
      <c r="AJ49" s="448"/>
      <c r="AK49" s="590" t="str">
        <f t="shared" ref="AK49" ca="1" si="175">IF(OR(INDIRECT("'update Helper'!I"&amp;AV49+7)="",AJ49&lt;&gt;0,AJ50&lt;&gt;0),IF(IFERROR((AJ49/AJ50),"")="","",(AJ49/AJ50)),INDIRECT("'update Helper'!I"&amp;AV49+7)/100)</f>
        <v/>
      </c>
      <c r="AL49" s="586"/>
      <c r="AM49" s="588"/>
      <c r="AN49" s="518" t="str">
        <f>IFERROR(IF(VLOOKUP(B49,'Reference Records'!$C$123:$D$159,2,FALSE)=0,"",VLOOKUP(B49,'Reference Records'!$C$123:$D$159,2,FALSE)),"")</f>
        <v/>
      </c>
      <c r="AO49" s="253" t="str">
        <f t="array" ref="AO49">IFERROR(IF(INDEX('Reference Records'!$D$61:$D$120,MATCH(LEFT(D49,255),LEFT('Reference Records'!$C$61:$C$120,255),0))=0,"",INDEX('Reference Records'!$D$61:$D$120,MATCH(LEFT(D49,255),LEFT('Reference Records'!$C$61:$C$120,255),0))),"")</f>
        <v/>
      </c>
      <c r="AP49" s="253" t="str">
        <f>CONCATENATE(D49,E49)</f>
        <v/>
      </c>
      <c r="AQ49" s="204" t="str">
        <f t="array" ref="AQ49">VLOOKUP(LEFT(D49,255),LEFT('Reference Records'!C$60:G352,255),4,0)</f>
        <v/>
      </c>
      <c r="AR49" s="204" t="e">
        <f>MATCH(AQ49,'Reference Records'!$F$560:$F$620,0)+ROW(PopulationByCoverage)-1</f>
        <v>#N/A</v>
      </c>
      <c r="AS49" s="204" t="e">
        <f>MATCH(AQ49,'Reference Records'!$F$560:$F$620,1)+ROW(PopulationByCoverage)-1</f>
        <v>#N/A</v>
      </c>
      <c r="AT49" s="253" t="str">
        <f>D49&amp;E49</f>
        <v/>
      </c>
      <c r="AU49" s="253">
        <f t="shared" si="127"/>
        <v>564</v>
      </c>
      <c r="AV49" s="217">
        <f>AV47+'update Helper'!$T$2</f>
        <v>770</v>
      </c>
      <c r="AW49" s="217" t="str">
        <f t="shared" ref="AW49" si="176">CLEAN(IFERROR(LEFT(AZ49, SEARCH(";",AZ49,1)-1),""))</f>
        <v/>
      </c>
      <c r="AX49" s="217" t="str">
        <f t="shared" ref="AX49" si="177">SUBSTITUTE(IFERROR(MID(AZ49, SEARCH(";",AZ49) + 1, SEARCH(";",AZ49,SEARCH(";",AZ49)+1) - SEARCH(";",AZ49) - 1),""),CHAR(10),"")</f>
        <v/>
      </c>
      <c r="AY49" s="312" t="str">
        <f t="shared" ref="AY49" si="178">CLEAN(IFERROR(SUBSTITUTE(RIGHT(AZ49,LEN(AZ49) - SEARCH(";", AZ49, SEARCH(";",AZ49) + 1)),";",""),""))</f>
        <v/>
      </c>
      <c r="AZ49" s="253" t="str">
        <f t="array" ref="AZ49">IFERROR(IF(VLOOKUP(LEFT(D49,255),LEFT('Reference Records'!$C$1:$K$645,255),9,0)=0,"",CONCATENATE(VLOOKUP(LEFT(D49,255),LEFT('Reference Records'!$C$1:$K$645,255),9,0),";")),"")</f>
        <v>;</v>
      </c>
      <c r="BA49" s="510" t="str">
        <f t="shared" ref="BA49" si="179">IF(AND(BM49="Continue",BN49="Continue"),"No Error",IF(AND(BM49&lt;&gt;"Continue",BN49="Continue"),BM49,IF(AND(BN49&lt;&gt;"Continue",BM49="Continue"),BN49,CONCATENATE(BM49,CHAR(10),BN49))))</f>
        <v>No Error</v>
      </c>
      <c r="BB49" s="579" t="str" cm="1">
        <f t="array" ref="BB49">IF(ISBLANK(D49),"Continue",(IF(IFERROR(_xlfn.XMATCH(D49,LEFT('Reference Records'!$C$60:$C$120,32768),0),0)&lt;&gt;0,"Continue","Standard Indicator does not exists")))</f>
        <v>Continue</v>
      </c>
      <c r="BC49" s="579" t="str">
        <f t="shared" ref="BC49" si="180">IF(SUM(BD49:BL50)=0, "Continue", "Please Enter Valid Number Only")</f>
        <v>Continue</v>
      </c>
      <c r="BD49" s="452">
        <f t="shared" si="0"/>
        <v>0</v>
      </c>
      <c r="BE49" s="452">
        <f t="shared" si="1"/>
        <v>0</v>
      </c>
      <c r="BF49" s="452">
        <f t="shared" si="2"/>
        <v>0</v>
      </c>
      <c r="BG49" s="452">
        <f t="shared" si="3"/>
        <v>0</v>
      </c>
      <c r="BH49" s="452">
        <f t="shared" si="4"/>
        <v>0</v>
      </c>
      <c r="BI49" s="452">
        <f t="shared" si="5"/>
        <v>0</v>
      </c>
      <c r="BJ49" s="452">
        <f t="shared" si="6"/>
        <v>0</v>
      </c>
      <c r="BK49" s="452">
        <f t="shared" si="7"/>
        <v>0</v>
      </c>
      <c r="BL49" s="452">
        <f t="shared" si="8"/>
        <v>0</v>
      </c>
      <c r="BM49" s="509" t="str">
        <f>IF(NOT(ISBLANK(D49)),IF(D49&lt;&gt;"",IF(_xlfn.XLOOKUP(D49,'Reference Records'!$C$60:$C$120,'Reference Records'!$A$60:$A$120,0,0,1)=AN49,"Continue","Please select correct Module"),"Continue"),"Continue")</f>
        <v>Continue</v>
      </c>
      <c r="BN49" s="509" t="str">
        <f t="shared" ref="BN49" si="181">IF(AND(BB49="Continue",BC49="Continue"),"Continue",IF(AND(BB49&lt;&gt;"Continue",BC49="Continue"),BB49,IF(AND(BC49&lt;&gt;"Continue",BB49="Continue"),BC49,CONCATENATE(BB49,CHAR(10),BC49))))</f>
        <v>Continue</v>
      </c>
      <c r="BO49" s="201"/>
    </row>
    <row r="50" spans="1:67" s="253" customFormat="1" ht="30" customHeight="1" x14ac:dyDescent="0.35">
      <c r="A50" s="566"/>
      <c r="B50" s="589"/>
      <c r="C50" s="601"/>
      <c r="D50" s="589"/>
      <c r="E50" s="589"/>
      <c r="F50" s="448"/>
      <c r="G50" s="591"/>
      <c r="H50" s="587"/>
      <c r="I50" s="589"/>
      <c r="J50" s="597"/>
      <c r="K50" s="587"/>
      <c r="L50" s="589"/>
      <c r="M50" s="449"/>
      <c r="N50" s="603"/>
      <c r="O50" s="448"/>
      <c r="P50" s="591"/>
      <c r="Q50" s="587"/>
      <c r="R50" s="448"/>
      <c r="S50" s="591"/>
      <c r="T50" s="587"/>
      <c r="U50" s="448"/>
      <c r="V50" s="591"/>
      <c r="W50" s="587"/>
      <c r="X50" s="448"/>
      <c r="Y50" s="591"/>
      <c r="Z50" s="587"/>
      <c r="AA50" s="448"/>
      <c r="AB50" s="591"/>
      <c r="AC50" s="587"/>
      <c r="AD50" s="448"/>
      <c r="AE50" s="591"/>
      <c r="AF50" s="587"/>
      <c r="AG50" s="448"/>
      <c r="AH50" s="591"/>
      <c r="AI50" s="587"/>
      <c r="AJ50" s="448"/>
      <c r="AK50" s="591"/>
      <c r="AL50" s="587"/>
      <c r="AM50" s="589"/>
      <c r="AN50" s="518"/>
      <c r="AV50" s="217"/>
      <c r="AW50" s="217"/>
      <c r="AX50" s="217"/>
      <c r="AY50" s="312"/>
      <c r="BA50" s="510"/>
      <c r="BB50" s="579"/>
      <c r="BC50" s="579"/>
      <c r="BD50" s="452">
        <f t="shared" si="0"/>
        <v>0</v>
      </c>
      <c r="BE50" s="452">
        <f t="shared" si="1"/>
        <v>0</v>
      </c>
      <c r="BF50" s="452">
        <f t="shared" si="2"/>
        <v>0</v>
      </c>
      <c r="BG50" s="452">
        <f t="shared" si="3"/>
        <v>0</v>
      </c>
      <c r="BH50" s="452">
        <f t="shared" si="4"/>
        <v>0</v>
      </c>
      <c r="BI50" s="452">
        <f t="shared" si="5"/>
        <v>0</v>
      </c>
      <c r="BJ50" s="452">
        <f t="shared" si="6"/>
        <v>0</v>
      </c>
      <c r="BK50" s="452">
        <f t="shared" si="7"/>
        <v>0</v>
      </c>
      <c r="BL50" s="452">
        <f t="shared" si="8"/>
        <v>0</v>
      </c>
      <c r="BM50" s="509"/>
      <c r="BN50" s="509"/>
      <c r="BO50" s="201"/>
    </row>
    <row r="51" spans="1:67" s="253" customFormat="1" ht="30" customHeight="1" x14ac:dyDescent="0.35">
      <c r="A51" s="565">
        <v>22</v>
      </c>
      <c r="B51" s="584"/>
      <c r="C51" s="592"/>
      <c r="D51" s="584"/>
      <c r="E51" s="584"/>
      <c r="F51" s="306"/>
      <c r="G51" s="594" t="str">
        <f ca="1">IF(OR(INDIRECT("'update Helper'!D"&amp;AU51)="",F51&lt;&gt;0,F52&lt;&gt;0),IF(IFERROR((F51/F52),"")="","",(F51/F52)),INDIRECT("'update Helper'!D"&amp;AU51)/100)</f>
        <v/>
      </c>
      <c r="H51" s="582"/>
      <c r="I51" s="584"/>
      <c r="J51" s="596" t="str">
        <f>AO51</f>
        <v/>
      </c>
      <c r="K51" s="582"/>
      <c r="L51" s="584"/>
      <c r="M51" s="211"/>
      <c r="N51" s="598"/>
      <c r="O51" s="306"/>
      <c r="P51" s="594" t="str">
        <f ca="1">IF(OR(INDIRECT("'update Helper'!I"&amp;AV51)="",O51&lt;&gt;0,O52&lt;&gt;0),IF(IFERROR((O51/O52),"")="","",(O51/O52)),INDIRECT("'update Helper'!I"&amp;AV51)/100)</f>
        <v/>
      </c>
      <c r="Q51" s="582"/>
      <c r="R51" s="306"/>
      <c r="S51" s="594" t="str">
        <f ca="1">IF(OR(INDIRECT("'update Helper'!I"&amp;AV51+1)="",R51&lt;&gt;0,R52&lt;&gt;0),IF(IFERROR((R51/R52),"")="","",(R51/R52)),INDIRECT("'update Helper'!I"&amp;AV51+1)/100)</f>
        <v/>
      </c>
      <c r="T51" s="582"/>
      <c r="U51" s="306"/>
      <c r="V51" s="594" t="str">
        <f ca="1">IF(OR(INDIRECT("'update Helper'!I"&amp;AV51+2)="",U51&lt;&gt;0,U52&lt;&gt;0),IF(IFERROR((U51/U52),"")="","",(U51/U52)),INDIRECT("'update Helper'!I"&amp;AV51+2)/100)</f>
        <v/>
      </c>
      <c r="W51" s="582"/>
      <c r="X51" s="306"/>
      <c r="Y51" s="594" t="str">
        <f ca="1">IF(OR(INDIRECT("'update Helper'!I"&amp;AV51+3)="",X51&lt;&gt;0,X52&lt;&gt;0),IF(IFERROR((X51/X52),"")="","",(X51/X52)),INDIRECT("'update Helper'!I"&amp;AV51+3)/100)</f>
        <v/>
      </c>
      <c r="Z51" s="582"/>
      <c r="AA51" s="306"/>
      <c r="AB51" s="594" t="str">
        <f ca="1">IF(OR(INDIRECT("'update Helper'!I"&amp;AV51+4)="",AA51&lt;&gt;0,AA52&lt;&gt;0),IF(IFERROR((AA51/AA52),"")="","",(AA51/AA52)),INDIRECT("'update Helper'!I"&amp;AV51+4)/100)</f>
        <v/>
      </c>
      <c r="AC51" s="582"/>
      <c r="AD51" s="306"/>
      <c r="AE51" s="594" t="str">
        <f ca="1">IF(OR(INDIRECT("'update Helper'!I"&amp;AV51+5)="",AD51&lt;&gt;0,AD52&lt;&gt;0),IF(IFERROR((AD51/AD52),"")="","",(AD51/AD52)),INDIRECT("'update Helper'!I"&amp;AV51+5)/100)</f>
        <v/>
      </c>
      <c r="AF51" s="582"/>
      <c r="AG51" s="306"/>
      <c r="AH51" s="580" t="str">
        <f t="shared" ref="AH51" ca="1" si="182">IF(OR(INDIRECT("'update Helper'!I"&amp;AV51+6)="",AG51&lt;&gt;0,AG52&lt;&gt;0),IF(IFERROR((AG51/AG52),"")="","",(AG51/AG52)),INDIRECT("'update Helper'!I"&amp;AV51+6)/100)</f>
        <v/>
      </c>
      <c r="AI51" s="582"/>
      <c r="AJ51" s="306"/>
      <c r="AK51" s="580" t="str">
        <f t="shared" ref="AK51" ca="1" si="183">IF(OR(INDIRECT("'update Helper'!I"&amp;AV51+7)="",AJ51&lt;&gt;0,AJ52&lt;&gt;0),IF(IFERROR((AJ51/AJ52),"")="","",(AJ51/AJ52)),INDIRECT("'update Helper'!I"&amp;AV51+7)/100)</f>
        <v/>
      </c>
      <c r="AL51" s="582"/>
      <c r="AM51" s="584"/>
      <c r="AN51" s="518" t="str">
        <f>IFERROR(IF(VLOOKUP(B51,'Reference Records'!$C$123:$D$159,2,FALSE)=0,"",VLOOKUP(B51,'Reference Records'!$C$123:$D$159,2,FALSE)),"")</f>
        <v/>
      </c>
      <c r="AO51" s="253" t="str">
        <f t="array" ref="AO51">IFERROR(IF(INDEX('Reference Records'!$D$61:$D$120,MATCH(LEFT(D51,255),LEFT('Reference Records'!$C$61:$C$120,255),0))=0,"",INDEX('Reference Records'!$D$61:$D$120,MATCH(LEFT(D51,255),LEFT('Reference Records'!$C$61:$C$120,255),0))),"")</f>
        <v/>
      </c>
      <c r="AP51" s="253" t="str">
        <f>CONCATENATE(D51,E51)</f>
        <v/>
      </c>
      <c r="AQ51" s="204" t="str">
        <f t="array" ref="AQ51">VLOOKUP(LEFT(D51,255),LEFT('Reference Records'!C$60:G354,255),4,0)</f>
        <v/>
      </c>
      <c r="AR51" s="204" t="e">
        <f>MATCH(AQ51,'Reference Records'!$F$560:$F$620,0)+ROW(PopulationByCoverage)-1</f>
        <v>#N/A</v>
      </c>
      <c r="AS51" s="204" t="e">
        <f>MATCH(AQ51,'Reference Records'!$F$560:$F$620,1)+ROW(PopulationByCoverage)-1</f>
        <v>#N/A</v>
      </c>
      <c r="AT51" s="253" t="str">
        <f>D51&amp;E51</f>
        <v/>
      </c>
      <c r="AU51" s="253">
        <f t="shared" si="127"/>
        <v>565</v>
      </c>
      <c r="AV51" s="217">
        <f>AV49+'update Helper'!$T$2</f>
        <v>778</v>
      </c>
      <c r="AW51" s="217" t="str">
        <f t="shared" ref="AW51" si="184">CLEAN(IFERROR(LEFT(AZ51, SEARCH(";",AZ51,1)-1),""))</f>
        <v/>
      </c>
      <c r="AX51" s="217" t="str">
        <f t="shared" ref="AX51" si="185">SUBSTITUTE(IFERROR(MID(AZ51, SEARCH(";",AZ51) + 1, SEARCH(";",AZ51,SEARCH(";",AZ51)+1) - SEARCH(";",AZ51) - 1),""),CHAR(10),"")</f>
        <v/>
      </c>
      <c r="AY51" s="312" t="str">
        <f t="shared" ref="AY51" si="186">CLEAN(IFERROR(SUBSTITUTE(RIGHT(AZ51,LEN(AZ51) - SEARCH(";", AZ51, SEARCH(";",AZ51) + 1)),";",""),""))</f>
        <v/>
      </c>
      <c r="AZ51" s="253" t="str">
        <f t="array" ref="AZ51">IFERROR(IF(VLOOKUP(LEFT(D51,255),LEFT('Reference Records'!$C$1:$K$645,255),9,0)=0,"",CONCATENATE(VLOOKUP(LEFT(D51,255),LEFT('Reference Records'!$C$1:$K$645,255),9,0),";")),"")</f>
        <v>;</v>
      </c>
      <c r="BA51" s="510" t="str">
        <f t="shared" ref="BA51" si="187">IF(AND(BM51="Continue",BN51="Continue"),"No Error",IF(AND(BM51&lt;&gt;"Continue",BN51="Continue"),BM51,IF(AND(BN51&lt;&gt;"Continue",BM51="Continue"),BN51,CONCATENATE(BM51,CHAR(10),BN51))))</f>
        <v>No Error</v>
      </c>
      <c r="BB51" s="579" t="str" cm="1">
        <f t="array" ref="BB51">IF(ISBLANK(D51),"Continue",(IF(IFERROR(_xlfn.XMATCH(D51,LEFT('Reference Records'!$C$60:$C$120,32768),0),0)&lt;&gt;0,"Continue","Standard Indicator does not exists")))</f>
        <v>Continue</v>
      </c>
      <c r="BC51" s="579" t="str">
        <f t="shared" ref="BC51" si="188">IF(SUM(BD51:BL52)=0, "Continue", "Please Enter Valid Number Only")</f>
        <v>Continue</v>
      </c>
      <c r="BD51" s="452">
        <f t="shared" si="0"/>
        <v>0</v>
      </c>
      <c r="BE51" s="452">
        <f t="shared" si="1"/>
        <v>0</v>
      </c>
      <c r="BF51" s="452">
        <f t="shared" si="2"/>
        <v>0</v>
      </c>
      <c r="BG51" s="452">
        <f t="shared" si="3"/>
        <v>0</v>
      </c>
      <c r="BH51" s="452">
        <f t="shared" si="4"/>
        <v>0</v>
      </c>
      <c r="BI51" s="452">
        <f t="shared" si="5"/>
        <v>0</v>
      </c>
      <c r="BJ51" s="452">
        <f t="shared" si="6"/>
        <v>0</v>
      </c>
      <c r="BK51" s="452">
        <f t="shared" si="7"/>
        <v>0</v>
      </c>
      <c r="BL51" s="452">
        <f t="shared" si="8"/>
        <v>0</v>
      </c>
      <c r="BM51" s="509" t="str">
        <f>IF(NOT(ISBLANK(D51)),IF(D51&lt;&gt;"",IF(_xlfn.XLOOKUP(D51,'Reference Records'!$C$60:$C$120,'Reference Records'!$A$60:$A$120,0,0,1)=AN51,"Continue","Please select correct Module"),"Continue"),"Continue")</f>
        <v>Continue</v>
      </c>
      <c r="BN51" s="509" t="str">
        <f t="shared" ref="BN51" si="189">IF(AND(BB51="Continue",BC51="Continue"),"Continue",IF(AND(BB51&lt;&gt;"Continue",BC51="Continue"),BB51,IF(AND(BC51&lt;&gt;"Continue",BB51="Continue"),BC51,CONCATENATE(BB51,CHAR(10),BC51))))</f>
        <v>Continue</v>
      </c>
      <c r="BO51" s="201"/>
    </row>
    <row r="52" spans="1:67" s="253" customFormat="1" ht="30" customHeight="1" x14ac:dyDescent="0.35">
      <c r="A52" s="566"/>
      <c r="B52" s="585"/>
      <c r="C52" s="593"/>
      <c r="D52" s="585"/>
      <c r="E52" s="585"/>
      <c r="F52" s="306"/>
      <c r="G52" s="595"/>
      <c r="H52" s="583"/>
      <c r="I52" s="585"/>
      <c r="J52" s="597"/>
      <c r="K52" s="583"/>
      <c r="L52" s="585"/>
      <c r="M52" s="313"/>
      <c r="N52" s="599"/>
      <c r="O52" s="306"/>
      <c r="P52" s="595"/>
      <c r="Q52" s="583"/>
      <c r="R52" s="306"/>
      <c r="S52" s="595"/>
      <c r="T52" s="583"/>
      <c r="U52" s="306"/>
      <c r="V52" s="595"/>
      <c r="W52" s="583"/>
      <c r="X52" s="306"/>
      <c r="Y52" s="595"/>
      <c r="Z52" s="583"/>
      <c r="AA52" s="306"/>
      <c r="AB52" s="595"/>
      <c r="AC52" s="583"/>
      <c r="AD52" s="306"/>
      <c r="AE52" s="595"/>
      <c r="AF52" s="583"/>
      <c r="AG52" s="306"/>
      <c r="AH52" s="581"/>
      <c r="AI52" s="583"/>
      <c r="AJ52" s="306"/>
      <c r="AK52" s="581"/>
      <c r="AL52" s="583"/>
      <c r="AM52" s="585"/>
      <c r="AN52" s="518"/>
      <c r="AV52" s="217"/>
      <c r="AW52" s="217"/>
      <c r="AX52" s="217"/>
      <c r="AY52" s="312"/>
      <c r="BA52" s="510"/>
      <c r="BB52" s="579"/>
      <c r="BC52" s="579"/>
      <c r="BD52" s="452">
        <f t="shared" si="0"/>
        <v>0</v>
      </c>
      <c r="BE52" s="452">
        <f t="shared" si="1"/>
        <v>0</v>
      </c>
      <c r="BF52" s="452">
        <f t="shared" si="2"/>
        <v>0</v>
      </c>
      <c r="BG52" s="452">
        <f t="shared" si="3"/>
        <v>0</v>
      </c>
      <c r="BH52" s="452">
        <f t="shared" si="4"/>
        <v>0</v>
      </c>
      <c r="BI52" s="452">
        <f t="shared" si="5"/>
        <v>0</v>
      </c>
      <c r="BJ52" s="452">
        <f t="shared" si="6"/>
        <v>0</v>
      </c>
      <c r="BK52" s="452">
        <f t="shared" si="7"/>
        <v>0</v>
      </c>
      <c r="BL52" s="452">
        <f t="shared" si="8"/>
        <v>0</v>
      </c>
      <c r="BM52" s="509"/>
      <c r="BN52" s="509"/>
      <c r="BO52" s="201"/>
    </row>
    <row r="53" spans="1:67" s="253" customFormat="1" ht="30" customHeight="1" x14ac:dyDescent="0.35">
      <c r="A53" s="565">
        <v>23</v>
      </c>
      <c r="B53" s="588"/>
      <c r="C53" s="600"/>
      <c r="D53" s="588"/>
      <c r="E53" s="588"/>
      <c r="F53" s="448"/>
      <c r="G53" s="590" t="str">
        <f ca="1">IF(OR(INDIRECT("'update Helper'!D"&amp;AU53)="",F53&lt;&gt;0,F54&lt;&gt;0),IF(IFERROR((F53/F54),"")="","",(F53/F54)),INDIRECT("'update Helper'!D"&amp;AU53)/100)</f>
        <v/>
      </c>
      <c r="H53" s="586"/>
      <c r="I53" s="588"/>
      <c r="J53" s="596" t="str">
        <f>AO53</f>
        <v/>
      </c>
      <c r="K53" s="586"/>
      <c r="L53" s="588"/>
      <c r="M53" s="447"/>
      <c r="N53" s="602"/>
      <c r="O53" s="448"/>
      <c r="P53" s="590" t="str">
        <f ca="1">IF(OR(INDIRECT("'update Helper'!I"&amp;AV53)="",O53&lt;&gt;0,O54&lt;&gt;0),IF(IFERROR((O53/O54),"")="","",(O53/O54)),INDIRECT("'update Helper'!I"&amp;AV53)/100)</f>
        <v/>
      </c>
      <c r="Q53" s="586"/>
      <c r="R53" s="448"/>
      <c r="S53" s="590" t="str">
        <f ca="1">IF(OR(INDIRECT("'update Helper'!I"&amp;AV53+1)="",R53&lt;&gt;0,R54&lt;&gt;0),IF(IFERROR((R53/R54),"")="","",(R53/R54)),INDIRECT("'update Helper'!I"&amp;AV53+1)/100)</f>
        <v/>
      </c>
      <c r="T53" s="586"/>
      <c r="U53" s="448"/>
      <c r="V53" s="590" t="str">
        <f ca="1">IF(OR(INDIRECT("'update Helper'!I"&amp;AV53+2)="",U53&lt;&gt;0,U54&lt;&gt;0),IF(IFERROR((U53/U54),"")="","",(U53/U54)),INDIRECT("'update Helper'!I"&amp;AV53+2)/100)</f>
        <v/>
      </c>
      <c r="W53" s="586"/>
      <c r="X53" s="448"/>
      <c r="Y53" s="590" t="str">
        <f ca="1">IF(OR(INDIRECT("'update Helper'!I"&amp;AV53+3)="",X53&lt;&gt;0,X54&lt;&gt;0),IF(IFERROR((X53/X54),"")="","",(X53/X54)),INDIRECT("'update Helper'!I"&amp;AV53+3)/100)</f>
        <v/>
      </c>
      <c r="Z53" s="586"/>
      <c r="AA53" s="448"/>
      <c r="AB53" s="590" t="str">
        <f ca="1">IF(OR(INDIRECT("'update Helper'!I"&amp;AV53+4)="",AA53&lt;&gt;0,AA54&lt;&gt;0),IF(IFERROR((AA53/AA54),"")="","",(AA53/AA54)),INDIRECT("'update Helper'!I"&amp;AV53+4)/100)</f>
        <v/>
      </c>
      <c r="AC53" s="586"/>
      <c r="AD53" s="448"/>
      <c r="AE53" s="590" t="str">
        <f ca="1">IF(OR(INDIRECT("'update Helper'!I"&amp;AV53+5)="",AD53&lt;&gt;0,AD54&lt;&gt;0),IF(IFERROR((AD53/AD54),"")="","",(AD53/AD54)),INDIRECT("'update Helper'!I"&amp;AV53+5)/100)</f>
        <v/>
      </c>
      <c r="AF53" s="586"/>
      <c r="AG53" s="448"/>
      <c r="AH53" s="590" t="str">
        <f t="shared" ref="AH53" ca="1" si="190">IF(OR(INDIRECT("'update Helper'!I"&amp;AV53+6)="",AG53&lt;&gt;0,AG54&lt;&gt;0),IF(IFERROR((AG53/AG54),"")="","",(AG53/AG54)),INDIRECT("'update Helper'!I"&amp;AV53+6)/100)</f>
        <v/>
      </c>
      <c r="AI53" s="586"/>
      <c r="AJ53" s="448"/>
      <c r="AK53" s="590" t="str">
        <f t="shared" ref="AK53" ca="1" si="191">IF(OR(INDIRECT("'update Helper'!I"&amp;AV53+7)="",AJ53&lt;&gt;0,AJ54&lt;&gt;0),IF(IFERROR((AJ53/AJ54),"")="","",(AJ53/AJ54)),INDIRECT("'update Helper'!I"&amp;AV53+7)/100)</f>
        <v/>
      </c>
      <c r="AL53" s="586"/>
      <c r="AM53" s="588"/>
      <c r="AN53" s="518" t="str">
        <f>IFERROR(IF(VLOOKUP(B53,'Reference Records'!$C$123:$D$159,2,FALSE)=0,"",VLOOKUP(B53,'Reference Records'!$C$123:$D$159,2,FALSE)),"")</f>
        <v/>
      </c>
      <c r="AO53" s="253" t="str">
        <f t="array" ref="AO53">IFERROR(IF(INDEX('Reference Records'!$D$61:$D$120,MATCH(LEFT(D53,255),LEFT('Reference Records'!$C$61:$C$120,255),0))=0,"",INDEX('Reference Records'!$D$61:$D$120,MATCH(LEFT(D53,255),LEFT('Reference Records'!$C$61:$C$120,255),0))),"")</f>
        <v/>
      </c>
      <c r="AP53" s="253" t="str">
        <f>CONCATENATE(D53,E53)</f>
        <v/>
      </c>
      <c r="AQ53" s="204" t="str">
        <f t="array" ref="AQ53">VLOOKUP(LEFT(D53,255),LEFT('Reference Records'!C$60:G356,255),4,0)</f>
        <v/>
      </c>
      <c r="AR53" s="204" t="e">
        <f>MATCH(AQ53,'Reference Records'!$F$560:$F$620,0)+ROW(PopulationByCoverage)-1</f>
        <v>#N/A</v>
      </c>
      <c r="AS53" s="204" t="e">
        <f>MATCH(AQ53,'Reference Records'!$F$560:$F$620,1)+ROW(PopulationByCoverage)-1</f>
        <v>#N/A</v>
      </c>
      <c r="AT53" s="253" t="str">
        <f>D53&amp;E53</f>
        <v/>
      </c>
      <c r="AU53" s="253">
        <f t="shared" si="127"/>
        <v>566</v>
      </c>
      <c r="AV53" s="217">
        <f>AV51+'update Helper'!$T$2</f>
        <v>786</v>
      </c>
      <c r="AW53" s="217" t="str">
        <f t="shared" ref="AW53" si="192">CLEAN(IFERROR(LEFT(AZ53, SEARCH(";",AZ53,1)-1),""))</f>
        <v/>
      </c>
      <c r="AX53" s="217" t="str">
        <f t="shared" ref="AX53" si="193">SUBSTITUTE(IFERROR(MID(AZ53, SEARCH(";",AZ53) + 1, SEARCH(";",AZ53,SEARCH(";",AZ53)+1) - SEARCH(";",AZ53) - 1),""),CHAR(10),"")</f>
        <v/>
      </c>
      <c r="AY53" s="312" t="str">
        <f t="shared" ref="AY53" si="194">CLEAN(IFERROR(SUBSTITUTE(RIGHT(AZ53,LEN(AZ53) - SEARCH(";", AZ53, SEARCH(";",AZ53) + 1)),";",""),""))</f>
        <v/>
      </c>
      <c r="AZ53" s="253" t="str">
        <f t="array" ref="AZ53">IFERROR(IF(VLOOKUP(LEFT(D53,255),LEFT('Reference Records'!$C$1:$K$645,255),9,0)=0,"",CONCATENATE(VLOOKUP(LEFT(D53,255),LEFT('Reference Records'!$C$1:$K$645,255),9,0),";")),"")</f>
        <v>;</v>
      </c>
      <c r="BA53" s="510" t="str">
        <f t="shared" ref="BA53" si="195">IF(AND(BM53="Continue",BN53="Continue"),"No Error",IF(AND(BM53&lt;&gt;"Continue",BN53="Continue"),BM53,IF(AND(BN53&lt;&gt;"Continue",BM53="Continue"),BN53,CONCATENATE(BM53,CHAR(10),BN53))))</f>
        <v>No Error</v>
      </c>
      <c r="BB53" s="579" t="str" cm="1">
        <f t="array" ref="BB53">IF(ISBLANK(D53),"Continue",(IF(IFERROR(_xlfn.XMATCH(D53,LEFT('Reference Records'!$C$60:$C$120,32768),0),0)&lt;&gt;0,"Continue","Standard Indicator does not exists")))</f>
        <v>Continue</v>
      </c>
      <c r="BC53" s="579" t="str">
        <f t="shared" ref="BC53" si="196">IF(SUM(BD53:BL54)=0, "Continue", "Please Enter Valid Number Only")</f>
        <v>Continue</v>
      </c>
      <c r="BD53" s="452">
        <f t="shared" si="0"/>
        <v>0</v>
      </c>
      <c r="BE53" s="452">
        <f t="shared" si="1"/>
        <v>0</v>
      </c>
      <c r="BF53" s="452">
        <f t="shared" si="2"/>
        <v>0</v>
      </c>
      <c r="BG53" s="452">
        <f t="shared" si="3"/>
        <v>0</v>
      </c>
      <c r="BH53" s="452">
        <f t="shared" si="4"/>
        <v>0</v>
      </c>
      <c r="BI53" s="452">
        <f t="shared" si="5"/>
        <v>0</v>
      </c>
      <c r="BJ53" s="452">
        <f t="shared" si="6"/>
        <v>0</v>
      </c>
      <c r="BK53" s="452">
        <f t="shared" si="7"/>
        <v>0</v>
      </c>
      <c r="BL53" s="452">
        <f t="shared" si="8"/>
        <v>0</v>
      </c>
      <c r="BM53" s="509" t="str">
        <f>IF(NOT(ISBLANK(D53)),IF(D53&lt;&gt;"",IF(_xlfn.XLOOKUP(D53,'Reference Records'!$C$60:$C$120,'Reference Records'!$A$60:$A$120,0,0,1)=AN53,"Continue","Please select correct Module"),"Continue"),"Continue")</f>
        <v>Continue</v>
      </c>
      <c r="BN53" s="509" t="str">
        <f t="shared" ref="BN53" si="197">IF(AND(BB53="Continue",BC53="Continue"),"Continue",IF(AND(BB53&lt;&gt;"Continue",BC53="Continue"),BB53,IF(AND(BC53&lt;&gt;"Continue",BB53="Continue"),BC53,CONCATENATE(BB53,CHAR(10),BC53))))</f>
        <v>Continue</v>
      </c>
      <c r="BO53" s="201"/>
    </row>
    <row r="54" spans="1:67" s="253" customFormat="1" ht="30" customHeight="1" x14ac:dyDescent="0.35">
      <c r="A54" s="566"/>
      <c r="B54" s="589"/>
      <c r="C54" s="601"/>
      <c r="D54" s="589"/>
      <c r="E54" s="589"/>
      <c r="F54" s="448"/>
      <c r="G54" s="591"/>
      <c r="H54" s="587"/>
      <c r="I54" s="589"/>
      <c r="J54" s="597"/>
      <c r="K54" s="587"/>
      <c r="L54" s="589"/>
      <c r="M54" s="449"/>
      <c r="N54" s="603"/>
      <c r="O54" s="448"/>
      <c r="P54" s="591"/>
      <c r="Q54" s="587"/>
      <c r="R54" s="448"/>
      <c r="S54" s="591"/>
      <c r="T54" s="587"/>
      <c r="U54" s="448"/>
      <c r="V54" s="591"/>
      <c r="W54" s="587"/>
      <c r="X54" s="448"/>
      <c r="Y54" s="591"/>
      <c r="Z54" s="587"/>
      <c r="AA54" s="448"/>
      <c r="AB54" s="591"/>
      <c r="AC54" s="587"/>
      <c r="AD54" s="448"/>
      <c r="AE54" s="591"/>
      <c r="AF54" s="587"/>
      <c r="AG54" s="448"/>
      <c r="AH54" s="591"/>
      <c r="AI54" s="587"/>
      <c r="AJ54" s="448"/>
      <c r="AK54" s="591"/>
      <c r="AL54" s="587"/>
      <c r="AM54" s="589"/>
      <c r="AN54" s="518"/>
      <c r="AV54" s="217"/>
      <c r="AW54" s="217"/>
      <c r="AX54" s="217"/>
      <c r="AY54" s="312"/>
      <c r="BA54" s="510"/>
      <c r="BB54" s="579"/>
      <c r="BC54" s="579"/>
      <c r="BD54" s="452">
        <f t="shared" si="0"/>
        <v>0</v>
      </c>
      <c r="BE54" s="452">
        <f t="shared" si="1"/>
        <v>0</v>
      </c>
      <c r="BF54" s="452">
        <f t="shared" si="2"/>
        <v>0</v>
      </c>
      <c r="BG54" s="452">
        <f t="shared" si="3"/>
        <v>0</v>
      </c>
      <c r="BH54" s="452">
        <f t="shared" si="4"/>
        <v>0</v>
      </c>
      <c r="BI54" s="452">
        <f t="shared" si="5"/>
        <v>0</v>
      </c>
      <c r="BJ54" s="452">
        <f t="shared" si="6"/>
        <v>0</v>
      </c>
      <c r="BK54" s="452">
        <f t="shared" si="7"/>
        <v>0</v>
      </c>
      <c r="BL54" s="452">
        <f t="shared" si="8"/>
        <v>0</v>
      </c>
      <c r="BM54" s="509"/>
      <c r="BN54" s="509"/>
      <c r="BO54" s="201"/>
    </row>
    <row r="55" spans="1:67" s="253" customFormat="1" ht="30" customHeight="1" x14ac:dyDescent="0.35">
      <c r="A55" s="565">
        <v>24</v>
      </c>
      <c r="B55" s="584"/>
      <c r="C55" s="592"/>
      <c r="D55" s="584"/>
      <c r="E55" s="584"/>
      <c r="F55" s="306"/>
      <c r="G55" s="594" t="str">
        <f ca="1">IF(OR(INDIRECT("'update Helper'!D"&amp;AU55)="",F55&lt;&gt;0,F56&lt;&gt;0),IF(IFERROR((F55/F56),"")="","",(F55/F56)),INDIRECT("'update Helper'!D"&amp;AU55)/100)</f>
        <v/>
      </c>
      <c r="H55" s="582"/>
      <c r="I55" s="584"/>
      <c r="J55" s="596" t="str">
        <f>AO55</f>
        <v/>
      </c>
      <c r="K55" s="582"/>
      <c r="L55" s="584"/>
      <c r="M55" s="211"/>
      <c r="N55" s="598"/>
      <c r="O55" s="306"/>
      <c r="P55" s="594" t="str">
        <f ca="1">IF(OR(INDIRECT("'update Helper'!I"&amp;AV55)="",O55&lt;&gt;0,O56&lt;&gt;0),IF(IFERROR((O55/O56),"")="","",(O55/O56)),INDIRECT("'update Helper'!I"&amp;AV55)/100)</f>
        <v/>
      </c>
      <c r="Q55" s="582"/>
      <c r="R55" s="306"/>
      <c r="S55" s="594" t="str">
        <f ca="1">IF(OR(INDIRECT("'update Helper'!I"&amp;AV55+1)="",R55&lt;&gt;0,R56&lt;&gt;0),IF(IFERROR((R55/R56),"")="","",(R55/R56)),INDIRECT("'update Helper'!I"&amp;AV55+1)/100)</f>
        <v/>
      </c>
      <c r="T55" s="582"/>
      <c r="U55" s="306"/>
      <c r="V55" s="594" t="str">
        <f ca="1">IF(OR(INDIRECT("'update Helper'!I"&amp;AV55+2)="",U55&lt;&gt;0,U56&lt;&gt;0),IF(IFERROR((U55/U56),"")="","",(U55/U56)),INDIRECT("'update Helper'!I"&amp;AV55+2)/100)</f>
        <v/>
      </c>
      <c r="W55" s="582"/>
      <c r="X55" s="306"/>
      <c r="Y55" s="594" t="str">
        <f ca="1">IF(OR(INDIRECT("'update Helper'!I"&amp;AV55+3)="",X55&lt;&gt;0,X56&lt;&gt;0),IF(IFERROR((X55/X56),"")="","",(X55/X56)),INDIRECT("'update Helper'!I"&amp;AV55+3)/100)</f>
        <v/>
      </c>
      <c r="Z55" s="582"/>
      <c r="AA55" s="306"/>
      <c r="AB55" s="594" t="str">
        <f ca="1">IF(OR(INDIRECT("'update Helper'!I"&amp;AV55+4)="",AA55&lt;&gt;0,AA56&lt;&gt;0),IF(IFERROR((AA55/AA56),"")="","",(AA55/AA56)),INDIRECT("'update Helper'!I"&amp;AV55+4)/100)</f>
        <v/>
      </c>
      <c r="AC55" s="582"/>
      <c r="AD55" s="306"/>
      <c r="AE55" s="594" t="str">
        <f ca="1">IF(OR(INDIRECT("'update Helper'!I"&amp;AV55+5)="",AD55&lt;&gt;0,AD56&lt;&gt;0),IF(IFERROR((AD55/AD56),"")="","",(AD55/AD56)),INDIRECT("'update Helper'!I"&amp;AV55+5)/100)</f>
        <v/>
      </c>
      <c r="AF55" s="582"/>
      <c r="AG55" s="306"/>
      <c r="AH55" s="580" t="str">
        <f t="shared" ref="AH55" ca="1" si="198">IF(OR(INDIRECT("'update Helper'!I"&amp;AV55+6)="",AG55&lt;&gt;0,AG56&lt;&gt;0),IF(IFERROR((AG55/AG56),"")="","",(AG55/AG56)),INDIRECT("'update Helper'!I"&amp;AV55+6)/100)</f>
        <v/>
      </c>
      <c r="AI55" s="582"/>
      <c r="AJ55" s="306"/>
      <c r="AK55" s="580" t="str">
        <f t="shared" ref="AK55" ca="1" si="199">IF(OR(INDIRECT("'update Helper'!I"&amp;AV55+7)="",AJ55&lt;&gt;0,AJ56&lt;&gt;0),IF(IFERROR((AJ55/AJ56),"")="","",(AJ55/AJ56)),INDIRECT("'update Helper'!I"&amp;AV55+7)/100)</f>
        <v/>
      </c>
      <c r="AL55" s="582"/>
      <c r="AM55" s="584"/>
      <c r="AN55" s="518" t="str">
        <f>IFERROR(IF(VLOOKUP(B55,'Reference Records'!$C$123:$D$159,2,FALSE)=0,"",VLOOKUP(B55,'Reference Records'!$C$123:$D$159,2,FALSE)),"")</f>
        <v/>
      </c>
      <c r="AO55" s="253" t="str">
        <f t="array" ref="AO55">IFERROR(IF(INDEX('Reference Records'!$D$61:$D$120,MATCH(LEFT(D55,255),LEFT('Reference Records'!$C$61:$C$120,255),0))=0,"",INDEX('Reference Records'!$D$61:$D$120,MATCH(LEFT(D55,255),LEFT('Reference Records'!$C$61:$C$120,255),0))),"")</f>
        <v/>
      </c>
      <c r="AP55" s="253" t="str">
        <f>CONCATENATE(D55,E55)</f>
        <v/>
      </c>
      <c r="AQ55" s="204" t="str">
        <f t="array" ref="AQ55">VLOOKUP(LEFT(D55,255),LEFT('Reference Records'!C$60:G358,255),4,0)</f>
        <v/>
      </c>
      <c r="AR55" s="204" t="e">
        <f>MATCH(AQ55,'Reference Records'!$F$560:$F$620,0)+ROW(PopulationByCoverage)-1</f>
        <v>#N/A</v>
      </c>
      <c r="AS55" s="204" t="e">
        <f>MATCH(AQ55,'Reference Records'!$F$560:$F$620,1)+ROW(PopulationByCoverage)-1</f>
        <v>#N/A</v>
      </c>
      <c r="AT55" s="253" t="str">
        <f>D55&amp;E55</f>
        <v/>
      </c>
      <c r="AU55" s="253">
        <f t="shared" si="127"/>
        <v>567</v>
      </c>
      <c r="AV55" s="217">
        <f>AV53+'update Helper'!$T$2</f>
        <v>794</v>
      </c>
      <c r="AW55" s="217" t="str">
        <f t="shared" ref="AW55" si="200">CLEAN(IFERROR(LEFT(AZ55, SEARCH(";",AZ55,1)-1),""))</f>
        <v/>
      </c>
      <c r="AX55" s="217" t="str">
        <f t="shared" ref="AX55" si="201">SUBSTITUTE(IFERROR(MID(AZ55, SEARCH(";",AZ55) + 1, SEARCH(";",AZ55,SEARCH(";",AZ55)+1) - SEARCH(";",AZ55) - 1),""),CHAR(10),"")</f>
        <v/>
      </c>
      <c r="AY55" s="312" t="str">
        <f t="shared" ref="AY55" si="202">CLEAN(IFERROR(SUBSTITUTE(RIGHT(AZ55,LEN(AZ55) - SEARCH(";", AZ55, SEARCH(";",AZ55) + 1)),";",""),""))</f>
        <v/>
      </c>
      <c r="AZ55" s="253" t="str">
        <f t="array" ref="AZ55">IFERROR(IF(VLOOKUP(LEFT(D55,255),LEFT('Reference Records'!$C$1:$K$645,255),9,0)=0,"",CONCATENATE(VLOOKUP(LEFT(D55,255),LEFT('Reference Records'!$C$1:$K$645,255),9,0),";")),"")</f>
        <v>;</v>
      </c>
      <c r="BA55" s="510" t="str">
        <f t="shared" ref="BA55" si="203">IF(AND(BM55="Continue",BN55="Continue"),"No Error",IF(AND(BM55&lt;&gt;"Continue",BN55="Continue"),BM55,IF(AND(BN55&lt;&gt;"Continue",BM55="Continue"),BN55,CONCATENATE(BM55,CHAR(10),BN55))))</f>
        <v>No Error</v>
      </c>
      <c r="BB55" s="579" t="str" cm="1">
        <f t="array" ref="BB55">IF(ISBLANK(D55),"Continue",(IF(IFERROR(_xlfn.XMATCH(D55,LEFT('Reference Records'!$C$60:$C$120,32768),0),0)&lt;&gt;0,"Continue","Standard Indicator does not exists")))</f>
        <v>Continue</v>
      </c>
      <c r="BC55" s="579" t="str">
        <f t="shared" ref="BC55" si="204">IF(SUM(BD55:BL56)=0, "Continue", "Please Enter Valid Number Only")</f>
        <v>Continue</v>
      </c>
      <c r="BD55" s="452">
        <f t="shared" si="0"/>
        <v>0</v>
      </c>
      <c r="BE55" s="452">
        <f t="shared" si="1"/>
        <v>0</v>
      </c>
      <c r="BF55" s="452">
        <f t="shared" si="2"/>
        <v>0</v>
      </c>
      <c r="BG55" s="452">
        <f t="shared" si="3"/>
        <v>0</v>
      </c>
      <c r="BH55" s="452">
        <f t="shared" si="4"/>
        <v>0</v>
      </c>
      <c r="BI55" s="452">
        <f t="shared" si="5"/>
        <v>0</v>
      </c>
      <c r="BJ55" s="452">
        <f t="shared" si="6"/>
        <v>0</v>
      </c>
      <c r="BK55" s="452">
        <f t="shared" si="7"/>
        <v>0</v>
      </c>
      <c r="BL55" s="452">
        <f t="shared" si="8"/>
        <v>0</v>
      </c>
      <c r="BM55" s="509" t="str">
        <f>IF(NOT(ISBLANK(D55)),IF(D55&lt;&gt;"",IF(_xlfn.XLOOKUP(D55,'Reference Records'!$C$60:$C$120,'Reference Records'!$A$60:$A$120,0,0,1)=AN55,"Continue","Please select correct Module"),"Continue"),"Continue")</f>
        <v>Continue</v>
      </c>
      <c r="BN55" s="509" t="str">
        <f t="shared" ref="BN55" si="205">IF(AND(BB55="Continue",BC55="Continue"),"Continue",IF(AND(BB55&lt;&gt;"Continue",BC55="Continue"),BB55,IF(AND(BC55&lt;&gt;"Continue",BB55="Continue"),BC55,CONCATENATE(BB55,CHAR(10),BC55))))</f>
        <v>Continue</v>
      </c>
      <c r="BO55" s="201"/>
    </row>
    <row r="56" spans="1:67" s="253" customFormat="1" ht="30" customHeight="1" x14ac:dyDescent="0.35">
      <c r="A56" s="566"/>
      <c r="B56" s="585"/>
      <c r="C56" s="593"/>
      <c r="D56" s="585"/>
      <c r="E56" s="585"/>
      <c r="F56" s="306"/>
      <c r="G56" s="595"/>
      <c r="H56" s="583"/>
      <c r="I56" s="585"/>
      <c r="J56" s="597"/>
      <c r="K56" s="583"/>
      <c r="L56" s="585"/>
      <c r="M56" s="313"/>
      <c r="N56" s="599"/>
      <c r="O56" s="306"/>
      <c r="P56" s="595"/>
      <c r="Q56" s="583"/>
      <c r="R56" s="306"/>
      <c r="S56" s="595"/>
      <c r="T56" s="583"/>
      <c r="U56" s="306"/>
      <c r="V56" s="595"/>
      <c r="W56" s="583"/>
      <c r="X56" s="306"/>
      <c r="Y56" s="595"/>
      <c r="Z56" s="583"/>
      <c r="AA56" s="306"/>
      <c r="AB56" s="595"/>
      <c r="AC56" s="583"/>
      <c r="AD56" s="306"/>
      <c r="AE56" s="595"/>
      <c r="AF56" s="583"/>
      <c r="AG56" s="306"/>
      <c r="AH56" s="581"/>
      <c r="AI56" s="583"/>
      <c r="AJ56" s="306"/>
      <c r="AK56" s="581"/>
      <c r="AL56" s="583"/>
      <c r="AM56" s="585"/>
      <c r="AN56" s="518"/>
      <c r="AV56" s="217"/>
      <c r="AW56" s="217"/>
      <c r="AX56" s="217"/>
      <c r="AY56" s="312"/>
      <c r="BA56" s="510"/>
      <c r="BB56" s="579"/>
      <c r="BC56" s="579"/>
      <c r="BD56" s="452">
        <f t="shared" si="0"/>
        <v>0</v>
      </c>
      <c r="BE56" s="452">
        <f t="shared" si="1"/>
        <v>0</v>
      </c>
      <c r="BF56" s="452">
        <f t="shared" si="2"/>
        <v>0</v>
      </c>
      <c r="BG56" s="452">
        <f t="shared" si="3"/>
        <v>0</v>
      </c>
      <c r="BH56" s="452">
        <f t="shared" si="4"/>
        <v>0</v>
      </c>
      <c r="BI56" s="452">
        <f t="shared" si="5"/>
        <v>0</v>
      </c>
      <c r="BJ56" s="452">
        <f t="shared" si="6"/>
        <v>0</v>
      </c>
      <c r="BK56" s="452">
        <f t="shared" si="7"/>
        <v>0</v>
      </c>
      <c r="BL56" s="452">
        <f t="shared" si="8"/>
        <v>0</v>
      </c>
      <c r="BM56" s="509"/>
      <c r="BN56" s="509"/>
      <c r="BO56" s="201"/>
    </row>
    <row r="57" spans="1:67" s="253" customFormat="1" ht="30" customHeight="1" x14ac:dyDescent="0.35">
      <c r="A57" s="565">
        <v>25</v>
      </c>
      <c r="B57" s="588"/>
      <c r="C57" s="600"/>
      <c r="D57" s="588"/>
      <c r="E57" s="588"/>
      <c r="F57" s="448"/>
      <c r="G57" s="590" t="str">
        <f ca="1">IF(OR(INDIRECT("'update Helper'!D"&amp;AU57)="",F57&lt;&gt;0,F58&lt;&gt;0),IF(IFERROR((F57/F58),"")="","",(F57/F58)),INDIRECT("'update Helper'!D"&amp;AU57)/100)</f>
        <v/>
      </c>
      <c r="H57" s="586"/>
      <c r="I57" s="588"/>
      <c r="J57" s="596" t="str">
        <f>AO57</f>
        <v/>
      </c>
      <c r="K57" s="586"/>
      <c r="L57" s="588"/>
      <c r="M57" s="447"/>
      <c r="N57" s="602"/>
      <c r="O57" s="448"/>
      <c r="P57" s="590" t="str">
        <f ca="1">IF(OR(INDIRECT("'update Helper'!I"&amp;AV57)="",O57&lt;&gt;0,O58&lt;&gt;0),IF(IFERROR((O57/O58),"")="","",(O57/O58)),INDIRECT("'update Helper'!I"&amp;AV57)/100)</f>
        <v/>
      </c>
      <c r="Q57" s="586"/>
      <c r="R57" s="448"/>
      <c r="S57" s="590" t="str">
        <f ca="1">IF(OR(INDIRECT("'update Helper'!I"&amp;AV57+1)="",R57&lt;&gt;0,R58&lt;&gt;0),IF(IFERROR((R57/R58),"")="","",(R57/R58)),INDIRECT("'update Helper'!I"&amp;AV57+1)/100)</f>
        <v/>
      </c>
      <c r="T57" s="586"/>
      <c r="U57" s="448"/>
      <c r="V57" s="590" t="str">
        <f ca="1">IF(OR(INDIRECT("'update Helper'!I"&amp;AV57+2)="",U57&lt;&gt;0,U58&lt;&gt;0),IF(IFERROR((U57/U58),"")="","",(U57/U58)),INDIRECT("'update Helper'!I"&amp;AV57+2)/100)</f>
        <v/>
      </c>
      <c r="W57" s="586"/>
      <c r="X57" s="448"/>
      <c r="Y57" s="590" t="str">
        <f ca="1">IF(OR(INDIRECT("'update Helper'!I"&amp;AV57+3)="",X57&lt;&gt;0,X58&lt;&gt;0),IF(IFERROR((X57/X58),"")="","",(X57/X58)),INDIRECT("'update Helper'!I"&amp;AV57+3)/100)</f>
        <v/>
      </c>
      <c r="Z57" s="586"/>
      <c r="AA57" s="448"/>
      <c r="AB57" s="590" t="str">
        <f ca="1">IF(OR(INDIRECT("'update Helper'!I"&amp;AV57+4)="",AA57&lt;&gt;0,AA58&lt;&gt;0),IF(IFERROR((AA57/AA58),"")="","",(AA57/AA58)),INDIRECT("'update Helper'!I"&amp;AV57+4)/100)</f>
        <v/>
      </c>
      <c r="AC57" s="586"/>
      <c r="AD57" s="448"/>
      <c r="AE57" s="590" t="str">
        <f ca="1">IF(OR(INDIRECT("'update Helper'!I"&amp;AV57+5)="",AD57&lt;&gt;0,AD58&lt;&gt;0),IF(IFERROR((AD57/AD58),"")="","",(AD57/AD58)),INDIRECT("'update Helper'!I"&amp;AV57+5)/100)</f>
        <v/>
      </c>
      <c r="AF57" s="586"/>
      <c r="AG57" s="448"/>
      <c r="AH57" s="590" t="str">
        <f t="shared" ref="AH57" ca="1" si="206">IF(OR(INDIRECT("'update Helper'!I"&amp;AV57+6)="",AG57&lt;&gt;0,AG58&lt;&gt;0),IF(IFERROR((AG57/AG58),"")="","",(AG57/AG58)),INDIRECT("'update Helper'!I"&amp;AV57+6)/100)</f>
        <v/>
      </c>
      <c r="AI57" s="586"/>
      <c r="AJ57" s="448"/>
      <c r="AK57" s="590" t="str">
        <f t="shared" ref="AK57" ca="1" si="207">IF(OR(INDIRECT("'update Helper'!I"&amp;AV57+7)="",AJ57&lt;&gt;0,AJ58&lt;&gt;0),IF(IFERROR((AJ57/AJ58),"")="","",(AJ57/AJ58)),INDIRECT("'update Helper'!I"&amp;AV57+7)/100)</f>
        <v/>
      </c>
      <c r="AL57" s="586"/>
      <c r="AM57" s="588"/>
      <c r="AN57" s="518" t="str">
        <f>IFERROR(IF(VLOOKUP(B57,'Reference Records'!$C$123:$D$159,2,FALSE)=0,"",VLOOKUP(B57,'Reference Records'!$C$123:$D$159,2,FALSE)),"")</f>
        <v/>
      </c>
      <c r="AO57" s="253" t="str">
        <f t="array" ref="AO57">IFERROR(IF(INDEX('Reference Records'!$D$61:$D$120,MATCH(LEFT(D57,255),LEFT('Reference Records'!$C$61:$C$120,255),0))=0,"",INDEX('Reference Records'!$D$61:$D$120,MATCH(LEFT(D57,255),LEFT('Reference Records'!$C$61:$C$120,255),0))),"")</f>
        <v/>
      </c>
      <c r="AP57" s="253" t="str">
        <f>CONCATENATE(D57,E57)</f>
        <v/>
      </c>
      <c r="AQ57" s="204" t="str">
        <f t="array" ref="AQ57">VLOOKUP(LEFT(D57,255),LEFT('Reference Records'!C$60:G360,255),4,0)</f>
        <v/>
      </c>
      <c r="AR57" s="204" t="e">
        <f>MATCH(AQ57,'Reference Records'!$F$560:$F$620,0)+ROW(PopulationByCoverage)-1</f>
        <v>#N/A</v>
      </c>
      <c r="AS57" s="204" t="e">
        <f>MATCH(AQ57,'Reference Records'!$F$560:$F$620,1)+ROW(PopulationByCoverage)-1</f>
        <v>#N/A</v>
      </c>
      <c r="AT57" s="253" t="str">
        <f>D57&amp;E57</f>
        <v/>
      </c>
      <c r="AU57" s="253">
        <f t="shared" si="127"/>
        <v>568</v>
      </c>
      <c r="AV57" s="217">
        <f>AV55+'update Helper'!$T$2</f>
        <v>802</v>
      </c>
      <c r="AW57" s="217" t="str">
        <f t="shared" ref="AW57" si="208">CLEAN(IFERROR(LEFT(AZ57, SEARCH(";",AZ57,1)-1),""))</f>
        <v/>
      </c>
      <c r="AX57" s="217" t="str">
        <f t="shared" ref="AX57" si="209">SUBSTITUTE(IFERROR(MID(AZ57, SEARCH(";",AZ57) + 1, SEARCH(";",AZ57,SEARCH(";",AZ57)+1) - SEARCH(";",AZ57) - 1),""),CHAR(10),"")</f>
        <v/>
      </c>
      <c r="AY57" s="312" t="str">
        <f t="shared" ref="AY57" si="210">CLEAN(IFERROR(SUBSTITUTE(RIGHT(AZ57,LEN(AZ57) - SEARCH(";", AZ57, SEARCH(";",AZ57) + 1)),";",""),""))</f>
        <v/>
      </c>
      <c r="AZ57" s="253" t="str">
        <f t="array" ref="AZ57">IFERROR(IF(VLOOKUP(LEFT(D57,255),LEFT('Reference Records'!$C$1:$K$645,255),9,0)=0,"",CONCATENATE(VLOOKUP(LEFT(D57,255),LEFT('Reference Records'!$C$1:$K$645,255),9,0),";")),"")</f>
        <v>;</v>
      </c>
      <c r="BA57" s="510" t="str">
        <f t="shared" ref="BA57" si="211">IF(AND(BM57="Continue",BN57="Continue"),"No Error",IF(AND(BM57&lt;&gt;"Continue",BN57="Continue"),BM57,IF(AND(BN57&lt;&gt;"Continue",BM57="Continue"),BN57,CONCATENATE(BM57,CHAR(10),BN57))))</f>
        <v>No Error</v>
      </c>
      <c r="BB57" s="579" t="str" cm="1">
        <f t="array" ref="BB57">IF(ISBLANK(D57),"Continue",(IF(IFERROR(_xlfn.XMATCH(D57,LEFT('Reference Records'!$C$60:$C$120,32768),0),0)&lt;&gt;0,"Continue","Standard Indicator does not exists")))</f>
        <v>Continue</v>
      </c>
      <c r="BC57" s="579" t="str">
        <f t="shared" ref="BC57" si="212">IF(SUM(BD57:BL58)=0, "Continue", "Please Enter Valid Number Only")</f>
        <v>Continue</v>
      </c>
      <c r="BD57" s="452">
        <f t="shared" si="0"/>
        <v>0</v>
      </c>
      <c r="BE57" s="452">
        <f t="shared" si="1"/>
        <v>0</v>
      </c>
      <c r="BF57" s="452">
        <f t="shared" si="2"/>
        <v>0</v>
      </c>
      <c r="BG57" s="452">
        <f t="shared" si="3"/>
        <v>0</v>
      </c>
      <c r="BH57" s="452">
        <f t="shared" si="4"/>
        <v>0</v>
      </c>
      <c r="BI57" s="452">
        <f t="shared" si="5"/>
        <v>0</v>
      </c>
      <c r="BJ57" s="452">
        <f t="shared" si="6"/>
        <v>0</v>
      </c>
      <c r="BK57" s="452">
        <f t="shared" si="7"/>
        <v>0</v>
      </c>
      <c r="BL57" s="452">
        <f t="shared" si="8"/>
        <v>0</v>
      </c>
      <c r="BM57" s="509" t="str">
        <f>IF(NOT(ISBLANK(D57)),IF(D57&lt;&gt;"",IF(_xlfn.XLOOKUP(D57,'Reference Records'!$C$60:$C$120,'Reference Records'!$A$60:$A$120,0,0,1)=AN57,"Continue","Please select correct Module"),"Continue"),"Continue")</f>
        <v>Continue</v>
      </c>
      <c r="BN57" s="509" t="str">
        <f t="shared" ref="BN57" si="213">IF(AND(BB57="Continue",BC57="Continue"),"Continue",IF(AND(BB57&lt;&gt;"Continue",BC57="Continue"),BB57,IF(AND(BC57&lt;&gt;"Continue",BB57="Continue"),BC57,CONCATENATE(BB57,CHAR(10),BC57))))</f>
        <v>Continue</v>
      </c>
      <c r="BO57" s="201"/>
    </row>
    <row r="58" spans="1:67" s="253" customFormat="1" ht="30" customHeight="1" x14ac:dyDescent="0.35">
      <c r="A58" s="566"/>
      <c r="B58" s="589"/>
      <c r="C58" s="601"/>
      <c r="D58" s="589"/>
      <c r="E58" s="589"/>
      <c r="F58" s="448"/>
      <c r="G58" s="591"/>
      <c r="H58" s="587"/>
      <c r="I58" s="589"/>
      <c r="J58" s="597"/>
      <c r="K58" s="587"/>
      <c r="L58" s="589"/>
      <c r="M58" s="449"/>
      <c r="N58" s="603"/>
      <c r="O58" s="448"/>
      <c r="P58" s="591"/>
      <c r="Q58" s="587"/>
      <c r="R58" s="448"/>
      <c r="S58" s="591"/>
      <c r="T58" s="587"/>
      <c r="U58" s="448"/>
      <c r="V58" s="591"/>
      <c r="W58" s="587"/>
      <c r="X58" s="448"/>
      <c r="Y58" s="591"/>
      <c r="Z58" s="587"/>
      <c r="AA58" s="448"/>
      <c r="AB58" s="591"/>
      <c r="AC58" s="587"/>
      <c r="AD58" s="448"/>
      <c r="AE58" s="591"/>
      <c r="AF58" s="587"/>
      <c r="AG58" s="448"/>
      <c r="AH58" s="591"/>
      <c r="AI58" s="587"/>
      <c r="AJ58" s="448"/>
      <c r="AK58" s="591"/>
      <c r="AL58" s="587"/>
      <c r="AM58" s="589"/>
      <c r="AN58" s="518"/>
      <c r="AV58" s="217"/>
      <c r="AW58" s="217"/>
      <c r="AX58" s="217"/>
      <c r="AY58" s="312"/>
      <c r="BA58" s="510"/>
      <c r="BB58" s="579"/>
      <c r="BC58" s="579"/>
      <c r="BD58" s="452">
        <f t="shared" si="0"/>
        <v>0</v>
      </c>
      <c r="BE58" s="452">
        <f t="shared" si="1"/>
        <v>0</v>
      </c>
      <c r="BF58" s="452">
        <f t="shared" si="2"/>
        <v>0</v>
      </c>
      <c r="BG58" s="452">
        <f t="shared" si="3"/>
        <v>0</v>
      </c>
      <c r="BH58" s="452">
        <f t="shared" si="4"/>
        <v>0</v>
      </c>
      <c r="BI58" s="452">
        <f t="shared" si="5"/>
        <v>0</v>
      </c>
      <c r="BJ58" s="452">
        <f t="shared" si="6"/>
        <v>0</v>
      </c>
      <c r="BK58" s="452">
        <f t="shared" si="7"/>
        <v>0</v>
      </c>
      <c r="BL58" s="452">
        <f t="shared" si="8"/>
        <v>0</v>
      </c>
      <c r="BM58" s="509"/>
      <c r="BN58" s="509"/>
      <c r="BO58" s="201"/>
    </row>
    <row r="59" spans="1:67" s="253" customFormat="1" ht="30" customHeight="1" x14ac:dyDescent="0.35">
      <c r="A59" s="565">
        <v>26</v>
      </c>
      <c r="B59" s="584"/>
      <c r="C59" s="592"/>
      <c r="D59" s="584"/>
      <c r="E59" s="584"/>
      <c r="F59" s="306"/>
      <c r="G59" s="594" t="str">
        <f ca="1">IF(OR(INDIRECT("'update Helper'!D"&amp;AU59)="",F59&lt;&gt;0,F60&lt;&gt;0),IF(IFERROR((F59/F60),"")="","",(F59/F60)),INDIRECT("'update Helper'!D"&amp;AU59)/100)</f>
        <v/>
      </c>
      <c r="H59" s="582"/>
      <c r="I59" s="584"/>
      <c r="J59" s="596" t="str">
        <f>AO59</f>
        <v/>
      </c>
      <c r="K59" s="582"/>
      <c r="L59" s="584"/>
      <c r="M59" s="211"/>
      <c r="N59" s="598"/>
      <c r="O59" s="306"/>
      <c r="P59" s="594" t="str">
        <f ca="1">IF(OR(INDIRECT("'update Helper'!I"&amp;AV59)="",O59&lt;&gt;0,O60&lt;&gt;0),IF(IFERROR((O59/O60),"")="","",(O59/O60)),INDIRECT("'update Helper'!I"&amp;AV59)/100)</f>
        <v/>
      </c>
      <c r="Q59" s="582"/>
      <c r="R59" s="306"/>
      <c r="S59" s="594" t="str">
        <f ca="1">IF(OR(INDIRECT("'update Helper'!I"&amp;AV59+1)="",R59&lt;&gt;0,R60&lt;&gt;0),IF(IFERROR((R59/R60),"")="","",(R59/R60)),INDIRECT("'update Helper'!I"&amp;AV59+1)/100)</f>
        <v/>
      </c>
      <c r="T59" s="582"/>
      <c r="U59" s="306"/>
      <c r="V59" s="594" t="str">
        <f ca="1">IF(OR(INDIRECT("'update Helper'!I"&amp;AV59+2)="",U59&lt;&gt;0,U60&lt;&gt;0),IF(IFERROR((U59/U60),"")="","",(U59/U60)),INDIRECT("'update Helper'!I"&amp;AV59+2)/100)</f>
        <v/>
      </c>
      <c r="W59" s="582"/>
      <c r="X59" s="306"/>
      <c r="Y59" s="594" t="str">
        <f ca="1">IF(OR(INDIRECT("'update Helper'!I"&amp;AV59+3)="",X59&lt;&gt;0,X60&lt;&gt;0),IF(IFERROR((X59/X60),"")="","",(X59/X60)),INDIRECT("'update Helper'!I"&amp;AV59+3)/100)</f>
        <v/>
      </c>
      <c r="Z59" s="582"/>
      <c r="AA59" s="306"/>
      <c r="AB59" s="594" t="str">
        <f ca="1">IF(OR(INDIRECT("'update Helper'!I"&amp;AV59+4)="",AA59&lt;&gt;0,AA60&lt;&gt;0),IF(IFERROR((AA59/AA60),"")="","",(AA59/AA60)),INDIRECT("'update Helper'!I"&amp;AV59+4)/100)</f>
        <v/>
      </c>
      <c r="AC59" s="582"/>
      <c r="AD59" s="306"/>
      <c r="AE59" s="594" t="str">
        <f ca="1">IF(OR(INDIRECT("'update Helper'!I"&amp;AV59+5)="",AD59&lt;&gt;0,AD60&lt;&gt;0),IF(IFERROR((AD59/AD60),"")="","",(AD59/AD60)),INDIRECT("'update Helper'!I"&amp;AV59+5)/100)</f>
        <v/>
      </c>
      <c r="AF59" s="582"/>
      <c r="AG59" s="306"/>
      <c r="AH59" s="580" t="str">
        <f t="shared" ref="AH59" ca="1" si="214">IF(OR(INDIRECT("'update Helper'!I"&amp;AV59+6)="",AG59&lt;&gt;0,AG60&lt;&gt;0),IF(IFERROR((AG59/AG60),"")="","",(AG59/AG60)),INDIRECT("'update Helper'!I"&amp;AV59+6)/100)</f>
        <v/>
      </c>
      <c r="AI59" s="582"/>
      <c r="AJ59" s="306"/>
      <c r="AK59" s="580" t="str">
        <f t="shared" ref="AK59" ca="1" si="215">IF(OR(INDIRECT("'update Helper'!I"&amp;AV59+7)="",AJ59&lt;&gt;0,AJ60&lt;&gt;0),IF(IFERROR((AJ59/AJ60),"")="","",(AJ59/AJ60)),INDIRECT("'update Helper'!I"&amp;AV59+7)/100)</f>
        <v/>
      </c>
      <c r="AL59" s="604"/>
      <c r="AM59" s="584"/>
      <c r="AN59" s="518" t="str">
        <f>IFERROR(IF(VLOOKUP(B59,'Reference Records'!$C$123:$D$159,2,FALSE)=0,"",VLOOKUP(B59,'Reference Records'!$C$123:$D$159,2,FALSE)),"")</f>
        <v/>
      </c>
      <c r="AO59" s="253" t="str">
        <f t="array" ref="AO59">IFERROR(IF(INDEX('Reference Records'!$D$61:$D$120,MATCH(LEFT(D59,255),LEFT('Reference Records'!$C$61:$C$120,255),0))=0,"",INDEX('Reference Records'!$D$61:$D$120,MATCH(LEFT(D59,255),LEFT('Reference Records'!$C$61:$C$120,255),0))),"")</f>
        <v/>
      </c>
      <c r="AP59" s="253" t="str">
        <f>CONCATENATE(D59,E59)</f>
        <v/>
      </c>
      <c r="AQ59" s="204" t="str">
        <f t="array" ref="AQ59">VLOOKUP(LEFT(D59,255),LEFT('Reference Records'!C$60:G362,255),4,0)</f>
        <v/>
      </c>
      <c r="AR59" s="204" t="e">
        <f>MATCH(AQ59,'Reference Records'!$F$560:$F$620,0)+ROW(PopulationByCoverage)-1</f>
        <v>#N/A</v>
      </c>
      <c r="AS59" s="204" t="e">
        <f>MATCH(AQ59,'Reference Records'!$F$560:$F$620,1)+ROW(PopulationByCoverage)-1</f>
        <v>#N/A</v>
      </c>
      <c r="AT59" s="253" t="str">
        <f>D59&amp;E59</f>
        <v/>
      </c>
      <c r="AU59" s="253">
        <f t="shared" si="127"/>
        <v>569</v>
      </c>
      <c r="AV59" s="217">
        <f>AV57+'update Helper'!$T$2</f>
        <v>810</v>
      </c>
      <c r="AW59" s="217" t="str">
        <f t="shared" ref="AW59" si="216">CLEAN(IFERROR(LEFT(AZ59, SEARCH(";",AZ59,1)-1),""))</f>
        <v/>
      </c>
      <c r="AX59" s="217" t="str">
        <f t="shared" ref="AX59" si="217">SUBSTITUTE(IFERROR(MID(AZ59, SEARCH(";",AZ59) + 1, SEARCH(";",AZ59,SEARCH(";",AZ59)+1) - SEARCH(";",AZ59) - 1),""),CHAR(10),"")</f>
        <v/>
      </c>
      <c r="AY59" s="312" t="str">
        <f t="shared" ref="AY59" si="218">CLEAN(IFERROR(SUBSTITUTE(RIGHT(AZ59,LEN(AZ59) - SEARCH(";", AZ59, SEARCH(";",AZ59) + 1)),";",""),""))</f>
        <v/>
      </c>
      <c r="AZ59" s="253" t="str">
        <f t="array" ref="AZ59">IFERROR(IF(VLOOKUP(LEFT(D59,255),LEFT('Reference Records'!$C$1:$K$645,255),9,0)=0,"",CONCATENATE(VLOOKUP(LEFT(D59,255),LEFT('Reference Records'!$C$1:$K$645,255),9,0),";")),"")</f>
        <v>;</v>
      </c>
      <c r="BA59" s="510" t="str">
        <f t="shared" ref="BA59" si="219">IF(AND(BM59="Continue",BN59="Continue"),"No Error",IF(AND(BM59&lt;&gt;"Continue",BN59="Continue"),BM59,IF(AND(BN59&lt;&gt;"Continue",BM59="Continue"),BN59,CONCATENATE(BM59,CHAR(10),BN59))))</f>
        <v>No Error</v>
      </c>
      <c r="BB59" s="579" t="str" cm="1">
        <f t="array" ref="BB59">IF(ISBLANK(D59),"Continue",(IF(IFERROR(_xlfn.XMATCH(D59,LEFT('Reference Records'!$C$60:$C$120,32768),0),0)&lt;&gt;0,"Continue","Standard Indicator does not exists")))</f>
        <v>Continue</v>
      </c>
      <c r="BC59" s="579" t="str">
        <f t="shared" ref="BC59" si="220">IF(SUM(BD59:BL60)=0, "Continue", "Please Enter Valid Number Only")</f>
        <v>Continue</v>
      </c>
      <c r="BD59" s="452">
        <f t="shared" si="0"/>
        <v>0</v>
      </c>
      <c r="BE59" s="452">
        <f t="shared" si="1"/>
        <v>0</v>
      </c>
      <c r="BF59" s="452">
        <f t="shared" si="2"/>
        <v>0</v>
      </c>
      <c r="BG59" s="452">
        <f t="shared" si="3"/>
        <v>0</v>
      </c>
      <c r="BH59" s="452">
        <f t="shared" si="4"/>
        <v>0</v>
      </c>
      <c r="BI59" s="452">
        <f t="shared" si="5"/>
        <v>0</v>
      </c>
      <c r="BJ59" s="452">
        <f t="shared" si="6"/>
        <v>0</v>
      </c>
      <c r="BK59" s="452">
        <f t="shared" si="7"/>
        <v>0</v>
      </c>
      <c r="BL59" s="452">
        <f t="shared" si="8"/>
        <v>0</v>
      </c>
      <c r="BM59" s="509" t="str">
        <f>IF(NOT(ISBLANK(D59)),IF(D59&lt;&gt;"",IF(_xlfn.XLOOKUP(D59,'Reference Records'!$C$60:$C$120,'Reference Records'!$A$60:$A$120,0,0,1)=AN59,"Continue","Please select correct Module"),"Continue"),"Continue")</f>
        <v>Continue</v>
      </c>
      <c r="BN59" s="509" t="str">
        <f t="shared" ref="BN59" si="221">IF(AND(BB59="Continue",BC59="Continue"),"Continue",IF(AND(BB59&lt;&gt;"Continue",BC59="Continue"),BB59,IF(AND(BC59&lt;&gt;"Continue",BB59="Continue"),BC59,CONCATENATE(BB59,CHAR(10),BC59))))</f>
        <v>Continue</v>
      </c>
      <c r="BO59" s="201"/>
    </row>
    <row r="60" spans="1:67" s="253" customFormat="1" ht="30" customHeight="1" x14ac:dyDescent="0.35">
      <c r="A60" s="566"/>
      <c r="B60" s="585"/>
      <c r="C60" s="593"/>
      <c r="D60" s="585"/>
      <c r="E60" s="585"/>
      <c r="F60" s="306"/>
      <c r="G60" s="595"/>
      <c r="H60" s="583"/>
      <c r="I60" s="585"/>
      <c r="J60" s="597"/>
      <c r="K60" s="583"/>
      <c r="L60" s="585"/>
      <c r="M60" s="313"/>
      <c r="N60" s="599"/>
      <c r="O60" s="306"/>
      <c r="P60" s="595"/>
      <c r="Q60" s="583"/>
      <c r="R60" s="306"/>
      <c r="S60" s="595"/>
      <c r="T60" s="583"/>
      <c r="U60" s="306"/>
      <c r="V60" s="595"/>
      <c r="W60" s="583"/>
      <c r="X60" s="306"/>
      <c r="Y60" s="595"/>
      <c r="Z60" s="583"/>
      <c r="AA60" s="306"/>
      <c r="AB60" s="595"/>
      <c r="AC60" s="583"/>
      <c r="AD60" s="306"/>
      <c r="AE60" s="595"/>
      <c r="AF60" s="583"/>
      <c r="AG60" s="306"/>
      <c r="AH60" s="581"/>
      <c r="AI60" s="583"/>
      <c r="AJ60" s="306"/>
      <c r="AK60" s="581"/>
      <c r="AL60" s="605"/>
      <c r="AM60" s="585"/>
      <c r="AN60" s="518"/>
      <c r="AV60" s="217"/>
      <c r="AW60" s="217"/>
      <c r="AX60" s="217"/>
      <c r="AY60" s="312"/>
      <c r="BA60" s="510"/>
      <c r="BB60" s="579"/>
      <c r="BC60" s="579"/>
      <c r="BD60" s="452">
        <f t="shared" si="0"/>
        <v>0</v>
      </c>
      <c r="BE60" s="452">
        <f t="shared" si="1"/>
        <v>0</v>
      </c>
      <c r="BF60" s="452">
        <f t="shared" si="2"/>
        <v>0</v>
      </c>
      <c r="BG60" s="452">
        <f t="shared" si="3"/>
        <v>0</v>
      </c>
      <c r="BH60" s="452">
        <f t="shared" si="4"/>
        <v>0</v>
      </c>
      <c r="BI60" s="452">
        <f t="shared" si="5"/>
        <v>0</v>
      </c>
      <c r="BJ60" s="452">
        <f t="shared" si="6"/>
        <v>0</v>
      </c>
      <c r="BK60" s="452">
        <f t="shared" si="7"/>
        <v>0</v>
      </c>
      <c r="BL60" s="452">
        <f t="shared" si="8"/>
        <v>0</v>
      </c>
      <c r="BM60" s="509"/>
      <c r="BN60" s="509"/>
      <c r="BO60" s="201"/>
    </row>
    <row r="61" spans="1:67" s="253" customFormat="1" ht="30" customHeight="1" x14ac:dyDescent="0.35">
      <c r="A61" s="565">
        <v>27</v>
      </c>
      <c r="B61" s="588"/>
      <c r="C61" s="600"/>
      <c r="D61" s="588"/>
      <c r="E61" s="588"/>
      <c r="F61" s="448"/>
      <c r="G61" s="590" t="str">
        <f ca="1">IF(OR(INDIRECT("'update Helper'!D"&amp;AU61)="",F61&lt;&gt;0,F62&lt;&gt;0),IF(IFERROR((F61/F62),"")="","",(F61/F62)),INDIRECT("'update Helper'!D"&amp;AU61)/100)</f>
        <v/>
      </c>
      <c r="H61" s="586"/>
      <c r="I61" s="588"/>
      <c r="J61" s="596" t="str">
        <f>AO61</f>
        <v/>
      </c>
      <c r="K61" s="586"/>
      <c r="L61" s="588"/>
      <c r="M61" s="447"/>
      <c r="N61" s="602"/>
      <c r="O61" s="448"/>
      <c r="P61" s="590" t="str">
        <f ca="1">IF(OR(INDIRECT("'update Helper'!I"&amp;AV61)="",O61&lt;&gt;0,O62&lt;&gt;0),IF(IFERROR((O61/O62),"")="","",(O61/O62)),INDIRECT("'update Helper'!I"&amp;AV61)/100)</f>
        <v/>
      </c>
      <c r="Q61" s="586"/>
      <c r="R61" s="448"/>
      <c r="S61" s="590" t="str">
        <f ca="1">IF(OR(INDIRECT("'update Helper'!I"&amp;AV61+1)="",R61&lt;&gt;0,R62&lt;&gt;0),IF(IFERROR((R61/R62),"")="","",(R61/R62)),INDIRECT("'update Helper'!I"&amp;AV61+1)/100)</f>
        <v/>
      </c>
      <c r="T61" s="586"/>
      <c r="U61" s="448"/>
      <c r="V61" s="590" t="str">
        <f ca="1">IF(OR(INDIRECT("'update Helper'!I"&amp;AV61+2)="",U61&lt;&gt;0,U62&lt;&gt;0),IF(IFERROR((U61/U62),"")="","",(U61/U62)),INDIRECT("'update Helper'!I"&amp;AV61+2)/100)</f>
        <v/>
      </c>
      <c r="W61" s="586"/>
      <c r="X61" s="448"/>
      <c r="Y61" s="590" t="str">
        <f ca="1">IF(OR(INDIRECT("'update Helper'!I"&amp;AV61+3)="",X61&lt;&gt;0,X62&lt;&gt;0),IF(IFERROR((X61/X62),"")="","",(X61/X62)),INDIRECT("'update Helper'!I"&amp;AV61+3)/100)</f>
        <v/>
      </c>
      <c r="Z61" s="586"/>
      <c r="AA61" s="448"/>
      <c r="AB61" s="590" t="str">
        <f ca="1">IF(OR(INDIRECT("'update Helper'!I"&amp;AV61+4)="",AA61&lt;&gt;0,AA62&lt;&gt;0),IF(IFERROR((AA61/AA62),"")="","",(AA61/AA62)),INDIRECT("'update Helper'!I"&amp;AV61+4)/100)</f>
        <v/>
      </c>
      <c r="AC61" s="586"/>
      <c r="AD61" s="448"/>
      <c r="AE61" s="590" t="str">
        <f ca="1">IF(OR(INDIRECT("'update Helper'!I"&amp;AV61+5)="",AD61&lt;&gt;0,AD62&lt;&gt;0),IF(IFERROR((AD61/AD62),"")="","",(AD61/AD62)),INDIRECT("'update Helper'!I"&amp;AV61+5)/100)</f>
        <v/>
      </c>
      <c r="AF61" s="586"/>
      <c r="AG61" s="448"/>
      <c r="AH61" s="590" t="str">
        <f t="shared" ref="AH61" ca="1" si="222">IF(OR(INDIRECT("'update Helper'!I"&amp;AV61+6)="",AG61&lt;&gt;0,AG62&lt;&gt;0),IF(IFERROR((AG61/AG62),"")="","",(AG61/AG62)),INDIRECT("'update Helper'!I"&amp;AV61+6)/100)</f>
        <v/>
      </c>
      <c r="AI61" s="586"/>
      <c r="AJ61" s="448"/>
      <c r="AK61" s="590" t="str">
        <f t="shared" ref="AK61" ca="1" si="223">IF(OR(INDIRECT("'update Helper'!I"&amp;AV61+7)="",AJ61&lt;&gt;0,AJ62&lt;&gt;0),IF(IFERROR((AJ61/AJ62),"")="","",(AJ61/AJ62)),INDIRECT("'update Helper'!I"&amp;AV61+7)/100)</f>
        <v/>
      </c>
      <c r="AL61" s="586"/>
      <c r="AM61" s="588"/>
      <c r="AN61" s="518" t="str">
        <f>IFERROR(IF(VLOOKUP(B61,'Reference Records'!$C$123:$D$159,2,FALSE)=0,"",VLOOKUP(B61,'Reference Records'!$C$123:$D$159,2,FALSE)),"")</f>
        <v/>
      </c>
      <c r="AO61" s="253" t="str">
        <f t="array" ref="AO61">IFERROR(IF(INDEX('Reference Records'!$D$61:$D$120,MATCH(LEFT(D61,255),LEFT('Reference Records'!$C$61:$C$120,255),0))=0,"",INDEX('Reference Records'!$D$61:$D$120,MATCH(LEFT(D61,255),LEFT('Reference Records'!$C$61:$C$120,255),0))),"")</f>
        <v/>
      </c>
      <c r="AP61" s="253" t="str">
        <f>CONCATENATE(D61,E61)</f>
        <v/>
      </c>
      <c r="AQ61" s="204" t="str">
        <f t="array" ref="AQ61">VLOOKUP(LEFT(D61,255),LEFT('Reference Records'!C$60:G558,255),4,0)</f>
        <v/>
      </c>
      <c r="AR61" s="204" t="e">
        <f>MATCH(AQ61,'Reference Records'!$F$560:$F$620,0)+ROW(PopulationByCoverage)-1</f>
        <v>#N/A</v>
      </c>
      <c r="AS61" s="204" t="e">
        <f>MATCH(AQ61,'Reference Records'!$F$560:$F$620,1)+ROW(PopulationByCoverage)-1</f>
        <v>#N/A</v>
      </c>
      <c r="AT61" s="253" t="str">
        <f>D61&amp;E61</f>
        <v/>
      </c>
      <c r="AU61" s="253">
        <f t="shared" si="127"/>
        <v>570</v>
      </c>
      <c r="AV61" s="217">
        <f>AV59+'update Helper'!$T$2</f>
        <v>818</v>
      </c>
      <c r="AW61" s="217" t="str">
        <f t="shared" ref="AW61" si="224">CLEAN(IFERROR(LEFT(AZ61, SEARCH(";",AZ61,1)-1),""))</f>
        <v/>
      </c>
      <c r="AX61" s="217" t="str">
        <f t="shared" ref="AX61" si="225">SUBSTITUTE(IFERROR(MID(AZ61, SEARCH(";",AZ61) + 1, SEARCH(";",AZ61,SEARCH(";",AZ61)+1) - SEARCH(";",AZ61) - 1),""),CHAR(10),"")</f>
        <v/>
      </c>
      <c r="AY61" s="312" t="str">
        <f t="shared" ref="AY61" si="226">CLEAN(IFERROR(SUBSTITUTE(RIGHT(AZ61,LEN(AZ61) - SEARCH(";", AZ61, SEARCH(";",AZ61) + 1)),";",""),""))</f>
        <v/>
      </c>
      <c r="AZ61" s="253" t="str">
        <f t="array" ref="AZ61">IFERROR(IF(VLOOKUP(LEFT(D61,255),LEFT('Reference Records'!$C$1:$K$645,255),9,0)=0,"",CONCATENATE(VLOOKUP(LEFT(D61,255),LEFT('Reference Records'!$C$1:$K$645,255),9,0),";")),"")</f>
        <v>;</v>
      </c>
      <c r="BA61" s="510" t="str">
        <f t="shared" ref="BA61" si="227">IF(AND(BM61="Continue",BN61="Continue"),"No Error",IF(AND(BM61&lt;&gt;"Continue",BN61="Continue"),BM61,IF(AND(BN61&lt;&gt;"Continue",BM61="Continue"),BN61,CONCATENATE(BM61,CHAR(10),BN61))))</f>
        <v>No Error</v>
      </c>
      <c r="BB61" s="579" t="str" cm="1">
        <f t="array" ref="BB61">IF(ISBLANK(D61),"Continue",(IF(IFERROR(_xlfn.XMATCH(D61,LEFT('Reference Records'!$C$60:$C$120,32768),0),0)&lt;&gt;0,"Continue","Standard Indicator does not exists")))</f>
        <v>Continue</v>
      </c>
      <c r="BC61" s="579" t="str">
        <f t="shared" ref="BC61" si="228">IF(SUM(BD61:BL62)=0, "Continue", "Please Enter Valid Number Only")</f>
        <v>Continue</v>
      </c>
      <c r="BD61" s="452">
        <f t="shared" si="0"/>
        <v>0</v>
      </c>
      <c r="BE61" s="452">
        <f t="shared" si="1"/>
        <v>0</v>
      </c>
      <c r="BF61" s="452">
        <f t="shared" si="2"/>
        <v>0</v>
      </c>
      <c r="BG61" s="452">
        <f t="shared" si="3"/>
        <v>0</v>
      </c>
      <c r="BH61" s="452">
        <f t="shared" si="4"/>
        <v>0</v>
      </c>
      <c r="BI61" s="452">
        <f t="shared" si="5"/>
        <v>0</v>
      </c>
      <c r="BJ61" s="452">
        <f t="shared" si="6"/>
        <v>0</v>
      </c>
      <c r="BK61" s="452">
        <f t="shared" si="7"/>
        <v>0</v>
      </c>
      <c r="BL61" s="452">
        <f t="shared" si="8"/>
        <v>0</v>
      </c>
      <c r="BM61" s="509" t="str">
        <f>IF(NOT(ISBLANK(D61)),IF(D61&lt;&gt;"",IF(_xlfn.XLOOKUP(D61,'Reference Records'!$C$60:$C$120,'Reference Records'!$A$60:$A$120,0,0,1)=AN61,"Continue","Please select correct Module"),"Continue"),"Continue")</f>
        <v>Continue</v>
      </c>
      <c r="BN61" s="509" t="str">
        <f t="shared" ref="BN61" si="229">IF(AND(BB61="Continue",BC61="Continue"),"Continue",IF(AND(BB61&lt;&gt;"Continue",BC61="Continue"),BB61,IF(AND(BC61&lt;&gt;"Continue",BB61="Continue"),BC61,CONCATENATE(BB61,CHAR(10),BC61))))</f>
        <v>Continue</v>
      </c>
      <c r="BO61" s="201"/>
    </row>
    <row r="62" spans="1:67" s="253" customFormat="1" ht="30" customHeight="1" x14ac:dyDescent="0.35">
      <c r="A62" s="566"/>
      <c r="B62" s="589"/>
      <c r="C62" s="601"/>
      <c r="D62" s="589"/>
      <c r="E62" s="589"/>
      <c r="F62" s="448"/>
      <c r="G62" s="591"/>
      <c r="H62" s="587"/>
      <c r="I62" s="589"/>
      <c r="J62" s="597"/>
      <c r="K62" s="587"/>
      <c r="L62" s="589"/>
      <c r="M62" s="449"/>
      <c r="N62" s="603"/>
      <c r="O62" s="448"/>
      <c r="P62" s="591"/>
      <c r="Q62" s="587"/>
      <c r="R62" s="448"/>
      <c r="S62" s="591"/>
      <c r="T62" s="587"/>
      <c r="U62" s="448"/>
      <c r="V62" s="591"/>
      <c r="W62" s="587"/>
      <c r="X62" s="448"/>
      <c r="Y62" s="591"/>
      <c r="Z62" s="587"/>
      <c r="AA62" s="448"/>
      <c r="AB62" s="591"/>
      <c r="AC62" s="587"/>
      <c r="AD62" s="448"/>
      <c r="AE62" s="591"/>
      <c r="AF62" s="587"/>
      <c r="AG62" s="448"/>
      <c r="AH62" s="591"/>
      <c r="AI62" s="587"/>
      <c r="AJ62" s="448"/>
      <c r="AK62" s="591"/>
      <c r="AL62" s="587"/>
      <c r="AM62" s="589"/>
      <c r="AN62" s="518"/>
      <c r="AV62" s="217"/>
      <c r="AW62" s="217"/>
      <c r="AX62" s="217"/>
      <c r="AY62" s="312"/>
      <c r="BA62" s="510"/>
      <c r="BB62" s="579"/>
      <c r="BC62" s="579"/>
      <c r="BD62" s="452">
        <f t="shared" si="0"/>
        <v>0</v>
      </c>
      <c r="BE62" s="452">
        <f t="shared" si="1"/>
        <v>0</v>
      </c>
      <c r="BF62" s="452">
        <f t="shared" si="2"/>
        <v>0</v>
      </c>
      <c r="BG62" s="452">
        <f t="shared" si="3"/>
        <v>0</v>
      </c>
      <c r="BH62" s="452">
        <f t="shared" si="4"/>
        <v>0</v>
      </c>
      <c r="BI62" s="452">
        <f t="shared" si="5"/>
        <v>0</v>
      </c>
      <c r="BJ62" s="452">
        <f t="shared" si="6"/>
        <v>0</v>
      </c>
      <c r="BK62" s="452">
        <f t="shared" si="7"/>
        <v>0</v>
      </c>
      <c r="BL62" s="452">
        <f t="shared" si="8"/>
        <v>0</v>
      </c>
      <c r="BM62" s="509"/>
      <c r="BN62" s="509"/>
      <c r="BO62" s="201"/>
    </row>
    <row r="63" spans="1:67" s="253" customFormat="1" ht="30" customHeight="1" x14ac:dyDescent="0.35">
      <c r="A63" s="565">
        <v>28</v>
      </c>
      <c r="B63" s="584"/>
      <c r="C63" s="592"/>
      <c r="D63" s="584"/>
      <c r="E63" s="584"/>
      <c r="F63" s="306"/>
      <c r="G63" s="594" t="str">
        <f ca="1">IF(OR(INDIRECT("'update Helper'!D"&amp;AU63)="",F63&lt;&gt;0,F64&lt;&gt;0),IF(IFERROR((F63/F64),"")="","",(F63/F64)),INDIRECT("'update Helper'!D"&amp;AU63)/100)</f>
        <v/>
      </c>
      <c r="H63" s="582"/>
      <c r="I63" s="584"/>
      <c r="J63" s="596" t="str">
        <f>AO63</f>
        <v/>
      </c>
      <c r="K63" s="582"/>
      <c r="L63" s="584"/>
      <c r="M63" s="211"/>
      <c r="N63" s="598"/>
      <c r="O63" s="306"/>
      <c r="P63" s="594" t="str">
        <f ca="1">IF(OR(INDIRECT("'update Helper'!I"&amp;AV63)="",O63&lt;&gt;0,O64&lt;&gt;0),IF(IFERROR((O63/O64),"")="","",(O63/O64)),INDIRECT("'update Helper'!I"&amp;AV63)/100)</f>
        <v/>
      </c>
      <c r="Q63" s="582"/>
      <c r="R63" s="306"/>
      <c r="S63" s="594" t="str">
        <f ca="1">IF(OR(INDIRECT("'update Helper'!I"&amp;AV63+1)="",R63&lt;&gt;0,R64&lt;&gt;0),IF(IFERROR((R63/R64),"")="","",(R63/R64)),INDIRECT("'update Helper'!I"&amp;AV63+1)/100)</f>
        <v/>
      </c>
      <c r="T63" s="582"/>
      <c r="U63" s="306"/>
      <c r="V63" s="594" t="str">
        <f ca="1">IF(OR(INDIRECT("'update Helper'!I"&amp;AV63+2)="",U63&lt;&gt;0,U64&lt;&gt;0),IF(IFERROR((U63/U64),"")="","",(U63/U64)),INDIRECT("'update Helper'!I"&amp;AV63+2)/100)</f>
        <v/>
      </c>
      <c r="W63" s="582"/>
      <c r="X63" s="306"/>
      <c r="Y63" s="594" t="str">
        <f ca="1">IF(OR(INDIRECT("'update Helper'!I"&amp;AV63+3)="",X63&lt;&gt;0,X64&lt;&gt;0),IF(IFERROR((X63/X64),"")="","",(X63/X64)),INDIRECT("'update Helper'!I"&amp;AV63+3)/100)</f>
        <v/>
      </c>
      <c r="Z63" s="582"/>
      <c r="AA63" s="306"/>
      <c r="AB63" s="594" t="str">
        <f ca="1">IF(OR(INDIRECT("'update Helper'!I"&amp;AV63+4)="",AA63&lt;&gt;0,AA64&lt;&gt;0),IF(IFERROR((AA63/AA64),"")="","",(AA63/AA64)),INDIRECT("'update Helper'!I"&amp;AV63+4)/100)</f>
        <v/>
      </c>
      <c r="AC63" s="582"/>
      <c r="AD63" s="306"/>
      <c r="AE63" s="594" t="str">
        <f ca="1">IF(OR(INDIRECT("'update Helper'!I"&amp;AV63+5)="",AD63&lt;&gt;0,AD64&lt;&gt;0),IF(IFERROR((AD63/AD64),"")="","",(AD63/AD64)),INDIRECT("'update Helper'!I"&amp;AV63+5)/100)</f>
        <v/>
      </c>
      <c r="AF63" s="582"/>
      <c r="AG63" s="306"/>
      <c r="AH63" s="580" t="str">
        <f t="shared" ref="AH63" ca="1" si="230">IF(OR(INDIRECT("'update Helper'!I"&amp;AV63+6)="",AG63&lt;&gt;0,AG64&lt;&gt;0),IF(IFERROR((AG63/AG64),"")="","",(AG63/AG64)),INDIRECT("'update Helper'!I"&amp;AV63+6)/100)</f>
        <v/>
      </c>
      <c r="AI63" s="582"/>
      <c r="AJ63" s="306"/>
      <c r="AK63" s="580" t="str">
        <f t="shared" ref="AK63" ca="1" si="231">IF(OR(INDIRECT("'update Helper'!I"&amp;AV63+7)="",AJ63&lt;&gt;0,AJ64&lt;&gt;0),IF(IFERROR((AJ63/AJ64),"")="","",(AJ63/AJ64)),INDIRECT("'update Helper'!I"&amp;AV63+7)/100)</f>
        <v/>
      </c>
      <c r="AL63" s="582"/>
      <c r="AM63" s="584"/>
      <c r="AN63" s="518" t="str">
        <f>IFERROR(IF(VLOOKUP(B63,'Reference Records'!$C$123:$D$159,2,FALSE)=0,"",VLOOKUP(B63,'Reference Records'!$C$123:$D$159,2,FALSE)),"")</f>
        <v/>
      </c>
      <c r="AO63" s="253" t="str">
        <f t="array" ref="AO63">IFERROR(IF(INDEX('Reference Records'!$D$61:$D$120,MATCH(LEFT(D63,255),LEFT('Reference Records'!$C$61:$C$120,255),0))=0,"",INDEX('Reference Records'!$D$61:$D$120,MATCH(LEFT(D63,255),LEFT('Reference Records'!$C$61:$C$120,255),0))),"")</f>
        <v/>
      </c>
      <c r="AP63" s="253" t="str">
        <f>CONCATENATE(D63,E63)</f>
        <v/>
      </c>
      <c r="AQ63" s="204" t="str">
        <f t="array" ref="AQ63">VLOOKUP(LEFT(D63,255),LEFT('Reference Records'!C$60:G560,255),4,0)</f>
        <v/>
      </c>
      <c r="AR63" s="204" t="e">
        <f>MATCH(AQ63,'Reference Records'!$F$560:$F$620,0)+ROW(PopulationByCoverage)-1</f>
        <v>#N/A</v>
      </c>
      <c r="AS63" s="204" t="e">
        <f>MATCH(AQ63,'Reference Records'!$F$560:$F$620,1)+ROW(PopulationByCoverage)-1</f>
        <v>#N/A</v>
      </c>
      <c r="AT63" s="253" t="str">
        <f>D63&amp;E63</f>
        <v/>
      </c>
      <c r="AU63" s="253">
        <f t="shared" si="127"/>
        <v>571</v>
      </c>
      <c r="AV63" s="217">
        <f>AV61+'update Helper'!$T$2</f>
        <v>826</v>
      </c>
      <c r="AW63" s="217" t="str">
        <f t="shared" ref="AW63" si="232">CLEAN(IFERROR(LEFT(AZ63, SEARCH(";",AZ63,1)-1),""))</f>
        <v/>
      </c>
      <c r="AX63" s="217" t="str">
        <f t="shared" ref="AX63" si="233">SUBSTITUTE(IFERROR(MID(AZ63, SEARCH(";",AZ63) + 1, SEARCH(";",AZ63,SEARCH(";",AZ63)+1) - SEARCH(";",AZ63) - 1),""),CHAR(10),"")</f>
        <v/>
      </c>
      <c r="AY63" s="312" t="str">
        <f t="shared" ref="AY63" si="234">CLEAN(IFERROR(SUBSTITUTE(RIGHT(AZ63,LEN(AZ63) - SEARCH(";", AZ63, SEARCH(";",AZ63) + 1)),";",""),""))</f>
        <v/>
      </c>
      <c r="AZ63" s="253" t="str">
        <f t="array" ref="AZ63">IFERROR(IF(VLOOKUP(LEFT(D63,255),LEFT('Reference Records'!$C$1:$K$645,255),9,0)=0,"",CONCATENATE(VLOOKUP(LEFT(D63,255),LEFT('Reference Records'!$C$1:$K$645,255),9,0),";")),"")</f>
        <v>;</v>
      </c>
      <c r="BA63" s="510" t="str">
        <f t="shared" ref="BA63" si="235">IF(AND(BM63="Continue",BN63="Continue"),"No Error",IF(AND(BM63&lt;&gt;"Continue",BN63="Continue"),BM63,IF(AND(BN63&lt;&gt;"Continue",BM63="Continue"),BN63,CONCATENATE(BM63,CHAR(10),BN63))))</f>
        <v>No Error</v>
      </c>
      <c r="BB63" s="579" t="str" cm="1">
        <f t="array" ref="BB63">IF(ISBLANK(D63),"Continue",(IF(IFERROR(_xlfn.XMATCH(D63,LEFT('Reference Records'!$C$60:$C$120,32768),0),0)&lt;&gt;0,"Continue","Standard Indicator does not exists")))</f>
        <v>Continue</v>
      </c>
      <c r="BC63" s="579" t="str">
        <f t="shared" ref="BC63" si="236">IF(SUM(BD63:BL64)=0, "Continue", "Please Enter Valid Number Only")</f>
        <v>Continue</v>
      </c>
      <c r="BD63" s="452">
        <f t="shared" si="0"/>
        <v>0</v>
      </c>
      <c r="BE63" s="452">
        <f t="shared" si="1"/>
        <v>0</v>
      </c>
      <c r="BF63" s="452">
        <f t="shared" si="2"/>
        <v>0</v>
      </c>
      <c r="BG63" s="452">
        <f t="shared" si="3"/>
        <v>0</v>
      </c>
      <c r="BH63" s="452">
        <f t="shared" si="4"/>
        <v>0</v>
      </c>
      <c r="BI63" s="452">
        <f t="shared" si="5"/>
        <v>0</v>
      </c>
      <c r="BJ63" s="452">
        <f t="shared" si="6"/>
        <v>0</v>
      </c>
      <c r="BK63" s="452">
        <f t="shared" si="7"/>
        <v>0</v>
      </c>
      <c r="BL63" s="452">
        <f t="shared" si="8"/>
        <v>0</v>
      </c>
      <c r="BM63" s="509" t="str">
        <f>IF(NOT(ISBLANK(D63)),IF(D63&lt;&gt;"",IF(_xlfn.XLOOKUP(D63,'Reference Records'!$C$60:$C$120,'Reference Records'!$A$60:$A$120,0,0,1)=AN63,"Continue","Please select correct Module"),"Continue"),"Continue")</f>
        <v>Continue</v>
      </c>
      <c r="BN63" s="509" t="str">
        <f t="shared" ref="BN63" si="237">IF(AND(BB63="Continue",BC63="Continue"),"Continue",IF(AND(BB63&lt;&gt;"Continue",BC63="Continue"),BB63,IF(AND(BC63&lt;&gt;"Continue",BB63="Continue"),BC63,CONCATENATE(BB63,CHAR(10),BC63))))</f>
        <v>Continue</v>
      </c>
      <c r="BO63" s="201"/>
    </row>
    <row r="64" spans="1:67" s="253" customFormat="1" ht="30" customHeight="1" x14ac:dyDescent="0.35">
      <c r="A64" s="566"/>
      <c r="B64" s="585"/>
      <c r="C64" s="593"/>
      <c r="D64" s="585"/>
      <c r="E64" s="585"/>
      <c r="F64" s="306"/>
      <c r="G64" s="595"/>
      <c r="H64" s="583"/>
      <c r="I64" s="585"/>
      <c r="J64" s="597"/>
      <c r="K64" s="583"/>
      <c r="L64" s="585"/>
      <c r="M64" s="313"/>
      <c r="N64" s="599"/>
      <c r="O64" s="306"/>
      <c r="P64" s="595"/>
      <c r="Q64" s="583"/>
      <c r="R64" s="306"/>
      <c r="S64" s="595"/>
      <c r="T64" s="583"/>
      <c r="U64" s="306"/>
      <c r="V64" s="595"/>
      <c r="W64" s="583"/>
      <c r="X64" s="306"/>
      <c r="Y64" s="595"/>
      <c r="Z64" s="583"/>
      <c r="AA64" s="306"/>
      <c r="AB64" s="595"/>
      <c r="AC64" s="583"/>
      <c r="AD64" s="306"/>
      <c r="AE64" s="595"/>
      <c r="AF64" s="583"/>
      <c r="AG64" s="306"/>
      <c r="AH64" s="581"/>
      <c r="AI64" s="583"/>
      <c r="AJ64" s="306"/>
      <c r="AK64" s="581"/>
      <c r="AL64" s="583"/>
      <c r="AM64" s="585"/>
      <c r="AN64" s="518"/>
      <c r="AV64" s="217"/>
      <c r="AW64" s="217"/>
      <c r="AX64" s="217"/>
      <c r="AY64" s="312"/>
      <c r="BA64" s="510"/>
      <c r="BB64" s="579"/>
      <c r="BC64" s="579"/>
      <c r="BD64" s="452">
        <f t="shared" si="0"/>
        <v>0</v>
      </c>
      <c r="BE64" s="452">
        <f t="shared" si="1"/>
        <v>0</v>
      </c>
      <c r="BF64" s="452">
        <f t="shared" si="2"/>
        <v>0</v>
      </c>
      <c r="BG64" s="452">
        <f t="shared" si="3"/>
        <v>0</v>
      </c>
      <c r="BH64" s="452">
        <f t="shared" si="4"/>
        <v>0</v>
      </c>
      <c r="BI64" s="452">
        <f t="shared" si="5"/>
        <v>0</v>
      </c>
      <c r="BJ64" s="452">
        <f t="shared" si="6"/>
        <v>0</v>
      </c>
      <c r="BK64" s="452">
        <f t="shared" si="7"/>
        <v>0</v>
      </c>
      <c r="BL64" s="452">
        <f t="shared" si="8"/>
        <v>0</v>
      </c>
      <c r="BM64" s="509"/>
      <c r="BN64" s="509"/>
      <c r="BO64" s="201"/>
    </row>
    <row r="65" spans="1:67" s="253" customFormat="1" ht="30" customHeight="1" x14ac:dyDescent="0.35">
      <c r="A65" s="565">
        <v>29</v>
      </c>
      <c r="B65" s="588"/>
      <c r="C65" s="600"/>
      <c r="D65" s="588"/>
      <c r="E65" s="588"/>
      <c r="F65" s="448"/>
      <c r="G65" s="590" t="str">
        <f ca="1">IF(OR(INDIRECT("'update Helper'!D"&amp;AU65)="",F65&lt;&gt;0,F66&lt;&gt;0),IF(IFERROR((F65/F66),"")="","",(F65/F66)),INDIRECT("'update Helper'!D"&amp;AU65)/100)</f>
        <v/>
      </c>
      <c r="H65" s="586"/>
      <c r="I65" s="588"/>
      <c r="J65" s="596" t="str">
        <f>AO65</f>
        <v/>
      </c>
      <c r="K65" s="586"/>
      <c r="L65" s="588"/>
      <c r="M65" s="447"/>
      <c r="N65" s="602"/>
      <c r="O65" s="448"/>
      <c r="P65" s="590" t="str">
        <f ca="1">IF(OR(INDIRECT("'update Helper'!I"&amp;AV65)="",O65&lt;&gt;0,O66&lt;&gt;0),IF(IFERROR((O65/O66),"")="","",(O65/O66)),INDIRECT("'update Helper'!I"&amp;AV65)/100)</f>
        <v/>
      </c>
      <c r="Q65" s="586"/>
      <c r="R65" s="448"/>
      <c r="S65" s="590" t="str">
        <f ca="1">IF(OR(INDIRECT("'update Helper'!I"&amp;AV65+1)="",R65&lt;&gt;0,R66&lt;&gt;0),IF(IFERROR((R65/R66),"")="","",(R65/R66)),INDIRECT("'update Helper'!I"&amp;AV65+1)/100)</f>
        <v/>
      </c>
      <c r="T65" s="586"/>
      <c r="U65" s="448"/>
      <c r="V65" s="590" t="str">
        <f ca="1">IF(OR(INDIRECT("'update Helper'!I"&amp;AV65+2)="",U65&lt;&gt;0,U66&lt;&gt;0),IF(IFERROR((U65/U66),"")="","",(U65/U66)),INDIRECT("'update Helper'!I"&amp;AV65+2)/100)</f>
        <v/>
      </c>
      <c r="W65" s="586"/>
      <c r="X65" s="448"/>
      <c r="Y65" s="590" t="str">
        <f ca="1">IF(OR(INDIRECT("'update Helper'!I"&amp;AV65+3)="",X65&lt;&gt;0,X66&lt;&gt;0),IF(IFERROR((X65/X66),"")="","",(X65/X66)),INDIRECT("'update Helper'!I"&amp;AV65+3)/100)</f>
        <v/>
      </c>
      <c r="Z65" s="586"/>
      <c r="AA65" s="448"/>
      <c r="AB65" s="590" t="str">
        <f ca="1">IF(OR(INDIRECT("'update Helper'!I"&amp;AV65+4)="",AA65&lt;&gt;0,AA66&lt;&gt;0),IF(IFERROR((AA65/AA66),"")="","",(AA65/AA66)),INDIRECT("'update Helper'!I"&amp;AV65+4)/100)</f>
        <v/>
      </c>
      <c r="AC65" s="586"/>
      <c r="AD65" s="448"/>
      <c r="AE65" s="590" t="str">
        <f ca="1">IF(OR(INDIRECT("'update Helper'!I"&amp;AV65+5)="",AD65&lt;&gt;0,AD66&lt;&gt;0),IF(IFERROR((AD65/AD66),"")="","",(AD65/AD66)),INDIRECT("'update Helper'!I"&amp;AV65+5)/100)</f>
        <v/>
      </c>
      <c r="AF65" s="586"/>
      <c r="AG65" s="448"/>
      <c r="AH65" s="590" t="str">
        <f t="shared" ref="AH65" ca="1" si="238">IF(OR(INDIRECT("'update Helper'!I"&amp;AV65+6)="",AG65&lt;&gt;0,AG66&lt;&gt;0),IF(IFERROR((AG65/AG66),"")="","",(AG65/AG66)),INDIRECT("'update Helper'!I"&amp;AV65+6)/100)</f>
        <v/>
      </c>
      <c r="AI65" s="586"/>
      <c r="AJ65" s="448"/>
      <c r="AK65" s="590" t="str">
        <f t="shared" ref="AK65" ca="1" si="239">IF(OR(INDIRECT("'update Helper'!I"&amp;AV65+7)="",AJ65&lt;&gt;0,AJ66&lt;&gt;0),IF(IFERROR((AJ65/AJ66),"")="","",(AJ65/AJ66)),INDIRECT("'update Helper'!I"&amp;AV65+7)/100)</f>
        <v/>
      </c>
      <c r="AL65" s="586"/>
      <c r="AM65" s="588"/>
      <c r="AN65" s="518" t="str">
        <f>IFERROR(IF(VLOOKUP(B65,'Reference Records'!$C$123:$D$159,2,FALSE)=0,"",VLOOKUP(B65,'Reference Records'!$C$123:$D$159,2,FALSE)),"")</f>
        <v/>
      </c>
      <c r="AO65" s="253" t="str">
        <f t="array" ref="AO65">IFERROR(IF(INDEX('Reference Records'!$D$61:$D$120,MATCH(LEFT(D65,255),LEFT('Reference Records'!$C$61:$C$120,255),0))=0,"",INDEX('Reference Records'!$D$61:$D$120,MATCH(LEFT(D65,255),LEFT('Reference Records'!$C$61:$C$120,255),0))),"")</f>
        <v/>
      </c>
      <c r="AP65" s="253" t="str">
        <f>CONCATENATE(D65,E65)</f>
        <v/>
      </c>
      <c r="AQ65" s="204" t="str">
        <f t="array" ref="AQ65">VLOOKUP(LEFT(D65,255),LEFT('Reference Records'!C$60:G620,255),4,0)</f>
        <v/>
      </c>
      <c r="AR65" s="204" t="e">
        <f>MATCH(AQ65,'Reference Records'!$F$560:$F$620,0)+ROW(PopulationByCoverage)-1</f>
        <v>#N/A</v>
      </c>
      <c r="AS65" s="204" t="e">
        <f>MATCH(AQ65,'Reference Records'!$F$560:$F$620,1)+ROW(PopulationByCoverage)-1</f>
        <v>#N/A</v>
      </c>
      <c r="AT65" s="253" t="str">
        <f>D65&amp;E65</f>
        <v/>
      </c>
      <c r="AU65" s="253">
        <f t="shared" si="127"/>
        <v>572</v>
      </c>
      <c r="AV65" s="217">
        <f>AV63+'update Helper'!$T$2</f>
        <v>834</v>
      </c>
      <c r="AW65" s="217" t="str">
        <f t="shared" ref="AW65" si="240">CLEAN(IFERROR(LEFT(AZ65, SEARCH(";",AZ65,1)-1),""))</f>
        <v/>
      </c>
      <c r="AX65" s="217" t="str">
        <f t="shared" ref="AX65" si="241">SUBSTITUTE(IFERROR(MID(AZ65, SEARCH(";",AZ65) + 1, SEARCH(";",AZ65,SEARCH(";",AZ65)+1) - SEARCH(";",AZ65) - 1),""),CHAR(10),"")</f>
        <v/>
      </c>
      <c r="AY65" s="312" t="str">
        <f t="shared" ref="AY65" si="242">CLEAN(IFERROR(SUBSTITUTE(RIGHT(AZ65,LEN(AZ65) - SEARCH(";", AZ65, SEARCH(";",AZ65) + 1)),";",""),""))</f>
        <v/>
      </c>
      <c r="AZ65" s="253" t="str">
        <f t="array" ref="AZ65">IFERROR(IF(VLOOKUP(LEFT(D65,255),LEFT('Reference Records'!$C$1:$K$645,255),9,0)=0,"",CONCATENATE(VLOOKUP(LEFT(D65,255),LEFT('Reference Records'!$C$1:$K$645,255),9,0),";")),"")</f>
        <v>;</v>
      </c>
      <c r="BA65" s="510" t="str">
        <f t="shared" ref="BA65" si="243">IF(AND(BM65="Continue",BN65="Continue"),"No Error",IF(AND(BM65&lt;&gt;"Continue",BN65="Continue"),BM65,IF(AND(BN65&lt;&gt;"Continue",BM65="Continue"),BN65,CONCATENATE(BM65,CHAR(10),BN65))))</f>
        <v>No Error</v>
      </c>
      <c r="BB65" s="579" t="str" cm="1">
        <f t="array" ref="BB65">IF(ISBLANK(D65),"Continue",(IF(IFERROR(_xlfn.XMATCH(D65,LEFT('Reference Records'!$C$60:$C$120,32768),0),0)&lt;&gt;0,"Continue","Standard Indicator does not exists")))</f>
        <v>Continue</v>
      </c>
      <c r="BC65" s="579" t="str">
        <f t="shared" ref="BC65" si="244">IF(SUM(BD65:BL66)=0, "Continue", "Please Enter Valid Number Only")</f>
        <v>Continue</v>
      </c>
      <c r="BD65" s="452">
        <f t="shared" si="0"/>
        <v>0</v>
      </c>
      <c r="BE65" s="452">
        <f t="shared" si="1"/>
        <v>0</v>
      </c>
      <c r="BF65" s="452">
        <f t="shared" si="2"/>
        <v>0</v>
      </c>
      <c r="BG65" s="452">
        <f t="shared" si="3"/>
        <v>0</v>
      </c>
      <c r="BH65" s="452">
        <f t="shared" si="4"/>
        <v>0</v>
      </c>
      <c r="BI65" s="452">
        <f t="shared" si="5"/>
        <v>0</v>
      </c>
      <c r="BJ65" s="452">
        <f t="shared" si="6"/>
        <v>0</v>
      </c>
      <c r="BK65" s="452">
        <f t="shared" si="7"/>
        <v>0</v>
      </c>
      <c r="BL65" s="452">
        <f t="shared" si="8"/>
        <v>0</v>
      </c>
      <c r="BM65" s="509" t="str">
        <f>IF(NOT(ISBLANK(D65)),IF(D65&lt;&gt;"",IF(_xlfn.XLOOKUP(D65,'Reference Records'!$C$60:$C$120,'Reference Records'!$A$60:$A$120,0,0,1)=AN65,"Continue","Please select correct Module"),"Continue"),"Continue")</f>
        <v>Continue</v>
      </c>
      <c r="BN65" s="509" t="str">
        <f t="shared" ref="BN65" si="245">IF(AND(BB65="Continue",BC65="Continue"),"Continue",IF(AND(BB65&lt;&gt;"Continue",BC65="Continue"),BB65,IF(AND(BC65&lt;&gt;"Continue",BB65="Continue"),BC65,CONCATENATE(BB65,CHAR(10),BC65))))</f>
        <v>Continue</v>
      </c>
      <c r="BO65" s="201"/>
    </row>
    <row r="66" spans="1:67" s="253" customFormat="1" ht="30" customHeight="1" x14ac:dyDescent="0.35">
      <c r="A66" s="566"/>
      <c r="B66" s="589"/>
      <c r="C66" s="601"/>
      <c r="D66" s="589"/>
      <c r="E66" s="589"/>
      <c r="F66" s="448"/>
      <c r="G66" s="591"/>
      <c r="H66" s="587"/>
      <c r="I66" s="589"/>
      <c r="J66" s="597"/>
      <c r="K66" s="587"/>
      <c r="L66" s="589"/>
      <c r="M66" s="449"/>
      <c r="N66" s="603"/>
      <c r="O66" s="448"/>
      <c r="P66" s="591"/>
      <c r="Q66" s="587"/>
      <c r="R66" s="448"/>
      <c r="S66" s="591"/>
      <c r="T66" s="587"/>
      <c r="U66" s="448"/>
      <c r="V66" s="591"/>
      <c r="W66" s="587"/>
      <c r="X66" s="448"/>
      <c r="Y66" s="591"/>
      <c r="Z66" s="587"/>
      <c r="AA66" s="448"/>
      <c r="AB66" s="591"/>
      <c r="AC66" s="587"/>
      <c r="AD66" s="448"/>
      <c r="AE66" s="591"/>
      <c r="AF66" s="587"/>
      <c r="AG66" s="448"/>
      <c r="AH66" s="591"/>
      <c r="AI66" s="587"/>
      <c r="AJ66" s="448"/>
      <c r="AK66" s="591"/>
      <c r="AL66" s="587"/>
      <c r="AM66" s="589"/>
      <c r="AN66" s="518"/>
      <c r="AV66" s="217"/>
      <c r="AW66" s="217"/>
      <c r="AX66" s="217"/>
      <c r="AY66" s="312"/>
      <c r="BA66" s="510"/>
      <c r="BB66" s="579"/>
      <c r="BC66" s="579"/>
      <c r="BD66" s="452">
        <f t="shared" si="0"/>
        <v>0</v>
      </c>
      <c r="BE66" s="452">
        <f t="shared" si="1"/>
        <v>0</v>
      </c>
      <c r="BF66" s="452">
        <f t="shared" si="2"/>
        <v>0</v>
      </c>
      <c r="BG66" s="452">
        <f t="shared" si="3"/>
        <v>0</v>
      </c>
      <c r="BH66" s="452">
        <f t="shared" si="4"/>
        <v>0</v>
      </c>
      <c r="BI66" s="452">
        <f t="shared" si="5"/>
        <v>0</v>
      </c>
      <c r="BJ66" s="452">
        <f t="shared" si="6"/>
        <v>0</v>
      </c>
      <c r="BK66" s="452">
        <f t="shared" si="7"/>
        <v>0</v>
      </c>
      <c r="BL66" s="452">
        <f t="shared" si="8"/>
        <v>0</v>
      </c>
      <c r="BM66" s="509"/>
      <c r="BN66" s="509"/>
      <c r="BO66" s="201"/>
    </row>
    <row r="67" spans="1:67" s="253" customFormat="1" ht="30" customHeight="1" x14ac:dyDescent="0.35">
      <c r="A67" s="565">
        <v>30</v>
      </c>
      <c r="B67" s="584"/>
      <c r="C67" s="592"/>
      <c r="D67" s="584"/>
      <c r="E67" s="584"/>
      <c r="F67" s="306"/>
      <c r="G67" s="594" t="str">
        <f ca="1">IF(OR(INDIRECT("'update Helper'!D"&amp;AU67)="",F67&lt;&gt;0,F68&lt;&gt;0),IF(IFERROR((F67/F68),"")="","",(F67/F68)),INDIRECT("'update Helper'!D"&amp;AU67)/100)</f>
        <v/>
      </c>
      <c r="H67" s="582"/>
      <c r="I67" s="584"/>
      <c r="J67" s="596" t="str">
        <f>AO67</f>
        <v/>
      </c>
      <c r="K67" s="582"/>
      <c r="L67" s="584"/>
      <c r="M67" s="211"/>
      <c r="N67" s="598"/>
      <c r="O67" s="306"/>
      <c r="P67" s="594" t="str">
        <f ca="1">IF(OR(INDIRECT("'update Helper'!I"&amp;AV67)="",O67&lt;&gt;0,O68&lt;&gt;0),IF(IFERROR((O67/O68),"")="","",(O67/O68)),INDIRECT("'update Helper'!I"&amp;AV67)/100)</f>
        <v/>
      </c>
      <c r="Q67" s="582"/>
      <c r="R67" s="306"/>
      <c r="S67" s="594" t="str">
        <f ca="1">IF(OR(INDIRECT("'update Helper'!I"&amp;AV67+1)="",R67&lt;&gt;0,R68&lt;&gt;0),IF(IFERROR((R67/R68),"")="","",(R67/R68)),INDIRECT("'update Helper'!I"&amp;AV67+1)/100)</f>
        <v/>
      </c>
      <c r="T67" s="582"/>
      <c r="U67" s="306"/>
      <c r="V67" s="594" t="str">
        <f ca="1">IF(OR(INDIRECT("'update Helper'!I"&amp;AV67+2)="",U67&lt;&gt;0,U68&lt;&gt;0),IF(IFERROR((U67/U68),"")="","",(U67/U68)),INDIRECT("'update Helper'!I"&amp;AV67+2)/100)</f>
        <v/>
      </c>
      <c r="W67" s="582"/>
      <c r="X67" s="306"/>
      <c r="Y67" s="594" t="str">
        <f ca="1">IF(OR(INDIRECT("'update Helper'!I"&amp;AV67+3)="",X67&lt;&gt;0,X68&lt;&gt;0),IF(IFERROR((X67/X68),"")="","",(X67/X68)),INDIRECT("'update Helper'!I"&amp;AV67+3)/100)</f>
        <v/>
      </c>
      <c r="Z67" s="582"/>
      <c r="AA67" s="306"/>
      <c r="AB67" s="594" t="str">
        <f ca="1">IF(OR(INDIRECT("'update Helper'!I"&amp;AV67+4)="",AA67&lt;&gt;0,AA68&lt;&gt;0),IF(IFERROR((AA67/AA68),"")="","",(AA67/AA68)),INDIRECT("'update Helper'!I"&amp;AV67+4)/100)</f>
        <v/>
      </c>
      <c r="AC67" s="582"/>
      <c r="AD67" s="306"/>
      <c r="AE67" s="594" t="str">
        <f ca="1">IF(OR(INDIRECT("'update Helper'!I"&amp;AV67+5)="",AD67&lt;&gt;0,AD68&lt;&gt;0),IF(IFERROR((AD67/AD68),"")="","",(AD67/AD68)),INDIRECT("'update Helper'!I"&amp;AV67+5)/100)</f>
        <v/>
      </c>
      <c r="AF67" s="582"/>
      <c r="AG67" s="306"/>
      <c r="AH67" s="580" t="str">
        <f t="shared" ref="AH67" ca="1" si="246">IF(OR(INDIRECT("'update Helper'!I"&amp;AV67+6)="",AG67&lt;&gt;0,AG68&lt;&gt;0),IF(IFERROR((AG67/AG68),"")="","",(AG67/AG68)),INDIRECT("'update Helper'!I"&amp;AV67+6)/100)</f>
        <v/>
      </c>
      <c r="AI67" s="582"/>
      <c r="AJ67" s="306"/>
      <c r="AK67" s="580" t="str">
        <f t="shared" ref="AK67" ca="1" si="247">IF(OR(INDIRECT("'update Helper'!I"&amp;AV67+7)="",AJ67&lt;&gt;0,AJ68&lt;&gt;0),IF(IFERROR((AJ67/AJ68),"")="","",(AJ67/AJ68)),INDIRECT("'update Helper'!I"&amp;AV67+7)/100)</f>
        <v/>
      </c>
      <c r="AL67" s="582"/>
      <c r="AM67" s="584"/>
      <c r="AN67" s="518" t="str">
        <f>IFERROR(IF(VLOOKUP(B67,'Reference Records'!$C$123:$D$159,2,FALSE)=0,"",VLOOKUP(B67,'Reference Records'!$C$123:$D$159,2,FALSE)),"")</f>
        <v/>
      </c>
      <c r="AO67" s="253" t="str">
        <f t="array" ref="AO67">IFERROR(IF(INDEX('Reference Records'!$D$61:$D$120,MATCH(LEFT(D67,255),LEFT('Reference Records'!$C$61:$C$120,255),0))=0,"",INDEX('Reference Records'!$D$61:$D$120,MATCH(LEFT(D67,255),LEFT('Reference Records'!$C$61:$C$120,255),0))),"")</f>
        <v/>
      </c>
      <c r="AP67" s="253" t="str">
        <f>CONCATENATE(D67,E67)</f>
        <v/>
      </c>
      <c r="AQ67" s="204" t="str">
        <f t="array" ref="AQ67">VLOOKUP(LEFT(D67,255),LEFT('Reference Records'!C$60:G622,255),4,0)</f>
        <v/>
      </c>
      <c r="AR67" s="204" t="e">
        <f>MATCH(AQ67,'Reference Records'!$F$560:$F$620,0)+ROW(PopulationByCoverage)-1</f>
        <v>#N/A</v>
      </c>
      <c r="AS67" s="204" t="e">
        <f>MATCH(AQ67,'Reference Records'!$F$560:$F$620,1)+ROW(PopulationByCoverage)-1</f>
        <v>#N/A</v>
      </c>
      <c r="AT67" s="253" t="str">
        <f>D67&amp;E67</f>
        <v/>
      </c>
      <c r="AU67" s="253">
        <f t="shared" si="127"/>
        <v>573</v>
      </c>
      <c r="AV67" s="217">
        <f>AV65+'update Helper'!$T$2</f>
        <v>842</v>
      </c>
      <c r="AW67" s="217" t="str">
        <f t="shared" ref="AW67" si="248">CLEAN(IFERROR(LEFT(AZ67, SEARCH(";",AZ67,1)-1),""))</f>
        <v/>
      </c>
      <c r="AX67" s="217" t="str">
        <f t="shared" ref="AX67" si="249">SUBSTITUTE(IFERROR(MID(AZ67, SEARCH(";",AZ67) + 1, SEARCH(";",AZ67,SEARCH(";",AZ67)+1) - SEARCH(";",AZ67) - 1),""),CHAR(10),"")</f>
        <v/>
      </c>
      <c r="AY67" s="312" t="str">
        <f t="shared" ref="AY67" si="250">CLEAN(IFERROR(SUBSTITUTE(RIGHT(AZ67,LEN(AZ67) - SEARCH(";", AZ67, SEARCH(";",AZ67) + 1)),";",""),""))</f>
        <v/>
      </c>
      <c r="AZ67" s="253" t="str">
        <f t="array" ref="AZ67">IFERROR(IF(VLOOKUP(LEFT(D67,255),LEFT('Reference Records'!$C$1:$K$645,255),9,0)=0,"",CONCATENATE(VLOOKUP(LEFT(D67,255),LEFT('Reference Records'!$C$1:$K$645,255),9,0),";")),"")</f>
        <v>;</v>
      </c>
      <c r="BA67" s="510" t="str">
        <f t="shared" ref="BA67" si="251">IF(AND(BM67="Continue",BN67="Continue"),"No Error",IF(AND(BM67&lt;&gt;"Continue",BN67="Continue"),BM67,IF(AND(BN67&lt;&gt;"Continue",BM67="Continue"),BN67,CONCATENATE(BM67,CHAR(10),BN67))))</f>
        <v>No Error</v>
      </c>
      <c r="BB67" s="579" t="str" cm="1">
        <f t="array" ref="BB67">IF(ISBLANK(D67),"Continue",(IF(IFERROR(_xlfn.XMATCH(D67,LEFT('Reference Records'!$C$60:$C$120,32768),0),0)&lt;&gt;0,"Continue","Standard Indicator does not exists")))</f>
        <v>Continue</v>
      </c>
      <c r="BC67" s="579" t="str">
        <f t="shared" ref="BC67" si="252">IF(SUM(BD67:BL68)=0, "Continue", "Please Enter Valid Number Only")</f>
        <v>Continue</v>
      </c>
      <c r="BD67" s="452">
        <f t="shared" si="0"/>
        <v>0</v>
      </c>
      <c r="BE67" s="452">
        <f t="shared" si="1"/>
        <v>0</v>
      </c>
      <c r="BF67" s="452">
        <f t="shared" si="2"/>
        <v>0</v>
      </c>
      <c r="BG67" s="452">
        <f t="shared" si="3"/>
        <v>0</v>
      </c>
      <c r="BH67" s="452">
        <f t="shared" si="4"/>
        <v>0</v>
      </c>
      <c r="BI67" s="452">
        <f t="shared" si="5"/>
        <v>0</v>
      </c>
      <c r="BJ67" s="452">
        <f t="shared" si="6"/>
        <v>0</v>
      </c>
      <c r="BK67" s="452">
        <f t="shared" si="7"/>
        <v>0</v>
      </c>
      <c r="BL67" s="452">
        <f t="shared" si="8"/>
        <v>0</v>
      </c>
      <c r="BM67" s="509" t="str">
        <f>IF(NOT(ISBLANK(D67)),IF(D67&lt;&gt;"",IF(_xlfn.XLOOKUP(D67,'Reference Records'!$C$60:$C$120,'Reference Records'!$A$60:$A$120,0,0,1)=AN67,"Continue","Please select correct Module"),"Continue"),"Continue")</f>
        <v>Continue</v>
      </c>
      <c r="BN67" s="509" t="str">
        <f t="shared" ref="BN67" si="253">IF(AND(BB67="Continue",BC67="Continue"),"Continue",IF(AND(BB67&lt;&gt;"Continue",BC67="Continue"),BB67,IF(AND(BC67&lt;&gt;"Continue",BB67="Continue"),BC67,CONCATENATE(BB67,CHAR(10),BC67))))</f>
        <v>Continue</v>
      </c>
      <c r="BO67" s="201"/>
    </row>
    <row r="68" spans="1:67" s="253" customFormat="1" ht="30" customHeight="1" x14ac:dyDescent="0.35">
      <c r="A68" s="566"/>
      <c r="B68" s="585"/>
      <c r="C68" s="593"/>
      <c r="D68" s="585"/>
      <c r="E68" s="585"/>
      <c r="F68" s="306"/>
      <c r="G68" s="595"/>
      <c r="H68" s="583"/>
      <c r="I68" s="585"/>
      <c r="J68" s="597"/>
      <c r="K68" s="583"/>
      <c r="L68" s="585"/>
      <c r="M68" s="313"/>
      <c r="N68" s="599"/>
      <c r="O68" s="306"/>
      <c r="P68" s="595"/>
      <c r="Q68" s="583"/>
      <c r="R68" s="306"/>
      <c r="S68" s="595"/>
      <c r="T68" s="583"/>
      <c r="U68" s="306"/>
      <c r="V68" s="595"/>
      <c r="W68" s="583"/>
      <c r="X68" s="306"/>
      <c r="Y68" s="595"/>
      <c r="Z68" s="583"/>
      <c r="AA68" s="306"/>
      <c r="AB68" s="595"/>
      <c r="AC68" s="583"/>
      <c r="AD68" s="306"/>
      <c r="AE68" s="595"/>
      <c r="AF68" s="583"/>
      <c r="AG68" s="306"/>
      <c r="AH68" s="581"/>
      <c r="AI68" s="583"/>
      <c r="AJ68" s="306"/>
      <c r="AK68" s="581"/>
      <c r="AL68" s="583"/>
      <c r="AM68" s="585"/>
      <c r="AN68" s="518"/>
      <c r="AV68" s="217"/>
      <c r="AW68" s="217"/>
      <c r="AX68" s="217"/>
      <c r="AY68" s="312"/>
      <c r="BA68" s="510"/>
      <c r="BB68" s="579"/>
      <c r="BC68" s="579"/>
      <c r="BD68" s="452">
        <f t="shared" si="0"/>
        <v>0</v>
      </c>
      <c r="BE68" s="452">
        <f t="shared" si="1"/>
        <v>0</v>
      </c>
      <c r="BF68" s="452">
        <f t="shared" si="2"/>
        <v>0</v>
      </c>
      <c r="BG68" s="452">
        <f t="shared" si="3"/>
        <v>0</v>
      </c>
      <c r="BH68" s="452">
        <f t="shared" si="4"/>
        <v>0</v>
      </c>
      <c r="BI68" s="452">
        <f t="shared" si="5"/>
        <v>0</v>
      </c>
      <c r="BJ68" s="452">
        <f t="shared" si="6"/>
        <v>0</v>
      </c>
      <c r="BK68" s="452">
        <f t="shared" si="7"/>
        <v>0</v>
      </c>
      <c r="BL68" s="452">
        <f t="shared" si="8"/>
        <v>0</v>
      </c>
      <c r="BM68" s="509"/>
      <c r="BN68" s="509"/>
      <c r="BO68" s="201"/>
    </row>
    <row r="69" spans="1:67" ht="30" customHeight="1" x14ac:dyDescent="0.35">
      <c r="AE69" s="608"/>
    </row>
    <row r="70" spans="1:67" ht="30" customHeight="1" x14ac:dyDescent="0.35">
      <c r="AE70" s="608"/>
    </row>
    <row r="71" spans="1:67" ht="30" customHeight="1" x14ac:dyDescent="0.35">
      <c r="AE71" s="608"/>
    </row>
    <row r="72" spans="1:67" ht="30" customHeight="1" x14ac:dyDescent="0.35">
      <c r="AE72" s="608"/>
    </row>
    <row r="73" spans="1:67" ht="30" customHeight="1" x14ac:dyDescent="0.35">
      <c r="AE73" s="608"/>
    </row>
    <row r="74" spans="1:67" ht="30" customHeight="1" x14ac:dyDescent="0.35">
      <c r="AE74" s="608"/>
    </row>
    <row r="75" spans="1:67" ht="30" customHeight="1" x14ac:dyDescent="0.35">
      <c r="AE75" s="608"/>
    </row>
    <row r="76" spans="1:67" ht="30" customHeight="1" x14ac:dyDescent="0.35">
      <c r="AE76" s="608"/>
    </row>
    <row r="77" spans="1:67" ht="30" customHeight="1" x14ac:dyDescent="0.35">
      <c r="AE77" s="608"/>
    </row>
    <row r="78" spans="1:67" ht="30" customHeight="1" x14ac:dyDescent="0.35">
      <c r="AE78" s="608"/>
    </row>
    <row r="79" spans="1:67" ht="30" customHeight="1" x14ac:dyDescent="0.35">
      <c r="AE79" s="608"/>
    </row>
    <row r="80" spans="1:67" ht="30" customHeight="1" x14ac:dyDescent="0.35">
      <c r="AE80" s="608"/>
    </row>
    <row r="81" spans="31:31" ht="30" customHeight="1" x14ac:dyDescent="0.35">
      <c r="AE81" s="608"/>
    </row>
    <row r="82" spans="31:31" ht="30" customHeight="1" x14ac:dyDescent="0.35">
      <c r="AE82" s="608"/>
    </row>
    <row r="83" spans="31:31" ht="30" customHeight="1" x14ac:dyDescent="0.35">
      <c r="AE83" s="608"/>
    </row>
    <row r="84" spans="31:31" ht="30" customHeight="1" x14ac:dyDescent="0.35">
      <c r="AE84" s="608"/>
    </row>
    <row r="85" spans="31:31" ht="30" customHeight="1" x14ac:dyDescent="0.35">
      <c r="AE85" s="608"/>
    </row>
    <row r="86" spans="31:31" ht="30" customHeight="1" x14ac:dyDescent="0.35">
      <c r="AE86" s="608"/>
    </row>
    <row r="87" spans="31:31" ht="30" customHeight="1" x14ac:dyDescent="0.35">
      <c r="AE87" s="608"/>
    </row>
    <row r="88" spans="31:31" ht="30" customHeight="1" x14ac:dyDescent="0.35">
      <c r="AE88" s="608"/>
    </row>
    <row r="89" spans="31:31" ht="30" customHeight="1" x14ac:dyDescent="0.35">
      <c r="AE89" s="608"/>
    </row>
    <row r="90" spans="31:31" ht="30" customHeight="1" x14ac:dyDescent="0.35">
      <c r="AE90" s="608"/>
    </row>
    <row r="91" spans="31:31" ht="30" customHeight="1" x14ac:dyDescent="0.35">
      <c r="AE91" s="608"/>
    </row>
    <row r="92" spans="31:31" ht="30" customHeight="1" x14ac:dyDescent="0.35">
      <c r="AE92" s="608"/>
    </row>
    <row r="93" spans="31:31" ht="30" customHeight="1" x14ac:dyDescent="0.35">
      <c r="AE93" s="608"/>
    </row>
    <row r="94" spans="31:31" ht="30" customHeight="1" x14ac:dyDescent="0.35">
      <c r="AE94" s="608"/>
    </row>
    <row r="95" spans="31:31" ht="30" customHeight="1" x14ac:dyDescent="0.35">
      <c r="AE95" s="608"/>
    </row>
    <row r="96" spans="31:31" ht="30" customHeight="1" x14ac:dyDescent="0.35">
      <c r="AE96" s="608"/>
    </row>
    <row r="97" spans="31:31" ht="30" customHeight="1" x14ac:dyDescent="0.35">
      <c r="AE97" s="608"/>
    </row>
    <row r="98" spans="31:31" ht="30" customHeight="1" x14ac:dyDescent="0.35">
      <c r="AE98" s="608"/>
    </row>
    <row r="99" spans="31:31" ht="30" customHeight="1" x14ac:dyDescent="0.35">
      <c r="AE99" s="608"/>
    </row>
    <row r="100" spans="31:31" ht="30" customHeight="1" x14ac:dyDescent="0.35">
      <c r="AE100" s="608"/>
    </row>
    <row r="101" spans="31:31" x14ac:dyDescent="0.35">
      <c r="AE101" s="608"/>
    </row>
    <row r="102" spans="31:31" x14ac:dyDescent="0.35">
      <c r="AE102" s="608"/>
    </row>
  </sheetData>
  <sheetProtection algorithmName="SHA-512" hashValue="N+0pxQfwrqO5rEcjeFhicC9+ulg9WvcnFzsaeI2yXGI5Hr8DdT6SwxwgtXG4duJgySiRErx6r15pZiu+kaHAUw==" saltValue="Z6a67x0oprZV0biG4iE49w==" spinCount="100000" sheet="1" objects="1" scenarios="1" formatCells="0" formatColumns="0" formatRows="0"/>
  <mergeCells count="1076">
    <mergeCell ref="T37:T38"/>
    <mergeCell ref="V37:V38"/>
    <mergeCell ref="W37:W38"/>
    <mergeCell ref="Y37:Y38"/>
    <mergeCell ref="Z37:Z38"/>
    <mergeCell ref="AN35:AN36"/>
    <mergeCell ref="A37:A38"/>
    <mergeCell ref="B37:B38"/>
    <mergeCell ref="C37:C38"/>
    <mergeCell ref="D37:D38"/>
    <mergeCell ref="E37:E38"/>
    <mergeCell ref="G37:G38"/>
    <mergeCell ref="H37:H38"/>
    <mergeCell ref="I37:I38"/>
    <mergeCell ref="J37:J38"/>
    <mergeCell ref="K37:K38"/>
    <mergeCell ref="L37:L38"/>
    <mergeCell ref="N37:N38"/>
    <mergeCell ref="P37:P38"/>
    <mergeCell ref="Q37:Q38"/>
    <mergeCell ref="S37:S38"/>
    <mergeCell ref="AK35:AK36"/>
    <mergeCell ref="AL35:AL36"/>
    <mergeCell ref="AM35:AM36"/>
    <mergeCell ref="AN37:AN38"/>
    <mergeCell ref="AK37:AK38"/>
    <mergeCell ref="AL37:AL38"/>
    <mergeCell ref="AM37:AM38"/>
    <mergeCell ref="AB37:AB38"/>
    <mergeCell ref="AC37:AC38"/>
    <mergeCell ref="AF37:AF38"/>
    <mergeCell ref="AH37:AH38"/>
    <mergeCell ref="A35:A36"/>
    <mergeCell ref="B35:B36"/>
    <mergeCell ref="C35:C36"/>
    <mergeCell ref="D35:D36"/>
    <mergeCell ref="E35:E36"/>
    <mergeCell ref="G35:G36"/>
    <mergeCell ref="H35:H36"/>
    <mergeCell ref="I35:I36"/>
    <mergeCell ref="J35:J36"/>
    <mergeCell ref="K35:K36"/>
    <mergeCell ref="L35:L36"/>
    <mergeCell ref="N35:N36"/>
    <mergeCell ref="P35:P36"/>
    <mergeCell ref="Q35:Q36"/>
    <mergeCell ref="S35:S36"/>
    <mergeCell ref="AK33:AK34"/>
    <mergeCell ref="AL33:AL34"/>
    <mergeCell ref="AB33:AB34"/>
    <mergeCell ref="AC33:AC34"/>
    <mergeCell ref="AF33:AF34"/>
    <mergeCell ref="AB35:AB36"/>
    <mergeCell ref="AC35:AC36"/>
    <mergeCell ref="AF35:AF36"/>
    <mergeCell ref="AH35:AH36"/>
    <mergeCell ref="AI35:AI36"/>
    <mergeCell ref="T35:T36"/>
    <mergeCell ref="V35:V36"/>
    <mergeCell ref="W35:W36"/>
    <mergeCell ref="Y35:Y36"/>
    <mergeCell ref="Z35:Z36"/>
    <mergeCell ref="AI33:AI34"/>
    <mergeCell ref="T33:T34"/>
    <mergeCell ref="V33:V34"/>
    <mergeCell ref="W33:W34"/>
    <mergeCell ref="Y33:Y34"/>
    <mergeCell ref="Z33:Z34"/>
    <mergeCell ref="T31:T32"/>
    <mergeCell ref="V31:V32"/>
    <mergeCell ref="W31:W32"/>
    <mergeCell ref="Y31:Y32"/>
    <mergeCell ref="Z31:Z32"/>
    <mergeCell ref="AN31:AN32"/>
    <mergeCell ref="A33:A34"/>
    <mergeCell ref="B33:B34"/>
    <mergeCell ref="C33:C34"/>
    <mergeCell ref="D33:D34"/>
    <mergeCell ref="E33:E34"/>
    <mergeCell ref="G33:G34"/>
    <mergeCell ref="H33:H34"/>
    <mergeCell ref="I33:I34"/>
    <mergeCell ref="J33:J34"/>
    <mergeCell ref="K33:K34"/>
    <mergeCell ref="L33:L34"/>
    <mergeCell ref="N33:N34"/>
    <mergeCell ref="P33:P34"/>
    <mergeCell ref="Q33:Q34"/>
    <mergeCell ref="S33:S34"/>
    <mergeCell ref="AK31:AK32"/>
    <mergeCell ref="AN33:AN34"/>
    <mergeCell ref="AB31:AB32"/>
    <mergeCell ref="AC31:AC32"/>
    <mergeCell ref="AF31:AF32"/>
    <mergeCell ref="AH31:AH32"/>
    <mergeCell ref="AI31:AI32"/>
    <mergeCell ref="AN29:AN30"/>
    <mergeCell ref="A31:A32"/>
    <mergeCell ref="B31:B32"/>
    <mergeCell ref="C31:C32"/>
    <mergeCell ref="D31:D32"/>
    <mergeCell ref="E31:E32"/>
    <mergeCell ref="G31:G32"/>
    <mergeCell ref="H31:H32"/>
    <mergeCell ref="I31:I32"/>
    <mergeCell ref="J31:J32"/>
    <mergeCell ref="K31:K32"/>
    <mergeCell ref="L31:L32"/>
    <mergeCell ref="N31:N32"/>
    <mergeCell ref="P31:P32"/>
    <mergeCell ref="Q31:Q32"/>
    <mergeCell ref="S31:S32"/>
    <mergeCell ref="AK29:AK30"/>
    <mergeCell ref="AL29:AL30"/>
    <mergeCell ref="AM29:AM30"/>
    <mergeCell ref="K29:K30"/>
    <mergeCell ref="L29:L30"/>
    <mergeCell ref="N29:N30"/>
    <mergeCell ref="P29:P30"/>
    <mergeCell ref="Q29:Q30"/>
    <mergeCell ref="A29:A30"/>
    <mergeCell ref="B29:B30"/>
    <mergeCell ref="C29:C30"/>
    <mergeCell ref="D29:D30"/>
    <mergeCell ref="E29:E30"/>
    <mergeCell ref="G29:G30"/>
    <mergeCell ref="H29:H30"/>
    <mergeCell ref="I29:I30"/>
    <mergeCell ref="V27:V28"/>
    <mergeCell ref="W27:W28"/>
    <mergeCell ref="J29:J30"/>
    <mergeCell ref="S29:S30"/>
    <mergeCell ref="AK27:AK28"/>
    <mergeCell ref="AL27:AL28"/>
    <mergeCell ref="AM27:AM28"/>
    <mergeCell ref="AB27:AB28"/>
    <mergeCell ref="AC27:AC28"/>
    <mergeCell ref="AF27:AF28"/>
    <mergeCell ref="AB29:AB30"/>
    <mergeCell ref="AC29:AC30"/>
    <mergeCell ref="AF29:AF30"/>
    <mergeCell ref="AH29:AH30"/>
    <mergeCell ref="AI29:AI30"/>
    <mergeCell ref="T29:T30"/>
    <mergeCell ref="V29:V30"/>
    <mergeCell ref="W29:W30"/>
    <mergeCell ref="Y29:Y30"/>
    <mergeCell ref="Z29:Z30"/>
    <mergeCell ref="Y27:Y28"/>
    <mergeCell ref="Z27:Z28"/>
    <mergeCell ref="AN25:AN26"/>
    <mergeCell ref="AB23:AB24"/>
    <mergeCell ref="AC23:AC24"/>
    <mergeCell ref="AF23:AF24"/>
    <mergeCell ref="AH23:AH24"/>
    <mergeCell ref="AH25:AH26"/>
    <mergeCell ref="T25:T26"/>
    <mergeCell ref="V25:V26"/>
    <mergeCell ref="W25:W26"/>
    <mergeCell ref="Y25:Y26"/>
    <mergeCell ref="Z25:Z26"/>
    <mergeCell ref="A27:A28"/>
    <mergeCell ref="B27:B28"/>
    <mergeCell ref="C27:C28"/>
    <mergeCell ref="D27:D28"/>
    <mergeCell ref="E27:E28"/>
    <mergeCell ref="G27:G28"/>
    <mergeCell ref="H27:H28"/>
    <mergeCell ref="I27:I28"/>
    <mergeCell ref="J27:J28"/>
    <mergeCell ref="K27:K28"/>
    <mergeCell ref="L27:L28"/>
    <mergeCell ref="N27:N28"/>
    <mergeCell ref="P27:P28"/>
    <mergeCell ref="Q27:Q28"/>
    <mergeCell ref="S27:S28"/>
    <mergeCell ref="AK25:AK26"/>
    <mergeCell ref="AN27:AN28"/>
    <mergeCell ref="AB25:AB26"/>
    <mergeCell ref="AC25:AC26"/>
    <mergeCell ref="AF25:AF26"/>
    <mergeCell ref="T27:T28"/>
    <mergeCell ref="J23:J24"/>
    <mergeCell ref="T23:T24"/>
    <mergeCell ref="V23:V24"/>
    <mergeCell ref="W23:W24"/>
    <mergeCell ref="Y23:Y24"/>
    <mergeCell ref="Z23:Z24"/>
    <mergeCell ref="K23:K24"/>
    <mergeCell ref="L23:L24"/>
    <mergeCell ref="T21:T22"/>
    <mergeCell ref="V21:V22"/>
    <mergeCell ref="W21:W22"/>
    <mergeCell ref="Y21:Y22"/>
    <mergeCell ref="Z21:Z22"/>
    <mergeCell ref="AN23:AN24"/>
    <mergeCell ref="A25:A26"/>
    <mergeCell ref="B25:B26"/>
    <mergeCell ref="C25:C26"/>
    <mergeCell ref="D25:D26"/>
    <mergeCell ref="E25:E26"/>
    <mergeCell ref="G25:G26"/>
    <mergeCell ref="H25:H26"/>
    <mergeCell ref="I25:I26"/>
    <mergeCell ref="J25:J26"/>
    <mergeCell ref="K25:K26"/>
    <mergeCell ref="L25:L26"/>
    <mergeCell ref="N25:N26"/>
    <mergeCell ref="P25:P26"/>
    <mergeCell ref="Q25:Q26"/>
    <mergeCell ref="S25:S26"/>
    <mergeCell ref="AK23:AK24"/>
    <mergeCell ref="AL23:AL24"/>
    <mergeCell ref="AM23:AM24"/>
    <mergeCell ref="P23:P24"/>
    <mergeCell ref="Q23:Q24"/>
    <mergeCell ref="S23:S24"/>
    <mergeCell ref="AN19:AN20"/>
    <mergeCell ref="A21:A22"/>
    <mergeCell ref="B21:B22"/>
    <mergeCell ref="C21:C22"/>
    <mergeCell ref="D21:D22"/>
    <mergeCell ref="E21:E22"/>
    <mergeCell ref="G21:G22"/>
    <mergeCell ref="H21:H22"/>
    <mergeCell ref="I21:I22"/>
    <mergeCell ref="J21:J22"/>
    <mergeCell ref="K21:K22"/>
    <mergeCell ref="L21:L22"/>
    <mergeCell ref="N21:N22"/>
    <mergeCell ref="P21:P22"/>
    <mergeCell ref="Q21:Q22"/>
    <mergeCell ref="S21:S22"/>
    <mergeCell ref="AK19:AK20"/>
    <mergeCell ref="AN21:AN22"/>
    <mergeCell ref="AB21:AB22"/>
    <mergeCell ref="AC21:AC22"/>
    <mergeCell ref="AF21:AF22"/>
    <mergeCell ref="A23:A24"/>
    <mergeCell ref="B23:B24"/>
    <mergeCell ref="C23:C24"/>
    <mergeCell ref="D23:D24"/>
    <mergeCell ref="E23:E24"/>
    <mergeCell ref="G23:G24"/>
    <mergeCell ref="H23:H24"/>
    <mergeCell ref="I23:I24"/>
    <mergeCell ref="AN17:AN18"/>
    <mergeCell ref="A19:A20"/>
    <mergeCell ref="B19:B20"/>
    <mergeCell ref="C19:C20"/>
    <mergeCell ref="D19:D20"/>
    <mergeCell ref="E19:E20"/>
    <mergeCell ref="G19:G20"/>
    <mergeCell ref="H19:H20"/>
    <mergeCell ref="I19:I20"/>
    <mergeCell ref="J19:J20"/>
    <mergeCell ref="K19:K20"/>
    <mergeCell ref="L19:L20"/>
    <mergeCell ref="N19:N20"/>
    <mergeCell ref="P19:P20"/>
    <mergeCell ref="Q19:Q20"/>
    <mergeCell ref="S19:S20"/>
    <mergeCell ref="AK17:AK18"/>
    <mergeCell ref="AL17:AL18"/>
    <mergeCell ref="AM17:AM18"/>
    <mergeCell ref="AB17:AB18"/>
    <mergeCell ref="AC17:AC18"/>
    <mergeCell ref="AF17:AF18"/>
    <mergeCell ref="AH17:AH18"/>
    <mergeCell ref="AH19:AH20"/>
    <mergeCell ref="AB19:AB20"/>
    <mergeCell ref="AC19:AC20"/>
    <mergeCell ref="T19:T20"/>
    <mergeCell ref="V19:V20"/>
    <mergeCell ref="W19:W20"/>
    <mergeCell ref="Y19:Y20"/>
    <mergeCell ref="Z19:Z20"/>
    <mergeCell ref="G15:G16"/>
    <mergeCell ref="H15:H16"/>
    <mergeCell ref="I15:I16"/>
    <mergeCell ref="J15:J16"/>
    <mergeCell ref="K15:K16"/>
    <mergeCell ref="AB15:AB16"/>
    <mergeCell ref="AC15:AC16"/>
    <mergeCell ref="AF15:AF16"/>
    <mergeCell ref="L15:L16"/>
    <mergeCell ref="N15:N16"/>
    <mergeCell ref="T17:T18"/>
    <mergeCell ref="V17:V18"/>
    <mergeCell ref="W17:W18"/>
    <mergeCell ref="Y17:Y18"/>
    <mergeCell ref="Z17:Z18"/>
    <mergeCell ref="K17:K18"/>
    <mergeCell ref="L17:L18"/>
    <mergeCell ref="N17:N18"/>
    <mergeCell ref="P17:P18"/>
    <mergeCell ref="Q17:Q18"/>
    <mergeCell ref="S17:S18"/>
    <mergeCell ref="AN15:AN16"/>
    <mergeCell ref="T13:T14"/>
    <mergeCell ref="V13:V14"/>
    <mergeCell ref="W13:W14"/>
    <mergeCell ref="Y13:Y14"/>
    <mergeCell ref="W15:W16"/>
    <mergeCell ref="Y15:Y16"/>
    <mergeCell ref="Z15:Z16"/>
    <mergeCell ref="AL13:AL14"/>
    <mergeCell ref="AM13:AM14"/>
    <mergeCell ref="AI13:AI14"/>
    <mergeCell ref="AK13:AK14"/>
    <mergeCell ref="A17:A18"/>
    <mergeCell ref="B17:B18"/>
    <mergeCell ref="C17:C18"/>
    <mergeCell ref="D17:D18"/>
    <mergeCell ref="E17:E18"/>
    <mergeCell ref="G17:G18"/>
    <mergeCell ref="H17:H18"/>
    <mergeCell ref="I17:I18"/>
    <mergeCell ref="J17:J18"/>
    <mergeCell ref="A15:A16"/>
    <mergeCell ref="B15:B16"/>
    <mergeCell ref="C15:C16"/>
    <mergeCell ref="D15:D16"/>
    <mergeCell ref="E15:E16"/>
    <mergeCell ref="AH15:AH16"/>
    <mergeCell ref="AI15:AI16"/>
    <mergeCell ref="T15:T16"/>
    <mergeCell ref="V15:V16"/>
    <mergeCell ref="P15:P16"/>
    <mergeCell ref="Q15:Q16"/>
    <mergeCell ref="AN11:AN12"/>
    <mergeCell ref="A13:A14"/>
    <mergeCell ref="B13:B14"/>
    <mergeCell ref="C13:C14"/>
    <mergeCell ref="D13:D14"/>
    <mergeCell ref="E13:E14"/>
    <mergeCell ref="G13:G14"/>
    <mergeCell ref="H13:H14"/>
    <mergeCell ref="I13:I14"/>
    <mergeCell ref="J13:J14"/>
    <mergeCell ref="K13:K14"/>
    <mergeCell ref="L13:L14"/>
    <mergeCell ref="N13:N14"/>
    <mergeCell ref="P13:P14"/>
    <mergeCell ref="Q13:Q14"/>
    <mergeCell ref="AB11:AB12"/>
    <mergeCell ref="AC11:AC12"/>
    <mergeCell ref="AE11:AE12"/>
    <mergeCell ref="T11:T12"/>
    <mergeCell ref="V11:V12"/>
    <mergeCell ref="W11:W12"/>
    <mergeCell ref="Y11:Y12"/>
    <mergeCell ref="Z11:Z12"/>
    <mergeCell ref="S13:S14"/>
    <mergeCell ref="AN13:AN14"/>
    <mergeCell ref="Z13:Z14"/>
    <mergeCell ref="AB13:AB14"/>
    <mergeCell ref="AC13:AC14"/>
    <mergeCell ref="AF13:AF14"/>
    <mergeCell ref="AH13:AH14"/>
    <mergeCell ref="AL11:AL12"/>
    <mergeCell ref="AM11:AM12"/>
    <mergeCell ref="AE101:AE102"/>
    <mergeCell ref="AE87:AE88"/>
    <mergeCell ref="AE89:AE90"/>
    <mergeCell ref="AE91:AE92"/>
    <mergeCell ref="AE93:AE94"/>
    <mergeCell ref="AE95:AE96"/>
    <mergeCell ref="AE97:AE98"/>
    <mergeCell ref="AE85:AE86"/>
    <mergeCell ref="AE83:AE84"/>
    <mergeCell ref="AN9:AN10"/>
    <mergeCell ref="AD7:AF7"/>
    <mergeCell ref="AJ7:AL7"/>
    <mergeCell ref="E9:E10"/>
    <mergeCell ref="G9:G10"/>
    <mergeCell ref="W9:W10"/>
    <mergeCell ref="AB9:AB10"/>
    <mergeCell ref="O7:Q7"/>
    <mergeCell ref="R7:T7"/>
    <mergeCell ref="U7:W7"/>
    <mergeCell ref="AA7:AC7"/>
    <mergeCell ref="AC9:AC10"/>
    <mergeCell ref="Y9:Y10"/>
    <mergeCell ref="Z9:Z10"/>
    <mergeCell ref="AE9:AE10"/>
    <mergeCell ref="AK9:AK10"/>
    <mergeCell ref="AL9:AL10"/>
    <mergeCell ref="E11:E12"/>
    <mergeCell ref="AG7:AI7"/>
    <mergeCell ref="AH9:AH10"/>
    <mergeCell ref="AI9:AI10"/>
    <mergeCell ref="X7:Z7"/>
    <mergeCell ref="L11:L12"/>
    <mergeCell ref="AE81:AE82"/>
    <mergeCell ref="AE99:AE100"/>
    <mergeCell ref="AK15:AK16"/>
    <mergeCell ref="AL15:AL16"/>
    <mergeCell ref="AM15:AM16"/>
    <mergeCell ref="AI19:AI20"/>
    <mergeCell ref="AH21:AH22"/>
    <mergeCell ref="AI21:AI22"/>
    <mergeCell ref="AI23:AI24"/>
    <mergeCell ref="AI25:AI26"/>
    <mergeCell ref="AH27:AH28"/>
    <mergeCell ref="AI27:AI28"/>
    <mergeCell ref="AL31:AL32"/>
    <mergeCell ref="AM31:AM32"/>
    <mergeCell ref="AE61:AE62"/>
    <mergeCell ref="AE63:AE64"/>
    <mergeCell ref="AE65:AE66"/>
    <mergeCell ref="AL21:AL22"/>
    <mergeCell ref="AM21:AM22"/>
    <mergeCell ref="AL19:AL20"/>
    <mergeCell ref="AM19:AM20"/>
    <mergeCell ref="AL25:AL26"/>
    <mergeCell ref="AM25:AM26"/>
    <mergeCell ref="AI17:AI18"/>
    <mergeCell ref="AH33:AH34"/>
    <mergeCell ref="AM33:AM34"/>
    <mergeCell ref="AI37:AI38"/>
    <mergeCell ref="AH47:AH48"/>
    <mergeCell ref="AI47:AI48"/>
    <mergeCell ref="AF39:AF40"/>
    <mergeCell ref="AL39:AL40"/>
    <mergeCell ref="AM39:AM40"/>
    <mergeCell ref="AE75:AE76"/>
    <mergeCell ref="AE77:AE78"/>
    <mergeCell ref="AE79:AE80"/>
    <mergeCell ref="AE69:AE70"/>
    <mergeCell ref="AE71:AE72"/>
    <mergeCell ref="A9:A10"/>
    <mergeCell ref="B9:B10"/>
    <mergeCell ref="AM9:AM10"/>
    <mergeCell ref="N9:N10"/>
    <mergeCell ref="P9:P10"/>
    <mergeCell ref="Q9:Q10"/>
    <mergeCell ref="S9:S10"/>
    <mergeCell ref="T9:T10"/>
    <mergeCell ref="V9:V10"/>
    <mergeCell ref="H9:H10"/>
    <mergeCell ref="I9:I10"/>
    <mergeCell ref="J9:J10"/>
    <mergeCell ref="K9:K10"/>
    <mergeCell ref="L9:L10"/>
    <mergeCell ref="C9:C10"/>
    <mergeCell ref="D9:D10"/>
    <mergeCell ref="AF9:AF10"/>
    <mergeCell ref="A11:A12"/>
    <mergeCell ref="B11:B12"/>
    <mergeCell ref="C11:C12"/>
    <mergeCell ref="D11:D12"/>
    <mergeCell ref="N11:N12"/>
    <mergeCell ref="P11:P12"/>
    <mergeCell ref="Q11:Q12"/>
    <mergeCell ref="S11:S12"/>
    <mergeCell ref="AK39:AK40"/>
    <mergeCell ref="L39:L40"/>
    <mergeCell ref="A1:G2"/>
    <mergeCell ref="AE73:AE74"/>
    <mergeCell ref="AE41:AE42"/>
    <mergeCell ref="AE43:AE44"/>
    <mergeCell ref="AE45:AE46"/>
    <mergeCell ref="AE17:AE18"/>
    <mergeCell ref="AE39:AE40"/>
    <mergeCell ref="AE19:AE20"/>
    <mergeCell ref="AE21:AE22"/>
    <mergeCell ref="AE23:AE24"/>
    <mergeCell ref="AE25:AE26"/>
    <mergeCell ref="AE27:AE28"/>
    <mergeCell ref="AE29:AE30"/>
    <mergeCell ref="AE31:AE32"/>
    <mergeCell ref="AE33:AE34"/>
    <mergeCell ref="AE35:AE36"/>
    <mergeCell ref="AE13:AE14"/>
    <mergeCell ref="AE59:AE60"/>
    <mergeCell ref="AE67:AE68"/>
    <mergeCell ref="A39:A40"/>
    <mergeCell ref="B39:B40"/>
    <mergeCell ref="C39:C40"/>
    <mergeCell ref="D39:D40"/>
    <mergeCell ref="E39:E40"/>
    <mergeCell ref="G11:G12"/>
    <mergeCell ref="H11:H12"/>
    <mergeCell ref="I11:I12"/>
    <mergeCell ref="J11:J12"/>
    <mergeCell ref="K11:K12"/>
    <mergeCell ref="AC39:AC40"/>
    <mergeCell ref="G39:G40"/>
    <mergeCell ref="H39:H40"/>
    <mergeCell ref="N39:N40"/>
    <mergeCell ref="P39:P40"/>
    <mergeCell ref="Q39:Q40"/>
    <mergeCell ref="AK11:AK12"/>
    <mergeCell ref="AE49:AE50"/>
    <mergeCell ref="AE51:AE52"/>
    <mergeCell ref="AE53:AE54"/>
    <mergeCell ref="AE55:AE56"/>
    <mergeCell ref="AF11:AF12"/>
    <mergeCell ref="AH11:AH12"/>
    <mergeCell ref="AE15:AE16"/>
    <mergeCell ref="AE37:AE38"/>
    <mergeCell ref="AE47:AE48"/>
    <mergeCell ref="AF19:AF20"/>
    <mergeCell ref="AK21:AK22"/>
    <mergeCell ref="AF41:AF42"/>
    <mergeCell ref="AH41:AH42"/>
    <mergeCell ref="AI41:AI42"/>
    <mergeCell ref="AK41:AK42"/>
    <mergeCell ref="AK45:AK46"/>
    <mergeCell ref="AK49:AK50"/>
    <mergeCell ref="AK53:AK54"/>
    <mergeCell ref="AH39:AH40"/>
    <mergeCell ref="AI39:AI40"/>
    <mergeCell ref="Z43:Z44"/>
    <mergeCell ref="AB43:AB44"/>
    <mergeCell ref="AC43:AC44"/>
    <mergeCell ref="AF43:AF44"/>
    <mergeCell ref="AI11:AI12"/>
    <mergeCell ref="S15:S16"/>
    <mergeCell ref="N23:N24"/>
    <mergeCell ref="AH43:AH44"/>
    <mergeCell ref="AN39:AN40"/>
    <mergeCell ref="A41:A42"/>
    <mergeCell ref="B41:B42"/>
    <mergeCell ref="C41:C42"/>
    <mergeCell ref="D41:D42"/>
    <mergeCell ref="E41:E42"/>
    <mergeCell ref="G41:G42"/>
    <mergeCell ref="H41:H42"/>
    <mergeCell ref="I41:I42"/>
    <mergeCell ref="J41:J42"/>
    <mergeCell ref="K41:K42"/>
    <mergeCell ref="L41:L42"/>
    <mergeCell ref="N41:N42"/>
    <mergeCell ref="P41:P42"/>
    <mergeCell ref="Q41:Q42"/>
    <mergeCell ref="S41:S42"/>
    <mergeCell ref="T41:T42"/>
    <mergeCell ref="V41:V42"/>
    <mergeCell ref="W41:W42"/>
    <mergeCell ref="Y41:Y42"/>
    <mergeCell ref="Z41:Z42"/>
    <mergeCell ref="AB41:AB42"/>
    <mergeCell ref="S39:S40"/>
    <mergeCell ref="T39:T40"/>
    <mergeCell ref="V39:V40"/>
    <mergeCell ref="W39:W40"/>
    <mergeCell ref="Y39:Y40"/>
    <mergeCell ref="Z39:Z40"/>
    <mergeCell ref="AB39:AB40"/>
    <mergeCell ref="I39:I40"/>
    <mergeCell ref="J39:J40"/>
    <mergeCell ref="K39:K40"/>
    <mergeCell ref="AI43:AI44"/>
    <mergeCell ref="AK43:AK44"/>
    <mergeCell ref="AL43:AL44"/>
    <mergeCell ref="AM43:AM44"/>
    <mergeCell ref="AN43:AN44"/>
    <mergeCell ref="AC41:AC42"/>
    <mergeCell ref="AL41:AL42"/>
    <mergeCell ref="AM41:AM42"/>
    <mergeCell ref="AN41:AN42"/>
    <mergeCell ref="A43:A44"/>
    <mergeCell ref="B43:B44"/>
    <mergeCell ref="C43:C44"/>
    <mergeCell ref="D43:D44"/>
    <mergeCell ref="E43:E44"/>
    <mergeCell ref="G43:G44"/>
    <mergeCell ref="H43:H44"/>
    <mergeCell ref="I43:I44"/>
    <mergeCell ref="J43:J44"/>
    <mergeCell ref="K43:K44"/>
    <mergeCell ref="L43:L44"/>
    <mergeCell ref="N43:N44"/>
    <mergeCell ref="P43:P44"/>
    <mergeCell ref="Q43:Q44"/>
    <mergeCell ref="S43:S44"/>
    <mergeCell ref="T43:T44"/>
    <mergeCell ref="V43:V44"/>
    <mergeCell ref="W43:W44"/>
    <mergeCell ref="Y43:Y44"/>
    <mergeCell ref="AM45:AM46"/>
    <mergeCell ref="K45:K46"/>
    <mergeCell ref="L45:L46"/>
    <mergeCell ref="N45:N46"/>
    <mergeCell ref="P45:P46"/>
    <mergeCell ref="Q45:Q46"/>
    <mergeCell ref="S45:S46"/>
    <mergeCell ref="T45:T46"/>
    <mergeCell ref="V45:V46"/>
    <mergeCell ref="W45:W46"/>
    <mergeCell ref="A45:A46"/>
    <mergeCell ref="B45:B46"/>
    <mergeCell ref="C45:C46"/>
    <mergeCell ref="D45:D46"/>
    <mergeCell ref="E45:E46"/>
    <mergeCell ref="G45:G46"/>
    <mergeCell ref="H45:H46"/>
    <mergeCell ref="I45:I46"/>
    <mergeCell ref="J45:J46"/>
    <mergeCell ref="AN45:AN46"/>
    <mergeCell ref="A47:A48"/>
    <mergeCell ref="B47:B48"/>
    <mergeCell ref="C47:C48"/>
    <mergeCell ref="D47:D48"/>
    <mergeCell ref="E47:E48"/>
    <mergeCell ref="G47:G48"/>
    <mergeCell ref="H47:H48"/>
    <mergeCell ref="I47:I48"/>
    <mergeCell ref="J47:J48"/>
    <mergeCell ref="K47:K48"/>
    <mergeCell ref="L47:L48"/>
    <mergeCell ref="N47:N48"/>
    <mergeCell ref="P47:P48"/>
    <mergeCell ref="Q47:Q48"/>
    <mergeCell ref="S47:S48"/>
    <mergeCell ref="T47:T48"/>
    <mergeCell ref="V47:V48"/>
    <mergeCell ref="W47:W48"/>
    <mergeCell ref="Y47:Y48"/>
    <mergeCell ref="Z47:Z48"/>
    <mergeCell ref="AB47:AB48"/>
    <mergeCell ref="AC47:AC48"/>
    <mergeCell ref="AF47:AF48"/>
    <mergeCell ref="Y45:Y46"/>
    <mergeCell ref="Z45:Z46"/>
    <mergeCell ref="AB45:AB46"/>
    <mergeCell ref="AC45:AC46"/>
    <mergeCell ref="AF45:AF46"/>
    <mergeCell ref="AH45:AH46"/>
    <mergeCell ref="AI45:AI46"/>
    <mergeCell ref="AL45:AL46"/>
    <mergeCell ref="AK47:AK48"/>
    <mergeCell ref="AL47:AL48"/>
    <mergeCell ref="AM47:AM48"/>
    <mergeCell ref="AN47:AN48"/>
    <mergeCell ref="A49:A50"/>
    <mergeCell ref="B49:B50"/>
    <mergeCell ref="C49:C50"/>
    <mergeCell ref="D49:D50"/>
    <mergeCell ref="E49:E50"/>
    <mergeCell ref="G49:G50"/>
    <mergeCell ref="H49:H50"/>
    <mergeCell ref="I49:I50"/>
    <mergeCell ref="J49:J50"/>
    <mergeCell ref="K49:K50"/>
    <mergeCell ref="L49:L50"/>
    <mergeCell ref="N49:N50"/>
    <mergeCell ref="P49:P50"/>
    <mergeCell ref="Q49:Q50"/>
    <mergeCell ref="S49:S50"/>
    <mergeCell ref="T49:T50"/>
    <mergeCell ref="V49:V50"/>
    <mergeCell ref="W49:W50"/>
    <mergeCell ref="Y49:Y50"/>
    <mergeCell ref="Z49:Z50"/>
    <mergeCell ref="AB49:AB50"/>
    <mergeCell ref="AC49:AC50"/>
    <mergeCell ref="AF49:AF50"/>
    <mergeCell ref="AH49:AH50"/>
    <mergeCell ref="AI49:AI50"/>
    <mergeCell ref="AL49:AL50"/>
    <mergeCell ref="AM49:AM50"/>
    <mergeCell ref="AN49:AN50"/>
    <mergeCell ref="A51:A52"/>
    <mergeCell ref="B51:B52"/>
    <mergeCell ref="C51:C52"/>
    <mergeCell ref="D51:D52"/>
    <mergeCell ref="E51:E52"/>
    <mergeCell ref="G51:G52"/>
    <mergeCell ref="H51:H52"/>
    <mergeCell ref="I51:I52"/>
    <mergeCell ref="J51:J52"/>
    <mergeCell ref="K51:K52"/>
    <mergeCell ref="L51:L52"/>
    <mergeCell ref="N51:N52"/>
    <mergeCell ref="P51:P52"/>
    <mergeCell ref="Q51:Q52"/>
    <mergeCell ref="S51:S52"/>
    <mergeCell ref="T51:T52"/>
    <mergeCell ref="AK51:AK52"/>
    <mergeCell ref="T53:T54"/>
    <mergeCell ref="V53:V54"/>
    <mergeCell ref="AL51:AL52"/>
    <mergeCell ref="AM51:AM52"/>
    <mergeCell ref="AN51:AN52"/>
    <mergeCell ref="V51:V52"/>
    <mergeCell ref="W51:W52"/>
    <mergeCell ref="Y51:Y52"/>
    <mergeCell ref="Z51:Z52"/>
    <mergeCell ref="AB51:AB52"/>
    <mergeCell ref="AC51:AC52"/>
    <mergeCell ref="AF51:AF52"/>
    <mergeCell ref="AH51:AH52"/>
    <mergeCell ref="AH55:AH56"/>
    <mergeCell ref="AI55:AI56"/>
    <mergeCell ref="AB53:AB54"/>
    <mergeCell ref="AC53:AC54"/>
    <mergeCell ref="AF53:AF54"/>
    <mergeCell ref="AH53:AH54"/>
    <mergeCell ref="AI53:AI54"/>
    <mergeCell ref="AI51:AI52"/>
    <mergeCell ref="AL53:AL54"/>
    <mergeCell ref="AM53:AM54"/>
    <mergeCell ref="AN53:AN54"/>
    <mergeCell ref="Y53:Y54"/>
    <mergeCell ref="Z53:Z54"/>
    <mergeCell ref="A55:A56"/>
    <mergeCell ref="B55:B56"/>
    <mergeCell ref="C55:C56"/>
    <mergeCell ref="D55:D56"/>
    <mergeCell ref="E55:E56"/>
    <mergeCell ref="G55:G56"/>
    <mergeCell ref="H55:H56"/>
    <mergeCell ref="I55:I56"/>
    <mergeCell ref="J55:J56"/>
    <mergeCell ref="K55:K56"/>
    <mergeCell ref="L55:L56"/>
    <mergeCell ref="N55:N56"/>
    <mergeCell ref="P55:P56"/>
    <mergeCell ref="Q55:Q56"/>
    <mergeCell ref="S55:S56"/>
    <mergeCell ref="T55:T56"/>
    <mergeCell ref="W53:W54"/>
    <mergeCell ref="A53:A54"/>
    <mergeCell ref="B53:B54"/>
    <mergeCell ref="C53:C54"/>
    <mergeCell ref="D53:D54"/>
    <mergeCell ref="E53:E54"/>
    <mergeCell ref="G53:G54"/>
    <mergeCell ref="H53:H54"/>
    <mergeCell ref="I53:I54"/>
    <mergeCell ref="J53:J54"/>
    <mergeCell ref="K53:K54"/>
    <mergeCell ref="L53:L54"/>
    <mergeCell ref="N53:N54"/>
    <mergeCell ref="P53:P54"/>
    <mergeCell ref="Q53:Q54"/>
    <mergeCell ref="S53:S54"/>
    <mergeCell ref="AM57:AM58"/>
    <mergeCell ref="AK55:AK56"/>
    <mergeCell ref="AL55:AL56"/>
    <mergeCell ref="AM55:AM56"/>
    <mergeCell ref="AN55:AN56"/>
    <mergeCell ref="A57:A58"/>
    <mergeCell ref="B57:B58"/>
    <mergeCell ref="C57:C58"/>
    <mergeCell ref="D57:D58"/>
    <mergeCell ref="E57:E58"/>
    <mergeCell ref="G57:G58"/>
    <mergeCell ref="H57:H58"/>
    <mergeCell ref="I57:I58"/>
    <mergeCell ref="J57:J58"/>
    <mergeCell ref="K57:K58"/>
    <mergeCell ref="L57:L58"/>
    <mergeCell ref="N57:N58"/>
    <mergeCell ref="P57:P58"/>
    <mergeCell ref="Q57:Q58"/>
    <mergeCell ref="S57:S58"/>
    <mergeCell ref="T57:T58"/>
    <mergeCell ref="V57:V58"/>
    <mergeCell ref="W57:W58"/>
    <mergeCell ref="Y57:Y58"/>
    <mergeCell ref="Z57:Z58"/>
    <mergeCell ref="V55:V56"/>
    <mergeCell ref="W55:W56"/>
    <mergeCell ref="Y55:Y56"/>
    <mergeCell ref="Z55:Z56"/>
    <mergeCell ref="AB55:AB56"/>
    <mergeCell ref="AC55:AC56"/>
    <mergeCell ref="AF55:AF56"/>
    <mergeCell ref="AN57:AN58"/>
    <mergeCell ref="A59:A60"/>
    <mergeCell ref="B59:B60"/>
    <mergeCell ref="C59:C60"/>
    <mergeCell ref="D59:D60"/>
    <mergeCell ref="E59:E60"/>
    <mergeCell ref="G59:G60"/>
    <mergeCell ref="H59:H60"/>
    <mergeCell ref="I59:I60"/>
    <mergeCell ref="J59:J60"/>
    <mergeCell ref="K59:K60"/>
    <mergeCell ref="L59:L60"/>
    <mergeCell ref="N59:N60"/>
    <mergeCell ref="P59:P60"/>
    <mergeCell ref="Q59:Q60"/>
    <mergeCell ref="S59:S60"/>
    <mergeCell ref="T59:T60"/>
    <mergeCell ref="V59:V60"/>
    <mergeCell ref="W59:W60"/>
    <mergeCell ref="Y59:Y60"/>
    <mergeCell ref="Z59:Z60"/>
    <mergeCell ref="AB59:AB60"/>
    <mergeCell ref="AC59:AC60"/>
    <mergeCell ref="AF59:AF60"/>
    <mergeCell ref="AB57:AB58"/>
    <mergeCell ref="AC57:AC58"/>
    <mergeCell ref="AF57:AF58"/>
    <mergeCell ref="AH57:AH58"/>
    <mergeCell ref="AI57:AI58"/>
    <mergeCell ref="AE57:AE58"/>
    <mergeCell ref="AK57:AK58"/>
    <mergeCell ref="AL57:AL58"/>
    <mergeCell ref="AK61:AK62"/>
    <mergeCell ref="AL61:AL62"/>
    <mergeCell ref="AH59:AH60"/>
    <mergeCell ref="AI59:AI60"/>
    <mergeCell ref="AK59:AK60"/>
    <mergeCell ref="AL59:AL60"/>
    <mergeCell ref="AM59:AM60"/>
    <mergeCell ref="AN59:AN60"/>
    <mergeCell ref="A61:A62"/>
    <mergeCell ref="B61:B62"/>
    <mergeCell ref="C61:C62"/>
    <mergeCell ref="D61:D62"/>
    <mergeCell ref="E61:E62"/>
    <mergeCell ref="G61:G62"/>
    <mergeCell ref="H61:H62"/>
    <mergeCell ref="I61:I62"/>
    <mergeCell ref="J61:J62"/>
    <mergeCell ref="K61:K62"/>
    <mergeCell ref="L61:L62"/>
    <mergeCell ref="N61:N62"/>
    <mergeCell ref="P61:P62"/>
    <mergeCell ref="Q61:Q62"/>
    <mergeCell ref="S61:S62"/>
    <mergeCell ref="T61:T62"/>
    <mergeCell ref="V61:V62"/>
    <mergeCell ref="W61:W62"/>
    <mergeCell ref="V65:V66"/>
    <mergeCell ref="AM61:AM62"/>
    <mergeCell ref="AN61:AN62"/>
    <mergeCell ref="A63:A64"/>
    <mergeCell ref="B63:B64"/>
    <mergeCell ref="C63:C64"/>
    <mergeCell ref="D63:D64"/>
    <mergeCell ref="E63:E64"/>
    <mergeCell ref="G63:G64"/>
    <mergeCell ref="H63:H64"/>
    <mergeCell ref="I63:I64"/>
    <mergeCell ref="J63:J64"/>
    <mergeCell ref="K63:K64"/>
    <mergeCell ref="L63:L64"/>
    <mergeCell ref="N63:N64"/>
    <mergeCell ref="P63:P64"/>
    <mergeCell ref="Q63:Q64"/>
    <mergeCell ref="S63:S64"/>
    <mergeCell ref="T63:T64"/>
    <mergeCell ref="V63:V64"/>
    <mergeCell ref="W63:W64"/>
    <mergeCell ref="Y63:Y64"/>
    <mergeCell ref="Z63:Z64"/>
    <mergeCell ref="AB63:AB64"/>
    <mergeCell ref="AC63:AC64"/>
    <mergeCell ref="Y61:Y62"/>
    <mergeCell ref="Z61:Z62"/>
    <mergeCell ref="AB61:AB62"/>
    <mergeCell ref="AC61:AC62"/>
    <mergeCell ref="AF61:AF62"/>
    <mergeCell ref="AH61:AH62"/>
    <mergeCell ref="AI61:AI62"/>
    <mergeCell ref="AB67:AB68"/>
    <mergeCell ref="W65:W66"/>
    <mergeCell ref="Y65:Y66"/>
    <mergeCell ref="Z65:Z66"/>
    <mergeCell ref="AB65:AB66"/>
    <mergeCell ref="AC65:AC66"/>
    <mergeCell ref="AF65:AF66"/>
    <mergeCell ref="AC67:AC68"/>
    <mergeCell ref="AF67:AF68"/>
    <mergeCell ref="AF63:AF64"/>
    <mergeCell ref="AH63:AH64"/>
    <mergeCell ref="AI63:AI64"/>
    <mergeCell ref="AK63:AK64"/>
    <mergeCell ref="AL63:AL64"/>
    <mergeCell ref="AM63:AM64"/>
    <mergeCell ref="AN63:AN64"/>
    <mergeCell ref="A65:A66"/>
    <mergeCell ref="B65:B66"/>
    <mergeCell ref="C65:C66"/>
    <mergeCell ref="D65:D66"/>
    <mergeCell ref="E65:E66"/>
    <mergeCell ref="G65:G66"/>
    <mergeCell ref="H65:H66"/>
    <mergeCell ref="I65:I66"/>
    <mergeCell ref="J65:J66"/>
    <mergeCell ref="K65:K66"/>
    <mergeCell ref="L65:L66"/>
    <mergeCell ref="N65:N66"/>
    <mergeCell ref="P65:P66"/>
    <mergeCell ref="Q65:Q66"/>
    <mergeCell ref="S65:S66"/>
    <mergeCell ref="T65:T66"/>
    <mergeCell ref="AH67:AH68"/>
    <mergeCell ref="AI67:AI68"/>
    <mergeCell ref="AK67:AK68"/>
    <mergeCell ref="AL67:AL68"/>
    <mergeCell ref="AM67:AM68"/>
    <mergeCell ref="AN67:AN68"/>
    <mergeCell ref="AL65:AL66"/>
    <mergeCell ref="AM65:AM66"/>
    <mergeCell ref="AN65:AN66"/>
    <mergeCell ref="AH65:AH66"/>
    <mergeCell ref="AI65:AI66"/>
    <mergeCell ref="AK65:AK66"/>
    <mergeCell ref="A67:A68"/>
    <mergeCell ref="B67:B68"/>
    <mergeCell ref="C67:C68"/>
    <mergeCell ref="D67:D68"/>
    <mergeCell ref="E67:E68"/>
    <mergeCell ref="G67:G68"/>
    <mergeCell ref="H67:H68"/>
    <mergeCell ref="I67:I68"/>
    <mergeCell ref="J67:J68"/>
    <mergeCell ref="K67:K68"/>
    <mergeCell ref="L67:L68"/>
    <mergeCell ref="N67:N68"/>
    <mergeCell ref="P67:P68"/>
    <mergeCell ref="Q67:Q68"/>
    <mergeCell ref="S67:S68"/>
    <mergeCell ref="T67:T68"/>
    <mergeCell ref="V67:V68"/>
    <mergeCell ref="W67:W68"/>
    <mergeCell ref="Y67:Y68"/>
    <mergeCell ref="Z67:Z68"/>
    <mergeCell ref="BA59:BA60"/>
    <mergeCell ref="BA61:BA62"/>
    <mergeCell ref="BA27:BA28"/>
    <mergeCell ref="BA29:BA30"/>
    <mergeCell ref="BA31:BA32"/>
    <mergeCell ref="BA33:BA34"/>
    <mergeCell ref="BA35:BA36"/>
    <mergeCell ref="BA37:BA38"/>
    <mergeCell ref="BA39:BA40"/>
    <mergeCell ref="BA41:BA42"/>
    <mergeCell ref="BA43:BA44"/>
    <mergeCell ref="BA9:BA10"/>
    <mergeCell ref="BA11:BA12"/>
    <mergeCell ref="BA13:BA14"/>
    <mergeCell ref="BA15:BA16"/>
    <mergeCell ref="BA17:BA18"/>
    <mergeCell ref="BA19:BA20"/>
    <mergeCell ref="BA21:BA22"/>
    <mergeCell ref="BA23:BA24"/>
    <mergeCell ref="BA25:BA26"/>
    <mergeCell ref="BB67:BB68"/>
    <mergeCell ref="BA63:BA64"/>
    <mergeCell ref="BA65:BA66"/>
    <mergeCell ref="BA67:BA68"/>
    <mergeCell ref="BB9:BB10"/>
    <mergeCell ref="BB11:BB12"/>
    <mergeCell ref="BB13:BB14"/>
    <mergeCell ref="BB15:BB16"/>
    <mergeCell ref="BB17:BB18"/>
    <mergeCell ref="BB19:BB20"/>
    <mergeCell ref="BB21:BB22"/>
    <mergeCell ref="BB23:BB24"/>
    <mergeCell ref="BB25:BB26"/>
    <mergeCell ref="BB27:BB28"/>
    <mergeCell ref="BB29:BB30"/>
    <mergeCell ref="BB31:BB32"/>
    <mergeCell ref="BB33:BB34"/>
    <mergeCell ref="BB35:BB36"/>
    <mergeCell ref="BB37:BB38"/>
    <mergeCell ref="BB39:BB40"/>
    <mergeCell ref="BB41:BB42"/>
    <mergeCell ref="BB43:BB44"/>
    <mergeCell ref="BB45:BB46"/>
    <mergeCell ref="BB47:BB48"/>
    <mergeCell ref="BB49:BB50"/>
    <mergeCell ref="BA45:BA46"/>
    <mergeCell ref="BA47:BA48"/>
    <mergeCell ref="BA49:BA50"/>
    <mergeCell ref="BA51:BA52"/>
    <mergeCell ref="BA53:BA54"/>
    <mergeCell ref="BA55:BA56"/>
    <mergeCell ref="BA57:BA58"/>
    <mergeCell ref="BC9:BC10"/>
    <mergeCell ref="BC11:BC12"/>
    <mergeCell ref="BC13:BC14"/>
    <mergeCell ref="BC15:BC16"/>
    <mergeCell ref="BC17:BC18"/>
    <mergeCell ref="BC19:BC20"/>
    <mergeCell ref="BC21:BC22"/>
    <mergeCell ref="BC23:BC24"/>
    <mergeCell ref="BC25:BC26"/>
    <mergeCell ref="BB51:BB52"/>
    <mergeCell ref="BB53:BB54"/>
    <mergeCell ref="BB55:BB56"/>
    <mergeCell ref="BB57:BB58"/>
    <mergeCell ref="BB59:BB60"/>
    <mergeCell ref="BB61:BB62"/>
    <mergeCell ref="BB63:BB64"/>
    <mergeCell ref="BB65:BB66"/>
    <mergeCell ref="BC63:BC64"/>
    <mergeCell ref="BC65:BC66"/>
    <mergeCell ref="BC67:BC68"/>
    <mergeCell ref="BC45:BC46"/>
    <mergeCell ref="BC47:BC48"/>
    <mergeCell ref="BC49:BC50"/>
    <mergeCell ref="BC51:BC52"/>
    <mergeCell ref="BC53:BC54"/>
    <mergeCell ref="BC55:BC56"/>
    <mergeCell ref="BC57:BC58"/>
    <mergeCell ref="BC59:BC60"/>
    <mergeCell ref="BC61:BC62"/>
    <mergeCell ref="BC27:BC28"/>
    <mergeCell ref="BC29:BC30"/>
    <mergeCell ref="BC31:BC32"/>
    <mergeCell ref="BC33:BC34"/>
    <mergeCell ref="BC35:BC36"/>
    <mergeCell ref="BC37:BC38"/>
    <mergeCell ref="BC39:BC40"/>
    <mergeCell ref="BC41:BC42"/>
    <mergeCell ref="BC43:BC44"/>
    <mergeCell ref="BM9:BM10"/>
    <mergeCell ref="BM11:BM12"/>
    <mergeCell ref="BM13:BM14"/>
    <mergeCell ref="BM15:BM16"/>
    <mergeCell ref="BM17:BM18"/>
    <mergeCell ref="BM19:BM20"/>
    <mergeCell ref="BM21:BM22"/>
    <mergeCell ref="BM23:BM24"/>
    <mergeCell ref="BM25:BM26"/>
    <mergeCell ref="BM27:BM28"/>
    <mergeCell ref="BM29:BM30"/>
    <mergeCell ref="BM31:BM32"/>
    <mergeCell ref="BM33:BM34"/>
    <mergeCell ref="BM35:BM36"/>
    <mergeCell ref="BM37:BM38"/>
    <mergeCell ref="BM39:BM40"/>
    <mergeCell ref="BM41:BM42"/>
    <mergeCell ref="BN9:BN10"/>
    <mergeCell ref="BN11:BN12"/>
    <mergeCell ref="BN13:BN14"/>
    <mergeCell ref="BN15:BN16"/>
    <mergeCell ref="BN17:BN18"/>
    <mergeCell ref="BN19:BN20"/>
    <mergeCell ref="BN21:BN22"/>
    <mergeCell ref="BN23:BN24"/>
    <mergeCell ref="BN25:BN26"/>
    <mergeCell ref="BN27:BN28"/>
    <mergeCell ref="BN29:BN30"/>
    <mergeCell ref="BN31:BN32"/>
    <mergeCell ref="BN33:BN34"/>
    <mergeCell ref="BN35:BN36"/>
    <mergeCell ref="BN37:BN38"/>
    <mergeCell ref="BN39:BN40"/>
    <mergeCell ref="BN41:BN42"/>
    <mergeCell ref="BN47:BN48"/>
    <mergeCell ref="BN49:BN50"/>
    <mergeCell ref="BN51:BN52"/>
    <mergeCell ref="BN53:BN54"/>
    <mergeCell ref="BN55:BN56"/>
    <mergeCell ref="BN57:BN58"/>
    <mergeCell ref="BN59:BN60"/>
    <mergeCell ref="BN61:BN62"/>
    <mergeCell ref="BN63:BN64"/>
    <mergeCell ref="BN65:BN66"/>
    <mergeCell ref="BN67:BN68"/>
    <mergeCell ref="BM43:BM44"/>
    <mergeCell ref="BM45:BM46"/>
    <mergeCell ref="BM47:BM48"/>
    <mergeCell ref="BM49:BM50"/>
    <mergeCell ref="BM51:BM52"/>
    <mergeCell ref="BM53:BM54"/>
    <mergeCell ref="BM55:BM56"/>
    <mergeCell ref="BM57:BM58"/>
    <mergeCell ref="BM59:BM60"/>
    <mergeCell ref="BM61:BM62"/>
    <mergeCell ref="BM63:BM64"/>
    <mergeCell ref="BM65:BM66"/>
    <mergeCell ref="BM67:BM68"/>
    <mergeCell ref="BN43:BN44"/>
    <mergeCell ref="BN45:BN46"/>
  </mergeCells>
  <conditionalFormatting sqref="M10">
    <cfRule type="expression" dxfId="2069" priority="1044">
      <formula>AND($M10="",$B9&lt;&gt;"")</formula>
    </cfRule>
  </conditionalFormatting>
  <conditionalFormatting sqref="M12">
    <cfRule type="expression" dxfId="2068" priority="1043">
      <formula>AND($M12="",$B11&lt;&gt;"")</formula>
    </cfRule>
  </conditionalFormatting>
  <conditionalFormatting sqref="M14">
    <cfRule type="expression" dxfId="2067" priority="1042">
      <formula>AND($M14="",$B13&lt;&gt;"")</formula>
    </cfRule>
  </conditionalFormatting>
  <conditionalFormatting sqref="M16">
    <cfRule type="expression" dxfId="2066" priority="1041">
      <formula>AND($M16="",$B15&lt;&gt;"")</formula>
    </cfRule>
  </conditionalFormatting>
  <conditionalFormatting sqref="M18">
    <cfRule type="expression" dxfId="2065" priority="1040">
      <formula>AND($M18="",$B17&lt;&gt;"")</formula>
    </cfRule>
  </conditionalFormatting>
  <conditionalFormatting sqref="M20">
    <cfRule type="expression" dxfId="2064" priority="1039">
      <formula>AND($M20="",$B19&lt;&gt;"")</formula>
    </cfRule>
  </conditionalFormatting>
  <conditionalFormatting sqref="M22">
    <cfRule type="expression" dxfId="2063" priority="1038">
      <formula>AND($M22="",$B21&lt;&gt;"")</formula>
    </cfRule>
  </conditionalFormatting>
  <conditionalFormatting sqref="M24">
    <cfRule type="expression" dxfId="2062" priority="1037">
      <formula>AND($M24="",$B23&lt;&gt;"")</formula>
    </cfRule>
  </conditionalFormatting>
  <conditionalFormatting sqref="M26">
    <cfRule type="expression" dxfId="2061" priority="1036">
      <formula>AND($M26="",$B25&lt;&gt;"")</formula>
    </cfRule>
  </conditionalFormatting>
  <conditionalFormatting sqref="M28">
    <cfRule type="expression" dxfId="2060" priority="1035">
      <formula>AND($M28="",$B27&lt;&gt;"")</formula>
    </cfRule>
  </conditionalFormatting>
  <conditionalFormatting sqref="M30">
    <cfRule type="expression" dxfId="2059" priority="1034">
      <formula>AND($M30="",$B29&lt;&gt;"")</formula>
    </cfRule>
  </conditionalFormatting>
  <conditionalFormatting sqref="M32">
    <cfRule type="expression" dxfId="2058" priority="1033">
      <formula>AND($M32="",$B31&lt;&gt;"")</formula>
    </cfRule>
  </conditionalFormatting>
  <conditionalFormatting sqref="M34">
    <cfRule type="expression" dxfId="2057" priority="1032">
      <formula>AND($M34="",$B33&lt;&gt;"")</formula>
    </cfRule>
  </conditionalFormatting>
  <conditionalFormatting sqref="M36">
    <cfRule type="expression" dxfId="2056" priority="1031">
      <formula>AND($M36="",$B35&lt;&gt;"")</formula>
    </cfRule>
  </conditionalFormatting>
  <conditionalFormatting sqref="M38">
    <cfRule type="expression" dxfId="2055" priority="1030">
      <formula>AND($M38="",$B37&lt;&gt;"")</formula>
    </cfRule>
  </conditionalFormatting>
  <conditionalFormatting sqref="O9:Q10 P11:P38 Q11:Q68 O11:O68">
    <cfRule type="expression" dxfId="2054" priority="1029">
      <formula>AND(OR($O9&lt;&gt;"",$O10&lt;&gt;"",$P9&lt;&gt;""),$Q9="TBD")</formula>
    </cfRule>
  </conditionalFormatting>
  <conditionalFormatting sqref="O10 O12 O14 O16 O18 O20 O22 O24 O26 O28 O30 O32 O34 O36 O38 O40 O42 O44 O46 O48 O50 O52 O54 O56 O58 O60 O62 O64 O66 O68">
    <cfRule type="expression" dxfId="2053" priority="1028">
      <formula>AND(OR($O9&lt;&gt;"",$O10&lt;&gt;"",$P9&lt;&gt;""),$Q9="TBD")</formula>
    </cfRule>
  </conditionalFormatting>
  <conditionalFormatting sqref="R9:T10 S11:S38 R11:R68 T11:T68">
    <cfRule type="expression" dxfId="2052" priority="999">
      <formula>AND(OR($R9&lt;&gt;"",$R10&lt;&gt;"",$S9&lt;&gt;""),$T9="TBD")</formula>
    </cfRule>
  </conditionalFormatting>
  <conditionalFormatting sqref="R10 R12 R14 R16 R18 R20 R22 R24 R26 R28 R30 R32 R34 R36 R38 R40 R42 R44 R46 R48 R50 R52 R54 R56 R58 R60 R62 R64 R66 R68">
    <cfRule type="expression" dxfId="2051" priority="998">
      <formula>AND(OR($R9&lt;&gt;"",$R10&lt;&gt;"",$S9&lt;&gt;""),$T9="TBD")</formula>
    </cfRule>
  </conditionalFormatting>
  <conditionalFormatting sqref="U9:W10 V11:V38 U11:U68 W11:W68">
    <cfRule type="expression" dxfId="2050" priority="969">
      <formula>AND(OR($U9&lt;&gt;"",$U10&lt;&gt;"",$V9&lt;&gt;""),$W9="TBD")</formula>
    </cfRule>
  </conditionalFormatting>
  <conditionalFormatting sqref="U10 U12 U14 U16 U18 U20 U22 U24 U26 U28 U30 U32 U34 U36 U38 U40 U42 U44 U46 U48 U50 U52 U54 U56 U58 U60 U62 U64 U66 U68">
    <cfRule type="expression" dxfId="2049" priority="968">
      <formula>AND(OR($U9&lt;&gt;"",$U10&lt;&gt;"",$V9&lt;&gt;""),$W9="TBD")</formula>
    </cfRule>
  </conditionalFormatting>
  <conditionalFormatting sqref="X9:Z68">
    <cfRule type="expression" dxfId="2048" priority="939">
      <formula>AND(OR($X9&lt;&gt;"",$X10&lt;&gt;"",$Y9&lt;&gt;""),$Z9="TBD")</formula>
    </cfRule>
  </conditionalFormatting>
  <conditionalFormatting sqref="X10 X12 X14 X16 X18 X20 X22 X24 X26 X28 X30 X32 X34 X36 X38 X40 X42 X44 X46 X48 X50 X52 X54 X56 X58 X60 X62 X64 X66 X68">
    <cfRule type="expression" dxfId="2047" priority="938">
      <formula>AND(OR($X9&lt;&gt;"",$X10&lt;&gt;"",$Y9&lt;&gt;""),$Z9="TBD")</formula>
    </cfRule>
  </conditionalFormatting>
  <conditionalFormatting sqref="AA9:AC10 AB11:AB38 AA11:AA68 AC11:AC68">
    <cfRule type="expression" dxfId="2046" priority="909">
      <formula>AND(OR($AA9&lt;&gt;"",$AA10&lt;&gt;"",$AB9&lt;&gt;""),$AC9="TBD")</formula>
    </cfRule>
  </conditionalFormatting>
  <conditionalFormatting sqref="AA10 AA12 AA14 AA16 AA18 AA20 AA22 AA24 AA26 AA28 AA30 AA32 AA34 AA36 AA38 AA40 AA42 AA44 AA46 AA48 AA50 AA52 AA54 AA56 AA58 AA60 AA62 AA64 AA66 AA68">
    <cfRule type="expression" dxfId="2045" priority="908">
      <formula>AND(OR($AA9&lt;&gt;"",$AA10&lt;&gt;"",$AB9&lt;&gt;""),$AC9="TBD")</formula>
    </cfRule>
  </conditionalFormatting>
  <conditionalFormatting sqref="AD9:AF10 AE11:AE38 AD11:AD68 AF11:AF68">
    <cfRule type="expression" dxfId="2044" priority="879">
      <formula>AND(OR($AD9&lt;&gt;"",$AD10&lt;&gt;"",$AE9&lt;&gt;""),$AF9="TBD")</formula>
    </cfRule>
  </conditionalFormatting>
  <conditionalFormatting sqref="AD10 AD12 AD14 AD16 AD18 AD20 AD22 AD24 AD26 AD28 AD30 AD32 AD34 AD36 AD38 AD40 AD42 AD44 AD46 AD48 AD50 AD52 AD54 AD56 AD58 AD60 AD62 AD64 AD66 AD68">
    <cfRule type="expression" dxfId="2043" priority="878">
      <formula>AND(OR($AD9&lt;&gt;"",$AD10&lt;&gt;"",$AE9&lt;&gt;""),$AF9="TBD")</formula>
    </cfRule>
  </conditionalFormatting>
  <conditionalFormatting sqref="AG9:AI68">
    <cfRule type="expression" dxfId="2042" priority="849">
      <formula>AND(OR($AG9&lt;&gt;"",$AG10&lt;&gt;"",$AH9&lt;&gt;""),$AI9="TBD")</formula>
    </cfRule>
  </conditionalFormatting>
  <conditionalFormatting sqref="AG10 AG12 AG14 AG16 AG18 AG20 AG22 AG24 AG26 AG28 AG30 AG32 AG34 AG36 AG38 AG40 AG42 AG44 AG46 AG48 AG50 AG52 AG54 AG56 AG58 AG60 AG62 AG64 AG66 AG68">
    <cfRule type="expression" dxfId="2041" priority="848">
      <formula>AND(OR($AG9&lt;&gt;"",$AG10&lt;&gt;"",$AH9&lt;&gt;""),$AI9="TBD")</formula>
    </cfRule>
  </conditionalFormatting>
  <conditionalFormatting sqref="AJ9:AL68">
    <cfRule type="expression" dxfId="2040" priority="819">
      <formula>AND(OR($AJ9&lt;&gt;"",$AJ10&lt;&gt;"",$AK9&lt;&gt;""),$AL9="TBD")</formula>
    </cfRule>
  </conditionalFormatting>
  <conditionalFormatting sqref="AJ10 AJ12 AJ14 AJ16 AJ18 AJ20 AJ22 AJ24 AJ26 AJ28 AJ30 AJ32 AJ34 AJ36 AJ38 AJ40 AJ42 AJ44 AJ46 AJ48 AJ50 AJ52 AJ54 AJ56 AJ58 AJ60 AJ62 AJ64 AJ66 AJ68">
    <cfRule type="expression" dxfId="2039" priority="818">
      <formula>AND(OR($AJ9&lt;&gt;"",$AJ10&lt;&gt;"",$AK9&lt;&gt;""),$AL9="TBD")</formula>
    </cfRule>
  </conditionalFormatting>
  <conditionalFormatting sqref="D9:E10">
    <cfRule type="expression" dxfId="2038" priority="533">
      <formula>AND($D9&lt;&gt;"",$E9&lt;&gt;"")</formula>
    </cfRule>
  </conditionalFormatting>
  <conditionalFormatting sqref="E11:E12">
    <cfRule type="expression" dxfId="2037" priority="532">
      <formula>AND($D11&lt;&gt;"",$E11&lt;&gt;"")</formula>
    </cfRule>
  </conditionalFormatting>
  <conditionalFormatting sqref="E13:E14">
    <cfRule type="expression" dxfId="2036" priority="531">
      <formula>AND($D13&lt;&gt;"",$E13&lt;&gt;"")</formula>
    </cfRule>
  </conditionalFormatting>
  <conditionalFormatting sqref="E15:E16">
    <cfRule type="expression" dxfId="2035" priority="530">
      <formula>AND($D15&lt;&gt;"",$E15&lt;&gt;"")</formula>
    </cfRule>
  </conditionalFormatting>
  <conditionalFormatting sqref="E17:E18">
    <cfRule type="expression" dxfId="2034" priority="529">
      <formula>AND($D17&lt;&gt;"",$E17&lt;&gt;"")</formula>
    </cfRule>
  </conditionalFormatting>
  <conditionalFormatting sqref="E19:E20">
    <cfRule type="expression" dxfId="2033" priority="528">
      <formula>AND($D19&lt;&gt;"",$E19&lt;&gt;"")</formula>
    </cfRule>
  </conditionalFormatting>
  <conditionalFormatting sqref="E21:E22">
    <cfRule type="expression" dxfId="2032" priority="527">
      <formula>AND($D21&lt;&gt;"",$E21&lt;&gt;"")</formula>
    </cfRule>
  </conditionalFormatting>
  <conditionalFormatting sqref="E23:E24">
    <cfRule type="expression" dxfId="2031" priority="526">
      <formula>AND($D23&lt;&gt;"",$E23&lt;&gt;"")</formula>
    </cfRule>
  </conditionalFormatting>
  <conditionalFormatting sqref="E25:E26">
    <cfRule type="expression" dxfId="2030" priority="525">
      <formula>AND($D25&lt;&gt;"",$E25&lt;&gt;"")</formula>
    </cfRule>
  </conditionalFormatting>
  <conditionalFormatting sqref="E27:E28">
    <cfRule type="expression" dxfId="2029" priority="524">
      <formula>AND($D27&lt;&gt;"",$E27&lt;&gt;"")</formula>
    </cfRule>
  </conditionalFormatting>
  <conditionalFormatting sqref="E29:E30">
    <cfRule type="expression" dxfId="2028" priority="523">
      <formula>AND($D29&lt;&gt;"",$E29&lt;&gt;"")</formula>
    </cfRule>
  </conditionalFormatting>
  <conditionalFormatting sqref="E31:E32">
    <cfRule type="expression" dxfId="2027" priority="522">
      <formula>AND($D31&lt;&gt;"",$E31&lt;&gt;"")</formula>
    </cfRule>
  </conditionalFormatting>
  <conditionalFormatting sqref="E33:E34">
    <cfRule type="expression" dxfId="2026" priority="521">
      <formula>AND($D33&lt;&gt;"",$E33&lt;&gt;"")</formula>
    </cfRule>
  </conditionalFormatting>
  <conditionalFormatting sqref="E35:E36">
    <cfRule type="expression" dxfId="2025" priority="520">
      <formula>AND($D35&lt;&gt;"",$E35&lt;&gt;"")</formula>
    </cfRule>
  </conditionalFormatting>
  <conditionalFormatting sqref="E37:E38">
    <cfRule type="expression" dxfId="2024" priority="519">
      <formula>AND($D37&lt;&gt;"",$E37&lt;&gt;"")</formula>
    </cfRule>
  </conditionalFormatting>
  <conditionalFormatting sqref="D11:D38">
    <cfRule type="expression" dxfId="2023" priority="517">
      <formula>AND($D11&lt;&gt;"",$E11&lt;&gt;"")</formula>
    </cfRule>
  </conditionalFormatting>
  <conditionalFormatting sqref="M40">
    <cfRule type="expression" dxfId="2022" priority="516">
      <formula>AND($M40="",$B39&lt;&gt;"")</formula>
    </cfRule>
  </conditionalFormatting>
  <conditionalFormatting sqref="P39:P40">
    <cfRule type="expression" dxfId="2021" priority="515">
      <formula>AND(OR($O39&lt;&gt;"",$O40&lt;&gt;"",$P39&lt;&gt;""),$Q39="TBD")</formula>
    </cfRule>
  </conditionalFormatting>
  <conditionalFormatting sqref="S39:S40">
    <cfRule type="expression" dxfId="2020" priority="513">
      <formula>AND(OR($R39&lt;&gt;"",$R40&lt;&gt;"",$S39&lt;&gt;""),$T39="TBD")</formula>
    </cfRule>
  </conditionalFormatting>
  <conditionalFormatting sqref="V39:V40">
    <cfRule type="expression" dxfId="2019" priority="511">
      <formula>AND(OR($U39&lt;&gt;"",$U40&lt;&gt;"",$V39&lt;&gt;""),$W39="TBD")</formula>
    </cfRule>
  </conditionalFormatting>
  <conditionalFormatting sqref="AB39:AB40">
    <cfRule type="expression" dxfId="2018" priority="507">
      <formula>AND(OR($AA39&lt;&gt;"",$AA40&lt;&gt;"",$AB39&lt;&gt;""),$AC39="TBD")</formula>
    </cfRule>
  </conditionalFormatting>
  <conditionalFormatting sqref="AE39:AE40">
    <cfRule type="expression" dxfId="2017" priority="505">
      <formula>AND(OR($AD39&lt;&gt;"",$AD40&lt;&gt;"",$AE39&lt;&gt;""),$AF39="TBD")</formula>
    </cfRule>
  </conditionalFormatting>
  <conditionalFormatting sqref="E39:E40">
    <cfRule type="expression" dxfId="2016" priority="486">
      <formula>AND($D39&lt;&gt;"",$E39&lt;&gt;"")</formula>
    </cfRule>
  </conditionalFormatting>
  <conditionalFormatting sqref="D39:D40">
    <cfRule type="expression" dxfId="2015" priority="485">
      <formula>AND($D39&lt;&gt;"",$E39&lt;&gt;"")</formula>
    </cfRule>
  </conditionalFormatting>
  <conditionalFormatting sqref="M42">
    <cfRule type="expression" dxfId="2014" priority="484">
      <formula>AND($M42="",$B41&lt;&gt;"")</formula>
    </cfRule>
  </conditionalFormatting>
  <conditionalFormatting sqref="P41:P42">
    <cfRule type="expression" dxfId="2013" priority="483">
      <formula>AND(OR($O41&lt;&gt;"",$O42&lt;&gt;"",$P41&lt;&gt;""),$Q41="TBD")</formula>
    </cfRule>
  </conditionalFormatting>
  <conditionalFormatting sqref="S41:S42">
    <cfRule type="expression" dxfId="2012" priority="481">
      <formula>AND(OR($R41&lt;&gt;"",$R42&lt;&gt;"",$S41&lt;&gt;""),$T41="TBD")</formula>
    </cfRule>
  </conditionalFormatting>
  <conditionalFormatting sqref="V41:V42">
    <cfRule type="expression" dxfId="2011" priority="479">
      <formula>AND(OR($U41&lt;&gt;"",$U42&lt;&gt;"",$V41&lt;&gt;""),$W41="TBD")</formula>
    </cfRule>
  </conditionalFormatting>
  <conditionalFormatting sqref="AB41:AB42">
    <cfRule type="expression" dxfId="2010" priority="475">
      <formula>AND(OR($AA41&lt;&gt;"",$AA42&lt;&gt;"",$AB41&lt;&gt;""),$AC41="TBD")</formula>
    </cfRule>
  </conditionalFormatting>
  <conditionalFormatting sqref="AE41:AE42">
    <cfRule type="expression" dxfId="2009" priority="473">
      <formula>AND(OR($AD41&lt;&gt;"",$AD42&lt;&gt;"",$AE41&lt;&gt;""),$AF41="TBD")</formula>
    </cfRule>
  </conditionalFormatting>
  <conditionalFormatting sqref="E41:E42">
    <cfRule type="expression" dxfId="2008" priority="454">
      <formula>AND($D41&lt;&gt;"",$E41&lt;&gt;"")</formula>
    </cfRule>
  </conditionalFormatting>
  <conditionalFormatting sqref="D41:D42">
    <cfRule type="expression" dxfId="2007" priority="453">
      <formula>AND($D41&lt;&gt;"",$E41&lt;&gt;"")</formula>
    </cfRule>
  </conditionalFormatting>
  <conditionalFormatting sqref="M44">
    <cfRule type="expression" dxfId="2006" priority="452">
      <formula>AND($M44="",$B43&lt;&gt;"")</formula>
    </cfRule>
  </conditionalFormatting>
  <conditionalFormatting sqref="P43:P44">
    <cfRule type="expression" dxfId="2005" priority="451">
      <formula>AND(OR($O43&lt;&gt;"",$O44&lt;&gt;"",$P43&lt;&gt;""),$Q43="TBD")</formula>
    </cfRule>
  </conditionalFormatting>
  <conditionalFormatting sqref="S43:S44">
    <cfRule type="expression" dxfId="2004" priority="449">
      <formula>AND(OR($R43&lt;&gt;"",$R44&lt;&gt;"",$S43&lt;&gt;""),$T43="TBD")</formula>
    </cfRule>
  </conditionalFormatting>
  <conditionalFormatting sqref="V43:V44">
    <cfRule type="expression" dxfId="2003" priority="447">
      <formula>AND(OR($U43&lt;&gt;"",$U44&lt;&gt;"",$V43&lt;&gt;""),$W43="TBD")</formula>
    </cfRule>
  </conditionalFormatting>
  <conditionalFormatting sqref="AB43:AB44">
    <cfRule type="expression" dxfId="2002" priority="443">
      <formula>AND(OR($AA43&lt;&gt;"",$AA44&lt;&gt;"",$AB43&lt;&gt;""),$AC43="TBD")</formula>
    </cfRule>
  </conditionalFormatting>
  <conditionalFormatting sqref="AE43:AE44">
    <cfRule type="expression" dxfId="2001" priority="441">
      <formula>AND(OR($AD43&lt;&gt;"",$AD44&lt;&gt;"",$AE43&lt;&gt;""),$AF43="TBD")</formula>
    </cfRule>
  </conditionalFormatting>
  <conditionalFormatting sqref="E43:E44">
    <cfRule type="expression" dxfId="2000" priority="422">
      <formula>AND($D43&lt;&gt;"",$E43&lt;&gt;"")</formula>
    </cfRule>
  </conditionalFormatting>
  <conditionalFormatting sqref="D43:D44">
    <cfRule type="expression" dxfId="1999" priority="421">
      <formula>AND($D43&lt;&gt;"",$E43&lt;&gt;"")</formula>
    </cfRule>
  </conditionalFormatting>
  <conditionalFormatting sqref="M46">
    <cfRule type="expression" dxfId="1998" priority="420">
      <formula>AND($M46="",$B45&lt;&gt;"")</formula>
    </cfRule>
  </conditionalFormatting>
  <conditionalFormatting sqref="P45:P46">
    <cfRule type="expression" dxfId="1997" priority="419">
      <formula>AND(OR($O45&lt;&gt;"",$O46&lt;&gt;"",$P45&lt;&gt;""),$Q45="TBD")</formula>
    </cfRule>
  </conditionalFormatting>
  <conditionalFormatting sqref="S45:S46">
    <cfRule type="expression" dxfId="1996" priority="417">
      <formula>AND(OR($R45&lt;&gt;"",$R46&lt;&gt;"",$S45&lt;&gt;""),$T45="TBD")</formula>
    </cfRule>
  </conditionalFormatting>
  <conditionalFormatting sqref="V45:V46">
    <cfRule type="expression" dxfId="1995" priority="415">
      <formula>AND(OR($U45&lt;&gt;"",$U46&lt;&gt;"",$V45&lt;&gt;""),$W45="TBD")</formula>
    </cfRule>
  </conditionalFormatting>
  <conditionalFormatting sqref="AB45:AB46">
    <cfRule type="expression" dxfId="1994" priority="411">
      <formula>AND(OR($AA45&lt;&gt;"",$AA46&lt;&gt;"",$AB45&lt;&gt;""),$AC45="TBD")</formula>
    </cfRule>
  </conditionalFormatting>
  <conditionalFormatting sqref="AE45:AE46">
    <cfRule type="expression" dxfId="1993" priority="409">
      <formula>AND(OR($AD45&lt;&gt;"",$AD46&lt;&gt;"",$AE45&lt;&gt;""),$AF45="TBD")</formula>
    </cfRule>
  </conditionalFormatting>
  <conditionalFormatting sqref="E45:E46">
    <cfRule type="expression" dxfId="1992" priority="390">
      <formula>AND($D45&lt;&gt;"",$E45&lt;&gt;"")</formula>
    </cfRule>
  </conditionalFormatting>
  <conditionalFormatting sqref="D45:D46">
    <cfRule type="expression" dxfId="1991" priority="389">
      <formula>AND($D45&lt;&gt;"",$E45&lt;&gt;"")</formula>
    </cfRule>
  </conditionalFormatting>
  <conditionalFormatting sqref="M48">
    <cfRule type="expression" dxfId="1990" priority="388">
      <formula>AND($M48="",$B47&lt;&gt;"")</formula>
    </cfRule>
  </conditionalFormatting>
  <conditionalFormatting sqref="P47:P48">
    <cfRule type="expression" dxfId="1989" priority="387">
      <formula>AND(OR($O47&lt;&gt;"",$O48&lt;&gt;"",$P47&lt;&gt;""),$Q47="TBD")</formula>
    </cfRule>
  </conditionalFormatting>
  <conditionalFormatting sqref="S47:S48">
    <cfRule type="expression" dxfId="1988" priority="385">
      <formula>AND(OR($R47&lt;&gt;"",$R48&lt;&gt;"",$S47&lt;&gt;""),$T47="TBD")</formula>
    </cfRule>
  </conditionalFormatting>
  <conditionalFormatting sqref="V47:V48">
    <cfRule type="expression" dxfId="1987" priority="383">
      <formula>AND(OR($U47&lt;&gt;"",$U48&lt;&gt;"",$V47&lt;&gt;""),$W47="TBD")</formula>
    </cfRule>
  </conditionalFormatting>
  <conditionalFormatting sqref="AB47:AB48">
    <cfRule type="expression" dxfId="1986" priority="379">
      <formula>AND(OR($AA47&lt;&gt;"",$AA48&lt;&gt;"",$AB47&lt;&gt;""),$AC47="TBD")</formula>
    </cfRule>
  </conditionalFormatting>
  <conditionalFormatting sqref="AE47:AE48">
    <cfRule type="expression" dxfId="1985" priority="377">
      <formula>AND(OR($AD47&lt;&gt;"",$AD48&lt;&gt;"",$AE47&lt;&gt;""),$AF47="TBD")</formula>
    </cfRule>
  </conditionalFormatting>
  <conditionalFormatting sqref="E47:E48">
    <cfRule type="expression" dxfId="1984" priority="358">
      <formula>AND($D47&lt;&gt;"",$E47&lt;&gt;"")</formula>
    </cfRule>
  </conditionalFormatting>
  <conditionalFormatting sqref="D47:D48">
    <cfRule type="expression" dxfId="1983" priority="357">
      <formula>AND($D47&lt;&gt;"",$E47&lt;&gt;"")</formula>
    </cfRule>
  </conditionalFormatting>
  <conditionalFormatting sqref="M50">
    <cfRule type="expression" dxfId="1982" priority="356">
      <formula>AND($M50="",$B49&lt;&gt;"")</formula>
    </cfRule>
  </conditionalFormatting>
  <conditionalFormatting sqref="P49:P50">
    <cfRule type="expression" dxfId="1981" priority="355">
      <formula>AND(OR($O49&lt;&gt;"",$O50&lt;&gt;"",$P49&lt;&gt;""),$Q49="TBD")</formula>
    </cfRule>
  </conditionalFormatting>
  <conditionalFormatting sqref="S49:S50">
    <cfRule type="expression" dxfId="1980" priority="353">
      <formula>AND(OR($R49&lt;&gt;"",$R50&lt;&gt;"",$S49&lt;&gt;""),$T49="TBD")</formula>
    </cfRule>
  </conditionalFormatting>
  <conditionalFormatting sqref="V49:V50">
    <cfRule type="expression" dxfId="1979" priority="351">
      <formula>AND(OR($U49&lt;&gt;"",$U50&lt;&gt;"",$V49&lt;&gt;""),$W49="TBD")</formula>
    </cfRule>
  </conditionalFormatting>
  <conditionalFormatting sqref="AB49:AB50">
    <cfRule type="expression" dxfId="1978" priority="347">
      <formula>AND(OR($AA49&lt;&gt;"",$AA50&lt;&gt;"",$AB49&lt;&gt;""),$AC49="TBD")</formula>
    </cfRule>
  </conditionalFormatting>
  <conditionalFormatting sqref="AE49:AE50">
    <cfRule type="expression" dxfId="1977" priority="345">
      <formula>AND(OR($AD49&lt;&gt;"",$AD50&lt;&gt;"",$AE49&lt;&gt;""),$AF49="TBD")</formula>
    </cfRule>
  </conditionalFormatting>
  <conditionalFormatting sqref="E49:E50">
    <cfRule type="expression" dxfId="1976" priority="326">
      <formula>AND($D49&lt;&gt;"",$E49&lt;&gt;"")</formula>
    </cfRule>
  </conditionalFormatting>
  <conditionalFormatting sqref="D49:D50">
    <cfRule type="expression" dxfId="1975" priority="325">
      <formula>AND($D49&lt;&gt;"",$E49&lt;&gt;"")</formula>
    </cfRule>
  </conditionalFormatting>
  <conditionalFormatting sqref="M52">
    <cfRule type="expression" dxfId="1974" priority="324">
      <formula>AND($M52="",$B51&lt;&gt;"")</formula>
    </cfRule>
  </conditionalFormatting>
  <conditionalFormatting sqref="P51:P52">
    <cfRule type="expression" dxfId="1973" priority="323">
      <formula>AND(OR($O51&lt;&gt;"",$O52&lt;&gt;"",$P51&lt;&gt;""),$Q51="TBD")</formula>
    </cfRule>
  </conditionalFormatting>
  <conditionalFormatting sqref="S51:S52">
    <cfRule type="expression" dxfId="1972" priority="321">
      <formula>AND(OR($R51&lt;&gt;"",$R52&lt;&gt;"",$S51&lt;&gt;""),$T51="TBD")</formula>
    </cfRule>
  </conditionalFormatting>
  <conditionalFormatting sqref="V51:V52">
    <cfRule type="expression" dxfId="1971" priority="319">
      <formula>AND(OR($U51&lt;&gt;"",$U52&lt;&gt;"",$V51&lt;&gt;""),$W51="TBD")</formula>
    </cfRule>
  </conditionalFormatting>
  <conditionalFormatting sqref="AB51:AB52">
    <cfRule type="expression" dxfId="1970" priority="315">
      <formula>AND(OR($AA51&lt;&gt;"",$AA52&lt;&gt;"",$AB51&lt;&gt;""),$AC51="TBD")</formula>
    </cfRule>
  </conditionalFormatting>
  <conditionalFormatting sqref="AE51:AE52">
    <cfRule type="expression" dxfId="1969" priority="313">
      <formula>AND(OR($AD51&lt;&gt;"",$AD52&lt;&gt;"",$AE51&lt;&gt;""),$AF51="TBD")</formula>
    </cfRule>
  </conditionalFormatting>
  <conditionalFormatting sqref="E51:E52">
    <cfRule type="expression" dxfId="1968" priority="294">
      <formula>AND($D51&lt;&gt;"",$E51&lt;&gt;"")</formula>
    </cfRule>
  </conditionalFormatting>
  <conditionalFormatting sqref="D51:D52">
    <cfRule type="expression" dxfId="1967" priority="293">
      <formula>AND($D51&lt;&gt;"",$E51&lt;&gt;"")</formula>
    </cfRule>
  </conditionalFormatting>
  <conditionalFormatting sqref="M54">
    <cfRule type="expression" dxfId="1966" priority="292">
      <formula>AND($M54="",$B53&lt;&gt;"")</formula>
    </cfRule>
  </conditionalFormatting>
  <conditionalFormatting sqref="P53:P54">
    <cfRule type="expression" dxfId="1965" priority="291">
      <formula>AND(OR($O53&lt;&gt;"",$O54&lt;&gt;"",$P53&lt;&gt;""),$Q53="TBD")</formula>
    </cfRule>
  </conditionalFormatting>
  <conditionalFormatting sqref="S53:S54">
    <cfRule type="expression" dxfId="1964" priority="289">
      <formula>AND(OR($R53&lt;&gt;"",$R54&lt;&gt;"",$S53&lt;&gt;""),$T53="TBD")</formula>
    </cfRule>
  </conditionalFormatting>
  <conditionalFormatting sqref="V53:V54">
    <cfRule type="expression" dxfId="1963" priority="287">
      <formula>AND(OR($U53&lt;&gt;"",$U54&lt;&gt;"",$V53&lt;&gt;""),$W53="TBD")</formula>
    </cfRule>
  </conditionalFormatting>
  <conditionalFormatting sqref="AB53:AB54">
    <cfRule type="expression" dxfId="1962" priority="283">
      <formula>AND(OR($AA53&lt;&gt;"",$AA54&lt;&gt;"",$AB53&lt;&gt;""),$AC53="TBD")</formula>
    </cfRule>
  </conditionalFormatting>
  <conditionalFormatting sqref="AE53:AE54">
    <cfRule type="expression" dxfId="1961" priority="281">
      <formula>AND(OR($AD53&lt;&gt;"",$AD54&lt;&gt;"",$AE53&lt;&gt;""),$AF53="TBD")</formula>
    </cfRule>
  </conditionalFormatting>
  <conditionalFormatting sqref="E53:E54">
    <cfRule type="expression" dxfId="1960" priority="262">
      <formula>AND($D53&lt;&gt;"",$E53&lt;&gt;"")</formula>
    </cfRule>
  </conditionalFormatting>
  <conditionalFormatting sqref="D53:D54">
    <cfRule type="expression" dxfId="1959" priority="261">
      <formula>AND($D53&lt;&gt;"",$E53&lt;&gt;"")</formula>
    </cfRule>
  </conditionalFormatting>
  <conditionalFormatting sqref="M56">
    <cfRule type="expression" dxfId="1958" priority="260">
      <formula>AND($M56="",$B55&lt;&gt;"")</formula>
    </cfRule>
  </conditionalFormatting>
  <conditionalFormatting sqref="P55:P56">
    <cfRule type="expression" dxfId="1957" priority="259">
      <formula>AND(OR($O55&lt;&gt;"",$O56&lt;&gt;"",$P55&lt;&gt;""),$Q55="TBD")</formula>
    </cfRule>
  </conditionalFormatting>
  <conditionalFormatting sqref="S55:S56">
    <cfRule type="expression" dxfId="1956" priority="257">
      <formula>AND(OR($R55&lt;&gt;"",$R56&lt;&gt;"",$S55&lt;&gt;""),$T55="TBD")</formula>
    </cfRule>
  </conditionalFormatting>
  <conditionalFormatting sqref="V55:V56">
    <cfRule type="expression" dxfId="1955" priority="255">
      <formula>AND(OR($U55&lt;&gt;"",$U56&lt;&gt;"",$V55&lt;&gt;""),$W55="TBD")</formula>
    </cfRule>
  </conditionalFormatting>
  <conditionalFormatting sqref="AB55:AB56">
    <cfRule type="expression" dxfId="1954" priority="251">
      <formula>AND(OR($AA55&lt;&gt;"",$AA56&lt;&gt;"",$AB55&lt;&gt;""),$AC55="TBD")</formula>
    </cfRule>
  </conditionalFormatting>
  <conditionalFormatting sqref="AE55:AE56">
    <cfRule type="expression" dxfId="1953" priority="249">
      <formula>AND(OR($AD55&lt;&gt;"",$AD56&lt;&gt;"",$AE55&lt;&gt;""),$AF55="TBD")</formula>
    </cfRule>
  </conditionalFormatting>
  <conditionalFormatting sqref="E55:E56">
    <cfRule type="expression" dxfId="1952" priority="230">
      <formula>AND($D55&lt;&gt;"",$E55&lt;&gt;"")</formula>
    </cfRule>
  </conditionalFormatting>
  <conditionalFormatting sqref="D55:D56">
    <cfRule type="expression" dxfId="1951" priority="229">
      <formula>AND($D55&lt;&gt;"",$E55&lt;&gt;"")</formula>
    </cfRule>
  </conditionalFormatting>
  <conditionalFormatting sqref="M58">
    <cfRule type="expression" dxfId="1950" priority="228">
      <formula>AND($M58="",$B57&lt;&gt;"")</formula>
    </cfRule>
  </conditionalFormatting>
  <conditionalFormatting sqref="P57:P58">
    <cfRule type="expression" dxfId="1949" priority="227">
      <formula>AND(OR($O57&lt;&gt;"",$O58&lt;&gt;"",$P57&lt;&gt;""),$Q57="TBD")</formula>
    </cfRule>
  </conditionalFormatting>
  <conditionalFormatting sqref="S57:S58">
    <cfRule type="expression" dxfId="1948" priority="225">
      <formula>AND(OR($R57&lt;&gt;"",$R58&lt;&gt;"",$S57&lt;&gt;""),$T57="TBD")</formula>
    </cfRule>
  </conditionalFormatting>
  <conditionalFormatting sqref="V57:V58">
    <cfRule type="expression" dxfId="1947" priority="223">
      <formula>AND(OR($U57&lt;&gt;"",$U58&lt;&gt;"",$V57&lt;&gt;""),$W57="TBD")</formula>
    </cfRule>
  </conditionalFormatting>
  <conditionalFormatting sqref="AB57:AB58">
    <cfRule type="expression" dxfId="1946" priority="219">
      <formula>AND(OR($AA57&lt;&gt;"",$AA58&lt;&gt;"",$AB57&lt;&gt;""),$AC57="TBD")</formula>
    </cfRule>
  </conditionalFormatting>
  <conditionalFormatting sqref="AE57:AE58">
    <cfRule type="expression" dxfId="1945" priority="217">
      <formula>AND(OR($AD57&lt;&gt;"",$AD58&lt;&gt;"",$AE57&lt;&gt;""),$AF57="TBD")</formula>
    </cfRule>
  </conditionalFormatting>
  <conditionalFormatting sqref="E57:E58">
    <cfRule type="expression" dxfId="1944" priority="198">
      <formula>AND($D57&lt;&gt;"",$E57&lt;&gt;"")</formula>
    </cfRule>
  </conditionalFormatting>
  <conditionalFormatting sqref="D57:D58">
    <cfRule type="expression" dxfId="1943" priority="197">
      <formula>AND($D57&lt;&gt;"",$E57&lt;&gt;"")</formula>
    </cfRule>
  </conditionalFormatting>
  <conditionalFormatting sqref="M60">
    <cfRule type="expression" dxfId="1942" priority="196">
      <formula>AND($M60="",$B59&lt;&gt;"")</formula>
    </cfRule>
  </conditionalFormatting>
  <conditionalFormatting sqref="P59:P60">
    <cfRule type="expression" dxfId="1941" priority="195">
      <formula>AND(OR($O59&lt;&gt;"",$O60&lt;&gt;"",$P59&lt;&gt;""),$Q59="TBD")</formula>
    </cfRule>
  </conditionalFormatting>
  <conditionalFormatting sqref="S59:S60">
    <cfRule type="expression" dxfId="1940" priority="193">
      <formula>AND(OR($R59&lt;&gt;"",$R60&lt;&gt;"",$S59&lt;&gt;""),$T59="TBD")</formula>
    </cfRule>
  </conditionalFormatting>
  <conditionalFormatting sqref="V59:V60">
    <cfRule type="expression" dxfId="1939" priority="191">
      <formula>AND(OR($U59&lt;&gt;"",$U60&lt;&gt;"",$V59&lt;&gt;""),$W59="TBD")</formula>
    </cfRule>
  </conditionalFormatting>
  <conditionalFormatting sqref="AB59:AB60">
    <cfRule type="expression" dxfId="1938" priority="187">
      <formula>AND(OR($AA59&lt;&gt;"",$AA60&lt;&gt;"",$AB59&lt;&gt;""),$AC59="TBD")</formula>
    </cfRule>
  </conditionalFormatting>
  <conditionalFormatting sqref="AE59:AE60">
    <cfRule type="expression" dxfId="1937" priority="185">
      <formula>AND(OR($AD59&lt;&gt;"",$AD60&lt;&gt;"",$AE59&lt;&gt;""),$AF59="TBD")</formula>
    </cfRule>
  </conditionalFormatting>
  <conditionalFormatting sqref="E59:E60">
    <cfRule type="expression" dxfId="1936" priority="166">
      <formula>AND($D59&lt;&gt;"",$E59&lt;&gt;"")</formula>
    </cfRule>
  </conditionalFormatting>
  <conditionalFormatting sqref="D59:D60">
    <cfRule type="expression" dxfId="1935" priority="165">
      <formula>AND($D59&lt;&gt;"",$E59&lt;&gt;"")</formula>
    </cfRule>
  </conditionalFormatting>
  <conditionalFormatting sqref="M62">
    <cfRule type="expression" dxfId="1934" priority="164">
      <formula>AND($M62="",$B61&lt;&gt;"")</formula>
    </cfRule>
  </conditionalFormatting>
  <conditionalFormatting sqref="P61:P62">
    <cfRule type="expression" dxfId="1933" priority="163">
      <formula>AND(OR($O61&lt;&gt;"",$O62&lt;&gt;"",$P61&lt;&gt;""),$Q61="TBD")</formula>
    </cfRule>
  </conditionalFormatting>
  <conditionalFormatting sqref="S61:S62">
    <cfRule type="expression" dxfId="1932" priority="161">
      <formula>AND(OR($R61&lt;&gt;"",$R62&lt;&gt;"",$S61&lt;&gt;""),$T61="TBD")</formula>
    </cfRule>
  </conditionalFormatting>
  <conditionalFormatting sqref="V61:V62">
    <cfRule type="expression" dxfId="1931" priority="159">
      <formula>AND(OR($U61&lt;&gt;"",$U62&lt;&gt;"",$V61&lt;&gt;""),$W61="TBD")</formula>
    </cfRule>
  </conditionalFormatting>
  <conditionalFormatting sqref="AB61:AB62">
    <cfRule type="expression" dxfId="1930" priority="155">
      <formula>AND(OR($AA61&lt;&gt;"",$AA62&lt;&gt;"",$AB61&lt;&gt;""),$AC61="TBD")</formula>
    </cfRule>
  </conditionalFormatting>
  <conditionalFormatting sqref="AE61:AE62">
    <cfRule type="expression" dxfId="1929" priority="153">
      <formula>AND(OR($AD61&lt;&gt;"",$AD62&lt;&gt;"",$AE61&lt;&gt;""),$AF61="TBD")</formula>
    </cfRule>
  </conditionalFormatting>
  <conditionalFormatting sqref="E61:E62">
    <cfRule type="expression" dxfId="1928" priority="134">
      <formula>AND($D61&lt;&gt;"",$E61&lt;&gt;"")</formula>
    </cfRule>
  </conditionalFormatting>
  <conditionalFormatting sqref="D61:D62">
    <cfRule type="expression" dxfId="1927" priority="133">
      <formula>AND($D61&lt;&gt;"",$E61&lt;&gt;"")</formula>
    </cfRule>
  </conditionalFormatting>
  <conditionalFormatting sqref="M64">
    <cfRule type="expression" dxfId="1926" priority="132">
      <formula>AND($M64="",$B63&lt;&gt;"")</formula>
    </cfRule>
  </conditionalFormatting>
  <conditionalFormatting sqref="P63:P64">
    <cfRule type="expression" dxfId="1925" priority="131">
      <formula>AND(OR($O63&lt;&gt;"",$O64&lt;&gt;"",$P63&lt;&gt;""),$Q63="TBD")</formula>
    </cfRule>
  </conditionalFormatting>
  <conditionalFormatting sqref="S63:S64">
    <cfRule type="expression" dxfId="1924" priority="129">
      <formula>AND(OR($R63&lt;&gt;"",$R64&lt;&gt;"",$S63&lt;&gt;""),$T63="TBD")</formula>
    </cfRule>
  </conditionalFormatting>
  <conditionalFormatting sqref="V63:V64">
    <cfRule type="expression" dxfId="1923" priority="127">
      <formula>AND(OR($U63&lt;&gt;"",$U64&lt;&gt;"",$V63&lt;&gt;""),$W63="TBD")</formula>
    </cfRule>
  </conditionalFormatting>
  <conditionalFormatting sqref="AB63:AB64">
    <cfRule type="expression" dxfId="1922" priority="123">
      <formula>AND(OR($AA63&lt;&gt;"",$AA64&lt;&gt;"",$AB63&lt;&gt;""),$AC63="TBD")</formula>
    </cfRule>
  </conditionalFormatting>
  <conditionalFormatting sqref="AE63:AE64">
    <cfRule type="expression" dxfId="1921" priority="121">
      <formula>AND(OR($AD63&lt;&gt;"",$AD64&lt;&gt;"",$AE63&lt;&gt;""),$AF63="TBD")</formula>
    </cfRule>
  </conditionalFormatting>
  <conditionalFormatting sqref="E63:E64">
    <cfRule type="expression" dxfId="1920" priority="102">
      <formula>AND($D63&lt;&gt;"",$E63&lt;&gt;"")</formula>
    </cfRule>
  </conditionalFormatting>
  <conditionalFormatting sqref="D63:D64">
    <cfRule type="expression" dxfId="1919" priority="101">
      <formula>AND($D63&lt;&gt;"",$E63&lt;&gt;"")</formula>
    </cfRule>
  </conditionalFormatting>
  <conditionalFormatting sqref="M66">
    <cfRule type="expression" dxfId="1918" priority="100">
      <formula>AND($M66="",$B65&lt;&gt;"")</formula>
    </cfRule>
  </conditionalFormatting>
  <conditionalFormatting sqref="P65:P66">
    <cfRule type="expression" dxfId="1917" priority="99">
      <formula>AND(OR($O65&lt;&gt;"",$O66&lt;&gt;"",$P65&lt;&gt;""),$Q65="TBD")</formula>
    </cfRule>
  </conditionalFormatting>
  <conditionalFormatting sqref="S65:S66">
    <cfRule type="expression" dxfId="1916" priority="97">
      <formula>AND(OR($R65&lt;&gt;"",$R66&lt;&gt;"",$S65&lt;&gt;""),$T65="TBD")</formula>
    </cfRule>
  </conditionalFormatting>
  <conditionalFormatting sqref="V65:V66">
    <cfRule type="expression" dxfId="1915" priority="95">
      <formula>AND(OR($U65&lt;&gt;"",$U66&lt;&gt;"",$V65&lt;&gt;""),$W65="TBD")</formula>
    </cfRule>
  </conditionalFormatting>
  <conditionalFormatting sqref="AB65:AB66">
    <cfRule type="expression" dxfId="1914" priority="91">
      <formula>AND(OR($AA65&lt;&gt;"",$AA66&lt;&gt;"",$AB65&lt;&gt;""),$AC65="TBD")</formula>
    </cfRule>
  </conditionalFormatting>
  <conditionalFormatting sqref="AE65:AE66">
    <cfRule type="expression" dxfId="1913" priority="89">
      <formula>AND(OR($AD65&lt;&gt;"",$AD66&lt;&gt;"",$AE65&lt;&gt;""),$AF65="TBD")</formula>
    </cfRule>
  </conditionalFormatting>
  <conditionalFormatting sqref="E65:E66">
    <cfRule type="expression" dxfId="1912" priority="70">
      <formula>AND($D65&lt;&gt;"",$E65&lt;&gt;"")</formula>
    </cfRule>
  </conditionalFormatting>
  <conditionalFormatting sqref="D65:D66">
    <cfRule type="expression" dxfId="1911" priority="69">
      <formula>AND($D65&lt;&gt;"",$E65&lt;&gt;"")</formula>
    </cfRule>
  </conditionalFormatting>
  <conditionalFormatting sqref="M68">
    <cfRule type="expression" dxfId="1910" priority="68">
      <formula>AND($M68="",$B67&lt;&gt;"")</formula>
    </cfRule>
  </conditionalFormatting>
  <conditionalFormatting sqref="P67:P68">
    <cfRule type="expression" dxfId="1909" priority="67">
      <formula>AND(OR($O67&lt;&gt;"",$O68&lt;&gt;"",$P67&lt;&gt;""),$Q67="TBD")</formula>
    </cfRule>
  </conditionalFormatting>
  <conditionalFormatting sqref="S67:S68">
    <cfRule type="expression" dxfId="1908" priority="65">
      <formula>AND(OR($R67&lt;&gt;"",$R68&lt;&gt;"",$S67&lt;&gt;""),$T67="TBD")</formula>
    </cfRule>
  </conditionalFormatting>
  <conditionalFormatting sqref="V67:V68">
    <cfRule type="expression" dxfId="1907" priority="63">
      <formula>AND(OR($U67&lt;&gt;"",$U68&lt;&gt;"",$V67&lt;&gt;""),$W67="TBD")</formula>
    </cfRule>
  </conditionalFormatting>
  <conditionalFormatting sqref="AB67:AB68">
    <cfRule type="expression" dxfId="1906" priority="59">
      <formula>AND(OR($AA67&lt;&gt;"",$AA68&lt;&gt;"",$AB67&lt;&gt;""),$AC67="TBD")</formula>
    </cfRule>
  </conditionalFormatting>
  <conditionalFormatting sqref="AE67:AE68">
    <cfRule type="expression" dxfId="1905" priority="57">
      <formula>AND(OR($AD67&lt;&gt;"",$AD68&lt;&gt;"",$AE67&lt;&gt;""),$AF67="TBD")</formula>
    </cfRule>
  </conditionalFormatting>
  <conditionalFormatting sqref="E67:E68">
    <cfRule type="expression" dxfId="1904" priority="38">
      <formula>AND($D67&lt;&gt;"",$E67&lt;&gt;"")</formula>
    </cfRule>
  </conditionalFormatting>
  <conditionalFormatting sqref="D67:D68">
    <cfRule type="expression" dxfId="1903" priority="37">
      <formula>AND($D67&lt;&gt;"",$E67&lt;&gt;"")</formula>
    </cfRule>
  </conditionalFormatting>
  <conditionalFormatting sqref="C9:C68">
    <cfRule type="expression" dxfId="1902" priority="36">
      <formula>AND(OR($D9&lt;&gt;"",$E9&lt;&gt;""),$C9="")</formula>
    </cfRule>
  </conditionalFormatting>
  <conditionalFormatting sqref="BA9:BA68">
    <cfRule type="expression" dxfId="1901" priority="3">
      <formula>BA9&lt;&gt;"No Error"</formula>
    </cfRule>
  </conditionalFormatting>
  <conditionalFormatting sqref="B5">
    <cfRule type="expression" dxfId="1900" priority="2">
      <formula>B5&gt;0</formula>
    </cfRule>
  </conditionalFormatting>
  <conditionalFormatting sqref="A5">
    <cfRule type="expression" dxfId="1899" priority="1">
      <formula>B5&gt;0</formula>
    </cfRule>
  </conditionalFormatting>
  <dataValidations count="11">
    <dataValidation type="list" allowBlank="1" showInputMessage="1" showErrorMessage="1" sqref="L9:L68" xr:uid="{00000000-0002-0000-0900-000000000000}">
      <formula1>MergedAndDistinctPR</formula1>
    </dataValidation>
    <dataValidation type="list" allowBlank="1" showInputMessage="1" showErrorMessage="1" sqref="M9 M35 M11 M13 M15 M17 M19 M21 M23 M25 M27 M29 M31 M33 M37 M39 M41 M43 M45 M47 M49 M51 M53 M55 M57 M59 M61 M63 M65 M67" xr:uid="{00000000-0002-0000-0900-000001000000}">
      <formula1>Country</formula1>
    </dataValidation>
    <dataValidation type="list" allowBlank="1" showInputMessage="1" showErrorMessage="1" sqref="K9:K68" xr:uid="{00000000-0002-0000-0900-000002000000}">
      <formula1>"Yes,No"</formula1>
    </dataValidation>
    <dataValidation type="list" allowBlank="1" showInputMessage="1" showErrorMessage="1" sqref="H9:H68" xr:uid="{00000000-0002-0000-0900-000003000000}">
      <formula1>baseline_validation</formula1>
    </dataValidation>
    <dataValidation type="decimal" operator="greaterThanOrEqual" allowBlank="1" showInputMessage="1" showErrorMessage="1" sqref="S9:S68 G9:G68 AE9:AE68 AB9:AB68 P9:P68 V9:V68 AH9:AH68 AK9:AK68" xr:uid="{00000000-0002-0000-0900-000004000000}">
      <formula1>0</formula1>
    </dataValidation>
    <dataValidation type="custom" allowBlank="1" showInputMessage="1" showErrorMessage="1" errorTitle="Coverage Indicators" error="Cannot enter both Standard and Custom indicators on the same line" sqref="E9:E68" xr:uid="{00000000-0002-0000-0900-000005000000}">
      <formula1>D9=""</formula1>
    </dataValidation>
    <dataValidation type="list" allowBlank="1" showInputMessage="1" showErrorMessage="1" sqref="D9:D68" xr:uid="{00000000-0002-0000-0900-000006000000}">
      <formula1>OFFSET(CoverageStart,MATCH(AN9,CoverageColumn,0)-1,2,COUNTIF(CoverageColumn,AN9),1)</formula1>
    </dataValidation>
    <dataValidation type="list" allowBlank="1" showInputMessage="1" showErrorMessage="1" sqref="B9:B68" xr:uid="{00000000-0002-0000-0900-000007000000}">
      <formula1>Coverage_Module</formula1>
    </dataValidation>
    <dataValidation type="list" allowBlank="1" showInputMessage="1" showErrorMessage="1" sqref="T9:T68" xr:uid="{00000000-0002-0000-0900-000009000000}">
      <formula1>IF(OR($R9&lt;&gt;"",$R10&lt;&gt;"",$S9&lt;&gt;""),INDIRECT("FakeRange"),$G$4)</formula1>
    </dataValidation>
    <dataValidation type="decimal" operator="greaterThanOrEqual" allowBlank="1" showInputMessage="1" showErrorMessage="1" errorTitle="Error" error="Please Enter Valid Number Only" sqref="AJ9:AJ68 AG9:AG68 AD9:AD68 AA9:AA68 X9:X68 U9:U68 R9:R68 O9:O68 F9:F68" xr:uid="{6725B93B-71D4-4E70-89AF-49DB953983B3}">
      <formula1>0</formula1>
    </dataValidation>
    <dataValidation type="list" allowBlank="1" showInputMessage="1" showErrorMessage="1" sqref="C9:C68" xr:uid="{F25306D8-ED25-464B-99F5-AE581A5ECA8E}">
      <formula1>IF($E9&lt;&gt;"",$XET$1,INDIRECT(CONCATENATE("'Reference Records'!C",AR9,":C",AS9)))</formula1>
    </dataValidation>
  </dataValidations>
  <hyperlinks>
    <hyperlink ref="B4" location="Instructions!InstructionD" display="Instructions" xr:uid="{00000000-0004-0000-0900-00000000000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900-00000A000000}">
          <x14:formula1>
            <xm:f>Setup!$A$16:$A$18</xm:f>
          </x14:formula1>
          <xm:sqref>M10 M36 M12 M14 M16 M18 M20 M22 M24 M26 M28 M30 M32 M34 M38 M40 M42 M44 M46 M48 M50 M52 M54 M56 M58 M60 M62 M64 M66 M68</xm:sqref>
        </x14:dataValidation>
        <x14:dataValidation type="list" allowBlank="1" showInputMessage="1" showErrorMessage="1" xr:uid="{00000000-0002-0000-0900-00000B000000}">
          <x14:formula1>
            <xm:f>IF($E9&lt;&gt;"",Setup!$E$15:$E$17,OFFSET(AW9,0,0,1,COUNTIF(AW9:AY9,"?*")))</xm:f>
          </x14:formula1>
          <xm:sqref>N9:N68</xm:sqref>
        </x14:dataValidation>
        <x14:dataValidation type="list" allowBlank="1" showInputMessage="1" showErrorMessage="1" xr:uid="{00000000-0002-0000-0900-00000C000000}">
          <x14:formula1>
            <xm:f>IF(OR($O9&lt;&gt;"",$O10&lt;&gt;"",$P9&lt;&gt;""),INDIRECT("FakeRange"),Setup!A$29)</xm:f>
          </x14:formula1>
          <xm:sqref>Q9:Q68</xm:sqref>
        </x14:dataValidation>
        <x14:dataValidation type="list" allowBlank="1" showInputMessage="1" showErrorMessage="1" xr:uid="{00000000-0002-0000-0900-00000D000000}">
          <x14:formula1>
            <xm:f>IF(OR($U9&lt;&gt;"",$U10&lt;&gt;"",$V9&lt;&gt;""),INDIRECT("FakeRange"),Setup!A$29)</xm:f>
          </x14:formula1>
          <xm:sqref>W9:W68</xm:sqref>
        </x14:dataValidation>
        <x14:dataValidation type="list" allowBlank="1" showInputMessage="1" showErrorMessage="1" xr:uid="{00000000-0002-0000-0900-00000E000000}">
          <x14:formula1>
            <xm:f>IF(OR($X9&lt;&gt;"",$X10&lt;&gt;"",$Y9&lt;&gt;""),INDIRECT("FakeRange"),Setup!A$29)</xm:f>
          </x14:formula1>
          <xm:sqref>Z9:Z68</xm:sqref>
        </x14:dataValidation>
        <x14:dataValidation type="list" errorStyle="information" allowBlank="1" showInputMessage="1" showErrorMessage="1" xr:uid="{00000000-0002-0000-0900-00000F000000}">
          <x14:formula1>
            <xm:f>IF(OR($AA9&lt;&gt;"",$AA10&lt;&gt;"",$AB9&lt;&gt;""),INDIRECT("FakeRange"),Setup!A$29)</xm:f>
          </x14:formula1>
          <xm:sqref>AC9:AC68</xm:sqref>
        </x14:dataValidation>
        <x14:dataValidation type="list" allowBlank="1" showInputMessage="1" showErrorMessage="1" xr:uid="{00000000-0002-0000-0900-000010000000}">
          <x14:formula1>
            <xm:f>IF(OR(AD9&lt;&gt;"",AD10&lt;&gt;"",AE9&gt;""),INDIRECT("FakeRange"),Setup!A$29)</xm:f>
          </x14:formula1>
          <xm:sqref>AF9:AF68</xm:sqref>
        </x14:dataValidation>
        <x14:dataValidation type="list" allowBlank="1" showInputMessage="1" showErrorMessage="1" xr:uid="{00000000-0002-0000-0900-000011000000}">
          <x14:formula1>
            <xm:f>IF(OR(AG9&lt;&gt;"",AG10&lt;&gt;"",AH9&lt;&gt;""),INDIRECT("FakeRange"),Setup!A$29)</xm:f>
          </x14:formula1>
          <xm:sqref>AI9:AI68</xm:sqref>
        </x14:dataValidation>
        <x14:dataValidation type="list" allowBlank="1" showInputMessage="1" showErrorMessage="1" xr:uid="{00000000-0002-0000-0900-000012000000}">
          <x14:formula1>
            <xm:f>IF(OR(AJ9&lt;&gt;"",AJ10&lt;&gt;"",AK9&lt;&gt;""),INDIRECT("FakeRange"),Setup!A$29)</xm:f>
          </x14:formula1>
          <xm:sqref>AL9:AL68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1:Q2097"/>
  <sheetViews>
    <sheetView showGridLines="0" topLeftCell="B1" zoomScale="70" zoomScaleNormal="70" workbookViewId="0">
      <selection activeCell="J621" sqref="J621:J1820"/>
    </sheetView>
  </sheetViews>
  <sheetFormatPr defaultRowHeight="15.5" x14ac:dyDescent="0.35"/>
  <cols>
    <col min="1" max="1" width="13.58203125" style="253" hidden="1" customWidth="1"/>
    <col min="2" max="2" width="17.58203125" customWidth="1"/>
    <col min="3" max="3" width="30.58203125" customWidth="1"/>
    <col min="4" max="4" width="15.08203125" customWidth="1"/>
    <col min="5" max="5" width="24.08203125" customWidth="1"/>
    <col min="6" max="6" width="16.58203125" customWidth="1"/>
    <col min="7" max="7" width="16.08203125" customWidth="1"/>
    <col min="8" max="8" width="17.08203125" customWidth="1"/>
    <col min="9" max="9" width="30.58203125" customWidth="1"/>
    <col min="10" max="10" width="52.08203125" customWidth="1"/>
    <col min="11" max="11" width="8.4140625" hidden="1" customWidth="1"/>
    <col min="12" max="12" width="8.08203125" hidden="1" customWidth="1"/>
    <col min="13" max="13" width="9" hidden="1" customWidth="1"/>
    <col min="14" max="14" width="8.9140625" hidden="1" customWidth="1"/>
    <col min="15" max="15" width="8.58203125" hidden="1" customWidth="1"/>
    <col min="16" max="16" width="9" hidden="1" customWidth="1"/>
    <col min="17" max="17" width="6.58203125" hidden="1" customWidth="1"/>
    <col min="18" max="18" width="9" customWidth="1"/>
  </cols>
  <sheetData>
    <row r="1" spans="1:17" ht="15.65" customHeight="1" x14ac:dyDescent="0.35">
      <c r="B1" s="629" t="s">
        <v>129</v>
      </c>
      <c r="C1" s="629"/>
      <c r="D1" s="629"/>
      <c r="E1" s="629"/>
      <c r="F1" s="629"/>
      <c r="G1" s="629"/>
      <c r="H1" s="301"/>
      <c r="I1" s="301"/>
      <c r="J1" s="301"/>
    </row>
    <row r="2" spans="1:17" ht="28.5" customHeight="1" x14ac:dyDescent="0.35">
      <c r="B2" s="629"/>
      <c r="C2" s="629"/>
      <c r="D2" s="629"/>
      <c r="E2" s="629"/>
      <c r="F2" s="629"/>
      <c r="G2" s="629"/>
      <c r="H2" s="300"/>
      <c r="I2" s="300"/>
      <c r="J2" s="300"/>
    </row>
    <row r="3" spans="1:17" ht="15.65" customHeight="1" x14ac:dyDescent="0.35">
      <c r="B3" s="300"/>
      <c r="C3" s="300"/>
      <c r="D3" s="300"/>
      <c r="E3" s="300"/>
      <c r="F3" s="300"/>
      <c r="G3" s="300"/>
      <c r="H3" s="300"/>
      <c r="I3" s="300"/>
      <c r="J3" s="300"/>
    </row>
    <row r="4" spans="1:17" ht="16" thickBot="1" x14ac:dyDescent="0.4"/>
    <row r="5" spans="1:17" ht="16" thickBot="1" x14ac:dyDescent="0.4">
      <c r="B5" s="188" t="s">
        <v>31</v>
      </c>
      <c r="C5" s="187" t="s">
        <v>266</v>
      </c>
      <c r="D5" s="187" t="s">
        <v>267</v>
      </c>
      <c r="E5" s="187" t="s">
        <v>30</v>
      </c>
      <c r="F5" s="190" t="s">
        <v>362</v>
      </c>
    </row>
    <row r="8" spans="1:17" ht="16.399999999999999" customHeight="1" x14ac:dyDescent="0.35">
      <c r="A8" s="253" t="s">
        <v>473</v>
      </c>
      <c r="B8" s="627" t="s">
        <v>275</v>
      </c>
      <c r="C8" s="628"/>
      <c r="D8" s="628"/>
      <c r="E8" s="628"/>
      <c r="F8" s="628"/>
      <c r="G8" s="628"/>
      <c r="H8" s="628"/>
      <c r="I8" s="628"/>
      <c r="J8" s="630"/>
    </row>
    <row r="9" spans="1:17" ht="45" customHeight="1" x14ac:dyDescent="0.35">
      <c r="A9" s="253" t="s">
        <v>392</v>
      </c>
      <c r="B9" s="145" t="s">
        <v>20</v>
      </c>
      <c r="C9" s="145" t="s">
        <v>96</v>
      </c>
      <c r="D9" s="145" t="s">
        <v>34</v>
      </c>
      <c r="E9" s="145" t="s">
        <v>27</v>
      </c>
      <c r="F9" s="145" t="s">
        <v>440</v>
      </c>
      <c r="G9" s="145" t="s">
        <v>4</v>
      </c>
      <c r="H9" s="145" t="s">
        <v>29</v>
      </c>
      <c r="I9" s="145" t="s">
        <v>18</v>
      </c>
      <c r="J9" s="145" t="s">
        <v>9</v>
      </c>
      <c r="N9" s="5"/>
    </row>
    <row r="10" spans="1:17" s="201" customFormat="1" ht="20.149999999999999" customHeight="1" x14ac:dyDescent="0.35">
      <c r="A10" s="201" t="str">
        <f ca="1">INDIRECT("'update Helper'!C"&amp;Q10)</f>
        <v>a1G55000001jxiCEAQ</v>
      </c>
      <c r="B10" s="613">
        <v>1</v>
      </c>
      <c r="C10" s="615" t="str">
        <f>IFERROR(VLOOKUP(B10,'Impact Indicators - Section B '!$A$9:$AC$68,29,FALSE),"")</f>
        <v/>
      </c>
      <c r="D10" s="617" t="str">
        <f>M10</f>
        <v/>
      </c>
      <c r="E10" s="617" t="str">
        <f>N10</f>
        <v/>
      </c>
      <c r="F10" s="396"/>
      <c r="G10" s="619" t="str">
        <f ca="1">IF(OR(INDIRECT("'update Helper'!E"&amp;Q10)="",F10&lt;&gt;0,F11&lt;&gt;0),IF(IFERROR((F10/F11),"")="","",(F10/F11)),INDIRECT("'update Helper'!E"&amp;Q10)/100)</f>
        <v/>
      </c>
      <c r="H10" s="621"/>
      <c r="I10" s="623"/>
      <c r="J10" s="625"/>
      <c r="K10" s="201">
        <f>IF(AND(EXACT(C10,C8),C8&lt;&gt;0),K8+1,0)</f>
        <v>0</v>
      </c>
      <c r="L10" s="201" t="str">
        <f>IF(C10&lt;&gt;"",C10&amp;"-"&amp;K10,"")</f>
        <v/>
      </c>
      <c r="M10" s="201" t="str">
        <f t="array" ref="M10">IFERROR(IF(INDEX('Disaggregation Records'!$E$3:$E$66,MATCH(RIGHT(L10,255),RIGHT('Disaggregation Records'!$D$3:$D$66,255),0))="","",INDEX('Disaggregation Records'!$E$3:$E$66,MATCH(RIGHT(L10,255),RIGHT('Disaggregation Records'!$D$3:$D$66,255),0))),"")</f>
        <v/>
      </c>
      <c r="N10" s="18" t="str">
        <f t="array" ref="N10">IFERROR(IF(INDEX('Disaggregation Records'!$F$3:$F$66,MATCH(RIGHT(L10,255),RIGHT('Disaggregation Records'!$D$3:$D$66,255),0))="","",INDEX('Disaggregation Records'!$F$3:$F$66,MATCH(RIGHT(L10,255),RIGHT('Disaggregation Records'!$D$3:$D$66,255),0))),"")</f>
        <v/>
      </c>
      <c r="O10" s="201" t="str">
        <f t="array" ref="O10">IFERROR(IF(INDEX('Disaggregation Records'!$H$3:$H$66,MATCH(RIGHT(L10,255),RIGHT('Disaggregation Records'!$D$3:$D$66,255),0))="","",INDEX('Disaggregation Records'!$H$3:$H$66,MATCH(RIGHT(L10,255),RIGHT('Disaggregation Records'!$D$3:$D$66,255),0))),"")</f>
        <v/>
      </c>
      <c r="P10" s="308"/>
      <c r="Q10" s="201">
        <f>ROW(Impact_Indicator_Disaggregation)+3</f>
        <v>1401</v>
      </c>
    </row>
    <row r="11" spans="1:17" s="202" customFormat="1" ht="20.149999999999999" customHeight="1" x14ac:dyDescent="0.35">
      <c r="A11" s="201"/>
      <c r="B11" s="614"/>
      <c r="C11" s="616"/>
      <c r="D11" s="618"/>
      <c r="E11" s="618"/>
      <c r="F11" s="307"/>
      <c r="G11" s="620"/>
      <c r="H11" s="622"/>
      <c r="I11" s="624"/>
      <c r="J11" s="626"/>
      <c r="N11" s="203"/>
    </row>
    <row r="12" spans="1:17" s="171" customFormat="1" ht="20.149999999999999" customHeight="1" x14ac:dyDescent="0.35">
      <c r="A12" s="201" t="str">
        <f t="shared" ref="A12" ca="1" si="0">INDIRECT("'update Helper'!C"&amp;Q12)</f>
        <v>a1G55000001jxiDEAQ</v>
      </c>
      <c r="B12" s="613">
        <v>1</v>
      </c>
      <c r="C12" s="615" t="str">
        <f>IFERROR(VLOOKUP(B12,'Impact Indicators - Section B '!$A$9:$AC$68,29,FALSE),"")</f>
        <v/>
      </c>
      <c r="D12" s="617" t="str">
        <f>M12</f>
        <v/>
      </c>
      <c r="E12" s="617" t="str">
        <f>N12</f>
        <v/>
      </c>
      <c r="F12" s="396"/>
      <c r="G12" s="619" t="str">
        <f ca="1">IF(OR(INDIRECT("'update Helper'!E"&amp;Q12)="",F12&lt;&gt;0,F13&lt;&gt;0),IF(IFERROR((F12/F13),"")="","",(F12/F13)),INDIRECT("'update Helper'!E"&amp;Q12)/100)</f>
        <v/>
      </c>
      <c r="H12" s="621"/>
      <c r="I12" s="623"/>
      <c r="J12" s="625"/>
      <c r="K12" s="201">
        <f>IF(AND(EXACT(C12,C10),C10&lt;&gt;0),K10+1,0)</f>
        <v>1</v>
      </c>
      <c r="L12" s="201" t="str">
        <f>IF(C12&lt;&gt;"",C12&amp;"-"&amp;K12,"")</f>
        <v/>
      </c>
      <c r="M12" s="201" t="str">
        <f t="array" ref="M12">IFERROR(IF(INDEX('Disaggregation Records'!$E$3:$E$66,MATCH(RIGHT(L12,255),RIGHT('Disaggregation Records'!$D$3:$D$66,255),0))="","",INDEX('Disaggregation Records'!$E$3:$E$66,MATCH(RIGHT(L12,255),RIGHT('Disaggregation Records'!$D$3:$D$66,255),0))),"")</f>
        <v/>
      </c>
      <c r="N12" s="18" t="str">
        <f t="array" ref="N12">IFERROR(IF(INDEX('Disaggregation Records'!$F$3:$F$66,MATCH(RIGHT(L12,255),RIGHT('Disaggregation Records'!$D$3:$D$66,255),0))="","",INDEX('Disaggregation Records'!$F$3:$F$66,MATCH(RIGHT(L12,255),RIGHT('Disaggregation Records'!$D$3:$D$66,255),0))),"")</f>
        <v/>
      </c>
      <c r="O12" s="201" t="str">
        <f t="array" ref="O12">IFERROR(IF(INDEX('Disaggregation Records'!$H$3:$H$66,MATCH(RIGHT(L12,255),RIGHT('Disaggregation Records'!$D$3:$D$66,255),0))="","",INDEX('Disaggregation Records'!$H$3:$H$66,MATCH(RIGHT(L12,255),RIGHT('Disaggregation Records'!$D$3:$D$66,255),0))),"")</f>
        <v/>
      </c>
      <c r="Q12" s="171">
        <f>Q10+1</f>
        <v>1402</v>
      </c>
    </row>
    <row r="13" spans="1:17" s="206" customFormat="1" ht="20.149999999999999" customHeight="1" x14ac:dyDescent="0.35">
      <c r="B13" s="614"/>
      <c r="C13" s="616"/>
      <c r="D13" s="618"/>
      <c r="E13" s="618"/>
      <c r="F13" s="307"/>
      <c r="G13" s="620"/>
      <c r="H13" s="622"/>
      <c r="I13" s="624"/>
      <c r="J13" s="626"/>
      <c r="K13" s="202"/>
      <c r="L13" s="202"/>
      <c r="M13" s="202"/>
      <c r="N13" s="203"/>
      <c r="O13" s="202"/>
      <c r="Q13" s="201"/>
    </row>
    <row r="14" spans="1:17" s="206" customFormat="1" ht="20.149999999999999" customHeight="1" x14ac:dyDescent="0.35">
      <c r="A14" s="201" t="str">
        <f t="shared" ref="A14" ca="1" si="1">INDIRECT("'update Helper'!C"&amp;Q14)</f>
        <v>a1G55000001jxiEEAQ</v>
      </c>
      <c r="B14" s="613">
        <v>1</v>
      </c>
      <c r="C14" s="615" t="str">
        <f>IFERROR(VLOOKUP(B14,'Impact Indicators - Section B '!$A$9:$AC$68,29,FALSE),"")</f>
        <v/>
      </c>
      <c r="D14" s="617" t="str">
        <f>M14</f>
        <v/>
      </c>
      <c r="E14" s="617" t="str">
        <f>N14</f>
        <v/>
      </c>
      <c r="F14" s="396"/>
      <c r="G14" s="619" t="str">
        <f ca="1">IF(OR(INDIRECT("'update Helper'!E"&amp;Q14)="",F14&lt;&gt;0,F15&lt;&gt;0),IF(IFERROR((F14/F15),"")="","",(F14/F15)),INDIRECT("'update Helper'!E"&amp;Q14)/100)</f>
        <v/>
      </c>
      <c r="H14" s="621"/>
      <c r="I14" s="623"/>
      <c r="J14" s="625"/>
      <c r="K14" s="201">
        <f>IF(AND(EXACT(C14,C12),C12&lt;&gt;0),K12+1,0)</f>
        <v>2</v>
      </c>
      <c r="L14" s="201" t="str">
        <f>IF(C14&lt;&gt;"",C14&amp;"-"&amp;K14,"")</f>
        <v/>
      </c>
      <c r="M14" s="201" t="str">
        <f t="array" ref="M14">IFERROR(IF(INDEX('Disaggregation Records'!$E$3:$E$66,MATCH(RIGHT(L14,255),RIGHT('Disaggregation Records'!$D$3:$D$66,255),0))="","",INDEX('Disaggregation Records'!$E$3:$E$66,MATCH(RIGHT(L14,255),RIGHT('Disaggregation Records'!$D$3:$D$66,255),0))),"")</f>
        <v/>
      </c>
      <c r="N14" s="18" t="str">
        <f t="array" ref="N14">IFERROR(IF(INDEX('Disaggregation Records'!$F$3:$F$66,MATCH(RIGHT(L14,255),RIGHT('Disaggregation Records'!$D$3:$D$66,255),0))="","",INDEX('Disaggregation Records'!$F$3:$F$66,MATCH(RIGHT(L14,255),RIGHT('Disaggregation Records'!$D$3:$D$66,255),0))),"")</f>
        <v/>
      </c>
      <c r="O14" s="201" t="str">
        <f t="array" ref="O14">IFERROR(IF(INDEX('Disaggregation Records'!$H$3:$H$66,MATCH(RIGHT(L14,255),RIGHT('Disaggregation Records'!$D$3:$D$66,255),0))="","",INDEX('Disaggregation Records'!$H$3:$H$66,MATCH(RIGHT(L14,255),RIGHT('Disaggregation Records'!$D$3:$D$66,255),0))),"")</f>
        <v/>
      </c>
      <c r="P14" s="201"/>
      <c r="Q14" s="206">
        <f t="shared" ref="Q14" si="2">Q12+1</f>
        <v>1403</v>
      </c>
    </row>
    <row r="15" spans="1:17" s="206" customFormat="1" ht="20.149999999999999" customHeight="1" x14ac:dyDescent="0.35">
      <c r="A15" s="201"/>
      <c r="B15" s="614"/>
      <c r="C15" s="616"/>
      <c r="D15" s="618"/>
      <c r="E15" s="618"/>
      <c r="F15" s="307"/>
      <c r="G15" s="620"/>
      <c r="H15" s="622"/>
      <c r="I15" s="624"/>
      <c r="J15" s="626"/>
      <c r="K15" s="202"/>
      <c r="L15" s="202"/>
      <c r="M15" s="202"/>
      <c r="N15" s="203"/>
      <c r="O15" s="202"/>
      <c r="P15" s="202"/>
      <c r="Q15" s="201"/>
    </row>
    <row r="16" spans="1:17" s="206" customFormat="1" ht="20.149999999999999" customHeight="1" x14ac:dyDescent="0.35">
      <c r="A16" s="201" t="str">
        <f t="shared" ref="A16:A76" ca="1" si="3">INDIRECT("'update Helper'!C"&amp;Q16)</f>
        <v>a1G55000001jxiFEAQ</v>
      </c>
      <c r="B16" s="613">
        <v>1</v>
      </c>
      <c r="C16" s="615" t="str">
        <f>IFERROR(VLOOKUP(B16,'Impact Indicators - Section B '!$A$9:$AC$68,29,FALSE),"")</f>
        <v/>
      </c>
      <c r="D16" s="617" t="str">
        <f>M16</f>
        <v/>
      </c>
      <c r="E16" s="617" t="str">
        <f>N16</f>
        <v/>
      </c>
      <c r="F16" s="396"/>
      <c r="G16" s="619" t="str">
        <f ca="1">IF(OR(INDIRECT("'update Helper'!E"&amp;Q16)="",F16&lt;&gt;0,F17&lt;&gt;0),IF(IFERROR((F16/F17),"")="","",(F16/F17)),INDIRECT("'update Helper'!E"&amp;Q16)/100)</f>
        <v/>
      </c>
      <c r="H16" s="621"/>
      <c r="I16" s="623"/>
      <c r="J16" s="625"/>
      <c r="K16" s="201">
        <f>IF(AND(EXACT(C16,C14),C14&lt;&gt;0),K14+1,0)</f>
        <v>3</v>
      </c>
      <c r="L16" s="201" t="str">
        <f>IF(C16&lt;&gt;"",C16&amp;"-"&amp;K16,"")</f>
        <v/>
      </c>
      <c r="M16" s="201" t="str">
        <f t="array" ref="M16">IFERROR(IF(INDEX('Disaggregation Records'!$E$3:$E$66,MATCH(RIGHT(L16,255),RIGHT('Disaggregation Records'!$D$3:$D$66,255),0))="","",INDEX('Disaggregation Records'!$E$3:$E$66,MATCH(RIGHT(L16,255),RIGHT('Disaggregation Records'!$D$3:$D$66,255),0))),"")</f>
        <v/>
      </c>
      <c r="N16" s="18" t="str">
        <f t="array" ref="N16">IFERROR(IF(INDEX('Disaggregation Records'!$F$3:$F$66,MATCH(RIGHT(L16,255),RIGHT('Disaggregation Records'!$D$3:$D$66,255),0))="","",INDEX('Disaggregation Records'!$F$3:$F$66,MATCH(RIGHT(L16,255),RIGHT('Disaggregation Records'!$D$3:$D$66,255),0))),"")</f>
        <v/>
      </c>
      <c r="O16" s="201" t="str">
        <f t="array" ref="O16">IFERROR(IF(INDEX('Disaggregation Records'!$H$3:$H$66,MATCH(RIGHT(L16,255),RIGHT('Disaggregation Records'!$D$3:$D$66,255),0))="","",INDEX('Disaggregation Records'!$H$3:$H$66,MATCH(RIGHT(L16,255),RIGHT('Disaggregation Records'!$D$3:$D$66,255),0))),"")</f>
        <v/>
      </c>
      <c r="Q16" s="206">
        <f t="shared" ref="Q16" si="4">Q14+1</f>
        <v>1404</v>
      </c>
    </row>
    <row r="17" spans="1:17" s="206" customFormat="1" ht="20.149999999999999" customHeight="1" x14ac:dyDescent="0.35">
      <c r="B17" s="614"/>
      <c r="C17" s="616"/>
      <c r="D17" s="618"/>
      <c r="E17" s="618"/>
      <c r="F17" s="307"/>
      <c r="G17" s="620"/>
      <c r="H17" s="622"/>
      <c r="I17" s="624"/>
      <c r="J17" s="626"/>
      <c r="K17" s="202"/>
      <c r="L17" s="202"/>
      <c r="M17" s="202"/>
      <c r="N17" s="203"/>
      <c r="O17" s="202"/>
      <c r="Q17" s="201"/>
    </row>
    <row r="18" spans="1:17" s="206" customFormat="1" ht="20.149999999999999" customHeight="1" x14ac:dyDescent="0.35">
      <c r="A18" s="201" t="str">
        <f t="shared" ref="A18" ca="1" si="5">INDIRECT("'update Helper'!C"&amp;Q18)</f>
        <v>a1G55000001jxiGEAQ</v>
      </c>
      <c r="B18" s="613">
        <v>1</v>
      </c>
      <c r="C18" s="615" t="str">
        <f>IFERROR(VLOOKUP(B18,'Impact Indicators - Section B '!$A$9:$AC$68,29,FALSE),"")</f>
        <v/>
      </c>
      <c r="D18" s="617" t="str">
        <f>M18</f>
        <v/>
      </c>
      <c r="E18" s="617" t="str">
        <f>N18</f>
        <v/>
      </c>
      <c r="F18" s="396"/>
      <c r="G18" s="619" t="str">
        <f ca="1">IF(OR(INDIRECT("'update Helper'!E"&amp;Q18)="",F18&lt;&gt;0,F19&lt;&gt;0),IF(IFERROR((F18/F19),"")="","",(F18/F19)),INDIRECT("'update Helper'!E"&amp;Q18)/100)</f>
        <v/>
      </c>
      <c r="H18" s="621"/>
      <c r="I18" s="623"/>
      <c r="J18" s="625"/>
      <c r="K18" s="201">
        <f>IF(AND(EXACT(C18,C16),C16&lt;&gt;0),K16+1,0)</f>
        <v>4</v>
      </c>
      <c r="L18" s="201" t="str">
        <f>IF(C18&lt;&gt;"",C18&amp;"-"&amp;K18,"")</f>
        <v/>
      </c>
      <c r="M18" s="201" t="str">
        <f t="array" ref="M18">IFERROR(IF(INDEX('Disaggregation Records'!$E$3:$E$66,MATCH(RIGHT(L18,255),RIGHT('Disaggregation Records'!$D$3:$D$66,255),0))="","",INDEX('Disaggregation Records'!$E$3:$E$66,MATCH(RIGHT(L18,255),RIGHT('Disaggregation Records'!$D$3:$D$66,255),0))),"")</f>
        <v/>
      </c>
      <c r="N18" s="18" t="str">
        <f t="array" ref="N18">IFERROR(IF(INDEX('Disaggregation Records'!$F$3:$F$66,MATCH(RIGHT(L18,255),RIGHT('Disaggregation Records'!$D$3:$D$66,255),0))="","",INDEX('Disaggregation Records'!$F$3:$F$66,MATCH(RIGHT(L18,255),RIGHT('Disaggregation Records'!$D$3:$D$66,255),0))),"")</f>
        <v/>
      </c>
      <c r="O18" s="201" t="str">
        <f t="array" ref="O18">IFERROR(IF(INDEX('Disaggregation Records'!$H$3:$H$66,MATCH(RIGHT(L18,255),RIGHT('Disaggregation Records'!$D$3:$D$66,255),0))="","",INDEX('Disaggregation Records'!$H$3:$H$66,MATCH(RIGHT(L18,255),RIGHT('Disaggregation Records'!$D$3:$D$66,255),0))),"")</f>
        <v/>
      </c>
      <c r="P18" s="201"/>
      <c r="Q18" s="206">
        <f t="shared" ref="Q18" si="6">Q16+1</f>
        <v>1405</v>
      </c>
    </row>
    <row r="19" spans="1:17" s="206" customFormat="1" ht="20.149999999999999" customHeight="1" x14ac:dyDescent="0.35">
      <c r="A19" s="201"/>
      <c r="B19" s="614"/>
      <c r="C19" s="616"/>
      <c r="D19" s="618"/>
      <c r="E19" s="618"/>
      <c r="F19" s="307"/>
      <c r="G19" s="620"/>
      <c r="H19" s="622"/>
      <c r="I19" s="624"/>
      <c r="J19" s="626"/>
      <c r="K19" s="202"/>
      <c r="L19" s="202"/>
      <c r="M19" s="202"/>
      <c r="N19" s="203"/>
      <c r="O19" s="202"/>
      <c r="P19" s="202"/>
      <c r="Q19" s="201"/>
    </row>
    <row r="20" spans="1:17" s="206" customFormat="1" ht="20.149999999999999" customHeight="1" x14ac:dyDescent="0.35">
      <c r="A20" s="201" t="str">
        <f t="shared" ca="1" si="3"/>
        <v>a1G55000001jxiHEAQ</v>
      </c>
      <c r="B20" s="613">
        <v>1</v>
      </c>
      <c r="C20" s="615" t="str">
        <f>IFERROR(VLOOKUP(B20,'Impact Indicators - Section B '!$A$9:$AC$68,29,FALSE),"")</f>
        <v/>
      </c>
      <c r="D20" s="617" t="str">
        <f>M20</f>
        <v/>
      </c>
      <c r="E20" s="617" t="str">
        <f>N20</f>
        <v/>
      </c>
      <c r="F20" s="396"/>
      <c r="G20" s="619" t="str">
        <f ca="1">IF(OR(INDIRECT("'update Helper'!E"&amp;Q20)="",F20&lt;&gt;0,F21&lt;&gt;0),IF(IFERROR((F20/F21),"")="","",(F20/F21)),INDIRECT("'update Helper'!E"&amp;Q20)/100)</f>
        <v/>
      </c>
      <c r="H20" s="621"/>
      <c r="I20" s="623"/>
      <c r="J20" s="625"/>
      <c r="K20" s="201">
        <f>IF(AND(EXACT(C20,C18),C18&lt;&gt;0),K18+1,0)</f>
        <v>5</v>
      </c>
      <c r="L20" s="201" t="str">
        <f>IF(C20&lt;&gt;"",C20&amp;"-"&amp;K20,"")</f>
        <v/>
      </c>
      <c r="M20" s="201" t="str">
        <f t="array" ref="M20">IFERROR(IF(INDEX('Disaggregation Records'!$E$3:$E$66,MATCH(RIGHT(L20,255),RIGHT('Disaggregation Records'!$D$3:$D$66,255),0))="","",INDEX('Disaggregation Records'!$E$3:$E$66,MATCH(RIGHT(L20,255),RIGHT('Disaggregation Records'!$D$3:$D$66,255),0))),"")</f>
        <v/>
      </c>
      <c r="N20" s="18" t="str">
        <f t="array" ref="N20">IFERROR(IF(INDEX('Disaggregation Records'!$F$3:$F$66,MATCH(RIGHT(L20,255),RIGHT('Disaggregation Records'!$D$3:$D$66,255),0))="","",INDEX('Disaggregation Records'!$F$3:$F$66,MATCH(RIGHT(L20,255),RIGHT('Disaggregation Records'!$D$3:$D$66,255),0))),"")</f>
        <v/>
      </c>
      <c r="O20" s="201" t="str">
        <f t="array" ref="O20">IFERROR(IF(INDEX('Disaggregation Records'!$H$3:$H$66,MATCH(RIGHT(L20,255),RIGHT('Disaggregation Records'!$D$3:$D$66,255),0))="","",INDEX('Disaggregation Records'!$H$3:$H$66,MATCH(RIGHT(L20,255),RIGHT('Disaggregation Records'!$D$3:$D$66,255),0))),"")</f>
        <v/>
      </c>
      <c r="Q20" s="206">
        <f t="shared" ref="Q20" si="7">Q18+1</f>
        <v>1406</v>
      </c>
    </row>
    <row r="21" spans="1:17" s="206" customFormat="1" ht="20.149999999999999" customHeight="1" x14ac:dyDescent="0.35">
      <c r="B21" s="614"/>
      <c r="C21" s="616"/>
      <c r="D21" s="618"/>
      <c r="E21" s="618"/>
      <c r="F21" s="307"/>
      <c r="G21" s="620"/>
      <c r="H21" s="622"/>
      <c r="I21" s="624"/>
      <c r="J21" s="626"/>
      <c r="K21" s="202"/>
      <c r="L21" s="202"/>
      <c r="M21" s="202"/>
      <c r="N21" s="203"/>
      <c r="O21" s="202"/>
      <c r="Q21" s="201"/>
    </row>
    <row r="22" spans="1:17" s="206" customFormat="1" ht="20.149999999999999" customHeight="1" x14ac:dyDescent="0.35">
      <c r="A22" s="201" t="str">
        <f t="shared" ref="A22" ca="1" si="8">INDIRECT("'update Helper'!C"&amp;Q22)</f>
        <v>a1G55000001jxiIEAQ</v>
      </c>
      <c r="B22" s="613">
        <v>1</v>
      </c>
      <c r="C22" s="615" t="str">
        <f>IFERROR(VLOOKUP(B22,'Impact Indicators - Section B '!$A$9:$AC$68,29,FALSE),"")</f>
        <v/>
      </c>
      <c r="D22" s="617" t="str">
        <f>M22</f>
        <v/>
      </c>
      <c r="E22" s="617" t="str">
        <f>N22</f>
        <v/>
      </c>
      <c r="F22" s="396"/>
      <c r="G22" s="619" t="str">
        <f ca="1">IF(OR(INDIRECT("'update Helper'!E"&amp;Q22)="",F22&lt;&gt;0,F23&lt;&gt;0),IF(IFERROR((F22/F23),"")="","",(F22/F23)),INDIRECT("'update Helper'!E"&amp;Q22)/100)</f>
        <v/>
      </c>
      <c r="H22" s="621"/>
      <c r="I22" s="623"/>
      <c r="J22" s="625"/>
      <c r="K22" s="201">
        <f>IF(AND(EXACT(C22,C20),C20&lt;&gt;0),K20+1,0)</f>
        <v>6</v>
      </c>
      <c r="L22" s="201" t="str">
        <f>IF(C22&lt;&gt;"",C22&amp;"-"&amp;K22,"")</f>
        <v/>
      </c>
      <c r="M22" s="201" t="str">
        <f t="array" ref="M22">IFERROR(IF(INDEX('Disaggregation Records'!$E$3:$E$66,MATCH(RIGHT(L22,255),RIGHT('Disaggregation Records'!$D$3:$D$66,255),0))="","",INDEX('Disaggregation Records'!$E$3:$E$66,MATCH(RIGHT(L22,255),RIGHT('Disaggregation Records'!$D$3:$D$66,255),0))),"")</f>
        <v/>
      </c>
      <c r="N22" s="18" t="str">
        <f t="array" ref="N22">IFERROR(IF(INDEX('Disaggregation Records'!$F$3:$F$66,MATCH(RIGHT(L22,255),RIGHT('Disaggregation Records'!$D$3:$D$66,255),0))="","",INDEX('Disaggregation Records'!$F$3:$F$66,MATCH(RIGHT(L22,255),RIGHT('Disaggregation Records'!$D$3:$D$66,255),0))),"")</f>
        <v/>
      </c>
      <c r="O22" s="201" t="str">
        <f t="array" ref="O22">IFERROR(IF(INDEX('Disaggregation Records'!$H$3:$H$66,MATCH(RIGHT(L22,255),RIGHT('Disaggregation Records'!$D$3:$D$66,255),0))="","",INDEX('Disaggregation Records'!$H$3:$H$66,MATCH(RIGHT(L22,255),RIGHT('Disaggregation Records'!$D$3:$D$66,255),0))),"")</f>
        <v/>
      </c>
      <c r="P22" s="201"/>
      <c r="Q22" s="206">
        <f t="shared" ref="Q22" si="9">Q20+1</f>
        <v>1407</v>
      </c>
    </row>
    <row r="23" spans="1:17" s="206" customFormat="1" ht="20.149999999999999" customHeight="1" x14ac:dyDescent="0.35">
      <c r="A23" s="201"/>
      <c r="B23" s="614"/>
      <c r="C23" s="616"/>
      <c r="D23" s="618"/>
      <c r="E23" s="618"/>
      <c r="F23" s="307"/>
      <c r="G23" s="620"/>
      <c r="H23" s="622"/>
      <c r="I23" s="624"/>
      <c r="J23" s="626"/>
      <c r="K23" s="202"/>
      <c r="L23" s="202"/>
      <c r="M23" s="202"/>
      <c r="N23" s="203"/>
      <c r="O23" s="202"/>
      <c r="P23" s="202"/>
      <c r="Q23" s="201"/>
    </row>
    <row r="24" spans="1:17" s="206" customFormat="1" ht="20.149999999999999" customHeight="1" x14ac:dyDescent="0.35">
      <c r="A24" s="201" t="str">
        <f t="shared" ca="1" si="3"/>
        <v>a1G55000001jxiJEAQ</v>
      </c>
      <c r="B24" s="613">
        <v>1</v>
      </c>
      <c r="C24" s="615" t="str">
        <f>IFERROR(VLOOKUP(B24,'Impact Indicators - Section B '!$A$9:$AC$68,29,FALSE),"")</f>
        <v/>
      </c>
      <c r="D24" s="617" t="str">
        <f>M24</f>
        <v/>
      </c>
      <c r="E24" s="617" t="str">
        <f>N24</f>
        <v/>
      </c>
      <c r="F24" s="396"/>
      <c r="G24" s="619" t="str">
        <f ca="1">IF(OR(INDIRECT("'update Helper'!E"&amp;Q24)="",F24&lt;&gt;0,F25&lt;&gt;0),IF(IFERROR((F24/F25),"")="","",(F24/F25)),INDIRECT("'update Helper'!E"&amp;Q24)/100)</f>
        <v/>
      </c>
      <c r="H24" s="621"/>
      <c r="I24" s="623"/>
      <c r="J24" s="625"/>
      <c r="K24" s="201">
        <f>IF(AND(EXACT(C24,C22),C22&lt;&gt;0),K22+1,0)</f>
        <v>7</v>
      </c>
      <c r="L24" s="201" t="str">
        <f>IF(C24&lt;&gt;"",C24&amp;"-"&amp;K24,"")</f>
        <v/>
      </c>
      <c r="M24" s="201" t="str">
        <f t="array" ref="M24">IFERROR(IF(INDEX('Disaggregation Records'!$E$3:$E$66,MATCH(RIGHT(L24,255),RIGHT('Disaggregation Records'!$D$3:$D$66,255),0))="","",INDEX('Disaggregation Records'!$E$3:$E$66,MATCH(RIGHT(L24,255),RIGHT('Disaggregation Records'!$D$3:$D$66,255),0))),"")</f>
        <v/>
      </c>
      <c r="N24" s="18" t="str">
        <f t="array" ref="N24">IFERROR(IF(INDEX('Disaggregation Records'!$F$3:$F$66,MATCH(RIGHT(L24,255),RIGHT('Disaggregation Records'!$D$3:$D$66,255),0))="","",INDEX('Disaggregation Records'!$F$3:$F$66,MATCH(RIGHT(L24,255),RIGHT('Disaggregation Records'!$D$3:$D$66,255),0))),"")</f>
        <v/>
      </c>
      <c r="O24" s="201" t="str">
        <f t="array" ref="O24">IFERROR(IF(INDEX('Disaggregation Records'!$H$3:$H$66,MATCH(RIGHT(L24,255),RIGHT('Disaggregation Records'!$D$3:$D$66,255),0))="","",INDEX('Disaggregation Records'!$H$3:$H$66,MATCH(RIGHT(L24,255),RIGHT('Disaggregation Records'!$D$3:$D$66,255),0))),"")</f>
        <v/>
      </c>
      <c r="Q24" s="206">
        <f t="shared" ref="Q24" si="10">Q22+1</f>
        <v>1408</v>
      </c>
    </row>
    <row r="25" spans="1:17" s="206" customFormat="1" ht="20.149999999999999" customHeight="1" x14ac:dyDescent="0.35">
      <c r="B25" s="614"/>
      <c r="C25" s="616"/>
      <c r="D25" s="618"/>
      <c r="E25" s="618"/>
      <c r="F25" s="307"/>
      <c r="G25" s="620"/>
      <c r="H25" s="622"/>
      <c r="I25" s="624"/>
      <c r="J25" s="626"/>
      <c r="K25" s="202"/>
      <c r="L25" s="202"/>
      <c r="M25" s="202"/>
      <c r="N25" s="203"/>
      <c r="O25" s="202"/>
      <c r="Q25" s="201"/>
    </row>
    <row r="26" spans="1:17" s="206" customFormat="1" ht="20.149999999999999" customHeight="1" x14ac:dyDescent="0.35">
      <c r="A26" s="201" t="str">
        <f t="shared" ref="A26" ca="1" si="11">INDIRECT("'update Helper'!C"&amp;Q26)</f>
        <v>a1G55000001jxiKEAQ</v>
      </c>
      <c r="B26" s="613">
        <v>1</v>
      </c>
      <c r="C26" s="615" t="str">
        <f>IFERROR(VLOOKUP(B26,'Impact Indicators - Section B '!$A$9:$AC$68,29,FALSE),"")</f>
        <v/>
      </c>
      <c r="D26" s="617" t="str">
        <f>M26</f>
        <v/>
      </c>
      <c r="E26" s="617" t="str">
        <f>N26</f>
        <v/>
      </c>
      <c r="F26" s="396"/>
      <c r="G26" s="619" t="str">
        <f ca="1">IF(OR(INDIRECT("'update Helper'!E"&amp;Q26)="",F26&lt;&gt;0,F27&lt;&gt;0),IF(IFERROR((F26/F27),"")="","",(F26/F27)),INDIRECT("'update Helper'!E"&amp;Q26)/100)</f>
        <v/>
      </c>
      <c r="H26" s="621"/>
      <c r="I26" s="623"/>
      <c r="J26" s="625"/>
      <c r="K26" s="201">
        <f>IF(AND(EXACT(C26,C24),C24&lt;&gt;0),K24+1,0)</f>
        <v>8</v>
      </c>
      <c r="L26" s="201" t="str">
        <f>IF(C26&lt;&gt;"",C26&amp;"-"&amp;K26,"")</f>
        <v/>
      </c>
      <c r="M26" s="201" t="str">
        <f t="array" ref="M26">IFERROR(IF(INDEX('Disaggregation Records'!$E$3:$E$66,MATCH(RIGHT(L26,255),RIGHT('Disaggregation Records'!$D$3:$D$66,255),0))="","",INDEX('Disaggregation Records'!$E$3:$E$66,MATCH(RIGHT(L26,255),RIGHT('Disaggregation Records'!$D$3:$D$66,255),0))),"")</f>
        <v/>
      </c>
      <c r="N26" s="18" t="str">
        <f t="array" ref="N26">IFERROR(IF(INDEX('Disaggregation Records'!$F$3:$F$66,MATCH(RIGHT(L26,255),RIGHT('Disaggregation Records'!$D$3:$D$66,255),0))="","",INDEX('Disaggregation Records'!$F$3:$F$66,MATCH(RIGHT(L26,255),RIGHT('Disaggregation Records'!$D$3:$D$66,255),0))),"")</f>
        <v/>
      </c>
      <c r="O26" s="201" t="str">
        <f t="array" ref="O26">IFERROR(IF(INDEX('Disaggregation Records'!$H$3:$H$66,MATCH(RIGHT(L26,255),RIGHT('Disaggregation Records'!$D$3:$D$66,255),0))="","",INDEX('Disaggregation Records'!$H$3:$H$66,MATCH(RIGHT(L26,255),RIGHT('Disaggregation Records'!$D$3:$D$66,255),0))),"")</f>
        <v/>
      </c>
      <c r="P26" s="201"/>
      <c r="Q26" s="206">
        <f t="shared" ref="Q26" si="12">Q24+1</f>
        <v>1409</v>
      </c>
    </row>
    <row r="27" spans="1:17" s="206" customFormat="1" ht="20.149999999999999" customHeight="1" x14ac:dyDescent="0.35">
      <c r="A27" s="201"/>
      <c r="B27" s="614"/>
      <c r="C27" s="616"/>
      <c r="D27" s="618"/>
      <c r="E27" s="618"/>
      <c r="F27" s="307"/>
      <c r="G27" s="620"/>
      <c r="H27" s="622"/>
      <c r="I27" s="624"/>
      <c r="J27" s="626"/>
      <c r="K27" s="202"/>
      <c r="L27" s="202"/>
      <c r="M27" s="202"/>
      <c r="N27" s="203"/>
      <c r="O27" s="202"/>
      <c r="P27" s="202"/>
      <c r="Q27" s="201"/>
    </row>
    <row r="28" spans="1:17" s="206" customFormat="1" ht="20.149999999999999" customHeight="1" x14ac:dyDescent="0.35">
      <c r="A28" s="201" t="str">
        <f t="shared" ca="1" si="3"/>
        <v>a1G55000001jxiLEAQ</v>
      </c>
      <c r="B28" s="613">
        <v>1</v>
      </c>
      <c r="C28" s="615" t="str">
        <f>IFERROR(VLOOKUP(B28,'Impact Indicators - Section B '!$A$9:$AC$68,29,FALSE),"")</f>
        <v/>
      </c>
      <c r="D28" s="617" t="str">
        <f>M28</f>
        <v/>
      </c>
      <c r="E28" s="617" t="str">
        <f>N28</f>
        <v/>
      </c>
      <c r="F28" s="396"/>
      <c r="G28" s="619" t="str">
        <f ca="1">IF(OR(INDIRECT("'update Helper'!E"&amp;Q28)="",F28&lt;&gt;0,F29&lt;&gt;0),IF(IFERROR((F28/F29),"")="","",(F28/F29)),INDIRECT("'update Helper'!E"&amp;Q28)/100)</f>
        <v/>
      </c>
      <c r="H28" s="621"/>
      <c r="I28" s="623"/>
      <c r="J28" s="625"/>
      <c r="K28" s="201">
        <f>IF(AND(EXACT(C28,C26),C26&lt;&gt;0),K26+1,0)</f>
        <v>9</v>
      </c>
      <c r="L28" s="201" t="str">
        <f>IF(C28&lt;&gt;"",C28&amp;"-"&amp;K28,"")</f>
        <v/>
      </c>
      <c r="M28" s="201" t="str">
        <f t="array" ref="M28">IFERROR(IF(INDEX('Disaggregation Records'!$E$3:$E$66,MATCH(RIGHT(L28,255),RIGHT('Disaggregation Records'!$D$3:$D$66,255),0))="","",INDEX('Disaggregation Records'!$E$3:$E$66,MATCH(RIGHT(L28,255),RIGHT('Disaggregation Records'!$D$3:$D$66,255),0))),"")</f>
        <v/>
      </c>
      <c r="N28" s="18" t="str">
        <f t="array" ref="N28">IFERROR(IF(INDEX('Disaggregation Records'!$F$3:$F$66,MATCH(RIGHT(L28,255),RIGHT('Disaggregation Records'!$D$3:$D$66,255),0))="","",INDEX('Disaggregation Records'!$F$3:$F$66,MATCH(RIGHT(L28,255),RIGHT('Disaggregation Records'!$D$3:$D$66,255),0))),"")</f>
        <v/>
      </c>
      <c r="O28" s="201" t="str">
        <f t="array" ref="O28">IFERROR(IF(INDEX('Disaggregation Records'!$H$3:$H$66,MATCH(RIGHT(L28,255),RIGHT('Disaggregation Records'!$D$3:$D$66,255),0))="","",INDEX('Disaggregation Records'!$H$3:$H$66,MATCH(RIGHT(L28,255),RIGHT('Disaggregation Records'!$D$3:$D$66,255),0))),"")</f>
        <v/>
      </c>
      <c r="Q28" s="206">
        <f t="shared" ref="Q28" si="13">Q26+1</f>
        <v>1410</v>
      </c>
    </row>
    <row r="29" spans="1:17" s="206" customFormat="1" ht="20.149999999999999" customHeight="1" x14ac:dyDescent="0.35">
      <c r="B29" s="614"/>
      <c r="C29" s="616"/>
      <c r="D29" s="618"/>
      <c r="E29" s="618"/>
      <c r="F29" s="307"/>
      <c r="G29" s="620"/>
      <c r="H29" s="622"/>
      <c r="I29" s="624"/>
      <c r="J29" s="626"/>
      <c r="K29" s="202"/>
      <c r="L29" s="202"/>
      <c r="M29" s="202"/>
      <c r="N29" s="203"/>
      <c r="O29" s="202"/>
      <c r="Q29" s="201"/>
    </row>
    <row r="30" spans="1:17" s="206" customFormat="1" ht="20.149999999999999" customHeight="1" x14ac:dyDescent="0.35">
      <c r="A30" s="201" t="str">
        <f t="shared" ref="A30" ca="1" si="14">INDIRECT("'update Helper'!C"&amp;Q30)</f>
        <v>a1G55000001jxiMEAQ</v>
      </c>
      <c r="B30" s="613">
        <v>2</v>
      </c>
      <c r="C30" s="615" t="str">
        <f>IFERROR(VLOOKUP(B30,'Impact Indicators - Section B '!$A$9:$AC$68,29,FALSE),"")</f>
        <v/>
      </c>
      <c r="D30" s="617" t="str">
        <f>M30</f>
        <v/>
      </c>
      <c r="E30" s="617" t="str">
        <f>N30</f>
        <v/>
      </c>
      <c r="F30" s="396"/>
      <c r="G30" s="619" t="str">
        <f ca="1">IF(OR(INDIRECT("'update Helper'!E"&amp;Q30)="",F30&lt;&gt;0,F31&lt;&gt;0),IF(IFERROR((F30/F31),"")="","",(F30/F31)),INDIRECT("'update Helper'!E"&amp;Q30)/100)</f>
        <v/>
      </c>
      <c r="H30" s="621"/>
      <c r="I30" s="623"/>
      <c r="J30" s="625"/>
      <c r="K30" s="201">
        <f>IF(AND(EXACT(C30,C28),C28&lt;&gt;0),K28+1,0)</f>
        <v>10</v>
      </c>
      <c r="L30" s="201" t="str">
        <f>IF(C30&lt;&gt;"",C30&amp;"-"&amp;K30,"")</f>
        <v/>
      </c>
      <c r="M30" s="201" t="str">
        <f t="array" ref="M30">IFERROR(IF(INDEX('Disaggregation Records'!$E$3:$E$66,MATCH(RIGHT(L30,255),RIGHT('Disaggregation Records'!$D$3:$D$66,255),0))="","",INDEX('Disaggregation Records'!$E$3:$E$66,MATCH(RIGHT(L30,255),RIGHT('Disaggregation Records'!$D$3:$D$66,255),0))),"")</f>
        <v/>
      </c>
      <c r="N30" s="18" t="str">
        <f t="array" ref="N30">IFERROR(IF(INDEX('Disaggregation Records'!$F$3:$F$66,MATCH(RIGHT(L30,255),RIGHT('Disaggregation Records'!$D$3:$D$66,255),0))="","",INDEX('Disaggregation Records'!$F$3:$F$66,MATCH(RIGHT(L30,255),RIGHT('Disaggregation Records'!$D$3:$D$66,255),0))),"")</f>
        <v/>
      </c>
      <c r="O30" s="201" t="str">
        <f t="array" ref="O30">IFERROR(IF(INDEX('Disaggregation Records'!$H$3:$H$66,MATCH(RIGHT(L30,255),RIGHT('Disaggregation Records'!$D$3:$D$66,255),0))="","",INDEX('Disaggregation Records'!$H$3:$H$66,MATCH(RIGHT(L30,255),RIGHT('Disaggregation Records'!$D$3:$D$66,255),0))),"")</f>
        <v/>
      </c>
      <c r="P30" s="201"/>
      <c r="Q30" s="206">
        <f t="shared" ref="Q30" si="15">Q28+1</f>
        <v>1411</v>
      </c>
    </row>
    <row r="31" spans="1:17" s="206" customFormat="1" ht="20.149999999999999" customHeight="1" x14ac:dyDescent="0.35">
      <c r="A31" s="201"/>
      <c r="B31" s="614"/>
      <c r="C31" s="616"/>
      <c r="D31" s="618"/>
      <c r="E31" s="618"/>
      <c r="F31" s="307"/>
      <c r="G31" s="620"/>
      <c r="H31" s="622"/>
      <c r="I31" s="624"/>
      <c r="J31" s="626"/>
      <c r="K31" s="202"/>
      <c r="L31" s="202"/>
      <c r="M31" s="202"/>
      <c r="N31" s="203"/>
      <c r="O31" s="202"/>
      <c r="P31" s="202"/>
      <c r="Q31" s="201"/>
    </row>
    <row r="32" spans="1:17" s="206" customFormat="1" ht="20.149999999999999" customHeight="1" x14ac:dyDescent="0.35">
      <c r="A32" s="201" t="str">
        <f t="shared" ca="1" si="3"/>
        <v>a1G55000001jxiNEAQ</v>
      </c>
      <c r="B32" s="613">
        <v>2</v>
      </c>
      <c r="C32" s="615" t="str">
        <f>IFERROR(VLOOKUP(B32,'Impact Indicators - Section B '!$A$9:$AC$68,29,FALSE),"")</f>
        <v/>
      </c>
      <c r="D32" s="617" t="str">
        <f>M32</f>
        <v/>
      </c>
      <c r="E32" s="617" t="str">
        <f>N32</f>
        <v/>
      </c>
      <c r="F32" s="396"/>
      <c r="G32" s="619" t="str">
        <f ca="1">IF(OR(INDIRECT("'update Helper'!E"&amp;Q32)="",F32&lt;&gt;0,F33&lt;&gt;0),IF(IFERROR((F32/F33),"")="","",(F32/F33)),INDIRECT("'update Helper'!E"&amp;Q32)/100)</f>
        <v/>
      </c>
      <c r="H32" s="621"/>
      <c r="I32" s="623"/>
      <c r="J32" s="625"/>
      <c r="K32" s="201">
        <f>IF(AND(EXACT(C32,C30),C30&lt;&gt;0),K30+1,0)</f>
        <v>11</v>
      </c>
      <c r="L32" s="201" t="str">
        <f>IF(C32&lt;&gt;"",C32&amp;"-"&amp;K32,"")</f>
        <v/>
      </c>
      <c r="M32" s="201" t="str">
        <f t="array" ref="M32">IFERROR(IF(INDEX('Disaggregation Records'!$E$3:$E$66,MATCH(RIGHT(L32,255),RIGHT('Disaggregation Records'!$D$3:$D$66,255),0))="","",INDEX('Disaggregation Records'!$E$3:$E$66,MATCH(RIGHT(L32,255),RIGHT('Disaggregation Records'!$D$3:$D$66,255),0))),"")</f>
        <v/>
      </c>
      <c r="N32" s="18" t="str">
        <f t="array" ref="N32">IFERROR(IF(INDEX('Disaggregation Records'!$F$3:$F$66,MATCH(RIGHT(L32,255),RIGHT('Disaggregation Records'!$D$3:$D$66,255),0))="","",INDEX('Disaggregation Records'!$F$3:$F$66,MATCH(RIGHT(L32,255),RIGHT('Disaggregation Records'!$D$3:$D$66,255),0))),"")</f>
        <v/>
      </c>
      <c r="O32" s="201" t="str">
        <f t="array" ref="O32">IFERROR(IF(INDEX('Disaggregation Records'!$H$3:$H$66,MATCH(RIGHT(L32,255),RIGHT('Disaggregation Records'!$D$3:$D$66,255),0))="","",INDEX('Disaggregation Records'!$H$3:$H$66,MATCH(RIGHT(L32,255),RIGHT('Disaggregation Records'!$D$3:$D$66,255),0))),"")</f>
        <v/>
      </c>
      <c r="Q32" s="206">
        <f t="shared" ref="Q32" si="16">Q30+1</f>
        <v>1412</v>
      </c>
    </row>
    <row r="33" spans="1:17" s="206" customFormat="1" ht="20.149999999999999" customHeight="1" x14ac:dyDescent="0.35">
      <c r="B33" s="614"/>
      <c r="C33" s="616"/>
      <c r="D33" s="618"/>
      <c r="E33" s="618"/>
      <c r="F33" s="307"/>
      <c r="G33" s="620"/>
      <c r="H33" s="622"/>
      <c r="I33" s="624"/>
      <c r="J33" s="626"/>
      <c r="K33" s="202"/>
      <c r="L33" s="202"/>
      <c r="M33" s="202"/>
      <c r="N33" s="203"/>
      <c r="O33" s="202"/>
      <c r="Q33" s="201"/>
    </row>
    <row r="34" spans="1:17" s="206" customFormat="1" ht="20.149999999999999" customHeight="1" x14ac:dyDescent="0.35">
      <c r="A34" s="201" t="str">
        <f t="shared" ref="A34" ca="1" si="17">INDIRECT("'update Helper'!C"&amp;Q34)</f>
        <v>a1G55000001jxiOEAQ</v>
      </c>
      <c r="B34" s="613">
        <v>2</v>
      </c>
      <c r="C34" s="615" t="str">
        <f>IFERROR(VLOOKUP(B34,'Impact Indicators - Section B '!$A$9:$AC$68,29,FALSE),"")</f>
        <v/>
      </c>
      <c r="D34" s="617" t="str">
        <f>M34</f>
        <v/>
      </c>
      <c r="E34" s="617" t="str">
        <f>N34</f>
        <v/>
      </c>
      <c r="F34" s="396"/>
      <c r="G34" s="619" t="str">
        <f ca="1">IF(OR(INDIRECT("'update Helper'!E"&amp;Q34)="",F34&lt;&gt;0,F35&lt;&gt;0),IF(IFERROR((F34/F35),"")="","",(F34/F35)),INDIRECT("'update Helper'!E"&amp;Q34)/100)</f>
        <v/>
      </c>
      <c r="H34" s="621"/>
      <c r="I34" s="623"/>
      <c r="J34" s="625"/>
      <c r="K34" s="201">
        <f>IF(AND(EXACT(C34,C32),C32&lt;&gt;0),K32+1,0)</f>
        <v>12</v>
      </c>
      <c r="L34" s="201" t="str">
        <f>IF(C34&lt;&gt;"",C34&amp;"-"&amp;K34,"")</f>
        <v/>
      </c>
      <c r="M34" s="201" t="str">
        <f t="array" ref="M34">IFERROR(IF(INDEX('Disaggregation Records'!$E$3:$E$66,MATCH(RIGHT(L34,255),RIGHT('Disaggregation Records'!$D$3:$D$66,255),0))="","",INDEX('Disaggregation Records'!$E$3:$E$66,MATCH(RIGHT(L34,255),RIGHT('Disaggregation Records'!$D$3:$D$66,255),0))),"")</f>
        <v/>
      </c>
      <c r="N34" s="18" t="str">
        <f t="array" ref="N34">IFERROR(IF(INDEX('Disaggregation Records'!$F$3:$F$66,MATCH(RIGHT(L34,255),RIGHT('Disaggregation Records'!$D$3:$D$66,255),0))="","",INDEX('Disaggregation Records'!$F$3:$F$66,MATCH(RIGHT(L34,255),RIGHT('Disaggregation Records'!$D$3:$D$66,255),0))),"")</f>
        <v/>
      </c>
      <c r="O34" s="201" t="str">
        <f t="array" ref="O34">IFERROR(IF(INDEX('Disaggregation Records'!$H$3:$H$66,MATCH(RIGHT(L34,255),RIGHT('Disaggregation Records'!$D$3:$D$66,255),0))="","",INDEX('Disaggregation Records'!$H$3:$H$66,MATCH(RIGHT(L34,255),RIGHT('Disaggregation Records'!$D$3:$D$66,255),0))),"")</f>
        <v/>
      </c>
      <c r="P34" s="201"/>
      <c r="Q34" s="206">
        <f t="shared" ref="Q34" si="18">Q32+1</f>
        <v>1413</v>
      </c>
    </row>
    <row r="35" spans="1:17" s="206" customFormat="1" ht="20.149999999999999" customHeight="1" x14ac:dyDescent="0.35">
      <c r="A35" s="201"/>
      <c r="B35" s="614"/>
      <c r="C35" s="616"/>
      <c r="D35" s="618"/>
      <c r="E35" s="618"/>
      <c r="F35" s="307"/>
      <c r="G35" s="620"/>
      <c r="H35" s="622"/>
      <c r="I35" s="624"/>
      <c r="J35" s="626"/>
      <c r="K35" s="202"/>
      <c r="L35" s="202"/>
      <c r="M35" s="202"/>
      <c r="N35" s="203"/>
      <c r="O35" s="202"/>
      <c r="P35" s="202"/>
      <c r="Q35" s="201"/>
    </row>
    <row r="36" spans="1:17" s="206" customFormat="1" ht="20.149999999999999" customHeight="1" x14ac:dyDescent="0.35">
      <c r="A36" s="201" t="str">
        <f t="shared" ca="1" si="3"/>
        <v>a1G55000001jxiPEAQ</v>
      </c>
      <c r="B36" s="613">
        <v>2</v>
      </c>
      <c r="C36" s="615" t="str">
        <f>IFERROR(VLOOKUP(B36,'Impact Indicators - Section B '!$A$9:$AC$68,29,FALSE),"")</f>
        <v/>
      </c>
      <c r="D36" s="617" t="str">
        <f>M36</f>
        <v/>
      </c>
      <c r="E36" s="617" t="str">
        <f>N36</f>
        <v/>
      </c>
      <c r="F36" s="396"/>
      <c r="G36" s="619" t="str">
        <f ca="1">IF(OR(INDIRECT("'update Helper'!E"&amp;Q36)="",F36&lt;&gt;0,F37&lt;&gt;0),IF(IFERROR((F36/F37),"")="","",(F36/F37)),INDIRECT("'update Helper'!E"&amp;Q36)/100)</f>
        <v/>
      </c>
      <c r="H36" s="621"/>
      <c r="I36" s="623"/>
      <c r="J36" s="625"/>
      <c r="K36" s="201">
        <f>IF(AND(EXACT(C36,C34),C34&lt;&gt;0),K34+1,0)</f>
        <v>13</v>
      </c>
      <c r="L36" s="201" t="str">
        <f>IF(C36&lt;&gt;"",C36&amp;"-"&amp;K36,"")</f>
        <v/>
      </c>
      <c r="M36" s="201" t="str">
        <f t="array" ref="M36">IFERROR(IF(INDEX('Disaggregation Records'!$E$3:$E$66,MATCH(RIGHT(L36,255),RIGHT('Disaggregation Records'!$D$3:$D$66,255),0))="","",INDEX('Disaggregation Records'!$E$3:$E$66,MATCH(RIGHT(L36,255),RIGHT('Disaggregation Records'!$D$3:$D$66,255),0))),"")</f>
        <v/>
      </c>
      <c r="N36" s="18" t="str">
        <f t="array" ref="N36">IFERROR(IF(INDEX('Disaggregation Records'!$F$3:$F$66,MATCH(RIGHT(L36,255),RIGHT('Disaggregation Records'!$D$3:$D$66,255),0))="","",INDEX('Disaggregation Records'!$F$3:$F$66,MATCH(RIGHT(L36,255),RIGHT('Disaggregation Records'!$D$3:$D$66,255),0))),"")</f>
        <v/>
      </c>
      <c r="O36" s="201" t="str">
        <f t="array" ref="O36">IFERROR(IF(INDEX('Disaggregation Records'!$H$3:$H$66,MATCH(RIGHT(L36,255),RIGHT('Disaggregation Records'!$D$3:$D$66,255),0))="","",INDEX('Disaggregation Records'!$H$3:$H$66,MATCH(RIGHT(L36,255),RIGHT('Disaggregation Records'!$D$3:$D$66,255),0))),"")</f>
        <v/>
      </c>
      <c r="Q36" s="206">
        <f t="shared" ref="Q36" si="19">Q34+1</f>
        <v>1414</v>
      </c>
    </row>
    <row r="37" spans="1:17" s="206" customFormat="1" ht="20.149999999999999" customHeight="1" x14ac:dyDescent="0.35">
      <c r="B37" s="614"/>
      <c r="C37" s="616"/>
      <c r="D37" s="618"/>
      <c r="E37" s="618"/>
      <c r="F37" s="307"/>
      <c r="G37" s="620"/>
      <c r="H37" s="622"/>
      <c r="I37" s="624"/>
      <c r="J37" s="626"/>
      <c r="K37" s="202"/>
      <c r="L37" s="202"/>
      <c r="M37" s="202"/>
      <c r="N37" s="203"/>
      <c r="O37" s="202"/>
      <c r="Q37" s="201"/>
    </row>
    <row r="38" spans="1:17" s="206" customFormat="1" ht="20.149999999999999" customHeight="1" x14ac:dyDescent="0.35">
      <c r="A38" s="201" t="str">
        <f t="shared" ref="A38" ca="1" si="20">INDIRECT("'update Helper'!C"&amp;Q38)</f>
        <v>a1G55000001jxiQEAQ</v>
      </c>
      <c r="B38" s="613">
        <v>2</v>
      </c>
      <c r="C38" s="615" t="str">
        <f>IFERROR(VLOOKUP(B38,'Impact Indicators - Section B '!$A$9:$AC$68,29,FALSE),"")</f>
        <v/>
      </c>
      <c r="D38" s="617" t="str">
        <f>M38</f>
        <v/>
      </c>
      <c r="E38" s="617" t="str">
        <f>N38</f>
        <v/>
      </c>
      <c r="F38" s="396"/>
      <c r="G38" s="619" t="str">
        <f ca="1">IF(OR(INDIRECT("'update Helper'!E"&amp;Q38)="",F38&lt;&gt;0,F39&lt;&gt;0),IF(IFERROR((F38/F39),"")="","",(F38/F39)),INDIRECT("'update Helper'!E"&amp;Q38)/100)</f>
        <v/>
      </c>
      <c r="H38" s="621"/>
      <c r="I38" s="623"/>
      <c r="J38" s="625"/>
      <c r="K38" s="201">
        <f>IF(AND(EXACT(C38,C36),C36&lt;&gt;0),K36+1,0)</f>
        <v>14</v>
      </c>
      <c r="L38" s="201" t="str">
        <f>IF(C38&lt;&gt;"",C38&amp;"-"&amp;K38,"")</f>
        <v/>
      </c>
      <c r="M38" s="201" t="str">
        <f t="array" ref="M38">IFERROR(IF(INDEX('Disaggregation Records'!$E$3:$E$66,MATCH(RIGHT(L38,255),RIGHT('Disaggregation Records'!$D$3:$D$66,255),0))="","",INDEX('Disaggregation Records'!$E$3:$E$66,MATCH(RIGHT(L38,255),RIGHT('Disaggregation Records'!$D$3:$D$66,255),0))),"")</f>
        <v/>
      </c>
      <c r="N38" s="18" t="str">
        <f t="array" ref="N38">IFERROR(IF(INDEX('Disaggregation Records'!$F$3:$F$66,MATCH(RIGHT(L38,255),RIGHT('Disaggregation Records'!$D$3:$D$66,255),0))="","",INDEX('Disaggregation Records'!$F$3:$F$66,MATCH(RIGHT(L38,255),RIGHT('Disaggregation Records'!$D$3:$D$66,255),0))),"")</f>
        <v/>
      </c>
      <c r="O38" s="201" t="str">
        <f t="array" ref="O38">IFERROR(IF(INDEX('Disaggregation Records'!$H$3:$H$66,MATCH(RIGHT(L38,255),RIGHT('Disaggregation Records'!$D$3:$D$66,255),0))="","",INDEX('Disaggregation Records'!$H$3:$H$66,MATCH(RIGHT(L38,255),RIGHT('Disaggregation Records'!$D$3:$D$66,255),0))),"")</f>
        <v/>
      </c>
      <c r="P38" s="201"/>
      <c r="Q38" s="206">
        <f t="shared" ref="Q38" si="21">Q36+1</f>
        <v>1415</v>
      </c>
    </row>
    <row r="39" spans="1:17" s="206" customFormat="1" ht="20.149999999999999" customHeight="1" x14ac:dyDescent="0.35">
      <c r="A39" s="201"/>
      <c r="B39" s="614"/>
      <c r="C39" s="616"/>
      <c r="D39" s="618"/>
      <c r="E39" s="618"/>
      <c r="F39" s="307"/>
      <c r="G39" s="620"/>
      <c r="H39" s="622"/>
      <c r="I39" s="624"/>
      <c r="J39" s="626"/>
      <c r="K39" s="202"/>
      <c r="L39" s="202"/>
      <c r="M39" s="202"/>
      <c r="N39" s="203"/>
      <c r="O39" s="202"/>
      <c r="P39" s="202"/>
      <c r="Q39" s="201"/>
    </row>
    <row r="40" spans="1:17" s="206" customFormat="1" ht="20.149999999999999" customHeight="1" x14ac:dyDescent="0.35">
      <c r="A40" s="201" t="str">
        <f t="shared" ca="1" si="3"/>
        <v>a1G55000001jxiREAQ</v>
      </c>
      <c r="B40" s="613">
        <v>2</v>
      </c>
      <c r="C40" s="615" t="str">
        <f>IFERROR(VLOOKUP(B40,'Impact Indicators - Section B '!$A$9:$AC$68,29,FALSE),"")</f>
        <v/>
      </c>
      <c r="D40" s="617" t="str">
        <f>M40</f>
        <v/>
      </c>
      <c r="E40" s="617" t="str">
        <f>N40</f>
        <v/>
      </c>
      <c r="F40" s="396"/>
      <c r="G40" s="619" t="str">
        <f ca="1">IF(OR(INDIRECT("'update Helper'!E"&amp;Q40)="",F40&lt;&gt;0,F41&lt;&gt;0),IF(IFERROR((F40/F41),"")="","",(F40/F41)),INDIRECT("'update Helper'!E"&amp;Q40)/100)</f>
        <v/>
      </c>
      <c r="H40" s="621"/>
      <c r="I40" s="623"/>
      <c r="J40" s="625"/>
      <c r="K40" s="201">
        <f>IF(AND(EXACT(C40,C38),C38&lt;&gt;0),K38+1,0)</f>
        <v>15</v>
      </c>
      <c r="L40" s="201" t="str">
        <f>IF(C40&lt;&gt;"",C40&amp;"-"&amp;K40,"")</f>
        <v/>
      </c>
      <c r="M40" s="201" t="str">
        <f t="array" ref="M40">IFERROR(IF(INDEX('Disaggregation Records'!$E$3:$E$66,MATCH(RIGHT(L40,255),RIGHT('Disaggregation Records'!$D$3:$D$66,255),0))="","",INDEX('Disaggregation Records'!$E$3:$E$66,MATCH(RIGHT(L40,255),RIGHT('Disaggregation Records'!$D$3:$D$66,255),0))),"")</f>
        <v/>
      </c>
      <c r="N40" s="18" t="str">
        <f t="array" ref="N40">IFERROR(IF(INDEX('Disaggregation Records'!$F$3:$F$66,MATCH(RIGHT(L40,255),RIGHT('Disaggregation Records'!$D$3:$D$66,255),0))="","",INDEX('Disaggregation Records'!$F$3:$F$66,MATCH(RIGHT(L40,255),RIGHT('Disaggregation Records'!$D$3:$D$66,255),0))),"")</f>
        <v/>
      </c>
      <c r="O40" s="201" t="str">
        <f t="array" ref="O40">IFERROR(IF(INDEX('Disaggregation Records'!$H$3:$H$66,MATCH(RIGHT(L40,255),RIGHT('Disaggregation Records'!$D$3:$D$66,255),0))="","",INDEX('Disaggregation Records'!$H$3:$H$66,MATCH(RIGHT(L40,255),RIGHT('Disaggregation Records'!$D$3:$D$66,255),0))),"")</f>
        <v/>
      </c>
      <c r="Q40" s="206">
        <f t="shared" ref="Q40" si="22">Q38+1</f>
        <v>1416</v>
      </c>
    </row>
    <row r="41" spans="1:17" s="206" customFormat="1" ht="20.149999999999999" customHeight="1" x14ac:dyDescent="0.35">
      <c r="B41" s="614"/>
      <c r="C41" s="616"/>
      <c r="D41" s="618"/>
      <c r="E41" s="618"/>
      <c r="F41" s="307"/>
      <c r="G41" s="620"/>
      <c r="H41" s="622"/>
      <c r="I41" s="624"/>
      <c r="J41" s="626"/>
      <c r="K41" s="202"/>
      <c r="L41" s="202"/>
      <c r="M41" s="202"/>
      <c r="N41" s="203"/>
      <c r="O41" s="202"/>
      <c r="Q41" s="201"/>
    </row>
    <row r="42" spans="1:17" s="206" customFormat="1" ht="20.149999999999999" customHeight="1" x14ac:dyDescent="0.35">
      <c r="A42" s="201" t="str">
        <f t="shared" ref="A42" ca="1" si="23">INDIRECT("'update Helper'!C"&amp;Q42)</f>
        <v>a1G55000001jxiSEAQ</v>
      </c>
      <c r="B42" s="613">
        <v>2</v>
      </c>
      <c r="C42" s="615" t="str">
        <f>IFERROR(VLOOKUP(B42,'Impact Indicators - Section B '!$A$9:$AC$68,29,FALSE),"")</f>
        <v/>
      </c>
      <c r="D42" s="617" t="str">
        <f>M42</f>
        <v/>
      </c>
      <c r="E42" s="617" t="str">
        <f>N42</f>
        <v/>
      </c>
      <c r="F42" s="396"/>
      <c r="G42" s="619" t="str">
        <f ca="1">IF(OR(INDIRECT("'update Helper'!E"&amp;Q42)="",F42&lt;&gt;0,F43&lt;&gt;0),IF(IFERROR((F42/F43),"")="","",(F42/F43)),INDIRECT("'update Helper'!E"&amp;Q42)/100)</f>
        <v/>
      </c>
      <c r="H42" s="621"/>
      <c r="I42" s="623"/>
      <c r="J42" s="625"/>
      <c r="K42" s="201">
        <f>IF(AND(EXACT(C42,C40),C40&lt;&gt;0),K40+1,0)</f>
        <v>16</v>
      </c>
      <c r="L42" s="201" t="str">
        <f>IF(C42&lt;&gt;"",C42&amp;"-"&amp;K42,"")</f>
        <v/>
      </c>
      <c r="M42" s="201" t="str">
        <f t="array" ref="M42">IFERROR(IF(INDEX('Disaggregation Records'!$E$3:$E$66,MATCH(RIGHT(L42,255),RIGHT('Disaggregation Records'!$D$3:$D$66,255),0))="","",INDEX('Disaggregation Records'!$E$3:$E$66,MATCH(RIGHT(L42,255),RIGHT('Disaggregation Records'!$D$3:$D$66,255),0))),"")</f>
        <v/>
      </c>
      <c r="N42" s="18" t="str">
        <f t="array" ref="N42">IFERROR(IF(INDEX('Disaggregation Records'!$F$3:$F$66,MATCH(RIGHT(L42,255),RIGHT('Disaggregation Records'!$D$3:$D$66,255),0))="","",INDEX('Disaggregation Records'!$F$3:$F$66,MATCH(RIGHT(L42,255),RIGHT('Disaggregation Records'!$D$3:$D$66,255),0))),"")</f>
        <v/>
      </c>
      <c r="O42" s="201" t="str">
        <f t="array" ref="O42">IFERROR(IF(INDEX('Disaggregation Records'!$H$3:$H$66,MATCH(RIGHT(L42,255),RIGHT('Disaggregation Records'!$D$3:$D$66,255),0))="","",INDEX('Disaggregation Records'!$H$3:$H$66,MATCH(RIGHT(L42,255),RIGHT('Disaggregation Records'!$D$3:$D$66,255),0))),"")</f>
        <v/>
      </c>
      <c r="P42" s="201"/>
      <c r="Q42" s="206">
        <f t="shared" ref="Q42" si="24">Q40+1</f>
        <v>1417</v>
      </c>
    </row>
    <row r="43" spans="1:17" s="206" customFormat="1" ht="20.149999999999999" customHeight="1" x14ac:dyDescent="0.35">
      <c r="A43" s="201"/>
      <c r="B43" s="614"/>
      <c r="C43" s="616"/>
      <c r="D43" s="618"/>
      <c r="E43" s="618"/>
      <c r="F43" s="307"/>
      <c r="G43" s="620"/>
      <c r="H43" s="622"/>
      <c r="I43" s="624"/>
      <c r="J43" s="626"/>
      <c r="K43" s="202"/>
      <c r="L43" s="202"/>
      <c r="M43" s="202"/>
      <c r="N43" s="203"/>
      <c r="O43" s="202"/>
      <c r="P43" s="202"/>
      <c r="Q43" s="201"/>
    </row>
    <row r="44" spans="1:17" s="206" customFormat="1" ht="20.149999999999999" customHeight="1" x14ac:dyDescent="0.35">
      <c r="A44" s="201" t="str">
        <f t="shared" ca="1" si="3"/>
        <v>a1G55000001jxiTEAQ</v>
      </c>
      <c r="B44" s="613">
        <v>2</v>
      </c>
      <c r="C44" s="615" t="str">
        <f>IFERROR(VLOOKUP(B44,'Impact Indicators - Section B '!$A$9:$AC$68,29,FALSE),"")</f>
        <v/>
      </c>
      <c r="D44" s="617" t="str">
        <f>M44</f>
        <v/>
      </c>
      <c r="E44" s="617" t="str">
        <f>N44</f>
        <v/>
      </c>
      <c r="F44" s="396"/>
      <c r="G44" s="619" t="str">
        <f ca="1">IF(OR(INDIRECT("'update Helper'!E"&amp;Q44)="",F44&lt;&gt;0,F45&lt;&gt;0),IF(IFERROR((F44/F45),"")="","",(F44/F45)),INDIRECT("'update Helper'!E"&amp;Q44)/100)</f>
        <v/>
      </c>
      <c r="H44" s="621"/>
      <c r="I44" s="623"/>
      <c r="J44" s="625"/>
      <c r="K44" s="201">
        <f>IF(AND(EXACT(C44,C42),C42&lt;&gt;0),K42+1,0)</f>
        <v>17</v>
      </c>
      <c r="L44" s="201" t="str">
        <f>IF(C44&lt;&gt;"",C44&amp;"-"&amp;K44,"")</f>
        <v/>
      </c>
      <c r="M44" s="201" t="str">
        <f t="array" ref="M44">IFERROR(IF(INDEX('Disaggregation Records'!$E$3:$E$66,MATCH(RIGHT(L44,255),RIGHT('Disaggregation Records'!$D$3:$D$66,255),0))="","",INDEX('Disaggregation Records'!$E$3:$E$66,MATCH(RIGHT(L44,255),RIGHT('Disaggregation Records'!$D$3:$D$66,255),0))),"")</f>
        <v/>
      </c>
      <c r="N44" s="18" t="str">
        <f t="array" ref="N44">IFERROR(IF(INDEX('Disaggregation Records'!$F$3:$F$66,MATCH(RIGHT(L44,255),RIGHT('Disaggregation Records'!$D$3:$D$66,255),0))="","",INDEX('Disaggregation Records'!$F$3:$F$66,MATCH(RIGHT(L44,255),RIGHT('Disaggregation Records'!$D$3:$D$66,255),0))),"")</f>
        <v/>
      </c>
      <c r="O44" s="201" t="str">
        <f t="array" ref="O44">IFERROR(IF(INDEX('Disaggregation Records'!$H$3:$H$66,MATCH(RIGHT(L44,255),RIGHT('Disaggregation Records'!$D$3:$D$66,255),0))="","",INDEX('Disaggregation Records'!$H$3:$H$66,MATCH(RIGHT(L44,255),RIGHT('Disaggregation Records'!$D$3:$D$66,255),0))),"")</f>
        <v/>
      </c>
      <c r="Q44" s="206">
        <f t="shared" ref="Q44" si="25">Q42+1</f>
        <v>1418</v>
      </c>
    </row>
    <row r="45" spans="1:17" s="206" customFormat="1" ht="20.149999999999999" customHeight="1" x14ac:dyDescent="0.35">
      <c r="B45" s="614"/>
      <c r="C45" s="616"/>
      <c r="D45" s="618"/>
      <c r="E45" s="618"/>
      <c r="F45" s="307"/>
      <c r="G45" s="620"/>
      <c r="H45" s="622"/>
      <c r="I45" s="624"/>
      <c r="J45" s="626"/>
      <c r="K45" s="202"/>
      <c r="L45" s="202"/>
      <c r="M45" s="202"/>
      <c r="N45" s="203"/>
      <c r="O45" s="202"/>
      <c r="Q45" s="201"/>
    </row>
    <row r="46" spans="1:17" s="206" customFormat="1" ht="20.149999999999999" customHeight="1" x14ac:dyDescent="0.35">
      <c r="A46" s="201" t="str">
        <f t="shared" ref="A46" ca="1" si="26">INDIRECT("'update Helper'!C"&amp;Q46)</f>
        <v>a1G55000001jxiUEAQ</v>
      </c>
      <c r="B46" s="613">
        <v>2</v>
      </c>
      <c r="C46" s="615" t="str">
        <f>IFERROR(VLOOKUP(B46,'Impact Indicators - Section B '!$A$9:$AC$68,29,FALSE),"")</f>
        <v/>
      </c>
      <c r="D46" s="617" t="str">
        <f>M46</f>
        <v/>
      </c>
      <c r="E46" s="617" t="str">
        <f>N46</f>
        <v/>
      </c>
      <c r="F46" s="396"/>
      <c r="G46" s="619" t="str">
        <f ca="1">IF(OR(INDIRECT("'update Helper'!E"&amp;Q46)="",F46&lt;&gt;0,F47&lt;&gt;0),IF(IFERROR((F46/F47),"")="","",(F46/F47)),INDIRECT("'update Helper'!E"&amp;Q46)/100)</f>
        <v/>
      </c>
      <c r="H46" s="621"/>
      <c r="I46" s="623"/>
      <c r="J46" s="625"/>
      <c r="K46" s="201">
        <f>IF(AND(EXACT(C46,C44),C44&lt;&gt;0),K44+1,0)</f>
        <v>18</v>
      </c>
      <c r="L46" s="201" t="str">
        <f>IF(C46&lt;&gt;"",C46&amp;"-"&amp;K46,"")</f>
        <v/>
      </c>
      <c r="M46" s="201" t="str">
        <f t="array" ref="M46">IFERROR(IF(INDEX('Disaggregation Records'!$E$3:$E$66,MATCH(RIGHT(L46,255),RIGHT('Disaggregation Records'!$D$3:$D$66,255),0))="","",INDEX('Disaggregation Records'!$E$3:$E$66,MATCH(RIGHT(L46,255),RIGHT('Disaggregation Records'!$D$3:$D$66,255),0))),"")</f>
        <v/>
      </c>
      <c r="N46" s="18" t="str">
        <f t="array" ref="N46">IFERROR(IF(INDEX('Disaggregation Records'!$F$3:$F$66,MATCH(RIGHT(L46,255),RIGHT('Disaggregation Records'!$D$3:$D$66,255),0))="","",INDEX('Disaggregation Records'!$F$3:$F$66,MATCH(RIGHT(L46,255),RIGHT('Disaggregation Records'!$D$3:$D$66,255),0))),"")</f>
        <v/>
      </c>
      <c r="O46" s="201" t="str">
        <f t="array" ref="O46">IFERROR(IF(INDEX('Disaggregation Records'!$H$3:$H$66,MATCH(RIGHT(L46,255),RIGHT('Disaggregation Records'!$D$3:$D$66,255),0))="","",INDEX('Disaggregation Records'!$H$3:$H$66,MATCH(RIGHT(L46,255),RIGHT('Disaggregation Records'!$D$3:$D$66,255),0))),"")</f>
        <v/>
      </c>
      <c r="P46" s="201"/>
      <c r="Q46" s="206">
        <f t="shared" ref="Q46" si="27">Q44+1</f>
        <v>1419</v>
      </c>
    </row>
    <row r="47" spans="1:17" s="206" customFormat="1" ht="20.149999999999999" customHeight="1" x14ac:dyDescent="0.35">
      <c r="A47" s="201"/>
      <c r="B47" s="614"/>
      <c r="C47" s="616"/>
      <c r="D47" s="618"/>
      <c r="E47" s="618"/>
      <c r="F47" s="307"/>
      <c r="G47" s="620"/>
      <c r="H47" s="622"/>
      <c r="I47" s="624"/>
      <c r="J47" s="626"/>
      <c r="K47" s="202"/>
      <c r="L47" s="202"/>
      <c r="M47" s="202"/>
      <c r="N47" s="203"/>
      <c r="O47" s="202"/>
      <c r="P47" s="202"/>
      <c r="Q47" s="201"/>
    </row>
    <row r="48" spans="1:17" s="206" customFormat="1" ht="20.149999999999999" customHeight="1" x14ac:dyDescent="0.35">
      <c r="A48" s="201" t="str">
        <f t="shared" ca="1" si="3"/>
        <v>a1G55000001jxiVEAQ</v>
      </c>
      <c r="B48" s="613">
        <v>2</v>
      </c>
      <c r="C48" s="615" t="str">
        <f>IFERROR(VLOOKUP(B48,'Impact Indicators - Section B '!$A$9:$AC$68,29,FALSE),"")</f>
        <v/>
      </c>
      <c r="D48" s="617" t="str">
        <f>M48</f>
        <v/>
      </c>
      <c r="E48" s="617" t="str">
        <f>N48</f>
        <v/>
      </c>
      <c r="F48" s="396"/>
      <c r="G48" s="619" t="str">
        <f ca="1">IF(OR(INDIRECT("'update Helper'!E"&amp;Q48)="",F48&lt;&gt;0,F49&lt;&gt;0),IF(IFERROR((F48/F49),"")="","",(F48/F49)),INDIRECT("'update Helper'!E"&amp;Q48)/100)</f>
        <v/>
      </c>
      <c r="H48" s="621"/>
      <c r="I48" s="623"/>
      <c r="J48" s="625"/>
      <c r="K48" s="201">
        <f>IF(AND(EXACT(C48,C46),C46&lt;&gt;0),K46+1,0)</f>
        <v>19</v>
      </c>
      <c r="L48" s="201" t="str">
        <f>IF(C48&lt;&gt;"",C48&amp;"-"&amp;K48,"")</f>
        <v/>
      </c>
      <c r="M48" s="201" t="str">
        <f t="array" ref="M48">IFERROR(IF(INDEX('Disaggregation Records'!$E$3:$E$66,MATCH(RIGHT(L48,255),RIGHT('Disaggregation Records'!$D$3:$D$66,255),0))="","",INDEX('Disaggregation Records'!$E$3:$E$66,MATCH(RIGHT(L48,255),RIGHT('Disaggregation Records'!$D$3:$D$66,255),0))),"")</f>
        <v/>
      </c>
      <c r="N48" s="18" t="str">
        <f t="array" ref="N48">IFERROR(IF(INDEX('Disaggregation Records'!$F$3:$F$66,MATCH(RIGHT(L48,255),RIGHT('Disaggregation Records'!$D$3:$D$66,255),0))="","",INDEX('Disaggregation Records'!$F$3:$F$66,MATCH(RIGHT(L48,255),RIGHT('Disaggregation Records'!$D$3:$D$66,255),0))),"")</f>
        <v/>
      </c>
      <c r="O48" s="201" t="str">
        <f t="array" ref="O48">IFERROR(IF(INDEX('Disaggregation Records'!$H$3:$H$66,MATCH(RIGHT(L48,255),RIGHT('Disaggregation Records'!$D$3:$D$66,255),0))="","",INDEX('Disaggregation Records'!$H$3:$H$66,MATCH(RIGHT(L48,255),RIGHT('Disaggregation Records'!$D$3:$D$66,255),0))),"")</f>
        <v/>
      </c>
      <c r="Q48" s="206">
        <f t="shared" ref="Q48" si="28">Q46+1</f>
        <v>1420</v>
      </c>
    </row>
    <row r="49" spans="1:17" s="206" customFormat="1" ht="20.149999999999999" customHeight="1" x14ac:dyDescent="0.35">
      <c r="B49" s="614"/>
      <c r="C49" s="616"/>
      <c r="D49" s="618"/>
      <c r="E49" s="618"/>
      <c r="F49" s="307"/>
      <c r="G49" s="620"/>
      <c r="H49" s="622"/>
      <c r="I49" s="624"/>
      <c r="J49" s="626"/>
      <c r="K49" s="202"/>
      <c r="L49" s="202"/>
      <c r="M49" s="202"/>
      <c r="N49" s="203"/>
      <c r="O49" s="202"/>
      <c r="Q49" s="201"/>
    </row>
    <row r="50" spans="1:17" s="206" customFormat="1" ht="20.149999999999999" customHeight="1" x14ac:dyDescent="0.35">
      <c r="A50" s="201" t="str">
        <f t="shared" ref="A50" ca="1" si="29">INDIRECT("'update Helper'!C"&amp;Q50)</f>
        <v>a1G55000001jxiWEAQ</v>
      </c>
      <c r="B50" s="613">
        <v>3</v>
      </c>
      <c r="C50" s="615" t="str">
        <f>IFERROR(VLOOKUP(B50,'Impact Indicators - Section B '!$A$9:$AC$68,29,FALSE),"")</f>
        <v/>
      </c>
      <c r="D50" s="617" t="str">
        <f t="shared" ref="D50" si="30">M50</f>
        <v/>
      </c>
      <c r="E50" s="617" t="str">
        <f t="shared" ref="E50" si="31">N50</f>
        <v/>
      </c>
      <c r="F50" s="396"/>
      <c r="G50" s="619" t="str">
        <f ca="1">IF(OR(INDIRECT("'update Helper'!E"&amp;Q50)="",F50&lt;&gt;0,F51&lt;&gt;0),IF(IFERROR((F50/F51),"")="","",(F50/F51)),INDIRECT("'update Helper'!E"&amp;Q50)/100)</f>
        <v/>
      </c>
      <c r="H50" s="621"/>
      <c r="I50" s="623"/>
      <c r="J50" s="625"/>
      <c r="K50" s="201">
        <f>IF(AND(EXACT(C50,C48),C48&lt;&gt;0),K48+1,0)</f>
        <v>20</v>
      </c>
      <c r="L50" s="201" t="str">
        <f>IF(C50&lt;&gt;"",C50&amp;"-"&amp;K50,"")</f>
        <v/>
      </c>
      <c r="M50" s="201" t="str">
        <f t="array" ref="M50">IFERROR(IF(INDEX('Disaggregation Records'!$E$3:$E$66,MATCH(RIGHT(L50,255),RIGHT('Disaggregation Records'!$D$3:$D$66,255),0))="","",INDEX('Disaggregation Records'!$E$3:$E$66,MATCH(RIGHT(L50,255),RIGHT('Disaggregation Records'!$D$3:$D$66,255),0))),"")</f>
        <v/>
      </c>
      <c r="N50" s="18" t="str">
        <f t="array" ref="N50">IFERROR(IF(INDEX('Disaggregation Records'!$F$3:$F$66,MATCH(RIGHT(L50,255),RIGHT('Disaggregation Records'!$D$3:$D$66,255),0))="","",INDEX('Disaggregation Records'!$F$3:$F$66,MATCH(RIGHT(L50,255),RIGHT('Disaggregation Records'!$D$3:$D$66,255),0))),"")</f>
        <v/>
      </c>
      <c r="O50" s="201" t="str">
        <f t="array" ref="O50">IFERROR(IF(INDEX('Disaggregation Records'!$H$3:$H$66,MATCH(RIGHT(L50,255),RIGHT('Disaggregation Records'!$D$3:$D$66,255),0))="","",INDEX('Disaggregation Records'!$H$3:$H$66,MATCH(RIGHT(L50,255),RIGHT('Disaggregation Records'!$D$3:$D$66,255),0))),"")</f>
        <v/>
      </c>
      <c r="P50" s="201"/>
      <c r="Q50" s="206">
        <f t="shared" ref="Q50" si="32">Q48+1</f>
        <v>1421</v>
      </c>
    </row>
    <row r="51" spans="1:17" s="206" customFormat="1" ht="20.149999999999999" customHeight="1" x14ac:dyDescent="0.35">
      <c r="A51" s="201"/>
      <c r="B51" s="614">
        <v>2.2894736842105301</v>
      </c>
      <c r="C51" s="616"/>
      <c r="D51" s="618"/>
      <c r="E51" s="618"/>
      <c r="F51" s="307"/>
      <c r="G51" s="620"/>
      <c r="H51" s="622"/>
      <c r="I51" s="624"/>
      <c r="J51" s="626"/>
      <c r="K51" s="202"/>
      <c r="L51" s="202"/>
      <c r="M51" s="202"/>
      <c r="N51" s="203"/>
      <c r="O51" s="202"/>
      <c r="P51" s="202"/>
      <c r="Q51" s="201"/>
    </row>
    <row r="52" spans="1:17" s="206" customFormat="1" ht="20.149999999999999" customHeight="1" x14ac:dyDescent="0.35">
      <c r="A52" s="201" t="str">
        <f t="shared" ca="1" si="3"/>
        <v>a1G55000001jxiXEAQ</v>
      </c>
      <c r="B52" s="613">
        <v>3</v>
      </c>
      <c r="C52" s="615" t="str">
        <f>IFERROR(VLOOKUP(B52,'Impact Indicators - Section B '!$A$9:$AC$68,29,FALSE),"")</f>
        <v/>
      </c>
      <c r="D52" s="617" t="str">
        <f t="shared" ref="D52" si="33">M52</f>
        <v/>
      </c>
      <c r="E52" s="617" t="str">
        <f t="shared" ref="E52" si="34">N52</f>
        <v/>
      </c>
      <c r="F52" s="396"/>
      <c r="G52" s="619" t="str">
        <f ca="1">IF(OR(INDIRECT("'update Helper'!E"&amp;Q52)="",F52&lt;&gt;0,F53&lt;&gt;0),IF(IFERROR((F52/F53),"")="","",(F52/F53)),INDIRECT("'update Helper'!E"&amp;Q52)/100)</f>
        <v/>
      </c>
      <c r="H52" s="621"/>
      <c r="I52" s="623"/>
      <c r="J52" s="625"/>
      <c r="K52" s="201">
        <f>IF(AND(EXACT(C52,C50),C50&lt;&gt;0),K50+1,0)</f>
        <v>21</v>
      </c>
      <c r="L52" s="201" t="str">
        <f>IF(C52&lt;&gt;"",C52&amp;"-"&amp;K52,"")</f>
        <v/>
      </c>
      <c r="M52" s="201" t="str">
        <f t="array" ref="M52">IFERROR(IF(INDEX('Disaggregation Records'!$E$3:$E$66,MATCH(RIGHT(L52,255),RIGHT('Disaggregation Records'!$D$3:$D$66,255),0))="","",INDEX('Disaggregation Records'!$E$3:$E$66,MATCH(RIGHT(L52,255),RIGHT('Disaggregation Records'!$D$3:$D$66,255),0))),"")</f>
        <v/>
      </c>
      <c r="N52" s="18" t="str">
        <f t="array" ref="N52">IFERROR(IF(INDEX('Disaggregation Records'!$F$3:$F$66,MATCH(RIGHT(L52,255),RIGHT('Disaggregation Records'!$D$3:$D$66,255),0))="","",INDEX('Disaggregation Records'!$F$3:$F$66,MATCH(RIGHT(L52,255),RIGHT('Disaggregation Records'!$D$3:$D$66,255),0))),"")</f>
        <v/>
      </c>
      <c r="O52" s="201" t="str">
        <f t="array" ref="O52">IFERROR(IF(INDEX('Disaggregation Records'!$H$3:$H$66,MATCH(RIGHT(L52,255),RIGHT('Disaggregation Records'!$D$3:$D$66,255),0))="","",INDEX('Disaggregation Records'!$H$3:$H$66,MATCH(RIGHT(L52,255),RIGHT('Disaggregation Records'!$D$3:$D$66,255),0))),"")</f>
        <v/>
      </c>
      <c r="Q52" s="206">
        <f t="shared" ref="Q52" si="35">Q50+1</f>
        <v>1422</v>
      </c>
    </row>
    <row r="53" spans="1:17" s="206" customFormat="1" ht="20.149999999999999" customHeight="1" x14ac:dyDescent="0.35">
      <c r="B53" s="614">
        <v>2.2894736842105301</v>
      </c>
      <c r="C53" s="616"/>
      <c r="D53" s="618"/>
      <c r="E53" s="618"/>
      <c r="F53" s="307"/>
      <c r="G53" s="620"/>
      <c r="H53" s="622"/>
      <c r="I53" s="624"/>
      <c r="J53" s="626"/>
      <c r="K53" s="202"/>
      <c r="L53" s="202"/>
      <c r="M53" s="202"/>
      <c r="N53" s="203"/>
      <c r="O53" s="202"/>
      <c r="Q53" s="201"/>
    </row>
    <row r="54" spans="1:17" s="206" customFormat="1" ht="20.149999999999999" customHeight="1" x14ac:dyDescent="0.35">
      <c r="A54" s="201" t="str">
        <f t="shared" ref="A54" ca="1" si="36">INDIRECT("'update Helper'!C"&amp;Q54)</f>
        <v>a1G55000001jxiYEAQ</v>
      </c>
      <c r="B54" s="613">
        <v>3</v>
      </c>
      <c r="C54" s="615" t="str">
        <f>IFERROR(VLOOKUP(B54,'Impact Indicators - Section B '!$A$9:$AC$68,29,FALSE),"")</f>
        <v/>
      </c>
      <c r="D54" s="617" t="str">
        <f t="shared" ref="D54" si="37">M54</f>
        <v/>
      </c>
      <c r="E54" s="617" t="str">
        <f t="shared" ref="E54" si="38">N54</f>
        <v/>
      </c>
      <c r="F54" s="396"/>
      <c r="G54" s="619" t="str">
        <f ca="1">IF(OR(INDIRECT("'update Helper'!E"&amp;Q54)="",F54&lt;&gt;0,F55&lt;&gt;0),IF(IFERROR((F54/F55),"")="","",(F54/F55)),INDIRECT("'update Helper'!E"&amp;Q54)/100)</f>
        <v/>
      </c>
      <c r="H54" s="621"/>
      <c r="I54" s="623"/>
      <c r="J54" s="625"/>
      <c r="K54" s="201">
        <f>IF(AND(EXACT(C54,C52),C52&lt;&gt;0),K52+1,0)</f>
        <v>22</v>
      </c>
      <c r="L54" s="201" t="str">
        <f>IF(C54&lt;&gt;"",C54&amp;"-"&amp;K54,"")</f>
        <v/>
      </c>
      <c r="M54" s="201" t="str">
        <f t="array" ref="M54">IFERROR(IF(INDEX('Disaggregation Records'!$E$3:$E$66,MATCH(RIGHT(L54,255),RIGHT('Disaggregation Records'!$D$3:$D$66,255),0))="","",INDEX('Disaggregation Records'!$E$3:$E$66,MATCH(RIGHT(L54,255),RIGHT('Disaggregation Records'!$D$3:$D$66,255),0))),"")</f>
        <v/>
      </c>
      <c r="N54" s="18" t="str">
        <f t="array" ref="N54">IFERROR(IF(INDEX('Disaggregation Records'!$F$3:$F$66,MATCH(RIGHT(L54,255),RIGHT('Disaggregation Records'!$D$3:$D$66,255),0))="","",INDEX('Disaggregation Records'!$F$3:$F$66,MATCH(RIGHT(L54,255),RIGHT('Disaggregation Records'!$D$3:$D$66,255),0))),"")</f>
        <v/>
      </c>
      <c r="O54" s="201" t="str">
        <f t="array" ref="O54">IFERROR(IF(INDEX('Disaggregation Records'!$H$3:$H$66,MATCH(RIGHT(L54,255),RIGHT('Disaggregation Records'!$D$3:$D$66,255),0))="","",INDEX('Disaggregation Records'!$H$3:$H$66,MATCH(RIGHT(L54,255),RIGHT('Disaggregation Records'!$D$3:$D$66,255),0))),"")</f>
        <v/>
      </c>
      <c r="P54" s="201"/>
      <c r="Q54" s="206">
        <f t="shared" ref="Q54" si="39">Q52+1</f>
        <v>1423</v>
      </c>
    </row>
    <row r="55" spans="1:17" s="206" customFormat="1" ht="20.149999999999999" customHeight="1" x14ac:dyDescent="0.35">
      <c r="A55" s="201"/>
      <c r="B55" s="614">
        <v>2.2894736842105301</v>
      </c>
      <c r="C55" s="616"/>
      <c r="D55" s="618"/>
      <c r="E55" s="618"/>
      <c r="F55" s="307"/>
      <c r="G55" s="620"/>
      <c r="H55" s="622"/>
      <c r="I55" s="624"/>
      <c r="J55" s="626"/>
      <c r="K55" s="202"/>
      <c r="L55" s="202"/>
      <c r="M55" s="202"/>
      <c r="N55" s="203"/>
      <c r="O55" s="202"/>
      <c r="P55" s="202"/>
      <c r="Q55" s="201"/>
    </row>
    <row r="56" spans="1:17" s="206" customFormat="1" ht="20.149999999999999" customHeight="1" x14ac:dyDescent="0.35">
      <c r="A56" s="201" t="str">
        <f t="shared" ca="1" si="3"/>
        <v>a1G55000001jxiZEAQ</v>
      </c>
      <c r="B56" s="613">
        <v>3</v>
      </c>
      <c r="C56" s="615" t="str">
        <f>IFERROR(VLOOKUP(B56,'Impact Indicators - Section B '!$A$9:$AC$68,29,FALSE),"")</f>
        <v/>
      </c>
      <c r="D56" s="617" t="str">
        <f t="shared" ref="D56" si="40">M56</f>
        <v/>
      </c>
      <c r="E56" s="617" t="str">
        <f t="shared" ref="E56" si="41">N56</f>
        <v/>
      </c>
      <c r="F56" s="396"/>
      <c r="G56" s="619" t="str">
        <f ca="1">IF(OR(INDIRECT("'update Helper'!E"&amp;Q56)="",F56&lt;&gt;0,F57&lt;&gt;0),IF(IFERROR((F56/F57),"")="","",(F56/F57)),INDIRECT("'update Helper'!E"&amp;Q56)/100)</f>
        <v/>
      </c>
      <c r="H56" s="621"/>
      <c r="I56" s="623"/>
      <c r="J56" s="625"/>
      <c r="K56" s="201">
        <f>IF(AND(EXACT(C56,C54),C54&lt;&gt;0),K54+1,0)</f>
        <v>23</v>
      </c>
      <c r="L56" s="201" t="str">
        <f>IF(C56&lt;&gt;"",C56&amp;"-"&amp;K56,"")</f>
        <v/>
      </c>
      <c r="M56" s="201" t="str">
        <f t="array" ref="M56">IFERROR(IF(INDEX('Disaggregation Records'!$E$3:$E$66,MATCH(RIGHT(L56,255),RIGHT('Disaggregation Records'!$D$3:$D$66,255),0))="","",INDEX('Disaggregation Records'!$E$3:$E$66,MATCH(RIGHT(L56,255),RIGHT('Disaggregation Records'!$D$3:$D$66,255),0))),"")</f>
        <v/>
      </c>
      <c r="N56" s="18" t="str">
        <f t="array" ref="N56">IFERROR(IF(INDEX('Disaggregation Records'!$F$3:$F$66,MATCH(RIGHT(L56,255),RIGHT('Disaggregation Records'!$D$3:$D$66,255),0))="","",INDEX('Disaggregation Records'!$F$3:$F$66,MATCH(RIGHT(L56,255),RIGHT('Disaggregation Records'!$D$3:$D$66,255),0))),"")</f>
        <v/>
      </c>
      <c r="O56" s="201" t="str">
        <f t="array" ref="O56">IFERROR(IF(INDEX('Disaggregation Records'!$H$3:$H$66,MATCH(RIGHT(L56,255),RIGHT('Disaggregation Records'!$D$3:$D$66,255),0))="","",INDEX('Disaggregation Records'!$H$3:$H$66,MATCH(RIGHT(L56,255),RIGHT('Disaggregation Records'!$D$3:$D$66,255),0))),"")</f>
        <v/>
      </c>
      <c r="Q56" s="206">
        <f t="shared" ref="Q56" si="42">Q54+1</f>
        <v>1424</v>
      </c>
    </row>
    <row r="57" spans="1:17" s="206" customFormat="1" ht="20.149999999999999" customHeight="1" x14ac:dyDescent="0.35">
      <c r="B57" s="614">
        <v>2.2894736842105301</v>
      </c>
      <c r="C57" s="616"/>
      <c r="D57" s="618"/>
      <c r="E57" s="618"/>
      <c r="F57" s="307"/>
      <c r="G57" s="620"/>
      <c r="H57" s="622"/>
      <c r="I57" s="624"/>
      <c r="J57" s="626"/>
      <c r="K57" s="202"/>
      <c r="L57" s="202"/>
      <c r="M57" s="202"/>
      <c r="N57" s="203"/>
      <c r="O57" s="202"/>
      <c r="Q57" s="201"/>
    </row>
    <row r="58" spans="1:17" s="206" customFormat="1" ht="20.149999999999999" customHeight="1" x14ac:dyDescent="0.35">
      <c r="A58" s="201" t="str">
        <f t="shared" ref="A58" ca="1" si="43">INDIRECT("'update Helper'!C"&amp;Q58)</f>
        <v>a1G55000001jxiaEAA</v>
      </c>
      <c r="B58" s="613">
        <v>3</v>
      </c>
      <c r="C58" s="615" t="str">
        <f>IFERROR(VLOOKUP(B58,'Impact Indicators - Section B '!$A$9:$AC$68,29,FALSE),"")</f>
        <v/>
      </c>
      <c r="D58" s="617" t="str">
        <f t="shared" ref="D58" si="44">M58</f>
        <v/>
      </c>
      <c r="E58" s="617" t="str">
        <f t="shared" ref="E58" si="45">N58</f>
        <v/>
      </c>
      <c r="F58" s="396"/>
      <c r="G58" s="619" t="str">
        <f ca="1">IF(OR(INDIRECT("'update Helper'!E"&amp;Q58)="",F58&lt;&gt;0,F59&lt;&gt;0),IF(IFERROR((F58/F59),"")="","",(F58/F59)),INDIRECT("'update Helper'!E"&amp;Q58)/100)</f>
        <v/>
      </c>
      <c r="H58" s="621"/>
      <c r="I58" s="623"/>
      <c r="J58" s="625"/>
      <c r="K58" s="201">
        <f>IF(AND(EXACT(C58,C56),C56&lt;&gt;0),K56+1,0)</f>
        <v>24</v>
      </c>
      <c r="L58" s="201" t="str">
        <f>IF(C58&lt;&gt;"",C58&amp;"-"&amp;K58,"")</f>
        <v/>
      </c>
      <c r="M58" s="201" t="str">
        <f t="array" ref="M58">IFERROR(IF(INDEX('Disaggregation Records'!$E$3:$E$66,MATCH(RIGHT(L58,255),RIGHT('Disaggregation Records'!$D$3:$D$66,255),0))="","",INDEX('Disaggregation Records'!$E$3:$E$66,MATCH(RIGHT(L58,255),RIGHT('Disaggregation Records'!$D$3:$D$66,255),0))),"")</f>
        <v/>
      </c>
      <c r="N58" s="18" t="str">
        <f t="array" ref="N58">IFERROR(IF(INDEX('Disaggregation Records'!$F$3:$F$66,MATCH(RIGHT(L58,255),RIGHT('Disaggregation Records'!$D$3:$D$66,255),0))="","",INDEX('Disaggregation Records'!$F$3:$F$66,MATCH(RIGHT(L58,255),RIGHT('Disaggregation Records'!$D$3:$D$66,255),0))),"")</f>
        <v/>
      </c>
      <c r="O58" s="201" t="str">
        <f t="array" ref="O58">IFERROR(IF(INDEX('Disaggregation Records'!$H$3:$H$66,MATCH(RIGHT(L58,255),RIGHT('Disaggregation Records'!$D$3:$D$66,255),0))="","",INDEX('Disaggregation Records'!$H$3:$H$66,MATCH(RIGHT(L58,255),RIGHT('Disaggregation Records'!$D$3:$D$66,255),0))),"")</f>
        <v/>
      </c>
      <c r="P58" s="201"/>
      <c r="Q58" s="206">
        <f t="shared" ref="Q58" si="46">Q56+1</f>
        <v>1425</v>
      </c>
    </row>
    <row r="59" spans="1:17" s="206" customFormat="1" ht="20.149999999999999" customHeight="1" x14ac:dyDescent="0.35">
      <c r="A59" s="201"/>
      <c r="B59" s="614">
        <v>2.2894736842105301</v>
      </c>
      <c r="C59" s="616"/>
      <c r="D59" s="618"/>
      <c r="E59" s="618"/>
      <c r="F59" s="307"/>
      <c r="G59" s="620"/>
      <c r="H59" s="622"/>
      <c r="I59" s="624"/>
      <c r="J59" s="626"/>
      <c r="K59" s="202"/>
      <c r="L59" s="202"/>
      <c r="M59" s="202"/>
      <c r="N59" s="203"/>
      <c r="O59" s="202"/>
      <c r="P59" s="202"/>
      <c r="Q59" s="201"/>
    </row>
    <row r="60" spans="1:17" s="206" customFormat="1" ht="20.149999999999999" customHeight="1" x14ac:dyDescent="0.35">
      <c r="A60" s="201" t="str">
        <f t="shared" ca="1" si="3"/>
        <v>a1G55000001jxibEAA</v>
      </c>
      <c r="B60" s="613">
        <v>3</v>
      </c>
      <c r="C60" s="615" t="str">
        <f>IFERROR(VLOOKUP(B60,'Impact Indicators - Section B '!$A$9:$AC$68,29,FALSE),"")</f>
        <v/>
      </c>
      <c r="D60" s="617" t="str">
        <f t="shared" ref="D60" si="47">M60</f>
        <v/>
      </c>
      <c r="E60" s="617" t="str">
        <f t="shared" ref="E60" si="48">N60</f>
        <v/>
      </c>
      <c r="F60" s="396"/>
      <c r="G60" s="619" t="str">
        <f ca="1">IF(OR(INDIRECT("'update Helper'!E"&amp;Q60)="",F60&lt;&gt;0,F61&lt;&gt;0),IF(IFERROR((F60/F61),"")="","",(F60/F61)),INDIRECT("'update Helper'!E"&amp;Q60)/100)</f>
        <v/>
      </c>
      <c r="H60" s="621"/>
      <c r="I60" s="623"/>
      <c r="J60" s="625"/>
      <c r="K60" s="201">
        <f>IF(AND(EXACT(C60,C58),C58&lt;&gt;0),K58+1,0)</f>
        <v>25</v>
      </c>
      <c r="L60" s="201" t="str">
        <f>IF(C60&lt;&gt;"",C60&amp;"-"&amp;K60,"")</f>
        <v/>
      </c>
      <c r="M60" s="201" t="str">
        <f t="array" ref="M60">IFERROR(IF(INDEX('Disaggregation Records'!$E$3:$E$66,MATCH(RIGHT(L60,255),RIGHT('Disaggregation Records'!$D$3:$D$66,255),0))="","",INDEX('Disaggregation Records'!$E$3:$E$66,MATCH(RIGHT(L60,255),RIGHT('Disaggregation Records'!$D$3:$D$66,255),0))),"")</f>
        <v/>
      </c>
      <c r="N60" s="18" t="str">
        <f t="array" ref="N60">IFERROR(IF(INDEX('Disaggregation Records'!$F$3:$F$66,MATCH(RIGHT(L60,255),RIGHT('Disaggregation Records'!$D$3:$D$66,255),0))="","",INDEX('Disaggregation Records'!$F$3:$F$66,MATCH(RIGHT(L60,255),RIGHT('Disaggregation Records'!$D$3:$D$66,255),0))),"")</f>
        <v/>
      </c>
      <c r="O60" s="201" t="str">
        <f t="array" ref="O60">IFERROR(IF(INDEX('Disaggregation Records'!$H$3:$H$66,MATCH(RIGHT(L60,255),RIGHT('Disaggregation Records'!$D$3:$D$66,255),0))="","",INDEX('Disaggregation Records'!$H$3:$H$66,MATCH(RIGHT(L60,255),RIGHT('Disaggregation Records'!$D$3:$D$66,255),0))),"")</f>
        <v/>
      </c>
      <c r="Q60" s="206">
        <f t="shared" ref="Q60" si="49">Q58+1</f>
        <v>1426</v>
      </c>
    </row>
    <row r="61" spans="1:17" s="206" customFormat="1" ht="20.149999999999999" customHeight="1" x14ac:dyDescent="0.35">
      <c r="B61" s="614">
        <v>2.2894736842105301</v>
      </c>
      <c r="C61" s="616"/>
      <c r="D61" s="618"/>
      <c r="E61" s="618"/>
      <c r="F61" s="307"/>
      <c r="G61" s="620"/>
      <c r="H61" s="622"/>
      <c r="I61" s="624"/>
      <c r="J61" s="626"/>
      <c r="K61" s="202"/>
      <c r="L61" s="202"/>
      <c r="M61" s="202"/>
      <c r="N61" s="203"/>
      <c r="O61" s="202"/>
      <c r="Q61" s="201"/>
    </row>
    <row r="62" spans="1:17" s="206" customFormat="1" ht="20.149999999999999" customHeight="1" x14ac:dyDescent="0.35">
      <c r="A62" s="201" t="str">
        <f t="shared" ref="A62" ca="1" si="50">INDIRECT("'update Helper'!C"&amp;Q62)</f>
        <v>a1G55000001jxicEAA</v>
      </c>
      <c r="B62" s="613">
        <v>3</v>
      </c>
      <c r="C62" s="615" t="str">
        <f>IFERROR(VLOOKUP(B62,'Impact Indicators - Section B '!$A$9:$AC$68,29,FALSE),"")</f>
        <v/>
      </c>
      <c r="D62" s="617" t="str">
        <f t="shared" ref="D62" si="51">M62</f>
        <v/>
      </c>
      <c r="E62" s="617" t="str">
        <f t="shared" ref="E62" si="52">N62</f>
        <v/>
      </c>
      <c r="F62" s="396"/>
      <c r="G62" s="619" t="str">
        <f ca="1">IF(OR(INDIRECT("'update Helper'!E"&amp;Q62)="",F62&lt;&gt;0,F63&lt;&gt;0),IF(IFERROR((F62/F63),"")="","",(F62/F63)),INDIRECT("'update Helper'!E"&amp;Q62)/100)</f>
        <v/>
      </c>
      <c r="H62" s="621"/>
      <c r="I62" s="623"/>
      <c r="J62" s="625"/>
      <c r="K62" s="201">
        <f>IF(AND(EXACT(C62,C60),C60&lt;&gt;0),K60+1,0)</f>
        <v>26</v>
      </c>
      <c r="L62" s="201" t="str">
        <f>IF(C62&lt;&gt;"",C62&amp;"-"&amp;K62,"")</f>
        <v/>
      </c>
      <c r="M62" s="201" t="str">
        <f t="array" ref="M62">IFERROR(IF(INDEX('Disaggregation Records'!$E$3:$E$66,MATCH(RIGHT(L62,255),RIGHT('Disaggregation Records'!$D$3:$D$66,255),0))="","",INDEX('Disaggregation Records'!$E$3:$E$66,MATCH(RIGHT(L62,255),RIGHT('Disaggregation Records'!$D$3:$D$66,255),0))),"")</f>
        <v/>
      </c>
      <c r="N62" s="18" t="str">
        <f t="array" ref="N62">IFERROR(IF(INDEX('Disaggregation Records'!$F$3:$F$66,MATCH(RIGHT(L62,255),RIGHT('Disaggregation Records'!$D$3:$D$66,255),0))="","",INDEX('Disaggregation Records'!$F$3:$F$66,MATCH(RIGHT(L62,255),RIGHT('Disaggregation Records'!$D$3:$D$66,255),0))),"")</f>
        <v/>
      </c>
      <c r="O62" s="201" t="str">
        <f t="array" ref="O62">IFERROR(IF(INDEX('Disaggregation Records'!$H$3:$H$66,MATCH(RIGHT(L62,255),RIGHT('Disaggregation Records'!$D$3:$D$66,255),0))="","",INDEX('Disaggregation Records'!$H$3:$H$66,MATCH(RIGHT(L62,255),RIGHT('Disaggregation Records'!$D$3:$D$66,255),0))),"")</f>
        <v/>
      </c>
      <c r="P62" s="201"/>
      <c r="Q62" s="206">
        <f t="shared" ref="Q62" si="53">Q60+1</f>
        <v>1427</v>
      </c>
    </row>
    <row r="63" spans="1:17" s="206" customFormat="1" ht="20.149999999999999" customHeight="1" x14ac:dyDescent="0.35">
      <c r="A63" s="201"/>
      <c r="B63" s="614">
        <v>2.2894736842105301</v>
      </c>
      <c r="C63" s="616"/>
      <c r="D63" s="618"/>
      <c r="E63" s="618"/>
      <c r="F63" s="307"/>
      <c r="G63" s="620"/>
      <c r="H63" s="622"/>
      <c r="I63" s="624"/>
      <c r="J63" s="626"/>
      <c r="K63" s="202"/>
      <c r="L63" s="202"/>
      <c r="M63" s="202"/>
      <c r="N63" s="203"/>
      <c r="O63" s="202"/>
      <c r="P63" s="202"/>
      <c r="Q63" s="201"/>
    </row>
    <row r="64" spans="1:17" s="206" customFormat="1" ht="20.149999999999999" customHeight="1" x14ac:dyDescent="0.35">
      <c r="A64" s="201" t="str">
        <f t="shared" ca="1" si="3"/>
        <v>a1G55000001jxidEAA</v>
      </c>
      <c r="B64" s="613">
        <v>3</v>
      </c>
      <c r="C64" s="615" t="str">
        <f>IFERROR(VLOOKUP(B64,'Impact Indicators - Section B '!$A$9:$AC$68,29,FALSE),"")</f>
        <v/>
      </c>
      <c r="D64" s="617" t="str">
        <f t="shared" ref="D64" si="54">M64</f>
        <v/>
      </c>
      <c r="E64" s="617" t="str">
        <f t="shared" ref="E64" si="55">N64</f>
        <v/>
      </c>
      <c r="F64" s="396"/>
      <c r="G64" s="619" t="str">
        <f ca="1">IF(OR(INDIRECT("'update Helper'!E"&amp;Q64)="",F64&lt;&gt;0,F65&lt;&gt;0),IF(IFERROR((F64/F65),"")="","",(F64/F65)),INDIRECT("'update Helper'!E"&amp;Q64)/100)</f>
        <v/>
      </c>
      <c r="H64" s="621"/>
      <c r="I64" s="623"/>
      <c r="J64" s="625"/>
      <c r="K64" s="201">
        <f>IF(AND(EXACT(C64,C62),C62&lt;&gt;0),K62+1,0)</f>
        <v>27</v>
      </c>
      <c r="L64" s="201" t="str">
        <f>IF(C64&lt;&gt;"",C64&amp;"-"&amp;K64,"")</f>
        <v/>
      </c>
      <c r="M64" s="201" t="str">
        <f t="array" ref="M64">IFERROR(IF(INDEX('Disaggregation Records'!$E$3:$E$66,MATCH(RIGHT(L64,255),RIGHT('Disaggregation Records'!$D$3:$D$66,255),0))="","",INDEX('Disaggregation Records'!$E$3:$E$66,MATCH(RIGHT(L64,255),RIGHT('Disaggregation Records'!$D$3:$D$66,255),0))),"")</f>
        <v/>
      </c>
      <c r="N64" s="18" t="str">
        <f t="array" ref="N64">IFERROR(IF(INDEX('Disaggregation Records'!$F$3:$F$66,MATCH(RIGHT(L64,255),RIGHT('Disaggregation Records'!$D$3:$D$66,255),0))="","",INDEX('Disaggregation Records'!$F$3:$F$66,MATCH(RIGHT(L64,255),RIGHT('Disaggregation Records'!$D$3:$D$66,255),0))),"")</f>
        <v/>
      </c>
      <c r="O64" s="201" t="str">
        <f t="array" ref="O64">IFERROR(IF(INDEX('Disaggregation Records'!$H$3:$H$66,MATCH(RIGHT(L64,255),RIGHT('Disaggregation Records'!$D$3:$D$66,255),0))="","",INDEX('Disaggregation Records'!$H$3:$H$66,MATCH(RIGHT(L64,255),RIGHT('Disaggregation Records'!$D$3:$D$66,255),0))),"")</f>
        <v/>
      </c>
      <c r="Q64" s="206">
        <f t="shared" ref="Q64" si="56">Q62+1</f>
        <v>1428</v>
      </c>
    </row>
    <row r="65" spans="1:17" s="206" customFormat="1" ht="20.149999999999999" customHeight="1" x14ac:dyDescent="0.35">
      <c r="B65" s="614">
        <v>2.2894736842105301</v>
      </c>
      <c r="C65" s="616"/>
      <c r="D65" s="618"/>
      <c r="E65" s="618"/>
      <c r="F65" s="307"/>
      <c r="G65" s="620"/>
      <c r="H65" s="622"/>
      <c r="I65" s="624"/>
      <c r="J65" s="626"/>
      <c r="K65" s="202"/>
      <c r="L65" s="202"/>
      <c r="M65" s="202"/>
      <c r="N65" s="203"/>
      <c r="O65" s="202"/>
      <c r="Q65" s="201"/>
    </row>
    <row r="66" spans="1:17" s="206" customFormat="1" ht="20.149999999999999" customHeight="1" x14ac:dyDescent="0.35">
      <c r="A66" s="201" t="str">
        <f t="shared" ref="A66" ca="1" si="57">INDIRECT("'update Helper'!C"&amp;Q66)</f>
        <v>a1G55000001jxieEAA</v>
      </c>
      <c r="B66" s="613">
        <v>3</v>
      </c>
      <c r="C66" s="615" t="str">
        <f>IFERROR(VLOOKUP(B66,'Impact Indicators - Section B '!$A$9:$AC$68,29,FALSE),"")</f>
        <v/>
      </c>
      <c r="D66" s="617" t="str">
        <f t="shared" ref="D66" si="58">M66</f>
        <v/>
      </c>
      <c r="E66" s="617" t="str">
        <f t="shared" ref="E66" si="59">N66</f>
        <v/>
      </c>
      <c r="F66" s="396"/>
      <c r="G66" s="619" t="str">
        <f ca="1">IF(OR(INDIRECT("'update Helper'!E"&amp;Q66)="",F66&lt;&gt;0,F67&lt;&gt;0),IF(IFERROR((F66/F67),"")="","",(F66/F67)),INDIRECT("'update Helper'!E"&amp;Q66)/100)</f>
        <v/>
      </c>
      <c r="H66" s="621"/>
      <c r="I66" s="623"/>
      <c r="J66" s="625"/>
      <c r="K66" s="201">
        <f>IF(AND(EXACT(C66,C64),C64&lt;&gt;0),K64+1,0)</f>
        <v>28</v>
      </c>
      <c r="L66" s="201" t="str">
        <f>IF(C66&lt;&gt;"",C66&amp;"-"&amp;K66,"")</f>
        <v/>
      </c>
      <c r="M66" s="201" t="str">
        <f t="array" ref="M66">IFERROR(IF(INDEX('Disaggregation Records'!$E$3:$E$66,MATCH(RIGHT(L66,255),RIGHT('Disaggregation Records'!$D$3:$D$66,255),0))="","",INDEX('Disaggregation Records'!$E$3:$E$66,MATCH(RIGHT(L66,255),RIGHT('Disaggregation Records'!$D$3:$D$66,255),0))),"")</f>
        <v/>
      </c>
      <c r="N66" s="18" t="str">
        <f t="array" ref="N66">IFERROR(IF(INDEX('Disaggregation Records'!$F$3:$F$66,MATCH(RIGHT(L66,255),RIGHT('Disaggregation Records'!$D$3:$D$66,255),0))="","",INDEX('Disaggregation Records'!$F$3:$F$66,MATCH(RIGHT(L66,255),RIGHT('Disaggregation Records'!$D$3:$D$66,255),0))),"")</f>
        <v/>
      </c>
      <c r="O66" s="201" t="str">
        <f t="array" ref="O66">IFERROR(IF(INDEX('Disaggregation Records'!$H$3:$H$66,MATCH(RIGHT(L66,255),RIGHT('Disaggregation Records'!$D$3:$D$66,255),0))="","",INDEX('Disaggregation Records'!$H$3:$H$66,MATCH(RIGHT(L66,255),RIGHT('Disaggregation Records'!$D$3:$D$66,255),0))),"")</f>
        <v/>
      </c>
      <c r="P66" s="201"/>
      <c r="Q66" s="206">
        <f t="shared" ref="Q66" si="60">Q64+1</f>
        <v>1429</v>
      </c>
    </row>
    <row r="67" spans="1:17" s="206" customFormat="1" ht="20.149999999999999" customHeight="1" x14ac:dyDescent="0.35">
      <c r="A67" s="201"/>
      <c r="B67" s="614">
        <v>2.2894736842105301</v>
      </c>
      <c r="C67" s="616"/>
      <c r="D67" s="618"/>
      <c r="E67" s="618"/>
      <c r="F67" s="307"/>
      <c r="G67" s="620"/>
      <c r="H67" s="622"/>
      <c r="I67" s="624"/>
      <c r="J67" s="626"/>
      <c r="K67" s="202"/>
      <c r="L67" s="202"/>
      <c r="M67" s="202"/>
      <c r="N67" s="203"/>
      <c r="O67" s="202"/>
      <c r="P67" s="202"/>
      <c r="Q67" s="201"/>
    </row>
    <row r="68" spans="1:17" s="206" customFormat="1" ht="20.149999999999999" customHeight="1" x14ac:dyDescent="0.35">
      <c r="A68" s="201" t="str">
        <f t="shared" ca="1" si="3"/>
        <v>a1G55000001jxifEAA</v>
      </c>
      <c r="B68" s="613">
        <v>3</v>
      </c>
      <c r="C68" s="615" t="str">
        <f>IFERROR(VLOOKUP(B68,'Impact Indicators - Section B '!$A$9:$AC$68,29,FALSE),"")</f>
        <v/>
      </c>
      <c r="D68" s="617" t="str">
        <f t="shared" ref="D68" si="61">M68</f>
        <v/>
      </c>
      <c r="E68" s="617" t="str">
        <f t="shared" ref="E68" si="62">N68</f>
        <v/>
      </c>
      <c r="F68" s="396"/>
      <c r="G68" s="619" t="str">
        <f ca="1">IF(OR(INDIRECT("'update Helper'!E"&amp;Q68)="",F68&lt;&gt;0,F69&lt;&gt;0),IF(IFERROR((F68/F69),"")="","",(F68/F69)),INDIRECT("'update Helper'!E"&amp;Q68)/100)</f>
        <v/>
      </c>
      <c r="H68" s="621"/>
      <c r="I68" s="623"/>
      <c r="J68" s="625"/>
      <c r="K68" s="201">
        <f>IF(AND(EXACT(C68,C66),C66&lt;&gt;0),K66+1,0)</f>
        <v>29</v>
      </c>
      <c r="L68" s="201" t="str">
        <f>IF(C68&lt;&gt;"",C68&amp;"-"&amp;K68,"")</f>
        <v/>
      </c>
      <c r="M68" s="201" t="str">
        <f t="array" ref="M68">IFERROR(IF(INDEX('Disaggregation Records'!$E$3:$E$66,MATCH(RIGHT(L68,255),RIGHT('Disaggregation Records'!$D$3:$D$66,255),0))="","",INDEX('Disaggregation Records'!$E$3:$E$66,MATCH(RIGHT(L68,255),RIGHT('Disaggregation Records'!$D$3:$D$66,255),0))),"")</f>
        <v/>
      </c>
      <c r="N68" s="18" t="str">
        <f t="array" ref="N68">IFERROR(IF(INDEX('Disaggregation Records'!$F$3:$F$66,MATCH(RIGHT(L68,255),RIGHT('Disaggregation Records'!$D$3:$D$66,255),0))="","",INDEX('Disaggregation Records'!$F$3:$F$66,MATCH(RIGHT(L68,255),RIGHT('Disaggregation Records'!$D$3:$D$66,255),0))),"")</f>
        <v/>
      </c>
      <c r="O68" s="201" t="str">
        <f t="array" ref="O68">IFERROR(IF(INDEX('Disaggregation Records'!$H$3:$H$66,MATCH(RIGHT(L68,255),RIGHT('Disaggregation Records'!$D$3:$D$66,255),0))="","",INDEX('Disaggregation Records'!$H$3:$H$66,MATCH(RIGHT(L68,255),RIGHT('Disaggregation Records'!$D$3:$D$66,255),0))),"")</f>
        <v/>
      </c>
      <c r="Q68" s="206">
        <f t="shared" ref="Q68" si="63">Q66+1</f>
        <v>1430</v>
      </c>
    </row>
    <row r="69" spans="1:17" s="206" customFormat="1" ht="20.149999999999999" customHeight="1" x14ac:dyDescent="0.35">
      <c r="B69" s="614">
        <v>2.2894736842105301</v>
      </c>
      <c r="C69" s="616"/>
      <c r="D69" s="618"/>
      <c r="E69" s="618"/>
      <c r="F69" s="307"/>
      <c r="G69" s="620"/>
      <c r="H69" s="622"/>
      <c r="I69" s="624"/>
      <c r="J69" s="626"/>
      <c r="K69" s="202"/>
      <c r="L69" s="202"/>
      <c r="M69" s="202"/>
      <c r="N69" s="203"/>
      <c r="O69" s="202"/>
      <c r="Q69" s="201"/>
    </row>
    <row r="70" spans="1:17" s="206" customFormat="1" ht="20.149999999999999" customHeight="1" x14ac:dyDescent="0.35">
      <c r="A70" s="201" t="str">
        <f t="shared" ref="A70" ca="1" si="64">INDIRECT("'update Helper'!C"&amp;Q70)</f>
        <v>a1G55000001jxigEAA</v>
      </c>
      <c r="B70" s="613">
        <v>4</v>
      </c>
      <c r="C70" s="615" t="str">
        <f>IFERROR(VLOOKUP(B70,'Impact Indicators - Section B '!$A$9:$AC$68,29,FALSE),"")</f>
        <v/>
      </c>
      <c r="D70" s="617" t="str">
        <f t="shared" ref="D70" si="65">M70</f>
        <v/>
      </c>
      <c r="E70" s="617" t="str">
        <f t="shared" ref="E70" si="66">N70</f>
        <v/>
      </c>
      <c r="F70" s="396"/>
      <c r="G70" s="619" t="str">
        <f ca="1">IF(OR(INDIRECT("'update Helper'!E"&amp;Q70)="",F70&lt;&gt;0,F71&lt;&gt;0),IF(IFERROR((F70/F71),"")="","",(F70/F71)),INDIRECT("'update Helper'!E"&amp;Q70)/100)</f>
        <v/>
      </c>
      <c r="H70" s="621"/>
      <c r="I70" s="623"/>
      <c r="J70" s="625"/>
      <c r="K70" s="201">
        <f>IF(AND(EXACT(C70,C68),C68&lt;&gt;0),K68+1,0)</f>
        <v>30</v>
      </c>
      <c r="L70" s="201" t="str">
        <f>IF(C70&lt;&gt;"",C70&amp;"-"&amp;K70,"")</f>
        <v/>
      </c>
      <c r="M70" s="201" t="str">
        <f t="array" ref="M70">IFERROR(IF(INDEX('Disaggregation Records'!$E$3:$E$66,MATCH(RIGHT(L70,255),RIGHT('Disaggregation Records'!$D$3:$D$66,255),0))="","",INDEX('Disaggregation Records'!$E$3:$E$66,MATCH(RIGHT(L70,255),RIGHT('Disaggregation Records'!$D$3:$D$66,255),0))),"")</f>
        <v/>
      </c>
      <c r="N70" s="18" t="str">
        <f t="array" ref="N70">IFERROR(IF(INDEX('Disaggregation Records'!$F$3:$F$66,MATCH(RIGHT(L70,255),RIGHT('Disaggregation Records'!$D$3:$D$66,255),0))="","",INDEX('Disaggregation Records'!$F$3:$F$66,MATCH(RIGHT(L70,255),RIGHT('Disaggregation Records'!$D$3:$D$66,255),0))),"")</f>
        <v/>
      </c>
      <c r="O70" s="201" t="str">
        <f t="array" ref="O70">IFERROR(IF(INDEX('Disaggregation Records'!$H$3:$H$66,MATCH(RIGHT(L70,255),RIGHT('Disaggregation Records'!$D$3:$D$66,255),0))="","",INDEX('Disaggregation Records'!$H$3:$H$66,MATCH(RIGHT(L70,255),RIGHT('Disaggregation Records'!$D$3:$D$66,255),0))),"")</f>
        <v/>
      </c>
      <c r="P70" s="201"/>
      <c r="Q70" s="206">
        <f t="shared" ref="Q70" si="67">Q68+1</f>
        <v>1431</v>
      </c>
    </row>
    <row r="71" spans="1:17" s="206" customFormat="1" ht="20.149999999999999" customHeight="1" x14ac:dyDescent="0.35">
      <c r="A71" s="201"/>
      <c r="B71" s="614"/>
      <c r="C71" s="616"/>
      <c r="D71" s="618"/>
      <c r="E71" s="618"/>
      <c r="F71" s="307"/>
      <c r="G71" s="620"/>
      <c r="H71" s="622"/>
      <c r="I71" s="624"/>
      <c r="J71" s="626"/>
      <c r="K71" s="202"/>
      <c r="L71" s="202"/>
      <c r="M71" s="202"/>
      <c r="N71" s="203"/>
      <c r="O71" s="202"/>
      <c r="P71" s="202"/>
      <c r="Q71" s="201"/>
    </row>
    <row r="72" spans="1:17" s="206" customFormat="1" ht="20.149999999999999" customHeight="1" x14ac:dyDescent="0.35">
      <c r="A72" s="201" t="str">
        <f t="shared" ca="1" si="3"/>
        <v>a1G55000001jxihEAA</v>
      </c>
      <c r="B72" s="613">
        <v>4</v>
      </c>
      <c r="C72" s="615" t="str">
        <f>IFERROR(VLOOKUP(B72,'Impact Indicators - Section B '!$A$9:$AC$68,29,FALSE),"")</f>
        <v/>
      </c>
      <c r="D72" s="617" t="str">
        <f t="shared" ref="D72" si="68">M72</f>
        <v/>
      </c>
      <c r="E72" s="617" t="str">
        <f t="shared" ref="E72" si="69">N72</f>
        <v/>
      </c>
      <c r="F72" s="396"/>
      <c r="G72" s="619" t="str">
        <f ca="1">IF(OR(INDIRECT("'update Helper'!E"&amp;Q72)="",F72&lt;&gt;0,F73&lt;&gt;0),IF(IFERROR((F72/F73),"")="","",(F72/F73)),INDIRECT("'update Helper'!E"&amp;Q72)/100)</f>
        <v/>
      </c>
      <c r="H72" s="621"/>
      <c r="I72" s="623"/>
      <c r="J72" s="625"/>
      <c r="K72" s="201">
        <f>IF(AND(EXACT(C72,C70),C70&lt;&gt;0),K70+1,0)</f>
        <v>31</v>
      </c>
      <c r="L72" s="201" t="str">
        <f>IF(C72&lt;&gt;"",C72&amp;"-"&amp;K72,"")</f>
        <v/>
      </c>
      <c r="M72" s="201" t="str">
        <f t="array" ref="M72">IFERROR(IF(INDEX('Disaggregation Records'!$E$3:$E$66,MATCH(RIGHT(L72,255),RIGHT('Disaggregation Records'!$D$3:$D$66,255),0))="","",INDEX('Disaggregation Records'!$E$3:$E$66,MATCH(RIGHT(L72,255),RIGHT('Disaggregation Records'!$D$3:$D$66,255),0))),"")</f>
        <v/>
      </c>
      <c r="N72" s="18" t="str">
        <f t="array" ref="N72">IFERROR(IF(INDEX('Disaggregation Records'!$F$3:$F$66,MATCH(RIGHT(L72,255),RIGHT('Disaggregation Records'!$D$3:$D$66,255),0))="","",INDEX('Disaggregation Records'!$F$3:$F$66,MATCH(RIGHT(L72,255),RIGHT('Disaggregation Records'!$D$3:$D$66,255),0))),"")</f>
        <v/>
      </c>
      <c r="O72" s="201" t="str">
        <f t="array" ref="O72">IFERROR(IF(INDEX('Disaggregation Records'!$H$3:$H$66,MATCH(RIGHT(L72,255),RIGHT('Disaggregation Records'!$D$3:$D$66,255),0))="","",INDEX('Disaggregation Records'!$H$3:$H$66,MATCH(RIGHT(L72,255),RIGHT('Disaggregation Records'!$D$3:$D$66,255),0))),"")</f>
        <v/>
      </c>
      <c r="Q72" s="206">
        <f t="shared" ref="Q72" si="70">Q70+1</f>
        <v>1432</v>
      </c>
    </row>
    <row r="73" spans="1:17" s="206" customFormat="1" ht="20.149999999999999" customHeight="1" x14ac:dyDescent="0.35">
      <c r="B73" s="614"/>
      <c r="C73" s="616"/>
      <c r="D73" s="618"/>
      <c r="E73" s="618"/>
      <c r="F73" s="307"/>
      <c r="G73" s="620"/>
      <c r="H73" s="622"/>
      <c r="I73" s="624"/>
      <c r="J73" s="626"/>
      <c r="K73" s="202"/>
      <c r="L73" s="202"/>
      <c r="M73" s="202"/>
      <c r="N73" s="203"/>
      <c r="O73" s="202"/>
      <c r="Q73" s="201"/>
    </row>
    <row r="74" spans="1:17" s="206" customFormat="1" ht="20.149999999999999" customHeight="1" x14ac:dyDescent="0.35">
      <c r="A74" s="201" t="str">
        <f t="shared" ref="A74" ca="1" si="71">INDIRECT("'update Helper'!C"&amp;Q74)</f>
        <v>a1G55000001jxiiEAA</v>
      </c>
      <c r="B74" s="613">
        <v>4</v>
      </c>
      <c r="C74" s="615" t="str">
        <f>IFERROR(VLOOKUP(B74,'Impact Indicators - Section B '!$A$9:$AC$68,29,FALSE),"")</f>
        <v/>
      </c>
      <c r="D74" s="617" t="str">
        <f t="shared" ref="D74" si="72">M74</f>
        <v/>
      </c>
      <c r="E74" s="617" t="str">
        <f t="shared" ref="E74" si="73">N74</f>
        <v/>
      </c>
      <c r="F74" s="396"/>
      <c r="G74" s="619" t="str">
        <f ca="1">IF(OR(INDIRECT("'update Helper'!E"&amp;Q74)="",F74&lt;&gt;0,F75&lt;&gt;0),IF(IFERROR((F74/F75),"")="","",(F74/F75)),INDIRECT("'update Helper'!E"&amp;Q74)/100)</f>
        <v/>
      </c>
      <c r="H74" s="621"/>
      <c r="I74" s="623"/>
      <c r="J74" s="625"/>
      <c r="K74" s="201">
        <f>IF(AND(EXACT(C74,C72),C72&lt;&gt;0),K72+1,0)</f>
        <v>32</v>
      </c>
      <c r="L74" s="201" t="str">
        <f>IF(C74&lt;&gt;"",C74&amp;"-"&amp;K74,"")</f>
        <v/>
      </c>
      <c r="M74" s="201" t="str">
        <f t="array" ref="M74">IFERROR(IF(INDEX('Disaggregation Records'!$E$3:$E$66,MATCH(RIGHT(L74,255),RIGHT('Disaggregation Records'!$D$3:$D$66,255),0))="","",INDEX('Disaggregation Records'!$E$3:$E$66,MATCH(RIGHT(L74,255),RIGHT('Disaggregation Records'!$D$3:$D$66,255),0))),"")</f>
        <v/>
      </c>
      <c r="N74" s="18" t="str">
        <f t="array" ref="N74">IFERROR(IF(INDEX('Disaggregation Records'!$F$3:$F$66,MATCH(RIGHT(L74,255),RIGHT('Disaggregation Records'!$D$3:$D$66,255),0))="","",INDEX('Disaggregation Records'!$F$3:$F$66,MATCH(RIGHT(L74,255),RIGHT('Disaggregation Records'!$D$3:$D$66,255),0))),"")</f>
        <v/>
      </c>
      <c r="O74" s="201" t="str">
        <f t="array" ref="O74">IFERROR(IF(INDEX('Disaggregation Records'!$H$3:$H$66,MATCH(RIGHT(L74,255),RIGHT('Disaggregation Records'!$D$3:$D$66,255),0))="","",INDEX('Disaggregation Records'!$H$3:$H$66,MATCH(RIGHT(L74,255),RIGHT('Disaggregation Records'!$D$3:$D$66,255),0))),"")</f>
        <v/>
      </c>
      <c r="P74" s="201"/>
      <c r="Q74" s="206">
        <f t="shared" ref="Q74" si="74">Q72+1</f>
        <v>1433</v>
      </c>
    </row>
    <row r="75" spans="1:17" s="206" customFormat="1" ht="20.149999999999999" customHeight="1" x14ac:dyDescent="0.35">
      <c r="A75" s="201"/>
      <c r="B75" s="614"/>
      <c r="C75" s="616"/>
      <c r="D75" s="618"/>
      <c r="E75" s="618"/>
      <c r="F75" s="307"/>
      <c r="G75" s="620"/>
      <c r="H75" s="622"/>
      <c r="I75" s="624"/>
      <c r="J75" s="626"/>
      <c r="K75" s="202"/>
      <c r="L75" s="202"/>
      <c r="M75" s="202"/>
      <c r="N75" s="203"/>
      <c r="O75" s="202"/>
      <c r="P75" s="202"/>
      <c r="Q75" s="201"/>
    </row>
    <row r="76" spans="1:17" s="206" customFormat="1" ht="20.149999999999999" customHeight="1" x14ac:dyDescent="0.35">
      <c r="A76" s="201" t="str">
        <f t="shared" ca="1" si="3"/>
        <v>a1G55000001jxijEAA</v>
      </c>
      <c r="B76" s="613">
        <v>4</v>
      </c>
      <c r="C76" s="615" t="str">
        <f>IFERROR(VLOOKUP(B76,'Impact Indicators - Section B '!$A$9:$AC$68,29,FALSE),"")</f>
        <v/>
      </c>
      <c r="D76" s="617" t="str">
        <f t="shared" ref="D76" si="75">M76</f>
        <v/>
      </c>
      <c r="E76" s="617" t="str">
        <f t="shared" ref="E76" si="76">N76</f>
        <v/>
      </c>
      <c r="F76" s="396"/>
      <c r="G76" s="619" t="str">
        <f ca="1">IF(OR(INDIRECT("'update Helper'!E"&amp;Q76)="",F76&lt;&gt;0,F77&lt;&gt;0),IF(IFERROR((F76/F77),"")="","",(F76/F77)),INDIRECT("'update Helper'!E"&amp;Q76)/100)</f>
        <v/>
      </c>
      <c r="H76" s="621"/>
      <c r="I76" s="623"/>
      <c r="J76" s="625"/>
      <c r="K76" s="201">
        <f>IF(AND(EXACT(C76,C74),C74&lt;&gt;0),K74+1,0)</f>
        <v>33</v>
      </c>
      <c r="L76" s="201" t="str">
        <f>IF(C76&lt;&gt;"",C76&amp;"-"&amp;K76,"")</f>
        <v/>
      </c>
      <c r="M76" s="201" t="str">
        <f t="array" ref="M76">IFERROR(IF(INDEX('Disaggregation Records'!$E$3:$E$66,MATCH(RIGHT(L76,255),RIGHT('Disaggregation Records'!$D$3:$D$66,255),0))="","",INDEX('Disaggregation Records'!$E$3:$E$66,MATCH(RIGHT(L76,255),RIGHT('Disaggregation Records'!$D$3:$D$66,255),0))),"")</f>
        <v/>
      </c>
      <c r="N76" s="18" t="str">
        <f t="array" ref="N76">IFERROR(IF(INDEX('Disaggregation Records'!$F$3:$F$66,MATCH(RIGHT(L76,255),RIGHT('Disaggregation Records'!$D$3:$D$66,255),0))="","",INDEX('Disaggregation Records'!$F$3:$F$66,MATCH(RIGHT(L76,255),RIGHT('Disaggregation Records'!$D$3:$D$66,255),0))),"")</f>
        <v/>
      </c>
      <c r="O76" s="201" t="str">
        <f t="array" ref="O76">IFERROR(IF(INDEX('Disaggregation Records'!$H$3:$H$66,MATCH(RIGHT(L76,255),RIGHT('Disaggregation Records'!$D$3:$D$66,255),0))="","",INDEX('Disaggregation Records'!$H$3:$H$66,MATCH(RIGHT(L76,255),RIGHT('Disaggregation Records'!$D$3:$D$66,255),0))),"")</f>
        <v/>
      </c>
      <c r="Q76" s="206">
        <f t="shared" ref="Q76" si="77">Q74+1</f>
        <v>1434</v>
      </c>
    </row>
    <row r="77" spans="1:17" s="206" customFormat="1" ht="20.149999999999999" customHeight="1" x14ac:dyDescent="0.35">
      <c r="B77" s="614"/>
      <c r="C77" s="616"/>
      <c r="D77" s="618"/>
      <c r="E77" s="618"/>
      <c r="F77" s="307"/>
      <c r="G77" s="620"/>
      <c r="H77" s="622"/>
      <c r="I77" s="624"/>
      <c r="J77" s="626"/>
      <c r="K77" s="202"/>
      <c r="L77" s="202"/>
      <c r="M77" s="202"/>
      <c r="N77" s="203"/>
      <c r="O77" s="202"/>
      <c r="Q77" s="201"/>
    </row>
    <row r="78" spans="1:17" s="206" customFormat="1" ht="20.149999999999999" customHeight="1" x14ac:dyDescent="0.35">
      <c r="A78" s="201" t="str">
        <f t="shared" ref="A78" ca="1" si="78">INDIRECT("'update Helper'!C"&amp;Q78)</f>
        <v>a1G55000001jxikEAA</v>
      </c>
      <c r="B78" s="613">
        <v>4</v>
      </c>
      <c r="C78" s="615" t="str">
        <f>IFERROR(VLOOKUP(B78,'Impact Indicators - Section B '!$A$9:$AC$68,29,FALSE),"")</f>
        <v/>
      </c>
      <c r="D78" s="617" t="str">
        <f t="shared" ref="D78" si="79">M78</f>
        <v/>
      </c>
      <c r="E78" s="617" t="str">
        <f t="shared" ref="E78" si="80">N78</f>
        <v/>
      </c>
      <c r="F78" s="396"/>
      <c r="G78" s="619" t="str">
        <f ca="1">IF(OR(INDIRECT("'update Helper'!E"&amp;Q78)="",F78&lt;&gt;0,F79&lt;&gt;0),IF(IFERROR((F78/F79),"")="","",(F78/F79)),INDIRECT("'update Helper'!E"&amp;Q78)/100)</f>
        <v/>
      </c>
      <c r="H78" s="621"/>
      <c r="I78" s="623"/>
      <c r="J78" s="625"/>
      <c r="K78" s="201">
        <f>IF(AND(EXACT(C78,C76),C76&lt;&gt;0),K76+1,0)</f>
        <v>34</v>
      </c>
      <c r="L78" s="201" t="str">
        <f>IF(C78&lt;&gt;"",C78&amp;"-"&amp;K78,"")</f>
        <v/>
      </c>
      <c r="M78" s="201" t="str">
        <f t="array" ref="M78">IFERROR(IF(INDEX('Disaggregation Records'!$E$3:$E$66,MATCH(RIGHT(L78,255),RIGHT('Disaggregation Records'!$D$3:$D$66,255),0))="","",INDEX('Disaggregation Records'!$E$3:$E$66,MATCH(RIGHT(L78,255),RIGHT('Disaggregation Records'!$D$3:$D$66,255),0))),"")</f>
        <v/>
      </c>
      <c r="N78" s="18" t="str">
        <f t="array" ref="N78">IFERROR(IF(INDEX('Disaggregation Records'!$F$3:$F$66,MATCH(RIGHT(L78,255),RIGHT('Disaggregation Records'!$D$3:$D$66,255),0))="","",INDEX('Disaggregation Records'!$F$3:$F$66,MATCH(RIGHT(L78,255),RIGHT('Disaggregation Records'!$D$3:$D$66,255),0))),"")</f>
        <v/>
      </c>
      <c r="O78" s="201" t="str">
        <f t="array" ref="O78">IFERROR(IF(INDEX('Disaggregation Records'!$H$3:$H$66,MATCH(RIGHT(L78,255),RIGHT('Disaggregation Records'!$D$3:$D$66,255),0))="","",INDEX('Disaggregation Records'!$H$3:$H$66,MATCH(RIGHT(L78,255),RIGHT('Disaggregation Records'!$D$3:$D$66,255),0))),"")</f>
        <v/>
      </c>
      <c r="P78" s="201"/>
      <c r="Q78" s="206">
        <f t="shared" ref="Q78" si="81">Q76+1</f>
        <v>1435</v>
      </c>
    </row>
    <row r="79" spans="1:17" s="206" customFormat="1" ht="20.149999999999999" customHeight="1" x14ac:dyDescent="0.35">
      <c r="A79" s="201"/>
      <c r="B79" s="614"/>
      <c r="C79" s="616"/>
      <c r="D79" s="618"/>
      <c r="E79" s="618"/>
      <c r="F79" s="307"/>
      <c r="G79" s="620"/>
      <c r="H79" s="622"/>
      <c r="I79" s="624"/>
      <c r="J79" s="626"/>
      <c r="K79" s="202"/>
      <c r="L79" s="202"/>
      <c r="M79" s="202"/>
      <c r="N79" s="203"/>
      <c r="O79" s="202"/>
      <c r="P79" s="202"/>
      <c r="Q79" s="201"/>
    </row>
    <row r="80" spans="1:17" s="206" customFormat="1" ht="20.149999999999999" customHeight="1" x14ac:dyDescent="0.35">
      <c r="A80" s="201" t="str">
        <f t="shared" ref="A80:A140" ca="1" si="82">INDIRECT("'update Helper'!C"&amp;Q80)</f>
        <v>a1G55000001jxilEAA</v>
      </c>
      <c r="B80" s="613">
        <v>4</v>
      </c>
      <c r="C80" s="615" t="str">
        <f>IFERROR(VLOOKUP(B80,'Impact Indicators - Section B '!$A$9:$AC$68,29,FALSE),"")</f>
        <v/>
      </c>
      <c r="D80" s="617" t="str">
        <f t="shared" ref="D80" si="83">M80</f>
        <v/>
      </c>
      <c r="E80" s="617" t="str">
        <f t="shared" ref="E80" si="84">N80</f>
        <v/>
      </c>
      <c r="F80" s="396"/>
      <c r="G80" s="619" t="str">
        <f ca="1">IF(OR(INDIRECT("'update Helper'!E"&amp;Q80)="",F80&lt;&gt;0,F81&lt;&gt;0),IF(IFERROR((F80/F81),"")="","",(F80/F81)),INDIRECT("'update Helper'!E"&amp;Q80)/100)</f>
        <v/>
      </c>
      <c r="H80" s="621"/>
      <c r="I80" s="623"/>
      <c r="J80" s="625"/>
      <c r="K80" s="201">
        <f>IF(AND(EXACT(C80,C78),C78&lt;&gt;0),K78+1,0)</f>
        <v>35</v>
      </c>
      <c r="L80" s="201" t="str">
        <f>IF(C80&lt;&gt;"",C80&amp;"-"&amp;K80,"")</f>
        <v/>
      </c>
      <c r="M80" s="201" t="str">
        <f t="array" ref="M80">IFERROR(IF(INDEX('Disaggregation Records'!$E$3:$E$66,MATCH(RIGHT(L80,255),RIGHT('Disaggregation Records'!$D$3:$D$66,255),0))="","",INDEX('Disaggregation Records'!$E$3:$E$66,MATCH(RIGHT(L80,255),RIGHT('Disaggregation Records'!$D$3:$D$66,255),0))),"")</f>
        <v/>
      </c>
      <c r="N80" s="18" t="str">
        <f t="array" ref="N80">IFERROR(IF(INDEX('Disaggregation Records'!$F$3:$F$66,MATCH(RIGHT(L80,255),RIGHT('Disaggregation Records'!$D$3:$D$66,255),0))="","",INDEX('Disaggregation Records'!$F$3:$F$66,MATCH(RIGHT(L80,255),RIGHT('Disaggregation Records'!$D$3:$D$66,255),0))),"")</f>
        <v/>
      </c>
      <c r="O80" s="201" t="str">
        <f t="array" ref="O80">IFERROR(IF(INDEX('Disaggregation Records'!$H$3:$H$66,MATCH(RIGHT(L80,255),RIGHT('Disaggregation Records'!$D$3:$D$66,255),0))="","",INDEX('Disaggregation Records'!$H$3:$H$66,MATCH(RIGHT(L80,255),RIGHT('Disaggregation Records'!$D$3:$D$66,255),0))),"")</f>
        <v/>
      </c>
      <c r="Q80" s="206">
        <f t="shared" ref="Q80" si="85">Q78+1</f>
        <v>1436</v>
      </c>
    </row>
    <row r="81" spans="1:17" s="206" customFormat="1" ht="20.149999999999999" customHeight="1" x14ac:dyDescent="0.35">
      <c r="B81" s="614"/>
      <c r="C81" s="616"/>
      <c r="D81" s="618"/>
      <c r="E81" s="618"/>
      <c r="F81" s="307"/>
      <c r="G81" s="620"/>
      <c r="H81" s="622"/>
      <c r="I81" s="624"/>
      <c r="J81" s="626"/>
      <c r="K81" s="202"/>
      <c r="L81" s="202"/>
      <c r="M81" s="202"/>
      <c r="N81" s="203"/>
      <c r="O81" s="202"/>
      <c r="Q81" s="201"/>
    </row>
    <row r="82" spans="1:17" s="206" customFormat="1" ht="20.149999999999999" customHeight="1" x14ac:dyDescent="0.35">
      <c r="A82" s="201" t="str">
        <f t="shared" ref="A82" ca="1" si="86">INDIRECT("'update Helper'!C"&amp;Q82)</f>
        <v>a1G55000001jximEAA</v>
      </c>
      <c r="B82" s="613">
        <v>4</v>
      </c>
      <c r="C82" s="615" t="str">
        <f>IFERROR(VLOOKUP(B82,'Impact Indicators - Section B '!$A$9:$AC$68,29,FALSE),"")</f>
        <v/>
      </c>
      <c r="D82" s="617" t="str">
        <f t="shared" ref="D82" si="87">M82</f>
        <v/>
      </c>
      <c r="E82" s="617" t="str">
        <f t="shared" ref="E82" si="88">N82</f>
        <v/>
      </c>
      <c r="F82" s="396"/>
      <c r="G82" s="619" t="str">
        <f ca="1">IF(OR(INDIRECT("'update Helper'!E"&amp;Q82)="",F82&lt;&gt;0,F83&lt;&gt;0),IF(IFERROR((F82/F83),"")="","",(F82/F83)),INDIRECT("'update Helper'!E"&amp;Q82)/100)</f>
        <v/>
      </c>
      <c r="H82" s="621"/>
      <c r="I82" s="623"/>
      <c r="J82" s="625"/>
      <c r="K82" s="201">
        <f>IF(AND(EXACT(C82,C80),C80&lt;&gt;0),K80+1,0)</f>
        <v>36</v>
      </c>
      <c r="L82" s="201" t="str">
        <f>IF(C82&lt;&gt;"",C82&amp;"-"&amp;K82,"")</f>
        <v/>
      </c>
      <c r="M82" s="201" t="str">
        <f t="array" ref="M82">IFERROR(IF(INDEX('Disaggregation Records'!$E$3:$E$66,MATCH(RIGHT(L82,255),RIGHT('Disaggregation Records'!$D$3:$D$66,255),0))="","",INDEX('Disaggregation Records'!$E$3:$E$66,MATCH(RIGHT(L82,255),RIGHT('Disaggregation Records'!$D$3:$D$66,255),0))),"")</f>
        <v/>
      </c>
      <c r="N82" s="18" t="str">
        <f t="array" ref="N82">IFERROR(IF(INDEX('Disaggregation Records'!$F$3:$F$66,MATCH(RIGHT(L82,255),RIGHT('Disaggregation Records'!$D$3:$D$66,255),0))="","",INDEX('Disaggregation Records'!$F$3:$F$66,MATCH(RIGHT(L82,255),RIGHT('Disaggregation Records'!$D$3:$D$66,255),0))),"")</f>
        <v/>
      </c>
      <c r="O82" s="201" t="str">
        <f t="array" ref="O82">IFERROR(IF(INDEX('Disaggregation Records'!$H$3:$H$66,MATCH(RIGHT(L82,255),RIGHT('Disaggregation Records'!$D$3:$D$66,255),0))="","",INDEX('Disaggregation Records'!$H$3:$H$66,MATCH(RIGHT(L82,255),RIGHT('Disaggregation Records'!$D$3:$D$66,255),0))),"")</f>
        <v/>
      </c>
      <c r="P82" s="201"/>
      <c r="Q82" s="206">
        <f t="shared" ref="Q82" si="89">Q80+1</f>
        <v>1437</v>
      </c>
    </row>
    <row r="83" spans="1:17" s="206" customFormat="1" ht="20.149999999999999" customHeight="1" x14ac:dyDescent="0.35">
      <c r="A83" s="201"/>
      <c r="B83" s="614"/>
      <c r="C83" s="616"/>
      <c r="D83" s="618"/>
      <c r="E83" s="618"/>
      <c r="F83" s="307"/>
      <c r="G83" s="620"/>
      <c r="H83" s="622"/>
      <c r="I83" s="624"/>
      <c r="J83" s="626"/>
      <c r="K83" s="202"/>
      <c r="L83" s="202"/>
      <c r="M83" s="202"/>
      <c r="N83" s="203"/>
      <c r="O83" s="202"/>
      <c r="P83" s="202"/>
      <c r="Q83" s="201"/>
    </row>
    <row r="84" spans="1:17" s="206" customFormat="1" ht="20.149999999999999" customHeight="1" x14ac:dyDescent="0.35">
      <c r="A84" s="201" t="str">
        <f t="shared" ca="1" si="82"/>
        <v>a1G55000001jxinEAA</v>
      </c>
      <c r="B84" s="613">
        <v>4</v>
      </c>
      <c r="C84" s="615" t="str">
        <f>IFERROR(VLOOKUP(B84,'Impact Indicators - Section B '!$A$9:$AC$68,29,FALSE),"")</f>
        <v/>
      </c>
      <c r="D84" s="617" t="str">
        <f t="shared" ref="D84" si="90">M84</f>
        <v/>
      </c>
      <c r="E84" s="617" t="str">
        <f t="shared" ref="E84" si="91">N84</f>
        <v/>
      </c>
      <c r="F84" s="396"/>
      <c r="G84" s="619" t="str">
        <f ca="1">IF(OR(INDIRECT("'update Helper'!E"&amp;Q84)="",F84&lt;&gt;0,F85&lt;&gt;0),IF(IFERROR((F84/F85),"")="","",(F84/F85)),INDIRECT("'update Helper'!E"&amp;Q84)/100)</f>
        <v/>
      </c>
      <c r="H84" s="621"/>
      <c r="I84" s="623"/>
      <c r="J84" s="625"/>
      <c r="K84" s="201">
        <f>IF(AND(EXACT(C84,C82),C82&lt;&gt;0),K82+1,0)</f>
        <v>37</v>
      </c>
      <c r="L84" s="201" t="str">
        <f>IF(C84&lt;&gt;"",C84&amp;"-"&amp;K84,"")</f>
        <v/>
      </c>
      <c r="M84" s="201" t="str">
        <f t="array" ref="M84">IFERROR(IF(INDEX('Disaggregation Records'!$E$3:$E$66,MATCH(RIGHT(L84,255),RIGHT('Disaggregation Records'!$D$3:$D$66,255),0))="","",INDEX('Disaggregation Records'!$E$3:$E$66,MATCH(RIGHT(L84,255),RIGHT('Disaggregation Records'!$D$3:$D$66,255),0))),"")</f>
        <v/>
      </c>
      <c r="N84" s="18" t="str">
        <f t="array" ref="N84">IFERROR(IF(INDEX('Disaggregation Records'!$F$3:$F$66,MATCH(RIGHT(L84,255),RIGHT('Disaggregation Records'!$D$3:$D$66,255),0))="","",INDEX('Disaggregation Records'!$F$3:$F$66,MATCH(RIGHT(L84,255),RIGHT('Disaggregation Records'!$D$3:$D$66,255),0))),"")</f>
        <v/>
      </c>
      <c r="O84" s="201" t="str">
        <f t="array" ref="O84">IFERROR(IF(INDEX('Disaggregation Records'!$H$3:$H$66,MATCH(RIGHT(L84,255),RIGHT('Disaggregation Records'!$D$3:$D$66,255),0))="","",INDEX('Disaggregation Records'!$H$3:$H$66,MATCH(RIGHT(L84,255),RIGHT('Disaggregation Records'!$D$3:$D$66,255),0))),"")</f>
        <v/>
      </c>
      <c r="Q84" s="206">
        <f t="shared" ref="Q84" si="92">Q82+1</f>
        <v>1438</v>
      </c>
    </row>
    <row r="85" spans="1:17" s="206" customFormat="1" ht="20.149999999999999" customHeight="1" x14ac:dyDescent="0.35">
      <c r="B85" s="614"/>
      <c r="C85" s="616"/>
      <c r="D85" s="618"/>
      <c r="E85" s="618"/>
      <c r="F85" s="307"/>
      <c r="G85" s="620"/>
      <c r="H85" s="622"/>
      <c r="I85" s="624"/>
      <c r="J85" s="626"/>
      <c r="K85" s="202"/>
      <c r="L85" s="202"/>
      <c r="M85" s="202"/>
      <c r="N85" s="203"/>
      <c r="O85" s="202"/>
      <c r="Q85" s="201"/>
    </row>
    <row r="86" spans="1:17" s="206" customFormat="1" ht="20.149999999999999" customHeight="1" x14ac:dyDescent="0.35">
      <c r="A86" s="201" t="str">
        <f t="shared" ref="A86" ca="1" si="93">INDIRECT("'update Helper'!C"&amp;Q86)</f>
        <v>a1G55000001jxioEAA</v>
      </c>
      <c r="B86" s="613">
        <v>4</v>
      </c>
      <c r="C86" s="615" t="str">
        <f>IFERROR(VLOOKUP(B86,'Impact Indicators - Section B '!$A$9:$AC$68,29,FALSE),"")</f>
        <v/>
      </c>
      <c r="D86" s="617" t="str">
        <f t="shared" ref="D86" si="94">M86</f>
        <v/>
      </c>
      <c r="E86" s="617" t="str">
        <f t="shared" ref="E86" si="95">N86</f>
        <v/>
      </c>
      <c r="F86" s="396"/>
      <c r="G86" s="619" t="str">
        <f ca="1">IF(OR(INDIRECT("'update Helper'!E"&amp;Q86)="",F86&lt;&gt;0,F87&lt;&gt;0),IF(IFERROR((F86/F87),"")="","",(F86/F87)),INDIRECT("'update Helper'!E"&amp;Q86)/100)</f>
        <v/>
      </c>
      <c r="H86" s="621"/>
      <c r="I86" s="623"/>
      <c r="J86" s="625"/>
      <c r="K86" s="201">
        <f>IF(AND(EXACT(C86,C84),C84&lt;&gt;0),K84+1,0)</f>
        <v>38</v>
      </c>
      <c r="L86" s="201" t="str">
        <f>IF(C86&lt;&gt;"",C86&amp;"-"&amp;K86,"")</f>
        <v/>
      </c>
      <c r="M86" s="201" t="str">
        <f t="array" ref="M86">IFERROR(IF(INDEX('Disaggregation Records'!$E$3:$E$66,MATCH(RIGHT(L86,255),RIGHT('Disaggregation Records'!$D$3:$D$66,255),0))="","",INDEX('Disaggregation Records'!$E$3:$E$66,MATCH(RIGHT(L86,255),RIGHT('Disaggregation Records'!$D$3:$D$66,255),0))),"")</f>
        <v/>
      </c>
      <c r="N86" s="18" t="str">
        <f t="array" ref="N86">IFERROR(IF(INDEX('Disaggregation Records'!$F$3:$F$66,MATCH(RIGHT(L86,255),RIGHT('Disaggregation Records'!$D$3:$D$66,255),0))="","",INDEX('Disaggregation Records'!$F$3:$F$66,MATCH(RIGHT(L86,255),RIGHT('Disaggregation Records'!$D$3:$D$66,255),0))),"")</f>
        <v/>
      </c>
      <c r="O86" s="201" t="str">
        <f t="array" ref="O86">IFERROR(IF(INDEX('Disaggregation Records'!$H$3:$H$66,MATCH(RIGHT(L86,255),RIGHT('Disaggregation Records'!$D$3:$D$66,255),0))="","",INDEX('Disaggregation Records'!$H$3:$H$66,MATCH(RIGHT(L86,255),RIGHT('Disaggregation Records'!$D$3:$D$66,255),0))),"")</f>
        <v/>
      </c>
      <c r="P86" s="201"/>
      <c r="Q86" s="206">
        <f t="shared" ref="Q86" si="96">Q84+1</f>
        <v>1439</v>
      </c>
    </row>
    <row r="87" spans="1:17" s="206" customFormat="1" ht="20.149999999999999" customHeight="1" x14ac:dyDescent="0.35">
      <c r="A87" s="201"/>
      <c r="B87" s="614"/>
      <c r="C87" s="616"/>
      <c r="D87" s="618"/>
      <c r="E87" s="618"/>
      <c r="F87" s="307"/>
      <c r="G87" s="620"/>
      <c r="H87" s="622"/>
      <c r="I87" s="624"/>
      <c r="J87" s="626"/>
      <c r="K87" s="202"/>
      <c r="L87" s="202"/>
      <c r="M87" s="202"/>
      <c r="N87" s="203"/>
      <c r="O87" s="202"/>
      <c r="P87" s="202"/>
      <c r="Q87" s="201"/>
    </row>
    <row r="88" spans="1:17" s="206" customFormat="1" ht="20.149999999999999" customHeight="1" x14ac:dyDescent="0.35">
      <c r="A88" s="201" t="str">
        <f t="shared" ca="1" si="82"/>
        <v>a1G55000001jxipEAA</v>
      </c>
      <c r="B88" s="613">
        <v>4</v>
      </c>
      <c r="C88" s="615" t="str">
        <f>IFERROR(VLOOKUP(B88,'Impact Indicators - Section B '!$A$9:$AC$68,29,FALSE),"")</f>
        <v/>
      </c>
      <c r="D88" s="617" t="str">
        <f t="shared" ref="D88" si="97">M88</f>
        <v/>
      </c>
      <c r="E88" s="617" t="str">
        <f t="shared" ref="E88" si="98">N88</f>
        <v/>
      </c>
      <c r="F88" s="396"/>
      <c r="G88" s="619" t="str">
        <f ca="1">IF(OR(INDIRECT("'update Helper'!E"&amp;Q88)="",F88&lt;&gt;0,F89&lt;&gt;0),IF(IFERROR((F88/F89),"")="","",(F88/F89)),INDIRECT("'update Helper'!E"&amp;Q88)/100)</f>
        <v/>
      </c>
      <c r="H88" s="621"/>
      <c r="I88" s="623"/>
      <c r="J88" s="625"/>
      <c r="K88" s="201">
        <f>IF(AND(EXACT(C88,C86),C86&lt;&gt;0),K86+1,0)</f>
        <v>39</v>
      </c>
      <c r="L88" s="201" t="str">
        <f>IF(C88&lt;&gt;"",C88&amp;"-"&amp;K88,"")</f>
        <v/>
      </c>
      <c r="M88" s="201" t="str">
        <f t="array" ref="M88">IFERROR(IF(INDEX('Disaggregation Records'!$E$3:$E$66,MATCH(RIGHT(L88,255),RIGHT('Disaggregation Records'!$D$3:$D$66,255),0))="","",INDEX('Disaggregation Records'!$E$3:$E$66,MATCH(RIGHT(L88,255),RIGHT('Disaggregation Records'!$D$3:$D$66,255),0))),"")</f>
        <v/>
      </c>
      <c r="N88" s="18" t="str">
        <f t="array" ref="N88">IFERROR(IF(INDEX('Disaggregation Records'!$F$3:$F$66,MATCH(RIGHT(L88,255),RIGHT('Disaggregation Records'!$D$3:$D$66,255),0))="","",INDEX('Disaggregation Records'!$F$3:$F$66,MATCH(RIGHT(L88,255),RIGHT('Disaggregation Records'!$D$3:$D$66,255),0))),"")</f>
        <v/>
      </c>
      <c r="O88" s="201" t="str">
        <f t="array" ref="O88">IFERROR(IF(INDEX('Disaggregation Records'!$H$3:$H$66,MATCH(RIGHT(L88,255),RIGHT('Disaggregation Records'!$D$3:$D$66,255),0))="","",INDEX('Disaggregation Records'!$H$3:$H$66,MATCH(RIGHT(L88,255),RIGHT('Disaggregation Records'!$D$3:$D$66,255),0))),"")</f>
        <v/>
      </c>
      <c r="Q88" s="206">
        <f t="shared" ref="Q88" si="99">Q86+1</f>
        <v>1440</v>
      </c>
    </row>
    <row r="89" spans="1:17" s="206" customFormat="1" ht="20.149999999999999" customHeight="1" x14ac:dyDescent="0.35">
      <c r="B89" s="614"/>
      <c r="C89" s="616"/>
      <c r="D89" s="618"/>
      <c r="E89" s="618"/>
      <c r="F89" s="307"/>
      <c r="G89" s="620"/>
      <c r="H89" s="622"/>
      <c r="I89" s="624"/>
      <c r="J89" s="626"/>
      <c r="K89" s="202"/>
      <c r="L89" s="202"/>
      <c r="M89" s="202"/>
      <c r="N89" s="203"/>
      <c r="O89" s="202"/>
      <c r="Q89" s="201"/>
    </row>
    <row r="90" spans="1:17" s="206" customFormat="1" ht="20.149999999999999" customHeight="1" x14ac:dyDescent="0.35">
      <c r="A90" s="201" t="str">
        <f t="shared" ref="A90" ca="1" si="100">INDIRECT("'update Helper'!C"&amp;Q90)</f>
        <v>a1G55000001jxiqEAA</v>
      </c>
      <c r="B90" s="613">
        <v>5</v>
      </c>
      <c r="C90" s="615" t="str">
        <f>IFERROR(VLOOKUP(B90,'Impact Indicators - Section B '!$A$9:$AC$68,29,FALSE),"")</f>
        <v/>
      </c>
      <c r="D90" s="617" t="str">
        <f t="shared" ref="D90" si="101">M90</f>
        <v/>
      </c>
      <c r="E90" s="617" t="str">
        <f t="shared" ref="E90" si="102">N90</f>
        <v/>
      </c>
      <c r="F90" s="396"/>
      <c r="G90" s="619" t="str">
        <f ca="1">IF(OR(INDIRECT("'update Helper'!E"&amp;Q90)="",F90&lt;&gt;0,F91&lt;&gt;0),IF(IFERROR((F90/F91),"")="","",(F90/F91)),INDIRECT("'update Helper'!E"&amp;Q90)/100)</f>
        <v/>
      </c>
      <c r="H90" s="621"/>
      <c r="I90" s="623"/>
      <c r="J90" s="625"/>
      <c r="K90" s="201">
        <f>IF(AND(EXACT(C90,C88),C88&lt;&gt;0),K88+1,0)</f>
        <v>40</v>
      </c>
      <c r="L90" s="201" t="str">
        <f>IF(C90&lt;&gt;"",C90&amp;"-"&amp;K90,"")</f>
        <v/>
      </c>
      <c r="M90" s="201" t="str">
        <f t="array" ref="M90">IFERROR(IF(INDEX('Disaggregation Records'!$E$3:$E$66,MATCH(RIGHT(L90,255),RIGHT('Disaggregation Records'!$D$3:$D$66,255),0))="","",INDEX('Disaggregation Records'!$E$3:$E$66,MATCH(RIGHT(L90,255),RIGHT('Disaggregation Records'!$D$3:$D$66,255),0))),"")</f>
        <v/>
      </c>
      <c r="N90" s="18" t="str">
        <f t="array" ref="N90">IFERROR(IF(INDEX('Disaggregation Records'!$F$3:$F$66,MATCH(RIGHT(L90,255),RIGHT('Disaggregation Records'!$D$3:$D$66,255),0))="","",INDEX('Disaggregation Records'!$F$3:$F$66,MATCH(RIGHT(L90,255),RIGHT('Disaggregation Records'!$D$3:$D$66,255),0))),"")</f>
        <v/>
      </c>
      <c r="O90" s="201" t="str">
        <f t="array" ref="O90">IFERROR(IF(INDEX('Disaggregation Records'!$H$3:$H$66,MATCH(RIGHT(L90,255),RIGHT('Disaggregation Records'!$D$3:$D$66,255),0))="","",INDEX('Disaggregation Records'!$H$3:$H$66,MATCH(RIGHT(L90,255),RIGHT('Disaggregation Records'!$D$3:$D$66,255),0))),"")</f>
        <v/>
      </c>
      <c r="P90" s="201"/>
      <c r="Q90" s="206">
        <f t="shared" ref="Q90" si="103">Q88+1</f>
        <v>1441</v>
      </c>
    </row>
    <row r="91" spans="1:17" s="206" customFormat="1" ht="20.149999999999999" customHeight="1" x14ac:dyDescent="0.35">
      <c r="A91" s="201"/>
      <c r="B91" s="614">
        <v>3.7556390977443699</v>
      </c>
      <c r="C91" s="616"/>
      <c r="D91" s="618"/>
      <c r="E91" s="618"/>
      <c r="F91" s="307"/>
      <c r="G91" s="620"/>
      <c r="H91" s="622"/>
      <c r="I91" s="624"/>
      <c r="J91" s="626"/>
      <c r="K91" s="202"/>
      <c r="L91" s="202"/>
      <c r="M91" s="202"/>
      <c r="N91" s="203"/>
      <c r="O91" s="202"/>
      <c r="P91" s="202"/>
      <c r="Q91" s="201"/>
    </row>
    <row r="92" spans="1:17" s="206" customFormat="1" ht="20.149999999999999" customHeight="1" x14ac:dyDescent="0.35">
      <c r="A92" s="201" t="str">
        <f t="shared" ca="1" si="82"/>
        <v>a1G55000001jxirEAA</v>
      </c>
      <c r="B92" s="613">
        <v>5</v>
      </c>
      <c r="C92" s="615" t="str">
        <f>IFERROR(VLOOKUP(B92,'Impact Indicators - Section B '!$A$9:$AC$68,29,FALSE),"")</f>
        <v/>
      </c>
      <c r="D92" s="617" t="str">
        <f t="shared" ref="D92" si="104">M92</f>
        <v/>
      </c>
      <c r="E92" s="617" t="str">
        <f t="shared" ref="E92" si="105">N92</f>
        <v/>
      </c>
      <c r="F92" s="396"/>
      <c r="G92" s="619" t="str">
        <f ca="1">IF(OR(INDIRECT("'update Helper'!E"&amp;Q92)="",F92&lt;&gt;0,F93&lt;&gt;0),IF(IFERROR((F92/F93),"")="","",(F92/F93)),INDIRECT("'update Helper'!E"&amp;Q92)/100)</f>
        <v/>
      </c>
      <c r="H92" s="621"/>
      <c r="I92" s="623"/>
      <c r="J92" s="625"/>
      <c r="K92" s="201">
        <f>IF(AND(EXACT(C92,C90),C90&lt;&gt;0),K90+1,0)</f>
        <v>41</v>
      </c>
      <c r="L92" s="201" t="str">
        <f>IF(C92&lt;&gt;"",C92&amp;"-"&amp;K92,"")</f>
        <v/>
      </c>
      <c r="M92" s="201" t="str">
        <f t="array" ref="M92">IFERROR(IF(INDEX('Disaggregation Records'!$E$3:$E$66,MATCH(RIGHT(L92,255),RIGHT('Disaggregation Records'!$D$3:$D$66,255),0))="","",INDEX('Disaggregation Records'!$E$3:$E$66,MATCH(RIGHT(L92,255),RIGHT('Disaggregation Records'!$D$3:$D$66,255),0))),"")</f>
        <v/>
      </c>
      <c r="N92" s="18" t="str">
        <f t="array" ref="N92">IFERROR(IF(INDEX('Disaggregation Records'!$F$3:$F$66,MATCH(RIGHT(L92,255),RIGHT('Disaggregation Records'!$D$3:$D$66,255),0))="","",INDEX('Disaggregation Records'!$F$3:$F$66,MATCH(RIGHT(L92,255),RIGHT('Disaggregation Records'!$D$3:$D$66,255),0))),"")</f>
        <v/>
      </c>
      <c r="O92" s="201" t="str">
        <f t="array" ref="O92">IFERROR(IF(INDEX('Disaggregation Records'!$H$3:$H$66,MATCH(RIGHT(L92,255),RIGHT('Disaggregation Records'!$D$3:$D$66,255),0))="","",INDEX('Disaggregation Records'!$H$3:$H$66,MATCH(RIGHT(L92,255),RIGHT('Disaggregation Records'!$D$3:$D$66,255),0))),"")</f>
        <v/>
      </c>
      <c r="Q92" s="206">
        <f t="shared" ref="Q92" si="106">Q90+1</f>
        <v>1442</v>
      </c>
    </row>
    <row r="93" spans="1:17" s="206" customFormat="1" ht="20.149999999999999" customHeight="1" x14ac:dyDescent="0.35">
      <c r="B93" s="614">
        <v>3.7556390977443699</v>
      </c>
      <c r="C93" s="616"/>
      <c r="D93" s="618"/>
      <c r="E93" s="618"/>
      <c r="F93" s="307"/>
      <c r="G93" s="620"/>
      <c r="H93" s="622"/>
      <c r="I93" s="624"/>
      <c r="J93" s="626"/>
      <c r="K93" s="202"/>
      <c r="L93" s="202"/>
      <c r="M93" s="202"/>
      <c r="N93" s="203"/>
      <c r="O93" s="202"/>
      <c r="Q93" s="201"/>
    </row>
    <row r="94" spans="1:17" s="206" customFormat="1" ht="20.149999999999999" customHeight="1" x14ac:dyDescent="0.35">
      <c r="A94" s="201" t="str">
        <f t="shared" ref="A94" ca="1" si="107">INDIRECT("'update Helper'!C"&amp;Q94)</f>
        <v>a1G55000001jxisEAA</v>
      </c>
      <c r="B94" s="613">
        <v>5</v>
      </c>
      <c r="C94" s="615" t="str">
        <f>IFERROR(VLOOKUP(B94,'Impact Indicators - Section B '!$A$9:$AC$68,29,FALSE),"")</f>
        <v/>
      </c>
      <c r="D94" s="617" t="str">
        <f t="shared" ref="D94" si="108">M94</f>
        <v/>
      </c>
      <c r="E94" s="617" t="str">
        <f t="shared" ref="E94" si="109">N94</f>
        <v/>
      </c>
      <c r="F94" s="396"/>
      <c r="G94" s="619" t="str">
        <f ca="1">IF(OR(INDIRECT("'update Helper'!E"&amp;Q94)="",F94&lt;&gt;0,F95&lt;&gt;0),IF(IFERROR((F94/F95),"")="","",(F94/F95)),INDIRECT("'update Helper'!E"&amp;Q94)/100)</f>
        <v/>
      </c>
      <c r="H94" s="621"/>
      <c r="I94" s="623"/>
      <c r="J94" s="625"/>
      <c r="K94" s="201">
        <f>IF(AND(EXACT(C94,C92),C92&lt;&gt;0),K92+1,0)</f>
        <v>42</v>
      </c>
      <c r="L94" s="201" t="str">
        <f>IF(C94&lt;&gt;"",C94&amp;"-"&amp;K94,"")</f>
        <v/>
      </c>
      <c r="M94" s="201" t="str">
        <f t="array" ref="M94">IFERROR(IF(INDEX('Disaggregation Records'!$E$3:$E$66,MATCH(RIGHT(L94,255),RIGHT('Disaggregation Records'!$D$3:$D$66,255),0))="","",INDEX('Disaggregation Records'!$E$3:$E$66,MATCH(RIGHT(L94,255),RIGHT('Disaggregation Records'!$D$3:$D$66,255),0))),"")</f>
        <v/>
      </c>
      <c r="N94" s="18" t="str">
        <f t="array" ref="N94">IFERROR(IF(INDEX('Disaggregation Records'!$F$3:$F$66,MATCH(RIGHT(L94,255),RIGHT('Disaggregation Records'!$D$3:$D$66,255),0))="","",INDEX('Disaggregation Records'!$F$3:$F$66,MATCH(RIGHT(L94,255),RIGHT('Disaggregation Records'!$D$3:$D$66,255),0))),"")</f>
        <v/>
      </c>
      <c r="O94" s="201" t="str">
        <f t="array" ref="O94">IFERROR(IF(INDEX('Disaggregation Records'!$H$3:$H$66,MATCH(RIGHT(L94,255),RIGHT('Disaggregation Records'!$D$3:$D$66,255),0))="","",INDEX('Disaggregation Records'!$H$3:$H$66,MATCH(RIGHT(L94,255),RIGHT('Disaggregation Records'!$D$3:$D$66,255),0))),"")</f>
        <v/>
      </c>
      <c r="P94" s="201"/>
      <c r="Q94" s="206">
        <f t="shared" ref="Q94" si="110">Q92+1</f>
        <v>1443</v>
      </c>
    </row>
    <row r="95" spans="1:17" s="206" customFormat="1" ht="20.149999999999999" customHeight="1" x14ac:dyDescent="0.35">
      <c r="A95" s="201"/>
      <c r="B95" s="614">
        <v>3.7556390977443699</v>
      </c>
      <c r="C95" s="616"/>
      <c r="D95" s="618"/>
      <c r="E95" s="618"/>
      <c r="F95" s="307"/>
      <c r="G95" s="620"/>
      <c r="H95" s="622"/>
      <c r="I95" s="624"/>
      <c r="J95" s="626"/>
      <c r="K95" s="202"/>
      <c r="L95" s="202"/>
      <c r="M95" s="202"/>
      <c r="N95" s="203"/>
      <c r="O95" s="202"/>
      <c r="P95" s="202"/>
      <c r="Q95" s="201"/>
    </row>
    <row r="96" spans="1:17" s="206" customFormat="1" ht="20.149999999999999" customHeight="1" x14ac:dyDescent="0.35">
      <c r="A96" s="201" t="str">
        <f t="shared" ca="1" si="82"/>
        <v>a1G55000001jxitEAA</v>
      </c>
      <c r="B96" s="613">
        <v>5</v>
      </c>
      <c r="C96" s="615" t="str">
        <f>IFERROR(VLOOKUP(B96,'Impact Indicators - Section B '!$A$9:$AC$68,29,FALSE),"")</f>
        <v/>
      </c>
      <c r="D96" s="617" t="str">
        <f t="shared" ref="D96" si="111">M96</f>
        <v/>
      </c>
      <c r="E96" s="617" t="str">
        <f t="shared" ref="E96" si="112">N96</f>
        <v/>
      </c>
      <c r="F96" s="396"/>
      <c r="G96" s="619" t="str">
        <f ca="1">IF(OR(INDIRECT("'update Helper'!E"&amp;Q96)="",F96&lt;&gt;0,F97&lt;&gt;0),IF(IFERROR((F96/F97),"")="","",(F96/F97)),INDIRECT("'update Helper'!E"&amp;Q96)/100)</f>
        <v/>
      </c>
      <c r="H96" s="621"/>
      <c r="I96" s="623"/>
      <c r="J96" s="625"/>
      <c r="K96" s="201">
        <f>IF(AND(EXACT(C96,C94),C94&lt;&gt;0),K94+1,0)</f>
        <v>43</v>
      </c>
      <c r="L96" s="201" t="str">
        <f>IF(C96&lt;&gt;"",C96&amp;"-"&amp;K96,"")</f>
        <v/>
      </c>
      <c r="M96" s="201" t="str">
        <f t="array" ref="M96">IFERROR(IF(INDEX('Disaggregation Records'!$E$3:$E$66,MATCH(RIGHT(L96,255),RIGHT('Disaggregation Records'!$D$3:$D$66,255),0))="","",INDEX('Disaggregation Records'!$E$3:$E$66,MATCH(RIGHT(L96,255),RIGHT('Disaggregation Records'!$D$3:$D$66,255),0))),"")</f>
        <v/>
      </c>
      <c r="N96" s="18" t="str">
        <f t="array" ref="N96">IFERROR(IF(INDEX('Disaggregation Records'!$F$3:$F$66,MATCH(RIGHT(L96,255),RIGHT('Disaggregation Records'!$D$3:$D$66,255),0))="","",INDEX('Disaggregation Records'!$F$3:$F$66,MATCH(RIGHT(L96,255),RIGHT('Disaggregation Records'!$D$3:$D$66,255),0))),"")</f>
        <v/>
      </c>
      <c r="O96" s="201" t="str">
        <f t="array" ref="O96">IFERROR(IF(INDEX('Disaggregation Records'!$H$3:$H$66,MATCH(RIGHT(L96,255),RIGHT('Disaggregation Records'!$D$3:$D$66,255),0))="","",INDEX('Disaggregation Records'!$H$3:$H$66,MATCH(RIGHT(L96,255),RIGHT('Disaggregation Records'!$D$3:$D$66,255),0))),"")</f>
        <v/>
      </c>
      <c r="Q96" s="206">
        <f t="shared" ref="Q96" si="113">Q94+1</f>
        <v>1444</v>
      </c>
    </row>
    <row r="97" spans="1:17" s="206" customFormat="1" ht="20.149999999999999" customHeight="1" x14ac:dyDescent="0.35">
      <c r="B97" s="614">
        <v>3.7556390977443699</v>
      </c>
      <c r="C97" s="616"/>
      <c r="D97" s="618"/>
      <c r="E97" s="618"/>
      <c r="F97" s="307"/>
      <c r="G97" s="620"/>
      <c r="H97" s="622"/>
      <c r="I97" s="624"/>
      <c r="J97" s="626"/>
      <c r="K97" s="202"/>
      <c r="L97" s="202"/>
      <c r="M97" s="202"/>
      <c r="N97" s="203"/>
      <c r="O97" s="202"/>
      <c r="Q97" s="201"/>
    </row>
    <row r="98" spans="1:17" s="206" customFormat="1" ht="20.149999999999999" customHeight="1" x14ac:dyDescent="0.35">
      <c r="A98" s="201" t="str">
        <f t="shared" ref="A98" ca="1" si="114">INDIRECT("'update Helper'!C"&amp;Q98)</f>
        <v>a1G55000001jxiuEAA</v>
      </c>
      <c r="B98" s="613">
        <v>5</v>
      </c>
      <c r="C98" s="615" t="str">
        <f>IFERROR(VLOOKUP(B98,'Impact Indicators - Section B '!$A$9:$AC$68,29,FALSE),"")</f>
        <v/>
      </c>
      <c r="D98" s="617" t="str">
        <f t="shared" ref="D98" si="115">M98</f>
        <v/>
      </c>
      <c r="E98" s="617" t="str">
        <f t="shared" ref="E98" si="116">N98</f>
        <v/>
      </c>
      <c r="F98" s="396"/>
      <c r="G98" s="619" t="str">
        <f ca="1">IF(OR(INDIRECT("'update Helper'!E"&amp;Q98)="",F98&lt;&gt;0,F99&lt;&gt;0),IF(IFERROR((F98/F99),"")="","",(F98/F99)),INDIRECT("'update Helper'!E"&amp;Q98)/100)</f>
        <v/>
      </c>
      <c r="H98" s="621"/>
      <c r="I98" s="623"/>
      <c r="J98" s="625"/>
      <c r="K98" s="201">
        <f>IF(AND(EXACT(C98,C96),C96&lt;&gt;0),K96+1,0)</f>
        <v>44</v>
      </c>
      <c r="L98" s="201" t="str">
        <f>IF(C98&lt;&gt;"",C98&amp;"-"&amp;K98,"")</f>
        <v/>
      </c>
      <c r="M98" s="201" t="str">
        <f t="array" ref="M98">IFERROR(IF(INDEX('Disaggregation Records'!$E$3:$E$66,MATCH(RIGHT(L98,255),RIGHT('Disaggregation Records'!$D$3:$D$66,255),0))="","",INDEX('Disaggregation Records'!$E$3:$E$66,MATCH(RIGHT(L98,255),RIGHT('Disaggregation Records'!$D$3:$D$66,255),0))),"")</f>
        <v/>
      </c>
      <c r="N98" s="18" t="str">
        <f t="array" ref="N98">IFERROR(IF(INDEX('Disaggregation Records'!$F$3:$F$66,MATCH(RIGHT(L98,255),RIGHT('Disaggregation Records'!$D$3:$D$66,255),0))="","",INDEX('Disaggregation Records'!$F$3:$F$66,MATCH(RIGHT(L98,255),RIGHT('Disaggregation Records'!$D$3:$D$66,255),0))),"")</f>
        <v/>
      </c>
      <c r="O98" s="201" t="str">
        <f t="array" ref="O98">IFERROR(IF(INDEX('Disaggregation Records'!$H$3:$H$66,MATCH(RIGHT(L98,255),RIGHT('Disaggregation Records'!$D$3:$D$66,255),0))="","",INDEX('Disaggregation Records'!$H$3:$H$66,MATCH(RIGHT(L98,255),RIGHT('Disaggregation Records'!$D$3:$D$66,255),0))),"")</f>
        <v/>
      </c>
      <c r="P98" s="201"/>
      <c r="Q98" s="206">
        <f t="shared" ref="Q98" si="117">Q96+1</f>
        <v>1445</v>
      </c>
    </row>
    <row r="99" spans="1:17" s="206" customFormat="1" ht="20.149999999999999" customHeight="1" x14ac:dyDescent="0.35">
      <c r="A99" s="201"/>
      <c r="B99" s="614">
        <v>3.7556390977443699</v>
      </c>
      <c r="C99" s="616"/>
      <c r="D99" s="618"/>
      <c r="E99" s="618"/>
      <c r="F99" s="307"/>
      <c r="G99" s="620"/>
      <c r="H99" s="622"/>
      <c r="I99" s="624"/>
      <c r="J99" s="626"/>
      <c r="K99" s="202"/>
      <c r="L99" s="202"/>
      <c r="M99" s="202"/>
      <c r="N99" s="203"/>
      <c r="O99" s="202"/>
      <c r="P99" s="202"/>
      <c r="Q99" s="201"/>
    </row>
    <row r="100" spans="1:17" s="206" customFormat="1" ht="20.149999999999999" customHeight="1" x14ac:dyDescent="0.35">
      <c r="A100" s="201" t="str">
        <f t="shared" ca="1" si="82"/>
        <v>a1G55000001jxivEAA</v>
      </c>
      <c r="B100" s="613">
        <v>5</v>
      </c>
      <c r="C100" s="615" t="str">
        <f>IFERROR(VLOOKUP(B100,'Impact Indicators - Section B '!$A$9:$AC$68,29,FALSE),"")</f>
        <v/>
      </c>
      <c r="D100" s="617" t="str">
        <f t="shared" ref="D100" si="118">M100</f>
        <v/>
      </c>
      <c r="E100" s="617" t="str">
        <f t="shared" ref="E100" si="119">N100</f>
        <v/>
      </c>
      <c r="F100" s="396"/>
      <c r="G100" s="619" t="str">
        <f ca="1">IF(OR(INDIRECT("'update Helper'!E"&amp;Q100)="",F100&lt;&gt;0,F101&lt;&gt;0),IF(IFERROR((F100/F101),"")="","",(F100/F101)),INDIRECT("'update Helper'!E"&amp;Q100)/100)</f>
        <v/>
      </c>
      <c r="H100" s="621"/>
      <c r="I100" s="623"/>
      <c r="J100" s="625"/>
      <c r="K100" s="201">
        <f>IF(AND(EXACT(C100,C98),C98&lt;&gt;0),K98+1,0)</f>
        <v>45</v>
      </c>
      <c r="L100" s="201" t="str">
        <f>IF(C100&lt;&gt;"",C100&amp;"-"&amp;K100,"")</f>
        <v/>
      </c>
      <c r="M100" s="201" t="str">
        <f t="array" ref="M100">IFERROR(IF(INDEX('Disaggregation Records'!$E$3:$E$66,MATCH(RIGHT(L100,255),RIGHT('Disaggregation Records'!$D$3:$D$66,255),0))="","",INDEX('Disaggregation Records'!$E$3:$E$66,MATCH(RIGHT(L100,255),RIGHT('Disaggregation Records'!$D$3:$D$66,255),0))),"")</f>
        <v/>
      </c>
      <c r="N100" s="18" t="str">
        <f t="array" ref="N100">IFERROR(IF(INDEX('Disaggregation Records'!$F$3:$F$66,MATCH(RIGHT(L100,255),RIGHT('Disaggregation Records'!$D$3:$D$66,255),0))="","",INDEX('Disaggregation Records'!$F$3:$F$66,MATCH(RIGHT(L100,255),RIGHT('Disaggregation Records'!$D$3:$D$66,255),0))),"")</f>
        <v/>
      </c>
      <c r="O100" s="201" t="str">
        <f t="array" ref="O100">IFERROR(IF(INDEX('Disaggregation Records'!$H$3:$H$66,MATCH(RIGHT(L100,255),RIGHT('Disaggregation Records'!$D$3:$D$66,255),0))="","",INDEX('Disaggregation Records'!$H$3:$H$66,MATCH(RIGHT(L100,255),RIGHT('Disaggregation Records'!$D$3:$D$66,255),0))),"")</f>
        <v/>
      </c>
      <c r="Q100" s="206">
        <f t="shared" ref="Q100" si="120">Q98+1</f>
        <v>1446</v>
      </c>
    </row>
    <row r="101" spans="1:17" s="206" customFormat="1" ht="20.149999999999999" customHeight="1" x14ac:dyDescent="0.35">
      <c r="B101" s="614">
        <v>3.7556390977443699</v>
      </c>
      <c r="C101" s="616"/>
      <c r="D101" s="618"/>
      <c r="E101" s="618"/>
      <c r="F101" s="307"/>
      <c r="G101" s="620"/>
      <c r="H101" s="622"/>
      <c r="I101" s="624"/>
      <c r="J101" s="626"/>
      <c r="K101" s="202"/>
      <c r="L101" s="202"/>
      <c r="M101" s="202"/>
      <c r="N101" s="203"/>
      <c r="O101" s="202"/>
      <c r="Q101" s="201"/>
    </row>
    <row r="102" spans="1:17" s="206" customFormat="1" ht="20.149999999999999" customHeight="1" x14ac:dyDescent="0.35">
      <c r="A102" s="201" t="str">
        <f t="shared" ref="A102" ca="1" si="121">INDIRECT("'update Helper'!C"&amp;Q102)</f>
        <v>a1G55000001jxiwEAA</v>
      </c>
      <c r="B102" s="613">
        <v>5</v>
      </c>
      <c r="C102" s="615" t="str">
        <f>IFERROR(VLOOKUP(B102,'Impact Indicators - Section B '!$A$9:$AC$68,29,FALSE),"")</f>
        <v/>
      </c>
      <c r="D102" s="617" t="str">
        <f t="shared" ref="D102" si="122">M102</f>
        <v/>
      </c>
      <c r="E102" s="617" t="str">
        <f t="shared" ref="E102" si="123">N102</f>
        <v/>
      </c>
      <c r="F102" s="396"/>
      <c r="G102" s="619" t="str">
        <f ca="1">IF(OR(INDIRECT("'update Helper'!E"&amp;Q102)="",F102&lt;&gt;0,F103&lt;&gt;0),IF(IFERROR((F102/F103),"")="","",(F102/F103)),INDIRECT("'update Helper'!E"&amp;Q102)/100)</f>
        <v/>
      </c>
      <c r="H102" s="621"/>
      <c r="I102" s="623"/>
      <c r="J102" s="625"/>
      <c r="K102" s="201">
        <f>IF(AND(EXACT(C102,C100),C100&lt;&gt;0),K100+1,0)</f>
        <v>46</v>
      </c>
      <c r="L102" s="201" t="str">
        <f>IF(C102&lt;&gt;"",C102&amp;"-"&amp;K102,"")</f>
        <v/>
      </c>
      <c r="M102" s="201" t="str">
        <f t="array" ref="M102">IFERROR(IF(INDEX('Disaggregation Records'!$E$3:$E$66,MATCH(RIGHT(L102,255),RIGHT('Disaggregation Records'!$D$3:$D$66,255),0))="","",INDEX('Disaggregation Records'!$E$3:$E$66,MATCH(RIGHT(L102,255),RIGHT('Disaggregation Records'!$D$3:$D$66,255),0))),"")</f>
        <v/>
      </c>
      <c r="N102" s="18" t="str">
        <f t="array" ref="N102">IFERROR(IF(INDEX('Disaggregation Records'!$F$3:$F$66,MATCH(RIGHT(L102,255),RIGHT('Disaggregation Records'!$D$3:$D$66,255),0))="","",INDEX('Disaggregation Records'!$F$3:$F$66,MATCH(RIGHT(L102,255),RIGHT('Disaggregation Records'!$D$3:$D$66,255),0))),"")</f>
        <v/>
      </c>
      <c r="O102" s="201" t="str">
        <f t="array" ref="O102">IFERROR(IF(INDEX('Disaggregation Records'!$H$3:$H$66,MATCH(RIGHT(L102,255),RIGHT('Disaggregation Records'!$D$3:$D$66,255),0))="","",INDEX('Disaggregation Records'!$H$3:$H$66,MATCH(RIGHT(L102,255),RIGHT('Disaggregation Records'!$D$3:$D$66,255),0))),"")</f>
        <v/>
      </c>
      <c r="P102" s="201"/>
      <c r="Q102" s="206">
        <f t="shared" ref="Q102" si="124">Q100+1</f>
        <v>1447</v>
      </c>
    </row>
    <row r="103" spans="1:17" s="206" customFormat="1" ht="20.149999999999999" customHeight="1" x14ac:dyDescent="0.35">
      <c r="A103" s="201"/>
      <c r="B103" s="614">
        <v>3.7556390977443699</v>
      </c>
      <c r="C103" s="616"/>
      <c r="D103" s="618"/>
      <c r="E103" s="618"/>
      <c r="F103" s="307"/>
      <c r="G103" s="620"/>
      <c r="H103" s="622"/>
      <c r="I103" s="624"/>
      <c r="J103" s="626"/>
      <c r="K103" s="202"/>
      <c r="L103" s="202"/>
      <c r="M103" s="202"/>
      <c r="N103" s="203"/>
      <c r="O103" s="202"/>
      <c r="P103" s="202"/>
      <c r="Q103" s="201"/>
    </row>
    <row r="104" spans="1:17" s="206" customFormat="1" ht="20.149999999999999" customHeight="1" x14ac:dyDescent="0.35">
      <c r="A104" s="201" t="str">
        <f t="shared" ca="1" si="82"/>
        <v>a1G55000001jxixEAA</v>
      </c>
      <c r="B104" s="613">
        <v>5</v>
      </c>
      <c r="C104" s="615" t="str">
        <f>IFERROR(VLOOKUP(B104,'Impact Indicators - Section B '!$A$9:$AC$68,29,FALSE),"")</f>
        <v/>
      </c>
      <c r="D104" s="617" t="str">
        <f t="shared" ref="D104" si="125">M104</f>
        <v/>
      </c>
      <c r="E104" s="617" t="str">
        <f t="shared" ref="E104" si="126">N104</f>
        <v/>
      </c>
      <c r="F104" s="396"/>
      <c r="G104" s="619" t="str">
        <f ca="1">IF(OR(INDIRECT("'update Helper'!E"&amp;Q104)="",F104&lt;&gt;0,F105&lt;&gt;0),IF(IFERROR((F104/F105),"")="","",(F104/F105)),INDIRECT("'update Helper'!E"&amp;Q104)/100)</f>
        <v/>
      </c>
      <c r="H104" s="621"/>
      <c r="I104" s="623"/>
      <c r="J104" s="625"/>
      <c r="K104" s="201">
        <f>IF(AND(EXACT(C104,C102),C102&lt;&gt;0),K102+1,0)</f>
        <v>47</v>
      </c>
      <c r="L104" s="201" t="str">
        <f>IF(C104&lt;&gt;"",C104&amp;"-"&amp;K104,"")</f>
        <v/>
      </c>
      <c r="M104" s="201" t="str">
        <f t="array" ref="M104">IFERROR(IF(INDEX('Disaggregation Records'!$E$3:$E$66,MATCH(RIGHT(L104,255),RIGHT('Disaggregation Records'!$D$3:$D$66,255),0))="","",INDEX('Disaggregation Records'!$E$3:$E$66,MATCH(RIGHT(L104,255),RIGHT('Disaggregation Records'!$D$3:$D$66,255),0))),"")</f>
        <v/>
      </c>
      <c r="N104" s="18" t="str">
        <f t="array" ref="N104">IFERROR(IF(INDEX('Disaggregation Records'!$F$3:$F$66,MATCH(RIGHT(L104,255),RIGHT('Disaggregation Records'!$D$3:$D$66,255),0))="","",INDEX('Disaggregation Records'!$F$3:$F$66,MATCH(RIGHT(L104,255),RIGHT('Disaggregation Records'!$D$3:$D$66,255),0))),"")</f>
        <v/>
      </c>
      <c r="O104" s="201" t="str">
        <f t="array" ref="O104">IFERROR(IF(INDEX('Disaggregation Records'!$H$3:$H$66,MATCH(RIGHT(L104,255),RIGHT('Disaggregation Records'!$D$3:$D$66,255),0))="","",INDEX('Disaggregation Records'!$H$3:$H$66,MATCH(RIGHT(L104,255),RIGHT('Disaggregation Records'!$D$3:$D$66,255),0))),"")</f>
        <v/>
      </c>
      <c r="Q104" s="206">
        <f t="shared" ref="Q104" si="127">Q102+1</f>
        <v>1448</v>
      </c>
    </row>
    <row r="105" spans="1:17" s="206" customFormat="1" ht="20.149999999999999" customHeight="1" x14ac:dyDescent="0.35">
      <c r="B105" s="614">
        <v>3.7556390977443699</v>
      </c>
      <c r="C105" s="616"/>
      <c r="D105" s="618"/>
      <c r="E105" s="618"/>
      <c r="F105" s="307"/>
      <c r="G105" s="620"/>
      <c r="H105" s="622"/>
      <c r="I105" s="624"/>
      <c r="J105" s="626"/>
      <c r="K105" s="202"/>
      <c r="L105" s="202"/>
      <c r="M105" s="202"/>
      <c r="N105" s="203"/>
      <c r="O105" s="202"/>
      <c r="Q105" s="201"/>
    </row>
    <row r="106" spans="1:17" s="206" customFormat="1" ht="20.149999999999999" customHeight="1" x14ac:dyDescent="0.35">
      <c r="A106" s="201" t="str">
        <f t="shared" ref="A106" ca="1" si="128">INDIRECT("'update Helper'!C"&amp;Q106)</f>
        <v>a1G55000001jxiyEAA</v>
      </c>
      <c r="B106" s="613">
        <v>5</v>
      </c>
      <c r="C106" s="615" t="str">
        <f>IFERROR(VLOOKUP(B106,'Impact Indicators - Section B '!$A$9:$AC$68,29,FALSE),"")</f>
        <v/>
      </c>
      <c r="D106" s="617" t="str">
        <f t="shared" ref="D106" si="129">M106</f>
        <v/>
      </c>
      <c r="E106" s="617" t="str">
        <f t="shared" ref="E106" si="130">N106</f>
        <v/>
      </c>
      <c r="F106" s="396"/>
      <c r="G106" s="619" t="str">
        <f ca="1">IF(OR(INDIRECT("'update Helper'!E"&amp;Q106)="",F106&lt;&gt;0,F107&lt;&gt;0),IF(IFERROR((F106/F107),"")="","",(F106/F107)),INDIRECT("'update Helper'!E"&amp;Q106)/100)</f>
        <v/>
      </c>
      <c r="H106" s="621"/>
      <c r="I106" s="623"/>
      <c r="J106" s="625"/>
      <c r="K106" s="201">
        <f>IF(AND(EXACT(C106,C104),C104&lt;&gt;0),K104+1,0)</f>
        <v>48</v>
      </c>
      <c r="L106" s="201" t="str">
        <f>IF(C106&lt;&gt;"",C106&amp;"-"&amp;K106,"")</f>
        <v/>
      </c>
      <c r="M106" s="201" t="str">
        <f t="array" ref="M106">IFERROR(IF(INDEX('Disaggregation Records'!$E$3:$E$66,MATCH(RIGHT(L106,255),RIGHT('Disaggregation Records'!$D$3:$D$66,255),0))="","",INDEX('Disaggregation Records'!$E$3:$E$66,MATCH(RIGHT(L106,255),RIGHT('Disaggregation Records'!$D$3:$D$66,255),0))),"")</f>
        <v/>
      </c>
      <c r="N106" s="18" t="str">
        <f t="array" ref="N106">IFERROR(IF(INDEX('Disaggregation Records'!$F$3:$F$66,MATCH(RIGHT(L106,255),RIGHT('Disaggregation Records'!$D$3:$D$66,255),0))="","",INDEX('Disaggregation Records'!$F$3:$F$66,MATCH(RIGHT(L106,255),RIGHT('Disaggregation Records'!$D$3:$D$66,255),0))),"")</f>
        <v/>
      </c>
      <c r="O106" s="201" t="str">
        <f t="array" ref="O106">IFERROR(IF(INDEX('Disaggregation Records'!$H$3:$H$66,MATCH(RIGHT(L106,255),RIGHT('Disaggregation Records'!$D$3:$D$66,255),0))="","",INDEX('Disaggregation Records'!$H$3:$H$66,MATCH(RIGHT(L106,255),RIGHT('Disaggregation Records'!$D$3:$D$66,255),0))),"")</f>
        <v/>
      </c>
      <c r="P106" s="201"/>
      <c r="Q106" s="206">
        <f t="shared" ref="Q106" si="131">Q104+1</f>
        <v>1449</v>
      </c>
    </row>
    <row r="107" spans="1:17" s="206" customFormat="1" ht="20.149999999999999" customHeight="1" x14ac:dyDescent="0.35">
      <c r="A107" s="201"/>
      <c r="B107" s="614">
        <v>3.7556390977443699</v>
      </c>
      <c r="C107" s="616"/>
      <c r="D107" s="618"/>
      <c r="E107" s="618"/>
      <c r="F107" s="307"/>
      <c r="G107" s="620"/>
      <c r="H107" s="622"/>
      <c r="I107" s="624"/>
      <c r="J107" s="626"/>
      <c r="K107" s="202"/>
      <c r="L107" s="202"/>
      <c r="M107" s="202"/>
      <c r="N107" s="203"/>
      <c r="O107" s="202"/>
      <c r="P107" s="202"/>
      <c r="Q107" s="201"/>
    </row>
    <row r="108" spans="1:17" s="206" customFormat="1" ht="20.149999999999999" customHeight="1" x14ac:dyDescent="0.35">
      <c r="A108" s="201" t="str">
        <f t="shared" ca="1" si="82"/>
        <v>a1G55000001jxizEAA</v>
      </c>
      <c r="B108" s="613">
        <v>5</v>
      </c>
      <c r="C108" s="615" t="str">
        <f>IFERROR(VLOOKUP(B108,'Impact Indicators - Section B '!$A$9:$AC$68,29,FALSE),"")</f>
        <v/>
      </c>
      <c r="D108" s="617" t="str">
        <f t="shared" ref="D108" si="132">M108</f>
        <v/>
      </c>
      <c r="E108" s="617" t="str">
        <f t="shared" ref="E108" si="133">N108</f>
        <v/>
      </c>
      <c r="F108" s="396"/>
      <c r="G108" s="619" t="str">
        <f ca="1">IF(OR(INDIRECT("'update Helper'!E"&amp;Q108)="",F108&lt;&gt;0,F109&lt;&gt;0),IF(IFERROR((F108/F109),"")="","",(F108/F109)),INDIRECT("'update Helper'!E"&amp;Q108)/100)</f>
        <v/>
      </c>
      <c r="H108" s="621"/>
      <c r="I108" s="623"/>
      <c r="J108" s="625"/>
      <c r="K108" s="201">
        <f>IF(AND(EXACT(C108,C106),C106&lt;&gt;0),K106+1,0)</f>
        <v>49</v>
      </c>
      <c r="L108" s="201" t="str">
        <f>IF(C108&lt;&gt;"",C108&amp;"-"&amp;K108,"")</f>
        <v/>
      </c>
      <c r="M108" s="201" t="str">
        <f t="array" ref="M108">IFERROR(IF(INDEX('Disaggregation Records'!$E$3:$E$66,MATCH(RIGHT(L108,255),RIGHT('Disaggregation Records'!$D$3:$D$66,255),0))="","",INDEX('Disaggregation Records'!$E$3:$E$66,MATCH(RIGHT(L108,255),RIGHT('Disaggregation Records'!$D$3:$D$66,255),0))),"")</f>
        <v/>
      </c>
      <c r="N108" s="18" t="str">
        <f t="array" ref="N108">IFERROR(IF(INDEX('Disaggregation Records'!$F$3:$F$66,MATCH(RIGHT(L108,255),RIGHT('Disaggregation Records'!$D$3:$D$66,255),0))="","",INDEX('Disaggregation Records'!$F$3:$F$66,MATCH(RIGHT(L108,255),RIGHT('Disaggregation Records'!$D$3:$D$66,255),0))),"")</f>
        <v/>
      </c>
      <c r="O108" s="201" t="str">
        <f t="array" ref="O108">IFERROR(IF(INDEX('Disaggregation Records'!$H$3:$H$66,MATCH(RIGHT(L108,255),RIGHT('Disaggregation Records'!$D$3:$D$66,255),0))="","",INDEX('Disaggregation Records'!$H$3:$H$66,MATCH(RIGHT(L108,255),RIGHT('Disaggregation Records'!$D$3:$D$66,255),0))),"")</f>
        <v/>
      </c>
      <c r="Q108" s="206">
        <f t="shared" ref="Q108" si="134">Q106+1</f>
        <v>1450</v>
      </c>
    </row>
    <row r="109" spans="1:17" s="206" customFormat="1" ht="20.149999999999999" customHeight="1" x14ac:dyDescent="0.35">
      <c r="B109" s="614">
        <v>3.7556390977443699</v>
      </c>
      <c r="C109" s="616"/>
      <c r="D109" s="618"/>
      <c r="E109" s="618"/>
      <c r="F109" s="307"/>
      <c r="G109" s="620"/>
      <c r="H109" s="622"/>
      <c r="I109" s="624"/>
      <c r="J109" s="626"/>
      <c r="K109" s="202"/>
      <c r="L109" s="202"/>
      <c r="M109" s="202"/>
      <c r="N109" s="203"/>
      <c r="O109" s="202"/>
      <c r="Q109" s="201"/>
    </row>
    <row r="110" spans="1:17" s="206" customFormat="1" ht="20.149999999999999" customHeight="1" x14ac:dyDescent="0.35">
      <c r="A110" s="201" t="str">
        <f t="shared" ref="A110" ca="1" si="135">INDIRECT("'update Helper'!C"&amp;Q110)</f>
        <v>a1G55000001jxj0EAA</v>
      </c>
      <c r="B110" s="613">
        <v>6</v>
      </c>
      <c r="C110" s="615" t="str">
        <f>IFERROR(VLOOKUP(B110,'Impact Indicators - Section B '!$A$9:$AC$68,29,FALSE),"")</f>
        <v/>
      </c>
      <c r="D110" s="617" t="str">
        <f t="shared" ref="D110" si="136">M110</f>
        <v/>
      </c>
      <c r="E110" s="617" t="str">
        <f t="shared" ref="E110" si="137">N110</f>
        <v/>
      </c>
      <c r="F110" s="396"/>
      <c r="G110" s="619" t="str">
        <f ca="1">IF(OR(INDIRECT("'update Helper'!E"&amp;Q110)="",F110&lt;&gt;0,F111&lt;&gt;0),IF(IFERROR((F110/F111),"")="","",(F110/F111)),INDIRECT("'update Helper'!E"&amp;Q110)/100)</f>
        <v/>
      </c>
      <c r="H110" s="621"/>
      <c r="I110" s="623"/>
      <c r="J110" s="625"/>
      <c r="K110" s="201">
        <f>IF(AND(EXACT(C110,C108),C108&lt;&gt;0),K108+1,0)</f>
        <v>50</v>
      </c>
      <c r="L110" s="201" t="str">
        <f>IF(C110&lt;&gt;"",C110&amp;"-"&amp;K110,"")</f>
        <v/>
      </c>
      <c r="M110" s="201" t="str">
        <f t="array" ref="M110">IFERROR(IF(INDEX('Disaggregation Records'!$E$3:$E$66,MATCH(RIGHT(L110,255),RIGHT('Disaggregation Records'!$D$3:$D$66,255),0))="","",INDEX('Disaggregation Records'!$E$3:$E$66,MATCH(RIGHT(L110,255),RIGHT('Disaggregation Records'!$D$3:$D$66,255),0))),"")</f>
        <v/>
      </c>
      <c r="N110" s="18" t="str">
        <f t="array" ref="N110">IFERROR(IF(INDEX('Disaggregation Records'!$F$3:$F$66,MATCH(RIGHT(L110,255),RIGHT('Disaggregation Records'!$D$3:$D$66,255),0))="","",INDEX('Disaggregation Records'!$F$3:$F$66,MATCH(RIGHT(L110,255),RIGHT('Disaggregation Records'!$D$3:$D$66,255),0))),"")</f>
        <v/>
      </c>
      <c r="O110" s="201" t="str">
        <f t="array" ref="O110">IFERROR(IF(INDEX('Disaggregation Records'!$H$3:$H$66,MATCH(RIGHT(L110,255),RIGHT('Disaggregation Records'!$D$3:$D$66,255),0))="","",INDEX('Disaggregation Records'!$H$3:$H$66,MATCH(RIGHT(L110,255),RIGHT('Disaggregation Records'!$D$3:$D$66,255),0))),"")</f>
        <v/>
      </c>
      <c r="P110" s="201"/>
      <c r="Q110" s="206">
        <f t="shared" ref="Q110" si="138">Q108+1</f>
        <v>1451</v>
      </c>
    </row>
    <row r="111" spans="1:17" s="206" customFormat="1" ht="20.149999999999999" customHeight="1" x14ac:dyDescent="0.35">
      <c r="A111" s="201"/>
      <c r="B111" s="614">
        <v>4.5075187969924899</v>
      </c>
      <c r="C111" s="616"/>
      <c r="D111" s="618"/>
      <c r="E111" s="618"/>
      <c r="F111" s="307"/>
      <c r="G111" s="620"/>
      <c r="H111" s="622"/>
      <c r="I111" s="624"/>
      <c r="J111" s="626"/>
      <c r="K111" s="202"/>
      <c r="L111" s="202"/>
      <c r="M111" s="202"/>
      <c r="N111" s="203"/>
      <c r="O111" s="202"/>
      <c r="P111" s="202"/>
      <c r="Q111" s="201"/>
    </row>
    <row r="112" spans="1:17" s="206" customFormat="1" ht="20.149999999999999" customHeight="1" x14ac:dyDescent="0.35">
      <c r="A112" s="201" t="str">
        <f t="shared" ca="1" si="82"/>
        <v>a1G55000001jxj1EAA</v>
      </c>
      <c r="B112" s="613">
        <v>6</v>
      </c>
      <c r="C112" s="615" t="str">
        <f>IFERROR(VLOOKUP(B112,'Impact Indicators - Section B '!$A$9:$AC$68,29,FALSE),"")</f>
        <v/>
      </c>
      <c r="D112" s="617" t="str">
        <f t="shared" ref="D112" si="139">M112</f>
        <v/>
      </c>
      <c r="E112" s="617" t="str">
        <f t="shared" ref="E112" si="140">N112</f>
        <v/>
      </c>
      <c r="F112" s="396"/>
      <c r="G112" s="619" t="str">
        <f ca="1">IF(OR(INDIRECT("'update Helper'!E"&amp;Q112)="",F112&lt;&gt;0,F113&lt;&gt;0),IF(IFERROR((F112/F113),"")="","",(F112/F113)),INDIRECT("'update Helper'!E"&amp;Q112)/100)</f>
        <v/>
      </c>
      <c r="H112" s="621"/>
      <c r="I112" s="623"/>
      <c r="J112" s="625"/>
      <c r="K112" s="201">
        <f>IF(AND(EXACT(C112,C110),C110&lt;&gt;0),K110+1,0)</f>
        <v>51</v>
      </c>
      <c r="L112" s="201" t="str">
        <f>IF(C112&lt;&gt;"",C112&amp;"-"&amp;K112,"")</f>
        <v/>
      </c>
      <c r="M112" s="201" t="str">
        <f t="array" ref="M112">IFERROR(IF(INDEX('Disaggregation Records'!$E$3:$E$66,MATCH(RIGHT(L112,255),RIGHT('Disaggregation Records'!$D$3:$D$66,255),0))="","",INDEX('Disaggregation Records'!$E$3:$E$66,MATCH(RIGHT(L112,255),RIGHT('Disaggregation Records'!$D$3:$D$66,255),0))),"")</f>
        <v/>
      </c>
      <c r="N112" s="18" t="str">
        <f t="array" ref="N112">IFERROR(IF(INDEX('Disaggregation Records'!$F$3:$F$66,MATCH(RIGHT(L112,255),RIGHT('Disaggregation Records'!$D$3:$D$66,255),0))="","",INDEX('Disaggregation Records'!$F$3:$F$66,MATCH(RIGHT(L112,255),RIGHT('Disaggregation Records'!$D$3:$D$66,255),0))),"")</f>
        <v/>
      </c>
      <c r="O112" s="201" t="str">
        <f t="array" ref="O112">IFERROR(IF(INDEX('Disaggregation Records'!$H$3:$H$66,MATCH(RIGHT(L112,255),RIGHT('Disaggregation Records'!$D$3:$D$66,255),0))="","",INDEX('Disaggregation Records'!$H$3:$H$66,MATCH(RIGHT(L112,255),RIGHT('Disaggregation Records'!$D$3:$D$66,255),0))),"")</f>
        <v/>
      </c>
      <c r="Q112" s="206">
        <f t="shared" ref="Q112" si="141">Q110+1</f>
        <v>1452</v>
      </c>
    </row>
    <row r="113" spans="1:17" s="206" customFormat="1" ht="20.149999999999999" customHeight="1" x14ac:dyDescent="0.35">
      <c r="B113" s="614">
        <v>4.5075187969924899</v>
      </c>
      <c r="C113" s="616"/>
      <c r="D113" s="618"/>
      <c r="E113" s="618"/>
      <c r="F113" s="307"/>
      <c r="G113" s="620"/>
      <c r="H113" s="622"/>
      <c r="I113" s="624"/>
      <c r="J113" s="626"/>
      <c r="K113" s="202"/>
      <c r="L113" s="202"/>
      <c r="M113" s="202"/>
      <c r="N113" s="203"/>
      <c r="O113" s="202"/>
      <c r="Q113" s="201"/>
    </row>
    <row r="114" spans="1:17" s="206" customFormat="1" ht="20.149999999999999" customHeight="1" x14ac:dyDescent="0.35">
      <c r="A114" s="201" t="str">
        <f t="shared" ref="A114" ca="1" si="142">INDIRECT("'update Helper'!C"&amp;Q114)</f>
        <v>a1G55000001jxj2EAA</v>
      </c>
      <c r="B114" s="613">
        <v>6</v>
      </c>
      <c r="C114" s="615" t="str">
        <f>IFERROR(VLOOKUP(B114,'Impact Indicators - Section B '!$A$9:$AC$68,29,FALSE),"")</f>
        <v/>
      </c>
      <c r="D114" s="617" t="str">
        <f t="shared" ref="D114" si="143">M114</f>
        <v/>
      </c>
      <c r="E114" s="617" t="str">
        <f t="shared" ref="E114" si="144">N114</f>
        <v/>
      </c>
      <c r="F114" s="396"/>
      <c r="G114" s="619" t="str">
        <f ca="1">IF(OR(INDIRECT("'update Helper'!E"&amp;Q114)="",F114&lt;&gt;0,F115&lt;&gt;0),IF(IFERROR((F114/F115),"")="","",(F114/F115)),INDIRECT("'update Helper'!E"&amp;Q114)/100)</f>
        <v/>
      </c>
      <c r="H114" s="621"/>
      <c r="I114" s="623"/>
      <c r="J114" s="625"/>
      <c r="K114" s="201">
        <f>IF(AND(EXACT(C114,C112),C112&lt;&gt;0),K112+1,0)</f>
        <v>52</v>
      </c>
      <c r="L114" s="201" t="str">
        <f>IF(C114&lt;&gt;"",C114&amp;"-"&amp;K114,"")</f>
        <v/>
      </c>
      <c r="M114" s="201" t="str">
        <f t="array" ref="M114">IFERROR(IF(INDEX('Disaggregation Records'!$E$3:$E$66,MATCH(RIGHT(L114,255),RIGHT('Disaggregation Records'!$D$3:$D$66,255),0))="","",INDEX('Disaggregation Records'!$E$3:$E$66,MATCH(RIGHT(L114,255),RIGHT('Disaggregation Records'!$D$3:$D$66,255),0))),"")</f>
        <v/>
      </c>
      <c r="N114" s="18" t="str">
        <f t="array" ref="N114">IFERROR(IF(INDEX('Disaggregation Records'!$F$3:$F$66,MATCH(RIGHT(L114,255),RIGHT('Disaggregation Records'!$D$3:$D$66,255),0))="","",INDEX('Disaggregation Records'!$F$3:$F$66,MATCH(RIGHT(L114,255),RIGHT('Disaggregation Records'!$D$3:$D$66,255),0))),"")</f>
        <v/>
      </c>
      <c r="O114" s="201" t="str">
        <f t="array" ref="O114">IFERROR(IF(INDEX('Disaggregation Records'!$H$3:$H$66,MATCH(RIGHT(L114,255),RIGHT('Disaggregation Records'!$D$3:$D$66,255),0))="","",INDEX('Disaggregation Records'!$H$3:$H$66,MATCH(RIGHT(L114,255),RIGHT('Disaggregation Records'!$D$3:$D$66,255),0))),"")</f>
        <v/>
      </c>
      <c r="P114" s="201"/>
      <c r="Q114" s="206">
        <f t="shared" ref="Q114" si="145">Q112+1</f>
        <v>1453</v>
      </c>
    </row>
    <row r="115" spans="1:17" s="206" customFormat="1" ht="20.149999999999999" customHeight="1" x14ac:dyDescent="0.35">
      <c r="A115" s="201"/>
      <c r="B115" s="614">
        <v>4.5075187969924899</v>
      </c>
      <c r="C115" s="616"/>
      <c r="D115" s="618"/>
      <c r="E115" s="618"/>
      <c r="F115" s="307"/>
      <c r="G115" s="620"/>
      <c r="H115" s="622"/>
      <c r="I115" s="624"/>
      <c r="J115" s="626"/>
      <c r="K115" s="202"/>
      <c r="L115" s="202"/>
      <c r="M115" s="202"/>
      <c r="N115" s="203"/>
      <c r="O115" s="202"/>
      <c r="P115" s="202"/>
      <c r="Q115" s="201"/>
    </row>
    <row r="116" spans="1:17" s="206" customFormat="1" ht="20.149999999999999" customHeight="1" x14ac:dyDescent="0.35">
      <c r="A116" s="201" t="str">
        <f t="shared" ca="1" si="82"/>
        <v>a1G55000001jxj3EAA</v>
      </c>
      <c r="B116" s="613">
        <v>6</v>
      </c>
      <c r="C116" s="615" t="str">
        <f>IFERROR(VLOOKUP(B116,'Impact Indicators - Section B '!$A$9:$AC$68,29,FALSE),"")</f>
        <v/>
      </c>
      <c r="D116" s="617" t="str">
        <f t="shared" ref="D116" si="146">M116</f>
        <v/>
      </c>
      <c r="E116" s="617" t="str">
        <f t="shared" ref="E116" si="147">N116</f>
        <v/>
      </c>
      <c r="F116" s="396"/>
      <c r="G116" s="619" t="str">
        <f ca="1">IF(OR(INDIRECT("'update Helper'!E"&amp;Q116)="",F116&lt;&gt;0,F117&lt;&gt;0),IF(IFERROR((F116/F117),"")="","",(F116/F117)),INDIRECT("'update Helper'!E"&amp;Q116)/100)</f>
        <v/>
      </c>
      <c r="H116" s="621"/>
      <c r="I116" s="623"/>
      <c r="J116" s="625"/>
      <c r="K116" s="201">
        <f>IF(AND(EXACT(C116,C114),C114&lt;&gt;0),K114+1,0)</f>
        <v>53</v>
      </c>
      <c r="L116" s="201" t="str">
        <f>IF(C116&lt;&gt;"",C116&amp;"-"&amp;K116,"")</f>
        <v/>
      </c>
      <c r="M116" s="201" t="str">
        <f t="array" ref="M116">IFERROR(IF(INDEX('Disaggregation Records'!$E$3:$E$66,MATCH(RIGHT(L116,255),RIGHT('Disaggregation Records'!$D$3:$D$66,255),0))="","",INDEX('Disaggregation Records'!$E$3:$E$66,MATCH(RIGHT(L116,255),RIGHT('Disaggregation Records'!$D$3:$D$66,255),0))),"")</f>
        <v/>
      </c>
      <c r="N116" s="18" t="str">
        <f t="array" ref="N116">IFERROR(IF(INDEX('Disaggregation Records'!$F$3:$F$66,MATCH(RIGHT(L116,255),RIGHT('Disaggregation Records'!$D$3:$D$66,255),0))="","",INDEX('Disaggregation Records'!$F$3:$F$66,MATCH(RIGHT(L116,255),RIGHT('Disaggregation Records'!$D$3:$D$66,255),0))),"")</f>
        <v/>
      </c>
      <c r="O116" s="201" t="str">
        <f t="array" ref="O116">IFERROR(IF(INDEX('Disaggregation Records'!$H$3:$H$66,MATCH(RIGHT(L116,255),RIGHT('Disaggregation Records'!$D$3:$D$66,255),0))="","",INDEX('Disaggregation Records'!$H$3:$H$66,MATCH(RIGHT(L116,255),RIGHT('Disaggregation Records'!$D$3:$D$66,255),0))),"")</f>
        <v/>
      </c>
      <c r="Q116" s="206">
        <f t="shared" ref="Q116" si="148">Q114+1</f>
        <v>1454</v>
      </c>
    </row>
    <row r="117" spans="1:17" s="206" customFormat="1" ht="20.149999999999999" customHeight="1" x14ac:dyDescent="0.35">
      <c r="B117" s="614">
        <v>4.5075187969924899</v>
      </c>
      <c r="C117" s="616"/>
      <c r="D117" s="618"/>
      <c r="E117" s="618"/>
      <c r="F117" s="307"/>
      <c r="G117" s="620"/>
      <c r="H117" s="622"/>
      <c r="I117" s="624"/>
      <c r="J117" s="626"/>
      <c r="K117" s="202"/>
      <c r="L117" s="202"/>
      <c r="M117" s="202"/>
      <c r="N117" s="203"/>
      <c r="O117" s="202"/>
      <c r="Q117" s="201"/>
    </row>
    <row r="118" spans="1:17" s="206" customFormat="1" ht="20.149999999999999" customHeight="1" x14ac:dyDescent="0.35">
      <c r="A118" s="201" t="str">
        <f t="shared" ref="A118" ca="1" si="149">INDIRECT("'update Helper'!C"&amp;Q118)</f>
        <v>a1G55000001jxj4EAA</v>
      </c>
      <c r="B118" s="613">
        <v>6</v>
      </c>
      <c r="C118" s="615" t="str">
        <f>IFERROR(VLOOKUP(B118,'Impact Indicators - Section B '!$A$9:$AC$68,29,FALSE),"")</f>
        <v/>
      </c>
      <c r="D118" s="617" t="str">
        <f t="shared" ref="D118" si="150">M118</f>
        <v/>
      </c>
      <c r="E118" s="617" t="str">
        <f t="shared" ref="E118" si="151">N118</f>
        <v/>
      </c>
      <c r="F118" s="396"/>
      <c r="G118" s="619" t="str">
        <f ca="1">IF(OR(INDIRECT("'update Helper'!E"&amp;Q118)="",F118&lt;&gt;0,F119&lt;&gt;0),IF(IFERROR((F118/F119),"")="","",(F118/F119)),INDIRECT("'update Helper'!E"&amp;Q118)/100)</f>
        <v/>
      </c>
      <c r="H118" s="621"/>
      <c r="I118" s="623"/>
      <c r="J118" s="625"/>
      <c r="K118" s="201">
        <f>IF(AND(EXACT(C118,C116),C116&lt;&gt;0),K116+1,0)</f>
        <v>54</v>
      </c>
      <c r="L118" s="201" t="str">
        <f>IF(C118&lt;&gt;"",C118&amp;"-"&amp;K118,"")</f>
        <v/>
      </c>
      <c r="M118" s="201" t="str">
        <f t="array" ref="M118">IFERROR(IF(INDEX('Disaggregation Records'!$E$3:$E$66,MATCH(RIGHT(L118,255),RIGHT('Disaggregation Records'!$D$3:$D$66,255),0))="","",INDEX('Disaggregation Records'!$E$3:$E$66,MATCH(RIGHT(L118,255),RIGHT('Disaggregation Records'!$D$3:$D$66,255),0))),"")</f>
        <v/>
      </c>
      <c r="N118" s="18" t="str">
        <f t="array" ref="N118">IFERROR(IF(INDEX('Disaggregation Records'!$F$3:$F$66,MATCH(RIGHT(L118,255),RIGHT('Disaggregation Records'!$D$3:$D$66,255),0))="","",INDEX('Disaggregation Records'!$F$3:$F$66,MATCH(RIGHT(L118,255),RIGHT('Disaggregation Records'!$D$3:$D$66,255),0))),"")</f>
        <v/>
      </c>
      <c r="O118" s="201" t="str">
        <f t="array" ref="O118">IFERROR(IF(INDEX('Disaggregation Records'!$H$3:$H$66,MATCH(RIGHT(L118,255),RIGHT('Disaggregation Records'!$D$3:$D$66,255),0))="","",INDEX('Disaggregation Records'!$H$3:$H$66,MATCH(RIGHT(L118,255),RIGHT('Disaggregation Records'!$D$3:$D$66,255),0))),"")</f>
        <v/>
      </c>
      <c r="P118" s="201"/>
      <c r="Q118" s="206">
        <f t="shared" ref="Q118" si="152">Q116+1</f>
        <v>1455</v>
      </c>
    </row>
    <row r="119" spans="1:17" s="206" customFormat="1" ht="20.149999999999999" customHeight="1" x14ac:dyDescent="0.35">
      <c r="A119" s="201"/>
      <c r="B119" s="614">
        <v>4.5075187969924899</v>
      </c>
      <c r="C119" s="616"/>
      <c r="D119" s="618"/>
      <c r="E119" s="618"/>
      <c r="F119" s="307"/>
      <c r="G119" s="620"/>
      <c r="H119" s="622"/>
      <c r="I119" s="624"/>
      <c r="J119" s="626"/>
      <c r="K119" s="202"/>
      <c r="L119" s="202"/>
      <c r="M119" s="202"/>
      <c r="N119" s="203"/>
      <c r="O119" s="202"/>
      <c r="P119" s="202"/>
      <c r="Q119" s="201"/>
    </row>
    <row r="120" spans="1:17" s="206" customFormat="1" ht="20.149999999999999" customHeight="1" x14ac:dyDescent="0.35">
      <c r="A120" s="201" t="str">
        <f t="shared" ca="1" si="82"/>
        <v>a1G55000001jxj5EAA</v>
      </c>
      <c r="B120" s="613">
        <v>6</v>
      </c>
      <c r="C120" s="615" t="str">
        <f>IFERROR(VLOOKUP(B120,'Impact Indicators - Section B '!$A$9:$AC$68,29,FALSE),"")</f>
        <v/>
      </c>
      <c r="D120" s="617" t="str">
        <f t="shared" ref="D120" si="153">M120</f>
        <v/>
      </c>
      <c r="E120" s="617" t="str">
        <f t="shared" ref="E120" si="154">N120</f>
        <v/>
      </c>
      <c r="F120" s="396"/>
      <c r="G120" s="619" t="str">
        <f ca="1">IF(OR(INDIRECT("'update Helper'!E"&amp;Q120)="",F120&lt;&gt;0,F121&lt;&gt;0),IF(IFERROR((F120/F121),"")="","",(F120/F121)),INDIRECT("'update Helper'!E"&amp;Q120)/100)</f>
        <v/>
      </c>
      <c r="H120" s="621"/>
      <c r="I120" s="623"/>
      <c r="J120" s="625"/>
      <c r="K120" s="201">
        <f>IF(AND(EXACT(C120,C118),C118&lt;&gt;0),K118+1,0)</f>
        <v>55</v>
      </c>
      <c r="L120" s="201" t="str">
        <f>IF(C120&lt;&gt;"",C120&amp;"-"&amp;K120,"")</f>
        <v/>
      </c>
      <c r="M120" s="201" t="str">
        <f t="array" ref="M120">IFERROR(IF(INDEX('Disaggregation Records'!$E$3:$E$66,MATCH(RIGHT(L120,255),RIGHT('Disaggregation Records'!$D$3:$D$66,255),0))="","",INDEX('Disaggregation Records'!$E$3:$E$66,MATCH(RIGHT(L120,255),RIGHT('Disaggregation Records'!$D$3:$D$66,255),0))),"")</f>
        <v/>
      </c>
      <c r="N120" s="18" t="str">
        <f t="array" ref="N120">IFERROR(IF(INDEX('Disaggregation Records'!$F$3:$F$66,MATCH(RIGHT(L120,255),RIGHT('Disaggregation Records'!$D$3:$D$66,255),0))="","",INDEX('Disaggregation Records'!$F$3:$F$66,MATCH(RIGHT(L120,255),RIGHT('Disaggregation Records'!$D$3:$D$66,255),0))),"")</f>
        <v/>
      </c>
      <c r="O120" s="201" t="str">
        <f t="array" ref="O120">IFERROR(IF(INDEX('Disaggregation Records'!$H$3:$H$66,MATCH(RIGHT(L120,255),RIGHT('Disaggregation Records'!$D$3:$D$66,255),0))="","",INDEX('Disaggregation Records'!$H$3:$H$66,MATCH(RIGHT(L120,255),RIGHT('Disaggregation Records'!$D$3:$D$66,255),0))),"")</f>
        <v/>
      </c>
      <c r="Q120" s="206">
        <f t="shared" ref="Q120" si="155">Q118+1</f>
        <v>1456</v>
      </c>
    </row>
    <row r="121" spans="1:17" s="206" customFormat="1" ht="20.149999999999999" customHeight="1" x14ac:dyDescent="0.35">
      <c r="B121" s="614">
        <v>4.5075187969924899</v>
      </c>
      <c r="C121" s="616"/>
      <c r="D121" s="618"/>
      <c r="E121" s="618"/>
      <c r="F121" s="307"/>
      <c r="G121" s="620"/>
      <c r="H121" s="622"/>
      <c r="I121" s="624"/>
      <c r="J121" s="626"/>
      <c r="K121" s="202"/>
      <c r="L121" s="202"/>
      <c r="M121" s="202"/>
      <c r="N121" s="203"/>
      <c r="O121" s="202"/>
      <c r="Q121" s="201"/>
    </row>
    <row r="122" spans="1:17" s="206" customFormat="1" ht="20.149999999999999" customHeight="1" x14ac:dyDescent="0.35">
      <c r="A122" s="201" t="str">
        <f t="shared" ref="A122" ca="1" si="156">INDIRECT("'update Helper'!C"&amp;Q122)</f>
        <v>a1G55000001jxj6EAA</v>
      </c>
      <c r="B122" s="613">
        <v>6</v>
      </c>
      <c r="C122" s="615" t="str">
        <f>IFERROR(VLOOKUP(B122,'Impact Indicators - Section B '!$A$9:$AC$68,29,FALSE),"")</f>
        <v/>
      </c>
      <c r="D122" s="617" t="str">
        <f t="shared" ref="D122" si="157">M122</f>
        <v/>
      </c>
      <c r="E122" s="617" t="str">
        <f t="shared" ref="E122" si="158">N122</f>
        <v/>
      </c>
      <c r="F122" s="396"/>
      <c r="G122" s="619" t="str">
        <f ca="1">IF(OR(INDIRECT("'update Helper'!E"&amp;Q122)="",F122&lt;&gt;0,F123&lt;&gt;0),IF(IFERROR((F122/F123),"")="","",(F122/F123)),INDIRECT("'update Helper'!E"&amp;Q122)/100)</f>
        <v/>
      </c>
      <c r="H122" s="621"/>
      <c r="I122" s="623"/>
      <c r="J122" s="625"/>
      <c r="K122" s="201">
        <f>IF(AND(EXACT(C122,C120),C120&lt;&gt;0),K120+1,0)</f>
        <v>56</v>
      </c>
      <c r="L122" s="201" t="str">
        <f>IF(C122&lt;&gt;"",C122&amp;"-"&amp;K122,"")</f>
        <v/>
      </c>
      <c r="M122" s="201" t="str">
        <f t="array" ref="M122">IFERROR(IF(INDEX('Disaggregation Records'!$E$3:$E$66,MATCH(RIGHT(L122,255),RIGHT('Disaggregation Records'!$D$3:$D$66,255),0))="","",INDEX('Disaggregation Records'!$E$3:$E$66,MATCH(RIGHT(L122,255),RIGHT('Disaggregation Records'!$D$3:$D$66,255),0))),"")</f>
        <v/>
      </c>
      <c r="N122" s="18" t="str">
        <f t="array" ref="N122">IFERROR(IF(INDEX('Disaggregation Records'!$F$3:$F$66,MATCH(RIGHT(L122,255),RIGHT('Disaggregation Records'!$D$3:$D$66,255),0))="","",INDEX('Disaggregation Records'!$F$3:$F$66,MATCH(RIGHT(L122,255),RIGHT('Disaggregation Records'!$D$3:$D$66,255),0))),"")</f>
        <v/>
      </c>
      <c r="O122" s="201" t="str">
        <f t="array" ref="O122">IFERROR(IF(INDEX('Disaggregation Records'!$H$3:$H$66,MATCH(RIGHT(L122,255),RIGHT('Disaggregation Records'!$D$3:$D$66,255),0))="","",INDEX('Disaggregation Records'!$H$3:$H$66,MATCH(RIGHT(L122,255),RIGHT('Disaggregation Records'!$D$3:$D$66,255),0))),"")</f>
        <v/>
      </c>
      <c r="P122" s="201"/>
      <c r="Q122" s="206">
        <f t="shared" ref="Q122" si="159">Q120+1</f>
        <v>1457</v>
      </c>
    </row>
    <row r="123" spans="1:17" s="206" customFormat="1" ht="20.149999999999999" customHeight="1" x14ac:dyDescent="0.35">
      <c r="A123" s="201"/>
      <c r="B123" s="614">
        <v>4.5075187969924899</v>
      </c>
      <c r="C123" s="616"/>
      <c r="D123" s="618"/>
      <c r="E123" s="618"/>
      <c r="F123" s="307"/>
      <c r="G123" s="620"/>
      <c r="H123" s="622"/>
      <c r="I123" s="624"/>
      <c r="J123" s="626"/>
      <c r="K123" s="202"/>
      <c r="L123" s="202"/>
      <c r="M123" s="202"/>
      <c r="N123" s="203"/>
      <c r="O123" s="202"/>
      <c r="P123" s="202"/>
      <c r="Q123" s="201"/>
    </row>
    <row r="124" spans="1:17" s="206" customFormat="1" ht="20.149999999999999" customHeight="1" x14ac:dyDescent="0.35">
      <c r="A124" s="201" t="str">
        <f t="shared" ca="1" si="82"/>
        <v>a1G55000001jxj7EAA</v>
      </c>
      <c r="B124" s="613">
        <v>6</v>
      </c>
      <c r="C124" s="615" t="str">
        <f>IFERROR(VLOOKUP(B124,'Impact Indicators - Section B '!$A$9:$AC$68,29,FALSE),"")</f>
        <v/>
      </c>
      <c r="D124" s="617" t="str">
        <f t="shared" ref="D124" si="160">M124</f>
        <v/>
      </c>
      <c r="E124" s="617" t="str">
        <f t="shared" ref="E124" si="161">N124</f>
        <v/>
      </c>
      <c r="F124" s="396"/>
      <c r="G124" s="619" t="str">
        <f ca="1">IF(OR(INDIRECT("'update Helper'!E"&amp;Q124)="",F124&lt;&gt;0,F125&lt;&gt;0),IF(IFERROR((F124/F125),"")="","",(F124/F125)),INDIRECT("'update Helper'!E"&amp;Q124)/100)</f>
        <v/>
      </c>
      <c r="H124" s="621"/>
      <c r="I124" s="623"/>
      <c r="J124" s="625"/>
      <c r="K124" s="201">
        <f>IF(AND(EXACT(C124,C122),C122&lt;&gt;0),K122+1,0)</f>
        <v>57</v>
      </c>
      <c r="L124" s="201" t="str">
        <f>IF(C124&lt;&gt;"",C124&amp;"-"&amp;K124,"")</f>
        <v/>
      </c>
      <c r="M124" s="201" t="str">
        <f t="array" ref="M124">IFERROR(IF(INDEX('Disaggregation Records'!$E$3:$E$66,MATCH(RIGHT(L124,255),RIGHT('Disaggregation Records'!$D$3:$D$66,255),0))="","",INDEX('Disaggregation Records'!$E$3:$E$66,MATCH(RIGHT(L124,255),RIGHT('Disaggregation Records'!$D$3:$D$66,255),0))),"")</f>
        <v/>
      </c>
      <c r="N124" s="18" t="str">
        <f t="array" ref="N124">IFERROR(IF(INDEX('Disaggregation Records'!$F$3:$F$66,MATCH(RIGHT(L124,255),RIGHT('Disaggregation Records'!$D$3:$D$66,255),0))="","",INDEX('Disaggregation Records'!$F$3:$F$66,MATCH(RIGHT(L124,255),RIGHT('Disaggregation Records'!$D$3:$D$66,255),0))),"")</f>
        <v/>
      </c>
      <c r="O124" s="201" t="str">
        <f t="array" ref="O124">IFERROR(IF(INDEX('Disaggregation Records'!$H$3:$H$66,MATCH(RIGHT(L124,255),RIGHT('Disaggregation Records'!$D$3:$D$66,255),0))="","",INDEX('Disaggregation Records'!$H$3:$H$66,MATCH(RIGHT(L124,255),RIGHT('Disaggregation Records'!$D$3:$D$66,255),0))),"")</f>
        <v/>
      </c>
      <c r="Q124" s="206">
        <f t="shared" ref="Q124" si="162">Q122+1</f>
        <v>1458</v>
      </c>
    </row>
    <row r="125" spans="1:17" s="206" customFormat="1" ht="20.149999999999999" customHeight="1" x14ac:dyDescent="0.35">
      <c r="B125" s="614">
        <v>4.5075187969924899</v>
      </c>
      <c r="C125" s="616"/>
      <c r="D125" s="618"/>
      <c r="E125" s="618"/>
      <c r="F125" s="307"/>
      <c r="G125" s="620"/>
      <c r="H125" s="622"/>
      <c r="I125" s="624"/>
      <c r="J125" s="626"/>
      <c r="K125" s="202"/>
      <c r="L125" s="202"/>
      <c r="M125" s="202"/>
      <c r="N125" s="203"/>
      <c r="O125" s="202"/>
      <c r="Q125" s="201"/>
    </row>
    <row r="126" spans="1:17" s="206" customFormat="1" ht="20.149999999999999" customHeight="1" x14ac:dyDescent="0.35">
      <c r="A126" s="201" t="str">
        <f t="shared" ref="A126" ca="1" si="163">INDIRECT("'update Helper'!C"&amp;Q126)</f>
        <v>a1G55000001jxj8EAA</v>
      </c>
      <c r="B126" s="613">
        <v>6</v>
      </c>
      <c r="C126" s="615" t="str">
        <f>IFERROR(VLOOKUP(B126,'Impact Indicators - Section B '!$A$9:$AC$68,29,FALSE),"")</f>
        <v/>
      </c>
      <c r="D126" s="617" t="str">
        <f t="shared" ref="D126" si="164">M126</f>
        <v/>
      </c>
      <c r="E126" s="617" t="str">
        <f t="shared" ref="E126" si="165">N126</f>
        <v/>
      </c>
      <c r="F126" s="396"/>
      <c r="G126" s="619" t="str">
        <f ca="1">IF(OR(INDIRECT("'update Helper'!E"&amp;Q126)="",F126&lt;&gt;0,F127&lt;&gt;0),IF(IFERROR((F126/F127),"")="","",(F126/F127)),INDIRECT("'update Helper'!E"&amp;Q126)/100)</f>
        <v/>
      </c>
      <c r="H126" s="621"/>
      <c r="I126" s="623"/>
      <c r="J126" s="625"/>
      <c r="K126" s="201">
        <f>IF(AND(EXACT(C126,C124),C124&lt;&gt;0),K124+1,0)</f>
        <v>58</v>
      </c>
      <c r="L126" s="201" t="str">
        <f>IF(C126&lt;&gt;"",C126&amp;"-"&amp;K126,"")</f>
        <v/>
      </c>
      <c r="M126" s="201" t="str">
        <f t="array" ref="M126">IFERROR(IF(INDEX('Disaggregation Records'!$E$3:$E$66,MATCH(RIGHT(L126,255),RIGHT('Disaggregation Records'!$D$3:$D$66,255),0))="","",INDEX('Disaggregation Records'!$E$3:$E$66,MATCH(RIGHT(L126,255),RIGHT('Disaggregation Records'!$D$3:$D$66,255),0))),"")</f>
        <v/>
      </c>
      <c r="N126" s="18" t="str">
        <f t="array" ref="N126">IFERROR(IF(INDEX('Disaggregation Records'!$F$3:$F$66,MATCH(RIGHT(L126,255),RIGHT('Disaggregation Records'!$D$3:$D$66,255),0))="","",INDEX('Disaggregation Records'!$F$3:$F$66,MATCH(RIGHT(L126,255),RIGHT('Disaggregation Records'!$D$3:$D$66,255),0))),"")</f>
        <v/>
      </c>
      <c r="O126" s="201" t="str">
        <f t="array" ref="O126">IFERROR(IF(INDEX('Disaggregation Records'!$H$3:$H$66,MATCH(RIGHT(L126,255),RIGHT('Disaggregation Records'!$D$3:$D$66,255),0))="","",INDEX('Disaggregation Records'!$H$3:$H$66,MATCH(RIGHT(L126,255),RIGHT('Disaggregation Records'!$D$3:$D$66,255),0))),"")</f>
        <v/>
      </c>
      <c r="P126" s="201"/>
      <c r="Q126" s="206">
        <f t="shared" ref="Q126" si="166">Q124+1</f>
        <v>1459</v>
      </c>
    </row>
    <row r="127" spans="1:17" s="206" customFormat="1" ht="20.149999999999999" customHeight="1" x14ac:dyDescent="0.35">
      <c r="A127" s="201"/>
      <c r="B127" s="614">
        <v>4.5075187969924899</v>
      </c>
      <c r="C127" s="616"/>
      <c r="D127" s="618"/>
      <c r="E127" s="618"/>
      <c r="F127" s="307"/>
      <c r="G127" s="620"/>
      <c r="H127" s="622"/>
      <c r="I127" s="624"/>
      <c r="J127" s="626"/>
      <c r="K127" s="202"/>
      <c r="L127" s="202"/>
      <c r="M127" s="202"/>
      <c r="N127" s="203"/>
      <c r="O127" s="202"/>
      <c r="P127" s="202"/>
      <c r="Q127" s="201"/>
    </row>
    <row r="128" spans="1:17" s="206" customFormat="1" ht="20.149999999999999" customHeight="1" x14ac:dyDescent="0.35">
      <c r="A128" s="201" t="str">
        <f t="shared" ca="1" si="82"/>
        <v>a1G55000001jxj9EAA</v>
      </c>
      <c r="B128" s="613">
        <v>6</v>
      </c>
      <c r="C128" s="615" t="str">
        <f>IFERROR(VLOOKUP(B128,'Impact Indicators - Section B '!$A$9:$AC$68,29,FALSE),"")</f>
        <v/>
      </c>
      <c r="D128" s="617" t="str">
        <f t="shared" ref="D128" si="167">M128</f>
        <v/>
      </c>
      <c r="E128" s="617" t="str">
        <f t="shared" ref="E128" si="168">N128</f>
        <v/>
      </c>
      <c r="F128" s="396"/>
      <c r="G128" s="619" t="str">
        <f ca="1">IF(OR(INDIRECT("'update Helper'!E"&amp;Q128)="",F128&lt;&gt;0,F129&lt;&gt;0),IF(IFERROR((F128/F129),"")="","",(F128/F129)),INDIRECT("'update Helper'!E"&amp;Q128)/100)</f>
        <v/>
      </c>
      <c r="H128" s="621"/>
      <c r="I128" s="623"/>
      <c r="J128" s="625"/>
      <c r="K128" s="201">
        <f>IF(AND(EXACT(C128,C126),C126&lt;&gt;0),K126+1,0)</f>
        <v>59</v>
      </c>
      <c r="L128" s="201" t="str">
        <f>IF(C128&lt;&gt;"",C128&amp;"-"&amp;K128,"")</f>
        <v/>
      </c>
      <c r="M128" s="201" t="str">
        <f t="array" ref="M128">IFERROR(IF(INDEX('Disaggregation Records'!$E$3:$E$66,MATCH(RIGHT(L128,255),RIGHT('Disaggregation Records'!$D$3:$D$66,255),0))="","",INDEX('Disaggregation Records'!$E$3:$E$66,MATCH(RIGHT(L128,255),RIGHT('Disaggregation Records'!$D$3:$D$66,255),0))),"")</f>
        <v/>
      </c>
      <c r="N128" s="18" t="str">
        <f t="array" ref="N128">IFERROR(IF(INDEX('Disaggregation Records'!$F$3:$F$66,MATCH(RIGHT(L128,255),RIGHT('Disaggregation Records'!$D$3:$D$66,255),0))="","",INDEX('Disaggregation Records'!$F$3:$F$66,MATCH(RIGHT(L128,255),RIGHT('Disaggregation Records'!$D$3:$D$66,255),0))),"")</f>
        <v/>
      </c>
      <c r="O128" s="201" t="str">
        <f t="array" ref="O128">IFERROR(IF(INDEX('Disaggregation Records'!$H$3:$H$66,MATCH(RIGHT(L128,255),RIGHT('Disaggregation Records'!$D$3:$D$66,255),0))="","",INDEX('Disaggregation Records'!$H$3:$H$66,MATCH(RIGHT(L128,255),RIGHT('Disaggregation Records'!$D$3:$D$66,255),0))),"")</f>
        <v/>
      </c>
      <c r="Q128" s="206">
        <f t="shared" ref="Q128" si="169">Q126+1</f>
        <v>1460</v>
      </c>
    </row>
    <row r="129" spans="1:17" s="206" customFormat="1" ht="20.149999999999999" customHeight="1" x14ac:dyDescent="0.35">
      <c r="B129" s="614">
        <v>4.5075187969924899</v>
      </c>
      <c r="C129" s="616"/>
      <c r="D129" s="618"/>
      <c r="E129" s="618"/>
      <c r="F129" s="307"/>
      <c r="G129" s="620"/>
      <c r="H129" s="622"/>
      <c r="I129" s="624"/>
      <c r="J129" s="626"/>
      <c r="K129" s="202"/>
      <c r="L129" s="202"/>
      <c r="M129" s="202"/>
      <c r="N129" s="203"/>
      <c r="O129" s="202"/>
      <c r="Q129" s="201"/>
    </row>
    <row r="130" spans="1:17" s="206" customFormat="1" ht="20.149999999999999" customHeight="1" x14ac:dyDescent="0.35">
      <c r="A130" s="201" t="str">
        <f t="shared" ref="A130" ca="1" si="170">INDIRECT("'update Helper'!C"&amp;Q130)</f>
        <v>a1G55000001jxjAEAQ</v>
      </c>
      <c r="B130" s="613">
        <v>7</v>
      </c>
      <c r="C130" s="615" t="str">
        <f>IFERROR(VLOOKUP(B130,'Impact Indicators - Section B '!$A$9:$AC$68,29,FALSE),"")</f>
        <v/>
      </c>
      <c r="D130" s="617" t="str">
        <f t="shared" ref="D130" si="171">M130</f>
        <v/>
      </c>
      <c r="E130" s="617" t="str">
        <f t="shared" ref="E130" si="172">N130</f>
        <v/>
      </c>
      <c r="F130" s="396"/>
      <c r="G130" s="619" t="str">
        <f ca="1">IF(OR(INDIRECT("'update Helper'!E"&amp;Q130)="",F130&lt;&gt;0,F131&lt;&gt;0),IF(IFERROR((F130/F131),"")="","",(F130/F131)),INDIRECT("'update Helper'!E"&amp;Q130)/100)</f>
        <v/>
      </c>
      <c r="H130" s="621"/>
      <c r="I130" s="623"/>
      <c r="J130" s="625"/>
      <c r="K130" s="201">
        <f>IF(AND(EXACT(C130,C128),C128&lt;&gt;0),K128+1,0)</f>
        <v>60</v>
      </c>
      <c r="L130" s="201" t="str">
        <f>IF(C130&lt;&gt;"",C130&amp;"-"&amp;K130,"")</f>
        <v/>
      </c>
      <c r="M130" s="201" t="str">
        <f t="array" ref="M130">IFERROR(IF(INDEX('Disaggregation Records'!$E$3:$E$66,MATCH(RIGHT(L130,255),RIGHT('Disaggregation Records'!$D$3:$D$66,255),0))="","",INDEX('Disaggregation Records'!$E$3:$E$66,MATCH(RIGHT(L130,255),RIGHT('Disaggregation Records'!$D$3:$D$66,255),0))),"")</f>
        <v/>
      </c>
      <c r="N130" s="18" t="str">
        <f t="array" ref="N130">IFERROR(IF(INDEX('Disaggregation Records'!$F$3:$F$66,MATCH(RIGHT(L130,255),RIGHT('Disaggregation Records'!$D$3:$D$66,255),0))="","",INDEX('Disaggregation Records'!$F$3:$F$66,MATCH(RIGHT(L130,255),RIGHT('Disaggregation Records'!$D$3:$D$66,255),0))),"")</f>
        <v/>
      </c>
      <c r="O130" s="201" t="str">
        <f t="array" ref="O130">IFERROR(IF(INDEX('Disaggregation Records'!$H$3:$H$66,MATCH(RIGHT(L130,255),RIGHT('Disaggregation Records'!$D$3:$D$66,255),0))="","",INDEX('Disaggregation Records'!$H$3:$H$66,MATCH(RIGHT(L130,255),RIGHT('Disaggregation Records'!$D$3:$D$66,255),0))),"")</f>
        <v/>
      </c>
      <c r="P130" s="201"/>
      <c r="Q130" s="206">
        <f t="shared" ref="Q130" si="173">Q128+1</f>
        <v>1461</v>
      </c>
    </row>
    <row r="131" spans="1:17" s="206" customFormat="1" ht="20.149999999999999" customHeight="1" x14ac:dyDescent="0.35">
      <c r="A131" s="201"/>
      <c r="B131" s="614">
        <v>5.2218045112781999</v>
      </c>
      <c r="C131" s="616"/>
      <c r="D131" s="618"/>
      <c r="E131" s="618"/>
      <c r="F131" s="307"/>
      <c r="G131" s="620"/>
      <c r="H131" s="622"/>
      <c r="I131" s="624"/>
      <c r="J131" s="626"/>
      <c r="K131" s="202"/>
      <c r="L131" s="202"/>
      <c r="M131" s="202"/>
      <c r="N131" s="203"/>
      <c r="O131" s="202"/>
      <c r="P131" s="202"/>
      <c r="Q131" s="201"/>
    </row>
    <row r="132" spans="1:17" s="206" customFormat="1" ht="20.149999999999999" customHeight="1" x14ac:dyDescent="0.35">
      <c r="A132" s="201" t="str">
        <f t="shared" ca="1" si="82"/>
        <v>a1G55000001jxjBEAQ</v>
      </c>
      <c r="B132" s="613">
        <v>7</v>
      </c>
      <c r="C132" s="615" t="str">
        <f>IFERROR(VLOOKUP(B132,'Impact Indicators - Section B '!$A$9:$AC$68,29,FALSE),"")</f>
        <v/>
      </c>
      <c r="D132" s="617" t="str">
        <f t="shared" ref="D132" si="174">M132</f>
        <v/>
      </c>
      <c r="E132" s="617" t="str">
        <f t="shared" ref="E132" si="175">N132</f>
        <v/>
      </c>
      <c r="F132" s="396"/>
      <c r="G132" s="619" t="str">
        <f ca="1">IF(OR(INDIRECT("'update Helper'!E"&amp;Q132)="",F132&lt;&gt;0,F133&lt;&gt;0),IF(IFERROR((F132/F133),"")="","",(F132/F133)),INDIRECT("'update Helper'!E"&amp;Q132)/100)</f>
        <v/>
      </c>
      <c r="H132" s="621"/>
      <c r="I132" s="623"/>
      <c r="J132" s="625"/>
      <c r="K132" s="201">
        <f>IF(AND(EXACT(C132,C130),C130&lt;&gt;0),K130+1,0)</f>
        <v>61</v>
      </c>
      <c r="L132" s="201" t="str">
        <f>IF(C132&lt;&gt;"",C132&amp;"-"&amp;K132,"")</f>
        <v/>
      </c>
      <c r="M132" s="201" t="str">
        <f t="array" ref="M132">IFERROR(IF(INDEX('Disaggregation Records'!$E$3:$E$66,MATCH(RIGHT(L132,255),RIGHT('Disaggregation Records'!$D$3:$D$66,255),0))="","",INDEX('Disaggregation Records'!$E$3:$E$66,MATCH(RIGHT(L132,255),RIGHT('Disaggregation Records'!$D$3:$D$66,255),0))),"")</f>
        <v/>
      </c>
      <c r="N132" s="18" t="str">
        <f t="array" ref="N132">IFERROR(IF(INDEX('Disaggregation Records'!$F$3:$F$66,MATCH(RIGHT(L132,255),RIGHT('Disaggregation Records'!$D$3:$D$66,255),0))="","",INDEX('Disaggregation Records'!$F$3:$F$66,MATCH(RIGHT(L132,255),RIGHT('Disaggregation Records'!$D$3:$D$66,255),0))),"")</f>
        <v/>
      </c>
      <c r="O132" s="201" t="str">
        <f t="array" ref="O132">IFERROR(IF(INDEX('Disaggregation Records'!$H$3:$H$66,MATCH(RIGHT(L132,255),RIGHT('Disaggregation Records'!$D$3:$D$66,255),0))="","",INDEX('Disaggregation Records'!$H$3:$H$66,MATCH(RIGHT(L132,255),RIGHT('Disaggregation Records'!$D$3:$D$66,255),0))),"")</f>
        <v/>
      </c>
      <c r="Q132" s="206">
        <f t="shared" ref="Q132" si="176">Q130+1</f>
        <v>1462</v>
      </c>
    </row>
    <row r="133" spans="1:17" s="206" customFormat="1" ht="20.149999999999999" customHeight="1" x14ac:dyDescent="0.35">
      <c r="B133" s="614">
        <v>5.2218045112781999</v>
      </c>
      <c r="C133" s="616"/>
      <c r="D133" s="618"/>
      <c r="E133" s="618"/>
      <c r="F133" s="307"/>
      <c r="G133" s="620"/>
      <c r="H133" s="622"/>
      <c r="I133" s="624"/>
      <c r="J133" s="626"/>
      <c r="K133" s="202"/>
      <c r="L133" s="202"/>
      <c r="M133" s="202"/>
      <c r="N133" s="203"/>
      <c r="O133" s="202"/>
      <c r="Q133" s="201"/>
    </row>
    <row r="134" spans="1:17" s="206" customFormat="1" ht="20.149999999999999" customHeight="1" x14ac:dyDescent="0.35">
      <c r="A134" s="201" t="str">
        <f t="shared" ref="A134" ca="1" si="177">INDIRECT("'update Helper'!C"&amp;Q134)</f>
        <v>a1G55000001jxjCEAQ</v>
      </c>
      <c r="B134" s="613">
        <v>7</v>
      </c>
      <c r="C134" s="615" t="str">
        <f>IFERROR(VLOOKUP(B134,'Impact Indicators - Section B '!$A$9:$AC$68,29,FALSE),"")</f>
        <v/>
      </c>
      <c r="D134" s="617" t="str">
        <f t="shared" ref="D134" si="178">M134</f>
        <v/>
      </c>
      <c r="E134" s="617" t="str">
        <f t="shared" ref="E134" si="179">N134</f>
        <v/>
      </c>
      <c r="F134" s="396"/>
      <c r="G134" s="619" t="str">
        <f ca="1">IF(OR(INDIRECT("'update Helper'!E"&amp;Q134)="",F134&lt;&gt;0,F135&lt;&gt;0),IF(IFERROR((F134/F135),"")="","",(F134/F135)),INDIRECT("'update Helper'!E"&amp;Q134)/100)</f>
        <v/>
      </c>
      <c r="H134" s="621"/>
      <c r="I134" s="623"/>
      <c r="J134" s="625"/>
      <c r="K134" s="201">
        <f>IF(AND(EXACT(C134,C132),C132&lt;&gt;0),K132+1,0)</f>
        <v>62</v>
      </c>
      <c r="L134" s="201" t="str">
        <f>IF(C134&lt;&gt;"",C134&amp;"-"&amp;K134,"")</f>
        <v/>
      </c>
      <c r="M134" s="201" t="str">
        <f t="array" ref="M134">IFERROR(IF(INDEX('Disaggregation Records'!$E$3:$E$66,MATCH(RIGHT(L134,255),RIGHT('Disaggregation Records'!$D$3:$D$66,255),0))="","",INDEX('Disaggregation Records'!$E$3:$E$66,MATCH(RIGHT(L134,255),RIGHT('Disaggregation Records'!$D$3:$D$66,255),0))),"")</f>
        <v/>
      </c>
      <c r="N134" s="18" t="str">
        <f t="array" ref="N134">IFERROR(IF(INDEX('Disaggregation Records'!$F$3:$F$66,MATCH(RIGHT(L134,255),RIGHT('Disaggregation Records'!$D$3:$D$66,255),0))="","",INDEX('Disaggregation Records'!$F$3:$F$66,MATCH(RIGHT(L134,255),RIGHT('Disaggregation Records'!$D$3:$D$66,255),0))),"")</f>
        <v/>
      </c>
      <c r="O134" s="201" t="str">
        <f t="array" ref="O134">IFERROR(IF(INDEX('Disaggregation Records'!$H$3:$H$66,MATCH(RIGHT(L134,255),RIGHT('Disaggregation Records'!$D$3:$D$66,255),0))="","",INDEX('Disaggregation Records'!$H$3:$H$66,MATCH(RIGHT(L134,255),RIGHT('Disaggregation Records'!$D$3:$D$66,255),0))),"")</f>
        <v/>
      </c>
      <c r="P134" s="201"/>
      <c r="Q134" s="206">
        <f t="shared" ref="Q134" si="180">Q132+1</f>
        <v>1463</v>
      </c>
    </row>
    <row r="135" spans="1:17" s="206" customFormat="1" ht="20.149999999999999" customHeight="1" x14ac:dyDescent="0.35">
      <c r="A135" s="201"/>
      <c r="B135" s="614">
        <v>5.2218045112781999</v>
      </c>
      <c r="C135" s="616"/>
      <c r="D135" s="618"/>
      <c r="E135" s="618"/>
      <c r="F135" s="307"/>
      <c r="G135" s="620"/>
      <c r="H135" s="622"/>
      <c r="I135" s="624"/>
      <c r="J135" s="626"/>
      <c r="K135" s="202"/>
      <c r="L135" s="202"/>
      <c r="M135" s="202"/>
      <c r="N135" s="203"/>
      <c r="O135" s="202"/>
      <c r="P135" s="202"/>
      <c r="Q135" s="201"/>
    </row>
    <row r="136" spans="1:17" s="206" customFormat="1" ht="20.149999999999999" customHeight="1" x14ac:dyDescent="0.35">
      <c r="A136" s="201" t="str">
        <f t="shared" ca="1" si="82"/>
        <v>a1G55000001jxjDEAQ</v>
      </c>
      <c r="B136" s="613">
        <v>7</v>
      </c>
      <c r="C136" s="615" t="str">
        <f>IFERROR(VLOOKUP(B136,'Impact Indicators - Section B '!$A$9:$AC$68,29,FALSE),"")</f>
        <v/>
      </c>
      <c r="D136" s="617" t="str">
        <f t="shared" ref="D136" si="181">M136</f>
        <v/>
      </c>
      <c r="E136" s="617" t="str">
        <f t="shared" ref="E136" si="182">N136</f>
        <v/>
      </c>
      <c r="F136" s="396"/>
      <c r="G136" s="619" t="str">
        <f ca="1">IF(OR(INDIRECT("'update Helper'!E"&amp;Q136)="",F136&lt;&gt;0,F137&lt;&gt;0),IF(IFERROR((F136/F137),"")="","",(F136/F137)),INDIRECT("'update Helper'!E"&amp;Q136)/100)</f>
        <v/>
      </c>
      <c r="H136" s="621"/>
      <c r="I136" s="623"/>
      <c r="J136" s="625"/>
      <c r="K136" s="201">
        <f>IF(AND(EXACT(C136,C134),C134&lt;&gt;0),K134+1,0)</f>
        <v>63</v>
      </c>
      <c r="L136" s="201" t="str">
        <f>IF(C136&lt;&gt;"",C136&amp;"-"&amp;K136,"")</f>
        <v/>
      </c>
      <c r="M136" s="201" t="str">
        <f t="array" ref="M136">IFERROR(IF(INDEX('Disaggregation Records'!$E$3:$E$66,MATCH(RIGHT(L136,255),RIGHT('Disaggregation Records'!$D$3:$D$66,255),0))="","",INDEX('Disaggregation Records'!$E$3:$E$66,MATCH(RIGHT(L136,255),RIGHT('Disaggregation Records'!$D$3:$D$66,255),0))),"")</f>
        <v/>
      </c>
      <c r="N136" s="18" t="str">
        <f t="array" ref="N136">IFERROR(IF(INDEX('Disaggregation Records'!$F$3:$F$66,MATCH(RIGHT(L136,255),RIGHT('Disaggregation Records'!$D$3:$D$66,255),0))="","",INDEX('Disaggregation Records'!$F$3:$F$66,MATCH(RIGHT(L136,255),RIGHT('Disaggregation Records'!$D$3:$D$66,255),0))),"")</f>
        <v/>
      </c>
      <c r="O136" s="201" t="str">
        <f t="array" ref="O136">IFERROR(IF(INDEX('Disaggregation Records'!$H$3:$H$66,MATCH(RIGHT(L136,255),RIGHT('Disaggregation Records'!$D$3:$D$66,255),0))="","",INDEX('Disaggregation Records'!$H$3:$H$66,MATCH(RIGHT(L136,255),RIGHT('Disaggregation Records'!$D$3:$D$66,255),0))),"")</f>
        <v/>
      </c>
      <c r="Q136" s="206">
        <f t="shared" ref="Q136" si="183">Q134+1</f>
        <v>1464</v>
      </c>
    </row>
    <row r="137" spans="1:17" s="206" customFormat="1" ht="20.149999999999999" customHeight="1" x14ac:dyDescent="0.35">
      <c r="B137" s="614">
        <v>5.2218045112781999</v>
      </c>
      <c r="C137" s="616"/>
      <c r="D137" s="618"/>
      <c r="E137" s="618"/>
      <c r="F137" s="307"/>
      <c r="G137" s="620"/>
      <c r="H137" s="622"/>
      <c r="I137" s="624"/>
      <c r="J137" s="626"/>
      <c r="K137" s="202"/>
      <c r="L137" s="202"/>
      <c r="M137" s="202"/>
      <c r="N137" s="203"/>
      <c r="O137" s="202"/>
      <c r="Q137" s="201"/>
    </row>
    <row r="138" spans="1:17" s="206" customFormat="1" ht="20.149999999999999" customHeight="1" x14ac:dyDescent="0.35">
      <c r="A138" s="201" t="str">
        <f t="shared" ref="A138" ca="1" si="184">INDIRECT("'update Helper'!C"&amp;Q138)</f>
        <v>a1G55000001jxjEEAQ</v>
      </c>
      <c r="B138" s="613">
        <v>7</v>
      </c>
      <c r="C138" s="615" t="str">
        <f>IFERROR(VLOOKUP(B138,'Impact Indicators - Section B '!$A$9:$AC$68,29,FALSE),"")</f>
        <v/>
      </c>
      <c r="D138" s="617" t="str">
        <f t="shared" ref="D138" si="185">M138</f>
        <v/>
      </c>
      <c r="E138" s="617" t="str">
        <f t="shared" ref="E138" si="186">N138</f>
        <v/>
      </c>
      <c r="F138" s="396"/>
      <c r="G138" s="619" t="str">
        <f ca="1">IF(OR(INDIRECT("'update Helper'!E"&amp;Q138)="",F138&lt;&gt;0,F139&lt;&gt;0),IF(IFERROR((F138/F139),"")="","",(F138/F139)),INDIRECT("'update Helper'!E"&amp;Q138)/100)</f>
        <v/>
      </c>
      <c r="H138" s="621"/>
      <c r="I138" s="623"/>
      <c r="J138" s="625"/>
      <c r="K138" s="201">
        <f>IF(AND(EXACT(C138,C136),C136&lt;&gt;0),K136+1,0)</f>
        <v>64</v>
      </c>
      <c r="L138" s="201" t="str">
        <f>IF(C138&lt;&gt;"",C138&amp;"-"&amp;K138,"")</f>
        <v/>
      </c>
      <c r="M138" s="201" t="str">
        <f t="array" ref="M138">IFERROR(IF(INDEX('Disaggregation Records'!$E$3:$E$66,MATCH(RIGHT(L138,255),RIGHT('Disaggregation Records'!$D$3:$D$66,255),0))="","",INDEX('Disaggregation Records'!$E$3:$E$66,MATCH(RIGHT(L138,255),RIGHT('Disaggregation Records'!$D$3:$D$66,255),0))),"")</f>
        <v/>
      </c>
      <c r="N138" s="18" t="str">
        <f t="array" ref="N138">IFERROR(IF(INDEX('Disaggregation Records'!$F$3:$F$66,MATCH(RIGHT(L138,255),RIGHT('Disaggregation Records'!$D$3:$D$66,255),0))="","",INDEX('Disaggregation Records'!$F$3:$F$66,MATCH(RIGHT(L138,255),RIGHT('Disaggregation Records'!$D$3:$D$66,255),0))),"")</f>
        <v/>
      </c>
      <c r="O138" s="201" t="str">
        <f t="array" ref="O138">IFERROR(IF(INDEX('Disaggregation Records'!$H$3:$H$66,MATCH(RIGHT(L138,255),RIGHT('Disaggregation Records'!$D$3:$D$66,255),0))="","",INDEX('Disaggregation Records'!$H$3:$H$66,MATCH(RIGHT(L138,255),RIGHT('Disaggregation Records'!$D$3:$D$66,255),0))),"")</f>
        <v/>
      </c>
      <c r="P138" s="201"/>
      <c r="Q138" s="206">
        <f t="shared" ref="Q138" si="187">Q136+1</f>
        <v>1465</v>
      </c>
    </row>
    <row r="139" spans="1:17" s="206" customFormat="1" ht="20.149999999999999" customHeight="1" x14ac:dyDescent="0.35">
      <c r="A139" s="201"/>
      <c r="B139" s="614">
        <v>5.2218045112781999</v>
      </c>
      <c r="C139" s="616"/>
      <c r="D139" s="618"/>
      <c r="E139" s="618"/>
      <c r="F139" s="307"/>
      <c r="G139" s="620"/>
      <c r="H139" s="622"/>
      <c r="I139" s="624"/>
      <c r="J139" s="626"/>
      <c r="K139" s="202"/>
      <c r="L139" s="202"/>
      <c r="M139" s="202"/>
      <c r="N139" s="203"/>
      <c r="O139" s="202"/>
      <c r="P139" s="202"/>
      <c r="Q139" s="201"/>
    </row>
    <row r="140" spans="1:17" s="206" customFormat="1" ht="20.149999999999999" customHeight="1" x14ac:dyDescent="0.35">
      <c r="A140" s="201" t="str">
        <f t="shared" ca="1" si="82"/>
        <v>a1G55000001jxjFEAQ</v>
      </c>
      <c r="B140" s="613">
        <v>7</v>
      </c>
      <c r="C140" s="615" t="str">
        <f>IFERROR(VLOOKUP(B140,'Impact Indicators - Section B '!$A$9:$AC$68,29,FALSE),"")</f>
        <v/>
      </c>
      <c r="D140" s="617" t="str">
        <f t="shared" ref="D140" si="188">M140</f>
        <v/>
      </c>
      <c r="E140" s="617" t="str">
        <f t="shared" ref="E140" si="189">N140</f>
        <v/>
      </c>
      <c r="F140" s="396"/>
      <c r="G140" s="619" t="str">
        <f ca="1">IF(OR(INDIRECT("'update Helper'!E"&amp;Q140)="",F140&lt;&gt;0,F141&lt;&gt;0),IF(IFERROR((F140/F141),"")="","",(F140/F141)),INDIRECT("'update Helper'!E"&amp;Q140)/100)</f>
        <v/>
      </c>
      <c r="H140" s="621"/>
      <c r="I140" s="623"/>
      <c r="J140" s="625"/>
      <c r="K140" s="201">
        <f>IF(AND(EXACT(C140,C138),C138&lt;&gt;0),K138+1,0)</f>
        <v>65</v>
      </c>
      <c r="L140" s="201" t="str">
        <f>IF(C140&lt;&gt;"",C140&amp;"-"&amp;K140,"")</f>
        <v/>
      </c>
      <c r="M140" s="201" t="str">
        <f t="array" ref="M140">IFERROR(IF(INDEX('Disaggregation Records'!$E$3:$E$66,MATCH(RIGHT(L140,255),RIGHT('Disaggregation Records'!$D$3:$D$66,255),0))="","",INDEX('Disaggregation Records'!$E$3:$E$66,MATCH(RIGHT(L140,255),RIGHT('Disaggregation Records'!$D$3:$D$66,255),0))),"")</f>
        <v/>
      </c>
      <c r="N140" s="18" t="str">
        <f t="array" ref="N140">IFERROR(IF(INDEX('Disaggregation Records'!$F$3:$F$66,MATCH(RIGHT(L140,255),RIGHT('Disaggregation Records'!$D$3:$D$66,255),0))="","",INDEX('Disaggregation Records'!$F$3:$F$66,MATCH(RIGHT(L140,255),RIGHT('Disaggregation Records'!$D$3:$D$66,255),0))),"")</f>
        <v/>
      </c>
      <c r="O140" s="201" t="str">
        <f t="array" ref="O140">IFERROR(IF(INDEX('Disaggregation Records'!$H$3:$H$66,MATCH(RIGHT(L140,255),RIGHT('Disaggregation Records'!$D$3:$D$66,255),0))="","",INDEX('Disaggregation Records'!$H$3:$H$66,MATCH(RIGHT(L140,255),RIGHT('Disaggregation Records'!$D$3:$D$66,255),0))),"")</f>
        <v/>
      </c>
      <c r="Q140" s="206">
        <f t="shared" ref="Q140" si="190">Q138+1</f>
        <v>1466</v>
      </c>
    </row>
    <row r="141" spans="1:17" s="206" customFormat="1" ht="20.149999999999999" customHeight="1" x14ac:dyDescent="0.35">
      <c r="B141" s="614">
        <v>5.2218045112781999</v>
      </c>
      <c r="C141" s="616"/>
      <c r="D141" s="618"/>
      <c r="E141" s="618"/>
      <c r="F141" s="307"/>
      <c r="G141" s="620"/>
      <c r="H141" s="622"/>
      <c r="I141" s="624"/>
      <c r="J141" s="626"/>
      <c r="K141" s="202"/>
      <c r="L141" s="202"/>
      <c r="M141" s="202"/>
      <c r="N141" s="203"/>
      <c r="O141" s="202"/>
      <c r="Q141" s="201"/>
    </row>
    <row r="142" spans="1:17" s="206" customFormat="1" ht="20.149999999999999" customHeight="1" x14ac:dyDescent="0.35">
      <c r="A142" s="201" t="str">
        <f t="shared" ref="A142" ca="1" si="191">INDIRECT("'update Helper'!C"&amp;Q142)</f>
        <v>a1G55000001jxjGEAQ</v>
      </c>
      <c r="B142" s="613">
        <v>7</v>
      </c>
      <c r="C142" s="615" t="str">
        <f>IFERROR(VLOOKUP(B142,'Impact Indicators - Section B '!$A$9:$AC$68,29,FALSE),"")</f>
        <v/>
      </c>
      <c r="D142" s="617" t="str">
        <f t="shared" ref="D142" si="192">M142</f>
        <v/>
      </c>
      <c r="E142" s="617" t="str">
        <f t="shared" ref="E142" si="193">N142</f>
        <v/>
      </c>
      <c r="F142" s="396"/>
      <c r="G142" s="619" t="str">
        <f ca="1">IF(OR(INDIRECT("'update Helper'!E"&amp;Q142)="",F142&lt;&gt;0,F143&lt;&gt;0),IF(IFERROR((F142/F143),"")="","",(F142/F143)),INDIRECT("'update Helper'!E"&amp;Q142)/100)</f>
        <v/>
      </c>
      <c r="H142" s="621"/>
      <c r="I142" s="623"/>
      <c r="J142" s="625"/>
      <c r="K142" s="201">
        <f>IF(AND(EXACT(C142,C140),C140&lt;&gt;0),K140+1,0)</f>
        <v>66</v>
      </c>
      <c r="L142" s="201" t="str">
        <f>IF(C142&lt;&gt;"",C142&amp;"-"&amp;K142,"")</f>
        <v/>
      </c>
      <c r="M142" s="201" t="str">
        <f t="array" ref="M142">IFERROR(IF(INDEX('Disaggregation Records'!$E$3:$E$66,MATCH(RIGHT(L142,255),RIGHT('Disaggregation Records'!$D$3:$D$66,255),0))="","",INDEX('Disaggregation Records'!$E$3:$E$66,MATCH(RIGHT(L142,255),RIGHT('Disaggregation Records'!$D$3:$D$66,255),0))),"")</f>
        <v/>
      </c>
      <c r="N142" s="18" t="str">
        <f t="array" ref="N142">IFERROR(IF(INDEX('Disaggregation Records'!$F$3:$F$66,MATCH(RIGHT(L142,255),RIGHT('Disaggregation Records'!$D$3:$D$66,255),0))="","",INDEX('Disaggregation Records'!$F$3:$F$66,MATCH(RIGHT(L142,255),RIGHT('Disaggregation Records'!$D$3:$D$66,255),0))),"")</f>
        <v/>
      </c>
      <c r="O142" s="201" t="str">
        <f t="array" ref="O142">IFERROR(IF(INDEX('Disaggregation Records'!$H$3:$H$66,MATCH(RIGHT(L142,255),RIGHT('Disaggregation Records'!$D$3:$D$66,255),0))="","",INDEX('Disaggregation Records'!$H$3:$H$66,MATCH(RIGHT(L142,255),RIGHT('Disaggregation Records'!$D$3:$D$66,255),0))),"")</f>
        <v/>
      </c>
      <c r="P142" s="201"/>
      <c r="Q142" s="206">
        <f t="shared" ref="Q142" si="194">Q140+1</f>
        <v>1467</v>
      </c>
    </row>
    <row r="143" spans="1:17" s="206" customFormat="1" ht="20.149999999999999" customHeight="1" x14ac:dyDescent="0.35">
      <c r="A143" s="201"/>
      <c r="B143" s="614">
        <v>5.2218045112781999</v>
      </c>
      <c r="C143" s="616"/>
      <c r="D143" s="618"/>
      <c r="E143" s="618"/>
      <c r="F143" s="307"/>
      <c r="G143" s="620"/>
      <c r="H143" s="622"/>
      <c r="I143" s="624"/>
      <c r="J143" s="626"/>
      <c r="K143" s="202"/>
      <c r="L143" s="202"/>
      <c r="M143" s="202"/>
      <c r="N143" s="203"/>
      <c r="O143" s="202"/>
      <c r="P143" s="202"/>
      <c r="Q143" s="201"/>
    </row>
    <row r="144" spans="1:17" s="206" customFormat="1" ht="20.149999999999999" customHeight="1" x14ac:dyDescent="0.35">
      <c r="A144" s="201" t="str">
        <f t="shared" ref="A144:A204" ca="1" si="195">INDIRECT("'update Helper'!C"&amp;Q144)</f>
        <v>a1G55000001jxjHEAQ</v>
      </c>
      <c r="B144" s="613">
        <v>7</v>
      </c>
      <c r="C144" s="615" t="str">
        <f>IFERROR(VLOOKUP(B144,'Impact Indicators - Section B '!$A$9:$AC$68,29,FALSE),"")</f>
        <v/>
      </c>
      <c r="D144" s="617" t="str">
        <f t="shared" ref="D144" si="196">M144</f>
        <v/>
      </c>
      <c r="E144" s="617" t="str">
        <f t="shared" ref="E144" si="197">N144</f>
        <v/>
      </c>
      <c r="F144" s="396"/>
      <c r="G144" s="619" t="str">
        <f ca="1">IF(OR(INDIRECT("'update Helper'!E"&amp;Q144)="",F144&lt;&gt;0,F145&lt;&gt;0),IF(IFERROR((F144/F145),"")="","",(F144/F145)),INDIRECT("'update Helper'!E"&amp;Q144)/100)</f>
        <v/>
      </c>
      <c r="H144" s="621"/>
      <c r="I144" s="623"/>
      <c r="J144" s="625"/>
      <c r="K144" s="201">
        <f>IF(AND(EXACT(C144,C142),C142&lt;&gt;0),K142+1,0)</f>
        <v>67</v>
      </c>
      <c r="L144" s="201" t="str">
        <f>IF(C144&lt;&gt;"",C144&amp;"-"&amp;K144,"")</f>
        <v/>
      </c>
      <c r="M144" s="201" t="str">
        <f t="array" ref="M144">IFERROR(IF(INDEX('Disaggregation Records'!$E$3:$E$66,MATCH(RIGHT(L144,255),RIGHT('Disaggregation Records'!$D$3:$D$66,255),0))="","",INDEX('Disaggregation Records'!$E$3:$E$66,MATCH(RIGHT(L144,255),RIGHT('Disaggregation Records'!$D$3:$D$66,255),0))),"")</f>
        <v/>
      </c>
      <c r="N144" s="18" t="str">
        <f t="array" ref="N144">IFERROR(IF(INDEX('Disaggregation Records'!$F$3:$F$66,MATCH(RIGHT(L144,255),RIGHT('Disaggregation Records'!$D$3:$D$66,255),0))="","",INDEX('Disaggregation Records'!$F$3:$F$66,MATCH(RIGHT(L144,255),RIGHT('Disaggregation Records'!$D$3:$D$66,255),0))),"")</f>
        <v/>
      </c>
      <c r="O144" s="201" t="str">
        <f t="array" ref="O144">IFERROR(IF(INDEX('Disaggregation Records'!$H$3:$H$66,MATCH(RIGHT(L144,255),RIGHT('Disaggregation Records'!$D$3:$D$66,255),0))="","",INDEX('Disaggregation Records'!$H$3:$H$66,MATCH(RIGHT(L144,255),RIGHT('Disaggregation Records'!$D$3:$D$66,255),0))),"")</f>
        <v/>
      </c>
      <c r="Q144" s="206">
        <f t="shared" ref="Q144" si="198">Q142+1</f>
        <v>1468</v>
      </c>
    </row>
    <row r="145" spans="1:17" s="206" customFormat="1" ht="20.149999999999999" customHeight="1" x14ac:dyDescent="0.35">
      <c r="B145" s="614">
        <v>5.2218045112781999</v>
      </c>
      <c r="C145" s="616"/>
      <c r="D145" s="618"/>
      <c r="E145" s="618"/>
      <c r="F145" s="307"/>
      <c r="G145" s="620"/>
      <c r="H145" s="622"/>
      <c r="I145" s="624"/>
      <c r="J145" s="626"/>
      <c r="K145" s="202"/>
      <c r="L145" s="202"/>
      <c r="M145" s="202"/>
      <c r="N145" s="203"/>
      <c r="O145" s="202"/>
      <c r="Q145" s="201"/>
    </row>
    <row r="146" spans="1:17" s="206" customFormat="1" ht="20.149999999999999" customHeight="1" x14ac:dyDescent="0.35">
      <c r="A146" s="201" t="str">
        <f t="shared" ref="A146" ca="1" si="199">INDIRECT("'update Helper'!C"&amp;Q146)</f>
        <v>a1G55000001jxjIEAQ</v>
      </c>
      <c r="B146" s="613">
        <v>7</v>
      </c>
      <c r="C146" s="615" t="str">
        <f>IFERROR(VLOOKUP(B146,'Impact Indicators - Section B '!$A$9:$AC$68,29,FALSE),"")</f>
        <v/>
      </c>
      <c r="D146" s="617" t="str">
        <f t="shared" ref="D146" si="200">M146</f>
        <v/>
      </c>
      <c r="E146" s="617" t="str">
        <f t="shared" ref="E146" si="201">N146</f>
        <v/>
      </c>
      <c r="F146" s="396"/>
      <c r="G146" s="619" t="str">
        <f ca="1">IF(OR(INDIRECT("'update Helper'!E"&amp;Q146)="",F146&lt;&gt;0,F147&lt;&gt;0),IF(IFERROR((F146/F147),"")="","",(F146/F147)),INDIRECT("'update Helper'!E"&amp;Q146)/100)</f>
        <v/>
      </c>
      <c r="H146" s="621"/>
      <c r="I146" s="623"/>
      <c r="J146" s="625"/>
      <c r="K146" s="201">
        <f>IF(AND(EXACT(C146,C144),C144&lt;&gt;0),K144+1,0)</f>
        <v>68</v>
      </c>
      <c r="L146" s="201" t="str">
        <f>IF(C146&lt;&gt;"",C146&amp;"-"&amp;K146,"")</f>
        <v/>
      </c>
      <c r="M146" s="201" t="str">
        <f t="array" ref="M146">IFERROR(IF(INDEX('Disaggregation Records'!$E$3:$E$66,MATCH(RIGHT(L146,255),RIGHT('Disaggregation Records'!$D$3:$D$66,255),0))="","",INDEX('Disaggregation Records'!$E$3:$E$66,MATCH(RIGHT(L146,255),RIGHT('Disaggregation Records'!$D$3:$D$66,255),0))),"")</f>
        <v/>
      </c>
      <c r="N146" s="18" t="str">
        <f t="array" ref="N146">IFERROR(IF(INDEX('Disaggregation Records'!$F$3:$F$66,MATCH(RIGHT(L146,255),RIGHT('Disaggregation Records'!$D$3:$D$66,255),0))="","",INDEX('Disaggregation Records'!$F$3:$F$66,MATCH(RIGHT(L146,255),RIGHT('Disaggregation Records'!$D$3:$D$66,255),0))),"")</f>
        <v/>
      </c>
      <c r="O146" s="201" t="str">
        <f t="array" ref="O146">IFERROR(IF(INDEX('Disaggregation Records'!$H$3:$H$66,MATCH(RIGHT(L146,255),RIGHT('Disaggregation Records'!$D$3:$D$66,255),0))="","",INDEX('Disaggregation Records'!$H$3:$H$66,MATCH(RIGHT(L146,255),RIGHT('Disaggregation Records'!$D$3:$D$66,255),0))),"")</f>
        <v/>
      </c>
      <c r="P146" s="201"/>
      <c r="Q146" s="206">
        <f t="shared" ref="Q146" si="202">Q144+1</f>
        <v>1469</v>
      </c>
    </row>
    <row r="147" spans="1:17" s="206" customFormat="1" ht="20.149999999999999" customHeight="1" x14ac:dyDescent="0.35">
      <c r="A147" s="201"/>
      <c r="B147" s="614">
        <v>5.2218045112781999</v>
      </c>
      <c r="C147" s="616"/>
      <c r="D147" s="618"/>
      <c r="E147" s="618"/>
      <c r="F147" s="307"/>
      <c r="G147" s="620"/>
      <c r="H147" s="622"/>
      <c r="I147" s="624"/>
      <c r="J147" s="626"/>
      <c r="K147" s="202"/>
      <c r="L147" s="202"/>
      <c r="M147" s="202"/>
      <c r="N147" s="203"/>
      <c r="O147" s="202"/>
      <c r="P147" s="202"/>
      <c r="Q147" s="201"/>
    </row>
    <row r="148" spans="1:17" s="206" customFormat="1" ht="20.149999999999999" customHeight="1" x14ac:dyDescent="0.35">
      <c r="A148" s="201" t="str">
        <f t="shared" ca="1" si="195"/>
        <v>a1G55000001jxjJEAQ</v>
      </c>
      <c r="B148" s="613">
        <v>7</v>
      </c>
      <c r="C148" s="615" t="str">
        <f>IFERROR(VLOOKUP(B148,'Impact Indicators - Section B '!$A$9:$AC$68,29,FALSE),"")</f>
        <v/>
      </c>
      <c r="D148" s="617" t="str">
        <f t="shared" ref="D148" si="203">M148</f>
        <v/>
      </c>
      <c r="E148" s="617" t="str">
        <f t="shared" ref="E148" si="204">N148</f>
        <v/>
      </c>
      <c r="F148" s="396"/>
      <c r="G148" s="619" t="str">
        <f ca="1">IF(OR(INDIRECT("'update Helper'!E"&amp;Q148)="",F148&lt;&gt;0,F149&lt;&gt;0),IF(IFERROR((F148/F149),"")="","",(F148/F149)),INDIRECT("'update Helper'!E"&amp;Q148)/100)</f>
        <v/>
      </c>
      <c r="H148" s="621"/>
      <c r="I148" s="623"/>
      <c r="J148" s="625"/>
      <c r="K148" s="201">
        <f>IF(AND(EXACT(C148,C146),C146&lt;&gt;0),K146+1,0)</f>
        <v>69</v>
      </c>
      <c r="L148" s="201" t="str">
        <f>IF(C148&lt;&gt;"",C148&amp;"-"&amp;K148,"")</f>
        <v/>
      </c>
      <c r="M148" s="201" t="str">
        <f t="array" ref="M148">IFERROR(IF(INDEX('Disaggregation Records'!$E$3:$E$66,MATCH(RIGHT(L148,255),RIGHT('Disaggregation Records'!$D$3:$D$66,255),0))="","",INDEX('Disaggregation Records'!$E$3:$E$66,MATCH(RIGHT(L148,255),RIGHT('Disaggregation Records'!$D$3:$D$66,255),0))),"")</f>
        <v/>
      </c>
      <c r="N148" s="18" t="str">
        <f t="array" ref="N148">IFERROR(IF(INDEX('Disaggregation Records'!$F$3:$F$66,MATCH(RIGHT(L148,255),RIGHT('Disaggregation Records'!$D$3:$D$66,255),0))="","",INDEX('Disaggregation Records'!$F$3:$F$66,MATCH(RIGHT(L148,255),RIGHT('Disaggregation Records'!$D$3:$D$66,255),0))),"")</f>
        <v/>
      </c>
      <c r="O148" s="201" t="str">
        <f t="array" ref="O148">IFERROR(IF(INDEX('Disaggregation Records'!$H$3:$H$66,MATCH(RIGHT(L148,255),RIGHT('Disaggregation Records'!$D$3:$D$66,255),0))="","",INDEX('Disaggregation Records'!$H$3:$H$66,MATCH(RIGHT(L148,255),RIGHT('Disaggregation Records'!$D$3:$D$66,255),0))),"")</f>
        <v/>
      </c>
      <c r="Q148" s="206">
        <f t="shared" ref="Q148" si="205">Q146+1</f>
        <v>1470</v>
      </c>
    </row>
    <row r="149" spans="1:17" s="206" customFormat="1" ht="20.149999999999999" customHeight="1" x14ac:dyDescent="0.35">
      <c r="B149" s="614">
        <v>5.2218045112781999</v>
      </c>
      <c r="C149" s="616"/>
      <c r="D149" s="618"/>
      <c r="E149" s="618"/>
      <c r="F149" s="307"/>
      <c r="G149" s="620"/>
      <c r="H149" s="622"/>
      <c r="I149" s="624"/>
      <c r="J149" s="626"/>
      <c r="K149" s="202"/>
      <c r="L149" s="202"/>
      <c r="M149" s="202"/>
      <c r="N149" s="203"/>
      <c r="O149" s="202"/>
      <c r="Q149" s="201"/>
    </row>
    <row r="150" spans="1:17" s="206" customFormat="1" ht="20.149999999999999" customHeight="1" x14ac:dyDescent="0.35">
      <c r="A150" s="201" t="str">
        <f t="shared" ref="A150" ca="1" si="206">INDIRECT("'update Helper'!C"&amp;Q150)</f>
        <v>a1G55000001jxjKEAQ</v>
      </c>
      <c r="B150" s="613">
        <v>8</v>
      </c>
      <c r="C150" s="615" t="str">
        <f>IFERROR(VLOOKUP(B150,'Impact Indicators - Section B '!$A$9:$AC$68,29,FALSE),"")</f>
        <v/>
      </c>
      <c r="D150" s="617" t="str">
        <f t="shared" ref="D150" si="207">M150</f>
        <v/>
      </c>
      <c r="E150" s="617" t="str">
        <f t="shared" ref="E150" si="208">N150</f>
        <v/>
      </c>
      <c r="F150" s="396"/>
      <c r="G150" s="619" t="str">
        <f ca="1">IF(OR(INDIRECT("'update Helper'!E"&amp;Q150)="",F150&lt;&gt;0,F151&lt;&gt;0),IF(IFERROR((F150/F151),"")="","",(F150/F151)),INDIRECT("'update Helper'!E"&amp;Q150)/100)</f>
        <v/>
      </c>
      <c r="H150" s="621"/>
      <c r="I150" s="623"/>
      <c r="J150" s="625"/>
      <c r="K150" s="201">
        <f>IF(AND(EXACT(C150,C148),C148&lt;&gt;0),K148+1,0)</f>
        <v>70</v>
      </c>
      <c r="L150" s="201" t="str">
        <f>IF(C150&lt;&gt;"",C150&amp;"-"&amp;K150,"")</f>
        <v/>
      </c>
      <c r="M150" s="201" t="str">
        <f t="array" ref="M150">IFERROR(IF(INDEX('Disaggregation Records'!$E$3:$E$66,MATCH(RIGHT(L150,255),RIGHT('Disaggregation Records'!$D$3:$D$66,255),0))="","",INDEX('Disaggregation Records'!$E$3:$E$66,MATCH(RIGHT(L150,255),RIGHT('Disaggregation Records'!$D$3:$D$66,255),0))),"")</f>
        <v/>
      </c>
      <c r="N150" s="18" t="str">
        <f t="array" ref="N150">IFERROR(IF(INDEX('Disaggregation Records'!$F$3:$F$66,MATCH(RIGHT(L150,255),RIGHT('Disaggregation Records'!$D$3:$D$66,255),0))="","",INDEX('Disaggregation Records'!$F$3:$F$66,MATCH(RIGHT(L150,255),RIGHT('Disaggregation Records'!$D$3:$D$66,255),0))),"")</f>
        <v/>
      </c>
      <c r="O150" s="201" t="str">
        <f t="array" ref="O150">IFERROR(IF(INDEX('Disaggregation Records'!$H$3:$H$66,MATCH(RIGHT(L150,255),RIGHT('Disaggregation Records'!$D$3:$D$66,255),0))="","",INDEX('Disaggregation Records'!$H$3:$H$66,MATCH(RIGHT(L150,255),RIGHT('Disaggregation Records'!$D$3:$D$66,255),0))),"")</f>
        <v/>
      </c>
      <c r="P150" s="201"/>
      <c r="Q150" s="206">
        <f t="shared" ref="Q150" si="209">Q148+1</f>
        <v>1471</v>
      </c>
    </row>
    <row r="151" spans="1:17" s="206" customFormat="1" ht="20.149999999999999" customHeight="1" x14ac:dyDescent="0.35">
      <c r="A151" s="201"/>
      <c r="B151" s="614">
        <v>5.9736842105263204</v>
      </c>
      <c r="C151" s="616"/>
      <c r="D151" s="618"/>
      <c r="E151" s="618"/>
      <c r="F151" s="307"/>
      <c r="G151" s="620"/>
      <c r="H151" s="622"/>
      <c r="I151" s="624"/>
      <c r="J151" s="626"/>
      <c r="K151" s="202"/>
      <c r="L151" s="202"/>
      <c r="M151" s="202"/>
      <c r="N151" s="203"/>
      <c r="O151" s="202"/>
      <c r="P151" s="202"/>
      <c r="Q151" s="201"/>
    </row>
    <row r="152" spans="1:17" s="206" customFormat="1" ht="20.149999999999999" customHeight="1" x14ac:dyDescent="0.35">
      <c r="A152" s="201" t="str">
        <f t="shared" ca="1" si="195"/>
        <v>a1G55000001jxjLEAQ</v>
      </c>
      <c r="B152" s="613">
        <v>8</v>
      </c>
      <c r="C152" s="615" t="str">
        <f>IFERROR(VLOOKUP(B152,'Impact Indicators - Section B '!$A$9:$AC$68,29,FALSE),"")</f>
        <v/>
      </c>
      <c r="D152" s="617" t="str">
        <f t="shared" ref="D152" si="210">M152</f>
        <v/>
      </c>
      <c r="E152" s="617" t="str">
        <f t="shared" ref="E152" si="211">N152</f>
        <v/>
      </c>
      <c r="F152" s="396"/>
      <c r="G152" s="619" t="str">
        <f ca="1">IF(OR(INDIRECT("'update Helper'!E"&amp;Q152)="",F152&lt;&gt;0,F153&lt;&gt;0),IF(IFERROR((F152/F153),"")="","",(F152/F153)),INDIRECT("'update Helper'!E"&amp;Q152)/100)</f>
        <v/>
      </c>
      <c r="H152" s="621"/>
      <c r="I152" s="623"/>
      <c r="J152" s="625"/>
      <c r="K152" s="201">
        <f>IF(AND(EXACT(C152,C150),C150&lt;&gt;0),K150+1,0)</f>
        <v>71</v>
      </c>
      <c r="L152" s="201" t="str">
        <f>IF(C152&lt;&gt;"",C152&amp;"-"&amp;K152,"")</f>
        <v/>
      </c>
      <c r="M152" s="201" t="str">
        <f t="array" ref="M152">IFERROR(IF(INDEX('Disaggregation Records'!$E$3:$E$66,MATCH(RIGHT(L152,255),RIGHT('Disaggregation Records'!$D$3:$D$66,255),0))="","",INDEX('Disaggregation Records'!$E$3:$E$66,MATCH(RIGHT(L152,255),RIGHT('Disaggregation Records'!$D$3:$D$66,255),0))),"")</f>
        <v/>
      </c>
      <c r="N152" s="18" t="str">
        <f t="array" ref="N152">IFERROR(IF(INDEX('Disaggregation Records'!$F$3:$F$66,MATCH(RIGHT(L152,255),RIGHT('Disaggregation Records'!$D$3:$D$66,255),0))="","",INDEX('Disaggregation Records'!$F$3:$F$66,MATCH(RIGHT(L152,255),RIGHT('Disaggregation Records'!$D$3:$D$66,255),0))),"")</f>
        <v/>
      </c>
      <c r="O152" s="201" t="str">
        <f t="array" ref="O152">IFERROR(IF(INDEX('Disaggregation Records'!$H$3:$H$66,MATCH(RIGHT(L152,255),RIGHT('Disaggregation Records'!$D$3:$D$66,255),0))="","",INDEX('Disaggregation Records'!$H$3:$H$66,MATCH(RIGHT(L152,255),RIGHT('Disaggregation Records'!$D$3:$D$66,255),0))),"")</f>
        <v/>
      </c>
      <c r="Q152" s="206">
        <f t="shared" ref="Q152" si="212">Q150+1</f>
        <v>1472</v>
      </c>
    </row>
    <row r="153" spans="1:17" s="206" customFormat="1" ht="20.149999999999999" customHeight="1" x14ac:dyDescent="0.35">
      <c r="B153" s="614">
        <v>5.9736842105263204</v>
      </c>
      <c r="C153" s="616"/>
      <c r="D153" s="618"/>
      <c r="E153" s="618"/>
      <c r="F153" s="307"/>
      <c r="G153" s="620"/>
      <c r="H153" s="622"/>
      <c r="I153" s="624"/>
      <c r="J153" s="626"/>
      <c r="K153" s="202"/>
      <c r="L153" s="202"/>
      <c r="M153" s="202"/>
      <c r="N153" s="203"/>
      <c r="O153" s="202"/>
      <c r="Q153" s="201"/>
    </row>
    <row r="154" spans="1:17" s="206" customFormat="1" ht="20.149999999999999" customHeight="1" x14ac:dyDescent="0.35">
      <c r="A154" s="201" t="str">
        <f t="shared" ref="A154" ca="1" si="213">INDIRECT("'update Helper'!C"&amp;Q154)</f>
        <v>a1G55000001jxjMEAQ</v>
      </c>
      <c r="B154" s="613">
        <v>8</v>
      </c>
      <c r="C154" s="615" t="str">
        <f>IFERROR(VLOOKUP(B154,'Impact Indicators - Section B '!$A$9:$AC$68,29,FALSE),"")</f>
        <v/>
      </c>
      <c r="D154" s="617" t="str">
        <f t="shared" ref="D154" si="214">M154</f>
        <v/>
      </c>
      <c r="E154" s="617" t="str">
        <f t="shared" ref="E154" si="215">N154</f>
        <v/>
      </c>
      <c r="F154" s="396"/>
      <c r="G154" s="619" t="str">
        <f ca="1">IF(OR(INDIRECT("'update Helper'!E"&amp;Q154)="",F154&lt;&gt;0,F155&lt;&gt;0),IF(IFERROR((F154/F155),"")="","",(F154/F155)),INDIRECT("'update Helper'!E"&amp;Q154)/100)</f>
        <v/>
      </c>
      <c r="H154" s="621"/>
      <c r="I154" s="623"/>
      <c r="J154" s="625"/>
      <c r="K154" s="201">
        <f>IF(AND(EXACT(C154,C152),C152&lt;&gt;0),K152+1,0)</f>
        <v>72</v>
      </c>
      <c r="L154" s="201" t="str">
        <f>IF(C154&lt;&gt;"",C154&amp;"-"&amp;K154,"")</f>
        <v/>
      </c>
      <c r="M154" s="201" t="str">
        <f t="array" ref="M154">IFERROR(IF(INDEX('Disaggregation Records'!$E$3:$E$66,MATCH(RIGHT(L154,255),RIGHT('Disaggregation Records'!$D$3:$D$66,255),0))="","",INDEX('Disaggregation Records'!$E$3:$E$66,MATCH(RIGHT(L154,255),RIGHT('Disaggregation Records'!$D$3:$D$66,255),0))),"")</f>
        <v/>
      </c>
      <c r="N154" s="18" t="str">
        <f t="array" ref="N154">IFERROR(IF(INDEX('Disaggregation Records'!$F$3:$F$66,MATCH(RIGHT(L154,255),RIGHT('Disaggregation Records'!$D$3:$D$66,255),0))="","",INDEX('Disaggregation Records'!$F$3:$F$66,MATCH(RIGHT(L154,255),RIGHT('Disaggregation Records'!$D$3:$D$66,255),0))),"")</f>
        <v/>
      </c>
      <c r="O154" s="201" t="str">
        <f t="array" ref="O154">IFERROR(IF(INDEX('Disaggregation Records'!$H$3:$H$66,MATCH(RIGHT(L154,255),RIGHT('Disaggregation Records'!$D$3:$D$66,255),0))="","",INDEX('Disaggregation Records'!$H$3:$H$66,MATCH(RIGHT(L154,255),RIGHT('Disaggregation Records'!$D$3:$D$66,255),0))),"")</f>
        <v/>
      </c>
      <c r="P154" s="201"/>
      <c r="Q154" s="206">
        <f t="shared" ref="Q154" si="216">Q152+1</f>
        <v>1473</v>
      </c>
    </row>
    <row r="155" spans="1:17" s="206" customFormat="1" ht="20.149999999999999" customHeight="1" x14ac:dyDescent="0.35">
      <c r="A155" s="201"/>
      <c r="B155" s="614">
        <v>5.9736842105263204</v>
      </c>
      <c r="C155" s="616"/>
      <c r="D155" s="618"/>
      <c r="E155" s="618"/>
      <c r="F155" s="307"/>
      <c r="G155" s="620"/>
      <c r="H155" s="622"/>
      <c r="I155" s="624"/>
      <c r="J155" s="626"/>
      <c r="K155" s="202"/>
      <c r="L155" s="202"/>
      <c r="M155" s="202"/>
      <c r="N155" s="203"/>
      <c r="O155" s="202"/>
      <c r="P155" s="202"/>
      <c r="Q155" s="201"/>
    </row>
    <row r="156" spans="1:17" s="206" customFormat="1" ht="20.149999999999999" customHeight="1" x14ac:dyDescent="0.35">
      <c r="A156" s="201" t="str">
        <f t="shared" ca="1" si="195"/>
        <v>a1G55000001jxjNEAQ</v>
      </c>
      <c r="B156" s="613">
        <v>8</v>
      </c>
      <c r="C156" s="615" t="str">
        <f>IFERROR(VLOOKUP(B156,'Impact Indicators - Section B '!$A$9:$AC$68,29,FALSE),"")</f>
        <v/>
      </c>
      <c r="D156" s="617" t="str">
        <f t="shared" ref="D156" si="217">M156</f>
        <v/>
      </c>
      <c r="E156" s="617" t="str">
        <f t="shared" ref="E156" si="218">N156</f>
        <v/>
      </c>
      <c r="F156" s="396"/>
      <c r="G156" s="619" t="str">
        <f ca="1">IF(OR(INDIRECT("'update Helper'!E"&amp;Q156)="",F156&lt;&gt;0,F157&lt;&gt;0),IF(IFERROR((F156/F157),"")="","",(F156/F157)),INDIRECT("'update Helper'!E"&amp;Q156)/100)</f>
        <v/>
      </c>
      <c r="H156" s="621"/>
      <c r="I156" s="623"/>
      <c r="J156" s="625"/>
      <c r="K156" s="201">
        <f>IF(AND(EXACT(C156,C154),C154&lt;&gt;0),K154+1,0)</f>
        <v>73</v>
      </c>
      <c r="L156" s="201" t="str">
        <f>IF(C156&lt;&gt;"",C156&amp;"-"&amp;K156,"")</f>
        <v/>
      </c>
      <c r="M156" s="201" t="str">
        <f t="array" ref="M156">IFERROR(IF(INDEX('Disaggregation Records'!$E$3:$E$66,MATCH(RIGHT(L156,255),RIGHT('Disaggregation Records'!$D$3:$D$66,255),0))="","",INDEX('Disaggregation Records'!$E$3:$E$66,MATCH(RIGHT(L156,255),RIGHT('Disaggregation Records'!$D$3:$D$66,255),0))),"")</f>
        <v/>
      </c>
      <c r="N156" s="18" t="str">
        <f t="array" ref="N156">IFERROR(IF(INDEX('Disaggregation Records'!$F$3:$F$66,MATCH(RIGHT(L156,255),RIGHT('Disaggregation Records'!$D$3:$D$66,255),0))="","",INDEX('Disaggregation Records'!$F$3:$F$66,MATCH(RIGHT(L156,255),RIGHT('Disaggregation Records'!$D$3:$D$66,255),0))),"")</f>
        <v/>
      </c>
      <c r="O156" s="201" t="str">
        <f t="array" ref="O156">IFERROR(IF(INDEX('Disaggregation Records'!$H$3:$H$66,MATCH(RIGHT(L156,255),RIGHT('Disaggregation Records'!$D$3:$D$66,255),0))="","",INDEX('Disaggregation Records'!$H$3:$H$66,MATCH(RIGHT(L156,255),RIGHT('Disaggregation Records'!$D$3:$D$66,255),0))),"")</f>
        <v/>
      </c>
      <c r="Q156" s="206">
        <f t="shared" ref="Q156" si="219">Q154+1</f>
        <v>1474</v>
      </c>
    </row>
    <row r="157" spans="1:17" s="206" customFormat="1" ht="20.149999999999999" customHeight="1" x14ac:dyDescent="0.35">
      <c r="B157" s="614">
        <v>5.9736842105263204</v>
      </c>
      <c r="C157" s="616"/>
      <c r="D157" s="618"/>
      <c r="E157" s="618"/>
      <c r="F157" s="307"/>
      <c r="G157" s="620"/>
      <c r="H157" s="622"/>
      <c r="I157" s="624"/>
      <c r="J157" s="626"/>
      <c r="K157" s="202"/>
      <c r="L157" s="202"/>
      <c r="M157" s="202"/>
      <c r="N157" s="203"/>
      <c r="O157" s="202"/>
      <c r="Q157" s="201"/>
    </row>
    <row r="158" spans="1:17" s="206" customFormat="1" ht="20.149999999999999" customHeight="1" x14ac:dyDescent="0.35">
      <c r="A158" s="201" t="str">
        <f t="shared" ref="A158" ca="1" si="220">INDIRECT("'update Helper'!C"&amp;Q158)</f>
        <v>a1G55000001jxjOEAQ</v>
      </c>
      <c r="B158" s="613">
        <v>8</v>
      </c>
      <c r="C158" s="615" t="str">
        <f>IFERROR(VLOOKUP(B158,'Impact Indicators - Section B '!$A$9:$AC$68,29,FALSE),"")</f>
        <v/>
      </c>
      <c r="D158" s="617" t="str">
        <f t="shared" ref="D158" si="221">M158</f>
        <v/>
      </c>
      <c r="E158" s="617" t="str">
        <f t="shared" ref="E158" si="222">N158</f>
        <v/>
      </c>
      <c r="F158" s="396"/>
      <c r="G158" s="619" t="str">
        <f ca="1">IF(OR(INDIRECT("'update Helper'!E"&amp;Q158)="",F158&lt;&gt;0,F159&lt;&gt;0),IF(IFERROR((F158/F159),"")="","",(F158/F159)),INDIRECT("'update Helper'!E"&amp;Q158)/100)</f>
        <v/>
      </c>
      <c r="H158" s="621"/>
      <c r="I158" s="623"/>
      <c r="J158" s="625"/>
      <c r="K158" s="201">
        <f>IF(AND(EXACT(C158,C156),C156&lt;&gt;0),K156+1,0)</f>
        <v>74</v>
      </c>
      <c r="L158" s="201" t="str">
        <f>IF(C158&lt;&gt;"",C158&amp;"-"&amp;K158,"")</f>
        <v/>
      </c>
      <c r="M158" s="201" t="str">
        <f t="array" ref="M158">IFERROR(IF(INDEX('Disaggregation Records'!$E$3:$E$66,MATCH(RIGHT(L158,255),RIGHT('Disaggregation Records'!$D$3:$D$66,255),0))="","",INDEX('Disaggregation Records'!$E$3:$E$66,MATCH(RIGHT(L158,255),RIGHT('Disaggregation Records'!$D$3:$D$66,255),0))),"")</f>
        <v/>
      </c>
      <c r="N158" s="18" t="str">
        <f t="array" ref="N158">IFERROR(IF(INDEX('Disaggregation Records'!$F$3:$F$66,MATCH(RIGHT(L158,255),RIGHT('Disaggregation Records'!$D$3:$D$66,255),0))="","",INDEX('Disaggregation Records'!$F$3:$F$66,MATCH(RIGHT(L158,255),RIGHT('Disaggregation Records'!$D$3:$D$66,255),0))),"")</f>
        <v/>
      </c>
      <c r="O158" s="201" t="str">
        <f t="array" ref="O158">IFERROR(IF(INDEX('Disaggregation Records'!$H$3:$H$66,MATCH(RIGHT(L158,255),RIGHT('Disaggregation Records'!$D$3:$D$66,255),0))="","",INDEX('Disaggregation Records'!$H$3:$H$66,MATCH(RIGHT(L158,255),RIGHT('Disaggregation Records'!$D$3:$D$66,255),0))),"")</f>
        <v/>
      </c>
      <c r="P158" s="201"/>
      <c r="Q158" s="206">
        <f t="shared" ref="Q158" si="223">Q156+1</f>
        <v>1475</v>
      </c>
    </row>
    <row r="159" spans="1:17" s="206" customFormat="1" ht="20.149999999999999" customHeight="1" x14ac:dyDescent="0.35">
      <c r="A159" s="201"/>
      <c r="B159" s="614">
        <v>5.9736842105263204</v>
      </c>
      <c r="C159" s="616"/>
      <c r="D159" s="618"/>
      <c r="E159" s="618"/>
      <c r="F159" s="307"/>
      <c r="G159" s="620"/>
      <c r="H159" s="622"/>
      <c r="I159" s="624"/>
      <c r="J159" s="626"/>
      <c r="K159" s="202"/>
      <c r="L159" s="202"/>
      <c r="M159" s="202"/>
      <c r="N159" s="203"/>
      <c r="O159" s="202"/>
      <c r="P159" s="202"/>
      <c r="Q159" s="201"/>
    </row>
    <row r="160" spans="1:17" s="206" customFormat="1" ht="20.149999999999999" customHeight="1" x14ac:dyDescent="0.35">
      <c r="A160" s="201" t="str">
        <f t="shared" ca="1" si="195"/>
        <v>a1G55000001jxjPEAQ</v>
      </c>
      <c r="B160" s="613">
        <v>8</v>
      </c>
      <c r="C160" s="615" t="str">
        <f>IFERROR(VLOOKUP(B160,'Impact Indicators - Section B '!$A$9:$AC$68,29,FALSE),"")</f>
        <v/>
      </c>
      <c r="D160" s="617" t="str">
        <f t="shared" ref="D160" si="224">M160</f>
        <v/>
      </c>
      <c r="E160" s="617" t="str">
        <f t="shared" ref="E160" si="225">N160</f>
        <v/>
      </c>
      <c r="F160" s="396"/>
      <c r="G160" s="619" t="str">
        <f ca="1">IF(OR(INDIRECT("'update Helper'!E"&amp;Q160)="",F160&lt;&gt;0,F161&lt;&gt;0),IF(IFERROR((F160/F161),"")="","",(F160/F161)),INDIRECT("'update Helper'!E"&amp;Q160)/100)</f>
        <v/>
      </c>
      <c r="H160" s="621"/>
      <c r="I160" s="623"/>
      <c r="J160" s="625"/>
      <c r="K160" s="201">
        <f>IF(AND(EXACT(C160,C158),C158&lt;&gt;0),K158+1,0)</f>
        <v>75</v>
      </c>
      <c r="L160" s="201" t="str">
        <f>IF(C160&lt;&gt;"",C160&amp;"-"&amp;K160,"")</f>
        <v/>
      </c>
      <c r="M160" s="201" t="str">
        <f t="array" ref="M160">IFERROR(IF(INDEX('Disaggregation Records'!$E$3:$E$66,MATCH(RIGHT(L160,255),RIGHT('Disaggregation Records'!$D$3:$D$66,255),0))="","",INDEX('Disaggregation Records'!$E$3:$E$66,MATCH(RIGHT(L160,255),RIGHT('Disaggregation Records'!$D$3:$D$66,255),0))),"")</f>
        <v/>
      </c>
      <c r="N160" s="18" t="str">
        <f t="array" ref="N160">IFERROR(IF(INDEX('Disaggregation Records'!$F$3:$F$66,MATCH(RIGHT(L160,255),RIGHT('Disaggregation Records'!$D$3:$D$66,255),0))="","",INDEX('Disaggregation Records'!$F$3:$F$66,MATCH(RIGHT(L160,255),RIGHT('Disaggregation Records'!$D$3:$D$66,255),0))),"")</f>
        <v/>
      </c>
      <c r="O160" s="201" t="str">
        <f t="array" ref="O160">IFERROR(IF(INDEX('Disaggregation Records'!$H$3:$H$66,MATCH(RIGHT(L160,255),RIGHT('Disaggregation Records'!$D$3:$D$66,255),0))="","",INDEX('Disaggregation Records'!$H$3:$H$66,MATCH(RIGHT(L160,255),RIGHT('Disaggregation Records'!$D$3:$D$66,255),0))),"")</f>
        <v/>
      </c>
      <c r="Q160" s="206">
        <f t="shared" ref="Q160" si="226">Q158+1</f>
        <v>1476</v>
      </c>
    </row>
    <row r="161" spans="1:17" s="206" customFormat="1" ht="20.149999999999999" customHeight="1" x14ac:dyDescent="0.35">
      <c r="B161" s="614">
        <v>5.9736842105263204</v>
      </c>
      <c r="C161" s="616"/>
      <c r="D161" s="618"/>
      <c r="E161" s="618"/>
      <c r="F161" s="307"/>
      <c r="G161" s="620"/>
      <c r="H161" s="622"/>
      <c r="I161" s="624"/>
      <c r="J161" s="626"/>
      <c r="K161" s="202"/>
      <c r="L161" s="202"/>
      <c r="M161" s="202"/>
      <c r="N161" s="203"/>
      <c r="O161" s="202"/>
      <c r="Q161" s="201"/>
    </row>
    <row r="162" spans="1:17" s="206" customFormat="1" ht="20.149999999999999" customHeight="1" x14ac:dyDescent="0.35">
      <c r="A162" s="201" t="str">
        <f t="shared" ref="A162" ca="1" si="227">INDIRECT("'update Helper'!C"&amp;Q162)</f>
        <v>a1G55000001jxjQEAQ</v>
      </c>
      <c r="B162" s="613">
        <v>8</v>
      </c>
      <c r="C162" s="615" t="str">
        <f>IFERROR(VLOOKUP(B162,'Impact Indicators - Section B '!$A$9:$AC$68,29,FALSE),"")</f>
        <v/>
      </c>
      <c r="D162" s="617" t="str">
        <f t="shared" ref="D162" si="228">M162</f>
        <v/>
      </c>
      <c r="E162" s="617" t="str">
        <f t="shared" ref="E162" si="229">N162</f>
        <v/>
      </c>
      <c r="F162" s="396"/>
      <c r="G162" s="619" t="str">
        <f ca="1">IF(OR(INDIRECT("'update Helper'!E"&amp;Q162)="",F162&lt;&gt;0,F163&lt;&gt;0),IF(IFERROR((F162/F163),"")="","",(F162/F163)),INDIRECT("'update Helper'!E"&amp;Q162)/100)</f>
        <v/>
      </c>
      <c r="H162" s="621"/>
      <c r="I162" s="623"/>
      <c r="J162" s="625"/>
      <c r="K162" s="201">
        <f>IF(AND(EXACT(C162,C160),C160&lt;&gt;0),K160+1,0)</f>
        <v>76</v>
      </c>
      <c r="L162" s="201" t="str">
        <f>IF(C162&lt;&gt;"",C162&amp;"-"&amp;K162,"")</f>
        <v/>
      </c>
      <c r="M162" s="201" t="str">
        <f t="array" ref="M162">IFERROR(IF(INDEX('Disaggregation Records'!$E$3:$E$66,MATCH(RIGHT(L162,255),RIGHT('Disaggregation Records'!$D$3:$D$66,255),0))="","",INDEX('Disaggregation Records'!$E$3:$E$66,MATCH(RIGHT(L162,255),RIGHT('Disaggregation Records'!$D$3:$D$66,255),0))),"")</f>
        <v/>
      </c>
      <c r="N162" s="18" t="str">
        <f t="array" ref="N162">IFERROR(IF(INDEX('Disaggregation Records'!$F$3:$F$66,MATCH(RIGHT(L162,255),RIGHT('Disaggregation Records'!$D$3:$D$66,255),0))="","",INDEX('Disaggregation Records'!$F$3:$F$66,MATCH(RIGHT(L162,255),RIGHT('Disaggregation Records'!$D$3:$D$66,255),0))),"")</f>
        <v/>
      </c>
      <c r="O162" s="201" t="str">
        <f t="array" ref="O162">IFERROR(IF(INDEX('Disaggregation Records'!$H$3:$H$66,MATCH(RIGHT(L162,255),RIGHT('Disaggregation Records'!$D$3:$D$66,255),0))="","",INDEX('Disaggregation Records'!$H$3:$H$66,MATCH(RIGHT(L162,255),RIGHT('Disaggregation Records'!$D$3:$D$66,255),0))),"")</f>
        <v/>
      </c>
      <c r="P162" s="201"/>
      <c r="Q162" s="206">
        <f t="shared" ref="Q162" si="230">Q160+1</f>
        <v>1477</v>
      </c>
    </row>
    <row r="163" spans="1:17" s="206" customFormat="1" ht="20.149999999999999" customHeight="1" x14ac:dyDescent="0.35">
      <c r="A163" s="201"/>
      <c r="B163" s="614">
        <v>5.9736842105263204</v>
      </c>
      <c r="C163" s="616"/>
      <c r="D163" s="618"/>
      <c r="E163" s="618"/>
      <c r="F163" s="307"/>
      <c r="G163" s="620"/>
      <c r="H163" s="622"/>
      <c r="I163" s="624"/>
      <c r="J163" s="626"/>
      <c r="K163" s="202"/>
      <c r="L163" s="202"/>
      <c r="M163" s="202"/>
      <c r="N163" s="203"/>
      <c r="O163" s="202"/>
      <c r="P163" s="202"/>
      <c r="Q163" s="201"/>
    </row>
    <row r="164" spans="1:17" s="206" customFormat="1" ht="20.149999999999999" customHeight="1" x14ac:dyDescent="0.35">
      <c r="A164" s="201" t="str">
        <f t="shared" ca="1" si="195"/>
        <v>a1G55000001jxjREAQ</v>
      </c>
      <c r="B164" s="613">
        <v>8</v>
      </c>
      <c r="C164" s="615" t="str">
        <f>IFERROR(VLOOKUP(B164,'Impact Indicators - Section B '!$A$9:$AC$68,29,FALSE),"")</f>
        <v/>
      </c>
      <c r="D164" s="617" t="str">
        <f t="shared" ref="D164" si="231">M164</f>
        <v/>
      </c>
      <c r="E164" s="617" t="str">
        <f t="shared" ref="E164" si="232">N164</f>
        <v/>
      </c>
      <c r="F164" s="396"/>
      <c r="G164" s="619" t="str">
        <f ca="1">IF(OR(INDIRECT("'update Helper'!E"&amp;Q164)="",F164&lt;&gt;0,F165&lt;&gt;0),IF(IFERROR((F164/F165),"")="","",(F164/F165)),INDIRECT("'update Helper'!E"&amp;Q164)/100)</f>
        <v/>
      </c>
      <c r="H164" s="621"/>
      <c r="I164" s="623"/>
      <c r="J164" s="625"/>
      <c r="K164" s="201">
        <f>IF(AND(EXACT(C164,C162),C162&lt;&gt;0),K162+1,0)</f>
        <v>77</v>
      </c>
      <c r="L164" s="201" t="str">
        <f>IF(C164&lt;&gt;"",C164&amp;"-"&amp;K164,"")</f>
        <v/>
      </c>
      <c r="M164" s="201" t="str">
        <f t="array" ref="M164">IFERROR(IF(INDEX('Disaggregation Records'!$E$3:$E$66,MATCH(RIGHT(L164,255),RIGHT('Disaggregation Records'!$D$3:$D$66,255),0))="","",INDEX('Disaggregation Records'!$E$3:$E$66,MATCH(RIGHT(L164,255),RIGHT('Disaggregation Records'!$D$3:$D$66,255),0))),"")</f>
        <v/>
      </c>
      <c r="N164" s="18" t="str">
        <f t="array" ref="N164">IFERROR(IF(INDEX('Disaggregation Records'!$F$3:$F$66,MATCH(RIGHT(L164,255),RIGHT('Disaggregation Records'!$D$3:$D$66,255),0))="","",INDEX('Disaggregation Records'!$F$3:$F$66,MATCH(RIGHT(L164,255),RIGHT('Disaggregation Records'!$D$3:$D$66,255),0))),"")</f>
        <v/>
      </c>
      <c r="O164" s="201" t="str">
        <f t="array" ref="O164">IFERROR(IF(INDEX('Disaggregation Records'!$H$3:$H$66,MATCH(RIGHT(L164,255),RIGHT('Disaggregation Records'!$D$3:$D$66,255),0))="","",INDEX('Disaggregation Records'!$H$3:$H$66,MATCH(RIGHT(L164,255),RIGHT('Disaggregation Records'!$D$3:$D$66,255),0))),"")</f>
        <v/>
      </c>
      <c r="Q164" s="206">
        <f t="shared" ref="Q164" si="233">Q162+1</f>
        <v>1478</v>
      </c>
    </row>
    <row r="165" spans="1:17" s="206" customFormat="1" ht="20.149999999999999" customHeight="1" x14ac:dyDescent="0.35">
      <c r="B165" s="614">
        <v>5.9736842105263204</v>
      </c>
      <c r="C165" s="616"/>
      <c r="D165" s="618"/>
      <c r="E165" s="618"/>
      <c r="F165" s="307"/>
      <c r="G165" s="620"/>
      <c r="H165" s="622"/>
      <c r="I165" s="624"/>
      <c r="J165" s="626"/>
      <c r="K165" s="202"/>
      <c r="L165" s="202"/>
      <c r="M165" s="202"/>
      <c r="N165" s="203"/>
      <c r="O165" s="202"/>
      <c r="Q165" s="201"/>
    </row>
    <row r="166" spans="1:17" s="206" customFormat="1" ht="20.149999999999999" customHeight="1" x14ac:dyDescent="0.35">
      <c r="A166" s="201" t="str">
        <f t="shared" ref="A166" ca="1" si="234">INDIRECT("'update Helper'!C"&amp;Q166)</f>
        <v>a1G55000001jxjSEAQ</v>
      </c>
      <c r="B166" s="613">
        <v>8</v>
      </c>
      <c r="C166" s="615" t="str">
        <f>IFERROR(VLOOKUP(B166,'Impact Indicators - Section B '!$A$9:$AC$68,29,FALSE),"")</f>
        <v/>
      </c>
      <c r="D166" s="617" t="str">
        <f t="shared" ref="D166" si="235">M166</f>
        <v/>
      </c>
      <c r="E166" s="617" t="str">
        <f t="shared" ref="E166" si="236">N166</f>
        <v/>
      </c>
      <c r="F166" s="396"/>
      <c r="G166" s="619" t="str">
        <f ca="1">IF(OR(INDIRECT("'update Helper'!E"&amp;Q166)="",F166&lt;&gt;0,F167&lt;&gt;0),IF(IFERROR((F166/F167),"")="","",(F166/F167)),INDIRECT("'update Helper'!E"&amp;Q166)/100)</f>
        <v/>
      </c>
      <c r="H166" s="621"/>
      <c r="I166" s="623"/>
      <c r="J166" s="625"/>
      <c r="K166" s="201">
        <f>IF(AND(EXACT(C166,C164),C164&lt;&gt;0),K164+1,0)</f>
        <v>78</v>
      </c>
      <c r="L166" s="201" t="str">
        <f>IF(C166&lt;&gt;"",C166&amp;"-"&amp;K166,"")</f>
        <v/>
      </c>
      <c r="M166" s="201" t="str">
        <f t="array" ref="M166">IFERROR(IF(INDEX('Disaggregation Records'!$E$3:$E$66,MATCH(RIGHT(L166,255),RIGHT('Disaggregation Records'!$D$3:$D$66,255),0))="","",INDEX('Disaggregation Records'!$E$3:$E$66,MATCH(RIGHT(L166,255),RIGHT('Disaggregation Records'!$D$3:$D$66,255),0))),"")</f>
        <v/>
      </c>
      <c r="N166" s="18" t="str">
        <f t="array" ref="N166">IFERROR(IF(INDEX('Disaggregation Records'!$F$3:$F$66,MATCH(RIGHT(L166,255),RIGHT('Disaggregation Records'!$D$3:$D$66,255),0))="","",INDEX('Disaggregation Records'!$F$3:$F$66,MATCH(RIGHT(L166,255),RIGHT('Disaggregation Records'!$D$3:$D$66,255),0))),"")</f>
        <v/>
      </c>
      <c r="O166" s="201" t="str">
        <f t="array" ref="O166">IFERROR(IF(INDEX('Disaggregation Records'!$H$3:$H$66,MATCH(RIGHT(L166,255),RIGHT('Disaggregation Records'!$D$3:$D$66,255),0))="","",INDEX('Disaggregation Records'!$H$3:$H$66,MATCH(RIGHT(L166,255),RIGHT('Disaggregation Records'!$D$3:$D$66,255),0))),"")</f>
        <v/>
      </c>
      <c r="P166" s="201"/>
      <c r="Q166" s="206">
        <f t="shared" ref="Q166" si="237">Q164+1</f>
        <v>1479</v>
      </c>
    </row>
    <row r="167" spans="1:17" s="206" customFormat="1" ht="20.149999999999999" customHeight="1" x14ac:dyDescent="0.35">
      <c r="A167" s="201"/>
      <c r="B167" s="614">
        <v>5.9736842105263204</v>
      </c>
      <c r="C167" s="616"/>
      <c r="D167" s="618"/>
      <c r="E167" s="618"/>
      <c r="F167" s="307"/>
      <c r="G167" s="620"/>
      <c r="H167" s="622"/>
      <c r="I167" s="624"/>
      <c r="J167" s="626"/>
      <c r="K167" s="202"/>
      <c r="L167" s="202"/>
      <c r="M167" s="202"/>
      <c r="N167" s="203"/>
      <c r="O167" s="202"/>
      <c r="P167" s="202"/>
      <c r="Q167" s="201"/>
    </row>
    <row r="168" spans="1:17" s="206" customFormat="1" ht="20.149999999999999" customHeight="1" x14ac:dyDescent="0.35">
      <c r="A168" s="201" t="str">
        <f t="shared" ca="1" si="195"/>
        <v>a1G55000001jxjTEAQ</v>
      </c>
      <c r="B168" s="613">
        <v>8</v>
      </c>
      <c r="C168" s="615" t="str">
        <f>IFERROR(VLOOKUP(B168,'Impact Indicators - Section B '!$A$9:$AC$68,29,FALSE),"")</f>
        <v/>
      </c>
      <c r="D168" s="617" t="str">
        <f t="shared" ref="D168" si="238">M168</f>
        <v/>
      </c>
      <c r="E168" s="617" t="str">
        <f t="shared" ref="E168" si="239">N168</f>
        <v/>
      </c>
      <c r="F168" s="396"/>
      <c r="G168" s="619" t="str">
        <f ca="1">IF(OR(INDIRECT("'update Helper'!E"&amp;Q168)="",F168&lt;&gt;0,F169&lt;&gt;0),IF(IFERROR((F168/F169),"")="","",(F168/F169)),INDIRECT("'update Helper'!E"&amp;Q168)/100)</f>
        <v/>
      </c>
      <c r="H168" s="621"/>
      <c r="I168" s="623"/>
      <c r="J168" s="625"/>
      <c r="K168" s="201">
        <f>IF(AND(EXACT(C168,C166),C166&lt;&gt;0),K166+1,0)</f>
        <v>79</v>
      </c>
      <c r="L168" s="201" t="str">
        <f>IF(C168&lt;&gt;"",C168&amp;"-"&amp;K168,"")</f>
        <v/>
      </c>
      <c r="M168" s="201" t="str">
        <f t="array" ref="M168">IFERROR(IF(INDEX('Disaggregation Records'!$E$3:$E$66,MATCH(RIGHT(L168,255),RIGHT('Disaggregation Records'!$D$3:$D$66,255),0))="","",INDEX('Disaggregation Records'!$E$3:$E$66,MATCH(RIGHT(L168,255),RIGHT('Disaggregation Records'!$D$3:$D$66,255),0))),"")</f>
        <v/>
      </c>
      <c r="N168" s="18" t="str">
        <f t="array" ref="N168">IFERROR(IF(INDEX('Disaggregation Records'!$F$3:$F$66,MATCH(RIGHT(L168,255),RIGHT('Disaggregation Records'!$D$3:$D$66,255),0))="","",INDEX('Disaggregation Records'!$F$3:$F$66,MATCH(RIGHT(L168,255),RIGHT('Disaggregation Records'!$D$3:$D$66,255),0))),"")</f>
        <v/>
      </c>
      <c r="O168" s="201" t="str">
        <f t="array" ref="O168">IFERROR(IF(INDEX('Disaggregation Records'!$H$3:$H$66,MATCH(RIGHT(L168,255),RIGHT('Disaggregation Records'!$D$3:$D$66,255),0))="","",INDEX('Disaggregation Records'!$H$3:$H$66,MATCH(RIGHT(L168,255),RIGHT('Disaggregation Records'!$D$3:$D$66,255),0))),"")</f>
        <v/>
      </c>
      <c r="Q168" s="206">
        <f t="shared" ref="Q168" si="240">Q166+1</f>
        <v>1480</v>
      </c>
    </row>
    <row r="169" spans="1:17" s="206" customFormat="1" ht="20.149999999999999" customHeight="1" x14ac:dyDescent="0.35">
      <c r="B169" s="614">
        <v>5.9736842105263204</v>
      </c>
      <c r="C169" s="616"/>
      <c r="D169" s="618"/>
      <c r="E169" s="618"/>
      <c r="F169" s="307"/>
      <c r="G169" s="620"/>
      <c r="H169" s="622"/>
      <c r="I169" s="624"/>
      <c r="J169" s="626"/>
      <c r="K169" s="202"/>
      <c r="L169" s="202"/>
      <c r="M169" s="202"/>
      <c r="N169" s="203"/>
      <c r="O169" s="202"/>
      <c r="Q169" s="201"/>
    </row>
    <row r="170" spans="1:17" s="206" customFormat="1" ht="20.149999999999999" customHeight="1" x14ac:dyDescent="0.35">
      <c r="A170" s="201" t="str">
        <f t="shared" ref="A170" ca="1" si="241">INDIRECT("'update Helper'!C"&amp;Q170)</f>
        <v>a1G55000001jxjUEAQ</v>
      </c>
      <c r="B170" s="613">
        <v>9</v>
      </c>
      <c r="C170" s="615" t="str">
        <f>IFERROR(VLOOKUP(B170,'Impact Indicators - Section B '!$A$9:$AC$68,29,FALSE),"")</f>
        <v/>
      </c>
      <c r="D170" s="617" t="str">
        <f t="shared" ref="D170" si="242">M170</f>
        <v/>
      </c>
      <c r="E170" s="617" t="str">
        <f t="shared" ref="E170" si="243">N170</f>
        <v/>
      </c>
      <c r="F170" s="396"/>
      <c r="G170" s="619" t="str">
        <f ca="1">IF(OR(INDIRECT("'update Helper'!E"&amp;Q170)="",F170&lt;&gt;0,F171&lt;&gt;0),IF(IFERROR((F170/F171),"")="","",(F170/F171)),INDIRECT("'update Helper'!E"&amp;Q170)/100)</f>
        <v/>
      </c>
      <c r="H170" s="621"/>
      <c r="I170" s="623"/>
      <c r="J170" s="625"/>
      <c r="K170" s="201">
        <f>IF(AND(EXACT(C170,C168),C168&lt;&gt;0),K168+1,0)</f>
        <v>80</v>
      </c>
      <c r="L170" s="201" t="str">
        <f>IF(C170&lt;&gt;"",C170&amp;"-"&amp;K170,"")</f>
        <v/>
      </c>
      <c r="M170" s="201" t="str">
        <f t="array" ref="M170">IFERROR(IF(INDEX('Disaggregation Records'!$E$3:$E$66,MATCH(RIGHT(L170,255),RIGHT('Disaggregation Records'!$D$3:$D$66,255),0))="","",INDEX('Disaggregation Records'!$E$3:$E$66,MATCH(RIGHT(L170,255),RIGHT('Disaggregation Records'!$D$3:$D$66,255),0))),"")</f>
        <v/>
      </c>
      <c r="N170" s="18" t="str">
        <f t="array" ref="N170">IFERROR(IF(INDEX('Disaggregation Records'!$F$3:$F$66,MATCH(RIGHT(L170,255),RIGHT('Disaggregation Records'!$D$3:$D$66,255),0))="","",INDEX('Disaggregation Records'!$F$3:$F$66,MATCH(RIGHT(L170,255),RIGHT('Disaggregation Records'!$D$3:$D$66,255),0))),"")</f>
        <v/>
      </c>
      <c r="O170" s="201" t="str">
        <f t="array" ref="O170">IFERROR(IF(INDEX('Disaggregation Records'!$H$3:$H$66,MATCH(RIGHT(L170,255),RIGHT('Disaggregation Records'!$D$3:$D$66,255),0))="","",INDEX('Disaggregation Records'!$H$3:$H$66,MATCH(RIGHT(L170,255),RIGHT('Disaggregation Records'!$D$3:$D$66,255),0))),"")</f>
        <v/>
      </c>
      <c r="P170" s="201"/>
      <c r="Q170" s="206">
        <f t="shared" ref="Q170" si="244">Q168+1</f>
        <v>1481</v>
      </c>
    </row>
    <row r="171" spans="1:17" s="206" customFormat="1" ht="20.149999999999999" customHeight="1" x14ac:dyDescent="0.35">
      <c r="A171" s="201"/>
      <c r="B171" s="614">
        <v>6.6879699248120303</v>
      </c>
      <c r="C171" s="616"/>
      <c r="D171" s="618"/>
      <c r="E171" s="618"/>
      <c r="F171" s="307"/>
      <c r="G171" s="620"/>
      <c r="H171" s="622"/>
      <c r="I171" s="624"/>
      <c r="J171" s="626"/>
      <c r="K171" s="202"/>
      <c r="L171" s="202"/>
      <c r="M171" s="202"/>
      <c r="N171" s="203"/>
      <c r="O171" s="202"/>
      <c r="P171" s="202"/>
      <c r="Q171" s="201"/>
    </row>
    <row r="172" spans="1:17" s="206" customFormat="1" ht="20.149999999999999" customHeight="1" x14ac:dyDescent="0.35">
      <c r="A172" s="201" t="str">
        <f t="shared" ca="1" si="195"/>
        <v>a1G55000001jxjVEAQ</v>
      </c>
      <c r="B172" s="613">
        <v>9</v>
      </c>
      <c r="C172" s="615" t="str">
        <f>IFERROR(VLOOKUP(B172,'Impact Indicators - Section B '!$A$9:$AC$68,29,FALSE),"")</f>
        <v/>
      </c>
      <c r="D172" s="617" t="str">
        <f t="shared" ref="D172" si="245">M172</f>
        <v/>
      </c>
      <c r="E172" s="617" t="str">
        <f t="shared" ref="E172" si="246">N172</f>
        <v/>
      </c>
      <c r="F172" s="396"/>
      <c r="G172" s="619" t="str">
        <f ca="1">IF(OR(INDIRECT("'update Helper'!E"&amp;Q172)="",F172&lt;&gt;0,F173&lt;&gt;0),IF(IFERROR((F172/F173),"")="","",(F172/F173)),INDIRECT("'update Helper'!E"&amp;Q172)/100)</f>
        <v/>
      </c>
      <c r="H172" s="621"/>
      <c r="I172" s="623"/>
      <c r="J172" s="625"/>
      <c r="K172" s="201">
        <f>IF(AND(EXACT(C172,C170),C170&lt;&gt;0),K170+1,0)</f>
        <v>81</v>
      </c>
      <c r="L172" s="201" t="str">
        <f>IF(C172&lt;&gt;"",C172&amp;"-"&amp;K172,"")</f>
        <v/>
      </c>
      <c r="M172" s="201" t="str">
        <f t="array" ref="M172">IFERROR(IF(INDEX('Disaggregation Records'!$E$3:$E$66,MATCH(RIGHT(L172,255),RIGHT('Disaggregation Records'!$D$3:$D$66,255),0))="","",INDEX('Disaggregation Records'!$E$3:$E$66,MATCH(RIGHT(L172,255),RIGHT('Disaggregation Records'!$D$3:$D$66,255),0))),"")</f>
        <v/>
      </c>
      <c r="N172" s="18" t="str">
        <f t="array" ref="N172">IFERROR(IF(INDEX('Disaggregation Records'!$F$3:$F$66,MATCH(RIGHT(L172,255),RIGHT('Disaggregation Records'!$D$3:$D$66,255),0))="","",INDEX('Disaggregation Records'!$F$3:$F$66,MATCH(RIGHT(L172,255),RIGHT('Disaggregation Records'!$D$3:$D$66,255),0))),"")</f>
        <v/>
      </c>
      <c r="O172" s="201" t="str">
        <f t="array" ref="O172">IFERROR(IF(INDEX('Disaggregation Records'!$H$3:$H$66,MATCH(RIGHT(L172,255),RIGHT('Disaggregation Records'!$D$3:$D$66,255),0))="","",INDEX('Disaggregation Records'!$H$3:$H$66,MATCH(RIGHT(L172,255),RIGHT('Disaggregation Records'!$D$3:$D$66,255),0))),"")</f>
        <v/>
      </c>
      <c r="Q172" s="206">
        <f t="shared" ref="Q172" si="247">Q170+1</f>
        <v>1482</v>
      </c>
    </row>
    <row r="173" spans="1:17" s="206" customFormat="1" ht="20.149999999999999" customHeight="1" x14ac:dyDescent="0.35">
      <c r="B173" s="614">
        <v>6.6879699248120303</v>
      </c>
      <c r="C173" s="616"/>
      <c r="D173" s="618"/>
      <c r="E173" s="618"/>
      <c r="F173" s="307"/>
      <c r="G173" s="620"/>
      <c r="H173" s="622"/>
      <c r="I173" s="624"/>
      <c r="J173" s="626"/>
      <c r="K173" s="202"/>
      <c r="L173" s="202"/>
      <c r="M173" s="202"/>
      <c r="N173" s="203"/>
      <c r="O173" s="202"/>
      <c r="Q173" s="201"/>
    </row>
    <row r="174" spans="1:17" s="206" customFormat="1" ht="20.149999999999999" customHeight="1" x14ac:dyDescent="0.35">
      <c r="A174" s="201" t="str">
        <f t="shared" ref="A174" ca="1" si="248">INDIRECT("'update Helper'!C"&amp;Q174)</f>
        <v>a1G55000001jxjWEAQ</v>
      </c>
      <c r="B174" s="613">
        <v>9</v>
      </c>
      <c r="C174" s="615" t="str">
        <f>IFERROR(VLOOKUP(B174,'Impact Indicators - Section B '!$A$9:$AC$68,29,FALSE),"")</f>
        <v/>
      </c>
      <c r="D174" s="617" t="str">
        <f t="shared" ref="D174" si="249">M174</f>
        <v/>
      </c>
      <c r="E174" s="617" t="str">
        <f t="shared" ref="E174" si="250">N174</f>
        <v/>
      </c>
      <c r="F174" s="396"/>
      <c r="G174" s="619" t="str">
        <f ca="1">IF(OR(INDIRECT("'update Helper'!E"&amp;Q174)="",F174&lt;&gt;0,F175&lt;&gt;0),IF(IFERROR((F174/F175),"")="","",(F174/F175)),INDIRECT("'update Helper'!E"&amp;Q174)/100)</f>
        <v/>
      </c>
      <c r="H174" s="621"/>
      <c r="I174" s="623"/>
      <c r="J174" s="625"/>
      <c r="K174" s="201">
        <f>IF(AND(EXACT(C174,C172),C172&lt;&gt;0),K172+1,0)</f>
        <v>82</v>
      </c>
      <c r="L174" s="201" t="str">
        <f>IF(C174&lt;&gt;"",C174&amp;"-"&amp;K174,"")</f>
        <v/>
      </c>
      <c r="M174" s="201" t="str">
        <f t="array" ref="M174">IFERROR(IF(INDEX('Disaggregation Records'!$E$3:$E$66,MATCH(RIGHT(L174,255),RIGHT('Disaggregation Records'!$D$3:$D$66,255),0))="","",INDEX('Disaggregation Records'!$E$3:$E$66,MATCH(RIGHT(L174,255),RIGHT('Disaggregation Records'!$D$3:$D$66,255),0))),"")</f>
        <v/>
      </c>
      <c r="N174" s="18" t="str">
        <f t="array" ref="N174">IFERROR(IF(INDEX('Disaggregation Records'!$F$3:$F$66,MATCH(RIGHT(L174,255),RIGHT('Disaggregation Records'!$D$3:$D$66,255),0))="","",INDEX('Disaggregation Records'!$F$3:$F$66,MATCH(RIGHT(L174,255),RIGHT('Disaggregation Records'!$D$3:$D$66,255),0))),"")</f>
        <v/>
      </c>
      <c r="O174" s="201" t="str">
        <f t="array" ref="O174">IFERROR(IF(INDEX('Disaggregation Records'!$H$3:$H$66,MATCH(RIGHT(L174,255),RIGHT('Disaggregation Records'!$D$3:$D$66,255),0))="","",INDEX('Disaggregation Records'!$H$3:$H$66,MATCH(RIGHT(L174,255),RIGHT('Disaggregation Records'!$D$3:$D$66,255),0))),"")</f>
        <v/>
      </c>
      <c r="P174" s="201"/>
      <c r="Q174" s="206">
        <f t="shared" ref="Q174" si="251">Q172+1</f>
        <v>1483</v>
      </c>
    </row>
    <row r="175" spans="1:17" s="206" customFormat="1" ht="20.149999999999999" customHeight="1" x14ac:dyDescent="0.35">
      <c r="A175" s="201"/>
      <c r="B175" s="614">
        <v>6.6879699248120303</v>
      </c>
      <c r="C175" s="616"/>
      <c r="D175" s="618"/>
      <c r="E175" s="618"/>
      <c r="F175" s="307"/>
      <c r="G175" s="620"/>
      <c r="H175" s="622"/>
      <c r="I175" s="624"/>
      <c r="J175" s="626"/>
      <c r="K175" s="202"/>
      <c r="L175" s="202"/>
      <c r="M175" s="202"/>
      <c r="N175" s="203"/>
      <c r="O175" s="202"/>
      <c r="P175" s="202"/>
      <c r="Q175" s="201"/>
    </row>
    <row r="176" spans="1:17" s="206" customFormat="1" ht="20.149999999999999" customHeight="1" x14ac:dyDescent="0.35">
      <c r="A176" s="201" t="str">
        <f t="shared" ca="1" si="195"/>
        <v>a1G55000001jxjXEAQ</v>
      </c>
      <c r="B176" s="613">
        <v>9</v>
      </c>
      <c r="C176" s="615" t="str">
        <f>IFERROR(VLOOKUP(B176,'Impact Indicators - Section B '!$A$9:$AC$68,29,FALSE),"")</f>
        <v/>
      </c>
      <c r="D176" s="617" t="str">
        <f t="shared" ref="D176" si="252">M176</f>
        <v/>
      </c>
      <c r="E176" s="617" t="str">
        <f t="shared" ref="E176" si="253">N176</f>
        <v/>
      </c>
      <c r="F176" s="396"/>
      <c r="G176" s="619" t="str">
        <f ca="1">IF(OR(INDIRECT("'update Helper'!E"&amp;Q176)="",F176&lt;&gt;0,F177&lt;&gt;0),IF(IFERROR((F176/F177),"")="","",(F176/F177)),INDIRECT("'update Helper'!E"&amp;Q176)/100)</f>
        <v/>
      </c>
      <c r="H176" s="621"/>
      <c r="I176" s="623"/>
      <c r="J176" s="625"/>
      <c r="K176" s="201">
        <f>IF(AND(EXACT(C176,C174),C174&lt;&gt;0),K174+1,0)</f>
        <v>83</v>
      </c>
      <c r="L176" s="201" t="str">
        <f>IF(C176&lt;&gt;"",C176&amp;"-"&amp;K176,"")</f>
        <v/>
      </c>
      <c r="M176" s="201" t="str">
        <f t="array" ref="M176">IFERROR(IF(INDEX('Disaggregation Records'!$E$3:$E$66,MATCH(RIGHT(L176,255),RIGHT('Disaggregation Records'!$D$3:$D$66,255),0))="","",INDEX('Disaggregation Records'!$E$3:$E$66,MATCH(RIGHT(L176,255),RIGHT('Disaggregation Records'!$D$3:$D$66,255),0))),"")</f>
        <v/>
      </c>
      <c r="N176" s="18" t="str">
        <f t="array" ref="N176">IFERROR(IF(INDEX('Disaggregation Records'!$F$3:$F$66,MATCH(RIGHT(L176,255),RIGHT('Disaggregation Records'!$D$3:$D$66,255),0))="","",INDEX('Disaggregation Records'!$F$3:$F$66,MATCH(RIGHT(L176,255),RIGHT('Disaggregation Records'!$D$3:$D$66,255),0))),"")</f>
        <v/>
      </c>
      <c r="O176" s="201" t="str">
        <f t="array" ref="O176">IFERROR(IF(INDEX('Disaggregation Records'!$H$3:$H$66,MATCH(RIGHT(L176,255),RIGHT('Disaggregation Records'!$D$3:$D$66,255),0))="","",INDEX('Disaggregation Records'!$H$3:$H$66,MATCH(RIGHT(L176,255),RIGHT('Disaggregation Records'!$D$3:$D$66,255),0))),"")</f>
        <v/>
      </c>
      <c r="Q176" s="206">
        <f t="shared" ref="Q176" si="254">Q174+1</f>
        <v>1484</v>
      </c>
    </row>
    <row r="177" spans="1:17" s="206" customFormat="1" ht="20.149999999999999" customHeight="1" x14ac:dyDescent="0.35">
      <c r="B177" s="614">
        <v>6.6879699248120303</v>
      </c>
      <c r="C177" s="616"/>
      <c r="D177" s="618"/>
      <c r="E177" s="618"/>
      <c r="F177" s="307"/>
      <c r="G177" s="620"/>
      <c r="H177" s="622"/>
      <c r="I177" s="624"/>
      <c r="J177" s="626"/>
      <c r="K177" s="202"/>
      <c r="L177" s="202"/>
      <c r="M177" s="202"/>
      <c r="N177" s="203"/>
      <c r="O177" s="202"/>
      <c r="Q177" s="201"/>
    </row>
    <row r="178" spans="1:17" s="206" customFormat="1" ht="20.149999999999999" customHeight="1" x14ac:dyDescent="0.35">
      <c r="A178" s="201" t="str">
        <f t="shared" ref="A178" ca="1" si="255">INDIRECT("'update Helper'!C"&amp;Q178)</f>
        <v>a1G55000001jxjYEAQ</v>
      </c>
      <c r="B178" s="613">
        <v>9</v>
      </c>
      <c r="C178" s="615" t="str">
        <f>IFERROR(VLOOKUP(B178,'Impact Indicators - Section B '!$A$9:$AC$68,29,FALSE),"")</f>
        <v/>
      </c>
      <c r="D178" s="617" t="str">
        <f t="shared" ref="D178" si="256">M178</f>
        <v/>
      </c>
      <c r="E178" s="617" t="str">
        <f t="shared" ref="E178" si="257">N178</f>
        <v/>
      </c>
      <c r="F178" s="396"/>
      <c r="G178" s="619" t="str">
        <f ca="1">IF(OR(INDIRECT("'update Helper'!E"&amp;Q178)="",F178&lt;&gt;0,F179&lt;&gt;0),IF(IFERROR((F178/F179),"")="","",(F178/F179)),INDIRECT("'update Helper'!E"&amp;Q178)/100)</f>
        <v/>
      </c>
      <c r="H178" s="621"/>
      <c r="I178" s="623"/>
      <c r="J178" s="625"/>
      <c r="K178" s="201">
        <f>IF(AND(EXACT(C178,C176),C176&lt;&gt;0),K176+1,0)</f>
        <v>84</v>
      </c>
      <c r="L178" s="201" t="str">
        <f>IF(C178&lt;&gt;"",C178&amp;"-"&amp;K178,"")</f>
        <v/>
      </c>
      <c r="M178" s="201" t="str">
        <f t="array" ref="M178">IFERROR(IF(INDEX('Disaggregation Records'!$E$3:$E$66,MATCH(RIGHT(L178,255),RIGHT('Disaggregation Records'!$D$3:$D$66,255),0))="","",INDEX('Disaggregation Records'!$E$3:$E$66,MATCH(RIGHT(L178,255),RIGHT('Disaggregation Records'!$D$3:$D$66,255),0))),"")</f>
        <v/>
      </c>
      <c r="N178" s="18" t="str">
        <f t="array" ref="N178">IFERROR(IF(INDEX('Disaggregation Records'!$F$3:$F$66,MATCH(RIGHT(L178,255),RIGHT('Disaggregation Records'!$D$3:$D$66,255),0))="","",INDEX('Disaggregation Records'!$F$3:$F$66,MATCH(RIGHT(L178,255),RIGHT('Disaggregation Records'!$D$3:$D$66,255),0))),"")</f>
        <v/>
      </c>
      <c r="O178" s="201" t="str">
        <f t="array" ref="O178">IFERROR(IF(INDEX('Disaggregation Records'!$H$3:$H$66,MATCH(RIGHT(L178,255),RIGHT('Disaggregation Records'!$D$3:$D$66,255),0))="","",INDEX('Disaggregation Records'!$H$3:$H$66,MATCH(RIGHT(L178,255),RIGHT('Disaggregation Records'!$D$3:$D$66,255),0))),"")</f>
        <v/>
      </c>
      <c r="P178" s="201"/>
      <c r="Q178" s="206">
        <f t="shared" ref="Q178" si="258">Q176+1</f>
        <v>1485</v>
      </c>
    </row>
    <row r="179" spans="1:17" s="206" customFormat="1" ht="20.149999999999999" customHeight="1" x14ac:dyDescent="0.35">
      <c r="A179" s="201"/>
      <c r="B179" s="614">
        <v>6.6879699248120303</v>
      </c>
      <c r="C179" s="616"/>
      <c r="D179" s="618"/>
      <c r="E179" s="618"/>
      <c r="F179" s="307"/>
      <c r="G179" s="620"/>
      <c r="H179" s="622"/>
      <c r="I179" s="624"/>
      <c r="J179" s="626"/>
      <c r="K179" s="202"/>
      <c r="L179" s="202"/>
      <c r="M179" s="202"/>
      <c r="N179" s="203"/>
      <c r="O179" s="202"/>
      <c r="P179" s="202"/>
      <c r="Q179" s="201"/>
    </row>
    <row r="180" spans="1:17" s="206" customFormat="1" ht="20.149999999999999" customHeight="1" x14ac:dyDescent="0.35">
      <c r="A180" s="201" t="str">
        <f t="shared" ca="1" si="195"/>
        <v>a1G55000001jxjZEAQ</v>
      </c>
      <c r="B180" s="613">
        <v>9</v>
      </c>
      <c r="C180" s="615" t="str">
        <f>IFERROR(VLOOKUP(B180,'Impact Indicators - Section B '!$A$9:$AC$68,29,FALSE),"")</f>
        <v/>
      </c>
      <c r="D180" s="617" t="str">
        <f t="shared" ref="D180" si="259">M180</f>
        <v/>
      </c>
      <c r="E180" s="617" t="str">
        <f t="shared" ref="E180" si="260">N180</f>
        <v/>
      </c>
      <c r="F180" s="396"/>
      <c r="G180" s="619" t="str">
        <f ca="1">IF(OR(INDIRECT("'update Helper'!E"&amp;Q180)="",F180&lt;&gt;0,F181&lt;&gt;0),IF(IFERROR((F180/F181),"")="","",(F180/F181)),INDIRECT("'update Helper'!E"&amp;Q180)/100)</f>
        <v/>
      </c>
      <c r="H180" s="621"/>
      <c r="I180" s="623"/>
      <c r="J180" s="625"/>
      <c r="K180" s="201">
        <f>IF(AND(EXACT(C180,C178),C178&lt;&gt;0),K178+1,0)</f>
        <v>85</v>
      </c>
      <c r="L180" s="201" t="str">
        <f>IF(C180&lt;&gt;"",C180&amp;"-"&amp;K180,"")</f>
        <v/>
      </c>
      <c r="M180" s="201" t="str">
        <f t="array" ref="M180">IFERROR(IF(INDEX('Disaggregation Records'!$E$3:$E$66,MATCH(RIGHT(L180,255),RIGHT('Disaggregation Records'!$D$3:$D$66,255),0))="","",INDEX('Disaggregation Records'!$E$3:$E$66,MATCH(RIGHT(L180,255),RIGHT('Disaggregation Records'!$D$3:$D$66,255),0))),"")</f>
        <v/>
      </c>
      <c r="N180" s="18" t="str">
        <f t="array" ref="N180">IFERROR(IF(INDEX('Disaggregation Records'!$F$3:$F$66,MATCH(RIGHT(L180,255),RIGHT('Disaggregation Records'!$D$3:$D$66,255),0))="","",INDEX('Disaggregation Records'!$F$3:$F$66,MATCH(RIGHT(L180,255),RIGHT('Disaggregation Records'!$D$3:$D$66,255),0))),"")</f>
        <v/>
      </c>
      <c r="O180" s="201" t="str">
        <f t="array" ref="O180">IFERROR(IF(INDEX('Disaggregation Records'!$H$3:$H$66,MATCH(RIGHT(L180,255),RIGHT('Disaggregation Records'!$D$3:$D$66,255),0))="","",INDEX('Disaggregation Records'!$H$3:$H$66,MATCH(RIGHT(L180,255),RIGHT('Disaggregation Records'!$D$3:$D$66,255),0))),"")</f>
        <v/>
      </c>
      <c r="Q180" s="206">
        <f t="shared" ref="Q180" si="261">Q178+1</f>
        <v>1486</v>
      </c>
    </row>
    <row r="181" spans="1:17" s="206" customFormat="1" ht="20.149999999999999" customHeight="1" x14ac:dyDescent="0.35">
      <c r="B181" s="614">
        <v>6.6879699248120303</v>
      </c>
      <c r="C181" s="616"/>
      <c r="D181" s="618"/>
      <c r="E181" s="618"/>
      <c r="F181" s="307"/>
      <c r="G181" s="620"/>
      <c r="H181" s="622"/>
      <c r="I181" s="624"/>
      <c r="J181" s="626"/>
      <c r="K181" s="202"/>
      <c r="L181" s="202"/>
      <c r="M181" s="202"/>
      <c r="N181" s="203"/>
      <c r="O181" s="202"/>
      <c r="Q181" s="201"/>
    </row>
    <row r="182" spans="1:17" s="206" customFormat="1" ht="20.149999999999999" customHeight="1" x14ac:dyDescent="0.35">
      <c r="A182" s="201" t="str">
        <f t="shared" ref="A182" ca="1" si="262">INDIRECT("'update Helper'!C"&amp;Q182)</f>
        <v>a1G55000001jxjaEAA</v>
      </c>
      <c r="B182" s="613">
        <v>9</v>
      </c>
      <c r="C182" s="615" t="str">
        <f>IFERROR(VLOOKUP(B182,'Impact Indicators - Section B '!$A$9:$AC$68,29,FALSE),"")</f>
        <v/>
      </c>
      <c r="D182" s="617" t="str">
        <f t="shared" ref="D182" si="263">M182</f>
        <v/>
      </c>
      <c r="E182" s="617" t="str">
        <f t="shared" ref="E182" si="264">N182</f>
        <v/>
      </c>
      <c r="F182" s="396"/>
      <c r="G182" s="619" t="str">
        <f ca="1">IF(OR(INDIRECT("'update Helper'!E"&amp;Q182)="",F182&lt;&gt;0,F183&lt;&gt;0),IF(IFERROR((F182/F183),"")="","",(F182/F183)),INDIRECT("'update Helper'!E"&amp;Q182)/100)</f>
        <v/>
      </c>
      <c r="H182" s="621"/>
      <c r="I182" s="623"/>
      <c r="J182" s="625"/>
      <c r="K182" s="201">
        <f>IF(AND(EXACT(C182,C180),C180&lt;&gt;0),K180+1,0)</f>
        <v>86</v>
      </c>
      <c r="L182" s="201" t="str">
        <f>IF(C182&lt;&gt;"",C182&amp;"-"&amp;K182,"")</f>
        <v/>
      </c>
      <c r="M182" s="201" t="str">
        <f t="array" ref="M182">IFERROR(IF(INDEX('Disaggregation Records'!$E$3:$E$66,MATCH(RIGHT(L182,255),RIGHT('Disaggregation Records'!$D$3:$D$66,255),0))="","",INDEX('Disaggregation Records'!$E$3:$E$66,MATCH(RIGHT(L182,255),RIGHT('Disaggregation Records'!$D$3:$D$66,255),0))),"")</f>
        <v/>
      </c>
      <c r="N182" s="18" t="str">
        <f t="array" ref="N182">IFERROR(IF(INDEX('Disaggregation Records'!$F$3:$F$66,MATCH(RIGHT(L182,255),RIGHT('Disaggregation Records'!$D$3:$D$66,255),0))="","",INDEX('Disaggregation Records'!$F$3:$F$66,MATCH(RIGHT(L182,255),RIGHT('Disaggregation Records'!$D$3:$D$66,255),0))),"")</f>
        <v/>
      </c>
      <c r="O182" s="201" t="str">
        <f t="array" ref="O182">IFERROR(IF(INDEX('Disaggregation Records'!$H$3:$H$66,MATCH(RIGHT(L182,255),RIGHT('Disaggregation Records'!$D$3:$D$66,255),0))="","",INDEX('Disaggregation Records'!$H$3:$H$66,MATCH(RIGHT(L182,255),RIGHT('Disaggregation Records'!$D$3:$D$66,255),0))),"")</f>
        <v/>
      </c>
      <c r="P182" s="201"/>
      <c r="Q182" s="206">
        <f t="shared" ref="Q182" si="265">Q180+1</f>
        <v>1487</v>
      </c>
    </row>
    <row r="183" spans="1:17" s="206" customFormat="1" ht="20.149999999999999" customHeight="1" x14ac:dyDescent="0.35">
      <c r="A183" s="201"/>
      <c r="B183" s="614">
        <v>6.6879699248120303</v>
      </c>
      <c r="C183" s="616"/>
      <c r="D183" s="618"/>
      <c r="E183" s="618"/>
      <c r="F183" s="307"/>
      <c r="G183" s="620"/>
      <c r="H183" s="622"/>
      <c r="I183" s="624"/>
      <c r="J183" s="626"/>
      <c r="K183" s="202"/>
      <c r="L183" s="202"/>
      <c r="M183" s="202"/>
      <c r="N183" s="203"/>
      <c r="O183" s="202"/>
      <c r="P183" s="202"/>
      <c r="Q183" s="201"/>
    </row>
    <row r="184" spans="1:17" s="206" customFormat="1" ht="20.149999999999999" customHeight="1" x14ac:dyDescent="0.35">
      <c r="A184" s="201" t="str">
        <f t="shared" ca="1" si="195"/>
        <v>a1G55000001jxjbEAA</v>
      </c>
      <c r="B184" s="613">
        <v>9</v>
      </c>
      <c r="C184" s="615" t="str">
        <f>IFERROR(VLOOKUP(B184,'Impact Indicators - Section B '!$A$9:$AC$68,29,FALSE),"")</f>
        <v/>
      </c>
      <c r="D184" s="617" t="str">
        <f t="shared" ref="D184" si="266">M184</f>
        <v/>
      </c>
      <c r="E184" s="617" t="str">
        <f t="shared" ref="E184" si="267">N184</f>
        <v/>
      </c>
      <c r="F184" s="396"/>
      <c r="G184" s="619" t="str">
        <f ca="1">IF(OR(INDIRECT("'update Helper'!E"&amp;Q184)="",F184&lt;&gt;0,F185&lt;&gt;0),IF(IFERROR((F184/F185),"")="","",(F184/F185)),INDIRECT("'update Helper'!E"&amp;Q184)/100)</f>
        <v/>
      </c>
      <c r="H184" s="621"/>
      <c r="I184" s="623"/>
      <c r="J184" s="625"/>
      <c r="K184" s="201">
        <f>IF(AND(EXACT(C184,C182),C182&lt;&gt;0),K182+1,0)</f>
        <v>87</v>
      </c>
      <c r="L184" s="201" t="str">
        <f>IF(C184&lt;&gt;"",C184&amp;"-"&amp;K184,"")</f>
        <v/>
      </c>
      <c r="M184" s="201" t="str">
        <f t="array" ref="M184">IFERROR(IF(INDEX('Disaggregation Records'!$E$3:$E$66,MATCH(RIGHT(L184,255),RIGHT('Disaggregation Records'!$D$3:$D$66,255),0))="","",INDEX('Disaggregation Records'!$E$3:$E$66,MATCH(RIGHT(L184,255),RIGHT('Disaggregation Records'!$D$3:$D$66,255),0))),"")</f>
        <v/>
      </c>
      <c r="N184" s="18" t="str">
        <f t="array" ref="N184">IFERROR(IF(INDEX('Disaggregation Records'!$F$3:$F$66,MATCH(RIGHT(L184,255),RIGHT('Disaggregation Records'!$D$3:$D$66,255),0))="","",INDEX('Disaggregation Records'!$F$3:$F$66,MATCH(RIGHT(L184,255),RIGHT('Disaggregation Records'!$D$3:$D$66,255),0))),"")</f>
        <v/>
      </c>
      <c r="O184" s="201" t="str">
        <f t="array" ref="O184">IFERROR(IF(INDEX('Disaggregation Records'!$H$3:$H$66,MATCH(RIGHT(L184,255),RIGHT('Disaggregation Records'!$D$3:$D$66,255),0))="","",INDEX('Disaggregation Records'!$H$3:$H$66,MATCH(RIGHT(L184,255),RIGHT('Disaggregation Records'!$D$3:$D$66,255),0))),"")</f>
        <v/>
      </c>
      <c r="Q184" s="206">
        <f t="shared" ref="Q184" si="268">Q182+1</f>
        <v>1488</v>
      </c>
    </row>
    <row r="185" spans="1:17" s="206" customFormat="1" ht="20.149999999999999" customHeight="1" x14ac:dyDescent="0.35">
      <c r="B185" s="614">
        <v>6.6879699248120303</v>
      </c>
      <c r="C185" s="616"/>
      <c r="D185" s="618"/>
      <c r="E185" s="618"/>
      <c r="F185" s="307"/>
      <c r="G185" s="620"/>
      <c r="H185" s="622"/>
      <c r="I185" s="624"/>
      <c r="J185" s="626"/>
      <c r="K185" s="202"/>
      <c r="L185" s="202"/>
      <c r="M185" s="202"/>
      <c r="N185" s="203"/>
      <c r="O185" s="202"/>
      <c r="Q185" s="201"/>
    </row>
    <row r="186" spans="1:17" s="206" customFormat="1" ht="20.149999999999999" customHeight="1" x14ac:dyDescent="0.35">
      <c r="A186" s="201" t="str">
        <f t="shared" ref="A186" ca="1" si="269">INDIRECT("'update Helper'!C"&amp;Q186)</f>
        <v>a1G55000001jxjcEAA</v>
      </c>
      <c r="B186" s="613">
        <v>9</v>
      </c>
      <c r="C186" s="615" t="str">
        <f>IFERROR(VLOOKUP(B186,'Impact Indicators - Section B '!$A$9:$AC$68,29,FALSE),"")</f>
        <v/>
      </c>
      <c r="D186" s="617" t="str">
        <f t="shared" ref="D186" si="270">M186</f>
        <v/>
      </c>
      <c r="E186" s="617" t="str">
        <f t="shared" ref="E186" si="271">N186</f>
        <v/>
      </c>
      <c r="F186" s="396"/>
      <c r="G186" s="619" t="str">
        <f ca="1">IF(OR(INDIRECT("'update Helper'!E"&amp;Q186)="",F186&lt;&gt;0,F187&lt;&gt;0),IF(IFERROR((F186/F187),"")="","",(F186/F187)),INDIRECT("'update Helper'!E"&amp;Q186)/100)</f>
        <v/>
      </c>
      <c r="H186" s="621"/>
      <c r="I186" s="623"/>
      <c r="J186" s="625"/>
      <c r="K186" s="201">
        <f>IF(AND(EXACT(C186,C184),C184&lt;&gt;0),K184+1,0)</f>
        <v>88</v>
      </c>
      <c r="L186" s="201" t="str">
        <f>IF(C186&lt;&gt;"",C186&amp;"-"&amp;K186,"")</f>
        <v/>
      </c>
      <c r="M186" s="201" t="str">
        <f t="array" ref="M186">IFERROR(IF(INDEX('Disaggregation Records'!$E$3:$E$66,MATCH(RIGHT(L186,255),RIGHT('Disaggregation Records'!$D$3:$D$66,255),0))="","",INDEX('Disaggregation Records'!$E$3:$E$66,MATCH(RIGHT(L186,255),RIGHT('Disaggregation Records'!$D$3:$D$66,255),0))),"")</f>
        <v/>
      </c>
      <c r="N186" s="18" t="str">
        <f t="array" ref="N186">IFERROR(IF(INDEX('Disaggregation Records'!$F$3:$F$66,MATCH(RIGHT(L186,255),RIGHT('Disaggregation Records'!$D$3:$D$66,255),0))="","",INDEX('Disaggregation Records'!$F$3:$F$66,MATCH(RIGHT(L186,255),RIGHT('Disaggregation Records'!$D$3:$D$66,255),0))),"")</f>
        <v/>
      </c>
      <c r="O186" s="201" t="str">
        <f t="array" ref="O186">IFERROR(IF(INDEX('Disaggregation Records'!$H$3:$H$66,MATCH(RIGHT(L186,255),RIGHT('Disaggregation Records'!$D$3:$D$66,255),0))="","",INDEX('Disaggregation Records'!$H$3:$H$66,MATCH(RIGHT(L186,255),RIGHT('Disaggregation Records'!$D$3:$D$66,255),0))),"")</f>
        <v/>
      </c>
      <c r="P186" s="201"/>
      <c r="Q186" s="206">
        <f t="shared" ref="Q186" si="272">Q184+1</f>
        <v>1489</v>
      </c>
    </row>
    <row r="187" spans="1:17" s="206" customFormat="1" ht="20.149999999999999" customHeight="1" x14ac:dyDescent="0.35">
      <c r="A187" s="201"/>
      <c r="B187" s="614">
        <v>6.6879699248120303</v>
      </c>
      <c r="C187" s="616"/>
      <c r="D187" s="618"/>
      <c r="E187" s="618"/>
      <c r="F187" s="307"/>
      <c r="G187" s="620"/>
      <c r="H187" s="622"/>
      <c r="I187" s="624"/>
      <c r="J187" s="626"/>
      <c r="K187" s="202"/>
      <c r="L187" s="202"/>
      <c r="M187" s="202"/>
      <c r="N187" s="203"/>
      <c r="O187" s="202"/>
      <c r="P187" s="202"/>
      <c r="Q187" s="201"/>
    </row>
    <row r="188" spans="1:17" s="206" customFormat="1" ht="20.149999999999999" customHeight="1" x14ac:dyDescent="0.35">
      <c r="A188" s="201" t="str">
        <f t="shared" ca="1" si="195"/>
        <v>a1G55000001jxjdEAA</v>
      </c>
      <c r="B188" s="613">
        <v>9</v>
      </c>
      <c r="C188" s="615" t="str">
        <f>IFERROR(VLOOKUP(B188,'Impact Indicators - Section B '!$A$9:$AC$68,29,FALSE),"")</f>
        <v/>
      </c>
      <c r="D188" s="617" t="str">
        <f t="shared" ref="D188" si="273">M188</f>
        <v/>
      </c>
      <c r="E188" s="617" t="str">
        <f t="shared" ref="E188" si="274">N188</f>
        <v/>
      </c>
      <c r="F188" s="396"/>
      <c r="G188" s="619" t="str">
        <f ca="1">IF(OR(INDIRECT("'update Helper'!E"&amp;Q188)="",F188&lt;&gt;0,F189&lt;&gt;0),IF(IFERROR((F188/F189),"")="","",(F188/F189)),INDIRECT("'update Helper'!E"&amp;Q188)/100)</f>
        <v/>
      </c>
      <c r="H188" s="621"/>
      <c r="I188" s="623"/>
      <c r="J188" s="625"/>
      <c r="K188" s="201">
        <f>IF(AND(EXACT(C188,C186),C186&lt;&gt;0),K186+1,0)</f>
        <v>89</v>
      </c>
      <c r="L188" s="201" t="str">
        <f>IF(C188&lt;&gt;"",C188&amp;"-"&amp;K188,"")</f>
        <v/>
      </c>
      <c r="M188" s="201" t="str">
        <f t="array" ref="M188">IFERROR(IF(INDEX('Disaggregation Records'!$E$3:$E$66,MATCH(RIGHT(L188,255),RIGHT('Disaggregation Records'!$D$3:$D$66,255),0))="","",INDEX('Disaggregation Records'!$E$3:$E$66,MATCH(RIGHT(L188,255),RIGHT('Disaggregation Records'!$D$3:$D$66,255),0))),"")</f>
        <v/>
      </c>
      <c r="N188" s="18" t="str">
        <f t="array" ref="N188">IFERROR(IF(INDEX('Disaggregation Records'!$F$3:$F$66,MATCH(RIGHT(L188,255),RIGHT('Disaggregation Records'!$D$3:$D$66,255),0))="","",INDEX('Disaggregation Records'!$F$3:$F$66,MATCH(RIGHT(L188,255),RIGHT('Disaggregation Records'!$D$3:$D$66,255),0))),"")</f>
        <v/>
      </c>
      <c r="O188" s="201" t="str">
        <f t="array" ref="O188">IFERROR(IF(INDEX('Disaggregation Records'!$H$3:$H$66,MATCH(RIGHT(L188,255),RIGHT('Disaggregation Records'!$D$3:$D$66,255),0))="","",INDEX('Disaggregation Records'!$H$3:$H$66,MATCH(RIGHT(L188,255),RIGHT('Disaggregation Records'!$D$3:$D$66,255),0))),"")</f>
        <v/>
      </c>
      <c r="Q188" s="206">
        <f t="shared" ref="Q188" si="275">Q186+1</f>
        <v>1490</v>
      </c>
    </row>
    <row r="189" spans="1:17" s="206" customFormat="1" ht="20.149999999999999" customHeight="1" x14ac:dyDescent="0.35">
      <c r="B189" s="614">
        <v>6.6879699248120303</v>
      </c>
      <c r="C189" s="616"/>
      <c r="D189" s="618"/>
      <c r="E189" s="618"/>
      <c r="F189" s="307"/>
      <c r="G189" s="620"/>
      <c r="H189" s="622"/>
      <c r="I189" s="624"/>
      <c r="J189" s="626"/>
      <c r="K189" s="202"/>
      <c r="L189" s="202"/>
      <c r="M189" s="202"/>
      <c r="N189" s="203"/>
      <c r="O189" s="202"/>
      <c r="Q189" s="201"/>
    </row>
    <row r="190" spans="1:17" s="206" customFormat="1" ht="20.149999999999999" customHeight="1" x14ac:dyDescent="0.35">
      <c r="A190" s="201" t="str">
        <f t="shared" ref="A190" ca="1" si="276">INDIRECT("'update Helper'!C"&amp;Q190)</f>
        <v>a1G55000001jxjeEAA</v>
      </c>
      <c r="B190" s="613">
        <v>10</v>
      </c>
      <c r="C190" s="615" t="str">
        <f>IFERROR(VLOOKUP(B190,'Impact Indicators - Section B '!$A$9:$AC$68,29,FALSE),"")</f>
        <v/>
      </c>
      <c r="D190" s="617" t="str">
        <f t="shared" ref="D190" si="277">M190</f>
        <v/>
      </c>
      <c r="E190" s="617" t="str">
        <f t="shared" ref="E190" si="278">N190</f>
        <v/>
      </c>
      <c r="F190" s="396"/>
      <c r="G190" s="619" t="str">
        <f ca="1">IF(OR(INDIRECT("'update Helper'!E"&amp;Q190)="",F190&lt;&gt;0,F191&lt;&gt;0),IF(IFERROR((F190/F191),"")="","",(F190/F191)),INDIRECT("'update Helper'!E"&amp;Q190)/100)</f>
        <v/>
      </c>
      <c r="H190" s="621"/>
      <c r="I190" s="623"/>
      <c r="J190" s="625"/>
      <c r="K190" s="201">
        <f>IF(AND(EXACT(C190,C188),C188&lt;&gt;0),K188+1,0)</f>
        <v>90</v>
      </c>
      <c r="L190" s="201" t="str">
        <f>IF(C190&lt;&gt;"",C190&amp;"-"&amp;K190,"")</f>
        <v/>
      </c>
      <c r="M190" s="201" t="str">
        <f t="array" ref="M190">IFERROR(IF(INDEX('Disaggregation Records'!$E$3:$E$66,MATCH(RIGHT(L190,255),RIGHT('Disaggregation Records'!$D$3:$D$66,255),0))="","",INDEX('Disaggregation Records'!$E$3:$E$66,MATCH(RIGHT(L190,255),RIGHT('Disaggregation Records'!$D$3:$D$66,255),0))),"")</f>
        <v/>
      </c>
      <c r="N190" s="18" t="str">
        <f t="array" ref="N190">IFERROR(IF(INDEX('Disaggregation Records'!$F$3:$F$66,MATCH(RIGHT(L190,255),RIGHT('Disaggregation Records'!$D$3:$D$66,255),0))="","",INDEX('Disaggregation Records'!$F$3:$F$66,MATCH(RIGHT(L190,255),RIGHT('Disaggregation Records'!$D$3:$D$66,255),0))),"")</f>
        <v/>
      </c>
      <c r="O190" s="201" t="str">
        <f t="array" ref="O190">IFERROR(IF(INDEX('Disaggregation Records'!$H$3:$H$66,MATCH(RIGHT(L190,255),RIGHT('Disaggregation Records'!$D$3:$D$66,255),0))="","",INDEX('Disaggregation Records'!$H$3:$H$66,MATCH(RIGHT(L190,255),RIGHT('Disaggregation Records'!$D$3:$D$66,255),0))),"")</f>
        <v/>
      </c>
      <c r="P190" s="201"/>
      <c r="Q190" s="206">
        <f t="shared" ref="Q190" si="279">Q188+1</f>
        <v>1491</v>
      </c>
    </row>
    <row r="191" spans="1:17" s="206" customFormat="1" ht="20.149999999999999" customHeight="1" x14ac:dyDescent="0.35">
      <c r="A191" s="201"/>
      <c r="B191" s="614">
        <v>7.4398496240601597</v>
      </c>
      <c r="C191" s="616"/>
      <c r="D191" s="618"/>
      <c r="E191" s="618"/>
      <c r="F191" s="307"/>
      <c r="G191" s="620"/>
      <c r="H191" s="622"/>
      <c r="I191" s="624"/>
      <c r="J191" s="626"/>
      <c r="K191" s="202"/>
      <c r="L191" s="202"/>
      <c r="M191" s="202"/>
      <c r="N191" s="203"/>
      <c r="O191" s="202"/>
      <c r="P191" s="202"/>
      <c r="Q191" s="201"/>
    </row>
    <row r="192" spans="1:17" s="206" customFormat="1" ht="20.149999999999999" customHeight="1" x14ac:dyDescent="0.35">
      <c r="A192" s="201" t="str">
        <f t="shared" ca="1" si="195"/>
        <v>a1G55000001jxjfEAA</v>
      </c>
      <c r="B192" s="613">
        <v>10</v>
      </c>
      <c r="C192" s="615" t="str">
        <f>IFERROR(VLOOKUP(B192,'Impact Indicators - Section B '!$A$9:$AC$68,29,FALSE),"")</f>
        <v/>
      </c>
      <c r="D192" s="617" t="str">
        <f t="shared" ref="D192" si="280">M192</f>
        <v/>
      </c>
      <c r="E192" s="617" t="str">
        <f t="shared" ref="E192" si="281">N192</f>
        <v/>
      </c>
      <c r="F192" s="396"/>
      <c r="G192" s="619" t="str">
        <f ca="1">IF(OR(INDIRECT("'update Helper'!E"&amp;Q192)="",F192&lt;&gt;0,F193&lt;&gt;0),IF(IFERROR((F192/F193),"")="","",(F192/F193)),INDIRECT("'update Helper'!E"&amp;Q192)/100)</f>
        <v/>
      </c>
      <c r="H192" s="621"/>
      <c r="I192" s="623"/>
      <c r="J192" s="625"/>
      <c r="K192" s="201">
        <f>IF(AND(EXACT(C192,C190),C190&lt;&gt;0),K190+1,0)</f>
        <v>91</v>
      </c>
      <c r="L192" s="201" t="str">
        <f>IF(C192&lt;&gt;"",C192&amp;"-"&amp;K192,"")</f>
        <v/>
      </c>
      <c r="M192" s="201" t="str">
        <f t="array" ref="M192">IFERROR(IF(INDEX('Disaggregation Records'!$E$3:$E$66,MATCH(RIGHT(L192,255),RIGHT('Disaggregation Records'!$D$3:$D$66,255),0))="","",INDEX('Disaggregation Records'!$E$3:$E$66,MATCH(RIGHT(L192,255),RIGHT('Disaggregation Records'!$D$3:$D$66,255),0))),"")</f>
        <v/>
      </c>
      <c r="N192" s="18" t="str">
        <f t="array" ref="N192">IFERROR(IF(INDEX('Disaggregation Records'!$F$3:$F$66,MATCH(RIGHT(L192,255),RIGHT('Disaggregation Records'!$D$3:$D$66,255),0))="","",INDEX('Disaggregation Records'!$F$3:$F$66,MATCH(RIGHT(L192,255),RIGHT('Disaggregation Records'!$D$3:$D$66,255),0))),"")</f>
        <v/>
      </c>
      <c r="O192" s="201" t="str">
        <f t="array" ref="O192">IFERROR(IF(INDEX('Disaggregation Records'!$H$3:$H$66,MATCH(RIGHT(L192,255),RIGHT('Disaggregation Records'!$D$3:$D$66,255),0))="","",INDEX('Disaggregation Records'!$H$3:$H$66,MATCH(RIGHT(L192,255),RIGHT('Disaggregation Records'!$D$3:$D$66,255),0))),"")</f>
        <v/>
      </c>
      <c r="Q192" s="206">
        <f t="shared" ref="Q192" si="282">Q190+1</f>
        <v>1492</v>
      </c>
    </row>
    <row r="193" spans="1:17" s="206" customFormat="1" ht="20.149999999999999" customHeight="1" x14ac:dyDescent="0.35">
      <c r="B193" s="614">
        <v>7.4398496240601597</v>
      </c>
      <c r="C193" s="616"/>
      <c r="D193" s="618"/>
      <c r="E193" s="618"/>
      <c r="F193" s="307"/>
      <c r="G193" s="620"/>
      <c r="H193" s="622"/>
      <c r="I193" s="624"/>
      <c r="J193" s="626"/>
      <c r="K193" s="202"/>
      <c r="L193" s="202"/>
      <c r="M193" s="202"/>
      <c r="N193" s="203"/>
      <c r="O193" s="202"/>
      <c r="Q193" s="201"/>
    </row>
    <row r="194" spans="1:17" s="206" customFormat="1" ht="20.149999999999999" customHeight="1" x14ac:dyDescent="0.35">
      <c r="A194" s="201" t="str">
        <f t="shared" ref="A194" ca="1" si="283">INDIRECT("'update Helper'!C"&amp;Q194)</f>
        <v>a1G55000001jxjgEAA</v>
      </c>
      <c r="B194" s="613">
        <v>10</v>
      </c>
      <c r="C194" s="615" t="str">
        <f>IFERROR(VLOOKUP(B194,'Impact Indicators - Section B '!$A$9:$AC$68,29,FALSE),"")</f>
        <v/>
      </c>
      <c r="D194" s="617" t="str">
        <f t="shared" ref="D194" si="284">M194</f>
        <v/>
      </c>
      <c r="E194" s="617" t="str">
        <f t="shared" ref="E194" si="285">N194</f>
        <v/>
      </c>
      <c r="F194" s="396"/>
      <c r="G194" s="619" t="str">
        <f ca="1">IF(OR(INDIRECT("'update Helper'!E"&amp;Q194)="",F194&lt;&gt;0,F195&lt;&gt;0),IF(IFERROR((F194/F195),"")="","",(F194/F195)),INDIRECT("'update Helper'!E"&amp;Q194)/100)</f>
        <v/>
      </c>
      <c r="H194" s="621"/>
      <c r="I194" s="623"/>
      <c r="J194" s="625"/>
      <c r="K194" s="201">
        <f>IF(AND(EXACT(C194,C192),C192&lt;&gt;0),K192+1,0)</f>
        <v>92</v>
      </c>
      <c r="L194" s="201" t="str">
        <f>IF(C194&lt;&gt;"",C194&amp;"-"&amp;K194,"")</f>
        <v/>
      </c>
      <c r="M194" s="201" t="str">
        <f t="array" ref="M194">IFERROR(IF(INDEX('Disaggregation Records'!$E$3:$E$66,MATCH(RIGHT(L194,255),RIGHT('Disaggregation Records'!$D$3:$D$66,255),0))="","",INDEX('Disaggregation Records'!$E$3:$E$66,MATCH(RIGHT(L194,255),RIGHT('Disaggregation Records'!$D$3:$D$66,255),0))),"")</f>
        <v/>
      </c>
      <c r="N194" s="18" t="str">
        <f t="array" ref="N194">IFERROR(IF(INDEX('Disaggregation Records'!$F$3:$F$66,MATCH(RIGHT(L194,255),RIGHT('Disaggregation Records'!$D$3:$D$66,255),0))="","",INDEX('Disaggregation Records'!$F$3:$F$66,MATCH(RIGHT(L194,255),RIGHT('Disaggregation Records'!$D$3:$D$66,255),0))),"")</f>
        <v/>
      </c>
      <c r="O194" s="201" t="str">
        <f t="array" ref="O194">IFERROR(IF(INDEX('Disaggregation Records'!$H$3:$H$66,MATCH(RIGHT(L194,255),RIGHT('Disaggregation Records'!$D$3:$D$66,255),0))="","",INDEX('Disaggregation Records'!$H$3:$H$66,MATCH(RIGHT(L194,255),RIGHT('Disaggregation Records'!$D$3:$D$66,255),0))),"")</f>
        <v/>
      </c>
      <c r="P194" s="201"/>
      <c r="Q194" s="206">
        <f t="shared" ref="Q194" si="286">Q192+1</f>
        <v>1493</v>
      </c>
    </row>
    <row r="195" spans="1:17" s="206" customFormat="1" ht="20.149999999999999" customHeight="1" x14ac:dyDescent="0.35">
      <c r="A195" s="201"/>
      <c r="B195" s="614">
        <v>7.4398496240601597</v>
      </c>
      <c r="C195" s="616"/>
      <c r="D195" s="618"/>
      <c r="E195" s="618"/>
      <c r="F195" s="307"/>
      <c r="G195" s="620"/>
      <c r="H195" s="622"/>
      <c r="I195" s="624"/>
      <c r="J195" s="626"/>
      <c r="K195" s="202"/>
      <c r="L195" s="202"/>
      <c r="M195" s="202"/>
      <c r="N195" s="203"/>
      <c r="O195" s="202"/>
      <c r="P195" s="202"/>
      <c r="Q195" s="201"/>
    </row>
    <row r="196" spans="1:17" s="206" customFormat="1" ht="20.149999999999999" customHeight="1" x14ac:dyDescent="0.35">
      <c r="A196" s="201" t="str">
        <f t="shared" ca="1" si="195"/>
        <v>a1G55000001jxjhEAA</v>
      </c>
      <c r="B196" s="613">
        <v>10</v>
      </c>
      <c r="C196" s="615" t="str">
        <f>IFERROR(VLOOKUP(B196,'Impact Indicators - Section B '!$A$9:$AC$68,29,FALSE),"")</f>
        <v/>
      </c>
      <c r="D196" s="617" t="str">
        <f t="shared" ref="D196" si="287">M196</f>
        <v/>
      </c>
      <c r="E196" s="617" t="str">
        <f t="shared" ref="E196" si="288">N196</f>
        <v/>
      </c>
      <c r="F196" s="396"/>
      <c r="G196" s="619" t="str">
        <f ca="1">IF(OR(INDIRECT("'update Helper'!E"&amp;Q196)="",F196&lt;&gt;0,F197&lt;&gt;0),IF(IFERROR((F196/F197),"")="","",(F196/F197)),INDIRECT("'update Helper'!E"&amp;Q196)/100)</f>
        <v/>
      </c>
      <c r="H196" s="621"/>
      <c r="I196" s="623"/>
      <c r="J196" s="625"/>
      <c r="K196" s="201">
        <f>IF(AND(EXACT(C196,C194),C194&lt;&gt;0),K194+1,0)</f>
        <v>93</v>
      </c>
      <c r="L196" s="201" t="str">
        <f>IF(C196&lt;&gt;"",C196&amp;"-"&amp;K196,"")</f>
        <v/>
      </c>
      <c r="M196" s="201" t="str">
        <f t="array" ref="M196">IFERROR(IF(INDEX('Disaggregation Records'!$E$3:$E$66,MATCH(RIGHT(L196,255),RIGHT('Disaggregation Records'!$D$3:$D$66,255),0))="","",INDEX('Disaggregation Records'!$E$3:$E$66,MATCH(RIGHT(L196,255),RIGHT('Disaggregation Records'!$D$3:$D$66,255),0))),"")</f>
        <v/>
      </c>
      <c r="N196" s="18" t="str">
        <f t="array" ref="N196">IFERROR(IF(INDEX('Disaggregation Records'!$F$3:$F$66,MATCH(RIGHT(L196,255),RIGHT('Disaggregation Records'!$D$3:$D$66,255),0))="","",INDEX('Disaggregation Records'!$F$3:$F$66,MATCH(RIGHT(L196,255),RIGHT('Disaggregation Records'!$D$3:$D$66,255),0))),"")</f>
        <v/>
      </c>
      <c r="O196" s="201" t="str">
        <f t="array" ref="O196">IFERROR(IF(INDEX('Disaggregation Records'!$H$3:$H$66,MATCH(RIGHT(L196,255),RIGHT('Disaggregation Records'!$D$3:$D$66,255),0))="","",INDEX('Disaggregation Records'!$H$3:$H$66,MATCH(RIGHT(L196,255),RIGHT('Disaggregation Records'!$D$3:$D$66,255),0))),"")</f>
        <v/>
      </c>
      <c r="Q196" s="206">
        <f t="shared" ref="Q196" si="289">Q194+1</f>
        <v>1494</v>
      </c>
    </row>
    <row r="197" spans="1:17" s="206" customFormat="1" ht="20.149999999999999" customHeight="1" x14ac:dyDescent="0.35">
      <c r="B197" s="614">
        <v>7.4398496240601597</v>
      </c>
      <c r="C197" s="616"/>
      <c r="D197" s="618"/>
      <c r="E197" s="618"/>
      <c r="F197" s="307"/>
      <c r="G197" s="620"/>
      <c r="H197" s="622"/>
      <c r="I197" s="624"/>
      <c r="J197" s="626"/>
      <c r="K197" s="202"/>
      <c r="L197" s="202"/>
      <c r="M197" s="202"/>
      <c r="N197" s="203"/>
      <c r="O197" s="202"/>
      <c r="Q197" s="201"/>
    </row>
    <row r="198" spans="1:17" s="206" customFormat="1" ht="20.149999999999999" customHeight="1" x14ac:dyDescent="0.35">
      <c r="A198" s="201" t="str">
        <f t="shared" ref="A198" ca="1" si="290">INDIRECT("'update Helper'!C"&amp;Q198)</f>
        <v>a1G55000001jxjiEAA</v>
      </c>
      <c r="B198" s="613">
        <v>10</v>
      </c>
      <c r="C198" s="615" t="str">
        <f>IFERROR(VLOOKUP(B198,'Impact Indicators - Section B '!$A$9:$AC$68,29,FALSE),"")</f>
        <v/>
      </c>
      <c r="D198" s="617" t="str">
        <f t="shared" ref="D198" si="291">M198</f>
        <v/>
      </c>
      <c r="E198" s="617" t="str">
        <f t="shared" ref="E198" si="292">N198</f>
        <v/>
      </c>
      <c r="F198" s="396"/>
      <c r="G198" s="619" t="str">
        <f ca="1">IF(OR(INDIRECT("'update Helper'!E"&amp;Q198)="",F198&lt;&gt;0,F199&lt;&gt;0),IF(IFERROR((F198/F199),"")="","",(F198/F199)),INDIRECT("'update Helper'!E"&amp;Q198)/100)</f>
        <v/>
      </c>
      <c r="H198" s="621"/>
      <c r="I198" s="623"/>
      <c r="J198" s="625"/>
      <c r="K198" s="201">
        <f>IF(AND(EXACT(C198,C196),C196&lt;&gt;0),K196+1,0)</f>
        <v>94</v>
      </c>
      <c r="L198" s="201" t="str">
        <f>IF(C198&lt;&gt;"",C198&amp;"-"&amp;K198,"")</f>
        <v/>
      </c>
      <c r="M198" s="201" t="str">
        <f t="array" ref="M198">IFERROR(IF(INDEX('Disaggregation Records'!$E$3:$E$66,MATCH(RIGHT(L198,255),RIGHT('Disaggregation Records'!$D$3:$D$66,255),0))="","",INDEX('Disaggregation Records'!$E$3:$E$66,MATCH(RIGHT(L198,255),RIGHT('Disaggregation Records'!$D$3:$D$66,255),0))),"")</f>
        <v/>
      </c>
      <c r="N198" s="18" t="str">
        <f t="array" ref="N198">IFERROR(IF(INDEX('Disaggregation Records'!$F$3:$F$66,MATCH(RIGHT(L198,255),RIGHT('Disaggregation Records'!$D$3:$D$66,255),0))="","",INDEX('Disaggregation Records'!$F$3:$F$66,MATCH(RIGHT(L198,255),RIGHT('Disaggregation Records'!$D$3:$D$66,255),0))),"")</f>
        <v/>
      </c>
      <c r="O198" s="201" t="str">
        <f t="array" ref="O198">IFERROR(IF(INDEX('Disaggregation Records'!$H$3:$H$66,MATCH(RIGHT(L198,255),RIGHT('Disaggregation Records'!$D$3:$D$66,255),0))="","",INDEX('Disaggregation Records'!$H$3:$H$66,MATCH(RIGHT(L198,255),RIGHT('Disaggregation Records'!$D$3:$D$66,255),0))),"")</f>
        <v/>
      </c>
      <c r="P198" s="201"/>
      <c r="Q198" s="206">
        <f t="shared" ref="Q198" si="293">Q196+1</f>
        <v>1495</v>
      </c>
    </row>
    <row r="199" spans="1:17" s="206" customFormat="1" ht="20.149999999999999" customHeight="1" x14ac:dyDescent="0.35">
      <c r="A199" s="201"/>
      <c r="B199" s="614">
        <v>7.4398496240601597</v>
      </c>
      <c r="C199" s="616"/>
      <c r="D199" s="618"/>
      <c r="E199" s="618"/>
      <c r="F199" s="307"/>
      <c r="G199" s="620"/>
      <c r="H199" s="622"/>
      <c r="I199" s="624"/>
      <c r="J199" s="626"/>
      <c r="K199" s="202"/>
      <c r="L199" s="202"/>
      <c r="M199" s="202"/>
      <c r="N199" s="203"/>
      <c r="O199" s="202"/>
      <c r="P199" s="202"/>
      <c r="Q199" s="201"/>
    </row>
    <row r="200" spans="1:17" s="206" customFormat="1" ht="20.149999999999999" customHeight="1" x14ac:dyDescent="0.35">
      <c r="A200" s="201" t="str">
        <f t="shared" ca="1" si="195"/>
        <v>a1G55000001jxjjEAA</v>
      </c>
      <c r="B200" s="613">
        <v>10</v>
      </c>
      <c r="C200" s="615" t="str">
        <f>IFERROR(VLOOKUP(B200,'Impact Indicators - Section B '!$A$9:$AC$68,29,FALSE),"")</f>
        <v/>
      </c>
      <c r="D200" s="617" t="str">
        <f t="shared" ref="D200" si="294">M200</f>
        <v/>
      </c>
      <c r="E200" s="617" t="str">
        <f t="shared" ref="E200" si="295">N200</f>
        <v/>
      </c>
      <c r="F200" s="396"/>
      <c r="G200" s="619" t="str">
        <f ca="1">IF(OR(INDIRECT("'update Helper'!E"&amp;Q200)="",F200&lt;&gt;0,F201&lt;&gt;0),IF(IFERROR((F200/F201),"")="","",(F200/F201)),INDIRECT("'update Helper'!E"&amp;Q200)/100)</f>
        <v/>
      </c>
      <c r="H200" s="621"/>
      <c r="I200" s="623"/>
      <c r="J200" s="625"/>
      <c r="K200" s="201">
        <f>IF(AND(EXACT(C200,C198),C198&lt;&gt;0),K198+1,0)</f>
        <v>95</v>
      </c>
      <c r="L200" s="201" t="str">
        <f>IF(C200&lt;&gt;"",C200&amp;"-"&amp;K200,"")</f>
        <v/>
      </c>
      <c r="M200" s="201" t="str">
        <f t="array" ref="M200">IFERROR(IF(INDEX('Disaggregation Records'!$E$3:$E$66,MATCH(RIGHT(L200,255),RIGHT('Disaggregation Records'!$D$3:$D$66,255),0))="","",INDEX('Disaggregation Records'!$E$3:$E$66,MATCH(RIGHT(L200,255),RIGHT('Disaggregation Records'!$D$3:$D$66,255),0))),"")</f>
        <v/>
      </c>
      <c r="N200" s="18" t="str">
        <f t="array" ref="N200">IFERROR(IF(INDEX('Disaggregation Records'!$F$3:$F$66,MATCH(RIGHT(L200,255),RIGHT('Disaggregation Records'!$D$3:$D$66,255),0))="","",INDEX('Disaggregation Records'!$F$3:$F$66,MATCH(RIGHT(L200,255),RIGHT('Disaggregation Records'!$D$3:$D$66,255),0))),"")</f>
        <v/>
      </c>
      <c r="O200" s="201" t="str">
        <f t="array" ref="O200">IFERROR(IF(INDEX('Disaggregation Records'!$H$3:$H$66,MATCH(RIGHT(L200,255),RIGHT('Disaggregation Records'!$D$3:$D$66,255),0))="","",INDEX('Disaggregation Records'!$H$3:$H$66,MATCH(RIGHT(L200,255),RIGHT('Disaggregation Records'!$D$3:$D$66,255),0))),"")</f>
        <v/>
      </c>
      <c r="Q200" s="206">
        <f t="shared" ref="Q200" si="296">Q198+1</f>
        <v>1496</v>
      </c>
    </row>
    <row r="201" spans="1:17" s="206" customFormat="1" ht="20.149999999999999" customHeight="1" x14ac:dyDescent="0.35">
      <c r="B201" s="614">
        <v>7.4398496240601597</v>
      </c>
      <c r="C201" s="616"/>
      <c r="D201" s="618"/>
      <c r="E201" s="618"/>
      <c r="F201" s="307"/>
      <c r="G201" s="620"/>
      <c r="H201" s="622"/>
      <c r="I201" s="624"/>
      <c r="J201" s="626"/>
      <c r="K201" s="202"/>
      <c r="L201" s="202"/>
      <c r="M201" s="202"/>
      <c r="N201" s="203"/>
      <c r="O201" s="202"/>
      <c r="Q201" s="201"/>
    </row>
    <row r="202" spans="1:17" s="206" customFormat="1" ht="20.149999999999999" customHeight="1" x14ac:dyDescent="0.35">
      <c r="A202" s="201" t="str">
        <f t="shared" ref="A202" ca="1" si="297">INDIRECT("'update Helper'!C"&amp;Q202)</f>
        <v>a1G55000001jxjkEAA</v>
      </c>
      <c r="B202" s="613">
        <v>10</v>
      </c>
      <c r="C202" s="615" t="str">
        <f>IFERROR(VLOOKUP(B202,'Impact Indicators - Section B '!$A$9:$AC$68,29,FALSE),"")</f>
        <v/>
      </c>
      <c r="D202" s="617" t="str">
        <f t="shared" ref="D202" si="298">M202</f>
        <v/>
      </c>
      <c r="E202" s="617" t="str">
        <f t="shared" ref="E202" si="299">N202</f>
        <v/>
      </c>
      <c r="F202" s="396"/>
      <c r="G202" s="619" t="str">
        <f ca="1">IF(OR(INDIRECT("'update Helper'!E"&amp;Q202)="",F202&lt;&gt;0,F203&lt;&gt;0),IF(IFERROR((F202/F203),"")="","",(F202/F203)),INDIRECT("'update Helper'!E"&amp;Q202)/100)</f>
        <v/>
      </c>
      <c r="H202" s="621"/>
      <c r="I202" s="623"/>
      <c r="J202" s="625"/>
      <c r="K202" s="201">
        <f>IF(AND(EXACT(C202,C200),C200&lt;&gt;0),K200+1,0)</f>
        <v>96</v>
      </c>
      <c r="L202" s="201" t="str">
        <f>IF(C202&lt;&gt;"",C202&amp;"-"&amp;K202,"")</f>
        <v/>
      </c>
      <c r="M202" s="201" t="str">
        <f t="array" ref="M202">IFERROR(IF(INDEX('Disaggregation Records'!$E$3:$E$66,MATCH(RIGHT(L202,255),RIGHT('Disaggregation Records'!$D$3:$D$66,255),0))="","",INDEX('Disaggregation Records'!$E$3:$E$66,MATCH(RIGHT(L202,255),RIGHT('Disaggregation Records'!$D$3:$D$66,255),0))),"")</f>
        <v/>
      </c>
      <c r="N202" s="18" t="str">
        <f t="array" ref="N202">IFERROR(IF(INDEX('Disaggregation Records'!$F$3:$F$66,MATCH(RIGHT(L202,255),RIGHT('Disaggregation Records'!$D$3:$D$66,255),0))="","",INDEX('Disaggregation Records'!$F$3:$F$66,MATCH(RIGHT(L202,255),RIGHT('Disaggregation Records'!$D$3:$D$66,255),0))),"")</f>
        <v/>
      </c>
      <c r="O202" s="201" t="str">
        <f t="array" ref="O202">IFERROR(IF(INDEX('Disaggregation Records'!$H$3:$H$66,MATCH(RIGHT(L202,255),RIGHT('Disaggregation Records'!$D$3:$D$66,255),0))="","",INDEX('Disaggregation Records'!$H$3:$H$66,MATCH(RIGHT(L202,255),RIGHT('Disaggregation Records'!$D$3:$D$66,255),0))),"")</f>
        <v/>
      </c>
      <c r="P202" s="201"/>
      <c r="Q202" s="206">
        <f t="shared" ref="Q202" si="300">Q200+1</f>
        <v>1497</v>
      </c>
    </row>
    <row r="203" spans="1:17" s="206" customFormat="1" ht="20.149999999999999" customHeight="1" x14ac:dyDescent="0.35">
      <c r="A203" s="201"/>
      <c r="B203" s="614">
        <v>7.4398496240601597</v>
      </c>
      <c r="C203" s="616"/>
      <c r="D203" s="618"/>
      <c r="E203" s="618"/>
      <c r="F203" s="307"/>
      <c r="G203" s="620"/>
      <c r="H203" s="622"/>
      <c r="I203" s="624"/>
      <c r="J203" s="626"/>
      <c r="K203" s="202"/>
      <c r="L203" s="202"/>
      <c r="M203" s="202"/>
      <c r="N203" s="203"/>
      <c r="O203" s="202"/>
      <c r="P203" s="202"/>
      <c r="Q203" s="201"/>
    </row>
    <row r="204" spans="1:17" s="206" customFormat="1" ht="20.149999999999999" customHeight="1" x14ac:dyDescent="0.35">
      <c r="A204" s="201" t="str">
        <f t="shared" ca="1" si="195"/>
        <v>a1G55000001jxjlEAA</v>
      </c>
      <c r="B204" s="613">
        <v>10</v>
      </c>
      <c r="C204" s="615" t="str">
        <f>IFERROR(VLOOKUP(B204,'Impact Indicators - Section B '!$A$9:$AC$68,29,FALSE),"")</f>
        <v/>
      </c>
      <c r="D204" s="617" t="str">
        <f t="shared" ref="D204" si="301">M204</f>
        <v/>
      </c>
      <c r="E204" s="617" t="str">
        <f t="shared" ref="E204" si="302">N204</f>
        <v/>
      </c>
      <c r="F204" s="396"/>
      <c r="G204" s="619" t="str">
        <f ca="1">IF(OR(INDIRECT("'update Helper'!E"&amp;Q204)="",F204&lt;&gt;0,F205&lt;&gt;0),IF(IFERROR((F204/F205),"")="","",(F204/F205)),INDIRECT("'update Helper'!E"&amp;Q204)/100)</f>
        <v/>
      </c>
      <c r="H204" s="621"/>
      <c r="I204" s="623"/>
      <c r="J204" s="625"/>
      <c r="K204" s="201">
        <f>IF(AND(EXACT(C204,C202),C202&lt;&gt;0),K202+1,0)</f>
        <v>97</v>
      </c>
      <c r="L204" s="201" t="str">
        <f>IF(C204&lt;&gt;"",C204&amp;"-"&amp;K204,"")</f>
        <v/>
      </c>
      <c r="M204" s="201" t="str">
        <f t="array" ref="M204">IFERROR(IF(INDEX('Disaggregation Records'!$E$3:$E$66,MATCH(RIGHT(L204,255),RIGHT('Disaggregation Records'!$D$3:$D$66,255),0))="","",INDEX('Disaggregation Records'!$E$3:$E$66,MATCH(RIGHT(L204,255),RIGHT('Disaggregation Records'!$D$3:$D$66,255),0))),"")</f>
        <v/>
      </c>
      <c r="N204" s="18" t="str">
        <f t="array" ref="N204">IFERROR(IF(INDEX('Disaggregation Records'!$F$3:$F$66,MATCH(RIGHT(L204,255),RIGHT('Disaggregation Records'!$D$3:$D$66,255),0))="","",INDEX('Disaggregation Records'!$F$3:$F$66,MATCH(RIGHT(L204,255),RIGHT('Disaggregation Records'!$D$3:$D$66,255),0))),"")</f>
        <v/>
      </c>
      <c r="O204" s="201" t="str">
        <f t="array" ref="O204">IFERROR(IF(INDEX('Disaggregation Records'!$H$3:$H$66,MATCH(RIGHT(L204,255),RIGHT('Disaggregation Records'!$D$3:$D$66,255),0))="","",INDEX('Disaggregation Records'!$H$3:$H$66,MATCH(RIGHT(L204,255),RIGHT('Disaggregation Records'!$D$3:$D$66,255),0))),"")</f>
        <v/>
      </c>
      <c r="Q204" s="206">
        <f t="shared" ref="Q204" si="303">Q202+1</f>
        <v>1498</v>
      </c>
    </row>
    <row r="205" spans="1:17" s="206" customFormat="1" ht="20.149999999999999" customHeight="1" x14ac:dyDescent="0.35">
      <c r="B205" s="614">
        <v>7.4398496240601597</v>
      </c>
      <c r="C205" s="616"/>
      <c r="D205" s="618"/>
      <c r="E205" s="618"/>
      <c r="F205" s="307"/>
      <c r="G205" s="620"/>
      <c r="H205" s="622"/>
      <c r="I205" s="624"/>
      <c r="J205" s="626"/>
      <c r="K205" s="202"/>
      <c r="L205" s="202"/>
      <c r="M205" s="202"/>
      <c r="N205" s="203"/>
      <c r="O205" s="202"/>
      <c r="Q205" s="201"/>
    </row>
    <row r="206" spans="1:17" s="206" customFormat="1" ht="20.149999999999999" customHeight="1" x14ac:dyDescent="0.35">
      <c r="A206" s="201" t="str">
        <f t="shared" ref="A206" ca="1" si="304">INDIRECT("'update Helper'!C"&amp;Q206)</f>
        <v>a1G55000001jxjmEAA</v>
      </c>
      <c r="B206" s="613">
        <v>10</v>
      </c>
      <c r="C206" s="615" t="str">
        <f>IFERROR(VLOOKUP(B206,'Impact Indicators - Section B '!$A$9:$AC$68,29,FALSE),"")</f>
        <v/>
      </c>
      <c r="D206" s="617" t="str">
        <f t="shared" ref="D206" si="305">M206</f>
        <v/>
      </c>
      <c r="E206" s="617" t="str">
        <f t="shared" ref="E206" si="306">N206</f>
        <v/>
      </c>
      <c r="F206" s="396"/>
      <c r="G206" s="619" t="str">
        <f ca="1">IF(OR(INDIRECT("'update Helper'!E"&amp;Q206)="",F206&lt;&gt;0,F207&lt;&gt;0),IF(IFERROR((F206/F207),"")="","",(F206/F207)),INDIRECT("'update Helper'!E"&amp;Q206)/100)</f>
        <v/>
      </c>
      <c r="H206" s="621"/>
      <c r="I206" s="623"/>
      <c r="J206" s="625"/>
      <c r="K206" s="201">
        <f>IF(AND(EXACT(C206,C204),C204&lt;&gt;0),K204+1,0)</f>
        <v>98</v>
      </c>
      <c r="L206" s="201" t="str">
        <f>IF(C206&lt;&gt;"",C206&amp;"-"&amp;K206,"")</f>
        <v/>
      </c>
      <c r="M206" s="201" t="str">
        <f t="array" ref="M206">IFERROR(IF(INDEX('Disaggregation Records'!$E$3:$E$66,MATCH(RIGHT(L206,255),RIGHT('Disaggregation Records'!$D$3:$D$66,255),0))="","",INDEX('Disaggregation Records'!$E$3:$E$66,MATCH(RIGHT(L206,255),RIGHT('Disaggregation Records'!$D$3:$D$66,255),0))),"")</f>
        <v/>
      </c>
      <c r="N206" s="18" t="str">
        <f t="array" ref="N206">IFERROR(IF(INDEX('Disaggregation Records'!$F$3:$F$66,MATCH(RIGHT(L206,255),RIGHT('Disaggregation Records'!$D$3:$D$66,255),0))="","",INDEX('Disaggregation Records'!$F$3:$F$66,MATCH(RIGHT(L206,255),RIGHT('Disaggregation Records'!$D$3:$D$66,255),0))),"")</f>
        <v/>
      </c>
      <c r="O206" s="201" t="str">
        <f t="array" ref="O206">IFERROR(IF(INDEX('Disaggregation Records'!$H$3:$H$66,MATCH(RIGHT(L206,255),RIGHT('Disaggregation Records'!$D$3:$D$66,255),0))="","",INDEX('Disaggregation Records'!$H$3:$H$66,MATCH(RIGHT(L206,255),RIGHT('Disaggregation Records'!$D$3:$D$66,255),0))),"")</f>
        <v/>
      </c>
      <c r="P206" s="201"/>
      <c r="Q206" s="206">
        <f t="shared" ref="Q206" si="307">Q204+1</f>
        <v>1499</v>
      </c>
    </row>
    <row r="207" spans="1:17" s="206" customFormat="1" ht="20.149999999999999" customHeight="1" x14ac:dyDescent="0.35">
      <c r="A207" s="201"/>
      <c r="B207" s="614">
        <v>7.4398496240601597</v>
      </c>
      <c r="C207" s="616"/>
      <c r="D207" s="618"/>
      <c r="E207" s="618"/>
      <c r="F207" s="307"/>
      <c r="G207" s="620"/>
      <c r="H207" s="622"/>
      <c r="I207" s="624"/>
      <c r="J207" s="626"/>
      <c r="K207" s="202"/>
      <c r="L207" s="202"/>
      <c r="M207" s="202"/>
      <c r="N207" s="203"/>
      <c r="O207" s="202"/>
      <c r="P207" s="202"/>
      <c r="Q207" s="201"/>
    </row>
    <row r="208" spans="1:17" s="206" customFormat="1" ht="20.149999999999999" customHeight="1" x14ac:dyDescent="0.35">
      <c r="A208" s="201" t="str">
        <f t="shared" ref="A208:A268" ca="1" si="308">INDIRECT("'update Helper'!C"&amp;Q208)</f>
        <v>a1G55000001jxjnEAA</v>
      </c>
      <c r="B208" s="613">
        <v>10</v>
      </c>
      <c r="C208" s="615" t="str">
        <f>IFERROR(VLOOKUP(B208,'Impact Indicators - Section B '!$A$9:$AC$68,29,FALSE),"")</f>
        <v/>
      </c>
      <c r="D208" s="617" t="str">
        <f t="shared" ref="D208" si="309">M208</f>
        <v/>
      </c>
      <c r="E208" s="617" t="str">
        <f t="shared" ref="E208" si="310">N208</f>
        <v/>
      </c>
      <c r="F208" s="396"/>
      <c r="G208" s="619" t="str">
        <f ca="1">IF(OR(INDIRECT("'update Helper'!E"&amp;Q208)="",F208&lt;&gt;0,F209&lt;&gt;0),IF(IFERROR((F208/F209),"")="","",(F208/F209)),INDIRECT("'update Helper'!E"&amp;Q208)/100)</f>
        <v/>
      </c>
      <c r="H208" s="621"/>
      <c r="I208" s="623"/>
      <c r="J208" s="625"/>
      <c r="K208" s="201">
        <f>IF(AND(EXACT(C208,C206),C206&lt;&gt;0),K206+1,0)</f>
        <v>99</v>
      </c>
      <c r="L208" s="201" t="str">
        <f>IF(C208&lt;&gt;"",C208&amp;"-"&amp;K208,"")</f>
        <v/>
      </c>
      <c r="M208" s="201" t="str">
        <f t="array" ref="M208">IFERROR(IF(INDEX('Disaggregation Records'!$E$3:$E$66,MATCH(RIGHT(L208,255),RIGHT('Disaggregation Records'!$D$3:$D$66,255),0))="","",INDEX('Disaggregation Records'!$E$3:$E$66,MATCH(RIGHT(L208,255),RIGHT('Disaggregation Records'!$D$3:$D$66,255),0))),"")</f>
        <v/>
      </c>
      <c r="N208" s="18" t="str">
        <f t="array" ref="N208">IFERROR(IF(INDEX('Disaggregation Records'!$F$3:$F$66,MATCH(RIGHT(L208,255),RIGHT('Disaggregation Records'!$D$3:$D$66,255),0))="","",INDEX('Disaggregation Records'!$F$3:$F$66,MATCH(RIGHT(L208,255),RIGHT('Disaggregation Records'!$D$3:$D$66,255),0))),"")</f>
        <v/>
      </c>
      <c r="O208" s="201" t="str">
        <f t="array" ref="O208">IFERROR(IF(INDEX('Disaggregation Records'!$H$3:$H$66,MATCH(RIGHT(L208,255),RIGHT('Disaggregation Records'!$D$3:$D$66,255),0))="","",INDEX('Disaggregation Records'!$H$3:$H$66,MATCH(RIGHT(L208,255),RIGHT('Disaggregation Records'!$D$3:$D$66,255),0))),"")</f>
        <v/>
      </c>
      <c r="Q208" s="206">
        <f t="shared" ref="Q208" si="311">Q206+1</f>
        <v>1500</v>
      </c>
    </row>
    <row r="209" spans="1:17" s="206" customFormat="1" ht="20.149999999999999" customHeight="1" x14ac:dyDescent="0.35">
      <c r="B209" s="614">
        <v>7.4398496240601597</v>
      </c>
      <c r="C209" s="616"/>
      <c r="D209" s="618"/>
      <c r="E209" s="618"/>
      <c r="F209" s="307"/>
      <c r="G209" s="620"/>
      <c r="H209" s="622"/>
      <c r="I209" s="624"/>
      <c r="J209" s="626"/>
      <c r="K209" s="202"/>
      <c r="L209" s="202"/>
      <c r="M209" s="202"/>
      <c r="N209" s="203"/>
      <c r="O209" s="202"/>
      <c r="Q209" s="201"/>
    </row>
    <row r="210" spans="1:17" s="206" customFormat="1" ht="20.149999999999999" customHeight="1" x14ac:dyDescent="0.35">
      <c r="A210" s="201" t="str">
        <f t="shared" ref="A210" ca="1" si="312">INDIRECT("'update Helper'!C"&amp;Q210)</f>
        <v>a1G55000001jxjoEAA</v>
      </c>
      <c r="B210" s="613">
        <v>11</v>
      </c>
      <c r="C210" s="615" t="str">
        <f>IFERROR(VLOOKUP(B210,'Impact Indicators - Section B '!$A$9:$AC$68,29,FALSE),"")</f>
        <v/>
      </c>
      <c r="D210" s="617" t="str">
        <f t="shared" ref="D210" si="313">M210</f>
        <v/>
      </c>
      <c r="E210" s="617" t="str">
        <f t="shared" ref="E210" si="314">N210</f>
        <v/>
      </c>
      <c r="F210" s="396"/>
      <c r="G210" s="619" t="str">
        <f ca="1">IF(OR(INDIRECT("'update Helper'!E"&amp;Q210)="",F210&lt;&gt;0,F211&lt;&gt;0),IF(IFERROR((F210/F211),"")="","",(F210/F211)),INDIRECT("'update Helper'!E"&amp;Q210)/100)</f>
        <v/>
      </c>
      <c r="H210" s="621"/>
      <c r="I210" s="623"/>
      <c r="J210" s="625"/>
      <c r="K210" s="201">
        <f>IF(AND(EXACT(C210,C208),C208&lt;&gt;0),K208+1,0)</f>
        <v>100</v>
      </c>
      <c r="L210" s="201" t="str">
        <f>IF(C210&lt;&gt;"",C210&amp;"-"&amp;K210,"")</f>
        <v/>
      </c>
      <c r="M210" s="201" t="str">
        <f t="array" ref="M210">IFERROR(IF(INDEX('Disaggregation Records'!$E$3:$E$66,MATCH(RIGHT(L210,255),RIGHT('Disaggregation Records'!$D$3:$D$66,255),0))="","",INDEX('Disaggregation Records'!$E$3:$E$66,MATCH(RIGHT(L210,255),RIGHT('Disaggregation Records'!$D$3:$D$66,255),0))),"")</f>
        <v/>
      </c>
      <c r="N210" s="18" t="str">
        <f t="array" ref="N210">IFERROR(IF(INDEX('Disaggregation Records'!$F$3:$F$66,MATCH(RIGHT(L210,255),RIGHT('Disaggregation Records'!$D$3:$D$66,255),0))="","",INDEX('Disaggregation Records'!$F$3:$F$66,MATCH(RIGHT(L210,255),RIGHT('Disaggregation Records'!$D$3:$D$66,255),0))),"")</f>
        <v/>
      </c>
      <c r="O210" s="201" t="str">
        <f t="array" ref="O210">IFERROR(IF(INDEX('Disaggregation Records'!$H$3:$H$66,MATCH(RIGHT(L210,255),RIGHT('Disaggregation Records'!$D$3:$D$66,255),0))="","",INDEX('Disaggregation Records'!$H$3:$H$66,MATCH(RIGHT(L210,255),RIGHT('Disaggregation Records'!$D$3:$D$66,255),0))),"")</f>
        <v/>
      </c>
      <c r="P210" s="201"/>
      <c r="Q210" s="206">
        <f t="shared" ref="Q210" si="315">Q208+1</f>
        <v>1501</v>
      </c>
    </row>
    <row r="211" spans="1:17" s="206" customFormat="1" ht="20.149999999999999" customHeight="1" x14ac:dyDescent="0.35">
      <c r="A211" s="201"/>
      <c r="B211" s="614">
        <v>8.1541353383458706</v>
      </c>
      <c r="C211" s="616"/>
      <c r="D211" s="618"/>
      <c r="E211" s="618"/>
      <c r="F211" s="307"/>
      <c r="G211" s="620"/>
      <c r="H211" s="622"/>
      <c r="I211" s="624"/>
      <c r="J211" s="626"/>
      <c r="K211" s="202"/>
      <c r="L211" s="202"/>
      <c r="M211" s="202"/>
      <c r="N211" s="203"/>
      <c r="O211" s="202"/>
      <c r="P211" s="202"/>
      <c r="Q211" s="201"/>
    </row>
    <row r="212" spans="1:17" s="206" customFormat="1" ht="20.149999999999999" customHeight="1" x14ac:dyDescent="0.35">
      <c r="A212" s="201" t="str">
        <f t="shared" ca="1" si="308"/>
        <v>a1G55000001jxjpEAA</v>
      </c>
      <c r="B212" s="613">
        <v>11</v>
      </c>
      <c r="C212" s="615" t="str">
        <f>IFERROR(VLOOKUP(B212,'Impact Indicators - Section B '!$A$9:$AC$68,29,FALSE),"")</f>
        <v/>
      </c>
      <c r="D212" s="617" t="str">
        <f t="shared" ref="D212" si="316">M212</f>
        <v/>
      </c>
      <c r="E212" s="617" t="str">
        <f t="shared" ref="E212" si="317">N212</f>
        <v/>
      </c>
      <c r="F212" s="396"/>
      <c r="G212" s="619" t="str">
        <f ca="1">IF(OR(INDIRECT("'update Helper'!E"&amp;Q212)="",F212&lt;&gt;0,F213&lt;&gt;0),IF(IFERROR((F212/F213),"")="","",(F212/F213)),INDIRECT("'update Helper'!E"&amp;Q212)/100)</f>
        <v/>
      </c>
      <c r="H212" s="621"/>
      <c r="I212" s="623"/>
      <c r="J212" s="625"/>
      <c r="K212" s="201">
        <f>IF(AND(EXACT(C212,C210),C210&lt;&gt;0),K210+1,0)</f>
        <v>101</v>
      </c>
      <c r="L212" s="201" t="str">
        <f>IF(C212&lt;&gt;"",C212&amp;"-"&amp;K212,"")</f>
        <v/>
      </c>
      <c r="M212" s="201" t="str">
        <f t="array" ref="M212">IFERROR(IF(INDEX('Disaggregation Records'!$E$3:$E$66,MATCH(RIGHT(L212,255),RIGHT('Disaggregation Records'!$D$3:$D$66,255),0))="","",INDEX('Disaggregation Records'!$E$3:$E$66,MATCH(RIGHT(L212,255),RIGHT('Disaggregation Records'!$D$3:$D$66,255),0))),"")</f>
        <v/>
      </c>
      <c r="N212" s="18" t="str">
        <f t="array" ref="N212">IFERROR(IF(INDEX('Disaggregation Records'!$F$3:$F$66,MATCH(RIGHT(L212,255),RIGHT('Disaggregation Records'!$D$3:$D$66,255),0))="","",INDEX('Disaggregation Records'!$F$3:$F$66,MATCH(RIGHT(L212,255),RIGHT('Disaggregation Records'!$D$3:$D$66,255),0))),"")</f>
        <v/>
      </c>
      <c r="O212" s="201" t="str">
        <f t="array" ref="O212">IFERROR(IF(INDEX('Disaggregation Records'!$H$3:$H$66,MATCH(RIGHT(L212,255),RIGHT('Disaggregation Records'!$D$3:$D$66,255),0))="","",INDEX('Disaggregation Records'!$H$3:$H$66,MATCH(RIGHT(L212,255),RIGHT('Disaggregation Records'!$D$3:$D$66,255),0))),"")</f>
        <v/>
      </c>
      <c r="Q212" s="206">
        <f t="shared" ref="Q212" si="318">Q210+1</f>
        <v>1502</v>
      </c>
    </row>
    <row r="213" spans="1:17" s="206" customFormat="1" ht="20.149999999999999" customHeight="1" x14ac:dyDescent="0.35">
      <c r="B213" s="614">
        <v>8.1541353383458706</v>
      </c>
      <c r="C213" s="616"/>
      <c r="D213" s="618"/>
      <c r="E213" s="618"/>
      <c r="F213" s="307"/>
      <c r="G213" s="620"/>
      <c r="H213" s="622"/>
      <c r="I213" s="624"/>
      <c r="J213" s="626"/>
      <c r="K213" s="202"/>
      <c r="L213" s="202"/>
      <c r="M213" s="202"/>
      <c r="N213" s="203"/>
      <c r="O213" s="202"/>
      <c r="Q213" s="201"/>
    </row>
    <row r="214" spans="1:17" s="206" customFormat="1" ht="20.149999999999999" customHeight="1" x14ac:dyDescent="0.35">
      <c r="A214" s="201" t="str">
        <f t="shared" ref="A214" ca="1" si="319">INDIRECT("'update Helper'!C"&amp;Q214)</f>
        <v>a1G55000001jxjqEAA</v>
      </c>
      <c r="B214" s="613">
        <v>11</v>
      </c>
      <c r="C214" s="615" t="str">
        <f>IFERROR(VLOOKUP(B214,'Impact Indicators - Section B '!$A$9:$AC$68,29,FALSE),"")</f>
        <v/>
      </c>
      <c r="D214" s="617" t="str">
        <f t="shared" ref="D214" si="320">M214</f>
        <v/>
      </c>
      <c r="E214" s="617" t="str">
        <f t="shared" ref="E214" si="321">N214</f>
        <v/>
      </c>
      <c r="F214" s="396"/>
      <c r="G214" s="619" t="str">
        <f ca="1">IF(OR(INDIRECT("'update Helper'!E"&amp;Q214)="",F214&lt;&gt;0,F215&lt;&gt;0),IF(IFERROR((F214/F215),"")="","",(F214/F215)),INDIRECT("'update Helper'!E"&amp;Q214)/100)</f>
        <v/>
      </c>
      <c r="H214" s="621"/>
      <c r="I214" s="623"/>
      <c r="J214" s="625"/>
      <c r="K214" s="201">
        <f>IF(AND(EXACT(C214,C212),C212&lt;&gt;0),K212+1,0)</f>
        <v>102</v>
      </c>
      <c r="L214" s="201" t="str">
        <f>IF(C214&lt;&gt;"",C214&amp;"-"&amp;K214,"")</f>
        <v/>
      </c>
      <c r="M214" s="201" t="str">
        <f t="array" ref="M214">IFERROR(IF(INDEX('Disaggregation Records'!$E$3:$E$66,MATCH(RIGHT(L214,255),RIGHT('Disaggregation Records'!$D$3:$D$66,255),0))="","",INDEX('Disaggregation Records'!$E$3:$E$66,MATCH(RIGHT(L214,255),RIGHT('Disaggregation Records'!$D$3:$D$66,255),0))),"")</f>
        <v/>
      </c>
      <c r="N214" s="18" t="str">
        <f t="array" ref="N214">IFERROR(IF(INDEX('Disaggregation Records'!$F$3:$F$66,MATCH(RIGHT(L214,255),RIGHT('Disaggregation Records'!$D$3:$D$66,255),0))="","",INDEX('Disaggregation Records'!$F$3:$F$66,MATCH(RIGHT(L214,255),RIGHT('Disaggregation Records'!$D$3:$D$66,255),0))),"")</f>
        <v/>
      </c>
      <c r="O214" s="201" t="str">
        <f t="array" ref="O214">IFERROR(IF(INDEX('Disaggregation Records'!$H$3:$H$66,MATCH(RIGHT(L214,255),RIGHT('Disaggregation Records'!$D$3:$D$66,255),0))="","",INDEX('Disaggregation Records'!$H$3:$H$66,MATCH(RIGHT(L214,255),RIGHT('Disaggregation Records'!$D$3:$D$66,255),0))),"")</f>
        <v/>
      </c>
      <c r="P214" s="201"/>
      <c r="Q214" s="206">
        <f t="shared" ref="Q214" si="322">Q212+1</f>
        <v>1503</v>
      </c>
    </row>
    <row r="215" spans="1:17" s="206" customFormat="1" ht="20.149999999999999" customHeight="1" x14ac:dyDescent="0.35">
      <c r="A215" s="201"/>
      <c r="B215" s="614">
        <v>8.1541353383458706</v>
      </c>
      <c r="C215" s="616"/>
      <c r="D215" s="618"/>
      <c r="E215" s="618"/>
      <c r="F215" s="307"/>
      <c r="G215" s="620"/>
      <c r="H215" s="622"/>
      <c r="I215" s="624"/>
      <c r="J215" s="626"/>
      <c r="K215" s="202"/>
      <c r="L215" s="202"/>
      <c r="M215" s="202"/>
      <c r="N215" s="203"/>
      <c r="O215" s="202"/>
      <c r="P215" s="202"/>
      <c r="Q215" s="201"/>
    </row>
    <row r="216" spans="1:17" s="206" customFormat="1" ht="20.149999999999999" customHeight="1" x14ac:dyDescent="0.35">
      <c r="A216" s="201" t="str">
        <f t="shared" ca="1" si="308"/>
        <v>a1G55000001jxjrEAA</v>
      </c>
      <c r="B216" s="613">
        <v>11</v>
      </c>
      <c r="C216" s="615" t="str">
        <f>IFERROR(VLOOKUP(B216,'Impact Indicators - Section B '!$A$9:$AC$68,29,FALSE),"")</f>
        <v/>
      </c>
      <c r="D216" s="617" t="str">
        <f t="shared" ref="D216" si="323">M216</f>
        <v/>
      </c>
      <c r="E216" s="617" t="str">
        <f t="shared" ref="E216" si="324">N216</f>
        <v/>
      </c>
      <c r="F216" s="396"/>
      <c r="G216" s="619" t="str">
        <f ca="1">IF(OR(INDIRECT("'update Helper'!E"&amp;Q216)="",F216&lt;&gt;0,F217&lt;&gt;0),IF(IFERROR((F216/F217),"")="","",(F216/F217)),INDIRECT("'update Helper'!E"&amp;Q216)/100)</f>
        <v/>
      </c>
      <c r="H216" s="621"/>
      <c r="I216" s="623"/>
      <c r="J216" s="625"/>
      <c r="K216" s="201">
        <f>IF(AND(EXACT(C216,C214),C214&lt;&gt;0),K214+1,0)</f>
        <v>103</v>
      </c>
      <c r="L216" s="201" t="str">
        <f>IF(C216&lt;&gt;"",C216&amp;"-"&amp;K216,"")</f>
        <v/>
      </c>
      <c r="M216" s="201" t="str">
        <f t="array" ref="M216">IFERROR(IF(INDEX('Disaggregation Records'!$E$3:$E$66,MATCH(RIGHT(L216,255),RIGHT('Disaggregation Records'!$D$3:$D$66,255),0))="","",INDEX('Disaggregation Records'!$E$3:$E$66,MATCH(RIGHT(L216,255),RIGHT('Disaggregation Records'!$D$3:$D$66,255),0))),"")</f>
        <v/>
      </c>
      <c r="N216" s="18" t="str">
        <f t="array" ref="N216">IFERROR(IF(INDEX('Disaggregation Records'!$F$3:$F$66,MATCH(RIGHT(L216,255),RIGHT('Disaggregation Records'!$D$3:$D$66,255),0))="","",INDEX('Disaggregation Records'!$F$3:$F$66,MATCH(RIGHT(L216,255),RIGHT('Disaggregation Records'!$D$3:$D$66,255),0))),"")</f>
        <v/>
      </c>
      <c r="O216" s="201" t="str">
        <f t="array" ref="O216">IFERROR(IF(INDEX('Disaggregation Records'!$H$3:$H$66,MATCH(RIGHT(L216,255),RIGHT('Disaggregation Records'!$D$3:$D$66,255),0))="","",INDEX('Disaggregation Records'!$H$3:$H$66,MATCH(RIGHT(L216,255),RIGHT('Disaggregation Records'!$D$3:$D$66,255),0))),"")</f>
        <v/>
      </c>
      <c r="Q216" s="206">
        <f t="shared" ref="Q216" si="325">Q214+1</f>
        <v>1504</v>
      </c>
    </row>
    <row r="217" spans="1:17" s="206" customFormat="1" ht="20.149999999999999" customHeight="1" x14ac:dyDescent="0.35">
      <c r="B217" s="614">
        <v>8.1541353383458706</v>
      </c>
      <c r="C217" s="616"/>
      <c r="D217" s="618"/>
      <c r="E217" s="618"/>
      <c r="F217" s="307"/>
      <c r="G217" s="620"/>
      <c r="H217" s="622"/>
      <c r="I217" s="624"/>
      <c r="J217" s="626"/>
      <c r="K217" s="202"/>
      <c r="L217" s="202"/>
      <c r="M217" s="202"/>
      <c r="N217" s="203"/>
      <c r="O217" s="202"/>
      <c r="Q217" s="201"/>
    </row>
    <row r="218" spans="1:17" s="206" customFormat="1" ht="20.149999999999999" customHeight="1" x14ac:dyDescent="0.35">
      <c r="A218" s="201" t="str">
        <f t="shared" ref="A218" ca="1" si="326">INDIRECT("'update Helper'!C"&amp;Q218)</f>
        <v>a1G55000001jxjsEAA</v>
      </c>
      <c r="B218" s="613">
        <v>11</v>
      </c>
      <c r="C218" s="615" t="str">
        <f>IFERROR(VLOOKUP(B218,'Impact Indicators - Section B '!$A$9:$AC$68,29,FALSE),"")</f>
        <v/>
      </c>
      <c r="D218" s="617" t="str">
        <f t="shared" ref="D218" si="327">M218</f>
        <v/>
      </c>
      <c r="E218" s="617" t="str">
        <f t="shared" ref="E218" si="328">N218</f>
        <v/>
      </c>
      <c r="F218" s="396"/>
      <c r="G218" s="619" t="str">
        <f ca="1">IF(OR(INDIRECT("'update Helper'!E"&amp;Q218)="",F218&lt;&gt;0,F219&lt;&gt;0),IF(IFERROR((F218/F219),"")="","",(F218/F219)),INDIRECT("'update Helper'!E"&amp;Q218)/100)</f>
        <v/>
      </c>
      <c r="H218" s="621"/>
      <c r="I218" s="623"/>
      <c r="J218" s="625"/>
      <c r="K218" s="201">
        <f>IF(AND(EXACT(C218,C216),C216&lt;&gt;0),K216+1,0)</f>
        <v>104</v>
      </c>
      <c r="L218" s="201" t="str">
        <f>IF(C218&lt;&gt;"",C218&amp;"-"&amp;K218,"")</f>
        <v/>
      </c>
      <c r="M218" s="201" t="str">
        <f t="array" ref="M218">IFERROR(IF(INDEX('Disaggregation Records'!$E$3:$E$66,MATCH(RIGHT(L218,255),RIGHT('Disaggregation Records'!$D$3:$D$66,255),0))="","",INDEX('Disaggregation Records'!$E$3:$E$66,MATCH(RIGHT(L218,255),RIGHT('Disaggregation Records'!$D$3:$D$66,255),0))),"")</f>
        <v/>
      </c>
      <c r="N218" s="18" t="str">
        <f t="array" ref="N218">IFERROR(IF(INDEX('Disaggregation Records'!$F$3:$F$66,MATCH(RIGHT(L218,255),RIGHT('Disaggregation Records'!$D$3:$D$66,255),0))="","",INDEX('Disaggregation Records'!$F$3:$F$66,MATCH(RIGHT(L218,255),RIGHT('Disaggregation Records'!$D$3:$D$66,255),0))),"")</f>
        <v/>
      </c>
      <c r="O218" s="201" t="str">
        <f t="array" ref="O218">IFERROR(IF(INDEX('Disaggregation Records'!$H$3:$H$66,MATCH(RIGHT(L218,255),RIGHT('Disaggregation Records'!$D$3:$D$66,255),0))="","",INDEX('Disaggregation Records'!$H$3:$H$66,MATCH(RIGHT(L218,255),RIGHT('Disaggregation Records'!$D$3:$D$66,255),0))),"")</f>
        <v/>
      </c>
      <c r="P218" s="201"/>
      <c r="Q218" s="206">
        <f t="shared" ref="Q218" si="329">Q216+1</f>
        <v>1505</v>
      </c>
    </row>
    <row r="219" spans="1:17" s="206" customFormat="1" ht="20.149999999999999" customHeight="1" x14ac:dyDescent="0.35">
      <c r="A219" s="201"/>
      <c r="B219" s="614">
        <v>8.1541353383458706</v>
      </c>
      <c r="C219" s="616"/>
      <c r="D219" s="618"/>
      <c r="E219" s="618"/>
      <c r="F219" s="307"/>
      <c r="G219" s="620"/>
      <c r="H219" s="622"/>
      <c r="I219" s="624"/>
      <c r="J219" s="626"/>
      <c r="K219" s="202"/>
      <c r="L219" s="202"/>
      <c r="M219" s="202"/>
      <c r="N219" s="203"/>
      <c r="O219" s="202"/>
      <c r="P219" s="202"/>
      <c r="Q219" s="201"/>
    </row>
    <row r="220" spans="1:17" s="206" customFormat="1" ht="20.149999999999999" customHeight="1" x14ac:dyDescent="0.35">
      <c r="A220" s="201" t="str">
        <f t="shared" ca="1" si="308"/>
        <v>a1G55000001jxjtEAA</v>
      </c>
      <c r="B220" s="613">
        <v>11</v>
      </c>
      <c r="C220" s="615" t="str">
        <f>IFERROR(VLOOKUP(B220,'Impact Indicators - Section B '!$A$9:$AC$68,29,FALSE),"")</f>
        <v/>
      </c>
      <c r="D220" s="617" t="str">
        <f t="shared" ref="D220" si="330">M220</f>
        <v/>
      </c>
      <c r="E220" s="617" t="str">
        <f t="shared" ref="E220" si="331">N220</f>
        <v/>
      </c>
      <c r="F220" s="396"/>
      <c r="G220" s="619" t="str">
        <f ca="1">IF(OR(INDIRECT("'update Helper'!E"&amp;Q220)="",F220&lt;&gt;0,F221&lt;&gt;0),IF(IFERROR((F220/F221),"")="","",(F220/F221)),INDIRECT("'update Helper'!E"&amp;Q220)/100)</f>
        <v/>
      </c>
      <c r="H220" s="621"/>
      <c r="I220" s="623"/>
      <c r="J220" s="625"/>
      <c r="K220" s="201">
        <f>IF(AND(EXACT(C220,C218),C218&lt;&gt;0),K218+1,0)</f>
        <v>105</v>
      </c>
      <c r="L220" s="201" t="str">
        <f>IF(C220&lt;&gt;"",C220&amp;"-"&amp;K220,"")</f>
        <v/>
      </c>
      <c r="M220" s="201" t="str">
        <f t="array" ref="M220">IFERROR(IF(INDEX('Disaggregation Records'!$E$3:$E$66,MATCH(RIGHT(L220,255),RIGHT('Disaggregation Records'!$D$3:$D$66,255),0))="","",INDEX('Disaggregation Records'!$E$3:$E$66,MATCH(RIGHT(L220,255),RIGHT('Disaggregation Records'!$D$3:$D$66,255),0))),"")</f>
        <v/>
      </c>
      <c r="N220" s="18" t="str">
        <f t="array" ref="N220">IFERROR(IF(INDEX('Disaggregation Records'!$F$3:$F$66,MATCH(RIGHT(L220,255),RIGHT('Disaggregation Records'!$D$3:$D$66,255),0))="","",INDEX('Disaggregation Records'!$F$3:$F$66,MATCH(RIGHT(L220,255),RIGHT('Disaggregation Records'!$D$3:$D$66,255),0))),"")</f>
        <v/>
      </c>
      <c r="O220" s="201" t="str">
        <f t="array" ref="O220">IFERROR(IF(INDEX('Disaggregation Records'!$H$3:$H$66,MATCH(RIGHT(L220,255),RIGHT('Disaggregation Records'!$D$3:$D$66,255),0))="","",INDEX('Disaggregation Records'!$H$3:$H$66,MATCH(RIGHT(L220,255),RIGHT('Disaggregation Records'!$D$3:$D$66,255),0))),"")</f>
        <v/>
      </c>
      <c r="Q220" s="206">
        <f t="shared" ref="Q220" si="332">Q218+1</f>
        <v>1506</v>
      </c>
    </row>
    <row r="221" spans="1:17" s="206" customFormat="1" ht="20.149999999999999" customHeight="1" x14ac:dyDescent="0.35">
      <c r="B221" s="614">
        <v>8.1541353383458706</v>
      </c>
      <c r="C221" s="616"/>
      <c r="D221" s="618"/>
      <c r="E221" s="618"/>
      <c r="F221" s="307"/>
      <c r="G221" s="620"/>
      <c r="H221" s="622"/>
      <c r="I221" s="624"/>
      <c r="J221" s="626"/>
      <c r="K221" s="202"/>
      <c r="L221" s="202"/>
      <c r="M221" s="202"/>
      <c r="N221" s="203"/>
      <c r="O221" s="202"/>
      <c r="Q221" s="201"/>
    </row>
    <row r="222" spans="1:17" s="206" customFormat="1" ht="20.149999999999999" customHeight="1" x14ac:dyDescent="0.35">
      <c r="A222" s="201" t="str">
        <f t="shared" ref="A222" ca="1" si="333">INDIRECT("'update Helper'!C"&amp;Q222)</f>
        <v>a1G55000001jxjuEAA</v>
      </c>
      <c r="B222" s="613">
        <v>11</v>
      </c>
      <c r="C222" s="615" t="str">
        <f>IFERROR(VLOOKUP(B222,'Impact Indicators - Section B '!$A$9:$AC$68,29,FALSE),"")</f>
        <v/>
      </c>
      <c r="D222" s="617" t="str">
        <f t="shared" ref="D222" si="334">M222</f>
        <v/>
      </c>
      <c r="E222" s="617" t="str">
        <f t="shared" ref="E222" si="335">N222</f>
        <v/>
      </c>
      <c r="F222" s="396"/>
      <c r="G222" s="619" t="str">
        <f ca="1">IF(OR(INDIRECT("'update Helper'!E"&amp;Q222)="",F222&lt;&gt;0,F223&lt;&gt;0),IF(IFERROR((F222/F223),"")="","",(F222/F223)),INDIRECT("'update Helper'!E"&amp;Q222)/100)</f>
        <v/>
      </c>
      <c r="H222" s="621"/>
      <c r="I222" s="623"/>
      <c r="J222" s="625"/>
      <c r="K222" s="201">
        <f>IF(AND(EXACT(C222,C220),C220&lt;&gt;0),K220+1,0)</f>
        <v>106</v>
      </c>
      <c r="L222" s="201" t="str">
        <f>IF(C222&lt;&gt;"",C222&amp;"-"&amp;K222,"")</f>
        <v/>
      </c>
      <c r="M222" s="201" t="str">
        <f t="array" ref="M222">IFERROR(IF(INDEX('Disaggregation Records'!$E$3:$E$66,MATCH(RIGHT(L222,255),RIGHT('Disaggregation Records'!$D$3:$D$66,255),0))="","",INDEX('Disaggregation Records'!$E$3:$E$66,MATCH(RIGHT(L222,255),RIGHT('Disaggregation Records'!$D$3:$D$66,255),0))),"")</f>
        <v/>
      </c>
      <c r="N222" s="18" t="str">
        <f t="array" ref="N222">IFERROR(IF(INDEX('Disaggregation Records'!$F$3:$F$66,MATCH(RIGHT(L222,255),RIGHT('Disaggregation Records'!$D$3:$D$66,255),0))="","",INDEX('Disaggregation Records'!$F$3:$F$66,MATCH(RIGHT(L222,255),RIGHT('Disaggregation Records'!$D$3:$D$66,255),0))),"")</f>
        <v/>
      </c>
      <c r="O222" s="201" t="str">
        <f t="array" ref="O222">IFERROR(IF(INDEX('Disaggregation Records'!$H$3:$H$66,MATCH(RIGHT(L222,255),RIGHT('Disaggregation Records'!$D$3:$D$66,255),0))="","",INDEX('Disaggregation Records'!$H$3:$H$66,MATCH(RIGHT(L222,255),RIGHT('Disaggregation Records'!$D$3:$D$66,255),0))),"")</f>
        <v/>
      </c>
      <c r="P222" s="201"/>
      <c r="Q222" s="206">
        <f t="shared" ref="Q222" si="336">Q220+1</f>
        <v>1507</v>
      </c>
    </row>
    <row r="223" spans="1:17" s="206" customFormat="1" ht="20.149999999999999" customHeight="1" x14ac:dyDescent="0.35">
      <c r="A223" s="201"/>
      <c r="B223" s="614">
        <v>8.1541353383458706</v>
      </c>
      <c r="C223" s="616"/>
      <c r="D223" s="618"/>
      <c r="E223" s="618"/>
      <c r="F223" s="307"/>
      <c r="G223" s="620"/>
      <c r="H223" s="622"/>
      <c r="I223" s="624"/>
      <c r="J223" s="626"/>
      <c r="K223" s="202"/>
      <c r="L223" s="202"/>
      <c r="M223" s="202"/>
      <c r="N223" s="203"/>
      <c r="O223" s="202"/>
      <c r="P223" s="202"/>
      <c r="Q223" s="201"/>
    </row>
    <row r="224" spans="1:17" s="206" customFormat="1" ht="20.149999999999999" customHeight="1" x14ac:dyDescent="0.35">
      <c r="A224" s="201" t="str">
        <f t="shared" ca="1" si="308"/>
        <v>a1G55000001jxjvEAA</v>
      </c>
      <c r="B224" s="613">
        <v>11</v>
      </c>
      <c r="C224" s="615" t="str">
        <f>IFERROR(VLOOKUP(B224,'Impact Indicators - Section B '!$A$9:$AC$68,29,FALSE),"")</f>
        <v/>
      </c>
      <c r="D224" s="617" t="str">
        <f t="shared" ref="D224" si="337">M224</f>
        <v/>
      </c>
      <c r="E224" s="617" t="str">
        <f t="shared" ref="E224" si="338">N224</f>
        <v/>
      </c>
      <c r="F224" s="396"/>
      <c r="G224" s="619" t="str">
        <f ca="1">IF(OR(INDIRECT("'update Helper'!E"&amp;Q224)="",F224&lt;&gt;0,F225&lt;&gt;0),IF(IFERROR((F224/F225),"")="","",(F224/F225)),INDIRECT("'update Helper'!E"&amp;Q224)/100)</f>
        <v/>
      </c>
      <c r="H224" s="621"/>
      <c r="I224" s="623"/>
      <c r="J224" s="625"/>
      <c r="K224" s="201">
        <f>IF(AND(EXACT(C224,C222),C222&lt;&gt;0),K222+1,0)</f>
        <v>107</v>
      </c>
      <c r="L224" s="201" t="str">
        <f>IF(C224&lt;&gt;"",C224&amp;"-"&amp;K224,"")</f>
        <v/>
      </c>
      <c r="M224" s="201" t="str">
        <f t="array" ref="M224">IFERROR(IF(INDEX('Disaggregation Records'!$E$3:$E$66,MATCH(RIGHT(L224,255),RIGHT('Disaggregation Records'!$D$3:$D$66,255),0))="","",INDEX('Disaggregation Records'!$E$3:$E$66,MATCH(RIGHT(L224,255),RIGHT('Disaggregation Records'!$D$3:$D$66,255),0))),"")</f>
        <v/>
      </c>
      <c r="N224" s="18" t="str">
        <f t="array" ref="N224">IFERROR(IF(INDEX('Disaggregation Records'!$F$3:$F$66,MATCH(RIGHT(L224,255),RIGHT('Disaggregation Records'!$D$3:$D$66,255),0))="","",INDEX('Disaggregation Records'!$F$3:$F$66,MATCH(RIGHT(L224,255),RIGHT('Disaggregation Records'!$D$3:$D$66,255),0))),"")</f>
        <v/>
      </c>
      <c r="O224" s="201" t="str">
        <f t="array" ref="O224">IFERROR(IF(INDEX('Disaggregation Records'!$H$3:$H$66,MATCH(RIGHT(L224,255),RIGHT('Disaggregation Records'!$D$3:$D$66,255),0))="","",INDEX('Disaggregation Records'!$H$3:$H$66,MATCH(RIGHT(L224,255),RIGHT('Disaggregation Records'!$D$3:$D$66,255),0))),"")</f>
        <v/>
      </c>
      <c r="Q224" s="206">
        <f t="shared" ref="Q224" si="339">Q222+1</f>
        <v>1508</v>
      </c>
    </row>
    <row r="225" spans="1:17" s="206" customFormat="1" ht="20.149999999999999" customHeight="1" x14ac:dyDescent="0.35">
      <c r="B225" s="614">
        <v>8.1541353383458706</v>
      </c>
      <c r="C225" s="616"/>
      <c r="D225" s="618"/>
      <c r="E225" s="618"/>
      <c r="F225" s="307"/>
      <c r="G225" s="620"/>
      <c r="H225" s="622"/>
      <c r="I225" s="624"/>
      <c r="J225" s="626"/>
      <c r="K225" s="202"/>
      <c r="L225" s="202"/>
      <c r="M225" s="202"/>
      <c r="N225" s="203"/>
      <c r="O225" s="202"/>
      <c r="Q225" s="201"/>
    </row>
    <row r="226" spans="1:17" s="206" customFormat="1" ht="20.149999999999999" customHeight="1" x14ac:dyDescent="0.35">
      <c r="A226" s="201" t="str">
        <f t="shared" ref="A226" ca="1" si="340">INDIRECT("'update Helper'!C"&amp;Q226)</f>
        <v>a1G55000001jxjwEAA</v>
      </c>
      <c r="B226" s="613">
        <v>11</v>
      </c>
      <c r="C226" s="615" t="str">
        <f>IFERROR(VLOOKUP(B226,'Impact Indicators - Section B '!$A$9:$AC$68,29,FALSE),"")</f>
        <v/>
      </c>
      <c r="D226" s="617" t="str">
        <f t="shared" ref="D226" si="341">M226</f>
        <v/>
      </c>
      <c r="E226" s="617" t="str">
        <f t="shared" ref="E226" si="342">N226</f>
        <v/>
      </c>
      <c r="F226" s="396"/>
      <c r="G226" s="619" t="str">
        <f ca="1">IF(OR(INDIRECT("'update Helper'!E"&amp;Q226)="",F226&lt;&gt;0,F227&lt;&gt;0),IF(IFERROR((F226/F227),"")="","",(F226/F227)),INDIRECT("'update Helper'!E"&amp;Q226)/100)</f>
        <v/>
      </c>
      <c r="H226" s="621"/>
      <c r="I226" s="623"/>
      <c r="J226" s="625"/>
      <c r="K226" s="201">
        <f>IF(AND(EXACT(C226,C224),C224&lt;&gt;0),K224+1,0)</f>
        <v>108</v>
      </c>
      <c r="L226" s="201" t="str">
        <f>IF(C226&lt;&gt;"",C226&amp;"-"&amp;K226,"")</f>
        <v/>
      </c>
      <c r="M226" s="201" t="str">
        <f t="array" ref="M226">IFERROR(IF(INDEX('Disaggregation Records'!$E$3:$E$66,MATCH(RIGHT(L226,255),RIGHT('Disaggregation Records'!$D$3:$D$66,255),0))="","",INDEX('Disaggregation Records'!$E$3:$E$66,MATCH(RIGHT(L226,255),RIGHT('Disaggregation Records'!$D$3:$D$66,255),0))),"")</f>
        <v/>
      </c>
      <c r="N226" s="18" t="str">
        <f t="array" ref="N226">IFERROR(IF(INDEX('Disaggregation Records'!$F$3:$F$66,MATCH(RIGHT(L226,255),RIGHT('Disaggregation Records'!$D$3:$D$66,255),0))="","",INDEX('Disaggregation Records'!$F$3:$F$66,MATCH(RIGHT(L226,255),RIGHT('Disaggregation Records'!$D$3:$D$66,255),0))),"")</f>
        <v/>
      </c>
      <c r="O226" s="201" t="str">
        <f t="array" ref="O226">IFERROR(IF(INDEX('Disaggregation Records'!$H$3:$H$66,MATCH(RIGHT(L226,255),RIGHT('Disaggregation Records'!$D$3:$D$66,255),0))="","",INDEX('Disaggregation Records'!$H$3:$H$66,MATCH(RIGHT(L226,255),RIGHT('Disaggregation Records'!$D$3:$D$66,255),0))),"")</f>
        <v/>
      </c>
      <c r="P226" s="201"/>
      <c r="Q226" s="206">
        <f t="shared" ref="Q226" si="343">Q224+1</f>
        <v>1509</v>
      </c>
    </row>
    <row r="227" spans="1:17" s="206" customFormat="1" ht="20.149999999999999" customHeight="1" x14ac:dyDescent="0.35">
      <c r="A227" s="201"/>
      <c r="B227" s="614">
        <v>8.1541353383458706</v>
      </c>
      <c r="C227" s="616"/>
      <c r="D227" s="618"/>
      <c r="E227" s="618"/>
      <c r="F227" s="307"/>
      <c r="G227" s="620"/>
      <c r="H227" s="622"/>
      <c r="I227" s="624"/>
      <c r="J227" s="626"/>
      <c r="K227" s="202"/>
      <c r="L227" s="202"/>
      <c r="M227" s="202"/>
      <c r="N227" s="203"/>
      <c r="O227" s="202"/>
      <c r="P227" s="202"/>
      <c r="Q227" s="201"/>
    </row>
    <row r="228" spans="1:17" s="206" customFormat="1" ht="20.149999999999999" customHeight="1" x14ac:dyDescent="0.35">
      <c r="A228" s="201" t="str">
        <f t="shared" ca="1" si="308"/>
        <v>a1G55000001jxjxEAA</v>
      </c>
      <c r="B228" s="613">
        <v>11</v>
      </c>
      <c r="C228" s="615" t="str">
        <f>IFERROR(VLOOKUP(B228,'Impact Indicators - Section B '!$A$9:$AC$68,29,FALSE),"")</f>
        <v/>
      </c>
      <c r="D228" s="617" t="str">
        <f t="shared" ref="D228" si="344">M228</f>
        <v/>
      </c>
      <c r="E228" s="617" t="str">
        <f t="shared" ref="E228" si="345">N228</f>
        <v/>
      </c>
      <c r="F228" s="396"/>
      <c r="G228" s="619" t="str">
        <f ca="1">IF(OR(INDIRECT("'update Helper'!E"&amp;Q228)="",F228&lt;&gt;0,F229&lt;&gt;0),IF(IFERROR((F228/F229),"")="","",(F228/F229)),INDIRECT("'update Helper'!E"&amp;Q228)/100)</f>
        <v/>
      </c>
      <c r="H228" s="621"/>
      <c r="I228" s="623"/>
      <c r="J228" s="625"/>
      <c r="K228" s="201">
        <f>IF(AND(EXACT(C228,C226),C226&lt;&gt;0),K226+1,0)</f>
        <v>109</v>
      </c>
      <c r="L228" s="201" t="str">
        <f>IF(C228&lt;&gt;"",C228&amp;"-"&amp;K228,"")</f>
        <v/>
      </c>
      <c r="M228" s="201" t="str">
        <f t="array" ref="M228">IFERROR(IF(INDEX('Disaggregation Records'!$E$3:$E$66,MATCH(RIGHT(L228,255),RIGHT('Disaggregation Records'!$D$3:$D$66,255),0))="","",INDEX('Disaggregation Records'!$E$3:$E$66,MATCH(RIGHT(L228,255),RIGHT('Disaggregation Records'!$D$3:$D$66,255),0))),"")</f>
        <v/>
      </c>
      <c r="N228" s="18" t="str">
        <f t="array" ref="N228">IFERROR(IF(INDEX('Disaggregation Records'!$F$3:$F$66,MATCH(RIGHT(L228,255),RIGHT('Disaggregation Records'!$D$3:$D$66,255),0))="","",INDEX('Disaggregation Records'!$F$3:$F$66,MATCH(RIGHT(L228,255),RIGHT('Disaggregation Records'!$D$3:$D$66,255),0))),"")</f>
        <v/>
      </c>
      <c r="O228" s="201" t="str">
        <f t="array" ref="O228">IFERROR(IF(INDEX('Disaggregation Records'!$H$3:$H$66,MATCH(RIGHT(L228,255),RIGHT('Disaggregation Records'!$D$3:$D$66,255),0))="","",INDEX('Disaggregation Records'!$H$3:$H$66,MATCH(RIGHT(L228,255),RIGHT('Disaggregation Records'!$D$3:$D$66,255),0))),"")</f>
        <v/>
      </c>
      <c r="Q228" s="206">
        <f t="shared" ref="Q228" si="346">Q226+1</f>
        <v>1510</v>
      </c>
    </row>
    <row r="229" spans="1:17" s="206" customFormat="1" ht="20.149999999999999" customHeight="1" x14ac:dyDescent="0.35">
      <c r="B229" s="614">
        <v>8.1541353383458706</v>
      </c>
      <c r="C229" s="616"/>
      <c r="D229" s="618"/>
      <c r="E229" s="618"/>
      <c r="F229" s="307"/>
      <c r="G229" s="620"/>
      <c r="H229" s="622"/>
      <c r="I229" s="624"/>
      <c r="J229" s="626"/>
      <c r="K229" s="202"/>
      <c r="L229" s="202"/>
      <c r="M229" s="202"/>
      <c r="N229" s="203"/>
      <c r="O229" s="202"/>
      <c r="Q229" s="201"/>
    </row>
    <row r="230" spans="1:17" s="206" customFormat="1" ht="20.149999999999999" customHeight="1" x14ac:dyDescent="0.35">
      <c r="A230" s="201" t="str">
        <f t="shared" ref="A230" ca="1" si="347">INDIRECT("'update Helper'!C"&amp;Q230)</f>
        <v>a1G55000001jxjyEAA</v>
      </c>
      <c r="B230" s="613">
        <v>12</v>
      </c>
      <c r="C230" s="615" t="str">
        <f>IFERROR(VLOOKUP(B230,'Impact Indicators - Section B '!$A$9:$AC$68,29,FALSE),"")</f>
        <v/>
      </c>
      <c r="D230" s="617" t="str">
        <f t="shared" ref="D230" si="348">M230</f>
        <v/>
      </c>
      <c r="E230" s="617" t="str">
        <f t="shared" ref="E230" si="349">N230</f>
        <v/>
      </c>
      <c r="F230" s="396"/>
      <c r="G230" s="619" t="str">
        <f ca="1">IF(OR(INDIRECT("'update Helper'!E"&amp;Q230)="",F230&lt;&gt;0,F231&lt;&gt;0),IF(IFERROR((F230/F231),"")="","",(F230/F231)),INDIRECT("'update Helper'!E"&amp;Q230)/100)</f>
        <v/>
      </c>
      <c r="H230" s="621"/>
      <c r="I230" s="623"/>
      <c r="J230" s="625"/>
      <c r="K230" s="201">
        <f>IF(AND(EXACT(C230,C228),C228&lt;&gt;0),K228+1,0)</f>
        <v>110</v>
      </c>
      <c r="L230" s="201" t="str">
        <f>IF(C230&lt;&gt;"",C230&amp;"-"&amp;K230,"")</f>
        <v/>
      </c>
      <c r="M230" s="201" t="str">
        <f t="array" ref="M230">IFERROR(IF(INDEX('Disaggregation Records'!$E$3:$E$66,MATCH(RIGHT(L230,255),RIGHT('Disaggregation Records'!$D$3:$D$66,255),0))="","",INDEX('Disaggregation Records'!$E$3:$E$66,MATCH(RIGHT(L230,255),RIGHT('Disaggregation Records'!$D$3:$D$66,255),0))),"")</f>
        <v/>
      </c>
      <c r="N230" s="18" t="str">
        <f t="array" ref="N230">IFERROR(IF(INDEX('Disaggregation Records'!$F$3:$F$66,MATCH(RIGHT(L230,255),RIGHT('Disaggregation Records'!$D$3:$D$66,255),0))="","",INDEX('Disaggregation Records'!$F$3:$F$66,MATCH(RIGHT(L230,255),RIGHT('Disaggregation Records'!$D$3:$D$66,255),0))),"")</f>
        <v/>
      </c>
      <c r="O230" s="201" t="str">
        <f t="array" ref="O230">IFERROR(IF(INDEX('Disaggregation Records'!$H$3:$H$66,MATCH(RIGHT(L230,255),RIGHT('Disaggregation Records'!$D$3:$D$66,255),0))="","",INDEX('Disaggregation Records'!$H$3:$H$66,MATCH(RIGHT(L230,255),RIGHT('Disaggregation Records'!$D$3:$D$66,255),0))),"")</f>
        <v/>
      </c>
      <c r="P230" s="201"/>
      <c r="Q230" s="206">
        <f t="shared" ref="Q230" si="350">Q228+1</f>
        <v>1511</v>
      </c>
    </row>
    <row r="231" spans="1:17" s="206" customFormat="1" ht="20.149999999999999" customHeight="1" x14ac:dyDescent="0.35">
      <c r="A231" s="201"/>
      <c r="B231" s="614">
        <v>8.9060150375939902</v>
      </c>
      <c r="C231" s="616"/>
      <c r="D231" s="618"/>
      <c r="E231" s="618"/>
      <c r="F231" s="307"/>
      <c r="G231" s="620"/>
      <c r="H231" s="622"/>
      <c r="I231" s="624"/>
      <c r="J231" s="626"/>
      <c r="K231" s="202"/>
      <c r="L231" s="202"/>
      <c r="M231" s="202"/>
      <c r="N231" s="203"/>
      <c r="O231" s="202"/>
      <c r="P231" s="202"/>
      <c r="Q231" s="201"/>
    </row>
    <row r="232" spans="1:17" s="206" customFormat="1" ht="20.149999999999999" customHeight="1" x14ac:dyDescent="0.35">
      <c r="A232" s="201" t="str">
        <f t="shared" ca="1" si="308"/>
        <v>a1G55000001jxjzEAA</v>
      </c>
      <c r="B232" s="613">
        <v>12</v>
      </c>
      <c r="C232" s="615" t="str">
        <f>IFERROR(VLOOKUP(B232,'Impact Indicators - Section B '!$A$9:$AC$68,29,FALSE),"")</f>
        <v/>
      </c>
      <c r="D232" s="617" t="str">
        <f t="shared" ref="D232" si="351">M232</f>
        <v/>
      </c>
      <c r="E232" s="617" t="str">
        <f t="shared" ref="E232" si="352">N232</f>
        <v/>
      </c>
      <c r="F232" s="396"/>
      <c r="G232" s="619" t="str">
        <f ca="1">IF(OR(INDIRECT("'update Helper'!E"&amp;Q232)="",F232&lt;&gt;0,F233&lt;&gt;0),IF(IFERROR((F232/F233),"")="","",(F232/F233)),INDIRECT("'update Helper'!E"&amp;Q232)/100)</f>
        <v/>
      </c>
      <c r="H232" s="621"/>
      <c r="I232" s="623"/>
      <c r="J232" s="625"/>
      <c r="K232" s="201">
        <f>IF(AND(EXACT(C232,C230),C230&lt;&gt;0),K230+1,0)</f>
        <v>111</v>
      </c>
      <c r="L232" s="201" t="str">
        <f>IF(C232&lt;&gt;"",C232&amp;"-"&amp;K232,"")</f>
        <v/>
      </c>
      <c r="M232" s="201" t="str">
        <f t="array" ref="M232">IFERROR(IF(INDEX('Disaggregation Records'!$E$3:$E$66,MATCH(RIGHT(L232,255),RIGHT('Disaggregation Records'!$D$3:$D$66,255),0))="","",INDEX('Disaggregation Records'!$E$3:$E$66,MATCH(RIGHT(L232,255),RIGHT('Disaggregation Records'!$D$3:$D$66,255),0))),"")</f>
        <v/>
      </c>
      <c r="N232" s="18" t="str">
        <f t="array" ref="N232">IFERROR(IF(INDEX('Disaggregation Records'!$F$3:$F$66,MATCH(RIGHT(L232,255),RIGHT('Disaggregation Records'!$D$3:$D$66,255),0))="","",INDEX('Disaggregation Records'!$F$3:$F$66,MATCH(RIGHT(L232,255),RIGHT('Disaggregation Records'!$D$3:$D$66,255),0))),"")</f>
        <v/>
      </c>
      <c r="O232" s="201" t="str">
        <f t="array" ref="O232">IFERROR(IF(INDEX('Disaggregation Records'!$H$3:$H$66,MATCH(RIGHT(L232,255),RIGHT('Disaggregation Records'!$D$3:$D$66,255),0))="","",INDEX('Disaggregation Records'!$H$3:$H$66,MATCH(RIGHT(L232,255),RIGHT('Disaggregation Records'!$D$3:$D$66,255),0))),"")</f>
        <v/>
      </c>
      <c r="Q232" s="206">
        <f t="shared" ref="Q232" si="353">Q230+1</f>
        <v>1512</v>
      </c>
    </row>
    <row r="233" spans="1:17" s="206" customFormat="1" ht="20.149999999999999" customHeight="1" x14ac:dyDescent="0.35">
      <c r="B233" s="614">
        <v>8.9060150375939902</v>
      </c>
      <c r="C233" s="616"/>
      <c r="D233" s="618"/>
      <c r="E233" s="618"/>
      <c r="F233" s="307"/>
      <c r="G233" s="620"/>
      <c r="H233" s="622"/>
      <c r="I233" s="624"/>
      <c r="J233" s="626"/>
      <c r="K233" s="202"/>
      <c r="L233" s="202"/>
      <c r="M233" s="202"/>
      <c r="N233" s="203"/>
      <c r="O233" s="202"/>
      <c r="Q233" s="201"/>
    </row>
    <row r="234" spans="1:17" s="206" customFormat="1" ht="20.149999999999999" customHeight="1" x14ac:dyDescent="0.35">
      <c r="A234" s="201" t="str">
        <f t="shared" ref="A234" ca="1" si="354">INDIRECT("'update Helper'!C"&amp;Q234)</f>
        <v>a1G55000001jxk0EAA</v>
      </c>
      <c r="B234" s="613">
        <v>12</v>
      </c>
      <c r="C234" s="615" t="str">
        <f>IFERROR(VLOOKUP(B234,'Impact Indicators - Section B '!$A$9:$AC$68,29,FALSE),"")</f>
        <v/>
      </c>
      <c r="D234" s="617" t="str">
        <f t="shared" ref="D234" si="355">M234</f>
        <v/>
      </c>
      <c r="E234" s="617" t="str">
        <f t="shared" ref="E234" si="356">N234</f>
        <v/>
      </c>
      <c r="F234" s="396"/>
      <c r="G234" s="619" t="str">
        <f ca="1">IF(OR(INDIRECT("'update Helper'!E"&amp;Q234)="",F234&lt;&gt;0,F235&lt;&gt;0),IF(IFERROR((F234/F235),"")="","",(F234/F235)),INDIRECT("'update Helper'!E"&amp;Q234)/100)</f>
        <v/>
      </c>
      <c r="H234" s="621"/>
      <c r="I234" s="623"/>
      <c r="J234" s="625"/>
      <c r="K234" s="201">
        <f>IF(AND(EXACT(C234,C232),C232&lt;&gt;0),K232+1,0)</f>
        <v>112</v>
      </c>
      <c r="L234" s="201" t="str">
        <f>IF(C234&lt;&gt;"",C234&amp;"-"&amp;K234,"")</f>
        <v/>
      </c>
      <c r="M234" s="201" t="str">
        <f t="array" ref="M234">IFERROR(IF(INDEX('Disaggregation Records'!$E$3:$E$66,MATCH(RIGHT(L234,255),RIGHT('Disaggregation Records'!$D$3:$D$66,255),0))="","",INDEX('Disaggregation Records'!$E$3:$E$66,MATCH(RIGHT(L234,255),RIGHT('Disaggregation Records'!$D$3:$D$66,255),0))),"")</f>
        <v/>
      </c>
      <c r="N234" s="18" t="str">
        <f t="array" ref="N234">IFERROR(IF(INDEX('Disaggregation Records'!$F$3:$F$66,MATCH(RIGHT(L234,255),RIGHT('Disaggregation Records'!$D$3:$D$66,255),0))="","",INDEX('Disaggregation Records'!$F$3:$F$66,MATCH(RIGHT(L234,255),RIGHT('Disaggregation Records'!$D$3:$D$66,255),0))),"")</f>
        <v/>
      </c>
      <c r="O234" s="201" t="str">
        <f t="array" ref="O234">IFERROR(IF(INDEX('Disaggregation Records'!$H$3:$H$66,MATCH(RIGHT(L234,255),RIGHT('Disaggregation Records'!$D$3:$D$66,255),0))="","",INDEX('Disaggregation Records'!$H$3:$H$66,MATCH(RIGHT(L234,255),RIGHT('Disaggregation Records'!$D$3:$D$66,255),0))),"")</f>
        <v/>
      </c>
      <c r="P234" s="201"/>
      <c r="Q234" s="206">
        <f t="shared" ref="Q234" si="357">Q232+1</f>
        <v>1513</v>
      </c>
    </row>
    <row r="235" spans="1:17" s="206" customFormat="1" ht="20.149999999999999" customHeight="1" x14ac:dyDescent="0.35">
      <c r="A235" s="201"/>
      <c r="B235" s="614">
        <v>8.9060150375939902</v>
      </c>
      <c r="C235" s="616"/>
      <c r="D235" s="618"/>
      <c r="E235" s="618"/>
      <c r="F235" s="307"/>
      <c r="G235" s="620"/>
      <c r="H235" s="622"/>
      <c r="I235" s="624"/>
      <c r="J235" s="626"/>
      <c r="K235" s="202"/>
      <c r="L235" s="202"/>
      <c r="M235" s="202"/>
      <c r="N235" s="203"/>
      <c r="O235" s="202"/>
      <c r="P235" s="202"/>
      <c r="Q235" s="201"/>
    </row>
    <row r="236" spans="1:17" s="206" customFormat="1" ht="20.149999999999999" customHeight="1" x14ac:dyDescent="0.35">
      <c r="A236" s="201" t="str">
        <f t="shared" ca="1" si="308"/>
        <v>a1G55000001jxk1EAA</v>
      </c>
      <c r="B236" s="613">
        <v>12</v>
      </c>
      <c r="C236" s="615" t="str">
        <f>IFERROR(VLOOKUP(B236,'Impact Indicators - Section B '!$A$9:$AC$68,29,FALSE),"")</f>
        <v/>
      </c>
      <c r="D236" s="617" t="str">
        <f t="shared" ref="D236" si="358">M236</f>
        <v/>
      </c>
      <c r="E236" s="617" t="str">
        <f t="shared" ref="E236" si="359">N236</f>
        <v/>
      </c>
      <c r="F236" s="396"/>
      <c r="G236" s="619" t="str">
        <f ca="1">IF(OR(INDIRECT("'update Helper'!E"&amp;Q236)="",F236&lt;&gt;0,F237&lt;&gt;0),IF(IFERROR((F236/F237),"")="","",(F236/F237)),INDIRECT("'update Helper'!E"&amp;Q236)/100)</f>
        <v/>
      </c>
      <c r="H236" s="621"/>
      <c r="I236" s="623"/>
      <c r="J236" s="625"/>
      <c r="K236" s="201">
        <f>IF(AND(EXACT(C236,C234),C234&lt;&gt;0),K234+1,0)</f>
        <v>113</v>
      </c>
      <c r="L236" s="201" t="str">
        <f>IF(C236&lt;&gt;"",C236&amp;"-"&amp;K236,"")</f>
        <v/>
      </c>
      <c r="M236" s="201" t="str">
        <f t="array" ref="M236">IFERROR(IF(INDEX('Disaggregation Records'!$E$3:$E$66,MATCH(RIGHT(L236,255),RIGHT('Disaggregation Records'!$D$3:$D$66,255),0))="","",INDEX('Disaggregation Records'!$E$3:$E$66,MATCH(RIGHT(L236,255),RIGHT('Disaggregation Records'!$D$3:$D$66,255),0))),"")</f>
        <v/>
      </c>
      <c r="N236" s="18" t="str">
        <f t="array" ref="N236">IFERROR(IF(INDEX('Disaggregation Records'!$F$3:$F$66,MATCH(RIGHT(L236,255),RIGHT('Disaggregation Records'!$D$3:$D$66,255),0))="","",INDEX('Disaggregation Records'!$F$3:$F$66,MATCH(RIGHT(L236,255),RIGHT('Disaggregation Records'!$D$3:$D$66,255),0))),"")</f>
        <v/>
      </c>
      <c r="O236" s="201" t="str">
        <f t="array" ref="O236">IFERROR(IF(INDEX('Disaggregation Records'!$H$3:$H$66,MATCH(RIGHT(L236,255),RIGHT('Disaggregation Records'!$D$3:$D$66,255),0))="","",INDEX('Disaggregation Records'!$H$3:$H$66,MATCH(RIGHT(L236,255),RIGHT('Disaggregation Records'!$D$3:$D$66,255),0))),"")</f>
        <v/>
      </c>
      <c r="Q236" s="206">
        <f t="shared" ref="Q236" si="360">Q234+1</f>
        <v>1514</v>
      </c>
    </row>
    <row r="237" spans="1:17" s="206" customFormat="1" ht="20.149999999999999" customHeight="1" x14ac:dyDescent="0.35">
      <c r="B237" s="614">
        <v>8.9060150375939902</v>
      </c>
      <c r="C237" s="616"/>
      <c r="D237" s="618"/>
      <c r="E237" s="618"/>
      <c r="F237" s="307"/>
      <c r="G237" s="620"/>
      <c r="H237" s="622"/>
      <c r="I237" s="624"/>
      <c r="J237" s="626"/>
      <c r="K237" s="202"/>
      <c r="L237" s="202"/>
      <c r="M237" s="202"/>
      <c r="N237" s="203"/>
      <c r="O237" s="202"/>
      <c r="Q237" s="201"/>
    </row>
    <row r="238" spans="1:17" s="206" customFormat="1" ht="20.149999999999999" customHeight="1" x14ac:dyDescent="0.35">
      <c r="A238" s="201" t="str">
        <f t="shared" ref="A238" ca="1" si="361">INDIRECT("'update Helper'!C"&amp;Q238)</f>
        <v>a1G55000001jxk2EAA</v>
      </c>
      <c r="B238" s="613">
        <v>12</v>
      </c>
      <c r="C238" s="615" t="str">
        <f>IFERROR(VLOOKUP(B238,'Impact Indicators - Section B '!$A$9:$AC$68,29,FALSE),"")</f>
        <v/>
      </c>
      <c r="D238" s="617" t="str">
        <f t="shared" ref="D238" si="362">M238</f>
        <v/>
      </c>
      <c r="E238" s="617" t="str">
        <f t="shared" ref="E238" si="363">N238</f>
        <v/>
      </c>
      <c r="F238" s="396"/>
      <c r="G238" s="619" t="str">
        <f ca="1">IF(OR(INDIRECT("'update Helper'!E"&amp;Q238)="",F238&lt;&gt;0,F239&lt;&gt;0),IF(IFERROR((F238/F239),"")="","",(F238/F239)),INDIRECT("'update Helper'!E"&amp;Q238)/100)</f>
        <v/>
      </c>
      <c r="H238" s="621"/>
      <c r="I238" s="623"/>
      <c r="J238" s="625"/>
      <c r="K238" s="201">
        <f>IF(AND(EXACT(C238,C236),C236&lt;&gt;0),K236+1,0)</f>
        <v>114</v>
      </c>
      <c r="L238" s="201" t="str">
        <f>IF(C238&lt;&gt;"",C238&amp;"-"&amp;K238,"")</f>
        <v/>
      </c>
      <c r="M238" s="201" t="str">
        <f t="array" ref="M238">IFERROR(IF(INDEX('Disaggregation Records'!$E$3:$E$66,MATCH(RIGHT(L238,255),RIGHT('Disaggregation Records'!$D$3:$D$66,255),0))="","",INDEX('Disaggregation Records'!$E$3:$E$66,MATCH(RIGHT(L238,255),RIGHT('Disaggregation Records'!$D$3:$D$66,255),0))),"")</f>
        <v/>
      </c>
      <c r="N238" s="18" t="str">
        <f t="array" ref="N238">IFERROR(IF(INDEX('Disaggregation Records'!$F$3:$F$66,MATCH(RIGHT(L238,255),RIGHT('Disaggregation Records'!$D$3:$D$66,255),0))="","",INDEX('Disaggregation Records'!$F$3:$F$66,MATCH(RIGHT(L238,255),RIGHT('Disaggregation Records'!$D$3:$D$66,255),0))),"")</f>
        <v/>
      </c>
      <c r="O238" s="201" t="str">
        <f t="array" ref="O238">IFERROR(IF(INDEX('Disaggregation Records'!$H$3:$H$66,MATCH(RIGHT(L238,255),RIGHT('Disaggregation Records'!$D$3:$D$66,255),0))="","",INDEX('Disaggregation Records'!$H$3:$H$66,MATCH(RIGHT(L238,255),RIGHT('Disaggregation Records'!$D$3:$D$66,255),0))),"")</f>
        <v/>
      </c>
      <c r="P238" s="201"/>
      <c r="Q238" s="206">
        <f t="shared" ref="Q238" si="364">Q236+1</f>
        <v>1515</v>
      </c>
    </row>
    <row r="239" spans="1:17" s="206" customFormat="1" ht="20.149999999999999" customHeight="1" x14ac:dyDescent="0.35">
      <c r="A239" s="201"/>
      <c r="B239" s="614">
        <v>8.9060150375939902</v>
      </c>
      <c r="C239" s="616"/>
      <c r="D239" s="618"/>
      <c r="E239" s="618"/>
      <c r="F239" s="307"/>
      <c r="G239" s="620"/>
      <c r="H239" s="622"/>
      <c r="I239" s="624"/>
      <c r="J239" s="626"/>
      <c r="K239" s="202"/>
      <c r="L239" s="202"/>
      <c r="M239" s="202"/>
      <c r="N239" s="203"/>
      <c r="O239" s="202"/>
      <c r="P239" s="202"/>
      <c r="Q239" s="201"/>
    </row>
    <row r="240" spans="1:17" s="206" customFormat="1" ht="20.149999999999999" customHeight="1" x14ac:dyDescent="0.35">
      <c r="A240" s="201" t="str">
        <f t="shared" ca="1" si="308"/>
        <v>a1G55000001jxk3EAA</v>
      </c>
      <c r="B240" s="613">
        <v>12</v>
      </c>
      <c r="C240" s="615" t="str">
        <f>IFERROR(VLOOKUP(B240,'Impact Indicators - Section B '!$A$9:$AC$68,29,FALSE),"")</f>
        <v/>
      </c>
      <c r="D240" s="617" t="str">
        <f t="shared" ref="D240" si="365">M240</f>
        <v/>
      </c>
      <c r="E240" s="617" t="str">
        <f t="shared" ref="E240" si="366">N240</f>
        <v/>
      </c>
      <c r="F240" s="396"/>
      <c r="G240" s="619" t="str">
        <f ca="1">IF(OR(INDIRECT("'update Helper'!E"&amp;Q240)="",F240&lt;&gt;0,F241&lt;&gt;0),IF(IFERROR((F240/F241),"")="","",(F240/F241)),INDIRECT("'update Helper'!E"&amp;Q240)/100)</f>
        <v/>
      </c>
      <c r="H240" s="621"/>
      <c r="I240" s="623"/>
      <c r="J240" s="625"/>
      <c r="K240" s="201">
        <f>IF(AND(EXACT(C240,C238),C238&lt;&gt;0),K238+1,0)</f>
        <v>115</v>
      </c>
      <c r="L240" s="201" t="str">
        <f>IF(C240&lt;&gt;"",C240&amp;"-"&amp;K240,"")</f>
        <v/>
      </c>
      <c r="M240" s="201" t="str">
        <f t="array" ref="M240">IFERROR(IF(INDEX('Disaggregation Records'!$E$3:$E$66,MATCH(RIGHT(L240,255),RIGHT('Disaggregation Records'!$D$3:$D$66,255),0))="","",INDEX('Disaggregation Records'!$E$3:$E$66,MATCH(RIGHT(L240,255),RIGHT('Disaggregation Records'!$D$3:$D$66,255),0))),"")</f>
        <v/>
      </c>
      <c r="N240" s="18" t="str">
        <f t="array" ref="N240">IFERROR(IF(INDEX('Disaggregation Records'!$F$3:$F$66,MATCH(RIGHT(L240,255),RIGHT('Disaggregation Records'!$D$3:$D$66,255),0))="","",INDEX('Disaggregation Records'!$F$3:$F$66,MATCH(RIGHT(L240,255),RIGHT('Disaggregation Records'!$D$3:$D$66,255),0))),"")</f>
        <v/>
      </c>
      <c r="O240" s="201" t="str">
        <f t="array" ref="O240">IFERROR(IF(INDEX('Disaggregation Records'!$H$3:$H$66,MATCH(RIGHT(L240,255),RIGHT('Disaggregation Records'!$D$3:$D$66,255),0))="","",INDEX('Disaggregation Records'!$H$3:$H$66,MATCH(RIGHT(L240,255),RIGHT('Disaggregation Records'!$D$3:$D$66,255),0))),"")</f>
        <v/>
      </c>
      <c r="Q240" s="206">
        <f t="shared" ref="Q240" si="367">Q238+1</f>
        <v>1516</v>
      </c>
    </row>
    <row r="241" spans="1:17" s="206" customFormat="1" ht="20.149999999999999" customHeight="1" x14ac:dyDescent="0.35">
      <c r="B241" s="614">
        <v>8.9060150375939902</v>
      </c>
      <c r="C241" s="616"/>
      <c r="D241" s="618"/>
      <c r="E241" s="618"/>
      <c r="F241" s="307"/>
      <c r="G241" s="620"/>
      <c r="H241" s="622"/>
      <c r="I241" s="624"/>
      <c r="J241" s="626"/>
      <c r="K241" s="202"/>
      <c r="L241" s="202"/>
      <c r="M241" s="202"/>
      <c r="N241" s="203"/>
      <c r="O241" s="202"/>
      <c r="Q241" s="201"/>
    </row>
    <row r="242" spans="1:17" s="206" customFormat="1" ht="20.149999999999999" customHeight="1" x14ac:dyDescent="0.35">
      <c r="A242" s="201" t="str">
        <f t="shared" ref="A242" ca="1" si="368">INDIRECT("'update Helper'!C"&amp;Q242)</f>
        <v>a1G55000001jxk4EAA</v>
      </c>
      <c r="B242" s="613">
        <v>12</v>
      </c>
      <c r="C242" s="615" t="str">
        <f>IFERROR(VLOOKUP(B242,'Impact Indicators - Section B '!$A$9:$AC$68,29,FALSE),"")</f>
        <v/>
      </c>
      <c r="D242" s="617" t="str">
        <f t="shared" ref="D242" si="369">M242</f>
        <v/>
      </c>
      <c r="E242" s="617" t="str">
        <f t="shared" ref="E242" si="370">N242</f>
        <v/>
      </c>
      <c r="F242" s="396"/>
      <c r="G242" s="619" t="str">
        <f ca="1">IF(OR(INDIRECT("'update Helper'!E"&amp;Q242)="",F242&lt;&gt;0,F243&lt;&gt;0),IF(IFERROR((F242/F243),"")="","",(F242/F243)),INDIRECT("'update Helper'!E"&amp;Q242)/100)</f>
        <v/>
      </c>
      <c r="H242" s="621"/>
      <c r="I242" s="623"/>
      <c r="J242" s="625"/>
      <c r="K242" s="201">
        <f>IF(AND(EXACT(C242,C240),C240&lt;&gt;0),K240+1,0)</f>
        <v>116</v>
      </c>
      <c r="L242" s="201" t="str">
        <f>IF(C242&lt;&gt;"",C242&amp;"-"&amp;K242,"")</f>
        <v/>
      </c>
      <c r="M242" s="201" t="str">
        <f t="array" ref="M242">IFERROR(IF(INDEX('Disaggregation Records'!$E$3:$E$66,MATCH(RIGHT(L242,255),RIGHT('Disaggregation Records'!$D$3:$D$66,255),0))="","",INDEX('Disaggregation Records'!$E$3:$E$66,MATCH(RIGHT(L242,255),RIGHT('Disaggregation Records'!$D$3:$D$66,255),0))),"")</f>
        <v/>
      </c>
      <c r="N242" s="18" t="str">
        <f t="array" ref="N242">IFERROR(IF(INDEX('Disaggregation Records'!$F$3:$F$66,MATCH(RIGHT(L242,255),RIGHT('Disaggregation Records'!$D$3:$D$66,255),0))="","",INDEX('Disaggregation Records'!$F$3:$F$66,MATCH(RIGHT(L242,255),RIGHT('Disaggregation Records'!$D$3:$D$66,255),0))),"")</f>
        <v/>
      </c>
      <c r="O242" s="201" t="str">
        <f t="array" ref="O242">IFERROR(IF(INDEX('Disaggregation Records'!$H$3:$H$66,MATCH(RIGHT(L242,255),RIGHT('Disaggregation Records'!$D$3:$D$66,255),0))="","",INDEX('Disaggregation Records'!$H$3:$H$66,MATCH(RIGHT(L242,255),RIGHT('Disaggregation Records'!$D$3:$D$66,255),0))),"")</f>
        <v/>
      </c>
      <c r="P242" s="201"/>
      <c r="Q242" s="206">
        <f t="shared" ref="Q242" si="371">Q240+1</f>
        <v>1517</v>
      </c>
    </row>
    <row r="243" spans="1:17" s="206" customFormat="1" ht="20.149999999999999" customHeight="1" x14ac:dyDescent="0.35">
      <c r="A243" s="201"/>
      <c r="B243" s="614">
        <v>8.9060150375939902</v>
      </c>
      <c r="C243" s="616"/>
      <c r="D243" s="618"/>
      <c r="E243" s="618"/>
      <c r="F243" s="307"/>
      <c r="G243" s="620"/>
      <c r="H243" s="622"/>
      <c r="I243" s="624"/>
      <c r="J243" s="626"/>
      <c r="K243" s="202"/>
      <c r="L243" s="202"/>
      <c r="M243" s="202"/>
      <c r="N243" s="203"/>
      <c r="O243" s="202"/>
      <c r="P243" s="202"/>
      <c r="Q243" s="201"/>
    </row>
    <row r="244" spans="1:17" s="206" customFormat="1" ht="20.149999999999999" customHeight="1" x14ac:dyDescent="0.35">
      <c r="A244" s="201" t="str">
        <f t="shared" ca="1" si="308"/>
        <v>a1G55000001jxk5EAA</v>
      </c>
      <c r="B244" s="613">
        <v>12</v>
      </c>
      <c r="C244" s="615" t="str">
        <f>IFERROR(VLOOKUP(B244,'Impact Indicators - Section B '!$A$9:$AC$68,29,FALSE),"")</f>
        <v/>
      </c>
      <c r="D244" s="617" t="str">
        <f t="shared" ref="D244" si="372">M244</f>
        <v/>
      </c>
      <c r="E244" s="617" t="str">
        <f t="shared" ref="E244" si="373">N244</f>
        <v/>
      </c>
      <c r="F244" s="396"/>
      <c r="G244" s="619" t="str">
        <f ca="1">IF(OR(INDIRECT("'update Helper'!E"&amp;Q244)="",F244&lt;&gt;0,F245&lt;&gt;0),IF(IFERROR((F244/F245),"")="","",(F244/F245)),INDIRECT("'update Helper'!E"&amp;Q244)/100)</f>
        <v/>
      </c>
      <c r="H244" s="621"/>
      <c r="I244" s="623"/>
      <c r="J244" s="625"/>
      <c r="K244" s="201">
        <f>IF(AND(EXACT(C244,C242),C242&lt;&gt;0),K242+1,0)</f>
        <v>117</v>
      </c>
      <c r="L244" s="201" t="str">
        <f>IF(C244&lt;&gt;"",C244&amp;"-"&amp;K244,"")</f>
        <v/>
      </c>
      <c r="M244" s="201" t="str">
        <f t="array" ref="M244">IFERROR(IF(INDEX('Disaggregation Records'!$E$3:$E$66,MATCH(RIGHT(L244,255),RIGHT('Disaggregation Records'!$D$3:$D$66,255),0))="","",INDEX('Disaggregation Records'!$E$3:$E$66,MATCH(RIGHT(L244,255),RIGHT('Disaggregation Records'!$D$3:$D$66,255),0))),"")</f>
        <v/>
      </c>
      <c r="N244" s="18" t="str">
        <f t="array" ref="N244">IFERROR(IF(INDEX('Disaggregation Records'!$F$3:$F$66,MATCH(RIGHT(L244,255),RIGHT('Disaggregation Records'!$D$3:$D$66,255),0))="","",INDEX('Disaggregation Records'!$F$3:$F$66,MATCH(RIGHT(L244,255),RIGHT('Disaggregation Records'!$D$3:$D$66,255),0))),"")</f>
        <v/>
      </c>
      <c r="O244" s="201" t="str">
        <f t="array" ref="O244">IFERROR(IF(INDEX('Disaggregation Records'!$H$3:$H$66,MATCH(RIGHT(L244,255),RIGHT('Disaggregation Records'!$D$3:$D$66,255),0))="","",INDEX('Disaggregation Records'!$H$3:$H$66,MATCH(RIGHT(L244,255),RIGHT('Disaggregation Records'!$D$3:$D$66,255),0))),"")</f>
        <v/>
      </c>
      <c r="Q244" s="206">
        <f t="shared" ref="Q244" si="374">Q242+1</f>
        <v>1518</v>
      </c>
    </row>
    <row r="245" spans="1:17" s="206" customFormat="1" ht="20.149999999999999" customHeight="1" x14ac:dyDescent="0.35">
      <c r="B245" s="614">
        <v>8.9060150375939902</v>
      </c>
      <c r="C245" s="616"/>
      <c r="D245" s="618"/>
      <c r="E245" s="618"/>
      <c r="F245" s="307"/>
      <c r="G245" s="620"/>
      <c r="H245" s="622"/>
      <c r="I245" s="624"/>
      <c r="J245" s="626"/>
      <c r="K245" s="202"/>
      <c r="L245" s="202"/>
      <c r="M245" s="202"/>
      <c r="N245" s="203"/>
      <c r="O245" s="202"/>
      <c r="Q245" s="201"/>
    </row>
    <row r="246" spans="1:17" s="206" customFormat="1" ht="20.149999999999999" customHeight="1" x14ac:dyDescent="0.35">
      <c r="A246" s="201" t="str">
        <f t="shared" ref="A246" ca="1" si="375">INDIRECT("'update Helper'!C"&amp;Q246)</f>
        <v>a1G55000001jxk6EAA</v>
      </c>
      <c r="B246" s="613">
        <v>12</v>
      </c>
      <c r="C246" s="615" t="str">
        <f>IFERROR(VLOOKUP(B246,'Impact Indicators - Section B '!$A$9:$AC$68,29,FALSE),"")</f>
        <v/>
      </c>
      <c r="D246" s="617" t="str">
        <f t="shared" ref="D246" si="376">M246</f>
        <v/>
      </c>
      <c r="E246" s="617" t="str">
        <f t="shared" ref="E246" si="377">N246</f>
        <v/>
      </c>
      <c r="F246" s="396"/>
      <c r="G246" s="619" t="str">
        <f ca="1">IF(OR(INDIRECT("'update Helper'!E"&amp;Q246)="",F246&lt;&gt;0,F247&lt;&gt;0),IF(IFERROR((F246/F247),"")="","",(F246/F247)),INDIRECT("'update Helper'!E"&amp;Q246)/100)</f>
        <v/>
      </c>
      <c r="H246" s="621"/>
      <c r="I246" s="623"/>
      <c r="J246" s="625"/>
      <c r="K246" s="201">
        <f>IF(AND(EXACT(C246,C244),C244&lt;&gt;0),K244+1,0)</f>
        <v>118</v>
      </c>
      <c r="L246" s="201" t="str">
        <f>IF(C246&lt;&gt;"",C246&amp;"-"&amp;K246,"")</f>
        <v/>
      </c>
      <c r="M246" s="201" t="str">
        <f t="array" ref="M246">IFERROR(IF(INDEX('Disaggregation Records'!$E$3:$E$66,MATCH(RIGHT(L246,255),RIGHT('Disaggregation Records'!$D$3:$D$66,255),0))="","",INDEX('Disaggregation Records'!$E$3:$E$66,MATCH(RIGHT(L246,255),RIGHT('Disaggregation Records'!$D$3:$D$66,255),0))),"")</f>
        <v/>
      </c>
      <c r="N246" s="18" t="str">
        <f t="array" ref="N246">IFERROR(IF(INDEX('Disaggregation Records'!$F$3:$F$66,MATCH(RIGHT(L246,255),RIGHT('Disaggregation Records'!$D$3:$D$66,255),0))="","",INDEX('Disaggregation Records'!$F$3:$F$66,MATCH(RIGHT(L246,255),RIGHT('Disaggregation Records'!$D$3:$D$66,255),0))),"")</f>
        <v/>
      </c>
      <c r="O246" s="201" t="str">
        <f t="array" ref="O246">IFERROR(IF(INDEX('Disaggregation Records'!$H$3:$H$66,MATCH(RIGHT(L246,255),RIGHT('Disaggregation Records'!$D$3:$D$66,255),0))="","",INDEX('Disaggregation Records'!$H$3:$H$66,MATCH(RIGHT(L246,255),RIGHT('Disaggregation Records'!$D$3:$D$66,255),0))),"")</f>
        <v/>
      </c>
      <c r="P246" s="201"/>
      <c r="Q246" s="206">
        <f t="shared" ref="Q246" si="378">Q244+1</f>
        <v>1519</v>
      </c>
    </row>
    <row r="247" spans="1:17" s="206" customFormat="1" ht="20.149999999999999" customHeight="1" x14ac:dyDescent="0.35">
      <c r="A247" s="201"/>
      <c r="B247" s="614">
        <v>8.9060150375939902</v>
      </c>
      <c r="C247" s="616"/>
      <c r="D247" s="618"/>
      <c r="E247" s="618"/>
      <c r="F247" s="307"/>
      <c r="G247" s="620"/>
      <c r="H247" s="622"/>
      <c r="I247" s="624"/>
      <c r="J247" s="626"/>
      <c r="K247" s="202"/>
      <c r="L247" s="202"/>
      <c r="M247" s="202"/>
      <c r="N247" s="203"/>
      <c r="O247" s="202"/>
      <c r="P247" s="202"/>
      <c r="Q247" s="201"/>
    </row>
    <row r="248" spans="1:17" s="206" customFormat="1" ht="20.149999999999999" customHeight="1" x14ac:dyDescent="0.35">
      <c r="A248" s="201" t="str">
        <f t="shared" ca="1" si="308"/>
        <v>a1G55000001jxk7EAA</v>
      </c>
      <c r="B248" s="613">
        <v>12</v>
      </c>
      <c r="C248" s="615" t="str">
        <f>IFERROR(VLOOKUP(B248,'Impact Indicators - Section B '!$A$9:$AC$68,29,FALSE),"")</f>
        <v/>
      </c>
      <c r="D248" s="617" t="str">
        <f t="shared" ref="D248" si="379">M248</f>
        <v/>
      </c>
      <c r="E248" s="617" t="str">
        <f t="shared" ref="E248" si="380">N248</f>
        <v/>
      </c>
      <c r="F248" s="396"/>
      <c r="G248" s="619" t="str">
        <f ca="1">IF(OR(INDIRECT("'update Helper'!E"&amp;Q248)="",F248&lt;&gt;0,F249&lt;&gt;0),IF(IFERROR((F248/F249),"")="","",(F248/F249)),INDIRECT("'update Helper'!E"&amp;Q248)/100)</f>
        <v/>
      </c>
      <c r="H248" s="621"/>
      <c r="I248" s="623"/>
      <c r="J248" s="625"/>
      <c r="K248" s="201">
        <f>IF(AND(EXACT(C248,C246),C246&lt;&gt;0),K246+1,0)</f>
        <v>119</v>
      </c>
      <c r="L248" s="201" t="str">
        <f>IF(C248&lt;&gt;"",C248&amp;"-"&amp;K248,"")</f>
        <v/>
      </c>
      <c r="M248" s="201" t="str">
        <f t="array" ref="M248">IFERROR(IF(INDEX('Disaggregation Records'!$E$3:$E$66,MATCH(RIGHT(L248,255),RIGHT('Disaggregation Records'!$D$3:$D$66,255),0))="","",INDEX('Disaggregation Records'!$E$3:$E$66,MATCH(RIGHT(L248,255),RIGHT('Disaggregation Records'!$D$3:$D$66,255),0))),"")</f>
        <v/>
      </c>
      <c r="N248" s="18" t="str">
        <f t="array" ref="N248">IFERROR(IF(INDEX('Disaggregation Records'!$F$3:$F$66,MATCH(RIGHT(L248,255),RIGHT('Disaggregation Records'!$D$3:$D$66,255),0))="","",INDEX('Disaggregation Records'!$F$3:$F$66,MATCH(RIGHT(L248,255),RIGHT('Disaggregation Records'!$D$3:$D$66,255),0))),"")</f>
        <v/>
      </c>
      <c r="O248" s="201" t="str">
        <f t="array" ref="O248">IFERROR(IF(INDEX('Disaggregation Records'!$H$3:$H$66,MATCH(RIGHT(L248,255),RIGHT('Disaggregation Records'!$D$3:$D$66,255),0))="","",INDEX('Disaggregation Records'!$H$3:$H$66,MATCH(RIGHT(L248,255),RIGHT('Disaggregation Records'!$D$3:$D$66,255),0))),"")</f>
        <v/>
      </c>
      <c r="Q248" s="206">
        <f t="shared" ref="Q248" si="381">Q246+1</f>
        <v>1520</v>
      </c>
    </row>
    <row r="249" spans="1:17" s="206" customFormat="1" ht="20.149999999999999" customHeight="1" x14ac:dyDescent="0.35">
      <c r="B249" s="614">
        <v>8.9060150375939902</v>
      </c>
      <c r="C249" s="616"/>
      <c r="D249" s="618"/>
      <c r="E249" s="618"/>
      <c r="F249" s="307"/>
      <c r="G249" s="620"/>
      <c r="H249" s="622"/>
      <c r="I249" s="624"/>
      <c r="J249" s="626"/>
      <c r="K249" s="202"/>
      <c r="L249" s="202"/>
      <c r="M249" s="202"/>
      <c r="N249" s="203"/>
      <c r="O249" s="202"/>
      <c r="Q249" s="201"/>
    </row>
    <row r="250" spans="1:17" s="206" customFormat="1" ht="20.149999999999999" customHeight="1" x14ac:dyDescent="0.35">
      <c r="A250" s="201" t="str">
        <f t="shared" ref="A250" ca="1" si="382">INDIRECT("'update Helper'!C"&amp;Q250)</f>
        <v>a1G55000001jxk8EAA</v>
      </c>
      <c r="B250" s="613">
        <v>13</v>
      </c>
      <c r="C250" s="615" t="str">
        <f>IFERROR(VLOOKUP(B250,'Impact Indicators - Section B '!$A$9:$AC$68,29,FALSE),"")</f>
        <v/>
      </c>
      <c r="D250" s="617" t="str">
        <f t="shared" ref="D250" si="383">M250</f>
        <v/>
      </c>
      <c r="E250" s="617" t="str">
        <f t="shared" ref="E250" si="384">N250</f>
        <v/>
      </c>
      <c r="F250" s="396"/>
      <c r="G250" s="619" t="str">
        <f ca="1">IF(OR(INDIRECT("'update Helper'!E"&amp;Q250)="",F250&lt;&gt;0,F251&lt;&gt;0),IF(IFERROR((F250/F251),"")="","",(F250/F251)),INDIRECT("'update Helper'!E"&amp;Q250)/100)</f>
        <v/>
      </c>
      <c r="H250" s="621"/>
      <c r="I250" s="623"/>
      <c r="J250" s="625"/>
      <c r="K250" s="201">
        <f>IF(AND(EXACT(C250,C248),C248&lt;&gt;0),K248+1,0)</f>
        <v>120</v>
      </c>
      <c r="L250" s="201" t="str">
        <f>IF(C250&lt;&gt;"",C250&amp;"-"&amp;K250,"")</f>
        <v/>
      </c>
      <c r="M250" s="201" t="str">
        <f t="array" ref="M250">IFERROR(IF(INDEX('Disaggregation Records'!$E$3:$E$66,MATCH(RIGHT(L250,255),RIGHT('Disaggregation Records'!$D$3:$D$66,255),0))="","",INDEX('Disaggregation Records'!$E$3:$E$66,MATCH(RIGHT(L250,255),RIGHT('Disaggregation Records'!$D$3:$D$66,255),0))),"")</f>
        <v/>
      </c>
      <c r="N250" s="18" t="str">
        <f t="array" ref="N250">IFERROR(IF(INDEX('Disaggregation Records'!$F$3:$F$66,MATCH(RIGHT(L250,255),RIGHT('Disaggregation Records'!$D$3:$D$66,255),0))="","",INDEX('Disaggregation Records'!$F$3:$F$66,MATCH(RIGHT(L250,255),RIGHT('Disaggregation Records'!$D$3:$D$66,255),0))),"")</f>
        <v/>
      </c>
      <c r="O250" s="201" t="str">
        <f t="array" ref="O250">IFERROR(IF(INDEX('Disaggregation Records'!$H$3:$H$66,MATCH(RIGHT(L250,255),RIGHT('Disaggregation Records'!$D$3:$D$66,255),0))="","",INDEX('Disaggregation Records'!$H$3:$H$66,MATCH(RIGHT(L250,255),RIGHT('Disaggregation Records'!$D$3:$D$66,255),0))),"")</f>
        <v/>
      </c>
      <c r="P250" s="201"/>
      <c r="Q250" s="206">
        <f t="shared" ref="Q250" si="385">Q248+1</f>
        <v>1521</v>
      </c>
    </row>
    <row r="251" spans="1:17" s="206" customFormat="1" ht="20.149999999999999" customHeight="1" x14ac:dyDescent="0.35">
      <c r="A251" s="201"/>
      <c r="B251" s="614">
        <v>9.6203007518797108</v>
      </c>
      <c r="C251" s="616"/>
      <c r="D251" s="618"/>
      <c r="E251" s="618"/>
      <c r="F251" s="307"/>
      <c r="G251" s="620"/>
      <c r="H251" s="622"/>
      <c r="I251" s="624"/>
      <c r="J251" s="626"/>
      <c r="K251" s="202"/>
      <c r="L251" s="202"/>
      <c r="M251" s="202"/>
      <c r="N251" s="203"/>
      <c r="O251" s="202"/>
      <c r="P251" s="202"/>
      <c r="Q251" s="201"/>
    </row>
    <row r="252" spans="1:17" s="206" customFormat="1" ht="20.149999999999999" customHeight="1" x14ac:dyDescent="0.35">
      <c r="A252" s="201" t="str">
        <f t="shared" ca="1" si="308"/>
        <v>a1G55000001jxk9EAA</v>
      </c>
      <c r="B252" s="613">
        <v>13</v>
      </c>
      <c r="C252" s="615" t="str">
        <f>IFERROR(VLOOKUP(B252,'Impact Indicators - Section B '!$A$9:$AC$68,29,FALSE),"")</f>
        <v/>
      </c>
      <c r="D252" s="617" t="str">
        <f t="shared" ref="D252" si="386">M252</f>
        <v/>
      </c>
      <c r="E252" s="617" t="str">
        <f t="shared" ref="E252" si="387">N252</f>
        <v/>
      </c>
      <c r="F252" s="396"/>
      <c r="G252" s="619" t="str">
        <f ca="1">IF(OR(INDIRECT("'update Helper'!E"&amp;Q252)="",F252&lt;&gt;0,F253&lt;&gt;0),IF(IFERROR((F252/F253),"")="","",(F252/F253)),INDIRECT("'update Helper'!E"&amp;Q252)/100)</f>
        <v/>
      </c>
      <c r="H252" s="621"/>
      <c r="I252" s="623"/>
      <c r="J252" s="625"/>
      <c r="K252" s="201">
        <f>IF(AND(EXACT(C252,C250),C250&lt;&gt;0),K250+1,0)</f>
        <v>121</v>
      </c>
      <c r="L252" s="201" t="str">
        <f>IF(C252&lt;&gt;"",C252&amp;"-"&amp;K252,"")</f>
        <v/>
      </c>
      <c r="M252" s="201" t="str">
        <f t="array" ref="M252">IFERROR(IF(INDEX('Disaggregation Records'!$E$3:$E$66,MATCH(RIGHT(L252,255),RIGHT('Disaggregation Records'!$D$3:$D$66,255),0))="","",INDEX('Disaggregation Records'!$E$3:$E$66,MATCH(RIGHT(L252,255),RIGHT('Disaggregation Records'!$D$3:$D$66,255),0))),"")</f>
        <v/>
      </c>
      <c r="N252" s="18" t="str">
        <f t="array" ref="N252">IFERROR(IF(INDEX('Disaggregation Records'!$F$3:$F$66,MATCH(RIGHT(L252,255),RIGHT('Disaggregation Records'!$D$3:$D$66,255),0))="","",INDEX('Disaggregation Records'!$F$3:$F$66,MATCH(RIGHT(L252,255),RIGHT('Disaggregation Records'!$D$3:$D$66,255),0))),"")</f>
        <v/>
      </c>
      <c r="O252" s="201" t="str">
        <f t="array" ref="O252">IFERROR(IF(INDEX('Disaggregation Records'!$H$3:$H$66,MATCH(RIGHT(L252,255),RIGHT('Disaggregation Records'!$D$3:$D$66,255),0))="","",INDEX('Disaggregation Records'!$H$3:$H$66,MATCH(RIGHT(L252,255),RIGHT('Disaggregation Records'!$D$3:$D$66,255),0))),"")</f>
        <v/>
      </c>
      <c r="Q252" s="206">
        <f t="shared" ref="Q252" si="388">Q250+1</f>
        <v>1522</v>
      </c>
    </row>
    <row r="253" spans="1:17" s="206" customFormat="1" ht="20.149999999999999" customHeight="1" x14ac:dyDescent="0.35">
      <c r="B253" s="614">
        <v>9.6203007518797108</v>
      </c>
      <c r="C253" s="616"/>
      <c r="D253" s="618"/>
      <c r="E253" s="618"/>
      <c r="F253" s="307"/>
      <c r="G253" s="620"/>
      <c r="H253" s="622"/>
      <c r="I253" s="624"/>
      <c r="J253" s="626"/>
      <c r="K253" s="202"/>
      <c r="L253" s="202"/>
      <c r="M253" s="202"/>
      <c r="N253" s="203"/>
      <c r="O253" s="202"/>
      <c r="Q253" s="201"/>
    </row>
    <row r="254" spans="1:17" s="206" customFormat="1" ht="20.149999999999999" customHeight="1" x14ac:dyDescent="0.35">
      <c r="A254" s="201" t="str">
        <f t="shared" ref="A254" ca="1" si="389">INDIRECT("'update Helper'!C"&amp;Q254)</f>
        <v>a1G55000001jxkAEAQ</v>
      </c>
      <c r="B254" s="613">
        <v>13</v>
      </c>
      <c r="C254" s="615" t="str">
        <f>IFERROR(VLOOKUP(B254,'Impact Indicators - Section B '!$A$9:$AC$68,29,FALSE),"")</f>
        <v/>
      </c>
      <c r="D254" s="617" t="str">
        <f t="shared" ref="D254" si="390">M254</f>
        <v/>
      </c>
      <c r="E254" s="617" t="str">
        <f t="shared" ref="E254" si="391">N254</f>
        <v/>
      </c>
      <c r="F254" s="396"/>
      <c r="G254" s="619" t="str">
        <f ca="1">IF(OR(INDIRECT("'update Helper'!E"&amp;Q254)="",F254&lt;&gt;0,F255&lt;&gt;0),IF(IFERROR((F254/F255),"")="","",(F254/F255)),INDIRECT("'update Helper'!E"&amp;Q254)/100)</f>
        <v/>
      </c>
      <c r="H254" s="621"/>
      <c r="I254" s="623"/>
      <c r="J254" s="625"/>
      <c r="K254" s="201">
        <f>IF(AND(EXACT(C254,C252),C252&lt;&gt;0),K252+1,0)</f>
        <v>122</v>
      </c>
      <c r="L254" s="201" t="str">
        <f>IF(C254&lt;&gt;"",C254&amp;"-"&amp;K254,"")</f>
        <v/>
      </c>
      <c r="M254" s="201" t="str">
        <f t="array" ref="M254">IFERROR(IF(INDEX('Disaggregation Records'!$E$3:$E$66,MATCH(RIGHT(L254,255),RIGHT('Disaggregation Records'!$D$3:$D$66,255),0))="","",INDEX('Disaggregation Records'!$E$3:$E$66,MATCH(RIGHT(L254,255),RIGHT('Disaggregation Records'!$D$3:$D$66,255),0))),"")</f>
        <v/>
      </c>
      <c r="N254" s="18" t="str">
        <f t="array" ref="N254">IFERROR(IF(INDEX('Disaggregation Records'!$F$3:$F$66,MATCH(RIGHT(L254,255),RIGHT('Disaggregation Records'!$D$3:$D$66,255),0))="","",INDEX('Disaggregation Records'!$F$3:$F$66,MATCH(RIGHT(L254,255),RIGHT('Disaggregation Records'!$D$3:$D$66,255),0))),"")</f>
        <v/>
      </c>
      <c r="O254" s="201" t="str">
        <f t="array" ref="O254">IFERROR(IF(INDEX('Disaggregation Records'!$H$3:$H$66,MATCH(RIGHT(L254,255),RIGHT('Disaggregation Records'!$D$3:$D$66,255),0))="","",INDEX('Disaggregation Records'!$H$3:$H$66,MATCH(RIGHT(L254,255),RIGHT('Disaggregation Records'!$D$3:$D$66,255),0))),"")</f>
        <v/>
      </c>
      <c r="P254" s="201"/>
      <c r="Q254" s="206">
        <f t="shared" ref="Q254" si="392">Q252+1</f>
        <v>1523</v>
      </c>
    </row>
    <row r="255" spans="1:17" s="206" customFormat="1" ht="20.149999999999999" customHeight="1" x14ac:dyDescent="0.35">
      <c r="A255" s="201"/>
      <c r="B255" s="614">
        <v>9.6203007518797108</v>
      </c>
      <c r="C255" s="616"/>
      <c r="D255" s="618"/>
      <c r="E255" s="618"/>
      <c r="F255" s="307"/>
      <c r="G255" s="620"/>
      <c r="H255" s="622"/>
      <c r="I255" s="624"/>
      <c r="J255" s="626"/>
      <c r="K255" s="202"/>
      <c r="L255" s="202"/>
      <c r="M255" s="202"/>
      <c r="N255" s="203"/>
      <c r="O255" s="202"/>
      <c r="P255" s="202"/>
      <c r="Q255" s="201"/>
    </row>
    <row r="256" spans="1:17" s="206" customFormat="1" ht="20.149999999999999" customHeight="1" x14ac:dyDescent="0.35">
      <c r="A256" s="201" t="str">
        <f t="shared" ca="1" si="308"/>
        <v>a1G55000001jxkBEAQ</v>
      </c>
      <c r="B256" s="613">
        <v>13</v>
      </c>
      <c r="C256" s="615" t="str">
        <f>IFERROR(VLOOKUP(B256,'Impact Indicators - Section B '!$A$9:$AC$68,29,FALSE),"")</f>
        <v/>
      </c>
      <c r="D256" s="617" t="str">
        <f t="shared" ref="D256" si="393">M256</f>
        <v/>
      </c>
      <c r="E256" s="617" t="str">
        <f t="shared" ref="E256" si="394">N256</f>
        <v/>
      </c>
      <c r="F256" s="396"/>
      <c r="G256" s="619" t="str">
        <f ca="1">IF(OR(INDIRECT("'update Helper'!E"&amp;Q256)="",F256&lt;&gt;0,F257&lt;&gt;0),IF(IFERROR((F256/F257),"")="","",(F256/F257)),INDIRECT("'update Helper'!E"&amp;Q256)/100)</f>
        <v/>
      </c>
      <c r="H256" s="621"/>
      <c r="I256" s="623"/>
      <c r="J256" s="625"/>
      <c r="K256" s="201">
        <f>IF(AND(EXACT(C256,C254),C254&lt;&gt;0),K254+1,0)</f>
        <v>123</v>
      </c>
      <c r="L256" s="201" t="str">
        <f>IF(C256&lt;&gt;"",C256&amp;"-"&amp;K256,"")</f>
        <v/>
      </c>
      <c r="M256" s="201" t="str">
        <f t="array" ref="M256">IFERROR(IF(INDEX('Disaggregation Records'!$E$3:$E$66,MATCH(RIGHT(L256,255),RIGHT('Disaggregation Records'!$D$3:$D$66,255),0))="","",INDEX('Disaggregation Records'!$E$3:$E$66,MATCH(RIGHT(L256,255),RIGHT('Disaggregation Records'!$D$3:$D$66,255),0))),"")</f>
        <v/>
      </c>
      <c r="N256" s="18" t="str">
        <f t="array" ref="N256">IFERROR(IF(INDEX('Disaggregation Records'!$F$3:$F$66,MATCH(RIGHT(L256,255),RIGHT('Disaggregation Records'!$D$3:$D$66,255),0))="","",INDEX('Disaggregation Records'!$F$3:$F$66,MATCH(RIGHT(L256,255),RIGHT('Disaggregation Records'!$D$3:$D$66,255),0))),"")</f>
        <v/>
      </c>
      <c r="O256" s="201" t="str">
        <f t="array" ref="O256">IFERROR(IF(INDEX('Disaggregation Records'!$H$3:$H$66,MATCH(RIGHT(L256,255),RIGHT('Disaggregation Records'!$D$3:$D$66,255),0))="","",INDEX('Disaggregation Records'!$H$3:$H$66,MATCH(RIGHT(L256,255),RIGHT('Disaggregation Records'!$D$3:$D$66,255),0))),"")</f>
        <v/>
      </c>
      <c r="Q256" s="206">
        <f t="shared" ref="Q256" si="395">Q254+1</f>
        <v>1524</v>
      </c>
    </row>
    <row r="257" spans="1:17" s="206" customFormat="1" ht="20.149999999999999" customHeight="1" x14ac:dyDescent="0.35">
      <c r="B257" s="614">
        <v>9.6203007518797108</v>
      </c>
      <c r="C257" s="616"/>
      <c r="D257" s="618"/>
      <c r="E257" s="618"/>
      <c r="F257" s="307"/>
      <c r="G257" s="620"/>
      <c r="H257" s="622"/>
      <c r="I257" s="624"/>
      <c r="J257" s="626"/>
      <c r="K257" s="202"/>
      <c r="L257" s="202"/>
      <c r="M257" s="202"/>
      <c r="N257" s="203"/>
      <c r="O257" s="202"/>
      <c r="Q257" s="201"/>
    </row>
    <row r="258" spans="1:17" s="206" customFormat="1" ht="20.149999999999999" customHeight="1" x14ac:dyDescent="0.35">
      <c r="A258" s="201" t="str">
        <f t="shared" ref="A258" ca="1" si="396">INDIRECT("'update Helper'!C"&amp;Q258)</f>
        <v>a1G55000001jxkCEAQ</v>
      </c>
      <c r="B258" s="613">
        <v>13</v>
      </c>
      <c r="C258" s="615" t="str">
        <f>IFERROR(VLOOKUP(B258,'Impact Indicators - Section B '!$A$9:$AC$68,29,FALSE),"")</f>
        <v/>
      </c>
      <c r="D258" s="617" t="str">
        <f t="shared" ref="D258" si="397">M258</f>
        <v/>
      </c>
      <c r="E258" s="617" t="str">
        <f t="shared" ref="E258" si="398">N258</f>
        <v/>
      </c>
      <c r="F258" s="396"/>
      <c r="G258" s="619" t="str">
        <f ca="1">IF(OR(INDIRECT("'update Helper'!E"&amp;Q258)="",F258&lt;&gt;0,F259&lt;&gt;0),IF(IFERROR((F258/F259),"")="","",(F258/F259)),INDIRECT("'update Helper'!E"&amp;Q258)/100)</f>
        <v/>
      </c>
      <c r="H258" s="621"/>
      <c r="I258" s="623"/>
      <c r="J258" s="625"/>
      <c r="K258" s="201">
        <f>IF(AND(EXACT(C258,C256),C256&lt;&gt;0),K256+1,0)</f>
        <v>124</v>
      </c>
      <c r="L258" s="201" t="str">
        <f>IF(C258&lt;&gt;"",C258&amp;"-"&amp;K258,"")</f>
        <v/>
      </c>
      <c r="M258" s="201" t="str">
        <f t="array" ref="M258">IFERROR(IF(INDEX('Disaggregation Records'!$E$3:$E$66,MATCH(RIGHT(L258,255),RIGHT('Disaggregation Records'!$D$3:$D$66,255),0))="","",INDEX('Disaggregation Records'!$E$3:$E$66,MATCH(RIGHT(L258,255),RIGHT('Disaggregation Records'!$D$3:$D$66,255),0))),"")</f>
        <v/>
      </c>
      <c r="N258" s="18" t="str">
        <f t="array" ref="N258">IFERROR(IF(INDEX('Disaggregation Records'!$F$3:$F$66,MATCH(RIGHT(L258,255),RIGHT('Disaggregation Records'!$D$3:$D$66,255),0))="","",INDEX('Disaggregation Records'!$F$3:$F$66,MATCH(RIGHT(L258,255),RIGHT('Disaggregation Records'!$D$3:$D$66,255),0))),"")</f>
        <v/>
      </c>
      <c r="O258" s="201" t="str">
        <f t="array" ref="O258">IFERROR(IF(INDEX('Disaggregation Records'!$H$3:$H$66,MATCH(RIGHT(L258,255),RIGHT('Disaggregation Records'!$D$3:$D$66,255),0))="","",INDEX('Disaggregation Records'!$H$3:$H$66,MATCH(RIGHT(L258,255),RIGHT('Disaggregation Records'!$D$3:$D$66,255),0))),"")</f>
        <v/>
      </c>
      <c r="P258" s="201"/>
      <c r="Q258" s="206">
        <f t="shared" ref="Q258" si="399">Q256+1</f>
        <v>1525</v>
      </c>
    </row>
    <row r="259" spans="1:17" s="206" customFormat="1" ht="20.149999999999999" customHeight="1" x14ac:dyDescent="0.35">
      <c r="A259" s="201"/>
      <c r="B259" s="614">
        <v>9.6203007518797108</v>
      </c>
      <c r="C259" s="616"/>
      <c r="D259" s="618"/>
      <c r="E259" s="618"/>
      <c r="F259" s="307"/>
      <c r="G259" s="620"/>
      <c r="H259" s="622"/>
      <c r="I259" s="624"/>
      <c r="J259" s="626"/>
      <c r="K259" s="202"/>
      <c r="L259" s="202"/>
      <c r="M259" s="202"/>
      <c r="N259" s="203"/>
      <c r="O259" s="202"/>
      <c r="P259" s="202"/>
      <c r="Q259" s="201"/>
    </row>
    <row r="260" spans="1:17" s="206" customFormat="1" ht="20.149999999999999" customHeight="1" x14ac:dyDescent="0.35">
      <c r="A260" s="201" t="str">
        <f t="shared" ca="1" si="308"/>
        <v>a1G55000001jxkDEAQ</v>
      </c>
      <c r="B260" s="613">
        <v>13</v>
      </c>
      <c r="C260" s="615" t="str">
        <f>IFERROR(VLOOKUP(B260,'Impact Indicators - Section B '!$A$9:$AC$68,29,FALSE),"")</f>
        <v/>
      </c>
      <c r="D260" s="617" t="str">
        <f t="shared" ref="D260" si="400">M260</f>
        <v/>
      </c>
      <c r="E260" s="617" t="str">
        <f t="shared" ref="E260" si="401">N260</f>
        <v/>
      </c>
      <c r="F260" s="396"/>
      <c r="G260" s="619" t="str">
        <f ca="1">IF(OR(INDIRECT("'update Helper'!E"&amp;Q260)="",F260&lt;&gt;0,F261&lt;&gt;0),IF(IFERROR((F260/F261),"")="","",(F260/F261)),INDIRECT("'update Helper'!E"&amp;Q260)/100)</f>
        <v/>
      </c>
      <c r="H260" s="621"/>
      <c r="I260" s="623"/>
      <c r="J260" s="625"/>
      <c r="K260" s="201">
        <f>IF(AND(EXACT(C260,C258),C258&lt;&gt;0),K258+1,0)</f>
        <v>125</v>
      </c>
      <c r="L260" s="201" t="str">
        <f>IF(C260&lt;&gt;"",C260&amp;"-"&amp;K260,"")</f>
        <v/>
      </c>
      <c r="M260" s="201" t="str">
        <f t="array" ref="M260">IFERROR(IF(INDEX('Disaggregation Records'!$E$3:$E$66,MATCH(RIGHT(L260,255),RIGHT('Disaggregation Records'!$D$3:$D$66,255),0))="","",INDEX('Disaggregation Records'!$E$3:$E$66,MATCH(RIGHT(L260,255),RIGHT('Disaggregation Records'!$D$3:$D$66,255),0))),"")</f>
        <v/>
      </c>
      <c r="N260" s="18" t="str">
        <f t="array" ref="N260">IFERROR(IF(INDEX('Disaggregation Records'!$F$3:$F$66,MATCH(RIGHT(L260,255),RIGHT('Disaggregation Records'!$D$3:$D$66,255),0))="","",INDEX('Disaggregation Records'!$F$3:$F$66,MATCH(RIGHT(L260,255),RIGHT('Disaggregation Records'!$D$3:$D$66,255),0))),"")</f>
        <v/>
      </c>
      <c r="O260" s="201" t="str">
        <f t="array" ref="O260">IFERROR(IF(INDEX('Disaggregation Records'!$H$3:$H$66,MATCH(RIGHT(L260,255),RIGHT('Disaggregation Records'!$D$3:$D$66,255),0))="","",INDEX('Disaggregation Records'!$H$3:$H$66,MATCH(RIGHT(L260,255),RIGHT('Disaggregation Records'!$D$3:$D$66,255),0))),"")</f>
        <v/>
      </c>
      <c r="Q260" s="206">
        <f t="shared" ref="Q260" si="402">Q258+1</f>
        <v>1526</v>
      </c>
    </row>
    <row r="261" spans="1:17" s="206" customFormat="1" ht="20.149999999999999" customHeight="1" x14ac:dyDescent="0.35">
      <c r="B261" s="614">
        <v>9.6203007518797108</v>
      </c>
      <c r="C261" s="616"/>
      <c r="D261" s="618"/>
      <c r="E261" s="618"/>
      <c r="F261" s="307"/>
      <c r="G261" s="620"/>
      <c r="H261" s="622"/>
      <c r="I261" s="624"/>
      <c r="J261" s="626"/>
      <c r="K261" s="202"/>
      <c r="L261" s="202"/>
      <c r="M261" s="202"/>
      <c r="N261" s="203"/>
      <c r="O261" s="202"/>
      <c r="Q261" s="201"/>
    </row>
    <row r="262" spans="1:17" s="206" customFormat="1" ht="20.149999999999999" customHeight="1" x14ac:dyDescent="0.35">
      <c r="A262" s="201" t="str">
        <f t="shared" ref="A262" ca="1" si="403">INDIRECT("'update Helper'!C"&amp;Q262)</f>
        <v>a1G55000001jxkEEAQ</v>
      </c>
      <c r="B262" s="613">
        <v>13</v>
      </c>
      <c r="C262" s="615" t="str">
        <f>IFERROR(VLOOKUP(B262,'Impact Indicators - Section B '!$A$9:$AC$68,29,FALSE),"")</f>
        <v/>
      </c>
      <c r="D262" s="617" t="str">
        <f t="shared" ref="D262" si="404">M262</f>
        <v/>
      </c>
      <c r="E262" s="617" t="str">
        <f t="shared" ref="E262" si="405">N262</f>
        <v/>
      </c>
      <c r="F262" s="396"/>
      <c r="G262" s="619" t="str">
        <f ca="1">IF(OR(INDIRECT("'update Helper'!E"&amp;Q262)="",F262&lt;&gt;0,F263&lt;&gt;0),IF(IFERROR((F262/F263),"")="","",(F262/F263)),INDIRECT("'update Helper'!E"&amp;Q262)/100)</f>
        <v/>
      </c>
      <c r="H262" s="621"/>
      <c r="I262" s="623"/>
      <c r="J262" s="625"/>
      <c r="K262" s="201">
        <f>IF(AND(EXACT(C262,C260),C260&lt;&gt;0),K260+1,0)</f>
        <v>126</v>
      </c>
      <c r="L262" s="201" t="str">
        <f>IF(C262&lt;&gt;"",C262&amp;"-"&amp;K262,"")</f>
        <v/>
      </c>
      <c r="M262" s="201" t="str">
        <f t="array" ref="M262">IFERROR(IF(INDEX('Disaggregation Records'!$E$3:$E$66,MATCH(RIGHT(L262,255),RIGHT('Disaggregation Records'!$D$3:$D$66,255),0))="","",INDEX('Disaggregation Records'!$E$3:$E$66,MATCH(RIGHT(L262,255),RIGHT('Disaggregation Records'!$D$3:$D$66,255),0))),"")</f>
        <v/>
      </c>
      <c r="N262" s="18" t="str">
        <f t="array" ref="N262">IFERROR(IF(INDEX('Disaggregation Records'!$F$3:$F$66,MATCH(RIGHT(L262,255),RIGHT('Disaggregation Records'!$D$3:$D$66,255),0))="","",INDEX('Disaggregation Records'!$F$3:$F$66,MATCH(RIGHT(L262,255),RIGHT('Disaggregation Records'!$D$3:$D$66,255),0))),"")</f>
        <v/>
      </c>
      <c r="O262" s="201" t="str">
        <f t="array" ref="O262">IFERROR(IF(INDEX('Disaggregation Records'!$H$3:$H$66,MATCH(RIGHT(L262,255),RIGHT('Disaggregation Records'!$D$3:$D$66,255),0))="","",INDEX('Disaggregation Records'!$H$3:$H$66,MATCH(RIGHT(L262,255),RIGHT('Disaggregation Records'!$D$3:$D$66,255),0))),"")</f>
        <v/>
      </c>
      <c r="P262" s="201"/>
      <c r="Q262" s="206">
        <f t="shared" ref="Q262" si="406">Q260+1</f>
        <v>1527</v>
      </c>
    </row>
    <row r="263" spans="1:17" s="206" customFormat="1" ht="20.149999999999999" customHeight="1" x14ac:dyDescent="0.35">
      <c r="A263" s="201"/>
      <c r="B263" s="614">
        <v>9.6203007518797108</v>
      </c>
      <c r="C263" s="616"/>
      <c r="D263" s="618"/>
      <c r="E263" s="618"/>
      <c r="F263" s="307"/>
      <c r="G263" s="620"/>
      <c r="H263" s="622"/>
      <c r="I263" s="624"/>
      <c r="J263" s="626"/>
      <c r="K263" s="202"/>
      <c r="L263" s="202"/>
      <c r="M263" s="202"/>
      <c r="N263" s="203"/>
      <c r="O263" s="202"/>
      <c r="P263" s="202"/>
      <c r="Q263" s="201"/>
    </row>
    <row r="264" spans="1:17" s="206" customFormat="1" ht="20.149999999999999" customHeight="1" x14ac:dyDescent="0.35">
      <c r="A264" s="201" t="str">
        <f t="shared" ca="1" si="308"/>
        <v>a1G55000001jxkFEAQ</v>
      </c>
      <c r="B264" s="613">
        <v>13</v>
      </c>
      <c r="C264" s="615" t="str">
        <f>IFERROR(VLOOKUP(B264,'Impact Indicators - Section B '!$A$9:$AC$68,29,FALSE),"")</f>
        <v/>
      </c>
      <c r="D264" s="617" t="str">
        <f t="shared" ref="D264" si="407">M264</f>
        <v/>
      </c>
      <c r="E264" s="617" t="str">
        <f t="shared" ref="E264" si="408">N264</f>
        <v/>
      </c>
      <c r="F264" s="396"/>
      <c r="G264" s="619" t="str">
        <f ca="1">IF(OR(INDIRECT("'update Helper'!E"&amp;Q264)="",F264&lt;&gt;0,F265&lt;&gt;0),IF(IFERROR((F264/F265),"")="","",(F264/F265)),INDIRECT("'update Helper'!E"&amp;Q264)/100)</f>
        <v/>
      </c>
      <c r="H264" s="621"/>
      <c r="I264" s="623"/>
      <c r="J264" s="625"/>
      <c r="K264" s="201">
        <f>IF(AND(EXACT(C264,C262),C262&lt;&gt;0),K262+1,0)</f>
        <v>127</v>
      </c>
      <c r="L264" s="201" t="str">
        <f>IF(C264&lt;&gt;"",C264&amp;"-"&amp;K264,"")</f>
        <v/>
      </c>
      <c r="M264" s="201" t="str">
        <f t="array" ref="M264">IFERROR(IF(INDEX('Disaggregation Records'!$E$3:$E$66,MATCH(RIGHT(L264,255),RIGHT('Disaggregation Records'!$D$3:$D$66,255),0))="","",INDEX('Disaggregation Records'!$E$3:$E$66,MATCH(RIGHT(L264,255),RIGHT('Disaggregation Records'!$D$3:$D$66,255),0))),"")</f>
        <v/>
      </c>
      <c r="N264" s="18" t="str">
        <f t="array" ref="N264">IFERROR(IF(INDEX('Disaggregation Records'!$F$3:$F$66,MATCH(RIGHT(L264,255),RIGHT('Disaggregation Records'!$D$3:$D$66,255),0))="","",INDEX('Disaggregation Records'!$F$3:$F$66,MATCH(RIGHT(L264,255),RIGHT('Disaggregation Records'!$D$3:$D$66,255),0))),"")</f>
        <v/>
      </c>
      <c r="O264" s="201" t="str">
        <f t="array" ref="O264">IFERROR(IF(INDEX('Disaggregation Records'!$H$3:$H$66,MATCH(RIGHT(L264,255),RIGHT('Disaggregation Records'!$D$3:$D$66,255),0))="","",INDEX('Disaggregation Records'!$H$3:$H$66,MATCH(RIGHT(L264,255),RIGHT('Disaggregation Records'!$D$3:$D$66,255),0))),"")</f>
        <v/>
      </c>
      <c r="Q264" s="206">
        <f t="shared" ref="Q264" si="409">Q262+1</f>
        <v>1528</v>
      </c>
    </row>
    <row r="265" spans="1:17" s="206" customFormat="1" ht="20.149999999999999" customHeight="1" x14ac:dyDescent="0.35">
      <c r="B265" s="614">
        <v>9.6203007518797108</v>
      </c>
      <c r="C265" s="616"/>
      <c r="D265" s="618"/>
      <c r="E265" s="618"/>
      <c r="F265" s="307"/>
      <c r="G265" s="620"/>
      <c r="H265" s="622"/>
      <c r="I265" s="624"/>
      <c r="J265" s="626"/>
      <c r="K265" s="202"/>
      <c r="L265" s="202"/>
      <c r="M265" s="202"/>
      <c r="N265" s="203"/>
      <c r="O265" s="202"/>
      <c r="Q265" s="201"/>
    </row>
    <row r="266" spans="1:17" s="206" customFormat="1" ht="20.149999999999999" customHeight="1" x14ac:dyDescent="0.35">
      <c r="A266" s="201" t="str">
        <f t="shared" ref="A266" ca="1" si="410">INDIRECT("'update Helper'!C"&amp;Q266)</f>
        <v>a1G55000001jxkGEAQ</v>
      </c>
      <c r="B266" s="613">
        <v>13</v>
      </c>
      <c r="C266" s="615" t="str">
        <f>IFERROR(VLOOKUP(B266,'Impact Indicators - Section B '!$A$9:$AC$68,29,FALSE),"")</f>
        <v/>
      </c>
      <c r="D266" s="617" t="str">
        <f t="shared" ref="D266" si="411">M266</f>
        <v/>
      </c>
      <c r="E266" s="617" t="str">
        <f t="shared" ref="E266" si="412">N266</f>
        <v/>
      </c>
      <c r="F266" s="396"/>
      <c r="G266" s="619" t="str">
        <f ca="1">IF(OR(INDIRECT("'update Helper'!E"&amp;Q266)="",F266&lt;&gt;0,F267&lt;&gt;0),IF(IFERROR((F266/F267),"")="","",(F266/F267)),INDIRECT("'update Helper'!E"&amp;Q266)/100)</f>
        <v/>
      </c>
      <c r="H266" s="621"/>
      <c r="I266" s="623"/>
      <c r="J266" s="625"/>
      <c r="K266" s="201">
        <f>IF(AND(EXACT(C266,C264),C264&lt;&gt;0),K264+1,0)</f>
        <v>128</v>
      </c>
      <c r="L266" s="201" t="str">
        <f>IF(C266&lt;&gt;"",C266&amp;"-"&amp;K266,"")</f>
        <v/>
      </c>
      <c r="M266" s="201" t="str">
        <f t="array" ref="M266">IFERROR(IF(INDEX('Disaggregation Records'!$E$3:$E$66,MATCH(RIGHT(L266,255),RIGHT('Disaggregation Records'!$D$3:$D$66,255),0))="","",INDEX('Disaggregation Records'!$E$3:$E$66,MATCH(RIGHT(L266,255),RIGHT('Disaggregation Records'!$D$3:$D$66,255),0))),"")</f>
        <v/>
      </c>
      <c r="N266" s="18" t="str">
        <f t="array" ref="N266">IFERROR(IF(INDEX('Disaggregation Records'!$F$3:$F$66,MATCH(RIGHT(L266,255),RIGHT('Disaggregation Records'!$D$3:$D$66,255),0))="","",INDEX('Disaggregation Records'!$F$3:$F$66,MATCH(RIGHT(L266,255),RIGHT('Disaggregation Records'!$D$3:$D$66,255),0))),"")</f>
        <v/>
      </c>
      <c r="O266" s="201" t="str">
        <f t="array" ref="O266">IFERROR(IF(INDEX('Disaggregation Records'!$H$3:$H$66,MATCH(RIGHT(L266,255),RIGHT('Disaggregation Records'!$D$3:$D$66,255),0))="","",INDEX('Disaggregation Records'!$H$3:$H$66,MATCH(RIGHT(L266,255),RIGHT('Disaggregation Records'!$D$3:$D$66,255),0))),"")</f>
        <v/>
      </c>
      <c r="Q266" s="206">
        <f t="shared" ref="Q266" si="413">Q264+1</f>
        <v>1529</v>
      </c>
    </row>
    <row r="267" spans="1:17" s="206" customFormat="1" ht="20.149999999999999" customHeight="1" x14ac:dyDescent="0.35">
      <c r="A267" s="201"/>
      <c r="B267" s="614">
        <v>9.6203007518797108</v>
      </c>
      <c r="C267" s="616"/>
      <c r="D267" s="618"/>
      <c r="E267" s="618"/>
      <c r="F267" s="307"/>
      <c r="G267" s="620"/>
      <c r="H267" s="622"/>
      <c r="I267" s="624"/>
      <c r="J267" s="626"/>
      <c r="K267" s="202"/>
      <c r="L267" s="202"/>
      <c r="M267" s="202"/>
      <c r="N267" s="203"/>
      <c r="O267" s="202"/>
      <c r="Q267" s="201"/>
    </row>
    <row r="268" spans="1:17" s="206" customFormat="1" ht="20.149999999999999" customHeight="1" x14ac:dyDescent="0.35">
      <c r="A268" s="201" t="str">
        <f t="shared" ca="1" si="308"/>
        <v>a1G55000001jxkHEAQ</v>
      </c>
      <c r="B268" s="613">
        <v>13</v>
      </c>
      <c r="C268" s="615" t="str">
        <f>IFERROR(VLOOKUP(B268,'Impact Indicators - Section B '!$A$9:$AC$68,29,FALSE),"")</f>
        <v/>
      </c>
      <c r="D268" s="617" t="str">
        <f t="shared" ref="D268" si="414">M268</f>
        <v/>
      </c>
      <c r="E268" s="617" t="str">
        <f t="shared" ref="E268" si="415">N268</f>
        <v/>
      </c>
      <c r="F268" s="396"/>
      <c r="G268" s="619" t="str">
        <f ca="1">IF(OR(INDIRECT("'update Helper'!E"&amp;Q268)="",F268&lt;&gt;0,F269&lt;&gt;0),IF(IFERROR((F268/F269),"")="","",(F268/F269)),INDIRECT("'update Helper'!E"&amp;Q268)/100)</f>
        <v/>
      </c>
      <c r="H268" s="621"/>
      <c r="I268" s="623"/>
      <c r="J268" s="625"/>
      <c r="K268" s="201">
        <f>IF(AND(EXACT(C268,C266),C266&lt;&gt;0),K266+1,0)</f>
        <v>129</v>
      </c>
      <c r="L268" s="201" t="str">
        <f>IF(C268&lt;&gt;"",C268&amp;"-"&amp;K268,"")</f>
        <v/>
      </c>
      <c r="M268" s="201" t="str">
        <f t="array" ref="M268">IFERROR(IF(INDEX('Disaggregation Records'!$E$3:$E$66,MATCH(RIGHT(L268,255),RIGHT('Disaggregation Records'!$D$3:$D$66,255),0))="","",INDEX('Disaggregation Records'!$E$3:$E$66,MATCH(RIGHT(L268,255),RIGHT('Disaggregation Records'!$D$3:$D$66,255),0))),"")</f>
        <v/>
      </c>
      <c r="N268" s="18" t="str">
        <f t="array" ref="N268">IFERROR(IF(INDEX('Disaggregation Records'!$F$3:$F$66,MATCH(RIGHT(L268,255),RIGHT('Disaggregation Records'!$D$3:$D$66,255),0))="","",INDEX('Disaggregation Records'!$F$3:$F$66,MATCH(RIGHT(L268,255),RIGHT('Disaggregation Records'!$D$3:$D$66,255),0))),"")</f>
        <v/>
      </c>
      <c r="O268" s="201" t="str">
        <f t="array" ref="O268">IFERROR(IF(INDEX('Disaggregation Records'!$H$3:$H$66,MATCH(RIGHT(L268,255),RIGHT('Disaggregation Records'!$D$3:$D$66,255),0))="","",INDEX('Disaggregation Records'!$H$3:$H$66,MATCH(RIGHT(L268,255),RIGHT('Disaggregation Records'!$D$3:$D$66,255),0))),"")</f>
        <v/>
      </c>
      <c r="P268" s="201"/>
      <c r="Q268" s="206">
        <f t="shared" ref="Q268" si="416">Q266+1</f>
        <v>1530</v>
      </c>
    </row>
    <row r="269" spans="1:17" s="206" customFormat="1" ht="20.149999999999999" customHeight="1" x14ac:dyDescent="0.35">
      <c r="B269" s="614">
        <v>9.6203007518797108</v>
      </c>
      <c r="C269" s="616"/>
      <c r="D269" s="618"/>
      <c r="E269" s="618"/>
      <c r="F269" s="307"/>
      <c r="G269" s="620"/>
      <c r="H269" s="622"/>
      <c r="I269" s="624"/>
      <c r="J269" s="626"/>
      <c r="K269" s="202"/>
      <c r="L269" s="202"/>
      <c r="M269" s="202"/>
      <c r="N269" s="203"/>
      <c r="O269" s="202"/>
      <c r="P269" s="202"/>
      <c r="Q269" s="201"/>
    </row>
    <row r="270" spans="1:17" s="206" customFormat="1" ht="20.149999999999999" customHeight="1" x14ac:dyDescent="0.35">
      <c r="A270" s="201" t="str">
        <f t="shared" ref="A270" ca="1" si="417">INDIRECT("'update Helper'!C"&amp;Q270)</f>
        <v>a1G55000001jxkIEAQ</v>
      </c>
      <c r="B270" s="613">
        <v>14</v>
      </c>
      <c r="C270" s="615" t="str">
        <f>IFERROR(VLOOKUP(B270,'Impact Indicators - Section B '!$A$9:$AC$68,29,FALSE),"")</f>
        <v/>
      </c>
      <c r="D270" s="617" t="str">
        <f t="shared" ref="D270" si="418">M270</f>
        <v/>
      </c>
      <c r="E270" s="617" t="str">
        <f t="shared" ref="E270" si="419">N270</f>
        <v/>
      </c>
      <c r="F270" s="396"/>
      <c r="G270" s="619" t="str">
        <f ca="1">IF(OR(INDIRECT("'update Helper'!E"&amp;Q270)="",F270&lt;&gt;0,F271&lt;&gt;0),IF(IFERROR((F270/F271),"")="","",(F270/F271)),INDIRECT("'update Helper'!E"&amp;Q270)/100)</f>
        <v/>
      </c>
      <c r="H270" s="621"/>
      <c r="I270" s="623"/>
      <c r="J270" s="625"/>
      <c r="K270" s="201">
        <f>IF(AND(EXACT(C270,C268),C268&lt;&gt;0),K268+1,0)</f>
        <v>130</v>
      </c>
      <c r="L270" s="201" t="str">
        <f>IF(C270&lt;&gt;"",C270&amp;"-"&amp;K270,"")</f>
        <v/>
      </c>
      <c r="M270" s="201" t="str">
        <f t="array" ref="M270">IFERROR(IF(INDEX('Disaggregation Records'!$E$3:$E$66,MATCH(RIGHT(L270,255),RIGHT('Disaggregation Records'!$D$3:$D$66,255),0))="","",INDEX('Disaggregation Records'!$E$3:$E$66,MATCH(RIGHT(L270,255),RIGHT('Disaggregation Records'!$D$3:$D$66,255),0))),"")</f>
        <v/>
      </c>
      <c r="N270" s="18" t="str">
        <f t="array" ref="N270">IFERROR(IF(INDEX('Disaggregation Records'!$F$3:$F$66,MATCH(RIGHT(L270,255),RIGHT('Disaggregation Records'!$D$3:$D$66,255),0))="","",INDEX('Disaggregation Records'!$F$3:$F$66,MATCH(RIGHT(L270,255),RIGHT('Disaggregation Records'!$D$3:$D$66,255),0))),"")</f>
        <v/>
      </c>
      <c r="O270" s="201" t="str">
        <f t="array" ref="O270">IFERROR(IF(INDEX('Disaggregation Records'!$H$3:$H$66,MATCH(RIGHT(L270,255),RIGHT('Disaggregation Records'!$D$3:$D$66,255),0))="","",INDEX('Disaggregation Records'!$H$3:$H$66,MATCH(RIGHT(L270,255),RIGHT('Disaggregation Records'!$D$3:$D$66,255),0))),"")</f>
        <v/>
      </c>
      <c r="Q270" s="206">
        <f t="shared" ref="Q270" si="420">Q268+1</f>
        <v>1531</v>
      </c>
    </row>
    <row r="271" spans="1:17" s="206" customFormat="1" ht="20.149999999999999" customHeight="1" x14ac:dyDescent="0.35">
      <c r="A271" s="201"/>
      <c r="B271" s="614">
        <v>10.3721804511278</v>
      </c>
      <c r="C271" s="616"/>
      <c r="D271" s="618"/>
      <c r="E271" s="618"/>
      <c r="F271" s="307"/>
      <c r="G271" s="620"/>
      <c r="H271" s="622"/>
      <c r="I271" s="624"/>
      <c r="J271" s="626"/>
      <c r="K271" s="202"/>
      <c r="L271" s="202"/>
      <c r="M271" s="202"/>
      <c r="N271" s="203"/>
      <c r="O271" s="202"/>
      <c r="Q271" s="201"/>
    </row>
    <row r="272" spans="1:17" s="206" customFormat="1" ht="20.149999999999999" customHeight="1" x14ac:dyDescent="0.35">
      <c r="A272" s="201" t="str">
        <f t="shared" ref="A272:A308" ca="1" si="421">INDIRECT("'update Helper'!C"&amp;Q272)</f>
        <v>a1G55000001jxkJEAQ</v>
      </c>
      <c r="B272" s="613">
        <v>14</v>
      </c>
      <c r="C272" s="615" t="str">
        <f>IFERROR(VLOOKUP(B272,'Impact Indicators - Section B '!$A$9:$AC$68,29,FALSE),"")</f>
        <v/>
      </c>
      <c r="D272" s="617" t="str">
        <f t="shared" ref="D272" si="422">M272</f>
        <v/>
      </c>
      <c r="E272" s="617" t="str">
        <f t="shared" ref="E272" si="423">N272</f>
        <v/>
      </c>
      <c r="F272" s="396"/>
      <c r="G272" s="619" t="str">
        <f ca="1">IF(OR(INDIRECT("'update Helper'!E"&amp;Q272)="",F272&lt;&gt;0,F273&lt;&gt;0),IF(IFERROR((F272/F273),"")="","",(F272/F273)),INDIRECT("'update Helper'!E"&amp;Q272)/100)</f>
        <v/>
      </c>
      <c r="H272" s="621"/>
      <c r="I272" s="623"/>
      <c r="J272" s="625"/>
      <c r="K272" s="201">
        <f>IF(AND(EXACT(C272,C270),C270&lt;&gt;0),K270+1,0)</f>
        <v>131</v>
      </c>
      <c r="L272" s="201" t="str">
        <f>IF(C272&lt;&gt;"",C272&amp;"-"&amp;K272,"")</f>
        <v/>
      </c>
      <c r="M272" s="201" t="str">
        <f t="array" ref="M272">IFERROR(IF(INDEX('Disaggregation Records'!$E$3:$E$66,MATCH(RIGHT(L272,255),RIGHT('Disaggregation Records'!$D$3:$D$66,255),0))="","",INDEX('Disaggregation Records'!$E$3:$E$66,MATCH(RIGHT(L272,255),RIGHT('Disaggregation Records'!$D$3:$D$66,255),0))),"")</f>
        <v/>
      </c>
      <c r="N272" s="18" t="str">
        <f t="array" ref="N272">IFERROR(IF(INDEX('Disaggregation Records'!$F$3:$F$66,MATCH(RIGHT(L272,255),RIGHT('Disaggregation Records'!$D$3:$D$66,255),0))="","",INDEX('Disaggregation Records'!$F$3:$F$66,MATCH(RIGHT(L272,255),RIGHT('Disaggregation Records'!$D$3:$D$66,255),0))),"")</f>
        <v/>
      </c>
      <c r="O272" s="201" t="str">
        <f t="array" ref="O272">IFERROR(IF(INDEX('Disaggregation Records'!$H$3:$H$66,MATCH(RIGHT(L272,255),RIGHT('Disaggregation Records'!$D$3:$D$66,255),0))="","",INDEX('Disaggregation Records'!$H$3:$H$66,MATCH(RIGHT(L272,255),RIGHT('Disaggregation Records'!$D$3:$D$66,255),0))),"")</f>
        <v/>
      </c>
      <c r="P272" s="201"/>
      <c r="Q272" s="206">
        <f t="shared" ref="Q272" si="424">Q270+1</f>
        <v>1532</v>
      </c>
    </row>
    <row r="273" spans="1:17" s="206" customFormat="1" ht="20.149999999999999" customHeight="1" x14ac:dyDescent="0.35">
      <c r="B273" s="614">
        <v>10.3721804511278</v>
      </c>
      <c r="C273" s="616"/>
      <c r="D273" s="618"/>
      <c r="E273" s="618"/>
      <c r="F273" s="307"/>
      <c r="G273" s="620"/>
      <c r="H273" s="622"/>
      <c r="I273" s="624"/>
      <c r="J273" s="626"/>
      <c r="K273" s="202"/>
      <c r="L273" s="202"/>
      <c r="M273" s="202"/>
      <c r="N273" s="203"/>
      <c r="O273" s="202"/>
      <c r="P273" s="202"/>
      <c r="Q273" s="201"/>
    </row>
    <row r="274" spans="1:17" s="206" customFormat="1" ht="20.149999999999999" customHeight="1" x14ac:dyDescent="0.35">
      <c r="A274" s="201" t="str">
        <f t="shared" ref="A274" ca="1" si="425">INDIRECT("'update Helper'!C"&amp;Q274)</f>
        <v>a1G55000001jxkKEAQ</v>
      </c>
      <c r="B274" s="613">
        <v>14</v>
      </c>
      <c r="C274" s="615" t="str">
        <f>IFERROR(VLOOKUP(B274,'Impact Indicators - Section B '!$A$9:$AC$68,29,FALSE),"")</f>
        <v/>
      </c>
      <c r="D274" s="617" t="str">
        <f t="shared" ref="D274" si="426">M274</f>
        <v/>
      </c>
      <c r="E274" s="617" t="str">
        <f t="shared" ref="E274" si="427">N274</f>
        <v/>
      </c>
      <c r="F274" s="396"/>
      <c r="G274" s="619" t="str">
        <f ca="1">IF(OR(INDIRECT("'update Helper'!E"&amp;Q274)="",F274&lt;&gt;0,F275&lt;&gt;0),IF(IFERROR((F274/F275),"")="","",(F274/F275)),INDIRECT("'update Helper'!E"&amp;Q274)/100)</f>
        <v/>
      </c>
      <c r="H274" s="621"/>
      <c r="I274" s="623"/>
      <c r="J274" s="625"/>
      <c r="K274" s="201">
        <f>IF(AND(EXACT(C274,C272),C272&lt;&gt;0),K272+1,0)</f>
        <v>132</v>
      </c>
      <c r="L274" s="201" t="str">
        <f>IF(C274&lt;&gt;"",C274&amp;"-"&amp;K274,"")</f>
        <v/>
      </c>
      <c r="M274" s="201" t="str">
        <f t="array" ref="M274">IFERROR(IF(INDEX('Disaggregation Records'!$E$3:$E$66,MATCH(RIGHT(L274,255),RIGHT('Disaggregation Records'!$D$3:$D$66,255),0))="","",INDEX('Disaggregation Records'!$E$3:$E$66,MATCH(RIGHT(L274,255),RIGHT('Disaggregation Records'!$D$3:$D$66,255),0))),"")</f>
        <v/>
      </c>
      <c r="N274" s="18" t="str">
        <f t="array" ref="N274">IFERROR(IF(INDEX('Disaggregation Records'!$F$3:$F$66,MATCH(RIGHT(L274,255),RIGHT('Disaggregation Records'!$D$3:$D$66,255),0))="","",INDEX('Disaggregation Records'!$F$3:$F$66,MATCH(RIGHT(L274,255),RIGHT('Disaggregation Records'!$D$3:$D$66,255),0))),"")</f>
        <v/>
      </c>
      <c r="O274" s="201" t="str">
        <f t="array" ref="O274">IFERROR(IF(INDEX('Disaggregation Records'!$H$3:$H$66,MATCH(RIGHT(L274,255),RIGHT('Disaggregation Records'!$D$3:$D$66,255),0))="","",INDEX('Disaggregation Records'!$H$3:$H$66,MATCH(RIGHT(L274,255),RIGHT('Disaggregation Records'!$D$3:$D$66,255),0))),"")</f>
        <v/>
      </c>
      <c r="Q274" s="206">
        <f t="shared" ref="Q274" si="428">Q272+1</f>
        <v>1533</v>
      </c>
    </row>
    <row r="275" spans="1:17" s="206" customFormat="1" ht="20.149999999999999" customHeight="1" x14ac:dyDescent="0.35">
      <c r="A275" s="201"/>
      <c r="B275" s="614">
        <v>10.3721804511278</v>
      </c>
      <c r="C275" s="616"/>
      <c r="D275" s="618"/>
      <c r="E275" s="618"/>
      <c r="F275" s="307"/>
      <c r="G275" s="620"/>
      <c r="H275" s="622"/>
      <c r="I275" s="624"/>
      <c r="J275" s="626"/>
      <c r="K275" s="202"/>
      <c r="L275" s="202"/>
      <c r="M275" s="202"/>
      <c r="N275" s="203"/>
      <c r="O275" s="202"/>
      <c r="Q275" s="201"/>
    </row>
    <row r="276" spans="1:17" s="206" customFormat="1" ht="20.149999999999999" customHeight="1" x14ac:dyDescent="0.35">
      <c r="A276" s="201" t="str">
        <f t="shared" ca="1" si="421"/>
        <v>a1G55000001jxkLEAQ</v>
      </c>
      <c r="B276" s="613">
        <v>14</v>
      </c>
      <c r="C276" s="615" t="str">
        <f>IFERROR(VLOOKUP(B276,'Impact Indicators - Section B '!$A$9:$AC$68,29,FALSE),"")</f>
        <v/>
      </c>
      <c r="D276" s="617" t="str">
        <f t="shared" ref="D276" si="429">M276</f>
        <v/>
      </c>
      <c r="E276" s="617" t="str">
        <f t="shared" ref="E276" si="430">N276</f>
        <v/>
      </c>
      <c r="F276" s="396"/>
      <c r="G276" s="619" t="str">
        <f ca="1">IF(OR(INDIRECT("'update Helper'!E"&amp;Q276)="",F276&lt;&gt;0,F277&lt;&gt;0),IF(IFERROR((F276/F277),"")="","",(F276/F277)),INDIRECT("'update Helper'!E"&amp;Q276)/100)</f>
        <v/>
      </c>
      <c r="H276" s="621"/>
      <c r="I276" s="623"/>
      <c r="J276" s="625"/>
      <c r="K276" s="201">
        <f>IF(AND(EXACT(C276,C274),C274&lt;&gt;0),K274+1,0)</f>
        <v>133</v>
      </c>
      <c r="L276" s="201" t="str">
        <f>IF(C276&lt;&gt;"",C276&amp;"-"&amp;K276,"")</f>
        <v/>
      </c>
      <c r="M276" s="201" t="str">
        <f t="array" ref="M276">IFERROR(IF(INDEX('Disaggregation Records'!$E$3:$E$66,MATCH(RIGHT(L276,255),RIGHT('Disaggregation Records'!$D$3:$D$66,255),0))="","",INDEX('Disaggregation Records'!$E$3:$E$66,MATCH(RIGHT(L276,255),RIGHT('Disaggregation Records'!$D$3:$D$66,255),0))),"")</f>
        <v/>
      </c>
      <c r="N276" s="18" t="str">
        <f t="array" ref="N276">IFERROR(IF(INDEX('Disaggregation Records'!$F$3:$F$66,MATCH(RIGHT(L276,255),RIGHT('Disaggregation Records'!$D$3:$D$66,255),0))="","",INDEX('Disaggregation Records'!$F$3:$F$66,MATCH(RIGHT(L276,255),RIGHT('Disaggregation Records'!$D$3:$D$66,255),0))),"")</f>
        <v/>
      </c>
      <c r="O276" s="201" t="str">
        <f t="array" ref="O276">IFERROR(IF(INDEX('Disaggregation Records'!$H$3:$H$66,MATCH(RIGHT(L276,255),RIGHT('Disaggregation Records'!$D$3:$D$66,255),0))="","",INDEX('Disaggregation Records'!$H$3:$H$66,MATCH(RIGHT(L276,255),RIGHT('Disaggregation Records'!$D$3:$D$66,255),0))),"")</f>
        <v/>
      </c>
      <c r="P276" s="201"/>
      <c r="Q276" s="206">
        <f t="shared" ref="Q276" si="431">Q274+1</f>
        <v>1534</v>
      </c>
    </row>
    <row r="277" spans="1:17" s="206" customFormat="1" ht="20.149999999999999" customHeight="1" x14ac:dyDescent="0.35">
      <c r="B277" s="614">
        <v>10.3721804511278</v>
      </c>
      <c r="C277" s="616"/>
      <c r="D277" s="618"/>
      <c r="E277" s="618"/>
      <c r="F277" s="307"/>
      <c r="G277" s="620"/>
      <c r="H277" s="622"/>
      <c r="I277" s="624"/>
      <c r="J277" s="626"/>
      <c r="K277" s="202"/>
      <c r="L277" s="202"/>
      <c r="M277" s="202"/>
      <c r="N277" s="203"/>
      <c r="O277" s="202"/>
      <c r="P277" s="202"/>
      <c r="Q277" s="201"/>
    </row>
    <row r="278" spans="1:17" s="206" customFormat="1" ht="20.149999999999999" customHeight="1" x14ac:dyDescent="0.35">
      <c r="A278" s="201" t="str">
        <f t="shared" ref="A278" ca="1" si="432">INDIRECT("'update Helper'!C"&amp;Q278)</f>
        <v>a1G55000001jxkMEAQ</v>
      </c>
      <c r="B278" s="613">
        <v>14</v>
      </c>
      <c r="C278" s="615" t="str">
        <f>IFERROR(VLOOKUP(B278,'Impact Indicators - Section B '!$A$9:$AC$68,29,FALSE),"")</f>
        <v/>
      </c>
      <c r="D278" s="617" t="str">
        <f t="shared" ref="D278" si="433">M278</f>
        <v/>
      </c>
      <c r="E278" s="617" t="str">
        <f t="shared" ref="E278" si="434">N278</f>
        <v/>
      </c>
      <c r="F278" s="396"/>
      <c r="G278" s="619" t="str">
        <f ca="1">IF(OR(INDIRECT("'update Helper'!E"&amp;Q278)="",F278&lt;&gt;0,F279&lt;&gt;0),IF(IFERROR((F278/F279),"")="","",(F278/F279)),INDIRECT("'update Helper'!E"&amp;Q278)/100)</f>
        <v/>
      </c>
      <c r="H278" s="621"/>
      <c r="I278" s="623"/>
      <c r="J278" s="625"/>
      <c r="K278" s="201">
        <f>IF(AND(EXACT(C278,C276),C276&lt;&gt;0),K276+1,0)</f>
        <v>134</v>
      </c>
      <c r="L278" s="201" t="str">
        <f>IF(C278&lt;&gt;"",C278&amp;"-"&amp;K278,"")</f>
        <v/>
      </c>
      <c r="M278" s="201" t="str">
        <f t="array" ref="M278">IFERROR(IF(INDEX('Disaggregation Records'!$E$3:$E$66,MATCH(RIGHT(L278,255),RIGHT('Disaggregation Records'!$D$3:$D$66,255),0))="","",INDEX('Disaggregation Records'!$E$3:$E$66,MATCH(RIGHT(L278,255),RIGHT('Disaggregation Records'!$D$3:$D$66,255),0))),"")</f>
        <v/>
      </c>
      <c r="N278" s="18" t="str">
        <f t="array" ref="N278">IFERROR(IF(INDEX('Disaggregation Records'!$F$3:$F$66,MATCH(RIGHT(L278,255),RIGHT('Disaggregation Records'!$D$3:$D$66,255),0))="","",INDEX('Disaggregation Records'!$F$3:$F$66,MATCH(RIGHT(L278,255),RIGHT('Disaggregation Records'!$D$3:$D$66,255),0))),"")</f>
        <v/>
      </c>
      <c r="O278" s="201" t="str">
        <f t="array" ref="O278">IFERROR(IF(INDEX('Disaggregation Records'!$H$3:$H$66,MATCH(RIGHT(L278,255),RIGHT('Disaggregation Records'!$D$3:$D$66,255),0))="","",INDEX('Disaggregation Records'!$H$3:$H$66,MATCH(RIGHT(L278,255),RIGHT('Disaggregation Records'!$D$3:$D$66,255),0))),"")</f>
        <v/>
      </c>
      <c r="Q278" s="206">
        <f t="shared" ref="Q278" si="435">Q276+1</f>
        <v>1535</v>
      </c>
    </row>
    <row r="279" spans="1:17" s="206" customFormat="1" ht="20.149999999999999" customHeight="1" x14ac:dyDescent="0.35">
      <c r="A279" s="201"/>
      <c r="B279" s="614">
        <v>10.3721804511278</v>
      </c>
      <c r="C279" s="616"/>
      <c r="D279" s="618"/>
      <c r="E279" s="618"/>
      <c r="F279" s="307"/>
      <c r="G279" s="620"/>
      <c r="H279" s="622"/>
      <c r="I279" s="624"/>
      <c r="J279" s="626"/>
      <c r="K279" s="202"/>
      <c r="L279" s="202"/>
      <c r="M279" s="202"/>
      <c r="N279" s="203"/>
      <c r="O279" s="202"/>
      <c r="Q279" s="201"/>
    </row>
    <row r="280" spans="1:17" s="206" customFormat="1" ht="20.149999999999999" customHeight="1" x14ac:dyDescent="0.35">
      <c r="A280" s="201" t="str">
        <f t="shared" ca="1" si="421"/>
        <v>a1G55000001jxkNEAQ</v>
      </c>
      <c r="B280" s="613">
        <v>14</v>
      </c>
      <c r="C280" s="615" t="str">
        <f>IFERROR(VLOOKUP(B280,'Impact Indicators - Section B '!$A$9:$AC$68,29,FALSE),"")</f>
        <v/>
      </c>
      <c r="D280" s="617" t="str">
        <f t="shared" ref="D280" si="436">M280</f>
        <v/>
      </c>
      <c r="E280" s="617" t="str">
        <f t="shared" ref="E280" si="437">N280</f>
        <v/>
      </c>
      <c r="F280" s="396"/>
      <c r="G280" s="619" t="str">
        <f ca="1">IF(OR(INDIRECT("'update Helper'!E"&amp;Q280)="",F280&lt;&gt;0,F281&lt;&gt;0),IF(IFERROR((F280/F281),"")="","",(F280/F281)),INDIRECT("'update Helper'!E"&amp;Q280)/100)</f>
        <v/>
      </c>
      <c r="H280" s="621"/>
      <c r="I280" s="623"/>
      <c r="J280" s="625"/>
      <c r="K280" s="201">
        <f>IF(AND(EXACT(C280,C278),C278&lt;&gt;0),K278+1,0)</f>
        <v>135</v>
      </c>
      <c r="L280" s="201" t="str">
        <f>IF(C280&lt;&gt;"",C280&amp;"-"&amp;K280,"")</f>
        <v/>
      </c>
      <c r="M280" s="201" t="str">
        <f t="array" ref="M280">IFERROR(IF(INDEX('Disaggregation Records'!$E$3:$E$66,MATCH(RIGHT(L280,255),RIGHT('Disaggregation Records'!$D$3:$D$66,255),0))="","",INDEX('Disaggregation Records'!$E$3:$E$66,MATCH(RIGHT(L280,255),RIGHT('Disaggregation Records'!$D$3:$D$66,255),0))),"")</f>
        <v/>
      </c>
      <c r="N280" s="18" t="str">
        <f t="array" ref="N280">IFERROR(IF(INDEX('Disaggregation Records'!$F$3:$F$66,MATCH(RIGHT(L280,255),RIGHT('Disaggregation Records'!$D$3:$D$66,255),0))="","",INDEX('Disaggregation Records'!$F$3:$F$66,MATCH(RIGHT(L280,255),RIGHT('Disaggregation Records'!$D$3:$D$66,255),0))),"")</f>
        <v/>
      </c>
      <c r="O280" s="201" t="str">
        <f t="array" ref="O280">IFERROR(IF(INDEX('Disaggregation Records'!$H$3:$H$66,MATCH(RIGHT(L280,255),RIGHT('Disaggregation Records'!$D$3:$D$66,255),0))="","",INDEX('Disaggregation Records'!$H$3:$H$66,MATCH(RIGHT(L280,255),RIGHT('Disaggregation Records'!$D$3:$D$66,255),0))),"")</f>
        <v/>
      </c>
      <c r="P280" s="201"/>
      <c r="Q280" s="206">
        <f t="shared" ref="Q280" si="438">Q278+1</f>
        <v>1536</v>
      </c>
    </row>
    <row r="281" spans="1:17" s="206" customFormat="1" ht="20.149999999999999" customHeight="1" x14ac:dyDescent="0.35">
      <c r="B281" s="614">
        <v>10.3721804511278</v>
      </c>
      <c r="C281" s="616"/>
      <c r="D281" s="618"/>
      <c r="E281" s="618"/>
      <c r="F281" s="307"/>
      <c r="G281" s="620"/>
      <c r="H281" s="622"/>
      <c r="I281" s="624"/>
      <c r="J281" s="626"/>
      <c r="K281" s="202"/>
      <c r="L281" s="202"/>
      <c r="M281" s="202"/>
      <c r="N281" s="203"/>
      <c r="O281" s="202"/>
      <c r="P281" s="202"/>
      <c r="Q281" s="201"/>
    </row>
    <row r="282" spans="1:17" s="206" customFormat="1" ht="20.149999999999999" customHeight="1" x14ac:dyDescent="0.35">
      <c r="A282" s="201" t="str">
        <f t="shared" ref="A282" ca="1" si="439">INDIRECT("'update Helper'!C"&amp;Q282)</f>
        <v>a1G55000001jxkOEAQ</v>
      </c>
      <c r="B282" s="613">
        <v>14</v>
      </c>
      <c r="C282" s="615" t="str">
        <f>IFERROR(VLOOKUP(B282,'Impact Indicators - Section B '!$A$9:$AC$68,29,FALSE),"")</f>
        <v/>
      </c>
      <c r="D282" s="617" t="str">
        <f t="shared" ref="D282" si="440">M282</f>
        <v/>
      </c>
      <c r="E282" s="617" t="str">
        <f t="shared" ref="E282" si="441">N282</f>
        <v/>
      </c>
      <c r="F282" s="396"/>
      <c r="G282" s="619" t="str">
        <f ca="1">IF(OR(INDIRECT("'update Helper'!E"&amp;Q282)="",F282&lt;&gt;0,F283&lt;&gt;0),IF(IFERROR((F282/F283),"")="","",(F282/F283)),INDIRECT("'update Helper'!E"&amp;Q282)/100)</f>
        <v/>
      </c>
      <c r="H282" s="621"/>
      <c r="I282" s="623"/>
      <c r="J282" s="625"/>
      <c r="K282" s="201">
        <f>IF(AND(EXACT(C282,C280),C280&lt;&gt;0),K280+1,0)</f>
        <v>136</v>
      </c>
      <c r="L282" s="201" t="str">
        <f>IF(C282&lt;&gt;"",C282&amp;"-"&amp;K282,"")</f>
        <v/>
      </c>
      <c r="M282" s="201" t="str">
        <f t="array" ref="M282">IFERROR(IF(INDEX('Disaggregation Records'!$E$3:$E$66,MATCH(RIGHT(L282,255),RIGHT('Disaggregation Records'!$D$3:$D$66,255),0))="","",INDEX('Disaggregation Records'!$E$3:$E$66,MATCH(RIGHT(L282,255),RIGHT('Disaggregation Records'!$D$3:$D$66,255),0))),"")</f>
        <v/>
      </c>
      <c r="N282" s="18" t="str">
        <f t="array" ref="N282">IFERROR(IF(INDEX('Disaggregation Records'!$F$3:$F$66,MATCH(RIGHT(L282,255),RIGHT('Disaggregation Records'!$D$3:$D$66,255),0))="","",INDEX('Disaggregation Records'!$F$3:$F$66,MATCH(RIGHT(L282,255),RIGHT('Disaggregation Records'!$D$3:$D$66,255),0))),"")</f>
        <v/>
      </c>
      <c r="O282" s="201" t="str">
        <f t="array" ref="O282">IFERROR(IF(INDEX('Disaggregation Records'!$H$3:$H$66,MATCH(RIGHT(L282,255),RIGHT('Disaggregation Records'!$D$3:$D$66,255),0))="","",INDEX('Disaggregation Records'!$H$3:$H$66,MATCH(RIGHT(L282,255),RIGHT('Disaggregation Records'!$D$3:$D$66,255),0))),"")</f>
        <v/>
      </c>
      <c r="Q282" s="206">
        <f t="shared" ref="Q282" si="442">Q280+1</f>
        <v>1537</v>
      </c>
    </row>
    <row r="283" spans="1:17" s="206" customFormat="1" ht="20.149999999999999" customHeight="1" x14ac:dyDescent="0.35">
      <c r="A283" s="201"/>
      <c r="B283" s="614">
        <v>10.3721804511278</v>
      </c>
      <c r="C283" s="616"/>
      <c r="D283" s="618"/>
      <c r="E283" s="618"/>
      <c r="F283" s="307"/>
      <c r="G283" s="620"/>
      <c r="H283" s="622"/>
      <c r="I283" s="624"/>
      <c r="J283" s="626"/>
      <c r="K283" s="202"/>
      <c r="L283" s="202"/>
      <c r="M283" s="202"/>
      <c r="N283" s="203"/>
      <c r="O283" s="202"/>
      <c r="Q283" s="201"/>
    </row>
    <row r="284" spans="1:17" s="206" customFormat="1" ht="20.149999999999999" customHeight="1" x14ac:dyDescent="0.35">
      <c r="A284" s="201" t="str">
        <f t="shared" ca="1" si="421"/>
        <v>a1G55000001jxkPEAQ</v>
      </c>
      <c r="B284" s="613">
        <v>14</v>
      </c>
      <c r="C284" s="615" t="str">
        <f>IFERROR(VLOOKUP(B284,'Impact Indicators - Section B '!$A$9:$AC$68,29,FALSE),"")</f>
        <v/>
      </c>
      <c r="D284" s="617" t="str">
        <f t="shared" ref="D284" si="443">M284</f>
        <v/>
      </c>
      <c r="E284" s="617" t="str">
        <f t="shared" ref="E284" si="444">N284</f>
        <v/>
      </c>
      <c r="F284" s="396"/>
      <c r="G284" s="619" t="str">
        <f ca="1">IF(OR(INDIRECT("'update Helper'!E"&amp;Q284)="",F284&lt;&gt;0,F285&lt;&gt;0),IF(IFERROR((F284/F285),"")="","",(F284/F285)),INDIRECT("'update Helper'!E"&amp;Q284)/100)</f>
        <v/>
      </c>
      <c r="H284" s="621"/>
      <c r="I284" s="623"/>
      <c r="J284" s="625"/>
      <c r="K284" s="201">
        <f>IF(AND(EXACT(C284,C282),C282&lt;&gt;0),K282+1,0)</f>
        <v>137</v>
      </c>
      <c r="L284" s="201" t="str">
        <f>IF(C284&lt;&gt;"",C284&amp;"-"&amp;K284,"")</f>
        <v/>
      </c>
      <c r="M284" s="201" t="str">
        <f t="array" ref="M284">IFERROR(IF(INDEX('Disaggregation Records'!$E$3:$E$66,MATCH(RIGHT(L284,255),RIGHT('Disaggregation Records'!$D$3:$D$66,255),0))="","",INDEX('Disaggregation Records'!$E$3:$E$66,MATCH(RIGHT(L284,255),RIGHT('Disaggregation Records'!$D$3:$D$66,255),0))),"")</f>
        <v/>
      </c>
      <c r="N284" s="18" t="str">
        <f t="array" ref="N284">IFERROR(IF(INDEX('Disaggregation Records'!$F$3:$F$66,MATCH(RIGHT(L284,255),RIGHT('Disaggregation Records'!$D$3:$D$66,255),0))="","",INDEX('Disaggregation Records'!$F$3:$F$66,MATCH(RIGHT(L284,255),RIGHT('Disaggregation Records'!$D$3:$D$66,255),0))),"")</f>
        <v/>
      </c>
      <c r="O284" s="201" t="str">
        <f t="array" ref="O284">IFERROR(IF(INDEX('Disaggregation Records'!$H$3:$H$66,MATCH(RIGHT(L284,255),RIGHT('Disaggregation Records'!$D$3:$D$66,255),0))="","",INDEX('Disaggregation Records'!$H$3:$H$66,MATCH(RIGHT(L284,255),RIGHT('Disaggregation Records'!$D$3:$D$66,255),0))),"")</f>
        <v/>
      </c>
      <c r="P284" s="201"/>
      <c r="Q284" s="206">
        <f t="shared" ref="Q284" si="445">Q282+1</f>
        <v>1538</v>
      </c>
    </row>
    <row r="285" spans="1:17" s="206" customFormat="1" ht="20.149999999999999" customHeight="1" x14ac:dyDescent="0.35">
      <c r="B285" s="614">
        <v>10.3721804511278</v>
      </c>
      <c r="C285" s="616"/>
      <c r="D285" s="618"/>
      <c r="E285" s="618"/>
      <c r="F285" s="307"/>
      <c r="G285" s="620"/>
      <c r="H285" s="622"/>
      <c r="I285" s="624"/>
      <c r="J285" s="626"/>
      <c r="K285" s="202"/>
      <c r="L285" s="202"/>
      <c r="M285" s="202"/>
      <c r="N285" s="203"/>
      <c r="O285" s="202"/>
      <c r="P285" s="202"/>
      <c r="Q285" s="201"/>
    </row>
    <row r="286" spans="1:17" s="206" customFormat="1" ht="20.149999999999999" customHeight="1" x14ac:dyDescent="0.35">
      <c r="A286" s="201" t="str">
        <f t="shared" ref="A286" ca="1" si="446">INDIRECT("'update Helper'!C"&amp;Q286)</f>
        <v>a1G55000001jxkQEAQ</v>
      </c>
      <c r="B286" s="613">
        <v>14</v>
      </c>
      <c r="C286" s="615" t="str">
        <f>IFERROR(VLOOKUP(B286,'Impact Indicators - Section B '!$A$9:$AC$68,29,FALSE),"")</f>
        <v/>
      </c>
      <c r="D286" s="617" t="str">
        <f t="shared" ref="D286" si="447">M286</f>
        <v/>
      </c>
      <c r="E286" s="617" t="str">
        <f t="shared" ref="E286" si="448">N286</f>
        <v/>
      </c>
      <c r="F286" s="396"/>
      <c r="G286" s="619" t="str">
        <f ca="1">IF(OR(INDIRECT("'update Helper'!E"&amp;Q286)="",F286&lt;&gt;0,F287&lt;&gt;0),IF(IFERROR((F286/F287),"")="","",(F286/F287)),INDIRECT("'update Helper'!E"&amp;Q286)/100)</f>
        <v/>
      </c>
      <c r="H286" s="621"/>
      <c r="I286" s="623"/>
      <c r="J286" s="625"/>
      <c r="K286" s="201">
        <f>IF(AND(EXACT(C286,C284),C284&lt;&gt;0),K284+1,0)</f>
        <v>138</v>
      </c>
      <c r="L286" s="201" t="str">
        <f>IF(C286&lt;&gt;"",C286&amp;"-"&amp;K286,"")</f>
        <v/>
      </c>
      <c r="M286" s="201" t="str">
        <f t="array" ref="M286">IFERROR(IF(INDEX('Disaggregation Records'!$E$3:$E$66,MATCH(RIGHT(L286,255),RIGHT('Disaggregation Records'!$D$3:$D$66,255),0))="","",INDEX('Disaggregation Records'!$E$3:$E$66,MATCH(RIGHT(L286,255),RIGHT('Disaggregation Records'!$D$3:$D$66,255),0))),"")</f>
        <v/>
      </c>
      <c r="N286" s="18" t="str">
        <f t="array" ref="N286">IFERROR(IF(INDEX('Disaggregation Records'!$F$3:$F$66,MATCH(RIGHT(L286,255),RIGHT('Disaggregation Records'!$D$3:$D$66,255),0))="","",INDEX('Disaggregation Records'!$F$3:$F$66,MATCH(RIGHT(L286,255),RIGHT('Disaggregation Records'!$D$3:$D$66,255),0))),"")</f>
        <v/>
      </c>
      <c r="O286" s="201" t="str">
        <f t="array" ref="O286">IFERROR(IF(INDEX('Disaggregation Records'!$H$3:$H$66,MATCH(RIGHT(L286,255),RIGHT('Disaggregation Records'!$D$3:$D$66,255),0))="","",INDEX('Disaggregation Records'!$H$3:$H$66,MATCH(RIGHT(L286,255),RIGHT('Disaggregation Records'!$D$3:$D$66,255),0))),"")</f>
        <v/>
      </c>
      <c r="Q286" s="206">
        <f t="shared" ref="Q286" si="449">Q284+1</f>
        <v>1539</v>
      </c>
    </row>
    <row r="287" spans="1:17" s="206" customFormat="1" ht="20.149999999999999" customHeight="1" x14ac:dyDescent="0.35">
      <c r="A287" s="201"/>
      <c r="B287" s="614">
        <v>10.3721804511278</v>
      </c>
      <c r="C287" s="616"/>
      <c r="D287" s="618"/>
      <c r="E287" s="618"/>
      <c r="F287" s="307"/>
      <c r="G287" s="620"/>
      <c r="H287" s="622"/>
      <c r="I287" s="624"/>
      <c r="J287" s="626"/>
      <c r="K287" s="202"/>
      <c r="L287" s="202"/>
      <c r="M287" s="202"/>
      <c r="N287" s="203"/>
      <c r="O287" s="202"/>
      <c r="Q287" s="201"/>
    </row>
    <row r="288" spans="1:17" s="206" customFormat="1" ht="20.149999999999999" customHeight="1" x14ac:dyDescent="0.35">
      <c r="A288" s="201" t="str">
        <f t="shared" ca="1" si="421"/>
        <v>a1G55000001jxkREAQ</v>
      </c>
      <c r="B288" s="613">
        <v>14</v>
      </c>
      <c r="C288" s="615" t="str">
        <f>IFERROR(VLOOKUP(B288,'Impact Indicators - Section B '!$A$9:$AC$68,29,FALSE),"")</f>
        <v/>
      </c>
      <c r="D288" s="617" t="str">
        <f t="shared" ref="D288" si="450">M288</f>
        <v/>
      </c>
      <c r="E288" s="617" t="str">
        <f t="shared" ref="E288" si="451">N288</f>
        <v/>
      </c>
      <c r="F288" s="396"/>
      <c r="G288" s="619" t="str">
        <f ca="1">IF(OR(INDIRECT("'update Helper'!E"&amp;Q288)="",F288&lt;&gt;0,F289&lt;&gt;0),IF(IFERROR((F288/F289),"")="","",(F288/F289)),INDIRECT("'update Helper'!E"&amp;Q288)/100)</f>
        <v/>
      </c>
      <c r="H288" s="621"/>
      <c r="I288" s="623"/>
      <c r="J288" s="625"/>
      <c r="K288" s="201">
        <f>IF(AND(EXACT(C288,C286),C286&lt;&gt;0),K286+1,0)</f>
        <v>139</v>
      </c>
      <c r="L288" s="201" t="str">
        <f>IF(C288&lt;&gt;"",C288&amp;"-"&amp;K288,"")</f>
        <v/>
      </c>
      <c r="M288" s="201" t="str">
        <f t="array" ref="M288">IFERROR(IF(INDEX('Disaggregation Records'!$E$3:$E$66,MATCH(RIGHT(L288,255),RIGHT('Disaggregation Records'!$D$3:$D$66,255),0))="","",INDEX('Disaggregation Records'!$E$3:$E$66,MATCH(RIGHT(L288,255),RIGHT('Disaggregation Records'!$D$3:$D$66,255),0))),"")</f>
        <v/>
      </c>
      <c r="N288" s="18" t="str">
        <f t="array" ref="N288">IFERROR(IF(INDEX('Disaggregation Records'!$F$3:$F$66,MATCH(RIGHT(L288,255),RIGHT('Disaggregation Records'!$D$3:$D$66,255),0))="","",INDEX('Disaggregation Records'!$F$3:$F$66,MATCH(RIGHT(L288,255),RIGHT('Disaggregation Records'!$D$3:$D$66,255),0))),"")</f>
        <v/>
      </c>
      <c r="O288" s="201" t="str">
        <f t="array" ref="O288">IFERROR(IF(INDEX('Disaggregation Records'!$H$3:$H$66,MATCH(RIGHT(L288,255),RIGHT('Disaggregation Records'!$D$3:$D$66,255),0))="","",INDEX('Disaggregation Records'!$H$3:$H$66,MATCH(RIGHT(L288,255),RIGHT('Disaggregation Records'!$D$3:$D$66,255),0))),"")</f>
        <v/>
      </c>
      <c r="P288" s="201"/>
      <c r="Q288" s="206">
        <f t="shared" ref="Q288" si="452">Q286+1</f>
        <v>1540</v>
      </c>
    </row>
    <row r="289" spans="1:17" s="206" customFormat="1" ht="20.149999999999999" customHeight="1" x14ac:dyDescent="0.35">
      <c r="B289" s="614">
        <v>10.3721804511278</v>
      </c>
      <c r="C289" s="616"/>
      <c r="D289" s="618"/>
      <c r="E289" s="618"/>
      <c r="F289" s="307"/>
      <c r="G289" s="620"/>
      <c r="H289" s="622"/>
      <c r="I289" s="624"/>
      <c r="J289" s="626"/>
      <c r="K289" s="202"/>
      <c r="L289" s="202"/>
      <c r="M289" s="202"/>
      <c r="N289" s="203"/>
      <c r="O289" s="202"/>
      <c r="P289" s="202"/>
      <c r="Q289" s="201"/>
    </row>
    <row r="290" spans="1:17" s="206" customFormat="1" ht="20.149999999999999" customHeight="1" x14ac:dyDescent="0.35">
      <c r="A290" s="201" t="str">
        <f t="shared" ref="A290" ca="1" si="453">INDIRECT("'update Helper'!C"&amp;Q290)</f>
        <v>a1G55000001jxkSEAQ</v>
      </c>
      <c r="B290" s="613">
        <v>15</v>
      </c>
      <c r="C290" s="615" t="str">
        <f>IFERROR(VLOOKUP(B290,'Impact Indicators - Section B '!$A$9:$AC$68,29,FALSE),"")</f>
        <v/>
      </c>
      <c r="D290" s="617" t="str">
        <f t="shared" ref="D290" si="454">M290</f>
        <v/>
      </c>
      <c r="E290" s="617" t="str">
        <f t="shared" ref="E290" si="455">N290</f>
        <v/>
      </c>
      <c r="F290" s="396"/>
      <c r="G290" s="619" t="str">
        <f ca="1">IF(OR(INDIRECT("'update Helper'!E"&amp;Q290)="",F290&lt;&gt;0,F291&lt;&gt;0),IF(IFERROR((F290/F291),"")="","",(F290/F291)),INDIRECT("'update Helper'!E"&amp;Q290)/100)</f>
        <v/>
      </c>
      <c r="H290" s="621"/>
      <c r="I290" s="623"/>
      <c r="J290" s="625"/>
      <c r="K290" s="201">
        <f>IF(AND(EXACT(C290,C288),C288&lt;&gt;0),K288+1,0)</f>
        <v>140</v>
      </c>
      <c r="L290" s="201" t="str">
        <f>IF(C290&lt;&gt;"",C290&amp;"-"&amp;K290,"")</f>
        <v/>
      </c>
      <c r="M290" s="201" t="str">
        <f t="array" ref="M290">IFERROR(IF(INDEX('Disaggregation Records'!$E$3:$E$66,MATCH(RIGHT(L290,255),RIGHT('Disaggregation Records'!$D$3:$D$66,255),0))="","",INDEX('Disaggregation Records'!$E$3:$E$66,MATCH(RIGHT(L290,255),RIGHT('Disaggregation Records'!$D$3:$D$66,255),0))),"")</f>
        <v/>
      </c>
      <c r="N290" s="18" t="str">
        <f t="array" ref="N290">IFERROR(IF(INDEX('Disaggregation Records'!$F$3:$F$66,MATCH(RIGHT(L290,255),RIGHT('Disaggregation Records'!$D$3:$D$66,255),0))="","",INDEX('Disaggregation Records'!$F$3:$F$66,MATCH(RIGHT(L290,255),RIGHT('Disaggregation Records'!$D$3:$D$66,255),0))),"")</f>
        <v/>
      </c>
      <c r="O290" s="201" t="str">
        <f t="array" ref="O290">IFERROR(IF(INDEX('Disaggregation Records'!$H$3:$H$66,MATCH(RIGHT(L290,255),RIGHT('Disaggregation Records'!$D$3:$D$66,255),0))="","",INDEX('Disaggregation Records'!$H$3:$H$66,MATCH(RIGHT(L290,255),RIGHT('Disaggregation Records'!$D$3:$D$66,255),0))),"")</f>
        <v/>
      </c>
      <c r="Q290" s="206">
        <f t="shared" ref="Q290" si="456">Q288+1</f>
        <v>1541</v>
      </c>
    </row>
    <row r="291" spans="1:17" s="206" customFormat="1" ht="20.149999999999999" customHeight="1" x14ac:dyDescent="0.35">
      <c r="A291" s="201"/>
      <c r="B291" s="614">
        <v>11.086466165413601</v>
      </c>
      <c r="C291" s="616"/>
      <c r="D291" s="618"/>
      <c r="E291" s="618"/>
      <c r="F291" s="307"/>
      <c r="G291" s="620"/>
      <c r="H291" s="622"/>
      <c r="I291" s="624"/>
      <c r="J291" s="626"/>
      <c r="K291" s="202"/>
      <c r="L291" s="202"/>
      <c r="M291" s="202"/>
      <c r="N291" s="203"/>
      <c r="O291" s="202"/>
      <c r="Q291" s="201"/>
    </row>
    <row r="292" spans="1:17" s="206" customFormat="1" ht="20.149999999999999" customHeight="1" x14ac:dyDescent="0.35">
      <c r="A292" s="201" t="str">
        <f t="shared" ca="1" si="421"/>
        <v>a1G55000001jxkTEAQ</v>
      </c>
      <c r="B292" s="613">
        <v>15</v>
      </c>
      <c r="C292" s="615" t="str">
        <f>IFERROR(VLOOKUP(B292,'Impact Indicators - Section B '!$A$9:$AC$68,29,FALSE),"")</f>
        <v/>
      </c>
      <c r="D292" s="617" t="str">
        <f t="shared" ref="D292" si="457">M292</f>
        <v/>
      </c>
      <c r="E292" s="617" t="str">
        <f t="shared" ref="E292" si="458">N292</f>
        <v/>
      </c>
      <c r="F292" s="396"/>
      <c r="G292" s="619" t="str">
        <f ca="1">IF(OR(INDIRECT("'update Helper'!E"&amp;Q292)="",F292&lt;&gt;0,F293&lt;&gt;0),IF(IFERROR((F292/F293),"")="","",(F292/F293)),INDIRECT("'update Helper'!E"&amp;Q292)/100)</f>
        <v/>
      </c>
      <c r="H292" s="621"/>
      <c r="I292" s="623"/>
      <c r="J292" s="625"/>
      <c r="K292" s="201">
        <f>IF(AND(EXACT(C292,C290),C290&lt;&gt;0),K290+1,0)</f>
        <v>141</v>
      </c>
      <c r="L292" s="201" t="str">
        <f>IF(C292&lt;&gt;"",C292&amp;"-"&amp;K292,"")</f>
        <v/>
      </c>
      <c r="M292" s="201" t="str">
        <f t="array" ref="M292">IFERROR(IF(INDEX('Disaggregation Records'!$E$3:$E$66,MATCH(RIGHT(L292,255),RIGHT('Disaggregation Records'!$D$3:$D$66,255),0))="","",INDEX('Disaggregation Records'!$E$3:$E$66,MATCH(RIGHT(L292,255),RIGHT('Disaggregation Records'!$D$3:$D$66,255),0))),"")</f>
        <v/>
      </c>
      <c r="N292" s="18" t="str">
        <f t="array" ref="N292">IFERROR(IF(INDEX('Disaggregation Records'!$F$3:$F$66,MATCH(RIGHT(L292,255),RIGHT('Disaggregation Records'!$D$3:$D$66,255),0))="","",INDEX('Disaggregation Records'!$F$3:$F$66,MATCH(RIGHT(L292,255),RIGHT('Disaggregation Records'!$D$3:$D$66,255),0))),"")</f>
        <v/>
      </c>
      <c r="O292" s="201" t="str">
        <f t="array" ref="O292">IFERROR(IF(INDEX('Disaggregation Records'!$H$3:$H$66,MATCH(RIGHT(L292,255),RIGHT('Disaggregation Records'!$D$3:$D$66,255),0))="","",INDEX('Disaggregation Records'!$H$3:$H$66,MATCH(RIGHT(L292,255),RIGHT('Disaggregation Records'!$D$3:$D$66,255),0))),"")</f>
        <v/>
      </c>
      <c r="P292" s="201"/>
      <c r="Q292" s="206">
        <f t="shared" ref="Q292" si="459">Q290+1</f>
        <v>1542</v>
      </c>
    </row>
    <row r="293" spans="1:17" s="206" customFormat="1" ht="20.149999999999999" customHeight="1" x14ac:dyDescent="0.35">
      <c r="B293" s="614">
        <v>11.086466165413601</v>
      </c>
      <c r="C293" s="616"/>
      <c r="D293" s="618"/>
      <c r="E293" s="618"/>
      <c r="F293" s="307"/>
      <c r="G293" s="620"/>
      <c r="H293" s="622"/>
      <c r="I293" s="624"/>
      <c r="J293" s="626"/>
      <c r="K293" s="202"/>
      <c r="L293" s="202"/>
      <c r="M293" s="202"/>
      <c r="N293" s="203"/>
      <c r="O293" s="202"/>
      <c r="P293" s="202"/>
      <c r="Q293" s="201"/>
    </row>
    <row r="294" spans="1:17" s="206" customFormat="1" ht="20.149999999999999" customHeight="1" x14ac:dyDescent="0.35">
      <c r="A294" s="201" t="str">
        <f t="shared" ref="A294" ca="1" si="460">INDIRECT("'update Helper'!C"&amp;Q294)</f>
        <v>a1G55000001jxkUEAQ</v>
      </c>
      <c r="B294" s="613">
        <v>15</v>
      </c>
      <c r="C294" s="615" t="str">
        <f>IFERROR(VLOOKUP(B294,'Impact Indicators - Section B '!$A$9:$AC$68,29,FALSE),"")</f>
        <v/>
      </c>
      <c r="D294" s="617" t="str">
        <f t="shared" ref="D294" si="461">M294</f>
        <v/>
      </c>
      <c r="E294" s="617" t="str">
        <f t="shared" ref="E294" si="462">N294</f>
        <v/>
      </c>
      <c r="F294" s="396"/>
      <c r="G294" s="619" t="str">
        <f ca="1">IF(OR(INDIRECT("'update Helper'!E"&amp;Q294)="",F294&lt;&gt;0,F295&lt;&gt;0),IF(IFERROR((F294/F295),"")="","",(F294/F295)),INDIRECT("'update Helper'!E"&amp;Q294)/100)</f>
        <v/>
      </c>
      <c r="H294" s="621"/>
      <c r="I294" s="623"/>
      <c r="J294" s="625"/>
      <c r="K294" s="201">
        <f>IF(AND(EXACT(C294,C292),C292&lt;&gt;0),K292+1,0)</f>
        <v>142</v>
      </c>
      <c r="L294" s="201" t="str">
        <f>IF(C294&lt;&gt;"",C294&amp;"-"&amp;K294,"")</f>
        <v/>
      </c>
      <c r="M294" s="201" t="str">
        <f t="array" ref="M294">IFERROR(IF(INDEX('Disaggregation Records'!$E$3:$E$66,MATCH(RIGHT(L294,255),RIGHT('Disaggregation Records'!$D$3:$D$66,255),0))="","",INDEX('Disaggregation Records'!$E$3:$E$66,MATCH(RIGHT(L294,255),RIGHT('Disaggregation Records'!$D$3:$D$66,255),0))),"")</f>
        <v/>
      </c>
      <c r="N294" s="18" t="str">
        <f t="array" ref="N294">IFERROR(IF(INDEX('Disaggregation Records'!$F$3:$F$66,MATCH(RIGHT(L294,255),RIGHT('Disaggregation Records'!$D$3:$D$66,255),0))="","",INDEX('Disaggregation Records'!$F$3:$F$66,MATCH(RIGHT(L294,255),RIGHT('Disaggregation Records'!$D$3:$D$66,255),0))),"")</f>
        <v/>
      </c>
      <c r="O294" s="201" t="str">
        <f t="array" ref="O294">IFERROR(IF(INDEX('Disaggregation Records'!$H$3:$H$66,MATCH(RIGHT(L294,255),RIGHT('Disaggregation Records'!$D$3:$D$66,255),0))="","",INDEX('Disaggregation Records'!$H$3:$H$66,MATCH(RIGHT(L294,255),RIGHT('Disaggregation Records'!$D$3:$D$66,255),0))),"")</f>
        <v/>
      </c>
      <c r="Q294" s="206">
        <f t="shared" ref="Q294" si="463">Q292+1</f>
        <v>1543</v>
      </c>
    </row>
    <row r="295" spans="1:17" s="206" customFormat="1" ht="20.149999999999999" customHeight="1" x14ac:dyDescent="0.35">
      <c r="A295" s="201"/>
      <c r="B295" s="614">
        <v>11.086466165413601</v>
      </c>
      <c r="C295" s="616"/>
      <c r="D295" s="618"/>
      <c r="E295" s="618"/>
      <c r="F295" s="307"/>
      <c r="G295" s="620"/>
      <c r="H295" s="622"/>
      <c r="I295" s="624"/>
      <c r="J295" s="626"/>
      <c r="K295" s="202"/>
      <c r="L295" s="202"/>
      <c r="M295" s="202"/>
      <c r="N295" s="203"/>
      <c r="O295" s="202"/>
      <c r="Q295" s="201"/>
    </row>
    <row r="296" spans="1:17" s="206" customFormat="1" ht="20.149999999999999" customHeight="1" x14ac:dyDescent="0.35">
      <c r="A296" s="201" t="str">
        <f t="shared" ca="1" si="421"/>
        <v>a1G55000001jxkVEAQ</v>
      </c>
      <c r="B296" s="613">
        <v>15</v>
      </c>
      <c r="C296" s="615" t="str">
        <f>IFERROR(VLOOKUP(B296,'Impact Indicators - Section B '!$A$9:$AC$68,29,FALSE),"")</f>
        <v/>
      </c>
      <c r="D296" s="617" t="str">
        <f t="shared" ref="D296" si="464">M296</f>
        <v/>
      </c>
      <c r="E296" s="617" t="str">
        <f t="shared" ref="E296" si="465">N296</f>
        <v/>
      </c>
      <c r="F296" s="396"/>
      <c r="G296" s="619" t="str">
        <f ca="1">IF(OR(INDIRECT("'update Helper'!E"&amp;Q296)="",F296&lt;&gt;0,F297&lt;&gt;0),IF(IFERROR((F296/F297),"")="","",(F296/F297)),INDIRECT("'update Helper'!E"&amp;Q296)/100)</f>
        <v/>
      </c>
      <c r="H296" s="621"/>
      <c r="I296" s="623"/>
      <c r="J296" s="625"/>
      <c r="K296" s="201">
        <f>IF(AND(EXACT(C296,C294),C294&lt;&gt;0),K294+1,0)</f>
        <v>143</v>
      </c>
      <c r="L296" s="201" t="str">
        <f>IF(C296&lt;&gt;"",C296&amp;"-"&amp;K296,"")</f>
        <v/>
      </c>
      <c r="M296" s="201" t="str">
        <f t="array" ref="M296">IFERROR(IF(INDEX('Disaggregation Records'!$E$3:$E$66,MATCH(RIGHT(L296,255),RIGHT('Disaggregation Records'!$D$3:$D$66,255),0))="","",INDEX('Disaggregation Records'!$E$3:$E$66,MATCH(RIGHT(L296,255),RIGHT('Disaggregation Records'!$D$3:$D$66,255),0))),"")</f>
        <v/>
      </c>
      <c r="N296" s="18" t="str">
        <f t="array" ref="N296">IFERROR(IF(INDEX('Disaggregation Records'!$F$3:$F$66,MATCH(RIGHT(L296,255),RIGHT('Disaggregation Records'!$D$3:$D$66,255),0))="","",INDEX('Disaggregation Records'!$F$3:$F$66,MATCH(RIGHT(L296,255),RIGHT('Disaggregation Records'!$D$3:$D$66,255),0))),"")</f>
        <v/>
      </c>
      <c r="O296" s="201" t="str">
        <f t="array" ref="O296">IFERROR(IF(INDEX('Disaggregation Records'!$H$3:$H$66,MATCH(RIGHT(L296,255),RIGHT('Disaggregation Records'!$D$3:$D$66,255),0))="","",INDEX('Disaggregation Records'!$H$3:$H$66,MATCH(RIGHT(L296,255),RIGHT('Disaggregation Records'!$D$3:$D$66,255),0))),"")</f>
        <v/>
      </c>
      <c r="Q296" s="206">
        <f t="shared" ref="Q296" si="466">Q294+1</f>
        <v>1544</v>
      </c>
    </row>
    <row r="297" spans="1:17" s="206" customFormat="1" ht="20.149999999999999" customHeight="1" x14ac:dyDescent="0.35">
      <c r="B297" s="614">
        <v>11.086466165413601</v>
      </c>
      <c r="C297" s="616"/>
      <c r="D297" s="618"/>
      <c r="E297" s="618"/>
      <c r="F297" s="307"/>
      <c r="G297" s="620"/>
      <c r="H297" s="622"/>
      <c r="I297" s="624"/>
      <c r="J297" s="626"/>
      <c r="K297" s="202"/>
      <c r="L297" s="202"/>
      <c r="M297" s="202"/>
      <c r="N297" s="203"/>
      <c r="O297" s="202"/>
      <c r="Q297" s="201"/>
    </row>
    <row r="298" spans="1:17" s="206" customFormat="1" ht="20.149999999999999" customHeight="1" x14ac:dyDescent="0.35">
      <c r="A298" s="201" t="str">
        <f t="shared" ref="A298" ca="1" si="467">INDIRECT("'update Helper'!C"&amp;Q298)</f>
        <v>a1G55000001jxkWEAQ</v>
      </c>
      <c r="B298" s="613">
        <v>15</v>
      </c>
      <c r="C298" s="615" t="str">
        <f>IFERROR(VLOOKUP(B298,'Impact Indicators - Section B '!$A$9:$AC$68,29,FALSE),"")</f>
        <v/>
      </c>
      <c r="D298" s="617" t="str">
        <f t="shared" ref="D298" si="468">M298</f>
        <v/>
      </c>
      <c r="E298" s="617" t="str">
        <f t="shared" ref="E298" si="469">N298</f>
        <v/>
      </c>
      <c r="F298" s="396"/>
      <c r="G298" s="619" t="str">
        <f ca="1">IF(OR(INDIRECT("'update Helper'!E"&amp;Q298)="",F298&lt;&gt;0,F299&lt;&gt;0),IF(IFERROR((F298/F299),"")="","",(F298/F299)),INDIRECT("'update Helper'!E"&amp;Q298)/100)</f>
        <v/>
      </c>
      <c r="H298" s="621"/>
      <c r="I298" s="623"/>
      <c r="J298" s="625"/>
      <c r="K298" s="201">
        <f>IF(AND(EXACT(C298,C296),C296&lt;&gt;0),K296+1,0)</f>
        <v>144</v>
      </c>
      <c r="L298" s="201" t="str">
        <f>IF(C298&lt;&gt;"",C298&amp;"-"&amp;K298,"")</f>
        <v/>
      </c>
      <c r="M298" s="201" t="str">
        <f t="array" ref="M298">IFERROR(IF(INDEX('Disaggregation Records'!$E$3:$E$66,MATCH(RIGHT(L298,255),RIGHT('Disaggregation Records'!$D$3:$D$66,255),0))="","",INDEX('Disaggregation Records'!$E$3:$E$66,MATCH(RIGHT(L298,255),RIGHT('Disaggregation Records'!$D$3:$D$66,255),0))),"")</f>
        <v/>
      </c>
      <c r="N298" s="18" t="str">
        <f t="array" ref="N298">IFERROR(IF(INDEX('Disaggregation Records'!$F$3:$F$66,MATCH(RIGHT(L298,255),RIGHT('Disaggregation Records'!$D$3:$D$66,255),0))="","",INDEX('Disaggregation Records'!$F$3:$F$66,MATCH(RIGHT(L298,255),RIGHT('Disaggregation Records'!$D$3:$D$66,255),0))),"")</f>
        <v/>
      </c>
      <c r="O298" s="201" t="str">
        <f t="array" ref="O298">IFERROR(IF(INDEX('Disaggregation Records'!$H$3:$H$66,MATCH(RIGHT(L298,255),RIGHT('Disaggregation Records'!$D$3:$D$66,255),0))="","",INDEX('Disaggregation Records'!$H$3:$H$66,MATCH(RIGHT(L298,255),RIGHT('Disaggregation Records'!$D$3:$D$66,255),0))),"")</f>
        <v/>
      </c>
      <c r="Q298" s="206">
        <f t="shared" ref="Q298" si="470">Q296+1</f>
        <v>1545</v>
      </c>
    </row>
    <row r="299" spans="1:17" s="206" customFormat="1" ht="20.149999999999999" customHeight="1" x14ac:dyDescent="0.35">
      <c r="A299" s="201"/>
      <c r="B299" s="614">
        <v>11.086466165413601</v>
      </c>
      <c r="C299" s="616"/>
      <c r="D299" s="618"/>
      <c r="E299" s="618"/>
      <c r="F299" s="307"/>
      <c r="G299" s="620"/>
      <c r="H299" s="622"/>
      <c r="I299" s="624"/>
      <c r="J299" s="626"/>
      <c r="K299" s="202"/>
      <c r="L299" s="202"/>
      <c r="M299" s="202"/>
      <c r="N299" s="203"/>
      <c r="O299" s="202"/>
      <c r="Q299" s="201"/>
    </row>
    <row r="300" spans="1:17" s="206" customFormat="1" ht="20.149999999999999" customHeight="1" x14ac:dyDescent="0.35">
      <c r="A300" s="201" t="str">
        <f t="shared" ca="1" si="421"/>
        <v>a1G55000001jxkXEAQ</v>
      </c>
      <c r="B300" s="613">
        <v>15</v>
      </c>
      <c r="C300" s="615" t="str">
        <f>IFERROR(VLOOKUP(B300,'Impact Indicators - Section B '!$A$9:$AC$68,29,FALSE),"")</f>
        <v/>
      </c>
      <c r="D300" s="617" t="str">
        <f t="shared" ref="D300" si="471">M300</f>
        <v/>
      </c>
      <c r="E300" s="617" t="str">
        <f t="shared" ref="E300" si="472">N300</f>
        <v/>
      </c>
      <c r="F300" s="396"/>
      <c r="G300" s="619" t="str">
        <f ca="1">IF(OR(INDIRECT("'update Helper'!E"&amp;Q300)="",F300&lt;&gt;0,F301&lt;&gt;0),IF(IFERROR((F300/F301),"")="","",(F300/F301)),INDIRECT("'update Helper'!E"&amp;Q300)/100)</f>
        <v/>
      </c>
      <c r="H300" s="621"/>
      <c r="I300" s="623"/>
      <c r="J300" s="625"/>
      <c r="K300" s="201">
        <f>IF(AND(EXACT(C300,C298),C298&lt;&gt;0),K298+1,0)</f>
        <v>145</v>
      </c>
      <c r="L300" s="201" t="str">
        <f>IF(C300&lt;&gt;"",C300&amp;"-"&amp;K300,"")</f>
        <v/>
      </c>
      <c r="M300" s="201" t="str">
        <f t="array" ref="M300">IFERROR(IF(INDEX('Disaggregation Records'!$E$3:$E$66,MATCH(RIGHT(L300,255),RIGHT('Disaggregation Records'!$D$3:$D$66,255),0))="","",INDEX('Disaggregation Records'!$E$3:$E$66,MATCH(RIGHT(L300,255),RIGHT('Disaggregation Records'!$D$3:$D$66,255),0))),"")</f>
        <v/>
      </c>
      <c r="N300" s="18" t="str">
        <f t="array" ref="N300">IFERROR(IF(INDEX('Disaggregation Records'!$F$3:$F$66,MATCH(RIGHT(L300,255),RIGHT('Disaggregation Records'!$D$3:$D$66,255),0))="","",INDEX('Disaggregation Records'!$F$3:$F$66,MATCH(RIGHT(L300,255),RIGHT('Disaggregation Records'!$D$3:$D$66,255),0))),"")</f>
        <v/>
      </c>
      <c r="O300" s="201" t="str">
        <f t="array" ref="O300">IFERROR(IF(INDEX('Disaggregation Records'!$H$3:$H$66,MATCH(RIGHT(L300,255),RIGHT('Disaggregation Records'!$D$3:$D$66,255),0))="","",INDEX('Disaggregation Records'!$H$3:$H$66,MATCH(RIGHT(L300,255),RIGHT('Disaggregation Records'!$D$3:$D$66,255),0))),"")</f>
        <v/>
      </c>
      <c r="Q300" s="206">
        <f t="shared" ref="Q300" si="473">Q298+1</f>
        <v>1546</v>
      </c>
    </row>
    <row r="301" spans="1:17" s="206" customFormat="1" ht="20.149999999999999" customHeight="1" x14ac:dyDescent="0.35">
      <c r="B301" s="614">
        <v>11.086466165413601</v>
      </c>
      <c r="C301" s="616"/>
      <c r="D301" s="618"/>
      <c r="E301" s="618"/>
      <c r="F301" s="307"/>
      <c r="G301" s="620"/>
      <c r="H301" s="622"/>
      <c r="I301" s="624"/>
      <c r="J301" s="626"/>
      <c r="K301" s="202"/>
      <c r="L301" s="202"/>
      <c r="M301" s="202"/>
      <c r="N301" s="203"/>
      <c r="O301" s="202"/>
      <c r="Q301" s="201"/>
    </row>
    <row r="302" spans="1:17" s="206" customFormat="1" ht="20.149999999999999" customHeight="1" x14ac:dyDescent="0.35">
      <c r="A302" s="201" t="str">
        <f t="shared" ref="A302" ca="1" si="474">INDIRECT("'update Helper'!C"&amp;Q302)</f>
        <v>a1G55000001jxkYEAQ</v>
      </c>
      <c r="B302" s="613">
        <v>15</v>
      </c>
      <c r="C302" s="615" t="str">
        <f>IFERROR(VLOOKUP(B302,'Impact Indicators - Section B '!$A$9:$AC$68,29,FALSE),"")</f>
        <v/>
      </c>
      <c r="D302" s="617" t="str">
        <f t="shared" ref="D302" si="475">M302</f>
        <v/>
      </c>
      <c r="E302" s="617" t="str">
        <f t="shared" ref="E302" si="476">N302</f>
        <v/>
      </c>
      <c r="F302" s="396"/>
      <c r="G302" s="619" t="str">
        <f ca="1">IF(OR(INDIRECT("'update Helper'!E"&amp;Q302)="",F302&lt;&gt;0,F303&lt;&gt;0),IF(IFERROR((F302/F303),"")="","",(F302/F303)),INDIRECT("'update Helper'!E"&amp;Q302)/100)</f>
        <v/>
      </c>
      <c r="H302" s="621"/>
      <c r="I302" s="623"/>
      <c r="J302" s="625"/>
      <c r="K302" s="201">
        <f>IF(AND(EXACT(C302,C300),C300&lt;&gt;0),K300+1,0)</f>
        <v>146</v>
      </c>
      <c r="L302" s="201" t="str">
        <f>IF(C302&lt;&gt;"",C302&amp;"-"&amp;K302,"")</f>
        <v/>
      </c>
      <c r="M302" s="201" t="str">
        <f t="array" ref="M302">IFERROR(IF(INDEX('Disaggregation Records'!$E$3:$E$66,MATCH(RIGHT(L302,255),RIGHT('Disaggregation Records'!$D$3:$D$66,255),0))="","",INDEX('Disaggregation Records'!$E$3:$E$66,MATCH(RIGHT(L302,255),RIGHT('Disaggregation Records'!$D$3:$D$66,255),0))),"")</f>
        <v/>
      </c>
      <c r="N302" s="18" t="str">
        <f t="array" ref="N302">IFERROR(IF(INDEX('Disaggregation Records'!$F$3:$F$66,MATCH(RIGHT(L302,255),RIGHT('Disaggregation Records'!$D$3:$D$66,255),0))="","",INDEX('Disaggregation Records'!$F$3:$F$66,MATCH(RIGHT(L302,255),RIGHT('Disaggregation Records'!$D$3:$D$66,255),0))),"")</f>
        <v/>
      </c>
      <c r="O302" s="201" t="str">
        <f t="array" ref="O302">IFERROR(IF(INDEX('Disaggregation Records'!$H$3:$H$66,MATCH(RIGHT(L302,255),RIGHT('Disaggregation Records'!$D$3:$D$66,255),0))="","",INDEX('Disaggregation Records'!$H$3:$H$66,MATCH(RIGHT(L302,255),RIGHT('Disaggregation Records'!$D$3:$D$66,255),0))),"")</f>
        <v/>
      </c>
      <c r="Q302" s="206">
        <f t="shared" ref="Q302" si="477">Q300+1</f>
        <v>1547</v>
      </c>
    </row>
    <row r="303" spans="1:17" s="206" customFormat="1" ht="20.149999999999999" customHeight="1" x14ac:dyDescent="0.35">
      <c r="A303" s="201"/>
      <c r="B303" s="614">
        <v>11.086466165413601</v>
      </c>
      <c r="C303" s="616"/>
      <c r="D303" s="618"/>
      <c r="E303" s="618"/>
      <c r="F303" s="307"/>
      <c r="G303" s="620"/>
      <c r="H303" s="622"/>
      <c r="I303" s="624"/>
      <c r="J303" s="626"/>
      <c r="K303" s="202"/>
      <c r="L303" s="202"/>
      <c r="M303" s="202"/>
      <c r="N303" s="203"/>
      <c r="O303" s="202"/>
      <c r="Q303" s="201"/>
    </row>
    <row r="304" spans="1:17" s="206" customFormat="1" ht="20.149999999999999" customHeight="1" x14ac:dyDescent="0.35">
      <c r="A304" s="201" t="str">
        <f t="shared" ca="1" si="421"/>
        <v>a1G55000001jxkZEAQ</v>
      </c>
      <c r="B304" s="613">
        <v>15</v>
      </c>
      <c r="C304" s="615" t="str">
        <f>IFERROR(VLOOKUP(B304,'Impact Indicators - Section B '!$A$9:$AC$68,29,FALSE),"")</f>
        <v/>
      </c>
      <c r="D304" s="617" t="str">
        <f t="shared" ref="D304" si="478">M304</f>
        <v/>
      </c>
      <c r="E304" s="617" t="str">
        <f t="shared" ref="E304" si="479">N304</f>
        <v/>
      </c>
      <c r="F304" s="396"/>
      <c r="G304" s="619" t="str">
        <f ca="1">IF(OR(INDIRECT("'update Helper'!E"&amp;Q304)="",F304&lt;&gt;0,F305&lt;&gt;0),IF(IFERROR((F304/F305),"")="","",(F304/F305)),INDIRECT("'update Helper'!E"&amp;Q304)/100)</f>
        <v/>
      </c>
      <c r="H304" s="621"/>
      <c r="I304" s="623"/>
      <c r="J304" s="625"/>
      <c r="K304" s="201">
        <f>IF(AND(EXACT(C304,C302),C302&lt;&gt;0),K302+1,0)</f>
        <v>147</v>
      </c>
      <c r="L304" s="201" t="str">
        <f>IF(C304&lt;&gt;"",C304&amp;"-"&amp;K304,"")</f>
        <v/>
      </c>
      <c r="M304" s="201" t="str">
        <f t="array" ref="M304">IFERROR(IF(INDEX('Disaggregation Records'!$E$3:$E$66,MATCH(RIGHT(L304,255),RIGHT('Disaggregation Records'!$D$3:$D$66,255),0))="","",INDEX('Disaggregation Records'!$E$3:$E$66,MATCH(RIGHT(L304,255),RIGHT('Disaggregation Records'!$D$3:$D$66,255),0))),"")</f>
        <v/>
      </c>
      <c r="N304" s="18" t="str">
        <f t="array" ref="N304">IFERROR(IF(INDEX('Disaggregation Records'!$F$3:$F$66,MATCH(RIGHT(L304,255),RIGHT('Disaggregation Records'!$D$3:$D$66,255),0))="","",INDEX('Disaggregation Records'!$F$3:$F$66,MATCH(RIGHT(L304,255),RIGHT('Disaggregation Records'!$D$3:$D$66,255),0))),"")</f>
        <v/>
      </c>
      <c r="O304" s="201" t="str">
        <f t="array" ref="O304">IFERROR(IF(INDEX('Disaggregation Records'!$H$3:$H$66,MATCH(RIGHT(L304,255),RIGHT('Disaggregation Records'!$D$3:$D$66,255),0))="","",INDEX('Disaggregation Records'!$H$3:$H$66,MATCH(RIGHT(L304,255),RIGHT('Disaggregation Records'!$D$3:$D$66,255),0))),"")</f>
        <v/>
      </c>
      <c r="Q304" s="206">
        <f t="shared" ref="Q304" si="480">Q302+1</f>
        <v>1548</v>
      </c>
    </row>
    <row r="305" spans="1:17" s="206" customFormat="1" ht="20.149999999999999" customHeight="1" x14ac:dyDescent="0.35">
      <c r="B305" s="614">
        <v>11.086466165413601</v>
      </c>
      <c r="C305" s="616"/>
      <c r="D305" s="618"/>
      <c r="E305" s="618"/>
      <c r="F305" s="307"/>
      <c r="G305" s="620"/>
      <c r="H305" s="622"/>
      <c r="I305" s="624"/>
      <c r="J305" s="626"/>
      <c r="K305" s="202"/>
      <c r="L305" s="202"/>
      <c r="M305" s="202"/>
      <c r="N305" s="203"/>
      <c r="O305" s="202"/>
      <c r="Q305" s="201"/>
    </row>
    <row r="306" spans="1:17" s="206" customFormat="1" ht="20.149999999999999" customHeight="1" x14ac:dyDescent="0.35">
      <c r="A306" s="201" t="str">
        <f t="shared" ref="A306" ca="1" si="481">INDIRECT("'update Helper'!C"&amp;Q306)</f>
        <v>a1G55000001jxkaEAA</v>
      </c>
      <c r="B306" s="613">
        <v>15</v>
      </c>
      <c r="C306" s="615" t="str">
        <f>IFERROR(VLOOKUP(B306,'Impact Indicators - Section B '!$A$9:$AC$68,29,FALSE),"")</f>
        <v/>
      </c>
      <c r="D306" s="617" t="str">
        <f t="shared" ref="D306" si="482">M306</f>
        <v/>
      </c>
      <c r="E306" s="617" t="str">
        <f t="shared" ref="E306" si="483">N306</f>
        <v/>
      </c>
      <c r="F306" s="396"/>
      <c r="G306" s="619" t="str">
        <f ca="1">IF(OR(INDIRECT("'update Helper'!E"&amp;Q306)="",F306&lt;&gt;0,F307&lt;&gt;0),IF(IFERROR((F306/F307),"")="","",(F306/F307)),INDIRECT("'update Helper'!E"&amp;Q306)/100)</f>
        <v/>
      </c>
      <c r="H306" s="621"/>
      <c r="I306" s="623"/>
      <c r="J306" s="625"/>
      <c r="K306" s="201">
        <f>IF(AND(EXACT(C306,C304),C304&lt;&gt;0),K304+1,0)</f>
        <v>148</v>
      </c>
      <c r="L306" s="201" t="str">
        <f>IF(C306&lt;&gt;"",C306&amp;"-"&amp;K306,"")</f>
        <v/>
      </c>
      <c r="M306" s="201" t="str">
        <f t="array" ref="M306">IFERROR(IF(INDEX('Disaggregation Records'!$E$3:$E$66,MATCH(RIGHT(L306,255),RIGHT('Disaggregation Records'!$D$3:$D$66,255),0))="","",INDEX('Disaggregation Records'!$E$3:$E$66,MATCH(RIGHT(L306,255),RIGHT('Disaggregation Records'!$D$3:$D$66,255),0))),"")</f>
        <v/>
      </c>
      <c r="N306" s="18" t="str">
        <f t="array" ref="N306">IFERROR(IF(INDEX('Disaggregation Records'!$F$3:$F$66,MATCH(RIGHT(L306,255),RIGHT('Disaggregation Records'!$D$3:$D$66,255),0))="","",INDEX('Disaggregation Records'!$F$3:$F$66,MATCH(RIGHT(L306,255),RIGHT('Disaggregation Records'!$D$3:$D$66,255),0))),"")</f>
        <v/>
      </c>
      <c r="O306" s="201" t="str">
        <f t="array" ref="O306">IFERROR(IF(INDEX('Disaggregation Records'!$H$3:$H$66,MATCH(RIGHT(L306,255),RIGHT('Disaggregation Records'!$D$3:$D$66,255),0))="","",INDEX('Disaggregation Records'!$H$3:$H$66,MATCH(RIGHT(L306,255),RIGHT('Disaggregation Records'!$D$3:$D$66,255),0))),"")</f>
        <v/>
      </c>
      <c r="Q306" s="206">
        <f t="shared" ref="Q306" si="484">Q304+1</f>
        <v>1549</v>
      </c>
    </row>
    <row r="307" spans="1:17" s="206" customFormat="1" ht="20.149999999999999" customHeight="1" x14ac:dyDescent="0.35">
      <c r="A307" s="201"/>
      <c r="B307" s="614">
        <v>11.086466165413601</v>
      </c>
      <c r="C307" s="616"/>
      <c r="D307" s="618"/>
      <c r="E307" s="618"/>
      <c r="F307" s="307"/>
      <c r="G307" s="620"/>
      <c r="H307" s="622"/>
      <c r="I307" s="624"/>
      <c r="J307" s="626"/>
      <c r="K307" s="202"/>
      <c r="L307" s="202"/>
      <c r="M307" s="202"/>
      <c r="N307" s="203"/>
      <c r="O307" s="202"/>
      <c r="Q307" s="201"/>
    </row>
    <row r="308" spans="1:17" s="206" customFormat="1" ht="20.149999999999999" customHeight="1" x14ac:dyDescent="0.35">
      <c r="A308" s="201" t="str">
        <f t="shared" ca="1" si="421"/>
        <v>a1G55000001jxkbEAA</v>
      </c>
      <c r="B308" s="613">
        <v>15</v>
      </c>
      <c r="C308" s="615" t="str">
        <f>IFERROR(VLOOKUP(B308,'Impact Indicators - Section B '!$A$9:$AC$68,29,FALSE),"")</f>
        <v/>
      </c>
      <c r="D308" s="617" t="str">
        <f t="shared" ref="D308" si="485">M308</f>
        <v/>
      </c>
      <c r="E308" s="617" t="str">
        <f t="shared" ref="E308" si="486">N308</f>
        <v/>
      </c>
      <c r="F308" s="396"/>
      <c r="G308" s="619" t="str">
        <f ca="1">IF(OR(INDIRECT("'update Helper'!E"&amp;Q308)="",F308&lt;&gt;0,F309&lt;&gt;0),IF(IFERROR((F308/F309),"")="","",(F308/F309)),INDIRECT("'update Helper'!E"&amp;Q308)/100)</f>
        <v/>
      </c>
      <c r="H308" s="621"/>
      <c r="I308" s="623"/>
      <c r="J308" s="625"/>
      <c r="K308" s="201">
        <f>IF(AND(EXACT(C308,C306),C306&lt;&gt;0),K306+1,0)</f>
        <v>149</v>
      </c>
      <c r="L308" s="201" t="str">
        <f>IF(C308&lt;&gt;"",C308&amp;"-"&amp;K308,"")</f>
        <v/>
      </c>
      <c r="M308" s="201" t="str">
        <f t="array" ref="M308">IFERROR(IF(INDEX('Disaggregation Records'!$E$3:$E$66,MATCH(RIGHT(L308,255),RIGHT('Disaggregation Records'!$D$3:$D$66,255),0))="","",INDEX('Disaggregation Records'!$E$3:$E$66,MATCH(RIGHT(L308,255),RIGHT('Disaggregation Records'!$D$3:$D$66,255),0))),"")</f>
        <v/>
      </c>
      <c r="N308" s="18" t="str">
        <f t="array" ref="N308">IFERROR(IF(INDEX('Disaggregation Records'!$F$3:$F$66,MATCH(RIGHT(L308,255),RIGHT('Disaggregation Records'!$D$3:$D$66,255),0))="","",INDEX('Disaggregation Records'!$F$3:$F$66,MATCH(RIGHT(L308,255),RIGHT('Disaggregation Records'!$D$3:$D$66,255),0))),"")</f>
        <v/>
      </c>
      <c r="O308" s="201" t="str">
        <f t="array" ref="O308">IFERROR(IF(INDEX('Disaggregation Records'!$H$3:$H$66,MATCH(RIGHT(L308,255),RIGHT('Disaggregation Records'!$D$3:$D$66,255),0))="","",INDEX('Disaggregation Records'!$H$3:$H$66,MATCH(RIGHT(L308,255),RIGHT('Disaggregation Records'!$D$3:$D$66,255),0))),"")</f>
        <v/>
      </c>
      <c r="Q308" s="206">
        <f t="shared" ref="Q308" si="487">Q306+1</f>
        <v>1550</v>
      </c>
    </row>
    <row r="309" spans="1:17" s="206" customFormat="1" ht="20.149999999999999" customHeight="1" x14ac:dyDescent="0.35">
      <c r="B309" s="614">
        <v>11.086466165413601</v>
      </c>
      <c r="C309" s="616"/>
      <c r="D309" s="618"/>
      <c r="E309" s="618"/>
      <c r="F309" s="307"/>
      <c r="G309" s="620"/>
      <c r="H309" s="622"/>
      <c r="I309" s="624"/>
      <c r="J309" s="626"/>
      <c r="K309" s="202"/>
      <c r="L309" s="202"/>
      <c r="M309" s="202"/>
      <c r="N309" s="203"/>
      <c r="O309" s="202"/>
      <c r="Q309" s="201"/>
    </row>
    <row r="310" spans="1:17" s="206" customFormat="1" ht="20.149999999999999" customHeight="1" x14ac:dyDescent="0.35">
      <c r="B310" s="261"/>
      <c r="C310" s="261"/>
      <c r="D310" s="261"/>
      <c r="E310" s="261"/>
      <c r="F310" s="186"/>
      <c r="G310" s="185"/>
      <c r="H310" s="185"/>
      <c r="I310" s="185"/>
      <c r="J310" s="185"/>
      <c r="N310" s="22"/>
    </row>
    <row r="311" spans="1:17" s="171" customFormat="1" ht="20.149999999999999" customHeight="1" x14ac:dyDescent="0.35">
      <c r="A311" s="206"/>
      <c r="B311" s="261"/>
      <c r="C311" s="261"/>
      <c r="D311" s="261"/>
      <c r="E311" s="261"/>
      <c r="F311" s="186"/>
      <c r="G311" s="185"/>
      <c r="H311" s="185"/>
      <c r="I311" s="185"/>
      <c r="J311" s="185"/>
      <c r="K311" s="206"/>
      <c r="L311" s="206"/>
      <c r="M311" s="206"/>
      <c r="N311" s="22"/>
      <c r="O311" s="206"/>
      <c r="P311" s="206"/>
      <c r="Q311" s="206"/>
    </row>
    <row r="312" spans="1:17" s="171" customFormat="1" ht="20.149999999999999" customHeight="1" x14ac:dyDescent="0.35">
      <c r="A312" s="206"/>
      <c r="B312" s="261"/>
      <c r="C312" s="261"/>
      <c r="D312" s="261"/>
      <c r="E312" s="261"/>
      <c r="F312" s="186"/>
      <c r="G312" s="185"/>
      <c r="H312" s="185"/>
      <c r="I312" s="185"/>
      <c r="J312" s="185"/>
      <c r="K312" s="206"/>
      <c r="L312" s="206"/>
      <c r="M312" s="206"/>
      <c r="N312" s="22"/>
      <c r="O312" s="206"/>
      <c r="P312" s="206"/>
      <c r="Q312" s="206"/>
    </row>
    <row r="313" spans="1:17" s="171" customFormat="1" x14ac:dyDescent="0.35">
      <c r="A313" s="206"/>
      <c r="B313" s="261"/>
      <c r="C313" s="262"/>
      <c r="D313" s="262"/>
      <c r="E313" s="262"/>
      <c r="F313" s="206"/>
      <c r="G313" s="206"/>
      <c r="H313" s="206"/>
      <c r="I313" s="206"/>
      <c r="J313" s="206"/>
      <c r="K313" s="206"/>
      <c r="L313" s="206"/>
      <c r="M313" s="206"/>
      <c r="N313" s="206"/>
      <c r="O313" s="206"/>
      <c r="P313" s="206"/>
      <c r="Q313" s="206"/>
    </row>
    <row r="314" spans="1:17" ht="16.399999999999999" customHeight="1" x14ac:dyDescent="0.35">
      <c r="B314" s="631" t="s">
        <v>276</v>
      </c>
      <c r="C314" s="632"/>
      <c r="D314" s="632"/>
      <c r="E314" s="632"/>
      <c r="F314" s="632"/>
      <c r="G314" s="632"/>
      <c r="H314" s="632"/>
      <c r="I314" s="632"/>
      <c r="J314" s="632"/>
      <c r="K314" s="253"/>
      <c r="L314" s="253"/>
      <c r="M314" s="253"/>
      <c r="N314" s="253"/>
      <c r="O314" s="253"/>
      <c r="P314" s="253"/>
      <c r="Q314" s="253"/>
    </row>
    <row r="315" spans="1:17" ht="45" customHeight="1" x14ac:dyDescent="0.35">
      <c r="B315" s="255" t="s">
        <v>22</v>
      </c>
      <c r="C315" s="255" t="s">
        <v>97</v>
      </c>
      <c r="D315" s="255" t="s">
        <v>34</v>
      </c>
      <c r="E315" s="255" t="s">
        <v>27</v>
      </c>
      <c r="F315" s="255" t="s">
        <v>440</v>
      </c>
      <c r="G315" s="255" t="s">
        <v>4</v>
      </c>
      <c r="H315" s="255" t="s">
        <v>29</v>
      </c>
      <c r="I315" s="255" t="s">
        <v>18</v>
      </c>
      <c r="J315" s="255" t="s">
        <v>9</v>
      </c>
      <c r="K315" s="253"/>
      <c r="L315" s="253"/>
      <c r="M315" s="253"/>
      <c r="N315" s="253"/>
      <c r="O315" s="253"/>
      <c r="P315" s="253"/>
      <c r="Q315" s="253"/>
    </row>
    <row r="316" spans="1:17" s="201" customFormat="1" ht="20.149999999999999" customHeight="1" x14ac:dyDescent="0.35">
      <c r="A316" s="201" t="str">
        <f ca="1">INDIRECT("'update Helper'!C"&amp;Q316)</f>
        <v>a1V550000030FwsEAE</v>
      </c>
      <c r="B316" s="613">
        <v>1</v>
      </c>
      <c r="C316" s="615" t="str">
        <f>IFERROR(VLOOKUP(B316,'Outcome Indicators - Section C '!$A$9:$AC$70,29,FALSE),"")</f>
        <v/>
      </c>
      <c r="D316" s="617" t="str">
        <f>M316</f>
        <v/>
      </c>
      <c r="E316" s="617" t="str">
        <f>N316</f>
        <v/>
      </c>
      <c r="F316" s="396"/>
      <c r="G316" s="619" t="str">
        <f ca="1">IF(OR(INDIRECT("'update Helper'!E"&amp;Q316)="",F316&lt;&gt;0,F317&lt;&gt;0),IF(IFERROR((F316/F317),"")="","",(F316/F317)),INDIRECT("'update Helper'!E"&amp;Q316)/100)</f>
        <v/>
      </c>
      <c r="H316" s="621"/>
      <c r="I316" s="623"/>
      <c r="J316" s="625"/>
      <c r="K316" s="201">
        <f>IF(AND(EXACT(C316,C314),C314&lt;&gt;0),K314+1,0)</f>
        <v>0</v>
      </c>
      <c r="L316" s="201" t="str">
        <f>IF(C316&lt;&gt;"",C316&amp;"-"&amp;K316,"")</f>
        <v/>
      </c>
      <c r="M316" s="201" t="str">
        <f t="array" ref="M316">IFERROR(IF(INDEX('Disaggregation Records'!$E$69:$E$152,MATCH(RIGHT(L316,255),RIGHT('Disaggregation Records'!$D$69:$D$152,255),0))="","",INDEX('Disaggregation Records'!$E$69:$E$152,MATCH(RIGHT(L316,255),RIGHT('Disaggregation Records'!$D$69:$D$152,255),0))),"")</f>
        <v/>
      </c>
      <c r="N316" s="201" t="str">
        <f t="array" ref="N316">IFERROR(IF(INDEX('Disaggregation Records'!$F$69:$F$152,MATCH(RIGHT(L316,255),RIGHT('Disaggregation Records'!$D$69:$D$152,255),0))="","",INDEX('Disaggregation Records'!$F$69:$F$152,MATCH(RIGHT(L316,255),RIGHT('Disaggregation Records'!$D$69:$D$152,255),0))),"")</f>
        <v/>
      </c>
      <c r="O316" s="201" t="str">
        <f t="array" ref="O316">IFERROR(IF(INDEX('Disaggregation Records'!$H$69:$H$152,MATCH(RIGHT(L316,255),RIGHT('Disaggregation Records'!$D$69:$D$152,255),0))="","",INDEX('Disaggregation Records'!$H$69:$H$152,MATCH(RIGHT(L316,255),RIGHT('Disaggregation Records'!$D$69:$D$152,255),0))),"")</f>
        <v/>
      </c>
      <c r="Q316" s="201">
        <f>ROW(Outcome_Indicator_Disaggregation)+3</f>
        <v>1097</v>
      </c>
    </row>
    <row r="317" spans="1:17" s="201" customFormat="1" ht="20.149999999999999" customHeight="1" x14ac:dyDescent="0.35">
      <c r="B317" s="614"/>
      <c r="C317" s="616"/>
      <c r="D317" s="618"/>
      <c r="E317" s="618"/>
      <c r="F317" s="307"/>
      <c r="G317" s="620"/>
      <c r="H317" s="622"/>
      <c r="I317" s="624"/>
      <c r="J317" s="626"/>
    </row>
    <row r="318" spans="1:17" ht="20.149999999999999" customHeight="1" x14ac:dyDescent="0.35">
      <c r="A318" s="201" t="str">
        <f ca="1">INDIRECT("'update Helper'!C"&amp;Q318)</f>
        <v>a1V550000030FwtEAE</v>
      </c>
      <c r="B318" s="613">
        <v>1</v>
      </c>
      <c r="C318" s="615" t="str">
        <f>IFERROR(VLOOKUP(B318,'Outcome Indicators - Section C '!$A$9:$AC$70,29,FALSE),"")</f>
        <v/>
      </c>
      <c r="D318" s="617" t="str">
        <f>M318</f>
        <v/>
      </c>
      <c r="E318" s="617" t="str">
        <f>N318</f>
        <v/>
      </c>
      <c r="F318" s="396"/>
      <c r="G318" s="619" t="str">
        <f ca="1">IF(OR(INDIRECT("'update Helper'!E"&amp;Q318)="",F318&lt;&gt;0,F319&lt;&gt;0),IF(IFERROR((F318/F319),"")="","",(F318/F319)),INDIRECT("'update Helper'!E"&amp;Q318)/100)</f>
        <v/>
      </c>
      <c r="H318" s="621"/>
      <c r="I318" s="623"/>
      <c r="J318" s="625"/>
      <c r="K318" s="201">
        <f>IF(AND(EXACT(C318,C316),C316&lt;&gt;0),K316+1,0)</f>
        <v>1</v>
      </c>
      <c r="L318" s="201" t="str">
        <f>IF(C318&lt;&gt;"",C318&amp;"-"&amp;K318,"")</f>
        <v/>
      </c>
      <c r="M318" s="201" t="str">
        <f t="array" ref="M318">IFERROR(IF(INDEX('Disaggregation Records'!$E$69:$E$152,MATCH(RIGHT(L318,255),RIGHT('Disaggregation Records'!$D$69:$D$152,255),0))="","",INDEX('Disaggregation Records'!$E$69:$E$152,MATCH(RIGHT(L318,255),RIGHT('Disaggregation Records'!$D$69:$D$152,255),0))),"")</f>
        <v/>
      </c>
      <c r="N318" s="201" t="str">
        <f t="array" ref="N318">IFERROR(IF(INDEX('Disaggregation Records'!$F$69:$F$152,MATCH(RIGHT(L318,255),RIGHT('Disaggregation Records'!$D$69:$D$152,255),0))="","",INDEX('Disaggregation Records'!$F$69:$F$152,MATCH(RIGHT(L318,255),RIGHT('Disaggregation Records'!$D$69:$D$152,255),0))),"")</f>
        <v/>
      </c>
      <c r="O318" s="201" t="str">
        <f t="array" ref="O318">IFERROR(IF(INDEX('Disaggregation Records'!$H$69:$H$152,MATCH(RIGHT(L318,255),RIGHT('Disaggregation Records'!$D$69:$D$152,255),0))="","",INDEX('Disaggregation Records'!$H$69:$H$152,MATCH(RIGHT(L318,255),RIGHT('Disaggregation Records'!$D$69:$D$152,255),0))),"")</f>
        <v/>
      </c>
      <c r="P318" s="201"/>
      <c r="Q318">
        <f>Q316+1</f>
        <v>1098</v>
      </c>
    </row>
    <row r="319" spans="1:17" s="219" customFormat="1" ht="20.149999999999999" customHeight="1" x14ac:dyDescent="0.35">
      <c r="A319" s="253"/>
      <c r="B319" s="614"/>
      <c r="C319" s="616"/>
      <c r="D319" s="618"/>
      <c r="E319" s="618"/>
      <c r="F319" s="307"/>
      <c r="G319" s="620"/>
      <c r="H319" s="622"/>
      <c r="I319" s="624"/>
      <c r="J319" s="626"/>
      <c r="K319" s="201"/>
      <c r="L319" s="201"/>
      <c r="M319" s="201"/>
      <c r="N319" s="201"/>
      <c r="O319" s="201"/>
      <c r="P319" s="201"/>
    </row>
    <row r="320" spans="1:17" s="219" customFormat="1" ht="20.149999999999999" customHeight="1" x14ac:dyDescent="0.35">
      <c r="A320" s="201" t="str">
        <f t="shared" ref="A320" ca="1" si="488">INDIRECT("'update Helper'!C"&amp;Q320)</f>
        <v>a1V550000030FwuEAE</v>
      </c>
      <c r="B320" s="613">
        <v>1</v>
      </c>
      <c r="C320" s="615" t="str">
        <f>IFERROR(VLOOKUP(B320,'Outcome Indicators - Section C '!$A$9:$AC$70,29,FALSE),"")</f>
        <v/>
      </c>
      <c r="D320" s="617" t="str">
        <f>M320</f>
        <v/>
      </c>
      <c r="E320" s="617" t="str">
        <f>N320</f>
        <v/>
      </c>
      <c r="F320" s="396"/>
      <c r="G320" s="619" t="str">
        <f ca="1">IF(OR(INDIRECT("'update Helper'!E"&amp;Q320)="",F320&lt;&gt;0,F321&lt;&gt;0),IF(IFERROR((F320/F321),"")="","",(F320/F321)),INDIRECT("'update Helper'!E"&amp;Q320)/100)</f>
        <v/>
      </c>
      <c r="H320" s="621"/>
      <c r="I320" s="623"/>
      <c r="J320" s="625"/>
      <c r="K320" s="201">
        <f>IF(AND(EXACT(C320,C318),C318&lt;&gt;0),K318+1,0)</f>
        <v>2</v>
      </c>
      <c r="L320" s="201" t="str">
        <f>IF(C320&lt;&gt;"",C320&amp;"-"&amp;K320,"")</f>
        <v/>
      </c>
      <c r="M320" s="201" t="str">
        <f t="array" ref="M320">IFERROR(IF(INDEX('Disaggregation Records'!$E$69:$E$152,MATCH(RIGHT(L320,255),RIGHT('Disaggregation Records'!$D$69:$D$152,255),0))="","",INDEX('Disaggregation Records'!$E$69:$E$152,MATCH(RIGHT(L320,255),RIGHT('Disaggregation Records'!$D$69:$D$152,255),0))),"")</f>
        <v/>
      </c>
      <c r="N320" s="201" t="str">
        <f t="array" ref="N320">IFERROR(IF(INDEX('Disaggregation Records'!$F$69:$F$152,MATCH(RIGHT(L320,255),RIGHT('Disaggregation Records'!$D$69:$D$152,255),0))="","",INDEX('Disaggregation Records'!$F$69:$F$152,MATCH(RIGHT(L320,255),RIGHT('Disaggregation Records'!$D$69:$D$152,255),0))),"")</f>
        <v/>
      </c>
      <c r="O320" s="201" t="str">
        <f t="array" ref="O320">IFERROR(IF(INDEX('Disaggregation Records'!$H$69:$H$152,MATCH(RIGHT(L320,255),RIGHT('Disaggregation Records'!$D$69:$D$152,255),0))="","",INDEX('Disaggregation Records'!$H$69:$H$152,MATCH(RIGHT(L320,255),RIGHT('Disaggregation Records'!$D$69:$D$152,255),0))),"")</f>
        <v/>
      </c>
      <c r="P320" s="201"/>
      <c r="Q320" s="253">
        <f t="shared" ref="Q320" si="489">Q318+1</f>
        <v>1099</v>
      </c>
    </row>
    <row r="321" spans="1:17" s="219" customFormat="1" ht="20.149999999999999" customHeight="1" x14ac:dyDescent="0.35">
      <c r="A321" s="201"/>
      <c r="B321" s="614"/>
      <c r="C321" s="616"/>
      <c r="D321" s="618"/>
      <c r="E321" s="618"/>
      <c r="F321" s="307"/>
      <c r="G321" s="620"/>
      <c r="H321" s="622"/>
      <c r="I321" s="624"/>
      <c r="J321" s="626"/>
      <c r="K321" s="201"/>
      <c r="L321" s="201"/>
      <c r="M321" s="201"/>
      <c r="N321" s="201"/>
      <c r="O321" s="201"/>
      <c r="P321" s="201"/>
      <c r="Q321" s="253"/>
    </row>
    <row r="322" spans="1:17" s="219" customFormat="1" ht="20.149999999999999" customHeight="1" x14ac:dyDescent="0.35">
      <c r="A322" s="201" t="str">
        <f t="shared" ref="A322" ca="1" si="490">INDIRECT("'update Helper'!C"&amp;Q322)</f>
        <v>a1V550000030FwvEAE</v>
      </c>
      <c r="B322" s="613">
        <v>1</v>
      </c>
      <c r="C322" s="615" t="str">
        <f>IFERROR(VLOOKUP(B322,'Outcome Indicators - Section C '!$A$9:$AC$70,29,FALSE),"")</f>
        <v/>
      </c>
      <c r="D322" s="617" t="str">
        <f>M322</f>
        <v/>
      </c>
      <c r="E322" s="617" t="str">
        <f>N322</f>
        <v/>
      </c>
      <c r="F322" s="396"/>
      <c r="G322" s="619" t="str">
        <f ca="1">IF(OR(INDIRECT("'update Helper'!E"&amp;Q322)="",F322&lt;&gt;0,F323&lt;&gt;0),IF(IFERROR((F322/F323),"")="","",(F322/F323)),INDIRECT("'update Helper'!E"&amp;Q322)/100)</f>
        <v/>
      </c>
      <c r="H322" s="621"/>
      <c r="I322" s="623"/>
      <c r="J322" s="625"/>
      <c r="K322" s="201">
        <f>IF(AND(EXACT(C322,C320),C320&lt;&gt;0),K320+1,0)</f>
        <v>3</v>
      </c>
      <c r="L322" s="201" t="str">
        <f>IF(C322&lt;&gt;"",C322&amp;"-"&amp;K322,"")</f>
        <v/>
      </c>
      <c r="M322" s="201" t="str">
        <f t="array" ref="M322">IFERROR(IF(INDEX('Disaggregation Records'!$E$69:$E$152,MATCH(RIGHT(L322,255),RIGHT('Disaggregation Records'!$D$69:$D$152,255),0))="","",INDEX('Disaggregation Records'!$E$69:$E$152,MATCH(RIGHT(L322,255),RIGHT('Disaggregation Records'!$D$69:$D$152,255),0))),"")</f>
        <v/>
      </c>
      <c r="N322" s="201" t="str">
        <f t="array" ref="N322">IFERROR(IF(INDEX('Disaggregation Records'!$F$69:$F$152,MATCH(RIGHT(L322,255),RIGHT('Disaggregation Records'!$D$69:$D$152,255),0))="","",INDEX('Disaggregation Records'!$F$69:$F$152,MATCH(RIGHT(L322,255),RIGHT('Disaggregation Records'!$D$69:$D$152,255),0))),"")</f>
        <v/>
      </c>
      <c r="O322" s="201" t="str">
        <f t="array" ref="O322">IFERROR(IF(INDEX('Disaggregation Records'!$H$69:$H$152,MATCH(RIGHT(L322,255),RIGHT('Disaggregation Records'!$D$69:$D$152,255),0))="","",INDEX('Disaggregation Records'!$H$69:$H$152,MATCH(RIGHT(L322,255),RIGHT('Disaggregation Records'!$D$69:$D$152,255),0))),"")</f>
        <v/>
      </c>
      <c r="P322" s="201"/>
      <c r="Q322" s="253">
        <f t="shared" ref="Q322" si="491">Q320+1</f>
        <v>1100</v>
      </c>
    </row>
    <row r="323" spans="1:17" s="219" customFormat="1" ht="20.149999999999999" customHeight="1" x14ac:dyDescent="0.35">
      <c r="A323" s="253"/>
      <c r="B323" s="614"/>
      <c r="C323" s="616"/>
      <c r="D323" s="618"/>
      <c r="E323" s="618"/>
      <c r="F323" s="307"/>
      <c r="G323" s="620"/>
      <c r="H323" s="622"/>
      <c r="I323" s="624"/>
      <c r="J323" s="626"/>
      <c r="K323" s="201"/>
      <c r="L323" s="201"/>
      <c r="M323" s="201"/>
      <c r="N323" s="201"/>
      <c r="O323" s="201"/>
      <c r="P323" s="201"/>
      <c r="Q323" s="253"/>
    </row>
    <row r="324" spans="1:17" s="219" customFormat="1" ht="20.149999999999999" customHeight="1" x14ac:dyDescent="0.35">
      <c r="A324" s="201" t="str">
        <f t="shared" ref="A324" ca="1" si="492">INDIRECT("'update Helper'!C"&amp;Q324)</f>
        <v>a1V550000030FwwEAE</v>
      </c>
      <c r="B324" s="613">
        <v>1</v>
      </c>
      <c r="C324" s="615" t="str">
        <f>IFERROR(VLOOKUP(B324,'Outcome Indicators - Section C '!$A$9:$AC$70,29,FALSE),"")</f>
        <v/>
      </c>
      <c r="D324" s="617" t="str">
        <f>M324</f>
        <v/>
      </c>
      <c r="E324" s="617" t="str">
        <f>N324</f>
        <v/>
      </c>
      <c r="F324" s="396"/>
      <c r="G324" s="619" t="str">
        <f ca="1">IF(OR(INDIRECT("'update Helper'!E"&amp;Q324)="",F324&lt;&gt;0,F325&lt;&gt;0),IF(IFERROR((F324/F325),"")="","",(F324/F325)),INDIRECT("'update Helper'!E"&amp;Q324)/100)</f>
        <v/>
      </c>
      <c r="H324" s="621"/>
      <c r="I324" s="623"/>
      <c r="J324" s="625"/>
      <c r="K324" s="201">
        <f>IF(AND(EXACT(C324,C322),C322&lt;&gt;0),K322+1,0)</f>
        <v>4</v>
      </c>
      <c r="L324" s="201" t="str">
        <f>IF(C324&lt;&gt;"",C324&amp;"-"&amp;K324,"")</f>
        <v/>
      </c>
      <c r="M324" s="201" t="str">
        <f t="array" ref="M324">IFERROR(IF(INDEX('Disaggregation Records'!$E$69:$E$152,MATCH(RIGHT(L324,255),RIGHT('Disaggregation Records'!$D$69:$D$152,255),0))="","",INDEX('Disaggregation Records'!$E$69:$E$152,MATCH(RIGHT(L324,255),RIGHT('Disaggregation Records'!$D$69:$D$152,255),0))),"")</f>
        <v/>
      </c>
      <c r="N324" s="201" t="str">
        <f t="array" ref="N324">IFERROR(IF(INDEX('Disaggregation Records'!$F$69:$F$152,MATCH(RIGHT(L324,255),RIGHT('Disaggregation Records'!$D$69:$D$152,255),0))="","",INDEX('Disaggregation Records'!$F$69:$F$152,MATCH(RIGHT(L324,255),RIGHT('Disaggregation Records'!$D$69:$D$152,255),0))),"")</f>
        <v/>
      </c>
      <c r="O324" s="201" t="str">
        <f t="array" ref="O324">IFERROR(IF(INDEX('Disaggregation Records'!$H$69:$H$152,MATCH(RIGHT(L324,255),RIGHT('Disaggregation Records'!$D$69:$D$152,255),0))="","",INDEX('Disaggregation Records'!$H$69:$H$152,MATCH(RIGHT(L324,255),RIGHT('Disaggregation Records'!$D$69:$D$152,255),0))),"")</f>
        <v/>
      </c>
      <c r="P324" s="201"/>
      <c r="Q324" s="253">
        <f t="shared" ref="Q324" si="493">Q322+1</f>
        <v>1101</v>
      </c>
    </row>
    <row r="325" spans="1:17" s="219" customFormat="1" ht="20.149999999999999" customHeight="1" x14ac:dyDescent="0.35">
      <c r="A325" s="201"/>
      <c r="B325" s="614"/>
      <c r="C325" s="616"/>
      <c r="D325" s="618"/>
      <c r="E325" s="618"/>
      <c r="F325" s="307"/>
      <c r="G325" s="620"/>
      <c r="H325" s="622"/>
      <c r="I325" s="624"/>
      <c r="J325" s="626"/>
      <c r="K325" s="201"/>
      <c r="L325" s="201"/>
      <c r="M325" s="201"/>
      <c r="N325" s="201"/>
      <c r="O325" s="201"/>
      <c r="P325" s="201"/>
      <c r="Q325" s="253"/>
    </row>
    <row r="326" spans="1:17" s="219" customFormat="1" ht="20.149999999999999" customHeight="1" x14ac:dyDescent="0.35">
      <c r="A326" s="201" t="str">
        <f t="shared" ref="A326" ca="1" si="494">INDIRECT("'update Helper'!C"&amp;Q326)</f>
        <v>a1V550000030FwxEAE</v>
      </c>
      <c r="B326" s="613">
        <v>1</v>
      </c>
      <c r="C326" s="615" t="str">
        <f>IFERROR(VLOOKUP(B326,'Outcome Indicators - Section C '!$A$9:$AC$70,29,FALSE),"")</f>
        <v/>
      </c>
      <c r="D326" s="617" t="str">
        <f>M326</f>
        <v/>
      </c>
      <c r="E326" s="617" t="str">
        <f>N326</f>
        <v/>
      </c>
      <c r="F326" s="396"/>
      <c r="G326" s="619" t="str">
        <f ca="1">IF(OR(INDIRECT("'update Helper'!E"&amp;Q326)="",F326&lt;&gt;0,F327&lt;&gt;0),IF(IFERROR((F326/F327),"")="","",(F326/F327)),INDIRECT("'update Helper'!E"&amp;Q326)/100)</f>
        <v/>
      </c>
      <c r="H326" s="621"/>
      <c r="I326" s="623"/>
      <c r="J326" s="625"/>
      <c r="K326" s="201">
        <f>IF(AND(EXACT(C326,C324),C324&lt;&gt;0),K324+1,0)</f>
        <v>5</v>
      </c>
      <c r="L326" s="201" t="str">
        <f>IF(C326&lt;&gt;"",C326&amp;"-"&amp;K326,"")</f>
        <v/>
      </c>
      <c r="M326" s="201" t="str">
        <f t="array" ref="M326">IFERROR(IF(INDEX('Disaggregation Records'!$E$69:$E$152,MATCH(RIGHT(L326,255),RIGHT('Disaggregation Records'!$D$69:$D$152,255),0))="","",INDEX('Disaggregation Records'!$E$69:$E$152,MATCH(RIGHT(L326,255),RIGHT('Disaggregation Records'!$D$69:$D$152,255),0))),"")</f>
        <v/>
      </c>
      <c r="N326" s="201" t="str">
        <f t="array" ref="N326">IFERROR(IF(INDEX('Disaggregation Records'!$F$69:$F$152,MATCH(RIGHT(L326,255),RIGHT('Disaggregation Records'!$D$69:$D$152,255),0))="","",INDEX('Disaggregation Records'!$F$69:$F$152,MATCH(RIGHT(L326,255),RIGHT('Disaggregation Records'!$D$69:$D$152,255),0))),"")</f>
        <v/>
      </c>
      <c r="O326" s="201" t="str">
        <f t="array" ref="O326">IFERROR(IF(INDEX('Disaggregation Records'!$H$69:$H$152,MATCH(RIGHT(L326,255),RIGHT('Disaggregation Records'!$D$69:$D$152,255),0))="","",INDEX('Disaggregation Records'!$H$69:$H$152,MATCH(RIGHT(L326,255),RIGHT('Disaggregation Records'!$D$69:$D$152,255),0))),"")</f>
        <v/>
      </c>
      <c r="P326" s="201"/>
      <c r="Q326" s="253">
        <f t="shared" ref="Q326" si="495">Q324+1</f>
        <v>1102</v>
      </c>
    </row>
    <row r="327" spans="1:17" s="219" customFormat="1" ht="20.149999999999999" customHeight="1" x14ac:dyDescent="0.35">
      <c r="A327" s="253"/>
      <c r="B327" s="614"/>
      <c r="C327" s="616"/>
      <c r="D327" s="618"/>
      <c r="E327" s="618"/>
      <c r="F327" s="307"/>
      <c r="G327" s="620"/>
      <c r="H327" s="622"/>
      <c r="I327" s="624"/>
      <c r="J327" s="626"/>
      <c r="K327" s="201"/>
      <c r="L327" s="201"/>
      <c r="M327" s="201"/>
      <c r="N327" s="201"/>
      <c r="O327" s="201"/>
      <c r="P327" s="201"/>
      <c r="Q327" s="253"/>
    </row>
    <row r="328" spans="1:17" s="219" customFormat="1" ht="20.149999999999999" customHeight="1" x14ac:dyDescent="0.35">
      <c r="A328" s="201" t="str">
        <f t="shared" ref="A328" ca="1" si="496">INDIRECT("'update Helper'!C"&amp;Q328)</f>
        <v>a1V550000030FwyEAE</v>
      </c>
      <c r="B328" s="613">
        <v>1</v>
      </c>
      <c r="C328" s="615" t="str">
        <f>IFERROR(VLOOKUP(B328,'Outcome Indicators - Section C '!$A$9:$AC$70,29,FALSE),"")</f>
        <v/>
      </c>
      <c r="D328" s="617" t="str">
        <f>M328</f>
        <v/>
      </c>
      <c r="E328" s="617" t="str">
        <f>N328</f>
        <v/>
      </c>
      <c r="F328" s="396"/>
      <c r="G328" s="619" t="str">
        <f ca="1">IF(OR(INDIRECT("'update Helper'!E"&amp;Q328)="",F328&lt;&gt;0,F329&lt;&gt;0),IF(IFERROR((F328/F329),"")="","",(F328/F329)),INDIRECT("'update Helper'!E"&amp;Q328)/100)</f>
        <v/>
      </c>
      <c r="H328" s="621"/>
      <c r="I328" s="623"/>
      <c r="J328" s="625"/>
      <c r="K328" s="201">
        <f>IF(AND(EXACT(C328,C326),C326&lt;&gt;0),K326+1,0)</f>
        <v>6</v>
      </c>
      <c r="L328" s="201" t="str">
        <f>IF(C328&lt;&gt;"",C328&amp;"-"&amp;K328,"")</f>
        <v/>
      </c>
      <c r="M328" s="201" t="str">
        <f t="array" ref="M328">IFERROR(IF(INDEX('Disaggregation Records'!$E$69:$E$152,MATCH(RIGHT(L328,255),RIGHT('Disaggregation Records'!$D$69:$D$152,255),0))="","",INDEX('Disaggregation Records'!$E$69:$E$152,MATCH(RIGHT(L328,255),RIGHT('Disaggregation Records'!$D$69:$D$152,255),0))),"")</f>
        <v/>
      </c>
      <c r="N328" s="201" t="str">
        <f t="array" ref="N328">IFERROR(IF(INDEX('Disaggregation Records'!$F$69:$F$152,MATCH(RIGHT(L328,255),RIGHT('Disaggregation Records'!$D$69:$D$152,255),0))="","",INDEX('Disaggregation Records'!$F$69:$F$152,MATCH(RIGHT(L328,255),RIGHT('Disaggregation Records'!$D$69:$D$152,255),0))),"")</f>
        <v/>
      </c>
      <c r="O328" s="201" t="str">
        <f t="array" ref="O328">IFERROR(IF(INDEX('Disaggregation Records'!$H$69:$H$152,MATCH(RIGHT(L328,255),RIGHT('Disaggregation Records'!$D$69:$D$152,255),0))="","",INDEX('Disaggregation Records'!$H$69:$H$152,MATCH(RIGHT(L328,255),RIGHT('Disaggregation Records'!$D$69:$D$152,255),0))),"")</f>
        <v/>
      </c>
      <c r="P328" s="201"/>
      <c r="Q328" s="253">
        <f t="shared" ref="Q328" si="497">Q326+1</f>
        <v>1103</v>
      </c>
    </row>
    <row r="329" spans="1:17" s="219" customFormat="1" ht="20.149999999999999" customHeight="1" x14ac:dyDescent="0.35">
      <c r="A329" s="201"/>
      <c r="B329" s="614"/>
      <c r="C329" s="616"/>
      <c r="D329" s="618"/>
      <c r="E329" s="618"/>
      <c r="F329" s="307"/>
      <c r="G329" s="620"/>
      <c r="H329" s="622"/>
      <c r="I329" s="624"/>
      <c r="J329" s="626"/>
      <c r="K329" s="201"/>
      <c r="L329" s="201"/>
      <c r="M329" s="201"/>
      <c r="N329" s="201"/>
      <c r="O329" s="201"/>
      <c r="P329" s="201"/>
      <c r="Q329" s="253"/>
    </row>
    <row r="330" spans="1:17" s="219" customFormat="1" ht="20.149999999999999" customHeight="1" x14ac:dyDescent="0.35">
      <c r="A330" s="201" t="str">
        <f t="shared" ref="A330" ca="1" si="498">INDIRECT("'update Helper'!C"&amp;Q330)</f>
        <v>a1V550000030FwzEAE</v>
      </c>
      <c r="B330" s="613">
        <v>1</v>
      </c>
      <c r="C330" s="615" t="str">
        <f>IFERROR(VLOOKUP(B330,'Outcome Indicators - Section C '!$A$9:$AC$70,29,FALSE),"")</f>
        <v/>
      </c>
      <c r="D330" s="617" t="str">
        <f>M330</f>
        <v/>
      </c>
      <c r="E330" s="617" t="str">
        <f>N330</f>
        <v/>
      </c>
      <c r="F330" s="396"/>
      <c r="G330" s="619" t="str">
        <f ca="1">IF(OR(INDIRECT("'update Helper'!E"&amp;Q330)="",F330&lt;&gt;0,F331&lt;&gt;0),IF(IFERROR((F330/F331),"")="","",(F330/F331)),INDIRECT("'update Helper'!E"&amp;Q330)/100)</f>
        <v/>
      </c>
      <c r="H330" s="621"/>
      <c r="I330" s="623"/>
      <c r="J330" s="625"/>
      <c r="K330" s="201">
        <f>IF(AND(EXACT(C330,C328),C328&lt;&gt;0),K328+1,0)</f>
        <v>7</v>
      </c>
      <c r="L330" s="201" t="str">
        <f>IF(C330&lt;&gt;"",C330&amp;"-"&amp;K330,"")</f>
        <v/>
      </c>
      <c r="M330" s="201" t="str">
        <f t="array" ref="M330">IFERROR(IF(INDEX('Disaggregation Records'!$E$69:$E$152,MATCH(RIGHT(L330,255),RIGHT('Disaggregation Records'!$D$69:$D$152,255),0))="","",INDEX('Disaggregation Records'!$E$69:$E$152,MATCH(RIGHT(L330,255),RIGHT('Disaggregation Records'!$D$69:$D$152,255),0))),"")</f>
        <v/>
      </c>
      <c r="N330" s="201" t="str">
        <f t="array" ref="N330">IFERROR(IF(INDEX('Disaggregation Records'!$F$69:$F$152,MATCH(RIGHT(L330,255),RIGHT('Disaggregation Records'!$D$69:$D$152,255),0))="","",INDEX('Disaggregation Records'!$F$69:$F$152,MATCH(RIGHT(L330,255),RIGHT('Disaggregation Records'!$D$69:$D$152,255),0))),"")</f>
        <v/>
      </c>
      <c r="O330" s="201" t="str">
        <f t="array" ref="O330">IFERROR(IF(INDEX('Disaggregation Records'!$H$69:$H$152,MATCH(RIGHT(L330,255),RIGHT('Disaggregation Records'!$D$69:$D$152,255),0))="","",INDEX('Disaggregation Records'!$H$69:$H$152,MATCH(RIGHT(L330,255),RIGHT('Disaggregation Records'!$D$69:$D$152,255),0))),"")</f>
        <v/>
      </c>
      <c r="P330" s="201"/>
      <c r="Q330" s="253">
        <f t="shared" ref="Q330" si="499">Q328+1</f>
        <v>1104</v>
      </c>
    </row>
    <row r="331" spans="1:17" s="219" customFormat="1" ht="20.149999999999999" customHeight="1" x14ac:dyDescent="0.35">
      <c r="A331" s="253"/>
      <c r="B331" s="614"/>
      <c r="C331" s="616"/>
      <c r="D331" s="618"/>
      <c r="E331" s="618"/>
      <c r="F331" s="307"/>
      <c r="G331" s="620"/>
      <c r="H331" s="622"/>
      <c r="I331" s="624"/>
      <c r="J331" s="626"/>
      <c r="K331" s="201"/>
      <c r="L331" s="201"/>
      <c r="M331" s="201"/>
      <c r="N331" s="201"/>
      <c r="O331" s="201"/>
      <c r="P331" s="201"/>
      <c r="Q331" s="253"/>
    </row>
    <row r="332" spans="1:17" s="219" customFormat="1" ht="20.149999999999999" customHeight="1" x14ac:dyDescent="0.35">
      <c r="A332" s="201" t="str">
        <f t="shared" ref="A332" ca="1" si="500">INDIRECT("'update Helper'!C"&amp;Q332)</f>
        <v>a1V550000030Fx0EAE</v>
      </c>
      <c r="B332" s="613">
        <v>1</v>
      </c>
      <c r="C332" s="615" t="str">
        <f>IFERROR(VLOOKUP(B332,'Outcome Indicators - Section C '!$A$9:$AC$70,29,FALSE),"")</f>
        <v/>
      </c>
      <c r="D332" s="617" t="str">
        <f>M332</f>
        <v/>
      </c>
      <c r="E332" s="617" t="str">
        <f>N332</f>
        <v/>
      </c>
      <c r="F332" s="396"/>
      <c r="G332" s="619" t="str">
        <f ca="1">IF(OR(INDIRECT("'update Helper'!E"&amp;Q332)="",F332&lt;&gt;0,F333&lt;&gt;0),IF(IFERROR((F332/F333),"")="","",(F332/F333)),INDIRECT("'update Helper'!E"&amp;Q332)/100)</f>
        <v/>
      </c>
      <c r="H332" s="621"/>
      <c r="I332" s="623"/>
      <c r="J332" s="625"/>
      <c r="K332" s="201">
        <f>IF(AND(EXACT(C332,C330),C330&lt;&gt;0),K330+1,0)</f>
        <v>8</v>
      </c>
      <c r="L332" s="201" t="str">
        <f>IF(C332&lt;&gt;"",C332&amp;"-"&amp;K332,"")</f>
        <v/>
      </c>
      <c r="M332" s="201" t="str">
        <f t="array" ref="M332">IFERROR(IF(INDEX('Disaggregation Records'!$E$69:$E$152,MATCH(RIGHT(L332,255),RIGHT('Disaggregation Records'!$D$69:$D$152,255),0))="","",INDEX('Disaggregation Records'!$E$69:$E$152,MATCH(RIGHT(L332,255),RIGHT('Disaggregation Records'!$D$69:$D$152,255),0))),"")</f>
        <v/>
      </c>
      <c r="N332" s="201" t="str">
        <f t="array" ref="N332">IFERROR(IF(INDEX('Disaggregation Records'!$F$69:$F$152,MATCH(RIGHT(L332,255),RIGHT('Disaggregation Records'!$D$69:$D$152,255),0))="","",INDEX('Disaggregation Records'!$F$69:$F$152,MATCH(RIGHT(L332,255),RIGHT('Disaggregation Records'!$D$69:$D$152,255),0))),"")</f>
        <v/>
      </c>
      <c r="O332" s="201" t="str">
        <f t="array" ref="O332">IFERROR(IF(INDEX('Disaggregation Records'!$H$69:$H$152,MATCH(RIGHT(L332,255),RIGHT('Disaggregation Records'!$D$69:$D$152,255),0))="","",INDEX('Disaggregation Records'!$H$69:$H$152,MATCH(RIGHT(L332,255),RIGHT('Disaggregation Records'!$D$69:$D$152,255),0))),"")</f>
        <v/>
      </c>
      <c r="P332" s="201"/>
      <c r="Q332" s="253">
        <f t="shared" ref="Q332" si="501">Q330+1</f>
        <v>1105</v>
      </c>
    </row>
    <row r="333" spans="1:17" s="219" customFormat="1" ht="20.149999999999999" customHeight="1" x14ac:dyDescent="0.35">
      <c r="A333" s="201"/>
      <c r="B333" s="614"/>
      <c r="C333" s="616"/>
      <c r="D333" s="618"/>
      <c r="E333" s="618"/>
      <c r="F333" s="307"/>
      <c r="G333" s="620"/>
      <c r="H333" s="622"/>
      <c r="I333" s="624"/>
      <c r="J333" s="626"/>
      <c r="K333" s="201"/>
      <c r="L333" s="201"/>
      <c r="M333" s="201"/>
      <c r="N333" s="201"/>
      <c r="O333" s="201"/>
      <c r="P333" s="201"/>
      <c r="Q333" s="253"/>
    </row>
    <row r="334" spans="1:17" s="219" customFormat="1" ht="20.149999999999999" customHeight="1" x14ac:dyDescent="0.35">
      <c r="A334" s="201" t="str">
        <f t="shared" ref="A334" ca="1" si="502">INDIRECT("'update Helper'!C"&amp;Q334)</f>
        <v>a1V550000030Fx1EAE</v>
      </c>
      <c r="B334" s="613">
        <v>1</v>
      </c>
      <c r="C334" s="615" t="str">
        <f>IFERROR(VLOOKUP(B334,'Outcome Indicators - Section C '!$A$9:$AC$70,29,FALSE),"")</f>
        <v/>
      </c>
      <c r="D334" s="617" t="str">
        <f>M334</f>
        <v/>
      </c>
      <c r="E334" s="617" t="str">
        <f>N334</f>
        <v/>
      </c>
      <c r="F334" s="396"/>
      <c r="G334" s="619" t="str">
        <f ca="1">IF(OR(INDIRECT("'update Helper'!E"&amp;Q334)="",F334&lt;&gt;0,F335&lt;&gt;0),IF(IFERROR((F334/F335),"")="","",(F334/F335)),INDIRECT("'update Helper'!E"&amp;Q334)/100)</f>
        <v/>
      </c>
      <c r="H334" s="621"/>
      <c r="I334" s="623"/>
      <c r="J334" s="625"/>
      <c r="K334" s="201">
        <f>IF(AND(EXACT(C334,C332),C332&lt;&gt;0),K332+1,0)</f>
        <v>9</v>
      </c>
      <c r="L334" s="201" t="str">
        <f>IF(C334&lt;&gt;"",C334&amp;"-"&amp;K334,"")</f>
        <v/>
      </c>
      <c r="M334" s="201" t="str">
        <f t="array" ref="M334">IFERROR(IF(INDEX('Disaggregation Records'!$E$69:$E$152,MATCH(RIGHT(L334,255),RIGHT('Disaggregation Records'!$D$69:$D$152,255),0))="","",INDEX('Disaggregation Records'!$E$69:$E$152,MATCH(RIGHT(L334,255),RIGHT('Disaggregation Records'!$D$69:$D$152,255),0))),"")</f>
        <v/>
      </c>
      <c r="N334" s="201" t="str">
        <f t="array" ref="N334">IFERROR(IF(INDEX('Disaggregation Records'!$F$69:$F$152,MATCH(RIGHT(L334,255),RIGHT('Disaggregation Records'!$D$69:$D$152,255),0))="","",INDEX('Disaggregation Records'!$F$69:$F$152,MATCH(RIGHT(L334,255),RIGHT('Disaggregation Records'!$D$69:$D$152,255),0))),"")</f>
        <v/>
      </c>
      <c r="O334" s="201" t="str">
        <f t="array" ref="O334">IFERROR(IF(INDEX('Disaggregation Records'!$H$69:$H$152,MATCH(RIGHT(L334,255),RIGHT('Disaggregation Records'!$D$69:$D$152,255),0))="","",INDEX('Disaggregation Records'!$H$69:$H$152,MATCH(RIGHT(L334,255),RIGHT('Disaggregation Records'!$D$69:$D$152,255),0))),"")</f>
        <v/>
      </c>
      <c r="P334" s="201"/>
      <c r="Q334" s="253">
        <f t="shared" ref="Q334" si="503">Q332+1</f>
        <v>1106</v>
      </c>
    </row>
    <row r="335" spans="1:17" s="219" customFormat="1" ht="20.149999999999999" customHeight="1" x14ac:dyDescent="0.35">
      <c r="A335" s="253"/>
      <c r="B335" s="614"/>
      <c r="C335" s="616"/>
      <c r="D335" s="618"/>
      <c r="E335" s="618"/>
      <c r="F335" s="307"/>
      <c r="G335" s="620"/>
      <c r="H335" s="622"/>
      <c r="I335" s="624"/>
      <c r="J335" s="626"/>
      <c r="K335" s="201"/>
      <c r="L335" s="201"/>
      <c r="M335" s="201"/>
      <c r="N335" s="201"/>
      <c r="O335" s="201"/>
      <c r="P335" s="201"/>
      <c r="Q335" s="253"/>
    </row>
    <row r="336" spans="1:17" s="219" customFormat="1" ht="20.149999999999999" customHeight="1" x14ac:dyDescent="0.35">
      <c r="A336" s="201" t="str">
        <f t="shared" ref="A336" ca="1" si="504">INDIRECT("'update Helper'!C"&amp;Q336)</f>
        <v>a1V550000030Fx2EAE</v>
      </c>
      <c r="B336" s="613">
        <v>2</v>
      </c>
      <c r="C336" s="615" t="str">
        <f>IFERROR(VLOOKUP(B336,'Outcome Indicators - Section C '!$A$9:$AC$70,29,FALSE),"")</f>
        <v/>
      </c>
      <c r="D336" s="617" t="str">
        <f>M336</f>
        <v/>
      </c>
      <c r="E336" s="617" t="str">
        <f>N336</f>
        <v/>
      </c>
      <c r="F336" s="396"/>
      <c r="G336" s="619" t="str">
        <f ca="1">IF(OR(INDIRECT("'update Helper'!E"&amp;Q336)="",F336&lt;&gt;0,F337&lt;&gt;0),IF(IFERROR((F336/F337),"")="","",(F336/F337)),INDIRECT("'update Helper'!E"&amp;Q336)/100)</f>
        <v/>
      </c>
      <c r="H336" s="621"/>
      <c r="I336" s="623"/>
      <c r="J336" s="625"/>
      <c r="K336" s="201">
        <f>IF(AND(EXACT(C336,C334),C334&lt;&gt;0),K334+1,0)</f>
        <v>10</v>
      </c>
      <c r="L336" s="201" t="str">
        <f>IF(C336&lt;&gt;"",C336&amp;"-"&amp;K336,"")</f>
        <v/>
      </c>
      <c r="M336" s="201" t="str">
        <f t="array" ref="M336">IFERROR(IF(INDEX('Disaggregation Records'!$E$69:$E$152,MATCH(RIGHT(L336,255),RIGHT('Disaggregation Records'!$D$69:$D$152,255),0))="","",INDEX('Disaggregation Records'!$E$69:$E$152,MATCH(RIGHT(L336,255),RIGHT('Disaggregation Records'!$D$69:$D$152,255),0))),"")</f>
        <v/>
      </c>
      <c r="N336" s="201" t="str">
        <f t="array" ref="N336">IFERROR(IF(INDEX('Disaggregation Records'!$F$69:$F$152,MATCH(RIGHT(L336,255),RIGHT('Disaggregation Records'!$D$69:$D$152,255),0))="","",INDEX('Disaggregation Records'!$F$69:$F$152,MATCH(RIGHT(L336,255),RIGHT('Disaggregation Records'!$D$69:$D$152,255),0))),"")</f>
        <v/>
      </c>
      <c r="O336" s="201" t="str">
        <f t="array" ref="O336">IFERROR(IF(INDEX('Disaggregation Records'!$H$69:$H$152,MATCH(RIGHT(L336,255),RIGHT('Disaggregation Records'!$D$69:$D$152,255),0))="","",INDEX('Disaggregation Records'!$H$69:$H$152,MATCH(RIGHT(L336,255),RIGHT('Disaggregation Records'!$D$69:$D$152,255),0))),"")</f>
        <v/>
      </c>
      <c r="P336" s="201"/>
      <c r="Q336" s="253">
        <f t="shared" ref="Q336" si="505">Q334+1</f>
        <v>1107</v>
      </c>
    </row>
    <row r="337" spans="1:17" s="219" customFormat="1" ht="20.149999999999999" customHeight="1" x14ac:dyDescent="0.35">
      <c r="A337" s="201"/>
      <c r="B337" s="614"/>
      <c r="C337" s="616"/>
      <c r="D337" s="618"/>
      <c r="E337" s="618"/>
      <c r="F337" s="307"/>
      <c r="G337" s="620"/>
      <c r="H337" s="622"/>
      <c r="I337" s="624"/>
      <c r="J337" s="626"/>
      <c r="K337" s="201"/>
      <c r="L337" s="201"/>
      <c r="M337" s="201"/>
      <c r="N337" s="201"/>
      <c r="O337" s="201"/>
      <c r="P337" s="201"/>
      <c r="Q337" s="253"/>
    </row>
    <row r="338" spans="1:17" s="219" customFormat="1" ht="20.149999999999999" customHeight="1" x14ac:dyDescent="0.35">
      <c r="A338" s="201" t="str">
        <f t="shared" ref="A338" ca="1" si="506">INDIRECT("'update Helper'!C"&amp;Q338)</f>
        <v>a1V550000030Fx3EAE</v>
      </c>
      <c r="B338" s="613">
        <v>2</v>
      </c>
      <c r="C338" s="615" t="str">
        <f>IFERROR(VLOOKUP(B338,'Outcome Indicators - Section C '!$A$9:$AC$70,29,FALSE),"")</f>
        <v/>
      </c>
      <c r="D338" s="617" t="str">
        <f>M338</f>
        <v/>
      </c>
      <c r="E338" s="617" t="str">
        <f>N338</f>
        <v/>
      </c>
      <c r="F338" s="396"/>
      <c r="G338" s="619" t="str">
        <f ca="1">IF(OR(INDIRECT("'update Helper'!E"&amp;Q338)="",F338&lt;&gt;0,F339&lt;&gt;0),IF(IFERROR((F338/F339),"")="","",(F338/F339)),INDIRECT("'update Helper'!E"&amp;Q338)/100)</f>
        <v/>
      </c>
      <c r="H338" s="621"/>
      <c r="I338" s="623"/>
      <c r="J338" s="625"/>
      <c r="K338" s="201">
        <f>IF(AND(EXACT(C338,C336),C336&lt;&gt;0),K336+1,0)</f>
        <v>11</v>
      </c>
      <c r="L338" s="201" t="str">
        <f>IF(C338&lt;&gt;"",C338&amp;"-"&amp;K338,"")</f>
        <v/>
      </c>
      <c r="M338" s="201" t="str">
        <f t="array" ref="M338">IFERROR(IF(INDEX('Disaggregation Records'!$E$69:$E$152,MATCH(RIGHT(L338,255),RIGHT('Disaggregation Records'!$D$69:$D$152,255),0))="","",INDEX('Disaggregation Records'!$E$69:$E$152,MATCH(RIGHT(L338,255),RIGHT('Disaggregation Records'!$D$69:$D$152,255),0))),"")</f>
        <v/>
      </c>
      <c r="N338" s="201" t="str">
        <f t="array" ref="N338">IFERROR(IF(INDEX('Disaggregation Records'!$F$69:$F$152,MATCH(RIGHT(L338,255),RIGHT('Disaggregation Records'!$D$69:$D$152,255),0))="","",INDEX('Disaggregation Records'!$F$69:$F$152,MATCH(RIGHT(L338,255),RIGHT('Disaggregation Records'!$D$69:$D$152,255),0))),"")</f>
        <v/>
      </c>
      <c r="O338" s="201" t="str">
        <f t="array" ref="O338">IFERROR(IF(INDEX('Disaggregation Records'!$H$69:$H$152,MATCH(RIGHT(L338,255),RIGHT('Disaggregation Records'!$D$69:$D$152,255),0))="","",INDEX('Disaggregation Records'!$H$69:$H$152,MATCH(RIGHT(L338,255),RIGHT('Disaggregation Records'!$D$69:$D$152,255),0))),"")</f>
        <v/>
      </c>
      <c r="P338" s="201"/>
      <c r="Q338" s="253">
        <f t="shared" ref="Q338" si="507">Q336+1</f>
        <v>1108</v>
      </c>
    </row>
    <row r="339" spans="1:17" s="219" customFormat="1" ht="20.149999999999999" customHeight="1" x14ac:dyDescent="0.35">
      <c r="A339" s="253"/>
      <c r="B339" s="614"/>
      <c r="C339" s="616"/>
      <c r="D339" s="618"/>
      <c r="E339" s="618"/>
      <c r="F339" s="307"/>
      <c r="G339" s="620"/>
      <c r="H339" s="622"/>
      <c r="I339" s="624"/>
      <c r="J339" s="626"/>
      <c r="K339" s="201"/>
      <c r="L339" s="201"/>
      <c r="M339" s="201"/>
      <c r="N339" s="201"/>
      <c r="O339" s="201"/>
      <c r="P339" s="201"/>
      <c r="Q339" s="253"/>
    </row>
    <row r="340" spans="1:17" s="219" customFormat="1" ht="20.149999999999999" customHeight="1" x14ac:dyDescent="0.35">
      <c r="A340" s="201" t="str">
        <f t="shared" ref="A340" ca="1" si="508">INDIRECT("'update Helper'!C"&amp;Q340)</f>
        <v>a1V550000030Fx4EAE</v>
      </c>
      <c r="B340" s="613">
        <v>2</v>
      </c>
      <c r="C340" s="615" t="str">
        <f>IFERROR(VLOOKUP(B340,'Outcome Indicators - Section C '!$A$9:$AC$70,29,FALSE),"")</f>
        <v/>
      </c>
      <c r="D340" s="617" t="str">
        <f>M340</f>
        <v/>
      </c>
      <c r="E340" s="617" t="str">
        <f>N340</f>
        <v/>
      </c>
      <c r="F340" s="396"/>
      <c r="G340" s="619" t="str">
        <f ca="1">IF(OR(INDIRECT("'update Helper'!E"&amp;Q340)="",F340&lt;&gt;0,F341&lt;&gt;0),IF(IFERROR((F340/F341),"")="","",(F340/F341)),INDIRECT("'update Helper'!E"&amp;Q340)/100)</f>
        <v/>
      </c>
      <c r="H340" s="621"/>
      <c r="I340" s="623"/>
      <c r="J340" s="625"/>
      <c r="K340" s="201">
        <f>IF(AND(EXACT(C340,C338),C338&lt;&gt;0),K338+1,0)</f>
        <v>12</v>
      </c>
      <c r="L340" s="201" t="str">
        <f>IF(C340&lt;&gt;"",C340&amp;"-"&amp;K340,"")</f>
        <v/>
      </c>
      <c r="M340" s="201" t="str">
        <f t="array" ref="M340">IFERROR(IF(INDEX('Disaggregation Records'!$E$69:$E$152,MATCH(RIGHT(L340,255),RIGHT('Disaggregation Records'!$D$69:$D$152,255),0))="","",INDEX('Disaggregation Records'!$E$69:$E$152,MATCH(RIGHT(L340,255),RIGHT('Disaggregation Records'!$D$69:$D$152,255),0))),"")</f>
        <v/>
      </c>
      <c r="N340" s="201" t="str">
        <f t="array" ref="N340">IFERROR(IF(INDEX('Disaggregation Records'!$F$69:$F$152,MATCH(RIGHT(L340,255),RIGHT('Disaggregation Records'!$D$69:$D$152,255),0))="","",INDEX('Disaggregation Records'!$F$69:$F$152,MATCH(RIGHT(L340,255),RIGHT('Disaggregation Records'!$D$69:$D$152,255),0))),"")</f>
        <v/>
      </c>
      <c r="O340" s="201" t="str">
        <f t="array" ref="O340">IFERROR(IF(INDEX('Disaggregation Records'!$H$69:$H$152,MATCH(RIGHT(L340,255),RIGHT('Disaggregation Records'!$D$69:$D$152,255),0))="","",INDEX('Disaggregation Records'!$H$69:$H$152,MATCH(RIGHT(L340,255),RIGHT('Disaggregation Records'!$D$69:$D$152,255),0))),"")</f>
        <v/>
      </c>
      <c r="P340" s="201"/>
      <c r="Q340" s="253">
        <f t="shared" ref="Q340" si="509">Q338+1</f>
        <v>1109</v>
      </c>
    </row>
    <row r="341" spans="1:17" s="219" customFormat="1" ht="20.149999999999999" customHeight="1" x14ac:dyDescent="0.35">
      <c r="A341" s="201"/>
      <c r="B341" s="614"/>
      <c r="C341" s="616"/>
      <c r="D341" s="618"/>
      <c r="E341" s="618"/>
      <c r="F341" s="307"/>
      <c r="G341" s="620"/>
      <c r="H341" s="622"/>
      <c r="I341" s="624"/>
      <c r="J341" s="626"/>
      <c r="K341" s="201"/>
      <c r="L341" s="201"/>
      <c r="M341" s="201"/>
      <c r="N341" s="201"/>
      <c r="O341" s="201"/>
      <c r="P341" s="201"/>
      <c r="Q341" s="253"/>
    </row>
    <row r="342" spans="1:17" s="219" customFormat="1" ht="20.149999999999999" customHeight="1" x14ac:dyDescent="0.35">
      <c r="A342" s="201" t="str">
        <f t="shared" ref="A342" ca="1" si="510">INDIRECT("'update Helper'!C"&amp;Q342)</f>
        <v>a1V550000030Fx5EAE</v>
      </c>
      <c r="B342" s="613">
        <v>2</v>
      </c>
      <c r="C342" s="615" t="str">
        <f>IFERROR(VLOOKUP(B342,'Outcome Indicators - Section C '!$A$9:$AC$70,29,FALSE),"")</f>
        <v/>
      </c>
      <c r="D342" s="617" t="str">
        <f>M342</f>
        <v/>
      </c>
      <c r="E342" s="617" t="str">
        <f>N342</f>
        <v/>
      </c>
      <c r="F342" s="396"/>
      <c r="G342" s="619" t="str">
        <f ca="1">IF(OR(INDIRECT("'update Helper'!E"&amp;Q342)="",F342&lt;&gt;0,F343&lt;&gt;0),IF(IFERROR((F342/F343),"")="","",(F342/F343)),INDIRECT("'update Helper'!E"&amp;Q342)/100)</f>
        <v/>
      </c>
      <c r="H342" s="621"/>
      <c r="I342" s="623"/>
      <c r="J342" s="625"/>
      <c r="K342" s="201">
        <f>IF(AND(EXACT(C342,C340),C340&lt;&gt;0),K340+1,0)</f>
        <v>13</v>
      </c>
      <c r="L342" s="201" t="str">
        <f>IF(C342&lt;&gt;"",C342&amp;"-"&amp;K342,"")</f>
        <v/>
      </c>
      <c r="M342" s="201" t="str">
        <f t="array" ref="M342">IFERROR(IF(INDEX('Disaggregation Records'!$E$69:$E$152,MATCH(RIGHT(L342,255),RIGHT('Disaggregation Records'!$D$69:$D$152,255),0))="","",INDEX('Disaggregation Records'!$E$69:$E$152,MATCH(RIGHT(L342,255),RIGHT('Disaggregation Records'!$D$69:$D$152,255),0))),"")</f>
        <v/>
      </c>
      <c r="N342" s="201" t="str">
        <f t="array" ref="N342">IFERROR(IF(INDEX('Disaggregation Records'!$F$69:$F$152,MATCH(RIGHT(L342,255),RIGHT('Disaggregation Records'!$D$69:$D$152,255),0))="","",INDEX('Disaggregation Records'!$F$69:$F$152,MATCH(RIGHT(L342,255),RIGHT('Disaggregation Records'!$D$69:$D$152,255),0))),"")</f>
        <v/>
      </c>
      <c r="O342" s="201" t="str">
        <f t="array" ref="O342">IFERROR(IF(INDEX('Disaggregation Records'!$H$69:$H$152,MATCH(RIGHT(L342,255),RIGHT('Disaggregation Records'!$D$69:$D$152,255),0))="","",INDEX('Disaggregation Records'!$H$69:$H$152,MATCH(RIGHT(L342,255),RIGHT('Disaggregation Records'!$D$69:$D$152,255),0))),"")</f>
        <v/>
      </c>
      <c r="P342" s="201"/>
      <c r="Q342" s="253">
        <f t="shared" ref="Q342" si="511">Q340+1</f>
        <v>1110</v>
      </c>
    </row>
    <row r="343" spans="1:17" s="219" customFormat="1" ht="20.149999999999999" customHeight="1" x14ac:dyDescent="0.35">
      <c r="A343" s="253"/>
      <c r="B343" s="614"/>
      <c r="C343" s="616"/>
      <c r="D343" s="618"/>
      <c r="E343" s="618"/>
      <c r="F343" s="307"/>
      <c r="G343" s="620"/>
      <c r="H343" s="622"/>
      <c r="I343" s="624"/>
      <c r="J343" s="626"/>
      <c r="K343" s="201"/>
      <c r="L343" s="201"/>
      <c r="M343" s="201"/>
      <c r="N343" s="201"/>
      <c r="O343" s="201"/>
      <c r="P343" s="201"/>
      <c r="Q343" s="253"/>
    </row>
    <row r="344" spans="1:17" s="219" customFormat="1" ht="20.149999999999999" customHeight="1" x14ac:dyDescent="0.35">
      <c r="A344" s="201" t="str">
        <f t="shared" ref="A344" ca="1" si="512">INDIRECT("'update Helper'!C"&amp;Q344)</f>
        <v>a1V550000030Fx6EAE</v>
      </c>
      <c r="B344" s="613">
        <v>2</v>
      </c>
      <c r="C344" s="615" t="str">
        <f>IFERROR(VLOOKUP(B344,'Outcome Indicators - Section C '!$A$9:$AC$70,29,FALSE),"")</f>
        <v/>
      </c>
      <c r="D344" s="617" t="str">
        <f>M344</f>
        <v/>
      </c>
      <c r="E344" s="617" t="str">
        <f>N344</f>
        <v/>
      </c>
      <c r="F344" s="396"/>
      <c r="G344" s="619" t="str">
        <f ca="1">IF(OR(INDIRECT("'update Helper'!E"&amp;Q344)="",F344&lt;&gt;0,F345&lt;&gt;0),IF(IFERROR((F344/F345),"")="","",(F344/F345)),INDIRECT("'update Helper'!E"&amp;Q344)/100)</f>
        <v/>
      </c>
      <c r="H344" s="621"/>
      <c r="I344" s="623"/>
      <c r="J344" s="625"/>
      <c r="K344" s="201">
        <f>IF(AND(EXACT(C344,C342),C342&lt;&gt;0),K342+1,0)</f>
        <v>14</v>
      </c>
      <c r="L344" s="201" t="str">
        <f>IF(C344&lt;&gt;"",C344&amp;"-"&amp;K344,"")</f>
        <v/>
      </c>
      <c r="M344" s="201" t="str">
        <f t="array" ref="M344">IFERROR(IF(INDEX('Disaggregation Records'!$E$69:$E$152,MATCH(RIGHT(L344,255),RIGHT('Disaggregation Records'!$D$69:$D$152,255),0))="","",INDEX('Disaggregation Records'!$E$69:$E$152,MATCH(RIGHT(L344,255),RIGHT('Disaggregation Records'!$D$69:$D$152,255),0))),"")</f>
        <v/>
      </c>
      <c r="N344" s="201" t="str">
        <f t="array" ref="N344">IFERROR(IF(INDEX('Disaggregation Records'!$F$69:$F$152,MATCH(RIGHT(L344,255),RIGHT('Disaggregation Records'!$D$69:$D$152,255),0))="","",INDEX('Disaggregation Records'!$F$69:$F$152,MATCH(RIGHT(L344,255),RIGHT('Disaggregation Records'!$D$69:$D$152,255),0))),"")</f>
        <v/>
      </c>
      <c r="O344" s="201" t="str">
        <f t="array" ref="O344">IFERROR(IF(INDEX('Disaggregation Records'!$H$69:$H$152,MATCH(RIGHT(L344,255),RIGHT('Disaggregation Records'!$D$69:$D$152,255),0))="","",INDEX('Disaggregation Records'!$H$69:$H$152,MATCH(RIGHT(L344,255),RIGHT('Disaggregation Records'!$D$69:$D$152,255),0))),"")</f>
        <v/>
      </c>
      <c r="P344" s="201"/>
      <c r="Q344" s="253">
        <f t="shared" ref="Q344" si="513">Q342+1</f>
        <v>1111</v>
      </c>
    </row>
    <row r="345" spans="1:17" s="219" customFormat="1" ht="20.149999999999999" customHeight="1" x14ac:dyDescent="0.35">
      <c r="A345" s="201"/>
      <c r="B345" s="614"/>
      <c r="C345" s="616"/>
      <c r="D345" s="618"/>
      <c r="E345" s="618"/>
      <c r="F345" s="307"/>
      <c r="G345" s="620"/>
      <c r="H345" s="622"/>
      <c r="I345" s="624"/>
      <c r="J345" s="626"/>
      <c r="K345" s="201"/>
      <c r="L345" s="201"/>
      <c r="M345" s="201"/>
      <c r="N345" s="201"/>
      <c r="O345" s="201"/>
      <c r="P345" s="201"/>
      <c r="Q345" s="253"/>
    </row>
    <row r="346" spans="1:17" s="219" customFormat="1" ht="20.149999999999999" customHeight="1" x14ac:dyDescent="0.35">
      <c r="A346" s="201" t="str">
        <f t="shared" ref="A346" ca="1" si="514">INDIRECT("'update Helper'!C"&amp;Q346)</f>
        <v>a1V550000030Fx7EAE</v>
      </c>
      <c r="B346" s="613">
        <v>2</v>
      </c>
      <c r="C346" s="615" t="str">
        <f>IFERROR(VLOOKUP(B346,'Outcome Indicators - Section C '!$A$9:$AC$70,29,FALSE),"")</f>
        <v/>
      </c>
      <c r="D346" s="617" t="str">
        <f>M346</f>
        <v/>
      </c>
      <c r="E346" s="617" t="str">
        <f>N346</f>
        <v/>
      </c>
      <c r="F346" s="396"/>
      <c r="G346" s="619" t="str">
        <f ca="1">IF(OR(INDIRECT("'update Helper'!E"&amp;Q346)="",F346&lt;&gt;0,F347&lt;&gt;0),IF(IFERROR((F346/F347),"")="","",(F346/F347)),INDIRECT("'update Helper'!E"&amp;Q346)/100)</f>
        <v/>
      </c>
      <c r="H346" s="621"/>
      <c r="I346" s="623"/>
      <c r="J346" s="625"/>
      <c r="K346" s="201">
        <f>IF(AND(EXACT(C346,C344),C344&lt;&gt;0),K344+1,0)</f>
        <v>15</v>
      </c>
      <c r="L346" s="201" t="str">
        <f>IF(C346&lt;&gt;"",C346&amp;"-"&amp;K346,"")</f>
        <v/>
      </c>
      <c r="M346" s="201" t="str">
        <f t="array" ref="M346">IFERROR(IF(INDEX('Disaggregation Records'!$E$69:$E$152,MATCH(RIGHT(L346,255),RIGHT('Disaggregation Records'!$D$69:$D$152,255),0))="","",INDEX('Disaggregation Records'!$E$69:$E$152,MATCH(RIGHT(L346,255),RIGHT('Disaggregation Records'!$D$69:$D$152,255),0))),"")</f>
        <v/>
      </c>
      <c r="N346" s="201" t="str">
        <f t="array" ref="N346">IFERROR(IF(INDEX('Disaggregation Records'!$F$69:$F$152,MATCH(RIGHT(L346,255),RIGHT('Disaggregation Records'!$D$69:$D$152,255),0))="","",INDEX('Disaggregation Records'!$F$69:$F$152,MATCH(RIGHT(L346,255),RIGHT('Disaggregation Records'!$D$69:$D$152,255),0))),"")</f>
        <v/>
      </c>
      <c r="O346" s="201" t="str">
        <f t="array" ref="O346">IFERROR(IF(INDEX('Disaggregation Records'!$H$69:$H$152,MATCH(RIGHT(L346,255),RIGHT('Disaggregation Records'!$D$69:$D$152,255),0))="","",INDEX('Disaggregation Records'!$H$69:$H$152,MATCH(RIGHT(L346,255),RIGHT('Disaggregation Records'!$D$69:$D$152,255),0))),"")</f>
        <v/>
      </c>
      <c r="P346" s="201"/>
      <c r="Q346" s="253">
        <f t="shared" ref="Q346" si="515">Q344+1</f>
        <v>1112</v>
      </c>
    </row>
    <row r="347" spans="1:17" s="219" customFormat="1" ht="20.149999999999999" customHeight="1" x14ac:dyDescent="0.35">
      <c r="A347" s="253"/>
      <c r="B347" s="614"/>
      <c r="C347" s="616"/>
      <c r="D347" s="618"/>
      <c r="E347" s="618"/>
      <c r="F347" s="307"/>
      <c r="G347" s="620"/>
      <c r="H347" s="622"/>
      <c r="I347" s="624"/>
      <c r="J347" s="626"/>
      <c r="K347" s="201"/>
      <c r="L347" s="201"/>
      <c r="M347" s="201"/>
      <c r="N347" s="201"/>
      <c r="O347" s="201"/>
      <c r="P347" s="201"/>
      <c r="Q347" s="253"/>
    </row>
    <row r="348" spans="1:17" s="219" customFormat="1" ht="20.149999999999999" customHeight="1" x14ac:dyDescent="0.35">
      <c r="A348" s="201" t="str">
        <f t="shared" ref="A348" ca="1" si="516">INDIRECT("'update Helper'!C"&amp;Q348)</f>
        <v>a1V550000030Fx8EAE</v>
      </c>
      <c r="B348" s="613">
        <v>2</v>
      </c>
      <c r="C348" s="615" t="str">
        <f>IFERROR(VLOOKUP(B348,'Outcome Indicators - Section C '!$A$9:$AC$70,29,FALSE),"")</f>
        <v/>
      </c>
      <c r="D348" s="617" t="str">
        <f>M348</f>
        <v/>
      </c>
      <c r="E348" s="617" t="str">
        <f>N348</f>
        <v/>
      </c>
      <c r="F348" s="396"/>
      <c r="G348" s="619" t="str">
        <f ca="1">IF(OR(INDIRECT("'update Helper'!E"&amp;Q348)="",F348&lt;&gt;0,F349&lt;&gt;0),IF(IFERROR((F348/F349),"")="","",(F348/F349)),INDIRECT("'update Helper'!E"&amp;Q348)/100)</f>
        <v/>
      </c>
      <c r="H348" s="621"/>
      <c r="I348" s="623"/>
      <c r="J348" s="625"/>
      <c r="K348" s="201">
        <f>IF(AND(EXACT(C348,C346),C346&lt;&gt;0),K346+1,0)</f>
        <v>16</v>
      </c>
      <c r="L348" s="201" t="str">
        <f>IF(C348&lt;&gt;"",C348&amp;"-"&amp;K348,"")</f>
        <v/>
      </c>
      <c r="M348" s="201" t="str">
        <f t="array" ref="M348">IFERROR(IF(INDEX('Disaggregation Records'!$E$69:$E$152,MATCH(RIGHT(L348,255),RIGHT('Disaggregation Records'!$D$69:$D$152,255),0))="","",INDEX('Disaggregation Records'!$E$69:$E$152,MATCH(RIGHT(L348,255),RIGHT('Disaggregation Records'!$D$69:$D$152,255),0))),"")</f>
        <v/>
      </c>
      <c r="N348" s="201" t="str">
        <f t="array" ref="N348">IFERROR(IF(INDEX('Disaggregation Records'!$F$69:$F$152,MATCH(RIGHT(L348,255),RIGHT('Disaggregation Records'!$D$69:$D$152,255),0))="","",INDEX('Disaggregation Records'!$F$69:$F$152,MATCH(RIGHT(L348,255),RIGHT('Disaggregation Records'!$D$69:$D$152,255),0))),"")</f>
        <v/>
      </c>
      <c r="O348" s="201" t="str">
        <f t="array" ref="O348">IFERROR(IF(INDEX('Disaggregation Records'!$H$69:$H$152,MATCH(RIGHT(L348,255),RIGHT('Disaggregation Records'!$D$69:$D$152,255),0))="","",INDEX('Disaggregation Records'!$H$69:$H$152,MATCH(RIGHT(L348,255),RIGHT('Disaggregation Records'!$D$69:$D$152,255),0))),"")</f>
        <v/>
      </c>
      <c r="P348" s="201"/>
      <c r="Q348" s="253">
        <f t="shared" ref="Q348" si="517">Q346+1</f>
        <v>1113</v>
      </c>
    </row>
    <row r="349" spans="1:17" s="219" customFormat="1" ht="20.149999999999999" customHeight="1" x14ac:dyDescent="0.35">
      <c r="A349" s="201"/>
      <c r="B349" s="614"/>
      <c r="C349" s="616"/>
      <c r="D349" s="618"/>
      <c r="E349" s="618"/>
      <c r="F349" s="307"/>
      <c r="G349" s="620"/>
      <c r="H349" s="622"/>
      <c r="I349" s="624"/>
      <c r="J349" s="626"/>
      <c r="K349" s="201"/>
      <c r="L349" s="201"/>
      <c r="M349" s="201"/>
      <c r="N349" s="201"/>
      <c r="O349" s="201"/>
      <c r="P349" s="201"/>
      <c r="Q349" s="253"/>
    </row>
    <row r="350" spans="1:17" s="219" customFormat="1" ht="20.149999999999999" customHeight="1" x14ac:dyDescent="0.35">
      <c r="A350" s="201" t="str">
        <f t="shared" ref="A350" ca="1" si="518">INDIRECT("'update Helper'!C"&amp;Q350)</f>
        <v>a1V550000030Fx9EAE</v>
      </c>
      <c r="B350" s="613">
        <v>2</v>
      </c>
      <c r="C350" s="615" t="str">
        <f>IFERROR(VLOOKUP(B350,'Outcome Indicators - Section C '!$A$9:$AC$70,29,FALSE),"")</f>
        <v/>
      </c>
      <c r="D350" s="617" t="str">
        <f>M350</f>
        <v/>
      </c>
      <c r="E350" s="617" t="str">
        <f>N350</f>
        <v/>
      </c>
      <c r="F350" s="396"/>
      <c r="G350" s="619" t="str">
        <f ca="1">IF(OR(INDIRECT("'update Helper'!E"&amp;Q350)="",F350&lt;&gt;0,F351&lt;&gt;0),IF(IFERROR((F350/F351),"")="","",(F350/F351)),INDIRECT("'update Helper'!E"&amp;Q350)/100)</f>
        <v/>
      </c>
      <c r="H350" s="621"/>
      <c r="I350" s="623"/>
      <c r="J350" s="625"/>
      <c r="K350" s="201">
        <f>IF(AND(EXACT(C350,C348),C348&lt;&gt;0),K348+1,0)</f>
        <v>17</v>
      </c>
      <c r="L350" s="201" t="str">
        <f>IF(C350&lt;&gt;"",C350&amp;"-"&amp;K350,"")</f>
        <v/>
      </c>
      <c r="M350" s="201" t="str">
        <f t="array" ref="M350">IFERROR(IF(INDEX('Disaggregation Records'!$E$69:$E$152,MATCH(RIGHT(L350,255),RIGHT('Disaggregation Records'!$D$69:$D$152,255),0))="","",INDEX('Disaggregation Records'!$E$69:$E$152,MATCH(RIGHT(L350,255),RIGHT('Disaggregation Records'!$D$69:$D$152,255),0))),"")</f>
        <v/>
      </c>
      <c r="N350" s="201" t="str">
        <f t="array" ref="N350">IFERROR(IF(INDEX('Disaggregation Records'!$F$69:$F$152,MATCH(RIGHT(L350,255),RIGHT('Disaggregation Records'!$D$69:$D$152,255),0))="","",INDEX('Disaggregation Records'!$F$69:$F$152,MATCH(RIGHT(L350,255),RIGHT('Disaggregation Records'!$D$69:$D$152,255),0))),"")</f>
        <v/>
      </c>
      <c r="O350" s="201" t="str">
        <f t="array" ref="O350">IFERROR(IF(INDEX('Disaggregation Records'!$H$69:$H$152,MATCH(RIGHT(L350,255),RIGHT('Disaggregation Records'!$D$69:$D$152,255),0))="","",INDEX('Disaggregation Records'!$H$69:$H$152,MATCH(RIGHT(L350,255),RIGHT('Disaggregation Records'!$D$69:$D$152,255),0))),"")</f>
        <v/>
      </c>
      <c r="P350" s="201"/>
      <c r="Q350" s="253">
        <f t="shared" ref="Q350" si="519">Q348+1</f>
        <v>1114</v>
      </c>
    </row>
    <row r="351" spans="1:17" s="219" customFormat="1" ht="20.149999999999999" customHeight="1" x14ac:dyDescent="0.35">
      <c r="A351" s="253"/>
      <c r="B351" s="614"/>
      <c r="C351" s="616"/>
      <c r="D351" s="618"/>
      <c r="E351" s="618"/>
      <c r="F351" s="307"/>
      <c r="G351" s="620"/>
      <c r="H351" s="622"/>
      <c r="I351" s="624"/>
      <c r="J351" s="626"/>
      <c r="K351" s="201"/>
      <c r="L351" s="201"/>
      <c r="M351" s="201"/>
      <c r="N351" s="201"/>
      <c r="O351" s="201"/>
      <c r="P351" s="201"/>
      <c r="Q351" s="253"/>
    </row>
    <row r="352" spans="1:17" s="219" customFormat="1" ht="20.149999999999999" customHeight="1" x14ac:dyDescent="0.35">
      <c r="A352" s="201" t="str">
        <f t="shared" ref="A352" ca="1" si="520">INDIRECT("'update Helper'!C"&amp;Q352)</f>
        <v>a1V550000030FxAEAU</v>
      </c>
      <c r="B352" s="613">
        <v>2</v>
      </c>
      <c r="C352" s="615" t="str">
        <f>IFERROR(VLOOKUP(B352,'Outcome Indicators - Section C '!$A$9:$AC$70,29,FALSE),"")</f>
        <v/>
      </c>
      <c r="D352" s="617" t="str">
        <f>M352</f>
        <v/>
      </c>
      <c r="E352" s="617" t="str">
        <f>N352</f>
        <v/>
      </c>
      <c r="F352" s="396"/>
      <c r="G352" s="619" t="str">
        <f ca="1">IF(OR(INDIRECT("'update Helper'!E"&amp;Q352)="",F352&lt;&gt;0,F353&lt;&gt;0),IF(IFERROR((F352/F353),"")="","",(F352/F353)),INDIRECT("'update Helper'!E"&amp;Q352)/100)</f>
        <v/>
      </c>
      <c r="H352" s="621"/>
      <c r="I352" s="623"/>
      <c r="J352" s="625"/>
      <c r="K352" s="201">
        <f>IF(AND(EXACT(C352,C350),C350&lt;&gt;0),K350+1,0)</f>
        <v>18</v>
      </c>
      <c r="L352" s="201" t="str">
        <f>IF(C352&lt;&gt;"",C352&amp;"-"&amp;K352,"")</f>
        <v/>
      </c>
      <c r="M352" s="201" t="str">
        <f t="array" ref="M352">IFERROR(IF(INDEX('Disaggregation Records'!$E$69:$E$152,MATCH(RIGHT(L352,255),RIGHT('Disaggregation Records'!$D$69:$D$152,255),0))="","",INDEX('Disaggregation Records'!$E$69:$E$152,MATCH(RIGHT(L352,255),RIGHT('Disaggregation Records'!$D$69:$D$152,255),0))),"")</f>
        <v/>
      </c>
      <c r="N352" s="201" t="str">
        <f t="array" ref="N352">IFERROR(IF(INDEX('Disaggregation Records'!$F$69:$F$152,MATCH(RIGHT(L352,255),RIGHT('Disaggregation Records'!$D$69:$D$152,255),0))="","",INDEX('Disaggregation Records'!$F$69:$F$152,MATCH(RIGHT(L352,255),RIGHT('Disaggregation Records'!$D$69:$D$152,255),0))),"")</f>
        <v/>
      </c>
      <c r="O352" s="201" t="str">
        <f t="array" ref="O352">IFERROR(IF(INDEX('Disaggregation Records'!$H$69:$H$152,MATCH(RIGHT(L352,255),RIGHT('Disaggregation Records'!$D$69:$D$152,255),0))="","",INDEX('Disaggregation Records'!$H$69:$H$152,MATCH(RIGHT(L352,255),RIGHT('Disaggregation Records'!$D$69:$D$152,255),0))),"")</f>
        <v/>
      </c>
      <c r="P352" s="201"/>
      <c r="Q352" s="253">
        <f t="shared" ref="Q352" si="521">Q350+1</f>
        <v>1115</v>
      </c>
    </row>
    <row r="353" spans="1:17" s="219" customFormat="1" ht="20.149999999999999" customHeight="1" x14ac:dyDescent="0.35">
      <c r="A353" s="201"/>
      <c r="B353" s="614"/>
      <c r="C353" s="616"/>
      <c r="D353" s="618"/>
      <c r="E353" s="618"/>
      <c r="F353" s="307"/>
      <c r="G353" s="620"/>
      <c r="H353" s="622"/>
      <c r="I353" s="624"/>
      <c r="J353" s="626"/>
      <c r="K353" s="201"/>
      <c r="L353" s="201"/>
      <c r="M353" s="201"/>
      <c r="N353" s="201"/>
      <c r="O353" s="201"/>
      <c r="P353" s="201"/>
      <c r="Q353" s="253"/>
    </row>
    <row r="354" spans="1:17" s="219" customFormat="1" ht="20.149999999999999" customHeight="1" x14ac:dyDescent="0.35">
      <c r="A354" s="201" t="str">
        <f t="shared" ref="A354" ca="1" si="522">INDIRECT("'update Helper'!C"&amp;Q354)</f>
        <v>a1V550000030FxBEAU</v>
      </c>
      <c r="B354" s="613">
        <v>2</v>
      </c>
      <c r="C354" s="615" t="str">
        <f>IFERROR(VLOOKUP(B354,'Outcome Indicators - Section C '!$A$9:$AC$70,29,FALSE),"")</f>
        <v/>
      </c>
      <c r="D354" s="617" t="str">
        <f>M354</f>
        <v/>
      </c>
      <c r="E354" s="617" t="str">
        <f>N354</f>
        <v/>
      </c>
      <c r="F354" s="396"/>
      <c r="G354" s="619" t="str">
        <f ca="1">IF(OR(INDIRECT("'update Helper'!E"&amp;Q354)="",F354&lt;&gt;0,F355&lt;&gt;0),IF(IFERROR((F354/F355),"")="","",(F354/F355)),INDIRECT("'update Helper'!E"&amp;Q354)/100)</f>
        <v/>
      </c>
      <c r="H354" s="621"/>
      <c r="I354" s="623"/>
      <c r="J354" s="625"/>
      <c r="K354" s="201">
        <f>IF(AND(EXACT(C354,C352),C352&lt;&gt;0),K352+1,0)</f>
        <v>19</v>
      </c>
      <c r="L354" s="201" t="str">
        <f>IF(C354&lt;&gt;"",C354&amp;"-"&amp;K354,"")</f>
        <v/>
      </c>
      <c r="M354" s="201" t="str">
        <f t="array" ref="M354">IFERROR(IF(INDEX('Disaggregation Records'!$E$69:$E$152,MATCH(RIGHT(L354,255),RIGHT('Disaggregation Records'!$D$69:$D$152,255),0))="","",INDEX('Disaggregation Records'!$E$69:$E$152,MATCH(RIGHT(L354,255),RIGHT('Disaggregation Records'!$D$69:$D$152,255),0))),"")</f>
        <v/>
      </c>
      <c r="N354" s="201" t="str">
        <f t="array" ref="N354">IFERROR(IF(INDEX('Disaggregation Records'!$F$69:$F$152,MATCH(RIGHT(L354,255),RIGHT('Disaggregation Records'!$D$69:$D$152,255),0))="","",INDEX('Disaggregation Records'!$F$69:$F$152,MATCH(RIGHT(L354,255),RIGHT('Disaggregation Records'!$D$69:$D$152,255),0))),"")</f>
        <v/>
      </c>
      <c r="O354" s="201" t="str">
        <f t="array" ref="O354">IFERROR(IF(INDEX('Disaggregation Records'!$H$69:$H$152,MATCH(RIGHT(L354,255),RIGHT('Disaggregation Records'!$D$69:$D$152,255),0))="","",INDEX('Disaggregation Records'!$H$69:$H$152,MATCH(RIGHT(L354,255),RIGHT('Disaggregation Records'!$D$69:$D$152,255),0))),"")</f>
        <v/>
      </c>
      <c r="P354" s="201"/>
      <c r="Q354" s="253">
        <f t="shared" ref="Q354" si="523">Q352+1</f>
        <v>1116</v>
      </c>
    </row>
    <row r="355" spans="1:17" s="219" customFormat="1" ht="20.149999999999999" customHeight="1" x14ac:dyDescent="0.35">
      <c r="A355" s="253"/>
      <c r="B355" s="614"/>
      <c r="C355" s="616"/>
      <c r="D355" s="618"/>
      <c r="E355" s="618"/>
      <c r="F355" s="307"/>
      <c r="G355" s="620"/>
      <c r="H355" s="622"/>
      <c r="I355" s="624"/>
      <c r="J355" s="626"/>
      <c r="K355" s="201"/>
      <c r="L355" s="201"/>
      <c r="M355" s="201"/>
      <c r="N355" s="201"/>
      <c r="O355" s="201"/>
      <c r="P355" s="201"/>
      <c r="Q355" s="253"/>
    </row>
    <row r="356" spans="1:17" s="219" customFormat="1" ht="20.149999999999999" customHeight="1" x14ac:dyDescent="0.35">
      <c r="A356" s="201" t="str">
        <f t="shared" ref="A356" ca="1" si="524">INDIRECT("'update Helper'!C"&amp;Q356)</f>
        <v>a1V550000030FxCEAU</v>
      </c>
      <c r="B356" s="613">
        <v>3</v>
      </c>
      <c r="C356" s="615" t="str">
        <f>IFERROR(VLOOKUP(B356,'Outcome Indicators - Section C '!$A$9:$AC$70,29,FALSE),"")</f>
        <v/>
      </c>
      <c r="D356" s="617" t="str">
        <f>M356</f>
        <v/>
      </c>
      <c r="E356" s="617" t="str">
        <f>N356</f>
        <v/>
      </c>
      <c r="F356" s="396"/>
      <c r="G356" s="619" t="str">
        <f ca="1">IF(OR(INDIRECT("'update Helper'!E"&amp;Q356)="",F356&lt;&gt;0,F357&lt;&gt;0),IF(IFERROR((F356/F357),"")="","",(F356/F357)),INDIRECT("'update Helper'!E"&amp;Q356)/100)</f>
        <v/>
      </c>
      <c r="H356" s="621"/>
      <c r="I356" s="623"/>
      <c r="J356" s="625"/>
      <c r="K356" s="201">
        <f>IF(AND(EXACT(C356,C354),C354&lt;&gt;0),K354+1,0)</f>
        <v>20</v>
      </c>
      <c r="L356" s="201" t="str">
        <f>IF(C356&lt;&gt;"",C356&amp;"-"&amp;K356,"")</f>
        <v/>
      </c>
      <c r="M356" s="201" t="str">
        <f t="array" ref="M356">IFERROR(IF(INDEX('Disaggregation Records'!$E$69:$E$152,MATCH(RIGHT(L356,255),RIGHT('Disaggregation Records'!$D$69:$D$152,255),0))="","",INDEX('Disaggregation Records'!$E$69:$E$152,MATCH(RIGHT(L356,255),RIGHT('Disaggregation Records'!$D$69:$D$152,255),0))),"")</f>
        <v/>
      </c>
      <c r="N356" s="201" t="str">
        <f t="array" ref="N356">IFERROR(IF(INDEX('Disaggregation Records'!$F$69:$F$152,MATCH(RIGHT(L356,255),RIGHT('Disaggregation Records'!$D$69:$D$152,255),0))="","",INDEX('Disaggregation Records'!$F$69:$F$152,MATCH(RIGHT(L356,255),RIGHT('Disaggregation Records'!$D$69:$D$152,255),0))),"")</f>
        <v/>
      </c>
      <c r="O356" s="201" t="str">
        <f t="array" ref="O356">IFERROR(IF(INDEX('Disaggregation Records'!$H$69:$H$152,MATCH(RIGHT(L356,255),RIGHT('Disaggregation Records'!$D$69:$D$152,255),0))="","",INDEX('Disaggregation Records'!$H$69:$H$152,MATCH(RIGHT(L356,255),RIGHT('Disaggregation Records'!$D$69:$D$152,255),0))),"")</f>
        <v/>
      </c>
      <c r="P356" s="201"/>
      <c r="Q356" s="253">
        <f t="shared" ref="Q356" si="525">Q354+1</f>
        <v>1117</v>
      </c>
    </row>
    <row r="357" spans="1:17" s="219" customFormat="1" ht="20.149999999999999" customHeight="1" x14ac:dyDescent="0.35">
      <c r="A357" s="201"/>
      <c r="B357" s="614"/>
      <c r="C357" s="616"/>
      <c r="D357" s="618"/>
      <c r="E357" s="618"/>
      <c r="F357" s="307"/>
      <c r="G357" s="620"/>
      <c r="H357" s="622"/>
      <c r="I357" s="624"/>
      <c r="J357" s="626"/>
      <c r="K357" s="201"/>
      <c r="L357" s="201"/>
      <c r="M357" s="201"/>
      <c r="N357" s="201"/>
      <c r="O357" s="201"/>
      <c r="P357" s="201"/>
      <c r="Q357" s="253"/>
    </row>
    <row r="358" spans="1:17" s="219" customFormat="1" ht="20.149999999999999" customHeight="1" x14ac:dyDescent="0.35">
      <c r="A358" s="201" t="str">
        <f t="shared" ref="A358" ca="1" si="526">INDIRECT("'update Helper'!C"&amp;Q358)</f>
        <v>a1V550000030FxDEAU</v>
      </c>
      <c r="B358" s="613">
        <v>3</v>
      </c>
      <c r="C358" s="615" t="str">
        <f>IFERROR(VLOOKUP(B358,'Outcome Indicators - Section C '!$A$9:$AC$70,29,FALSE),"")</f>
        <v/>
      </c>
      <c r="D358" s="617" t="str">
        <f>M358</f>
        <v/>
      </c>
      <c r="E358" s="617" t="str">
        <f>N358</f>
        <v/>
      </c>
      <c r="F358" s="396"/>
      <c r="G358" s="619" t="str">
        <f ca="1">IF(OR(INDIRECT("'update Helper'!E"&amp;Q358)="",F358&lt;&gt;0,F359&lt;&gt;0),IF(IFERROR((F358/F359),"")="","",(F358/F359)),INDIRECT("'update Helper'!E"&amp;Q358)/100)</f>
        <v/>
      </c>
      <c r="H358" s="621"/>
      <c r="I358" s="623"/>
      <c r="J358" s="625"/>
      <c r="K358" s="201">
        <f>IF(AND(EXACT(C358,C356),C356&lt;&gt;0),K356+1,0)</f>
        <v>21</v>
      </c>
      <c r="L358" s="201" t="str">
        <f>IF(C358&lt;&gt;"",C358&amp;"-"&amp;K358,"")</f>
        <v/>
      </c>
      <c r="M358" s="201" t="str">
        <f t="array" ref="M358">IFERROR(IF(INDEX('Disaggregation Records'!$E$69:$E$152,MATCH(RIGHT(L358,255),RIGHT('Disaggregation Records'!$D$69:$D$152,255),0))="","",INDEX('Disaggregation Records'!$E$69:$E$152,MATCH(RIGHT(L358,255),RIGHT('Disaggregation Records'!$D$69:$D$152,255),0))),"")</f>
        <v/>
      </c>
      <c r="N358" s="201" t="str">
        <f t="array" ref="N358">IFERROR(IF(INDEX('Disaggregation Records'!$F$69:$F$152,MATCH(RIGHT(L358,255),RIGHT('Disaggregation Records'!$D$69:$D$152,255),0))="","",INDEX('Disaggregation Records'!$F$69:$F$152,MATCH(RIGHT(L358,255),RIGHT('Disaggregation Records'!$D$69:$D$152,255),0))),"")</f>
        <v/>
      </c>
      <c r="O358" s="201" t="str">
        <f t="array" ref="O358">IFERROR(IF(INDEX('Disaggregation Records'!$H$69:$H$152,MATCH(RIGHT(L358,255),RIGHT('Disaggregation Records'!$D$69:$D$152,255),0))="","",INDEX('Disaggregation Records'!$H$69:$H$152,MATCH(RIGHT(L358,255),RIGHT('Disaggregation Records'!$D$69:$D$152,255),0))),"")</f>
        <v/>
      </c>
      <c r="P358" s="201"/>
      <c r="Q358" s="253">
        <f t="shared" ref="Q358" si="527">Q356+1</f>
        <v>1118</v>
      </c>
    </row>
    <row r="359" spans="1:17" s="219" customFormat="1" ht="20.149999999999999" customHeight="1" x14ac:dyDescent="0.35">
      <c r="A359" s="253"/>
      <c r="B359" s="614"/>
      <c r="C359" s="616"/>
      <c r="D359" s="618"/>
      <c r="E359" s="618"/>
      <c r="F359" s="307"/>
      <c r="G359" s="620"/>
      <c r="H359" s="622"/>
      <c r="I359" s="624"/>
      <c r="J359" s="626"/>
      <c r="K359" s="201"/>
      <c r="L359" s="201"/>
      <c r="M359" s="201"/>
      <c r="N359" s="201"/>
      <c r="O359" s="201"/>
      <c r="P359" s="201"/>
      <c r="Q359" s="253"/>
    </row>
    <row r="360" spans="1:17" s="219" customFormat="1" ht="20.149999999999999" customHeight="1" x14ac:dyDescent="0.35">
      <c r="A360" s="201" t="str">
        <f t="shared" ref="A360" ca="1" si="528">INDIRECT("'update Helper'!C"&amp;Q360)</f>
        <v>a1V550000030FxEEAU</v>
      </c>
      <c r="B360" s="613">
        <v>3</v>
      </c>
      <c r="C360" s="615" t="str">
        <f>IFERROR(VLOOKUP(B360,'Outcome Indicators - Section C '!$A$9:$AC$70,29,FALSE),"")</f>
        <v/>
      </c>
      <c r="D360" s="617" t="str">
        <f>M360</f>
        <v/>
      </c>
      <c r="E360" s="617" t="str">
        <f>N360</f>
        <v/>
      </c>
      <c r="F360" s="396"/>
      <c r="G360" s="619" t="str">
        <f ca="1">IF(OR(INDIRECT("'update Helper'!E"&amp;Q360)="",F360&lt;&gt;0,F361&lt;&gt;0),IF(IFERROR((F360/F361),"")="","",(F360/F361)),INDIRECT("'update Helper'!E"&amp;Q360)/100)</f>
        <v/>
      </c>
      <c r="H360" s="621"/>
      <c r="I360" s="623"/>
      <c r="J360" s="625"/>
      <c r="K360" s="201">
        <f>IF(AND(EXACT(C360,C358),C358&lt;&gt;0),K358+1,0)</f>
        <v>22</v>
      </c>
      <c r="L360" s="201" t="str">
        <f>IF(C360&lt;&gt;"",C360&amp;"-"&amp;K360,"")</f>
        <v/>
      </c>
      <c r="M360" s="201" t="str">
        <f t="array" ref="M360">IFERROR(IF(INDEX('Disaggregation Records'!$E$69:$E$152,MATCH(RIGHT(L360,255),RIGHT('Disaggregation Records'!$D$69:$D$152,255),0))="","",INDEX('Disaggregation Records'!$E$69:$E$152,MATCH(RIGHT(L360,255),RIGHT('Disaggregation Records'!$D$69:$D$152,255),0))),"")</f>
        <v/>
      </c>
      <c r="N360" s="201" t="str">
        <f t="array" ref="N360">IFERROR(IF(INDEX('Disaggregation Records'!$F$69:$F$152,MATCH(RIGHT(L360,255),RIGHT('Disaggregation Records'!$D$69:$D$152,255),0))="","",INDEX('Disaggregation Records'!$F$69:$F$152,MATCH(RIGHT(L360,255),RIGHT('Disaggregation Records'!$D$69:$D$152,255),0))),"")</f>
        <v/>
      </c>
      <c r="O360" s="201" t="str">
        <f t="array" ref="O360">IFERROR(IF(INDEX('Disaggregation Records'!$H$69:$H$152,MATCH(RIGHT(L360,255),RIGHT('Disaggregation Records'!$D$69:$D$152,255),0))="","",INDEX('Disaggregation Records'!$H$69:$H$152,MATCH(RIGHT(L360,255),RIGHT('Disaggregation Records'!$D$69:$D$152,255),0))),"")</f>
        <v/>
      </c>
      <c r="P360" s="201"/>
      <c r="Q360" s="253">
        <f t="shared" ref="Q360" si="529">Q358+1</f>
        <v>1119</v>
      </c>
    </row>
    <row r="361" spans="1:17" s="219" customFormat="1" ht="20.149999999999999" customHeight="1" x14ac:dyDescent="0.35">
      <c r="A361" s="201"/>
      <c r="B361" s="614"/>
      <c r="C361" s="616"/>
      <c r="D361" s="618"/>
      <c r="E361" s="618"/>
      <c r="F361" s="307"/>
      <c r="G361" s="620"/>
      <c r="H361" s="622"/>
      <c r="I361" s="624"/>
      <c r="J361" s="626"/>
      <c r="K361" s="201"/>
      <c r="L361" s="201"/>
      <c r="M361" s="201"/>
      <c r="N361" s="201"/>
      <c r="O361" s="201"/>
      <c r="P361" s="201"/>
      <c r="Q361" s="253"/>
    </row>
    <row r="362" spans="1:17" s="219" customFormat="1" ht="20.149999999999999" customHeight="1" x14ac:dyDescent="0.35">
      <c r="A362" s="201" t="str">
        <f t="shared" ref="A362" ca="1" si="530">INDIRECT("'update Helper'!C"&amp;Q362)</f>
        <v>a1V550000030FxFEAU</v>
      </c>
      <c r="B362" s="613">
        <v>3</v>
      </c>
      <c r="C362" s="615" t="str">
        <f>IFERROR(VLOOKUP(B362,'Outcome Indicators - Section C '!$A$9:$AC$70,29,FALSE),"")</f>
        <v/>
      </c>
      <c r="D362" s="617" t="str">
        <f>M362</f>
        <v/>
      </c>
      <c r="E362" s="617" t="str">
        <f>N362</f>
        <v/>
      </c>
      <c r="F362" s="396"/>
      <c r="G362" s="619" t="str">
        <f ca="1">IF(OR(INDIRECT("'update Helper'!E"&amp;Q362)="",F362&lt;&gt;0,F363&lt;&gt;0),IF(IFERROR((F362/F363),"")="","",(F362/F363)),INDIRECT("'update Helper'!E"&amp;Q362)/100)</f>
        <v/>
      </c>
      <c r="H362" s="621"/>
      <c r="I362" s="623"/>
      <c r="J362" s="625"/>
      <c r="K362" s="201">
        <f>IF(AND(EXACT(C362,C360),C360&lt;&gt;0),K360+1,0)</f>
        <v>23</v>
      </c>
      <c r="L362" s="201" t="str">
        <f>IF(C362&lt;&gt;"",C362&amp;"-"&amp;K362,"")</f>
        <v/>
      </c>
      <c r="M362" s="201" t="str">
        <f t="array" ref="M362">IFERROR(IF(INDEX('Disaggregation Records'!$E$69:$E$152,MATCH(RIGHT(L362,255),RIGHT('Disaggregation Records'!$D$69:$D$152,255),0))="","",INDEX('Disaggregation Records'!$E$69:$E$152,MATCH(RIGHT(L362,255),RIGHT('Disaggregation Records'!$D$69:$D$152,255),0))),"")</f>
        <v/>
      </c>
      <c r="N362" s="201" t="str">
        <f t="array" ref="N362">IFERROR(IF(INDEX('Disaggregation Records'!$F$69:$F$152,MATCH(RIGHT(L362,255),RIGHT('Disaggregation Records'!$D$69:$D$152,255),0))="","",INDEX('Disaggregation Records'!$F$69:$F$152,MATCH(RIGHT(L362,255),RIGHT('Disaggregation Records'!$D$69:$D$152,255),0))),"")</f>
        <v/>
      </c>
      <c r="O362" s="201" t="str">
        <f t="array" ref="O362">IFERROR(IF(INDEX('Disaggregation Records'!$H$69:$H$152,MATCH(RIGHT(L362,255),RIGHT('Disaggregation Records'!$D$69:$D$152,255),0))="","",INDEX('Disaggregation Records'!$H$69:$H$152,MATCH(RIGHT(L362,255),RIGHT('Disaggregation Records'!$D$69:$D$152,255),0))),"")</f>
        <v/>
      </c>
      <c r="P362" s="201"/>
      <c r="Q362" s="253">
        <f t="shared" ref="Q362" si="531">Q360+1</f>
        <v>1120</v>
      </c>
    </row>
    <row r="363" spans="1:17" s="219" customFormat="1" ht="20.149999999999999" customHeight="1" x14ac:dyDescent="0.35">
      <c r="A363" s="253"/>
      <c r="B363" s="614"/>
      <c r="C363" s="616"/>
      <c r="D363" s="618"/>
      <c r="E363" s="618"/>
      <c r="F363" s="307"/>
      <c r="G363" s="620"/>
      <c r="H363" s="622"/>
      <c r="I363" s="624"/>
      <c r="J363" s="626"/>
      <c r="K363" s="201"/>
      <c r="L363" s="201"/>
      <c r="M363" s="201"/>
      <c r="N363" s="201"/>
      <c r="O363" s="201"/>
      <c r="P363" s="201"/>
      <c r="Q363" s="253"/>
    </row>
    <row r="364" spans="1:17" s="219" customFormat="1" ht="20.149999999999999" customHeight="1" x14ac:dyDescent="0.35">
      <c r="A364" s="201" t="str">
        <f t="shared" ref="A364" ca="1" si="532">INDIRECT("'update Helper'!C"&amp;Q364)</f>
        <v>a1V550000030FxGEAU</v>
      </c>
      <c r="B364" s="613">
        <v>3</v>
      </c>
      <c r="C364" s="615" t="str">
        <f>IFERROR(VLOOKUP(B364,'Outcome Indicators - Section C '!$A$9:$AC$70,29,FALSE),"")</f>
        <v/>
      </c>
      <c r="D364" s="617" t="str">
        <f>M364</f>
        <v/>
      </c>
      <c r="E364" s="617" t="str">
        <f>N364</f>
        <v/>
      </c>
      <c r="F364" s="396"/>
      <c r="G364" s="619" t="str">
        <f ca="1">IF(OR(INDIRECT("'update Helper'!E"&amp;Q364)="",F364&lt;&gt;0,F365&lt;&gt;0),IF(IFERROR((F364/F365),"")="","",(F364/F365)),INDIRECT("'update Helper'!E"&amp;Q364)/100)</f>
        <v/>
      </c>
      <c r="H364" s="621"/>
      <c r="I364" s="623"/>
      <c r="J364" s="625"/>
      <c r="K364" s="201">
        <f>IF(AND(EXACT(C364,C362),C362&lt;&gt;0),K362+1,0)</f>
        <v>24</v>
      </c>
      <c r="L364" s="201" t="str">
        <f>IF(C364&lt;&gt;"",C364&amp;"-"&amp;K364,"")</f>
        <v/>
      </c>
      <c r="M364" s="201" t="str">
        <f t="array" ref="M364">IFERROR(IF(INDEX('Disaggregation Records'!$E$69:$E$152,MATCH(RIGHT(L364,255),RIGHT('Disaggregation Records'!$D$69:$D$152,255),0))="","",INDEX('Disaggregation Records'!$E$69:$E$152,MATCH(RIGHT(L364,255),RIGHT('Disaggregation Records'!$D$69:$D$152,255),0))),"")</f>
        <v/>
      </c>
      <c r="N364" s="201" t="str">
        <f t="array" ref="N364">IFERROR(IF(INDEX('Disaggregation Records'!$F$69:$F$152,MATCH(RIGHT(L364,255),RIGHT('Disaggregation Records'!$D$69:$D$152,255),0))="","",INDEX('Disaggregation Records'!$F$69:$F$152,MATCH(RIGHT(L364,255),RIGHT('Disaggregation Records'!$D$69:$D$152,255),0))),"")</f>
        <v/>
      </c>
      <c r="O364" s="201" t="str">
        <f t="array" ref="O364">IFERROR(IF(INDEX('Disaggregation Records'!$H$69:$H$152,MATCH(RIGHT(L364,255),RIGHT('Disaggregation Records'!$D$69:$D$152,255),0))="","",INDEX('Disaggregation Records'!$H$69:$H$152,MATCH(RIGHT(L364,255),RIGHT('Disaggregation Records'!$D$69:$D$152,255),0))),"")</f>
        <v/>
      </c>
      <c r="P364" s="201"/>
      <c r="Q364" s="253">
        <f t="shared" ref="Q364" si="533">Q362+1</f>
        <v>1121</v>
      </c>
    </row>
    <row r="365" spans="1:17" s="219" customFormat="1" ht="20.149999999999999" customHeight="1" x14ac:dyDescent="0.35">
      <c r="A365" s="201"/>
      <c r="B365" s="614"/>
      <c r="C365" s="616"/>
      <c r="D365" s="618"/>
      <c r="E365" s="618"/>
      <c r="F365" s="307"/>
      <c r="G365" s="620"/>
      <c r="H365" s="622"/>
      <c r="I365" s="624"/>
      <c r="J365" s="626"/>
      <c r="K365" s="201"/>
      <c r="L365" s="201"/>
      <c r="M365" s="201"/>
      <c r="N365" s="201"/>
      <c r="O365" s="201"/>
      <c r="P365" s="201"/>
      <c r="Q365" s="253"/>
    </row>
    <row r="366" spans="1:17" s="219" customFormat="1" ht="20.149999999999999" customHeight="1" x14ac:dyDescent="0.35">
      <c r="A366" s="201" t="str">
        <f t="shared" ref="A366" ca="1" si="534">INDIRECT("'update Helper'!C"&amp;Q366)</f>
        <v>a1V550000030FxHEAU</v>
      </c>
      <c r="B366" s="613">
        <v>3</v>
      </c>
      <c r="C366" s="615" t="str">
        <f>IFERROR(VLOOKUP(B366,'Outcome Indicators - Section C '!$A$9:$AC$70,29,FALSE),"")</f>
        <v/>
      </c>
      <c r="D366" s="617" t="str">
        <f>M366</f>
        <v/>
      </c>
      <c r="E366" s="617" t="str">
        <f>N366</f>
        <v/>
      </c>
      <c r="F366" s="396"/>
      <c r="G366" s="619" t="str">
        <f ca="1">IF(OR(INDIRECT("'update Helper'!E"&amp;Q366)="",F366&lt;&gt;0,F367&lt;&gt;0),IF(IFERROR((F366/F367),"")="","",(F366/F367)),INDIRECT("'update Helper'!E"&amp;Q366)/100)</f>
        <v/>
      </c>
      <c r="H366" s="621"/>
      <c r="I366" s="623"/>
      <c r="J366" s="625"/>
      <c r="K366" s="201">
        <f>IF(AND(EXACT(C366,C364),C364&lt;&gt;0),K364+1,0)</f>
        <v>25</v>
      </c>
      <c r="L366" s="201" t="str">
        <f>IF(C366&lt;&gt;"",C366&amp;"-"&amp;K366,"")</f>
        <v/>
      </c>
      <c r="M366" s="201" t="str">
        <f t="array" ref="M366">IFERROR(IF(INDEX('Disaggregation Records'!$E$69:$E$152,MATCH(RIGHT(L366,255),RIGHT('Disaggregation Records'!$D$69:$D$152,255),0))="","",INDEX('Disaggregation Records'!$E$69:$E$152,MATCH(RIGHT(L366,255),RIGHT('Disaggregation Records'!$D$69:$D$152,255),0))),"")</f>
        <v/>
      </c>
      <c r="N366" s="201" t="str">
        <f t="array" ref="N366">IFERROR(IF(INDEX('Disaggregation Records'!$F$69:$F$152,MATCH(RIGHT(L366,255),RIGHT('Disaggregation Records'!$D$69:$D$152,255),0))="","",INDEX('Disaggregation Records'!$F$69:$F$152,MATCH(RIGHT(L366,255),RIGHT('Disaggregation Records'!$D$69:$D$152,255),0))),"")</f>
        <v/>
      </c>
      <c r="O366" s="201" t="str">
        <f t="array" ref="O366">IFERROR(IF(INDEX('Disaggregation Records'!$H$69:$H$152,MATCH(RIGHT(L366,255),RIGHT('Disaggregation Records'!$D$69:$D$152,255),0))="","",INDEX('Disaggregation Records'!$H$69:$H$152,MATCH(RIGHT(L366,255),RIGHT('Disaggregation Records'!$D$69:$D$152,255),0))),"")</f>
        <v/>
      </c>
      <c r="P366" s="201"/>
      <c r="Q366" s="253">
        <f t="shared" ref="Q366" si="535">Q364+1</f>
        <v>1122</v>
      </c>
    </row>
    <row r="367" spans="1:17" s="219" customFormat="1" ht="20.149999999999999" customHeight="1" x14ac:dyDescent="0.35">
      <c r="A367" s="253"/>
      <c r="B367" s="614"/>
      <c r="C367" s="616"/>
      <c r="D367" s="618"/>
      <c r="E367" s="618"/>
      <c r="F367" s="307"/>
      <c r="G367" s="620"/>
      <c r="H367" s="622"/>
      <c r="I367" s="624"/>
      <c r="J367" s="626"/>
      <c r="K367" s="201"/>
      <c r="L367" s="201"/>
      <c r="M367" s="201"/>
      <c r="N367" s="201"/>
      <c r="O367" s="201"/>
      <c r="P367" s="201"/>
      <c r="Q367" s="253"/>
    </row>
    <row r="368" spans="1:17" s="219" customFormat="1" ht="20.149999999999999" customHeight="1" x14ac:dyDescent="0.35">
      <c r="A368" s="201" t="str">
        <f t="shared" ref="A368" ca="1" si="536">INDIRECT("'update Helper'!C"&amp;Q368)</f>
        <v>a1V550000030FxIEAU</v>
      </c>
      <c r="B368" s="613">
        <v>3</v>
      </c>
      <c r="C368" s="615" t="str">
        <f>IFERROR(VLOOKUP(B368,'Outcome Indicators - Section C '!$A$9:$AC$70,29,FALSE),"")</f>
        <v/>
      </c>
      <c r="D368" s="617" t="str">
        <f>M368</f>
        <v/>
      </c>
      <c r="E368" s="617" t="str">
        <f>N368</f>
        <v/>
      </c>
      <c r="F368" s="396"/>
      <c r="G368" s="619" t="str">
        <f ca="1">IF(OR(INDIRECT("'update Helper'!E"&amp;Q368)="",F368&lt;&gt;0,F369&lt;&gt;0),IF(IFERROR((F368/F369),"")="","",(F368/F369)),INDIRECT("'update Helper'!E"&amp;Q368)/100)</f>
        <v/>
      </c>
      <c r="H368" s="621"/>
      <c r="I368" s="623"/>
      <c r="J368" s="625"/>
      <c r="K368" s="201">
        <f>IF(AND(EXACT(C368,C366),C366&lt;&gt;0),K366+1,0)</f>
        <v>26</v>
      </c>
      <c r="L368" s="201" t="str">
        <f>IF(C368&lt;&gt;"",C368&amp;"-"&amp;K368,"")</f>
        <v/>
      </c>
      <c r="M368" s="201" t="str">
        <f t="array" ref="M368">IFERROR(IF(INDEX('Disaggregation Records'!$E$69:$E$152,MATCH(RIGHT(L368,255),RIGHT('Disaggregation Records'!$D$69:$D$152,255),0))="","",INDEX('Disaggregation Records'!$E$69:$E$152,MATCH(RIGHT(L368,255),RIGHT('Disaggregation Records'!$D$69:$D$152,255),0))),"")</f>
        <v/>
      </c>
      <c r="N368" s="201" t="str">
        <f t="array" ref="N368">IFERROR(IF(INDEX('Disaggregation Records'!$F$69:$F$152,MATCH(RIGHT(L368,255),RIGHT('Disaggregation Records'!$D$69:$D$152,255),0))="","",INDEX('Disaggregation Records'!$F$69:$F$152,MATCH(RIGHT(L368,255),RIGHT('Disaggregation Records'!$D$69:$D$152,255),0))),"")</f>
        <v/>
      </c>
      <c r="O368" s="201" t="str">
        <f t="array" ref="O368">IFERROR(IF(INDEX('Disaggregation Records'!$H$69:$H$152,MATCH(RIGHT(L368,255),RIGHT('Disaggregation Records'!$D$69:$D$152,255),0))="","",INDEX('Disaggregation Records'!$H$69:$H$152,MATCH(RIGHT(L368,255),RIGHT('Disaggregation Records'!$D$69:$D$152,255),0))),"")</f>
        <v/>
      </c>
      <c r="P368" s="201"/>
      <c r="Q368" s="253">
        <f t="shared" ref="Q368" si="537">Q366+1</f>
        <v>1123</v>
      </c>
    </row>
    <row r="369" spans="1:17" s="219" customFormat="1" ht="20.149999999999999" customHeight="1" x14ac:dyDescent="0.35">
      <c r="A369" s="201"/>
      <c r="B369" s="614"/>
      <c r="C369" s="616"/>
      <c r="D369" s="618"/>
      <c r="E369" s="618"/>
      <c r="F369" s="307"/>
      <c r="G369" s="620"/>
      <c r="H369" s="622"/>
      <c r="I369" s="624"/>
      <c r="J369" s="626"/>
      <c r="K369" s="201"/>
      <c r="L369" s="201"/>
      <c r="M369" s="201"/>
      <c r="N369" s="201"/>
      <c r="O369" s="201"/>
      <c r="P369" s="201"/>
      <c r="Q369" s="253"/>
    </row>
    <row r="370" spans="1:17" s="219" customFormat="1" ht="20.149999999999999" customHeight="1" x14ac:dyDescent="0.35">
      <c r="A370" s="201" t="str">
        <f t="shared" ref="A370" ca="1" si="538">INDIRECT("'update Helper'!C"&amp;Q370)</f>
        <v>a1V550000030FxJEAU</v>
      </c>
      <c r="B370" s="613">
        <v>3</v>
      </c>
      <c r="C370" s="615" t="str">
        <f>IFERROR(VLOOKUP(B370,'Outcome Indicators - Section C '!$A$9:$AC$70,29,FALSE),"")</f>
        <v/>
      </c>
      <c r="D370" s="617" t="str">
        <f>M370</f>
        <v/>
      </c>
      <c r="E370" s="617" t="str">
        <f>N370</f>
        <v/>
      </c>
      <c r="F370" s="396"/>
      <c r="G370" s="619" t="str">
        <f ca="1">IF(OR(INDIRECT("'update Helper'!E"&amp;Q370)="",F370&lt;&gt;0,F371&lt;&gt;0),IF(IFERROR((F370/F371),"")="","",(F370/F371)),INDIRECT("'update Helper'!E"&amp;Q370)/100)</f>
        <v/>
      </c>
      <c r="H370" s="621"/>
      <c r="I370" s="623"/>
      <c r="J370" s="625"/>
      <c r="K370" s="201">
        <f>IF(AND(EXACT(C370,C368),C368&lt;&gt;0),K368+1,0)</f>
        <v>27</v>
      </c>
      <c r="L370" s="201" t="str">
        <f>IF(C370&lt;&gt;"",C370&amp;"-"&amp;K370,"")</f>
        <v/>
      </c>
      <c r="M370" s="201" t="str">
        <f t="array" ref="M370">IFERROR(IF(INDEX('Disaggregation Records'!$E$69:$E$152,MATCH(RIGHT(L370,255),RIGHT('Disaggregation Records'!$D$69:$D$152,255),0))="","",INDEX('Disaggregation Records'!$E$69:$E$152,MATCH(RIGHT(L370,255),RIGHT('Disaggregation Records'!$D$69:$D$152,255),0))),"")</f>
        <v/>
      </c>
      <c r="N370" s="201" t="str">
        <f t="array" ref="N370">IFERROR(IF(INDEX('Disaggregation Records'!$F$69:$F$152,MATCH(RIGHT(L370,255),RIGHT('Disaggregation Records'!$D$69:$D$152,255),0))="","",INDEX('Disaggregation Records'!$F$69:$F$152,MATCH(RIGHT(L370,255),RIGHT('Disaggregation Records'!$D$69:$D$152,255),0))),"")</f>
        <v/>
      </c>
      <c r="O370" s="201" t="str">
        <f t="array" ref="O370">IFERROR(IF(INDEX('Disaggregation Records'!$H$69:$H$152,MATCH(RIGHT(L370,255),RIGHT('Disaggregation Records'!$D$69:$D$152,255),0))="","",INDEX('Disaggregation Records'!$H$69:$H$152,MATCH(RIGHT(L370,255),RIGHT('Disaggregation Records'!$D$69:$D$152,255),0))),"")</f>
        <v/>
      </c>
      <c r="P370" s="201"/>
      <c r="Q370" s="253">
        <f t="shared" ref="Q370" si="539">Q368+1</f>
        <v>1124</v>
      </c>
    </row>
    <row r="371" spans="1:17" s="219" customFormat="1" ht="20.149999999999999" customHeight="1" x14ac:dyDescent="0.35">
      <c r="A371" s="253"/>
      <c r="B371" s="614"/>
      <c r="C371" s="616"/>
      <c r="D371" s="618"/>
      <c r="E371" s="618"/>
      <c r="F371" s="307"/>
      <c r="G371" s="620"/>
      <c r="H371" s="622"/>
      <c r="I371" s="624"/>
      <c r="J371" s="626"/>
      <c r="K371" s="201"/>
      <c r="L371" s="201"/>
      <c r="M371" s="201"/>
      <c r="N371" s="201"/>
      <c r="O371" s="201"/>
      <c r="P371" s="201"/>
      <c r="Q371" s="253"/>
    </row>
    <row r="372" spans="1:17" s="219" customFormat="1" ht="20.149999999999999" customHeight="1" x14ac:dyDescent="0.35">
      <c r="A372" s="201" t="str">
        <f t="shared" ref="A372" ca="1" si="540">INDIRECT("'update Helper'!C"&amp;Q372)</f>
        <v>a1V550000030FxKEAU</v>
      </c>
      <c r="B372" s="613">
        <v>3</v>
      </c>
      <c r="C372" s="615" t="str">
        <f>IFERROR(VLOOKUP(B372,'Outcome Indicators - Section C '!$A$9:$AC$70,29,FALSE),"")</f>
        <v/>
      </c>
      <c r="D372" s="617" t="str">
        <f>M372</f>
        <v/>
      </c>
      <c r="E372" s="617" t="str">
        <f>N372</f>
        <v/>
      </c>
      <c r="F372" s="396"/>
      <c r="G372" s="619" t="str">
        <f ca="1">IF(OR(INDIRECT("'update Helper'!E"&amp;Q372)="",F372&lt;&gt;0,F373&lt;&gt;0),IF(IFERROR((F372/F373),"")="","",(F372/F373)),INDIRECT("'update Helper'!E"&amp;Q372)/100)</f>
        <v/>
      </c>
      <c r="H372" s="621"/>
      <c r="I372" s="623"/>
      <c r="J372" s="625"/>
      <c r="K372" s="201">
        <f>IF(AND(EXACT(C372,C370),C370&lt;&gt;0),K370+1,0)</f>
        <v>28</v>
      </c>
      <c r="L372" s="201" t="str">
        <f>IF(C372&lt;&gt;"",C372&amp;"-"&amp;K372,"")</f>
        <v/>
      </c>
      <c r="M372" s="201" t="str">
        <f t="array" ref="M372">IFERROR(IF(INDEX('Disaggregation Records'!$E$69:$E$152,MATCH(RIGHT(L372,255),RIGHT('Disaggregation Records'!$D$69:$D$152,255),0))="","",INDEX('Disaggregation Records'!$E$69:$E$152,MATCH(RIGHT(L372,255),RIGHT('Disaggregation Records'!$D$69:$D$152,255),0))),"")</f>
        <v/>
      </c>
      <c r="N372" s="201" t="str">
        <f t="array" ref="N372">IFERROR(IF(INDEX('Disaggregation Records'!$F$69:$F$152,MATCH(RIGHT(L372,255),RIGHT('Disaggregation Records'!$D$69:$D$152,255),0))="","",INDEX('Disaggregation Records'!$F$69:$F$152,MATCH(RIGHT(L372,255),RIGHT('Disaggregation Records'!$D$69:$D$152,255),0))),"")</f>
        <v/>
      </c>
      <c r="O372" s="201" t="str">
        <f t="array" ref="O372">IFERROR(IF(INDEX('Disaggregation Records'!$H$69:$H$152,MATCH(RIGHT(L372,255),RIGHT('Disaggregation Records'!$D$69:$D$152,255),0))="","",INDEX('Disaggregation Records'!$H$69:$H$152,MATCH(RIGHT(L372,255),RIGHT('Disaggregation Records'!$D$69:$D$152,255),0))),"")</f>
        <v/>
      </c>
      <c r="P372" s="201"/>
      <c r="Q372" s="253">
        <f t="shared" ref="Q372" si="541">Q370+1</f>
        <v>1125</v>
      </c>
    </row>
    <row r="373" spans="1:17" s="219" customFormat="1" ht="20.149999999999999" customHeight="1" x14ac:dyDescent="0.35">
      <c r="A373" s="201"/>
      <c r="B373" s="614"/>
      <c r="C373" s="616"/>
      <c r="D373" s="618"/>
      <c r="E373" s="618"/>
      <c r="F373" s="307"/>
      <c r="G373" s="620"/>
      <c r="H373" s="622"/>
      <c r="I373" s="624"/>
      <c r="J373" s="626"/>
      <c r="K373" s="201"/>
      <c r="L373" s="201"/>
      <c r="M373" s="201"/>
      <c r="N373" s="201"/>
      <c r="O373" s="201"/>
      <c r="P373" s="201"/>
      <c r="Q373" s="253"/>
    </row>
    <row r="374" spans="1:17" s="219" customFormat="1" ht="20.149999999999999" customHeight="1" x14ac:dyDescent="0.35">
      <c r="A374" s="201" t="str">
        <f t="shared" ref="A374" ca="1" si="542">INDIRECT("'update Helper'!C"&amp;Q374)</f>
        <v>a1V550000030FxLEAU</v>
      </c>
      <c r="B374" s="613">
        <v>3</v>
      </c>
      <c r="C374" s="615" t="str">
        <f>IFERROR(VLOOKUP(B374,'Outcome Indicators - Section C '!$A$9:$AC$70,29,FALSE),"")</f>
        <v/>
      </c>
      <c r="D374" s="617" t="str">
        <f>M374</f>
        <v/>
      </c>
      <c r="E374" s="617" t="str">
        <f>N374</f>
        <v/>
      </c>
      <c r="F374" s="396"/>
      <c r="G374" s="619" t="str">
        <f ca="1">IF(OR(INDIRECT("'update Helper'!E"&amp;Q374)="",F374&lt;&gt;0,F375&lt;&gt;0),IF(IFERROR((F374/F375),"")="","",(F374/F375)),INDIRECT("'update Helper'!E"&amp;Q374)/100)</f>
        <v/>
      </c>
      <c r="H374" s="621"/>
      <c r="I374" s="623"/>
      <c r="J374" s="625"/>
      <c r="K374" s="201">
        <f>IF(AND(EXACT(C374,C372),C372&lt;&gt;0),K372+1,0)</f>
        <v>29</v>
      </c>
      <c r="L374" s="201" t="str">
        <f>IF(C374&lt;&gt;"",C374&amp;"-"&amp;K374,"")</f>
        <v/>
      </c>
      <c r="M374" s="201" t="str">
        <f t="array" ref="M374">IFERROR(IF(INDEX('Disaggregation Records'!$E$69:$E$152,MATCH(RIGHT(L374,255),RIGHT('Disaggregation Records'!$D$69:$D$152,255),0))="","",INDEX('Disaggregation Records'!$E$69:$E$152,MATCH(RIGHT(L374,255),RIGHT('Disaggregation Records'!$D$69:$D$152,255),0))),"")</f>
        <v/>
      </c>
      <c r="N374" s="201" t="str">
        <f t="array" ref="N374">IFERROR(IF(INDEX('Disaggregation Records'!$F$69:$F$152,MATCH(RIGHT(L374,255),RIGHT('Disaggregation Records'!$D$69:$D$152,255),0))="","",INDEX('Disaggregation Records'!$F$69:$F$152,MATCH(RIGHT(L374,255),RIGHT('Disaggregation Records'!$D$69:$D$152,255),0))),"")</f>
        <v/>
      </c>
      <c r="O374" s="201" t="str">
        <f t="array" ref="O374">IFERROR(IF(INDEX('Disaggregation Records'!$H$69:$H$152,MATCH(RIGHT(L374,255),RIGHT('Disaggregation Records'!$D$69:$D$152,255),0))="","",INDEX('Disaggregation Records'!$H$69:$H$152,MATCH(RIGHT(L374,255),RIGHT('Disaggregation Records'!$D$69:$D$152,255),0))),"")</f>
        <v/>
      </c>
      <c r="P374" s="201"/>
      <c r="Q374" s="253">
        <f t="shared" ref="Q374" si="543">Q372+1</f>
        <v>1126</v>
      </c>
    </row>
    <row r="375" spans="1:17" s="219" customFormat="1" ht="20.149999999999999" customHeight="1" x14ac:dyDescent="0.35">
      <c r="A375" s="253"/>
      <c r="B375" s="614"/>
      <c r="C375" s="616"/>
      <c r="D375" s="618"/>
      <c r="E375" s="618"/>
      <c r="F375" s="307"/>
      <c r="G375" s="620"/>
      <c r="H375" s="622"/>
      <c r="I375" s="624"/>
      <c r="J375" s="626"/>
      <c r="K375" s="201"/>
      <c r="L375" s="201"/>
      <c r="M375" s="201"/>
      <c r="N375" s="201"/>
      <c r="O375" s="201"/>
      <c r="P375" s="201"/>
      <c r="Q375" s="253"/>
    </row>
    <row r="376" spans="1:17" s="219" customFormat="1" ht="20.149999999999999" customHeight="1" x14ac:dyDescent="0.35">
      <c r="A376" s="201" t="str">
        <f t="shared" ref="A376" ca="1" si="544">INDIRECT("'update Helper'!C"&amp;Q376)</f>
        <v>a1V550000030FxMEAU</v>
      </c>
      <c r="B376" s="613">
        <v>4</v>
      </c>
      <c r="C376" s="615" t="str">
        <f>IFERROR(VLOOKUP(B376,'Outcome Indicators - Section C '!$A$9:$AC$70,29,FALSE),"")</f>
        <v/>
      </c>
      <c r="D376" s="617" t="str">
        <f>M376</f>
        <v/>
      </c>
      <c r="E376" s="617" t="str">
        <f>N376</f>
        <v/>
      </c>
      <c r="F376" s="396"/>
      <c r="G376" s="619" t="str">
        <f ca="1">IF(OR(INDIRECT("'update Helper'!E"&amp;Q376)="",F376&lt;&gt;0,F377&lt;&gt;0),IF(IFERROR((F376/F377),"")="","",(F376/F377)),INDIRECT("'update Helper'!E"&amp;Q376)/100)</f>
        <v/>
      </c>
      <c r="H376" s="621"/>
      <c r="I376" s="623"/>
      <c r="J376" s="625"/>
      <c r="K376" s="201">
        <f>IF(AND(EXACT(C376,C374),C374&lt;&gt;0),K374+1,0)</f>
        <v>30</v>
      </c>
      <c r="L376" s="201" t="str">
        <f>IF(C376&lt;&gt;"",C376&amp;"-"&amp;K376,"")</f>
        <v/>
      </c>
      <c r="M376" s="201" t="str">
        <f t="array" ref="M376">IFERROR(IF(INDEX('Disaggregation Records'!$E$69:$E$152,MATCH(RIGHT(L376,255),RIGHT('Disaggregation Records'!$D$69:$D$152,255),0))="","",INDEX('Disaggregation Records'!$E$69:$E$152,MATCH(RIGHT(L376,255),RIGHT('Disaggregation Records'!$D$69:$D$152,255),0))),"")</f>
        <v/>
      </c>
      <c r="N376" s="201" t="str">
        <f t="array" ref="N376">IFERROR(IF(INDEX('Disaggregation Records'!$F$69:$F$152,MATCH(RIGHT(L376,255),RIGHT('Disaggregation Records'!$D$69:$D$152,255),0))="","",INDEX('Disaggregation Records'!$F$69:$F$152,MATCH(RIGHT(L376,255),RIGHT('Disaggregation Records'!$D$69:$D$152,255),0))),"")</f>
        <v/>
      </c>
      <c r="O376" s="201" t="str">
        <f t="array" ref="O376">IFERROR(IF(INDEX('Disaggregation Records'!$H$69:$H$152,MATCH(RIGHT(L376,255),RIGHT('Disaggregation Records'!$D$69:$D$152,255),0))="","",INDEX('Disaggregation Records'!$H$69:$H$152,MATCH(RIGHT(L376,255),RIGHT('Disaggregation Records'!$D$69:$D$152,255),0))),"")</f>
        <v/>
      </c>
      <c r="P376" s="201"/>
      <c r="Q376" s="253">
        <f t="shared" ref="Q376" si="545">Q374+1</f>
        <v>1127</v>
      </c>
    </row>
    <row r="377" spans="1:17" s="219" customFormat="1" ht="20.149999999999999" customHeight="1" x14ac:dyDescent="0.35">
      <c r="A377" s="201"/>
      <c r="B377" s="614"/>
      <c r="C377" s="616"/>
      <c r="D377" s="618"/>
      <c r="E377" s="618"/>
      <c r="F377" s="307"/>
      <c r="G377" s="620"/>
      <c r="H377" s="622"/>
      <c r="I377" s="624"/>
      <c r="J377" s="626"/>
      <c r="K377" s="201"/>
      <c r="L377" s="201"/>
      <c r="M377" s="201"/>
      <c r="N377" s="201"/>
      <c r="O377" s="201"/>
      <c r="P377" s="201"/>
      <c r="Q377" s="253"/>
    </row>
    <row r="378" spans="1:17" s="219" customFormat="1" ht="20.149999999999999" customHeight="1" x14ac:dyDescent="0.35">
      <c r="A378" s="201" t="str">
        <f t="shared" ref="A378" ca="1" si="546">INDIRECT("'update Helper'!C"&amp;Q378)</f>
        <v>a1V550000030FxNEAU</v>
      </c>
      <c r="B378" s="613">
        <v>4</v>
      </c>
      <c r="C378" s="615" t="str">
        <f>IFERROR(VLOOKUP(B378,'Outcome Indicators - Section C '!$A$9:$AC$70,29,FALSE),"")</f>
        <v/>
      </c>
      <c r="D378" s="617" t="str">
        <f>M378</f>
        <v/>
      </c>
      <c r="E378" s="617" t="str">
        <f>N378</f>
        <v/>
      </c>
      <c r="F378" s="396"/>
      <c r="G378" s="619" t="str">
        <f ca="1">IF(OR(INDIRECT("'update Helper'!E"&amp;Q378)="",F378&lt;&gt;0,F379&lt;&gt;0),IF(IFERROR((F378/F379),"")="","",(F378/F379)),INDIRECT("'update Helper'!E"&amp;Q378)/100)</f>
        <v/>
      </c>
      <c r="H378" s="621"/>
      <c r="I378" s="623"/>
      <c r="J378" s="625"/>
      <c r="K378" s="201">
        <f>IF(AND(EXACT(C378,C376),C376&lt;&gt;0),K376+1,0)</f>
        <v>31</v>
      </c>
      <c r="L378" s="201" t="str">
        <f>IF(C378&lt;&gt;"",C378&amp;"-"&amp;K378,"")</f>
        <v/>
      </c>
      <c r="M378" s="201" t="str">
        <f t="array" ref="M378">IFERROR(IF(INDEX('Disaggregation Records'!$E$69:$E$152,MATCH(RIGHT(L378,255),RIGHT('Disaggregation Records'!$D$69:$D$152,255),0))="","",INDEX('Disaggregation Records'!$E$69:$E$152,MATCH(RIGHT(L378,255),RIGHT('Disaggregation Records'!$D$69:$D$152,255),0))),"")</f>
        <v/>
      </c>
      <c r="N378" s="201" t="str">
        <f t="array" ref="N378">IFERROR(IF(INDEX('Disaggregation Records'!$F$69:$F$152,MATCH(RIGHT(L378,255),RIGHT('Disaggregation Records'!$D$69:$D$152,255),0))="","",INDEX('Disaggregation Records'!$F$69:$F$152,MATCH(RIGHT(L378,255),RIGHT('Disaggregation Records'!$D$69:$D$152,255),0))),"")</f>
        <v/>
      </c>
      <c r="O378" s="201" t="str">
        <f t="array" ref="O378">IFERROR(IF(INDEX('Disaggregation Records'!$H$69:$H$152,MATCH(RIGHT(L378,255),RIGHT('Disaggregation Records'!$D$69:$D$152,255),0))="","",INDEX('Disaggregation Records'!$H$69:$H$152,MATCH(RIGHT(L378,255),RIGHT('Disaggregation Records'!$D$69:$D$152,255),0))),"")</f>
        <v/>
      </c>
      <c r="P378" s="201"/>
      <c r="Q378" s="253">
        <f t="shared" ref="Q378" si="547">Q376+1</f>
        <v>1128</v>
      </c>
    </row>
    <row r="379" spans="1:17" s="219" customFormat="1" ht="20.149999999999999" customHeight="1" x14ac:dyDescent="0.35">
      <c r="A379" s="253"/>
      <c r="B379" s="614"/>
      <c r="C379" s="616"/>
      <c r="D379" s="618"/>
      <c r="E379" s="618"/>
      <c r="F379" s="307"/>
      <c r="G379" s="620"/>
      <c r="H379" s="622"/>
      <c r="I379" s="624"/>
      <c r="J379" s="626"/>
      <c r="K379" s="201"/>
      <c r="L379" s="201"/>
      <c r="M379" s="201"/>
      <c r="N379" s="201"/>
      <c r="O379" s="201"/>
      <c r="P379" s="201"/>
      <c r="Q379" s="253"/>
    </row>
    <row r="380" spans="1:17" s="219" customFormat="1" ht="20.149999999999999" customHeight="1" x14ac:dyDescent="0.35">
      <c r="A380" s="201" t="str">
        <f t="shared" ref="A380" ca="1" si="548">INDIRECT("'update Helper'!C"&amp;Q380)</f>
        <v>a1V550000030FxOEAU</v>
      </c>
      <c r="B380" s="613">
        <v>4</v>
      </c>
      <c r="C380" s="615" t="str">
        <f>IFERROR(VLOOKUP(B380,'Outcome Indicators - Section C '!$A$9:$AC$70,29,FALSE),"")</f>
        <v/>
      </c>
      <c r="D380" s="617" t="str">
        <f>M380</f>
        <v/>
      </c>
      <c r="E380" s="617" t="str">
        <f>N380</f>
        <v/>
      </c>
      <c r="F380" s="396"/>
      <c r="G380" s="619" t="str">
        <f ca="1">IF(OR(INDIRECT("'update Helper'!E"&amp;Q380)="",F380&lt;&gt;0,F381&lt;&gt;0),IF(IFERROR((F380/F381),"")="","",(F380/F381)),INDIRECT("'update Helper'!E"&amp;Q380)/100)</f>
        <v/>
      </c>
      <c r="H380" s="621"/>
      <c r="I380" s="623"/>
      <c r="J380" s="625"/>
      <c r="K380" s="201">
        <f>IF(AND(EXACT(C380,C378),C378&lt;&gt;0),K378+1,0)</f>
        <v>32</v>
      </c>
      <c r="L380" s="201" t="str">
        <f>IF(C380&lt;&gt;"",C380&amp;"-"&amp;K380,"")</f>
        <v/>
      </c>
      <c r="M380" s="201" t="str">
        <f t="array" ref="M380">IFERROR(IF(INDEX('Disaggregation Records'!$E$69:$E$152,MATCH(RIGHT(L380,255),RIGHT('Disaggregation Records'!$D$69:$D$152,255),0))="","",INDEX('Disaggregation Records'!$E$69:$E$152,MATCH(RIGHT(L380,255),RIGHT('Disaggregation Records'!$D$69:$D$152,255),0))),"")</f>
        <v/>
      </c>
      <c r="N380" s="201" t="str">
        <f t="array" ref="N380">IFERROR(IF(INDEX('Disaggregation Records'!$F$69:$F$152,MATCH(RIGHT(L380,255),RIGHT('Disaggregation Records'!$D$69:$D$152,255),0))="","",INDEX('Disaggregation Records'!$F$69:$F$152,MATCH(RIGHT(L380,255),RIGHT('Disaggregation Records'!$D$69:$D$152,255),0))),"")</f>
        <v/>
      </c>
      <c r="O380" s="201" t="str">
        <f t="array" ref="O380">IFERROR(IF(INDEX('Disaggregation Records'!$H$69:$H$152,MATCH(RIGHT(L380,255),RIGHT('Disaggregation Records'!$D$69:$D$152,255),0))="","",INDEX('Disaggregation Records'!$H$69:$H$152,MATCH(RIGHT(L380,255),RIGHT('Disaggregation Records'!$D$69:$D$152,255),0))),"")</f>
        <v/>
      </c>
      <c r="P380" s="201"/>
      <c r="Q380" s="253">
        <f t="shared" ref="Q380" si="549">Q378+1</f>
        <v>1129</v>
      </c>
    </row>
    <row r="381" spans="1:17" s="219" customFormat="1" ht="20.149999999999999" customHeight="1" x14ac:dyDescent="0.35">
      <c r="A381" s="201"/>
      <c r="B381" s="614"/>
      <c r="C381" s="616"/>
      <c r="D381" s="618"/>
      <c r="E381" s="618"/>
      <c r="F381" s="307"/>
      <c r="G381" s="620"/>
      <c r="H381" s="622"/>
      <c r="I381" s="624"/>
      <c r="J381" s="626"/>
      <c r="K381" s="201"/>
      <c r="L381" s="201"/>
      <c r="M381" s="201"/>
      <c r="N381" s="201"/>
      <c r="O381" s="201"/>
      <c r="P381" s="201"/>
      <c r="Q381" s="253"/>
    </row>
    <row r="382" spans="1:17" s="219" customFormat="1" ht="20.149999999999999" customHeight="1" x14ac:dyDescent="0.35">
      <c r="A382" s="201" t="str">
        <f t="shared" ref="A382" ca="1" si="550">INDIRECT("'update Helper'!C"&amp;Q382)</f>
        <v>a1V550000030FxPEAU</v>
      </c>
      <c r="B382" s="613">
        <v>4</v>
      </c>
      <c r="C382" s="615" t="str">
        <f>IFERROR(VLOOKUP(B382,'Outcome Indicators - Section C '!$A$9:$AC$70,29,FALSE),"")</f>
        <v/>
      </c>
      <c r="D382" s="617" t="str">
        <f>M382</f>
        <v/>
      </c>
      <c r="E382" s="617" t="str">
        <f>N382</f>
        <v/>
      </c>
      <c r="F382" s="396"/>
      <c r="G382" s="619" t="str">
        <f ca="1">IF(OR(INDIRECT("'update Helper'!E"&amp;Q382)="",F382&lt;&gt;0,F383&lt;&gt;0),IF(IFERROR((F382/F383),"")="","",(F382/F383)),INDIRECT("'update Helper'!E"&amp;Q382)/100)</f>
        <v/>
      </c>
      <c r="H382" s="621"/>
      <c r="I382" s="623"/>
      <c r="J382" s="625"/>
      <c r="K382" s="201">
        <f>IF(AND(EXACT(C382,C380),C380&lt;&gt;0),K380+1,0)</f>
        <v>33</v>
      </c>
      <c r="L382" s="201" t="str">
        <f>IF(C382&lt;&gt;"",C382&amp;"-"&amp;K382,"")</f>
        <v/>
      </c>
      <c r="M382" s="201" t="str">
        <f t="array" ref="M382">IFERROR(IF(INDEX('Disaggregation Records'!$E$69:$E$152,MATCH(RIGHT(L382,255),RIGHT('Disaggregation Records'!$D$69:$D$152,255),0))="","",INDEX('Disaggregation Records'!$E$69:$E$152,MATCH(RIGHT(L382,255),RIGHT('Disaggregation Records'!$D$69:$D$152,255),0))),"")</f>
        <v/>
      </c>
      <c r="N382" s="201" t="str">
        <f t="array" ref="N382">IFERROR(IF(INDEX('Disaggregation Records'!$F$69:$F$152,MATCH(RIGHT(L382,255),RIGHT('Disaggregation Records'!$D$69:$D$152,255),0))="","",INDEX('Disaggregation Records'!$F$69:$F$152,MATCH(RIGHT(L382,255),RIGHT('Disaggregation Records'!$D$69:$D$152,255),0))),"")</f>
        <v/>
      </c>
      <c r="O382" s="201" t="str">
        <f t="array" ref="O382">IFERROR(IF(INDEX('Disaggregation Records'!$H$69:$H$152,MATCH(RIGHT(L382,255),RIGHT('Disaggregation Records'!$D$69:$D$152,255),0))="","",INDEX('Disaggregation Records'!$H$69:$H$152,MATCH(RIGHT(L382,255),RIGHT('Disaggregation Records'!$D$69:$D$152,255),0))),"")</f>
        <v/>
      </c>
      <c r="P382" s="201"/>
      <c r="Q382" s="253">
        <f t="shared" ref="Q382" si="551">Q380+1</f>
        <v>1130</v>
      </c>
    </row>
    <row r="383" spans="1:17" s="219" customFormat="1" ht="20.149999999999999" customHeight="1" x14ac:dyDescent="0.35">
      <c r="A383" s="253"/>
      <c r="B383" s="614"/>
      <c r="C383" s="616"/>
      <c r="D383" s="618"/>
      <c r="E383" s="618"/>
      <c r="F383" s="307"/>
      <c r="G383" s="620"/>
      <c r="H383" s="622"/>
      <c r="I383" s="624"/>
      <c r="J383" s="626"/>
      <c r="K383" s="201"/>
      <c r="L383" s="201"/>
      <c r="M383" s="201"/>
      <c r="N383" s="201"/>
      <c r="O383" s="201"/>
      <c r="P383" s="201"/>
      <c r="Q383" s="253"/>
    </row>
    <row r="384" spans="1:17" s="219" customFormat="1" ht="20.149999999999999" customHeight="1" x14ac:dyDescent="0.35">
      <c r="A384" s="201" t="str">
        <f t="shared" ref="A384" ca="1" si="552">INDIRECT("'update Helper'!C"&amp;Q384)</f>
        <v>a1V550000030FxQEAU</v>
      </c>
      <c r="B384" s="613">
        <v>4</v>
      </c>
      <c r="C384" s="615" t="str">
        <f>IFERROR(VLOOKUP(B384,'Outcome Indicators - Section C '!$A$9:$AC$70,29,FALSE),"")</f>
        <v/>
      </c>
      <c r="D384" s="617" t="str">
        <f>M384</f>
        <v/>
      </c>
      <c r="E384" s="617" t="str">
        <f>N384</f>
        <v/>
      </c>
      <c r="F384" s="396"/>
      <c r="G384" s="619" t="str">
        <f ca="1">IF(OR(INDIRECT("'update Helper'!E"&amp;Q384)="",F384&lt;&gt;0,F385&lt;&gt;0),IF(IFERROR((F384/F385),"")="","",(F384/F385)),INDIRECT("'update Helper'!E"&amp;Q384)/100)</f>
        <v/>
      </c>
      <c r="H384" s="621"/>
      <c r="I384" s="623"/>
      <c r="J384" s="625"/>
      <c r="K384" s="201">
        <f>IF(AND(EXACT(C384,C382),C382&lt;&gt;0),K382+1,0)</f>
        <v>34</v>
      </c>
      <c r="L384" s="201" t="str">
        <f>IF(C384&lt;&gt;"",C384&amp;"-"&amp;K384,"")</f>
        <v/>
      </c>
      <c r="M384" s="201" t="str">
        <f t="array" ref="M384">IFERROR(IF(INDEX('Disaggregation Records'!$E$69:$E$152,MATCH(RIGHT(L384,255),RIGHT('Disaggregation Records'!$D$69:$D$152,255),0))="","",INDEX('Disaggregation Records'!$E$69:$E$152,MATCH(RIGHT(L384,255),RIGHT('Disaggregation Records'!$D$69:$D$152,255),0))),"")</f>
        <v/>
      </c>
      <c r="N384" s="201" t="str">
        <f t="array" ref="N384">IFERROR(IF(INDEX('Disaggregation Records'!$F$69:$F$152,MATCH(RIGHT(L384,255),RIGHT('Disaggregation Records'!$D$69:$D$152,255),0))="","",INDEX('Disaggregation Records'!$F$69:$F$152,MATCH(RIGHT(L384,255),RIGHT('Disaggregation Records'!$D$69:$D$152,255),0))),"")</f>
        <v/>
      </c>
      <c r="O384" s="201" t="str">
        <f t="array" ref="O384">IFERROR(IF(INDEX('Disaggregation Records'!$H$69:$H$152,MATCH(RIGHT(L384,255),RIGHT('Disaggregation Records'!$D$69:$D$152,255),0))="","",INDEX('Disaggregation Records'!$H$69:$H$152,MATCH(RIGHT(L384,255),RIGHT('Disaggregation Records'!$D$69:$D$152,255),0))),"")</f>
        <v/>
      </c>
      <c r="P384" s="201"/>
      <c r="Q384" s="253">
        <f t="shared" ref="Q384" si="553">Q382+1</f>
        <v>1131</v>
      </c>
    </row>
    <row r="385" spans="1:17" s="219" customFormat="1" ht="20.149999999999999" customHeight="1" x14ac:dyDescent="0.35">
      <c r="A385" s="201"/>
      <c r="B385" s="614"/>
      <c r="C385" s="616"/>
      <c r="D385" s="618"/>
      <c r="E385" s="618"/>
      <c r="F385" s="307"/>
      <c r="G385" s="620"/>
      <c r="H385" s="622"/>
      <c r="I385" s="624"/>
      <c r="J385" s="626"/>
      <c r="K385" s="201"/>
      <c r="L385" s="201"/>
      <c r="M385" s="201"/>
      <c r="N385" s="201"/>
      <c r="O385" s="201"/>
      <c r="P385" s="201"/>
      <c r="Q385" s="253"/>
    </row>
    <row r="386" spans="1:17" s="219" customFormat="1" ht="20.149999999999999" customHeight="1" x14ac:dyDescent="0.35">
      <c r="A386" s="201" t="str">
        <f t="shared" ref="A386" ca="1" si="554">INDIRECT("'update Helper'!C"&amp;Q386)</f>
        <v>a1V550000030FxREAU</v>
      </c>
      <c r="B386" s="613">
        <v>4</v>
      </c>
      <c r="C386" s="615" t="str">
        <f>IFERROR(VLOOKUP(B386,'Outcome Indicators - Section C '!$A$9:$AC$70,29,FALSE),"")</f>
        <v/>
      </c>
      <c r="D386" s="617" t="str">
        <f>M386</f>
        <v/>
      </c>
      <c r="E386" s="617" t="str">
        <f>N386</f>
        <v/>
      </c>
      <c r="F386" s="396"/>
      <c r="G386" s="619" t="str">
        <f ca="1">IF(OR(INDIRECT("'update Helper'!E"&amp;Q386)="",F386&lt;&gt;0,F387&lt;&gt;0),IF(IFERROR((F386/F387),"")="","",(F386/F387)),INDIRECT("'update Helper'!E"&amp;Q386)/100)</f>
        <v/>
      </c>
      <c r="H386" s="621"/>
      <c r="I386" s="623"/>
      <c r="J386" s="625"/>
      <c r="K386" s="201">
        <f>IF(AND(EXACT(C386,C384),C384&lt;&gt;0),K384+1,0)</f>
        <v>35</v>
      </c>
      <c r="L386" s="201" t="str">
        <f>IF(C386&lt;&gt;"",C386&amp;"-"&amp;K386,"")</f>
        <v/>
      </c>
      <c r="M386" s="201" t="str">
        <f t="array" ref="M386">IFERROR(IF(INDEX('Disaggregation Records'!$E$69:$E$152,MATCH(RIGHT(L386,255),RIGHT('Disaggregation Records'!$D$69:$D$152,255),0))="","",INDEX('Disaggregation Records'!$E$69:$E$152,MATCH(RIGHT(L386,255),RIGHT('Disaggregation Records'!$D$69:$D$152,255),0))),"")</f>
        <v/>
      </c>
      <c r="N386" s="201" t="str">
        <f t="array" ref="N386">IFERROR(IF(INDEX('Disaggregation Records'!$F$69:$F$152,MATCH(RIGHT(L386,255),RIGHT('Disaggregation Records'!$D$69:$D$152,255),0))="","",INDEX('Disaggregation Records'!$F$69:$F$152,MATCH(RIGHT(L386,255),RIGHT('Disaggregation Records'!$D$69:$D$152,255),0))),"")</f>
        <v/>
      </c>
      <c r="O386" s="201" t="str">
        <f t="array" ref="O386">IFERROR(IF(INDEX('Disaggregation Records'!$H$69:$H$152,MATCH(RIGHT(L386,255),RIGHT('Disaggregation Records'!$D$69:$D$152,255),0))="","",INDEX('Disaggregation Records'!$H$69:$H$152,MATCH(RIGHT(L386,255),RIGHT('Disaggregation Records'!$D$69:$D$152,255),0))),"")</f>
        <v/>
      </c>
      <c r="P386" s="201"/>
      <c r="Q386" s="253">
        <f t="shared" ref="Q386" si="555">Q384+1</f>
        <v>1132</v>
      </c>
    </row>
    <row r="387" spans="1:17" s="219" customFormat="1" ht="20.149999999999999" customHeight="1" x14ac:dyDescent="0.35">
      <c r="A387" s="253"/>
      <c r="B387" s="614"/>
      <c r="C387" s="616"/>
      <c r="D387" s="618"/>
      <c r="E387" s="618"/>
      <c r="F387" s="307"/>
      <c r="G387" s="620"/>
      <c r="H387" s="622"/>
      <c r="I387" s="624"/>
      <c r="J387" s="626"/>
      <c r="K387" s="201"/>
      <c r="L387" s="201"/>
      <c r="M387" s="201"/>
      <c r="N387" s="201"/>
      <c r="O387" s="201"/>
      <c r="P387" s="201"/>
      <c r="Q387" s="253"/>
    </row>
    <row r="388" spans="1:17" s="219" customFormat="1" ht="20.149999999999999" customHeight="1" x14ac:dyDescent="0.35">
      <c r="A388" s="201" t="str">
        <f t="shared" ref="A388" ca="1" si="556">INDIRECT("'update Helper'!C"&amp;Q388)</f>
        <v>a1V550000030FxSEAU</v>
      </c>
      <c r="B388" s="613">
        <v>4</v>
      </c>
      <c r="C388" s="615" t="str">
        <f>IFERROR(VLOOKUP(B388,'Outcome Indicators - Section C '!$A$9:$AC$70,29,FALSE),"")</f>
        <v/>
      </c>
      <c r="D388" s="617" t="str">
        <f>M388</f>
        <v/>
      </c>
      <c r="E388" s="617" t="str">
        <f>N388</f>
        <v/>
      </c>
      <c r="F388" s="396"/>
      <c r="G388" s="619" t="str">
        <f ca="1">IF(OR(INDIRECT("'update Helper'!E"&amp;Q388)="",F388&lt;&gt;0,F389&lt;&gt;0),IF(IFERROR((F388/F389),"")="","",(F388/F389)),INDIRECT("'update Helper'!E"&amp;Q388)/100)</f>
        <v/>
      </c>
      <c r="H388" s="621"/>
      <c r="I388" s="623"/>
      <c r="J388" s="625"/>
      <c r="K388" s="201">
        <f>IF(AND(EXACT(C388,C386),C386&lt;&gt;0),K386+1,0)</f>
        <v>36</v>
      </c>
      <c r="L388" s="201" t="str">
        <f>IF(C388&lt;&gt;"",C388&amp;"-"&amp;K388,"")</f>
        <v/>
      </c>
      <c r="M388" s="201" t="str">
        <f t="array" ref="M388">IFERROR(IF(INDEX('Disaggregation Records'!$E$69:$E$152,MATCH(RIGHT(L388,255),RIGHT('Disaggregation Records'!$D$69:$D$152,255),0))="","",INDEX('Disaggregation Records'!$E$69:$E$152,MATCH(RIGHT(L388,255),RIGHT('Disaggregation Records'!$D$69:$D$152,255),0))),"")</f>
        <v/>
      </c>
      <c r="N388" s="201" t="str">
        <f t="array" ref="N388">IFERROR(IF(INDEX('Disaggregation Records'!$F$69:$F$152,MATCH(RIGHT(L388,255),RIGHT('Disaggregation Records'!$D$69:$D$152,255),0))="","",INDEX('Disaggregation Records'!$F$69:$F$152,MATCH(RIGHT(L388,255),RIGHT('Disaggregation Records'!$D$69:$D$152,255),0))),"")</f>
        <v/>
      </c>
      <c r="O388" s="201" t="str">
        <f t="array" ref="O388">IFERROR(IF(INDEX('Disaggregation Records'!$H$69:$H$152,MATCH(RIGHT(L388,255),RIGHT('Disaggregation Records'!$D$69:$D$152,255),0))="","",INDEX('Disaggregation Records'!$H$69:$H$152,MATCH(RIGHT(L388,255),RIGHT('Disaggregation Records'!$D$69:$D$152,255),0))),"")</f>
        <v/>
      </c>
      <c r="P388" s="201"/>
      <c r="Q388" s="253">
        <f t="shared" ref="Q388" si="557">Q386+1</f>
        <v>1133</v>
      </c>
    </row>
    <row r="389" spans="1:17" s="219" customFormat="1" ht="20.149999999999999" customHeight="1" x14ac:dyDescent="0.35">
      <c r="A389" s="201"/>
      <c r="B389" s="614"/>
      <c r="C389" s="616"/>
      <c r="D389" s="618"/>
      <c r="E389" s="618"/>
      <c r="F389" s="307"/>
      <c r="G389" s="620"/>
      <c r="H389" s="622"/>
      <c r="I389" s="624"/>
      <c r="J389" s="626"/>
      <c r="K389" s="201"/>
      <c r="L389" s="201"/>
      <c r="M389" s="201"/>
      <c r="N389" s="201"/>
      <c r="O389" s="201"/>
      <c r="P389" s="201"/>
      <c r="Q389" s="253"/>
    </row>
    <row r="390" spans="1:17" s="219" customFormat="1" ht="20.149999999999999" customHeight="1" x14ac:dyDescent="0.35">
      <c r="A390" s="201" t="str">
        <f t="shared" ref="A390" ca="1" si="558">INDIRECT("'update Helper'!C"&amp;Q390)</f>
        <v>a1V550000030FxTEAU</v>
      </c>
      <c r="B390" s="613">
        <v>4</v>
      </c>
      <c r="C390" s="615" t="str">
        <f>IFERROR(VLOOKUP(B390,'Outcome Indicators - Section C '!$A$9:$AC$70,29,FALSE),"")</f>
        <v/>
      </c>
      <c r="D390" s="617" t="str">
        <f>M390</f>
        <v/>
      </c>
      <c r="E390" s="617" t="str">
        <f>N390</f>
        <v/>
      </c>
      <c r="F390" s="396"/>
      <c r="G390" s="619" t="str">
        <f ca="1">IF(OR(INDIRECT("'update Helper'!E"&amp;Q390)="",F390&lt;&gt;0,F391&lt;&gt;0),IF(IFERROR((F390/F391),"")="","",(F390/F391)),INDIRECT("'update Helper'!E"&amp;Q390)/100)</f>
        <v/>
      </c>
      <c r="H390" s="621"/>
      <c r="I390" s="623"/>
      <c r="J390" s="625"/>
      <c r="K390" s="201">
        <f>IF(AND(EXACT(C390,C388),C388&lt;&gt;0),K388+1,0)</f>
        <v>37</v>
      </c>
      <c r="L390" s="201" t="str">
        <f>IF(C390&lt;&gt;"",C390&amp;"-"&amp;K390,"")</f>
        <v/>
      </c>
      <c r="M390" s="201" t="str">
        <f t="array" ref="M390">IFERROR(IF(INDEX('Disaggregation Records'!$E$69:$E$152,MATCH(RIGHT(L390,255),RIGHT('Disaggregation Records'!$D$69:$D$152,255),0))="","",INDEX('Disaggregation Records'!$E$69:$E$152,MATCH(RIGHT(L390,255),RIGHT('Disaggregation Records'!$D$69:$D$152,255),0))),"")</f>
        <v/>
      </c>
      <c r="N390" s="201" t="str">
        <f t="array" ref="N390">IFERROR(IF(INDEX('Disaggregation Records'!$F$69:$F$152,MATCH(RIGHT(L390,255),RIGHT('Disaggregation Records'!$D$69:$D$152,255),0))="","",INDEX('Disaggregation Records'!$F$69:$F$152,MATCH(RIGHT(L390,255),RIGHT('Disaggregation Records'!$D$69:$D$152,255),0))),"")</f>
        <v/>
      </c>
      <c r="O390" s="201" t="str">
        <f t="array" ref="O390">IFERROR(IF(INDEX('Disaggregation Records'!$H$69:$H$152,MATCH(RIGHT(L390,255),RIGHT('Disaggregation Records'!$D$69:$D$152,255),0))="","",INDEX('Disaggregation Records'!$H$69:$H$152,MATCH(RIGHT(L390,255),RIGHT('Disaggregation Records'!$D$69:$D$152,255),0))),"")</f>
        <v/>
      </c>
      <c r="P390" s="201"/>
      <c r="Q390" s="253">
        <f t="shared" ref="Q390" si="559">Q388+1</f>
        <v>1134</v>
      </c>
    </row>
    <row r="391" spans="1:17" s="219" customFormat="1" ht="20.149999999999999" customHeight="1" x14ac:dyDescent="0.35">
      <c r="A391" s="253"/>
      <c r="B391" s="614"/>
      <c r="C391" s="616"/>
      <c r="D391" s="618"/>
      <c r="E391" s="618"/>
      <c r="F391" s="307"/>
      <c r="G391" s="620"/>
      <c r="H391" s="622"/>
      <c r="I391" s="624"/>
      <c r="J391" s="626"/>
      <c r="K391" s="201"/>
      <c r="L391" s="201"/>
      <c r="M391" s="201"/>
      <c r="N391" s="201"/>
      <c r="O391" s="201"/>
      <c r="P391" s="201"/>
      <c r="Q391" s="253"/>
    </row>
    <row r="392" spans="1:17" s="219" customFormat="1" ht="20.149999999999999" customHeight="1" x14ac:dyDescent="0.35">
      <c r="A392" s="201" t="str">
        <f t="shared" ref="A392" ca="1" si="560">INDIRECT("'update Helper'!C"&amp;Q392)</f>
        <v>a1V550000030FxUEAU</v>
      </c>
      <c r="B392" s="613">
        <v>4</v>
      </c>
      <c r="C392" s="615" t="str">
        <f>IFERROR(VLOOKUP(B392,'Outcome Indicators - Section C '!$A$9:$AC$70,29,FALSE),"")</f>
        <v/>
      </c>
      <c r="D392" s="617" t="str">
        <f>M392</f>
        <v/>
      </c>
      <c r="E392" s="617" t="str">
        <f>N392</f>
        <v/>
      </c>
      <c r="F392" s="396"/>
      <c r="G392" s="619" t="str">
        <f ca="1">IF(OR(INDIRECT("'update Helper'!E"&amp;Q392)="",F392&lt;&gt;0,F393&lt;&gt;0),IF(IFERROR((F392/F393),"")="","",(F392/F393)),INDIRECT("'update Helper'!E"&amp;Q392)/100)</f>
        <v/>
      </c>
      <c r="H392" s="621"/>
      <c r="I392" s="623"/>
      <c r="J392" s="625"/>
      <c r="K392" s="201">
        <f>IF(AND(EXACT(C392,C390),C390&lt;&gt;0),K390+1,0)</f>
        <v>38</v>
      </c>
      <c r="L392" s="201" t="str">
        <f>IF(C392&lt;&gt;"",C392&amp;"-"&amp;K392,"")</f>
        <v/>
      </c>
      <c r="M392" s="201" t="str">
        <f t="array" ref="M392">IFERROR(IF(INDEX('Disaggregation Records'!$E$69:$E$152,MATCH(RIGHT(L392,255),RIGHT('Disaggregation Records'!$D$69:$D$152,255),0))="","",INDEX('Disaggregation Records'!$E$69:$E$152,MATCH(RIGHT(L392,255),RIGHT('Disaggregation Records'!$D$69:$D$152,255),0))),"")</f>
        <v/>
      </c>
      <c r="N392" s="201" t="str">
        <f t="array" ref="N392">IFERROR(IF(INDEX('Disaggregation Records'!$F$69:$F$152,MATCH(RIGHT(L392,255),RIGHT('Disaggregation Records'!$D$69:$D$152,255),0))="","",INDEX('Disaggregation Records'!$F$69:$F$152,MATCH(RIGHT(L392,255),RIGHT('Disaggregation Records'!$D$69:$D$152,255),0))),"")</f>
        <v/>
      </c>
      <c r="O392" s="201" t="str">
        <f t="array" ref="O392">IFERROR(IF(INDEX('Disaggregation Records'!$H$69:$H$152,MATCH(RIGHT(L392,255),RIGHT('Disaggregation Records'!$D$69:$D$152,255),0))="","",INDEX('Disaggregation Records'!$H$69:$H$152,MATCH(RIGHT(L392,255),RIGHT('Disaggregation Records'!$D$69:$D$152,255),0))),"")</f>
        <v/>
      </c>
      <c r="P392" s="201"/>
      <c r="Q392" s="253">
        <f t="shared" ref="Q392" si="561">Q390+1</f>
        <v>1135</v>
      </c>
    </row>
    <row r="393" spans="1:17" s="219" customFormat="1" ht="20.149999999999999" customHeight="1" x14ac:dyDescent="0.35">
      <c r="A393" s="201"/>
      <c r="B393" s="614"/>
      <c r="C393" s="616"/>
      <c r="D393" s="618"/>
      <c r="E393" s="618"/>
      <c r="F393" s="307"/>
      <c r="G393" s="620"/>
      <c r="H393" s="622"/>
      <c r="I393" s="624"/>
      <c r="J393" s="626"/>
      <c r="K393" s="201"/>
      <c r="L393" s="201"/>
      <c r="M393" s="201"/>
      <c r="N393" s="201"/>
      <c r="O393" s="201"/>
      <c r="P393" s="201"/>
      <c r="Q393" s="253"/>
    </row>
    <row r="394" spans="1:17" s="219" customFormat="1" ht="20.149999999999999" customHeight="1" x14ac:dyDescent="0.35">
      <c r="A394" s="201" t="str">
        <f t="shared" ref="A394" ca="1" si="562">INDIRECT("'update Helper'!C"&amp;Q394)</f>
        <v>a1V550000030FxVEAU</v>
      </c>
      <c r="B394" s="613">
        <v>4</v>
      </c>
      <c r="C394" s="615" t="str">
        <f>IFERROR(VLOOKUP(B394,'Outcome Indicators - Section C '!$A$9:$AC$70,29,FALSE),"")</f>
        <v/>
      </c>
      <c r="D394" s="617" t="str">
        <f>M394</f>
        <v/>
      </c>
      <c r="E394" s="617" t="str">
        <f>N394</f>
        <v/>
      </c>
      <c r="F394" s="396"/>
      <c r="G394" s="619" t="str">
        <f ca="1">IF(OR(INDIRECT("'update Helper'!E"&amp;Q394)="",F394&lt;&gt;0,F395&lt;&gt;0),IF(IFERROR((F394/F395),"")="","",(F394/F395)),INDIRECT("'update Helper'!E"&amp;Q394)/100)</f>
        <v/>
      </c>
      <c r="H394" s="621"/>
      <c r="I394" s="623"/>
      <c r="J394" s="625"/>
      <c r="K394" s="201">
        <f>IF(AND(EXACT(C394,C392),C392&lt;&gt;0),K392+1,0)</f>
        <v>39</v>
      </c>
      <c r="L394" s="201" t="str">
        <f>IF(C394&lt;&gt;"",C394&amp;"-"&amp;K394,"")</f>
        <v/>
      </c>
      <c r="M394" s="201" t="str">
        <f t="array" ref="M394">IFERROR(IF(INDEX('Disaggregation Records'!$E$69:$E$152,MATCH(RIGHT(L394,255),RIGHT('Disaggregation Records'!$D$69:$D$152,255),0))="","",INDEX('Disaggregation Records'!$E$69:$E$152,MATCH(RIGHT(L394,255),RIGHT('Disaggregation Records'!$D$69:$D$152,255),0))),"")</f>
        <v/>
      </c>
      <c r="N394" s="201" t="str">
        <f t="array" ref="N394">IFERROR(IF(INDEX('Disaggregation Records'!$F$69:$F$152,MATCH(RIGHT(L394,255),RIGHT('Disaggregation Records'!$D$69:$D$152,255),0))="","",INDEX('Disaggregation Records'!$F$69:$F$152,MATCH(RIGHT(L394,255),RIGHT('Disaggregation Records'!$D$69:$D$152,255),0))),"")</f>
        <v/>
      </c>
      <c r="O394" s="201" t="str">
        <f t="array" ref="O394">IFERROR(IF(INDEX('Disaggregation Records'!$H$69:$H$152,MATCH(RIGHT(L394,255),RIGHT('Disaggregation Records'!$D$69:$D$152,255),0))="","",INDEX('Disaggregation Records'!$H$69:$H$152,MATCH(RIGHT(L394,255),RIGHT('Disaggregation Records'!$D$69:$D$152,255),0))),"")</f>
        <v/>
      </c>
      <c r="P394" s="201"/>
      <c r="Q394" s="253">
        <f t="shared" ref="Q394" si="563">Q392+1</f>
        <v>1136</v>
      </c>
    </row>
    <row r="395" spans="1:17" s="219" customFormat="1" ht="20.149999999999999" customHeight="1" x14ac:dyDescent="0.35">
      <c r="A395" s="253"/>
      <c r="B395" s="614"/>
      <c r="C395" s="616"/>
      <c r="D395" s="618"/>
      <c r="E395" s="618"/>
      <c r="F395" s="307"/>
      <c r="G395" s="620"/>
      <c r="H395" s="622"/>
      <c r="I395" s="624"/>
      <c r="J395" s="626"/>
      <c r="K395" s="201"/>
      <c r="L395" s="201"/>
      <c r="M395" s="201"/>
      <c r="N395" s="201"/>
      <c r="O395" s="201"/>
      <c r="P395" s="201"/>
      <c r="Q395" s="253"/>
    </row>
    <row r="396" spans="1:17" s="219" customFormat="1" ht="20.149999999999999" customHeight="1" x14ac:dyDescent="0.35">
      <c r="A396" s="201" t="str">
        <f t="shared" ref="A396" ca="1" si="564">INDIRECT("'update Helper'!C"&amp;Q396)</f>
        <v>a1V550000030FxWEAU</v>
      </c>
      <c r="B396" s="613">
        <v>5</v>
      </c>
      <c r="C396" s="615" t="str">
        <f>IFERROR(VLOOKUP(B396,'Outcome Indicators - Section C '!$A$9:$AC$70,29,FALSE),"")</f>
        <v/>
      </c>
      <c r="D396" s="617" t="str">
        <f>M396</f>
        <v/>
      </c>
      <c r="E396" s="617" t="str">
        <f>N396</f>
        <v/>
      </c>
      <c r="F396" s="396"/>
      <c r="G396" s="619" t="str">
        <f ca="1">IF(OR(INDIRECT("'update Helper'!E"&amp;Q396)="",F396&lt;&gt;0,F397&lt;&gt;0),IF(IFERROR((F396/F397),"")="","",(F396/F397)),INDIRECT("'update Helper'!E"&amp;Q396)/100)</f>
        <v/>
      </c>
      <c r="H396" s="621"/>
      <c r="I396" s="623"/>
      <c r="J396" s="625"/>
      <c r="K396" s="201">
        <f>IF(AND(EXACT(C396,C394),C394&lt;&gt;0),K394+1,0)</f>
        <v>40</v>
      </c>
      <c r="L396" s="201" t="str">
        <f>IF(C396&lt;&gt;"",C396&amp;"-"&amp;K396,"")</f>
        <v/>
      </c>
      <c r="M396" s="201" t="str">
        <f t="array" ref="M396">IFERROR(IF(INDEX('Disaggregation Records'!$E$69:$E$152,MATCH(RIGHT(L396,255),RIGHT('Disaggregation Records'!$D$69:$D$152,255),0))="","",INDEX('Disaggregation Records'!$E$69:$E$152,MATCH(RIGHT(L396,255),RIGHT('Disaggregation Records'!$D$69:$D$152,255),0))),"")</f>
        <v/>
      </c>
      <c r="N396" s="201" t="str">
        <f t="array" ref="N396">IFERROR(IF(INDEX('Disaggregation Records'!$F$69:$F$152,MATCH(RIGHT(L396,255),RIGHT('Disaggregation Records'!$D$69:$D$152,255),0))="","",INDEX('Disaggregation Records'!$F$69:$F$152,MATCH(RIGHT(L396,255),RIGHT('Disaggregation Records'!$D$69:$D$152,255),0))),"")</f>
        <v/>
      </c>
      <c r="O396" s="201" t="str">
        <f t="array" ref="O396">IFERROR(IF(INDEX('Disaggregation Records'!$H$69:$H$152,MATCH(RIGHT(L396,255),RIGHT('Disaggregation Records'!$D$69:$D$152,255),0))="","",INDEX('Disaggregation Records'!$H$69:$H$152,MATCH(RIGHT(L396,255),RIGHT('Disaggregation Records'!$D$69:$D$152,255),0))),"")</f>
        <v/>
      </c>
      <c r="P396" s="201"/>
      <c r="Q396" s="253">
        <f t="shared" ref="Q396" si="565">Q394+1</f>
        <v>1137</v>
      </c>
    </row>
    <row r="397" spans="1:17" s="219" customFormat="1" ht="20.149999999999999" customHeight="1" x14ac:dyDescent="0.35">
      <c r="A397" s="201"/>
      <c r="B397" s="614"/>
      <c r="C397" s="616"/>
      <c r="D397" s="618"/>
      <c r="E397" s="618"/>
      <c r="F397" s="307"/>
      <c r="G397" s="620"/>
      <c r="H397" s="622"/>
      <c r="I397" s="624"/>
      <c r="J397" s="626"/>
      <c r="K397" s="201"/>
      <c r="L397" s="201"/>
      <c r="M397" s="201"/>
      <c r="N397" s="201"/>
      <c r="O397" s="201"/>
      <c r="P397" s="201"/>
      <c r="Q397" s="253"/>
    </row>
    <row r="398" spans="1:17" s="219" customFormat="1" ht="20.149999999999999" customHeight="1" x14ac:dyDescent="0.35">
      <c r="A398" s="201" t="str">
        <f t="shared" ref="A398" ca="1" si="566">INDIRECT("'update Helper'!C"&amp;Q398)</f>
        <v>a1V550000030FxXEAU</v>
      </c>
      <c r="B398" s="613">
        <v>5</v>
      </c>
      <c r="C398" s="615" t="str">
        <f>IFERROR(VLOOKUP(B398,'Outcome Indicators - Section C '!$A$9:$AC$70,29,FALSE),"")</f>
        <v/>
      </c>
      <c r="D398" s="617" t="str">
        <f>M398</f>
        <v/>
      </c>
      <c r="E398" s="617" t="str">
        <f>N398</f>
        <v/>
      </c>
      <c r="F398" s="396"/>
      <c r="G398" s="619" t="str">
        <f ca="1">IF(OR(INDIRECT("'update Helper'!E"&amp;Q398)="",F398&lt;&gt;0,F399&lt;&gt;0),IF(IFERROR((F398/F399),"")="","",(F398/F399)),INDIRECT("'update Helper'!E"&amp;Q398)/100)</f>
        <v/>
      </c>
      <c r="H398" s="621"/>
      <c r="I398" s="623"/>
      <c r="J398" s="625"/>
      <c r="K398" s="201">
        <f>IF(AND(EXACT(C398,C396),C396&lt;&gt;0),K396+1,0)</f>
        <v>41</v>
      </c>
      <c r="L398" s="201" t="str">
        <f>IF(C398&lt;&gt;"",C398&amp;"-"&amp;K398,"")</f>
        <v/>
      </c>
      <c r="M398" s="201" t="str">
        <f t="array" ref="M398">IFERROR(IF(INDEX('Disaggregation Records'!$E$69:$E$152,MATCH(RIGHT(L398,255),RIGHT('Disaggregation Records'!$D$69:$D$152,255),0))="","",INDEX('Disaggregation Records'!$E$69:$E$152,MATCH(RIGHT(L398,255),RIGHT('Disaggregation Records'!$D$69:$D$152,255),0))),"")</f>
        <v/>
      </c>
      <c r="N398" s="201" t="str">
        <f t="array" ref="N398">IFERROR(IF(INDEX('Disaggregation Records'!$F$69:$F$152,MATCH(RIGHT(L398,255),RIGHT('Disaggregation Records'!$D$69:$D$152,255),0))="","",INDEX('Disaggregation Records'!$F$69:$F$152,MATCH(RIGHT(L398,255),RIGHT('Disaggregation Records'!$D$69:$D$152,255),0))),"")</f>
        <v/>
      </c>
      <c r="O398" s="201" t="str">
        <f t="array" ref="O398">IFERROR(IF(INDEX('Disaggregation Records'!$H$69:$H$152,MATCH(RIGHT(L398,255),RIGHT('Disaggregation Records'!$D$69:$D$152,255),0))="","",INDEX('Disaggregation Records'!$H$69:$H$152,MATCH(RIGHT(L398,255),RIGHT('Disaggregation Records'!$D$69:$D$152,255),0))),"")</f>
        <v/>
      </c>
      <c r="P398" s="201"/>
      <c r="Q398" s="253">
        <f t="shared" ref="Q398" si="567">Q396+1</f>
        <v>1138</v>
      </c>
    </row>
    <row r="399" spans="1:17" s="219" customFormat="1" ht="20.149999999999999" customHeight="1" x14ac:dyDescent="0.35">
      <c r="A399" s="253"/>
      <c r="B399" s="614"/>
      <c r="C399" s="616"/>
      <c r="D399" s="618"/>
      <c r="E399" s="618"/>
      <c r="F399" s="307"/>
      <c r="G399" s="620"/>
      <c r="H399" s="622"/>
      <c r="I399" s="624"/>
      <c r="J399" s="626"/>
      <c r="K399" s="201"/>
      <c r="L399" s="201"/>
      <c r="M399" s="201"/>
      <c r="N399" s="201"/>
      <c r="O399" s="201"/>
      <c r="P399" s="201"/>
      <c r="Q399" s="253"/>
    </row>
    <row r="400" spans="1:17" s="219" customFormat="1" ht="20.149999999999999" customHeight="1" x14ac:dyDescent="0.35">
      <c r="A400" s="201" t="str">
        <f t="shared" ref="A400" ca="1" si="568">INDIRECT("'update Helper'!C"&amp;Q400)</f>
        <v>a1V550000030FxYEAU</v>
      </c>
      <c r="B400" s="613">
        <v>5</v>
      </c>
      <c r="C400" s="615" t="str">
        <f>IFERROR(VLOOKUP(B400,'Outcome Indicators - Section C '!$A$9:$AC$70,29,FALSE),"")</f>
        <v/>
      </c>
      <c r="D400" s="617" t="str">
        <f>M400</f>
        <v/>
      </c>
      <c r="E400" s="617" t="str">
        <f>N400</f>
        <v/>
      </c>
      <c r="F400" s="396"/>
      <c r="G400" s="619" t="str">
        <f ca="1">IF(OR(INDIRECT("'update Helper'!E"&amp;Q400)="",F400&lt;&gt;0,F401&lt;&gt;0),IF(IFERROR((F400/F401),"")="","",(F400/F401)),INDIRECT("'update Helper'!E"&amp;Q400)/100)</f>
        <v/>
      </c>
      <c r="H400" s="621"/>
      <c r="I400" s="623"/>
      <c r="J400" s="625"/>
      <c r="K400" s="201">
        <f>IF(AND(EXACT(C400,C398),C398&lt;&gt;0),K398+1,0)</f>
        <v>42</v>
      </c>
      <c r="L400" s="201" t="str">
        <f>IF(C400&lt;&gt;"",C400&amp;"-"&amp;K400,"")</f>
        <v/>
      </c>
      <c r="M400" s="201" t="str">
        <f t="array" ref="M400">IFERROR(IF(INDEX('Disaggregation Records'!$E$69:$E$152,MATCH(RIGHT(L400,255),RIGHT('Disaggregation Records'!$D$69:$D$152,255),0))="","",INDEX('Disaggregation Records'!$E$69:$E$152,MATCH(RIGHT(L400,255),RIGHT('Disaggregation Records'!$D$69:$D$152,255),0))),"")</f>
        <v/>
      </c>
      <c r="N400" s="201" t="str">
        <f t="array" ref="N400">IFERROR(IF(INDEX('Disaggregation Records'!$F$69:$F$152,MATCH(RIGHT(L400,255),RIGHT('Disaggregation Records'!$D$69:$D$152,255),0))="","",INDEX('Disaggregation Records'!$F$69:$F$152,MATCH(RIGHT(L400,255),RIGHT('Disaggregation Records'!$D$69:$D$152,255),0))),"")</f>
        <v/>
      </c>
      <c r="O400" s="201" t="str">
        <f t="array" ref="O400">IFERROR(IF(INDEX('Disaggregation Records'!$H$69:$H$152,MATCH(RIGHT(L400,255),RIGHT('Disaggregation Records'!$D$69:$D$152,255),0))="","",INDEX('Disaggregation Records'!$H$69:$H$152,MATCH(RIGHT(L400,255),RIGHT('Disaggregation Records'!$D$69:$D$152,255),0))),"")</f>
        <v/>
      </c>
      <c r="P400" s="201"/>
      <c r="Q400" s="253">
        <f t="shared" ref="Q400" si="569">Q398+1</f>
        <v>1139</v>
      </c>
    </row>
    <row r="401" spans="1:17" s="219" customFormat="1" ht="20.149999999999999" customHeight="1" x14ac:dyDescent="0.35">
      <c r="A401" s="201"/>
      <c r="B401" s="614"/>
      <c r="C401" s="616"/>
      <c r="D401" s="618"/>
      <c r="E401" s="618"/>
      <c r="F401" s="307"/>
      <c r="G401" s="620"/>
      <c r="H401" s="622"/>
      <c r="I401" s="624"/>
      <c r="J401" s="626"/>
      <c r="K401" s="201"/>
      <c r="L401" s="201"/>
      <c r="M401" s="201"/>
      <c r="N401" s="201"/>
      <c r="O401" s="201"/>
      <c r="P401" s="201"/>
      <c r="Q401" s="253"/>
    </row>
    <row r="402" spans="1:17" s="219" customFormat="1" ht="20.149999999999999" customHeight="1" x14ac:dyDescent="0.35">
      <c r="A402" s="201" t="str">
        <f t="shared" ref="A402" ca="1" si="570">INDIRECT("'update Helper'!C"&amp;Q402)</f>
        <v>a1V550000030FxZEAU</v>
      </c>
      <c r="B402" s="613">
        <v>5</v>
      </c>
      <c r="C402" s="615" t="str">
        <f>IFERROR(VLOOKUP(B402,'Outcome Indicators - Section C '!$A$9:$AC$70,29,FALSE),"")</f>
        <v/>
      </c>
      <c r="D402" s="617" t="str">
        <f>M402</f>
        <v/>
      </c>
      <c r="E402" s="617" t="str">
        <f>N402</f>
        <v/>
      </c>
      <c r="F402" s="396"/>
      <c r="G402" s="619" t="str">
        <f ca="1">IF(OR(INDIRECT("'update Helper'!E"&amp;Q402)="",F402&lt;&gt;0,F403&lt;&gt;0),IF(IFERROR((F402/F403),"")="","",(F402/F403)),INDIRECT("'update Helper'!E"&amp;Q402)/100)</f>
        <v/>
      </c>
      <c r="H402" s="621"/>
      <c r="I402" s="623"/>
      <c r="J402" s="625"/>
      <c r="K402" s="201">
        <f>IF(AND(EXACT(C402,C400),C400&lt;&gt;0),K400+1,0)</f>
        <v>43</v>
      </c>
      <c r="L402" s="201" t="str">
        <f>IF(C402&lt;&gt;"",C402&amp;"-"&amp;K402,"")</f>
        <v/>
      </c>
      <c r="M402" s="201" t="str">
        <f t="array" ref="M402">IFERROR(IF(INDEX('Disaggregation Records'!$E$69:$E$152,MATCH(RIGHT(L402,255),RIGHT('Disaggregation Records'!$D$69:$D$152,255),0))="","",INDEX('Disaggregation Records'!$E$69:$E$152,MATCH(RIGHT(L402,255),RIGHT('Disaggregation Records'!$D$69:$D$152,255),0))),"")</f>
        <v/>
      </c>
      <c r="N402" s="201" t="str">
        <f t="array" ref="N402">IFERROR(IF(INDEX('Disaggregation Records'!$F$69:$F$152,MATCH(RIGHT(L402,255),RIGHT('Disaggregation Records'!$D$69:$D$152,255),0))="","",INDEX('Disaggregation Records'!$F$69:$F$152,MATCH(RIGHT(L402,255),RIGHT('Disaggregation Records'!$D$69:$D$152,255),0))),"")</f>
        <v/>
      </c>
      <c r="O402" s="201" t="str">
        <f t="array" ref="O402">IFERROR(IF(INDEX('Disaggregation Records'!$H$69:$H$152,MATCH(RIGHT(L402,255),RIGHT('Disaggregation Records'!$D$69:$D$152,255),0))="","",INDEX('Disaggregation Records'!$H$69:$H$152,MATCH(RIGHT(L402,255),RIGHT('Disaggregation Records'!$D$69:$D$152,255),0))),"")</f>
        <v/>
      </c>
      <c r="P402" s="201"/>
      <c r="Q402" s="253">
        <f t="shared" ref="Q402" si="571">Q400+1</f>
        <v>1140</v>
      </c>
    </row>
    <row r="403" spans="1:17" s="219" customFormat="1" ht="20.149999999999999" customHeight="1" x14ac:dyDescent="0.35">
      <c r="A403" s="253"/>
      <c r="B403" s="614"/>
      <c r="C403" s="616"/>
      <c r="D403" s="618"/>
      <c r="E403" s="618"/>
      <c r="F403" s="307"/>
      <c r="G403" s="620"/>
      <c r="H403" s="622"/>
      <c r="I403" s="624"/>
      <c r="J403" s="626"/>
      <c r="K403" s="201"/>
      <c r="L403" s="201"/>
      <c r="M403" s="201"/>
      <c r="N403" s="201"/>
      <c r="O403" s="201"/>
      <c r="P403" s="201"/>
      <c r="Q403" s="253"/>
    </row>
    <row r="404" spans="1:17" s="219" customFormat="1" ht="20.149999999999999" customHeight="1" x14ac:dyDescent="0.35">
      <c r="A404" s="201" t="str">
        <f t="shared" ref="A404" ca="1" si="572">INDIRECT("'update Helper'!C"&amp;Q404)</f>
        <v>a1V550000030FxaEAE</v>
      </c>
      <c r="B404" s="613">
        <v>5</v>
      </c>
      <c r="C404" s="615" t="str">
        <f>IFERROR(VLOOKUP(B404,'Outcome Indicators - Section C '!$A$9:$AC$70,29,FALSE),"")</f>
        <v/>
      </c>
      <c r="D404" s="617" t="str">
        <f>M404</f>
        <v/>
      </c>
      <c r="E404" s="617" t="str">
        <f>N404</f>
        <v/>
      </c>
      <c r="F404" s="396"/>
      <c r="G404" s="619" t="str">
        <f ca="1">IF(OR(INDIRECT("'update Helper'!E"&amp;Q404)="",F404&lt;&gt;0,F405&lt;&gt;0),IF(IFERROR((F404/F405),"")="","",(F404/F405)),INDIRECT("'update Helper'!E"&amp;Q404)/100)</f>
        <v/>
      </c>
      <c r="H404" s="621"/>
      <c r="I404" s="623"/>
      <c r="J404" s="625"/>
      <c r="K404" s="201">
        <f>IF(AND(EXACT(C404,C402),C402&lt;&gt;0),K402+1,0)</f>
        <v>44</v>
      </c>
      <c r="L404" s="201" t="str">
        <f>IF(C404&lt;&gt;"",C404&amp;"-"&amp;K404,"")</f>
        <v/>
      </c>
      <c r="M404" s="201" t="str">
        <f t="array" ref="M404">IFERROR(IF(INDEX('Disaggregation Records'!$E$69:$E$152,MATCH(RIGHT(L404,255),RIGHT('Disaggregation Records'!$D$69:$D$152,255),0))="","",INDEX('Disaggregation Records'!$E$69:$E$152,MATCH(RIGHT(L404,255),RIGHT('Disaggregation Records'!$D$69:$D$152,255),0))),"")</f>
        <v/>
      </c>
      <c r="N404" s="201" t="str">
        <f t="array" ref="N404">IFERROR(IF(INDEX('Disaggregation Records'!$F$69:$F$152,MATCH(RIGHT(L404,255),RIGHT('Disaggregation Records'!$D$69:$D$152,255),0))="","",INDEX('Disaggregation Records'!$F$69:$F$152,MATCH(RIGHT(L404,255),RIGHT('Disaggregation Records'!$D$69:$D$152,255),0))),"")</f>
        <v/>
      </c>
      <c r="O404" s="201" t="str">
        <f t="array" ref="O404">IFERROR(IF(INDEX('Disaggregation Records'!$H$69:$H$152,MATCH(RIGHT(L404,255),RIGHT('Disaggregation Records'!$D$69:$D$152,255),0))="","",INDEX('Disaggregation Records'!$H$69:$H$152,MATCH(RIGHT(L404,255),RIGHT('Disaggregation Records'!$D$69:$D$152,255),0))),"")</f>
        <v/>
      </c>
      <c r="P404" s="201"/>
      <c r="Q404" s="253">
        <f t="shared" ref="Q404" si="573">Q402+1</f>
        <v>1141</v>
      </c>
    </row>
    <row r="405" spans="1:17" s="219" customFormat="1" ht="20.149999999999999" customHeight="1" x14ac:dyDescent="0.35">
      <c r="A405" s="201"/>
      <c r="B405" s="614"/>
      <c r="C405" s="616"/>
      <c r="D405" s="618"/>
      <c r="E405" s="618"/>
      <c r="F405" s="307"/>
      <c r="G405" s="620"/>
      <c r="H405" s="622"/>
      <c r="I405" s="624"/>
      <c r="J405" s="626"/>
      <c r="K405" s="201"/>
      <c r="L405" s="201"/>
      <c r="M405" s="201"/>
      <c r="N405" s="201"/>
      <c r="O405" s="201"/>
      <c r="P405" s="201"/>
      <c r="Q405" s="253"/>
    </row>
    <row r="406" spans="1:17" s="219" customFormat="1" ht="20.149999999999999" customHeight="1" x14ac:dyDescent="0.35">
      <c r="A406" s="201" t="str">
        <f t="shared" ref="A406" ca="1" si="574">INDIRECT("'update Helper'!C"&amp;Q406)</f>
        <v>a1V550000030FxbEAE</v>
      </c>
      <c r="B406" s="613">
        <v>5</v>
      </c>
      <c r="C406" s="615" t="str">
        <f>IFERROR(VLOOKUP(B406,'Outcome Indicators - Section C '!$A$9:$AC$70,29,FALSE),"")</f>
        <v/>
      </c>
      <c r="D406" s="617" t="str">
        <f>M406</f>
        <v/>
      </c>
      <c r="E406" s="617" t="str">
        <f>N406</f>
        <v/>
      </c>
      <c r="F406" s="396"/>
      <c r="G406" s="619" t="str">
        <f ca="1">IF(OR(INDIRECT("'update Helper'!E"&amp;Q406)="",F406&lt;&gt;0,F407&lt;&gt;0),IF(IFERROR((F406/F407),"")="","",(F406/F407)),INDIRECT("'update Helper'!E"&amp;Q406)/100)</f>
        <v/>
      </c>
      <c r="H406" s="621"/>
      <c r="I406" s="623"/>
      <c r="J406" s="625"/>
      <c r="K406" s="201">
        <f>IF(AND(EXACT(C406,C404),C404&lt;&gt;0),K404+1,0)</f>
        <v>45</v>
      </c>
      <c r="L406" s="201" t="str">
        <f>IF(C406&lt;&gt;"",C406&amp;"-"&amp;K406,"")</f>
        <v/>
      </c>
      <c r="M406" s="201" t="str">
        <f t="array" ref="M406">IFERROR(IF(INDEX('Disaggregation Records'!$E$69:$E$152,MATCH(RIGHT(L406,255),RIGHT('Disaggregation Records'!$D$69:$D$152,255),0))="","",INDEX('Disaggregation Records'!$E$69:$E$152,MATCH(RIGHT(L406,255),RIGHT('Disaggregation Records'!$D$69:$D$152,255),0))),"")</f>
        <v/>
      </c>
      <c r="N406" s="201" t="str">
        <f t="array" ref="N406">IFERROR(IF(INDEX('Disaggregation Records'!$F$69:$F$152,MATCH(RIGHT(L406,255),RIGHT('Disaggregation Records'!$D$69:$D$152,255),0))="","",INDEX('Disaggregation Records'!$F$69:$F$152,MATCH(RIGHT(L406,255),RIGHT('Disaggregation Records'!$D$69:$D$152,255),0))),"")</f>
        <v/>
      </c>
      <c r="O406" s="201" t="str">
        <f t="array" ref="O406">IFERROR(IF(INDEX('Disaggregation Records'!$H$69:$H$152,MATCH(RIGHT(L406,255),RIGHT('Disaggregation Records'!$D$69:$D$152,255),0))="","",INDEX('Disaggregation Records'!$H$69:$H$152,MATCH(RIGHT(L406,255),RIGHT('Disaggregation Records'!$D$69:$D$152,255),0))),"")</f>
        <v/>
      </c>
      <c r="P406" s="201"/>
      <c r="Q406" s="253">
        <f t="shared" ref="Q406" si="575">Q404+1</f>
        <v>1142</v>
      </c>
    </row>
    <row r="407" spans="1:17" s="219" customFormat="1" ht="20.149999999999999" customHeight="1" x14ac:dyDescent="0.35">
      <c r="A407" s="253"/>
      <c r="B407" s="614"/>
      <c r="C407" s="616"/>
      <c r="D407" s="618"/>
      <c r="E407" s="618"/>
      <c r="F407" s="307"/>
      <c r="G407" s="620"/>
      <c r="H407" s="622"/>
      <c r="I407" s="624"/>
      <c r="J407" s="626"/>
      <c r="K407" s="201"/>
      <c r="L407" s="201"/>
      <c r="M407" s="201"/>
      <c r="N407" s="201"/>
      <c r="O407" s="201"/>
      <c r="P407" s="201"/>
      <c r="Q407" s="253"/>
    </row>
    <row r="408" spans="1:17" s="219" customFormat="1" ht="20.149999999999999" customHeight="1" x14ac:dyDescent="0.35">
      <c r="A408" s="201" t="str">
        <f t="shared" ref="A408" ca="1" si="576">INDIRECT("'update Helper'!C"&amp;Q408)</f>
        <v>a1V550000030FxcEAE</v>
      </c>
      <c r="B408" s="613">
        <v>5</v>
      </c>
      <c r="C408" s="615" t="str">
        <f>IFERROR(VLOOKUP(B408,'Outcome Indicators - Section C '!$A$9:$AC$70,29,FALSE),"")</f>
        <v/>
      </c>
      <c r="D408" s="617" t="str">
        <f>M408</f>
        <v/>
      </c>
      <c r="E408" s="617" t="str">
        <f>N408</f>
        <v/>
      </c>
      <c r="F408" s="396"/>
      <c r="G408" s="619" t="str">
        <f ca="1">IF(OR(INDIRECT("'update Helper'!E"&amp;Q408)="",F408&lt;&gt;0,F409&lt;&gt;0),IF(IFERROR((F408/F409),"")="","",(F408/F409)),INDIRECT("'update Helper'!E"&amp;Q408)/100)</f>
        <v/>
      </c>
      <c r="H408" s="621"/>
      <c r="I408" s="623"/>
      <c r="J408" s="625"/>
      <c r="K408" s="201">
        <f>IF(AND(EXACT(C408,C406),C406&lt;&gt;0),K406+1,0)</f>
        <v>46</v>
      </c>
      <c r="L408" s="201" t="str">
        <f>IF(C408&lt;&gt;"",C408&amp;"-"&amp;K408,"")</f>
        <v/>
      </c>
      <c r="M408" s="201" t="str">
        <f t="array" ref="M408">IFERROR(IF(INDEX('Disaggregation Records'!$E$69:$E$152,MATCH(RIGHT(L408,255),RIGHT('Disaggregation Records'!$D$69:$D$152,255),0))="","",INDEX('Disaggregation Records'!$E$69:$E$152,MATCH(RIGHT(L408,255),RIGHT('Disaggregation Records'!$D$69:$D$152,255),0))),"")</f>
        <v/>
      </c>
      <c r="N408" s="201" t="str">
        <f t="array" ref="N408">IFERROR(IF(INDEX('Disaggregation Records'!$F$69:$F$152,MATCH(RIGHT(L408,255),RIGHT('Disaggregation Records'!$D$69:$D$152,255),0))="","",INDEX('Disaggregation Records'!$F$69:$F$152,MATCH(RIGHT(L408,255),RIGHT('Disaggregation Records'!$D$69:$D$152,255),0))),"")</f>
        <v/>
      </c>
      <c r="O408" s="201" t="str">
        <f t="array" ref="O408">IFERROR(IF(INDEX('Disaggregation Records'!$H$69:$H$152,MATCH(RIGHT(L408,255),RIGHT('Disaggregation Records'!$D$69:$D$152,255),0))="","",INDEX('Disaggregation Records'!$H$69:$H$152,MATCH(RIGHT(L408,255),RIGHT('Disaggregation Records'!$D$69:$D$152,255),0))),"")</f>
        <v/>
      </c>
      <c r="P408" s="201"/>
      <c r="Q408" s="253">
        <f t="shared" ref="Q408" si="577">Q406+1</f>
        <v>1143</v>
      </c>
    </row>
    <row r="409" spans="1:17" s="219" customFormat="1" ht="20.149999999999999" customHeight="1" x14ac:dyDescent="0.35">
      <c r="A409" s="201"/>
      <c r="B409" s="614"/>
      <c r="C409" s="616"/>
      <c r="D409" s="618"/>
      <c r="E409" s="618"/>
      <c r="F409" s="307"/>
      <c r="G409" s="620"/>
      <c r="H409" s="622"/>
      <c r="I409" s="624"/>
      <c r="J409" s="626"/>
      <c r="K409" s="201"/>
      <c r="L409" s="201"/>
      <c r="M409" s="201"/>
      <c r="N409" s="201"/>
      <c r="O409" s="201"/>
      <c r="P409" s="201"/>
      <c r="Q409" s="253"/>
    </row>
    <row r="410" spans="1:17" s="219" customFormat="1" ht="20.149999999999999" customHeight="1" x14ac:dyDescent="0.35">
      <c r="A410" s="201" t="str">
        <f t="shared" ref="A410" ca="1" si="578">INDIRECT("'update Helper'!C"&amp;Q410)</f>
        <v>a1V550000030FxdEAE</v>
      </c>
      <c r="B410" s="613">
        <v>5</v>
      </c>
      <c r="C410" s="615" t="str">
        <f>IFERROR(VLOOKUP(B410,'Outcome Indicators - Section C '!$A$9:$AC$70,29,FALSE),"")</f>
        <v/>
      </c>
      <c r="D410" s="617" t="str">
        <f>M410</f>
        <v/>
      </c>
      <c r="E410" s="617" t="str">
        <f>N410</f>
        <v/>
      </c>
      <c r="F410" s="396"/>
      <c r="G410" s="619" t="str">
        <f ca="1">IF(OR(INDIRECT("'update Helper'!E"&amp;Q410)="",F410&lt;&gt;0,F411&lt;&gt;0),IF(IFERROR((F410/F411),"")="","",(F410/F411)),INDIRECT("'update Helper'!E"&amp;Q410)/100)</f>
        <v/>
      </c>
      <c r="H410" s="621"/>
      <c r="I410" s="623"/>
      <c r="J410" s="625"/>
      <c r="K410" s="201">
        <f>IF(AND(EXACT(C410,C408),C408&lt;&gt;0),K408+1,0)</f>
        <v>47</v>
      </c>
      <c r="L410" s="201" t="str">
        <f>IF(C410&lt;&gt;"",C410&amp;"-"&amp;K410,"")</f>
        <v/>
      </c>
      <c r="M410" s="201" t="str">
        <f t="array" ref="M410">IFERROR(IF(INDEX('Disaggregation Records'!$E$69:$E$152,MATCH(RIGHT(L410,255),RIGHT('Disaggregation Records'!$D$69:$D$152,255),0))="","",INDEX('Disaggregation Records'!$E$69:$E$152,MATCH(RIGHT(L410,255),RIGHT('Disaggregation Records'!$D$69:$D$152,255),0))),"")</f>
        <v/>
      </c>
      <c r="N410" s="201" t="str">
        <f t="array" ref="N410">IFERROR(IF(INDEX('Disaggregation Records'!$F$69:$F$152,MATCH(RIGHT(L410,255),RIGHT('Disaggregation Records'!$D$69:$D$152,255),0))="","",INDEX('Disaggregation Records'!$F$69:$F$152,MATCH(RIGHT(L410,255),RIGHT('Disaggregation Records'!$D$69:$D$152,255),0))),"")</f>
        <v/>
      </c>
      <c r="O410" s="201" t="str">
        <f t="array" ref="O410">IFERROR(IF(INDEX('Disaggregation Records'!$H$69:$H$152,MATCH(RIGHT(L410,255),RIGHT('Disaggregation Records'!$D$69:$D$152,255),0))="","",INDEX('Disaggregation Records'!$H$69:$H$152,MATCH(RIGHT(L410,255),RIGHT('Disaggregation Records'!$D$69:$D$152,255),0))),"")</f>
        <v/>
      </c>
      <c r="P410" s="201"/>
      <c r="Q410" s="253">
        <f t="shared" ref="Q410" si="579">Q408+1</f>
        <v>1144</v>
      </c>
    </row>
    <row r="411" spans="1:17" s="219" customFormat="1" ht="20.149999999999999" customHeight="1" x14ac:dyDescent="0.35">
      <c r="A411" s="253"/>
      <c r="B411" s="614"/>
      <c r="C411" s="616"/>
      <c r="D411" s="618"/>
      <c r="E411" s="618"/>
      <c r="F411" s="307"/>
      <c r="G411" s="620"/>
      <c r="H411" s="622"/>
      <c r="I411" s="624"/>
      <c r="J411" s="626"/>
      <c r="K411" s="201"/>
      <c r="L411" s="201"/>
      <c r="M411" s="201"/>
      <c r="N411" s="201"/>
      <c r="O411" s="201"/>
      <c r="P411" s="201"/>
      <c r="Q411" s="253"/>
    </row>
    <row r="412" spans="1:17" s="219" customFormat="1" ht="20.149999999999999" customHeight="1" x14ac:dyDescent="0.35">
      <c r="A412" s="201" t="str">
        <f t="shared" ref="A412" ca="1" si="580">INDIRECT("'update Helper'!C"&amp;Q412)</f>
        <v>a1V550000030FxeEAE</v>
      </c>
      <c r="B412" s="613">
        <v>5</v>
      </c>
      <c r="C412" s="615" t="str">
        <f>IFERROR(VLOOKUP(B412,'Outcome Indicators - Section C '!$A$9:$AC$70,29,FALSE),"")</f>
        <v/>
      </c>
      <c r="D412" s="617" t="str">
        <f>M412</f>
        <v/>
      </c>
      <c r="E412" s="617" t="str">
        <f>N412</f>
        <v/>
      </c>
      <c r="F412" s="396"/>
      <c r="G412" s="619" t="str">
        <f ca="1">IF(OR(INDIRECT("'update Helper'!E"&amp;Q412)="",F412&lt;&gt;0,F413&lt;&gt;0),IF(IFERROR((F412/F413),"")="","",(F412/F413)),INDIRECT("'update Helper'!E"&amp;Q412)/100)</f>
        <v/>
      </c>
      <c r="H412" s="621"/>
      <c r="I412" s="623"/>
      <c r="J412" s="625"/>
      <c r="K412" s="201">
        <f>IF(AND(EXACT(C412,C410),C410&lt;&gt;0),K410+1,0)</f>
        <v>48</v>
      </c>
      <c r="L412" s="201" t="str">
        <f>IF(C412&lt;&gt;"",C412&amp;"-"&amp;K412,"")</f>
        <v/>
      </c>
      <c r="M412" s="201" t="str">
        <f t="array" ref="M412">IFERROR(IF(INDEX('Disaggregation Records'!$E$69:$E$152,MATCH(RIGHT(L412,255),RIGHT('Disaggregation Records'!$D$69:$D$152,255),0))="","",INDEX('Disaggregation Records'!$E$69:$E$152,MATCH(RIGHT(L412,255),RIGHT('Disaggregation Records'!$D$69:$D$152,255),0))),"")</f>
        <v/>
      </c>
      <c r="N412" s="201" t="str">
        <f t="array" ref="N412">IFERROR(IF(INDEX('Disaggregation Records'!$F$69:$F$152,MATCH(RIGHT(L412,255),RIGHT('Disaggregation Records'!$D$69:$D$152,255),0))="","",INDEX('Disaggregation Records'!$F$69:$F$152,MATCH(RIGHT(L412,255),RIGHT('Disaggregation Records'!$D$69:$D$152,255),0))),"")</f>
        <v/>
      </c>
      <c r="O412" s="201" t="str">
        <f t="array" ref="O412">IFERROR(IF(INDEX('Disaggregation Records'!$H$69:$H$152,MATCH(RIGHT(L412,255),RIGHT('Disaggregation Records'!$D$69:$D$152,255),0))="","",INDEX('Disaggregation Records'!$H$69:$H$152,MATCH(RIGHT(L412,255),RIGHT('Disaggregation Records'!$D$69:$D$152,255),0))),"")</f>
        <v/>
      </c>
      <c r="P412" s="201"/>
      <c r="Q412" s="253">
        <f t="shared" ref="Q412" si="581">Q410+1</f>
        <v>1145</v>
      </c>
    </row>
    <row r="413" spans="1:17" s="219" customFormat="1" ht="20.149999999999999" customHeight="1" x14ac:dyDescent="0.35">
      <c r="A413" s="201"/>
      <c r="B413" s="614"/>
      <c r="C413" s="616"/>
      <c r="D413" s="618"/>
      <c r="E413" s="618"/>
      <c r="F413" s="307"/>
      <c r="G413" s="620"/>
      <c r="H413" s="622"/>
      <c r="I413" s="624"/>
      <c r="J413" s="626"/>
      <c r="K413" s="201"/>
      <c r="L413" s="201"/>
      <c r="M413" s="201"/>
      <c r="N413" s="201"/>
      <c r="O413" s="201"/>
      <c r="P413" s="201"/>
      <c r="Q413" s="253"/>
    </row>
    <row r="414" spans="1:17" s="219" customFormat="1" ht="20.149999999999999" customHeight="1" x14ac:dyDescent="0.35">
      <c r="A414" s="201" t="str">
        <f t="shared" ref="A414" ca="1" si="582">INDIRECT("'update Helper'!C"&amp;Q414)</f>
        <v>a1V550000030FxfEAE</v>
      </c>
      <c r="B414" s="613">
        <v>5</v>
      </c>
      <c r="C414" s="615" t="str">
        <f>IFERROR(VLOOKUP(B414,'Outcome Indicators - Section C '!$A$9:$AC$70,29,FALSE),"")</f>
        <v/>
      </c>
      <c r="D414" s="617" t="str">
        <f>M414</f>
        <v/>
      </c>
      <c r="E414" s="617" t="str">
        <f>N414</f>
        <v/>
      </c>
      <c r="F414" s="396"/>
      <c r="G414" s="619" t="str">
        <f ca="1">IF(OR(INDIRECT("'update Helper'!E"&amp;Q414)="",F414&lt;&gt;0,F415&lt;&gt;0),IF(IFERROR((F414/F415),"")="","",(F414/F415)),INDIRECT("'update Helper'!E"&amp;Q414)/100)</f>
        <v/>
      </c>
      <c r="H414" s="621"/>
      <c r="I414" s="623"/>
      <c r="J414" s="625"/>
      <c r="K414" s="201">
        <f>IF(AND(EXACT(C414,C412),C412&lt;&gt;0),K412+1,0)</f>
        <v>49</v>
      </c>
      <c r="L414" s="201" t="str">
        <f>IF(C414&lt;&gt;"",C414&amp;"-"&amp;K414,"")</f>
        <v/>
      </c>
      <c r="M414" s="201" t="str">
        <f t="array" ref="M414">IFERROR(IF(INDEX('Disaggregation Records'!$E$69:$E$152,MATCH(RIGHT(L414,255),RIGHT('Disaggregation Records'!$D$69:$D$152,255),0))="","",INDEX('Disaggregation Records'!$E$69:$E$152,MATCH(RIGHT(L414,255),RIGHT('Disaggregation Records'!$D$69:$D$152,255),0))),"")</f>
        <v/>
      </c>
      <c r="N414" s="201" t="str">
        <f t="array" ref="N414">IFERROR(IF(INDEX('Disaggregation Records'!$F$69:$F$152,MATCH(RIGHT(L414,255),RIGHT('Disaggregation Records'!$D$69:$D$152,255),0))="","",INDEX('Disaggregation Records'!$F$69:$F$152,MATCH(RIGHT(L414,255),RIGHT('Disaggregation Records'!$D$69:$D$152,255),0))),"")</f>
        <v/>
      </c>
      <c r="O414" s="201" t="str">
        <f t="array" ref="O414">IFERROR(IF(INDEX('Disaggregation Records'!$H$69:$H$152,MATCH(RIGHT(L414,255),RIGHT('Disaggregation Records'!$D$69:$D$152,255),0))="","",INDEX('Disaggregation Records'!$H$69:$H$152,MATCH(RIGHT(L414,255),RIGHT('Disaggregation Records'!$D$69:$D$152,255),0))),"")</f>
        <v/>
      </c>
      <c r="P414" s="201"/>
      <c r="Q414" s="253">
        <f t="shared" ref="Q414" si="583">Q412+1</f>
        <v>1146</v>
      </c>
    </row>
    <row r="415" spans="1:17" s="219" customFormat="1" ht="20.149999999999999" customHeight="1" x14ac:dyDescent="0.35">
      <c r="A415" s="253"/>
      <c r="B415" s="614"/>
      <c r="C415" s="616"/>
      <c r="D415" s="618"/>
      <c r="E415" s="618"/>
      <c r="F415" s="307"/>
      <c r="G415" s="620"/>
      <c r="H415" s="622"/>
      <c r="I415" s="624"/>
      <c r="J415" s="626"/>
      <c r="K415" s="201"/>
      <c r="L415" s="201"/>
      <c r="M415" s="201"/>
      <c r="N415" s="201"/>
      <c r="O415" s="201"/>
      <c r="P415" s="201"/>
      <c r="Q415" s="253"/>
    </row>
    <row r="416" spans="1:17" s="219" customFormat="1" ht="20.149999999999999" customHeight="1" x14ac:dyDescent="0.35">
      <c r="A416" s="201" t="str">
        <f t="shared" ref="A416" ca="1" si="584">INDIRECT("'update Helper'!C"&amp;Q416)</f>
        <v>a1V550000030FxgEAE</v>
      </c>
      <c r="B416" s="613">
        <v>6</v>
      </c>
      <c r="C416" s="615" t="str">
        <f>IFERROR(VLOOKUP(B416,'Outcome Indicators - Section C '!$A$9:$AC$70,29,FALSE),"")</f>
        <v/>
      </c>
      <c r="D416" s="617" t="str">
        <f>M416</f>
        <v/>
      </c>
      <c r="E416" s="617" t="str">
        <f>N416</f>
        <v/>
      </c>
      <c r="F416" s="396"/>
      <c r="G416" s="619" t="str">
        <f ca="1">IF(OR(INDIRECT("'update Helper'!E"&amp;Q416)="",F416&lt;&gt;0,F417&lt;&gt;0),IF(IFERROR((F416/F417),"")="","",(F416/F417)),INDIRECT("'update Helper'!E"&amp;Q416)/100)</f>
        <v/>
      </c>
      <c r="H416" s="621"/>
      <c r="I416" s="623"/>
      <c r="J416" s="625"/>
      <c r="K416" s="201">
        <f>IF(AND(EXACT(C416,C414),C414&lt;&gt;0),K414+1,0)</f>
        <v>50</v>
      </c>
      <c r="L416" s="201" t="str">
        <f>IF(C416&lt;&gt;"",C416&amp;"-"&amp;K416,"")</f>
        <v/>
      </c>
      <c r="M416" s="201" t="str">
        <f t="array" ref="M416">IFERROR(IF(INDEX('Disaggregation Records'!$E$69:$E$152,MATCH(RIGHT(L416,255),RIGHT('Disaggregation Records'!$D$69:$D$152,255),0))="","",INDEX('Disaggregation Records'!$E$69:$E$152,MATCH(RIGHT(L416,255),RIGHT('Disaggregation Records'!$D$69:$D$152,255),0))),"")</f>
        <v/>
      </c>
      <c r="N416" s="201" t="str">
        <f t="array" ref="N416">IFERROR(IF(INDEX('Disaggregation Records'!$F$69:$F$152,MATCH(RIGHT(L416,255),RIGHT('Disaggregation Records'!$D$69:$D$152,255),0))="","",INDEX('Disaggregation Records'!$F$69:$F$152,MATCH(RIGHT(L416,255),RIGHT('Disaggregation Records'!$D$69:$D$152,255),0))),"")</f>
        <v/>
      </c>
      <c r="O416" s="201" t="str">
        <f t="array" ref="O416">IFERROR(IF(INDEX('Disaggregation Records'!$H$69:$H$152,MATCH(RIGHT(L416,255),RIGHT('Disaggregation Records'!$D$69:$D$152,255),0))="","",INDEX('Disaggregation Records'!$H$69:$H$152,MATCH(RIGHT(L416,255),RIGHT('Disaggregation Records'!$D$69:$D$152,255),0))),"")</f>
        <v/>
      </c>
      <c r="P416" s="201"/>
      <c r="Q416" s="253">
        <f t="shared" ref="Q416" si="585">Q414+1</f>
        <v>1147</v>
      </c>
    </row>
    <row r="417" spans="1:17" s="219" customFormat="1" ht="20.149999999999999" customHeight="1" x14ac:dyDescent="0.35">
      <c r="A417" s="201"/>
      <c r="B417" s="614"/>
      <c r="C417" s="616"/>
      <c r="D417" s="618"/>
      <c r="E417" s="618"/>
      <c r="F417" s="307"/>
      <c r="G417" s="620"/>
      <c r="H417" s="622"/>
      <c r="I417" s="624"/>
      <c r="J417" s="626"/>
      <c r="K417" s="201"/>
      <c r="L417" s="201"/>
      <c r="M417" s="201"/>
      <c r="N417" s="201"/>
      <c r="O417" s="201"/>
      <c r="P417" s="201"/>
      <c r="Q417" s="253"/>
    </row>
    <row r="418" spans="1:17" s="219" customFormat="1" ht="20.149999999999999" customHeight="1" x14ac:dyDescent="0.35">
      <c r="A418" s="201" t="str">
        <f t="shared" ref="A418" ca="1" si="586">INDIRECT("'update Helper'!C"&amp;Q418)</f>
        <v>a1V550000030FxhEAE</v>
      </c>
      <c r="B418" s="613">
        <v>6</v>
      </c>
      <c r="C418" s="615" t="str">
        <f>IFERROR(VLOOKUP(B418,'Outcome Indicators - Section C '!$A$9:$AC$70,29,FALSE),"")</f>
        <v/>
      </c>
      <c r="D418" s="617" t="str">
        <f>M418</f>
        <v/>
      </c>
      <c r="E418" s="617" t="str">
        <f>N418</f>
        <v/>
      </c>
      <c r="F418" s="396"/>
      <c r="G418" s="619" t="str">
        <f ca="1">IF(OR(INDIRECT("'update Helper'!E"&amp;Q418)="",F418&lt;&gt;0,F419&lt;&gt;0),IF(IFERROR((F418/F419),"")="","",(F418/F419)),INDIRECT("'update Helper'!E"&amp;Q418)/100)</f>
        <v/>
      </c>
      <c r="H418" s="621"/>
      <c r="I418" s="623"/>
      <c r="J418" s="625"/>
      <c r="K418" s="201">
        <f>IF(AND(EXACT(C418,C416),C416&lt;&gt;0),K416+1,0)</f>
        <v>51</v>
      </c>
      <c r="L418" s="201" t="str">
        <f>IF(C418&lt;&gt;"",C418&amp;"-"&amp;K418,"")</f>
        <v/>
      </c>
      <c r="M418" s="201" t="str">
        <f t="array" ref="M418">IFERROR(IF(INDEX('Disaggregation Records'!$E$69:$E$152,MATCH(RIGHT(L418,255),RIGHT('Disaggregation Records'!$D$69:$D$152,255),0))="","",INDEX('Disaggregation Records'!$E$69:$E$152,MATCH(RIGHT(L418,255),RIGHT('Disaggregation Records'!$D$69:$D$152,255),0))),"")</f>
        <v/>
      </c>
      <c r="N418" s="201" t="str">
        <f t="array" ref="N418">IFERROR(IF(INDEX('Disaggregation Records'!$F$69:$F$152,MATCH(RIGHT(L418,255),RIGHT('Disaggregation Records'!$D$69:$D$152,255),0))="","",INDEX('Disaggregation Records'!$F$69:$F$152,MATCH(RIGHT(L418,255),RIGHT('Disaggregation Records'!$D$69:$D$152,255),0))),"")</f>
        <v/>
      </c>
      <c r="O418" s="201" t="str">
        <f t="array" ref="O418">IFERROR(IF(INDEX('Disaggregation Records'!$H$69:$H$152,MATCH(RIGHT(L418,255),RIGHT('Disaggregation Records'!$D$69:$D$152,255),0))="","",INDEX('Disaggregation Records'!$H$69:$H$152,MATCH(RIGHT(L418,255),RIGHT('Disaggregation Records'!$D$69:$D$152,255),0))),"")</f>
        <v/>
      </c>
      <c r="P418" s="201"/>
      <c r="Q418" s="253">
        <f t="shared" ref="Q418" si="587">Q416+1</f>
        <v>1148</v>
      </c>
    </row>
    <row r="419" spans="1:17" s="219" customFormat="1" ht="20.149999999999999" customHeight="1" x14ac:dyDescent="0.35">
      <c r="A419" s="253"/>
      <c r="B419" s="614"/>
      <c r="C419" s="616"/>
      <c r="D419" s="618"/>
      <c r="E419" s="618"/>
      <c r="F419" s="307"/>
      <c r="G419" s="620"/>
      <c r="H419" s="622"/>
      <c r="I419" s="624"/>
      <c r="J419" s="626"/>
      <c r="K419" s="201"/>
      <c r="L419" s="201"/>
      <c r="M419" s="201"/>
      <c r="N419" s="201"/>
      <c r="O419" s="201"/>
      <c r="P419" s="201"/>
      <c r="Q419" s="253"/>
    </row>
    <row r="420" spans="1:17" s="219" customFormat="1" ht="20.149999999999999" customHeight="1" x14ac:dyDescent="0.35">
      <c r="A420" s="201" t="str">
        <f t="shared" ref="A420" ca="1" si="588">INDIRECT("'update Helper'!C"&amp;Q420)</f>
        <v>a1V550000030FxiEAE</v>
      </c>
      <c r="B420" s="613">
        <v>6</v>
      </c>
      <c r="C420" s="615" t="str">
        <f>IFERROR(VLOOKUP(B420,'Outcome Indicators - Section C '!$A$9:$AC$70,29,FALSE),"")</f>
        <v/>
      </c>
      <c r="D420" s="617" t="str">
        <f>M420</f>
        <v/>
      </c>
      <c r="E420" s="617" t="str">
        <f>N420</f>
        <v/>
      </c>
      <c r="F420" s="396"/>
      <c r="G420" s="619" t="str">
        <f ca="1">IF(OR(INDIRECT("'update Helper'!E"&amp;Q420)="",F420&lt;&gt;0,F421&lt;&gt;0),IF(IFERROR((F420/F421),"")="","",(F420/F421)),INDIRECT("'update Helper'!E"&amp;Q420)/100)</f>
        <v/>
      </c>
      <c r="H420" s="621"/>
      <c r="I420" s="623"/>
      <c r="J420" s="625"/>
      <c r="K420" s="201">
        <f>IF(AND(EXACT(C420,C418),C418&lt;&gt;0),K418+1,0)</f>
        <v>52</v>
      </c>
      <c r="L420" s="201" t="str">
        <f>IF(C420&lt;&gt;"",C420&amp;"-"&amp;K420,"")</f>
        <v/>
      </c>
      <c r="M420" s="201" t="str">
        <f t="array" ref="M420">IFERROR(IF(INDEX('Disaggregation Records'!$E$69:$E$152,MATCH(RIGHT(L420,255),RIGHT('Disaggregation Records'!$D$69:$D$152,255),0))="","",INDEX('Disaggregation Records'!$E$69:$E$152,MATCH(RIGHT(L420,255),RIGHT('Disaggregation Records'!$D$69:$D$152,255),0))),"")</f>
        <v/>
      </c>
      <c r="N420" s="201" t="str">
        <f t="array" ref="N420">IFERROR(IF(INDEX('Disaggregation Records'!$F$69:$F$152,MATCH(RIGHT(L420,255),RIGHT('Disaggregation Records'!$D$69:$D$152,255),0))="","",INDEX('Disaggregation Records'!$F$69:$F$152,MATCH(RIGHT(L420,255),RIGHT('Disaggregation Records'!$D$69:$D$152,255),0))),"")</f>
        <v/>
      </c>
      <c r="O420" s="201" t="str">
        <f t="array" ref="O420">IFERROR(IF(INDEX('Disaggregation Records'!$H$69:$H$152,MATCH(RIGHT(L420,255),RIGHT('Disaggregation Records'!$D$69:$D$152,255),0))="","",INDEX('Disaggregation Records'!$H$69:$H$152,MATCH(RIGHT(L420,255),RIGHT('Disaggregation Records'!$D$69:$D$152,255),0))),"")</f>
        <v/>
      </c>
      <c r="P420" s="201"/>
      <c r="Q420" s="253">
        <f t="shared" ref="Q420" si="589">Q418+1</f>
        <v>1149</v>
      </c>
    </row>
    <row r="421" spans="1:17" s="219" customFormat="1" ht="20.149999999999999" customHeight="1" x14ac:dyDescent="0.35">
      <c r="A421" s="201"/>
      <c r="B421" s="614"/>
      <c r="C421" s="616"/>
      <c r="D421" s="618"/>
      <c r="E421" s="618"/>
      <c r="F421" s="307"/>
      <c r="G421" s="620"/>
      <c r="H421" s="622"/>
      <c r="I421" s="624"/>
      <c r="J421" s="626"/>
      <c r="K421" s="201"/>
      <c r="L421" s="201"/>
      <c r="M421" s="201"/>
      <c r="N421" s="201"/>
      <c r="O421" s="201"/>
      <c r="P421" s="201"/>
      <c r="Q421" s="253"/>
    </row>
    <row r="422" spans="1:17" s="219" customFormat="1" ht="20.149999999999999" customHeight="1" x14ac:dyDescent="0.35">
      <c r="A422" s="201" t="str">
        <f t="shared" ref="A422" ca="1" si="590">INDIRECT("'update Helper'!C"&amp;Q422)</f>
        <v>a1V550000030FxjEAE</v>
      </c>
      <c r="B422" s="613">
        <v>6</v>
      </c>
      <c r="C422" s="615" t="str">
        <f>IFERROR(VLOOKUP(B422,'Outcome Indicators - Section C '!$A$9:$AC$70,29,FALSE),"")</f>
        <v/>
      </c>
      <c r="D422" s="617" t="str">
        <f>M422</f>
        <v/>
      </c>
      <c r="E422" s="617" t="str">
        <f>N422</f>
        <v/>
      </c>
      <c r="F422" s="396"/>
      <c r="G422" s="619" t="str">
        <f ca="1">IF(OR(INDIRECT("'update Helper'!E"&amp;Q422)="",F422&lt;&gt;0,F423&lt;&gt;0),IF(IFERROR((F422/F423),"")="","",(F422/F423)),INDIRECT("'update Helper'!E"&amp;Q422)/100)</f>
        <v/>
      </c>
      <c r="H422" s="621"/>
      <c r="I422" s="623"/>
      <c r="J422" s="625"/>
      <c r="K422" s="201">
        <f>IF(AND(EXACT(C422,C420),C420&lt;&gt;0),K420+1,0)</f>
        <v>53</v>
      </c>
      <c r="L422" s="201" t="str">
        <f>IF(C422&lt;&gt;"",C422&amp;"-"&amp;K422,"")</f>
        <v/>
      </c>
      <c r="M422" s="201" t="str">
        <f t="array" ref="M422">IFERROR(IF(INDEX('Disaggregation Records'!$E$69:$E$152,MATCH(RIGHT(L422,255),RIGHT('Disaggregation Records'!$D$69:$D$152,255),0))="","",INDEX('Disaggregation Records'!$E$69:$E$152,MATCH(RIGHT(L422,255),RIGHT('Disaggregation Records'!$D$69:$D$152,255),0))),"")</f>
        <v/>
      </c>
      <c r="N422" s="201" t="str">
        <f t="array" ref="N422">IFERROR(IF(INDEX('Disaggregation Records'!$F$69:$F$152,MATCH(RIGHT(L422,255),RIGHT('Disaggregation Records'!$D$69:$D$152,255),0))="","",INDEX('Disaggregation Records'!$F$69:$F$152,MATCH(RIGHT(L422,255),RIGHT('Disaggregation Records'!$D$69:$D$152,255),0))),"")</f>
        <v/>
      </c>
      <c r="O422" s="201" t="str">
        <f t="array" ref="O422">IFERROR(IF(INDEX('Disaggregation Records'!$H$69:$H$152,MATCH(RIGHT(L422,255),RIGHT('Disaggregation Records'!$D$69:$D$152,255),0))="","",INDEX('Disaggregation Records'!$H$69:$H$152,MATCH(RIGHT(L422,255),RIGHT('Disaggregation Records'!$D$69:$D$152,255),0))),"")</f>
        <v/>
      </c>
      <c r="P422" s="201"/>
      <c r="Q422" s="253">
        <f t="shared" ref="Q422" si="591">Q420+1</f>
        <v>1150</v>
      </c>
    </row>
    <row r="423" spans="1:17" s="219" customFormat="1" ht="20.149999999999999" customHeight="1" x14ac:dyDescent="0.35">
      <c r="A423" s="253"/>
      <c r="B423" s="614"/>
      <c r="C423" s="616"/>
      <c r="D423" s="618"/>
      <c r="E423" s="618"/>
      <c r="F423" s="307"/>
      <c r="G423" s="620"/>
      <c r="H423" s="622"/>
      <c r="I423" s="624"/>
      <c r="J423" s="626"/>
      <c r="K423" s="201"/>
      <c r="L423" s="201"/>
      <c r="M423" s="201"/>
      <c r="N423" s="201"/>
      <c r="O423" s="201"/>
      <c r="P423" s="201"/>
      <c r="Q423" s="253"/>
    </row>
    <row r="424" spans="1:17" s="219" customFormat="1" ht="20.149999999999999" customHeight="1" x14ac:dyDescent="0.35">
      <c r="A424" s="201" t="str">
        <f t="shared" ref="A424" ca="1" si="592">INDIRECT("'update Helper'!C"&amp;Q424)</f>
        <v>a1V550000030FxkEAE</v>
      </c>
      <c r="B424" s="613">
        <v>6</v>
      </c>
      <c r="C424" s="615" t="str">
        <f>IFERROR(VLOOKUP(B424,'Outcome Indicators - Section C '!$A$9:$AC$70,29,FALSE),"")</f>
        <v/>
      </c>
      <c r="D424" s="617" t="str">
        <f>M424</f>
        <v/>
      </c>
      <c r="E424" s="617" t="str">
        <f>N424</f>
        <v/>
      </c>
      <c r="F424" s="396"/>
      <c r="G424" s="619" t="str">
        <f ca="1">IF(OR(INDIRECT("'update Helper'!E"&amp;Q424)="",F424&lt;&gt;0,F425&lt;&gt;0),IF(IFERROR((F424/F425),"")="","",(F424/F425)),INDIRECT("'update Helper'!E"&amp;Q424)/100)</f>
        <v/>
      </c>
      <c r="H424" s="621"/>
      <c r="I424" s="623"/>
      <c r="J424" s="625"/>
      <c r="K424" s="201">
        <f>IF(AND(EXACT(C424,C422),C422&lt;&gt;0),K422+1,0)</f>
        <v>54</v>
      </c>
      <c r="L424" s="201" t="str">
        <f>IF(C424&lt;&gt;"",C424&amp;"-"&amp;K424,"")</f>
        <v/>
      </c>
      <c r="M424" s="201" t="str">
        <f t="array" ref="M424">IFERROR(IF(INDEX('Disaggregation Records'!$E$69:$E$152,MATCH(RIGHT(L424,255),RIGHT('Disaggregation Records'!$D$69:$D$152,255),0))="","",INDEX('Disaggregation Records'!$E$69:$E$152,MATCH(RIGHT(L424,255),RIGHT('Disaggregation Records'!$D$69:$D$152,255),0))),"")</f>
        <v/>
      </c>
      <c r="N424" s="201" t="str">
        <f t="array" ref="N424">IFERROR(IF(INDEX('Disaggregation Records'!$F$69:$F$152,MATCH(RIGHT(L424,255),RIGHT('Disaggregation Records'!$D$69:$D$152,255),0))="","",INDEX('Disaggregation Records'!$F$69:$F$152,MATCH(RIGHT(L424,255),RIGHT('Disaggregation Records'!$D$69:$D$152,255),0))),"")</f>
        <v/>
      </c>
      <c r="O424" s="201" t="str">
        <f t="array" ref="O424">IFERROR(IF(INDEX('Disaggregation Records'!$H$69:$H$152,MATCH(RIGHT(L424,255),RIGHT('Disaggregation Records'!$D$69:$D$152,255),0))="","",INDEX('Disaggregation Records'!$H$69:$H$152,MATCH(RIGHT(L424,255),RIGHT('Disaggregation Records'!$D$69:$D$152,255),0))),"")</f>
        <v/>
      </c>
      <c r="P424" s="201"/>
      <c r="Q424" s="253">
        <f t="shared" ref="Q424" si="593">Q422+1</f>
        <v>1151</v>
      </c>
    </row>
    <row r="425" spans="1:17" s="219" customFormat="1" ht="20.149999999999999" customHeight="1" x14ac:dyDescent="0.35">
      <c r="A425" s="201"/>
      <c r="B425" s="614"/>
      <c r="C425" s="616"/>
      <c r="D425" s="618"/>
      <c r="E425" s="618"/>
      <c r="F425" s="307"/>
      <c r="G425" s="620"/>
      <c r="H425" s="622"/>
      <c r="I425" s="624"/>
      <c r="J425" s="626"/>
      <c r="K425" s="201"/>
      <c r="L425" s="201"/>
      <c r="M425" s="201"/>
      <c r="N425" s="201"/>
      <c r="O425" s="201"/>
      <c r="P425" s="201"/>
      <c r="Q425" s="253"/>
    </row>
    <row r="426" spans="1:17" s="219" customFormat="1" ht="20.149999999999999" customHeight="1" x14ac:dyDescent="0.35">
      <c r="A426" s="201" t="str">
        <f t="shared" ref="A426" ca="1" si="594">INDIRECT("'update Helper'!C"&amp;Q426)</f>
        <v>a1V550000030FxlEAE</v>
      </c>
      <c r="B426" s="613">
        <v>6</v>
      </c>
      <c r="C426" s="615" t="str">
        <f>IFERROR(VLOOKUP(B426,'Outcome Indicators - Section C '!$A$9:$AC$70,29,FALSE),"")</f>
        <v/>
      </c>
      <c r="D426" s="617" t="str">
        <f>M426</f>
        <v/>
      </c>
      <c r="E426" s="617" t="str">
        <f>N426</f>
        <v/>
      </c>
      <c r="F426" s="396"/>
      <c r="G426" s="619" t="str">
        <f ca="1">IF(OR(INDIRECT("'update Helper'!E"&amp;Q426)="",F426&lt;&gt;0,F427&lt;&gt;0),IF(IFERROR((F426/F427),"")="","",(F426/F427)),INDIRECT("'update Helper'!E"&amp;Q426)/100)</f>
        <v/>
      </c>
      <c r="H426" s="621"/>
      <c r="I426" s="623"/>
      <c r="J426" s="625"/>
      <c r="K426" s="201">
        <f>IF(AND(EXACT(C426,C424),C424&lt;&gt;0),K424+1,0)</f>
        <v>55</v>
      </c>
      <c r="L426" s="201" t="str">
        <f>IF(C426&lt;&gt;"",C426&amp;"-"&amp;K426,"")</f>
        <v/>
      </c>
      <c r="M426" s="201" t="str">
        <f t="array" ref="M426">IFERROR(IF(INDEX('Disaggregation Records'!$E$69:$E$152,MATCH(RIGHT(L426,255),RIGHT('Disaggregation Records'!$D$69:$D$152,255),0))="","",INDEX('Disaggregation Records'!$E$69:$E$152,MATCH(RIGHT(L426,255),RIGHT('Disaggregation Records'!$D$69:$D$152,255),0))),"")</f>
        <v/>
      </c>
      <c r="N426" s="201" t="str">
        <f t="array" ref="N426">IFERROR(IF(INDEX('Disaggregation Records'!$F$69:$F$152,MATCH(RIGHT(L426,255),RIGHT('Disaggregation Records'!$D$69:$D$152,255),0))="","",INDEX('Disaggregation Records'!$F$69:$F$152,MATCH(RIGHT(L426,255),RIGHT('Disaggregation Records'!$D$69:$D$152,255),0))),"")</f>
        <v/>
      </c>
      <c r="O426" s="201" t="str">
        <f t="array" ref="O426">IFERROR(IF(INDEX('Disaggregation Records'!$H$69:$H$152,MATCH(RIGHT(L426,255),RIGHT('Disaggregation Records'!$D$69:$D$152,255),0))="","",INDEX('Disaggregation Records'!$H$69:$H$152,MATCH(RIGHT(L426,255),RIGHT('Disaggregation Records'!$D$69:$D$152,255),0))),"")</f>
        <v/>
      </c>
      <c r="P426" s="201"/>
      <c r="Q426" s="253">
        <f t="shared" ref="Q426" si="595">Q424+1</f>
        <v>1152</v>
      </c>
    </row>
    <row r="427" spans="1:17" s="219" customFormat="1" ht="20.149999999999999" customHeight="1" x14ac:dyDescent="0.35">
      <c r="A427" s="253"/>
      <c r="B427" s="614"/>
      <c r="C427" s="616"/>
      <c r="D427" s="618"/>
      <c r="E427" s="618"/>
      <c r="F427" s="307"/>
      <c r="G427" s="620"/>
      <c r="H427" s="622"/>
      <c r="I427" s="624"/>
      <c r="J427" s="626"/>
      <c r="K427" s="201"/>
      <c r="L427" s="201"/>
      <c r="M427" s="201"/>
      <c r="N427" s="201"/>
      <c r="O427" s="201"/>
      <c r="P427" s="201"/>
      <c r="Q427" s="253"/>
    </row>
    <row r="428" spans="1:17" s="219" customFormat="1" ht="20.149999999999999" customHeight="1" x14ac:dyDescent="0.35">
      <c r="A428" s="201" t="str">
        <f t="shared" ref="A428" ca="1" si="596">INDIRECT("'update Helper'!C"&amp;Q428)</f>
        <v>a1V550000030FxmEAE</v>
      </c>
      <c r="B428" s="613">
        <v>6</v>
      </c>
      <c r="C428" s="615" t="str">
        <f>IFERROR(VLOOKUP(B428,'Outcome Indicators - Section C '!$A$9:$AC$70,29,FALSE),"")</f>
        <v/>
      </c>
      <c r="D428" s="617" t="str">
        <f>M428</f>
        <v/>
      </c>
      <c r="E428" s="617" t="str">
        <f>N428</f>
        <v/>
      </c>
      <c r="F428" s="396"/>
      <c r="G428" s="619" t="str">
        <f ca="1">IF(OR(INDIRECT("'update Helper'!E"&amp;Q428)="",F428&lt;&gt;0,F429&lt;&gt;0),IF(IFERROR((F428/F429),"")="","",(F428/F429)),INDIRECT("'update Helper'!E"&amp;Q428)/100)</f>
        <v/>
      </c>
      <c r="H428" s="621"/>
      <c r="I428" s="623"/>
      <c r="J428" s="625"/>
      <c r="K428" s="201">
        <f>IF(AND(EXACT(C428,C426),C426&lt;&gt;0),K426+1,0)</f>
        <v>56</v>
      </c>
      <c r="L428" s="201" t="str">
        <f>IF(C428&lt;&gt;"",C428&amp;"-"&amp;K428,"")</f>
        <v/>
      </c>
      <c r="M428" s="201" t="str">
        <f t="array" ref="M428">IFERROR(IF(INDEX('Disaggregation Records'!$E$69:$E$152,MATCH(RIGHT(L428,255),RIGHT('Disaggregation Records'!$D$69:$D$152,255),0))="","",INDEX('Disaggregation Records'!$E$69:$E$152,MATCH(RIGHT(L428,255),RIGHT('Disaggregation Records'!$D$69:$D$152,255),0))),"")</f>
        <v/>
      </c>
      <c r="N428" s="201" t="str">
        <f t="array" ref="N428">IFERROR(IF(INDEX('Disaggregation Records'!$F$69:$F$152,MATCH(RIGHT(L428,255),RIGHT('Disaggregation Records'!$D$69:$D$152,255),0))="","",INDEX('Disaggregation Records'!$F$69:$F$152,MATCH(RIGHT(L428,255),RIGHT('Disaggregation Records'!$D$69:$D$152,255),0))),"")</f>
        <v/>
      </c>
      <c r="O428" s="201" t="str">
        <f t="array" ref="O428">IFERROR(IF(INDEX('Disaggregation Records'!$H$69:$H$152,MATCH(RIGHT(L428,255),RIGHT('Disaggregation Records'!$D$69:$D$152,255),0))="","",INDEX('Disaggregation Records'!$H$69:$H$152,MATCH(RIGHT(L428,255),RIGHT('Disaggregation Records'!$D$69:$D$152,255),0))),"")</f>
        <v/>
      </c>
      <c r="P428" s="201"/>
      <c r="Q428" s="253">
        <f t="shared" ref="Q428" si="597">Q426+1</f>
        <v>1153</v>
      </c>
    </row>
    <row r="429" spans="1:17" s="219" customFormat="1" ht="20.149999999999999" customHeight="1" x14ac:dyDescent="0.35">
      <c r="A429" s="201"/>
      <c r="B429" s="614"/>
      <c r="C429" s="616"/>
      <c r="D429" s="618"/>
      <c r="E429" s="618"/>
      <c r="F429" s="307"/>
      <c r="G429" s="620"/>
      <c r="H429" s="622"/>
      <c r="I429" s="624"/>
      <c r="J429" s="626"/>
      <c r="K429" s="201"/>
      <c r="L429" s="201"/>
      <c r="M429" s="201"/>
      <c r="N429" s="201"/>
      <c r="O429" s="201"/>
      <c r="P429" s="201"/>
      <c r="Q429" s="253"/>
    </row>
    <row r="430" spans="1:17" s="219" customFormat="1" ht="20.149999999999999" customHeight="1" x14ac:dyDescent="0.35">
      <c r="A430" s="201" t="str">
        <f t="shared" ref="A430" ca="1" si="598">INDIRECT("'update Helper'!C"&amp;Q430)</f>
        <v>a1V550000030FxnEAE</v>
      </c>
      <c r="B430" s="613">
        <v>6</v>
      </c>
      <c r="C430" s="615" t="str">
        <f>IFERROR(VLOOKUP(B430,'Outcome Indicators - Section C '!$A$9:$AC$70,29,FALSE),"")</f>
        <v/>
      </c>
      <c r="D430" s="617" t="str">
        <f>M430</f>
        <v/>
      </c>
      <c r="E430" s="617" t="str">
        <f>N430</f>
        <v/>
      </c>
      <c r="F430" s="396"/>
      <c r="G430" s="619" t="str">
        <f ca="1">IF(OR(INDIRECT("'update Helper'!E"&amp;Q430)="",F430&lt;&gt;0,F431&lt;&gt;0),IF(IFERROR((F430/F431),"")="","",(F430/F431)),INDIRECT("'update Helper'!E"&amp;Q430)/100)</f>
        <v/>
      </c>
      <c r="H430" s="621"/>
      <c r="I430" s="623"/>
      <c r="J430" s="625"/>
      <c r="K430" s="201">
        <f>IF(AND(EXACT(C430,C428),C428&lt;&gt;0),K428+1,0)</f>
        <v>57</v>
      </c>
      <c r="L430" s="201" t="str">
        <f>IF(C430&lt;&gt;"",C430&amp;"-"&amp;K430,"")</f>
        <v/>
      </c>
      <c r="M430" s="201" t="str">
        <f t="array" ref="M430">IFERROR(IF(INDEX('Disaggregation Records'!$E$69:$E$152,MATCH(RIGHT(L430,255),RIGHT('Disaggregation Records'!$D$69:$D$152,255),0))="","",INDEX('Disaggregation Records'!$E$69:$E$152,MATCH(RIGHT(L430,255),RIGHT('Disaggregation Records'!$D$69:$D$152,255),0))),"")</f>
        <v/>
      </c>
      <c r="N430" s="201" t="str">
        <f t="array" ref="N430">IFERROR(IF(INDEX('Disaggregation Records'!$F$69:$F$152,MATCH(RIGHT(L430,255),RIGHT('Disaggregation Records'!$D$69:$D$152,255),0))="","",INDEX('Disaggregation Records'!$F$69:$F$152,MATCH(RIGHT(L430,255),RIGHT('Disaggregation Records'!$D$69:$D$152,255),0))),"")</f>
        <v/>
      </c>
      <c r="O430" s="201" t="str">
        <f t="array" ref="O430">IFERROR(IF(INDEX('Disaggregation Records'!$H$69:$H$152,MATCH(RIGHT(L430,255),RIGHT('Disaggregation Records'!$D$69:$D$152,255),0))="","",INDEX('Disaggregation Records'!$H$69:$H$152,MATCH(RIGHT(L430,255),RIGHT('Disaggregation Records'!$D$69:$D$152,255),0))),"")</f>
        <v/>
      </c>
      <c r="P430" s="201"/>
      <c r="Q430" s="253">
        <f t="shared" ref="Q430" si="599">Q428+1</f>
        <v>1154</v>
      </c>
    </row>
    <row r="431" spans="1:17" s="219" customFormat="1" ht="20.149999999999999" customHeight="1" x14ac:dyDescent="0.35">
      <c r="A431" s="253"/>
      <c r="B431" s="614"/>
      <c r="C431" s="616"/>
      <c r="D431" s="618"/>
      <c r="E431" s="618"/>
      <c r="F431" s="307"/>
      <c r="G431" s="620"/>
      <c r="H431" s="622"/>
      <c r="I431" s="624"/>
      <c r="J431" s="626"/>
      <c r="K431" s="201"/>
      <c r="L431" s="201"/>
      <c r="M431" s="201"/>
      <c r="N431" s="201"/>
      <c r="O431" s="201"/>
      <c r="P431" s="201"/>
      <c r="Q431" s="253"/>
    </row>
    <row r="432" spans="1:17" s="219" customFormat="1" ht="20.149999999999999" customHeight="1" x14ac:dyDescent="0.35">
      <c r="A432" s="201" t="str">
        <f t="shared" ref="A432" ca="1" si="600">INDIRECT("'update Helper'!C"&amp;Q432)</f>
        <v>a1V550000030FxoEAE</v>
      </c>
      <c r="B432" s="613">
        <v>6</v>
      </c>
      <c r="C432" s="615" t="str">
        <f>IFERROR(VLOOKUP(B432,'Outcome Indicators - Section C '!$A$9:$AC$70,29,FALSE),"")</f>
        <v/>
      </c>
      <c r="D432" s="617" t="str">
        <f>M432</f>
        <v/>
      </c>
      <c r="E432" s="617" t="str">
        <f>N432</f>
        <v/>
      </c>
      <c r="F432" s="396"/>
      <c r="G432" s="619" t="str">
        <f ca="1">IF(OR(INDIRECT("'update Helper'!E"&amp;Q432)="",F432&lt;&gt;0,F433&lt;&gt;0),IF(IFERROR((F432/F433),"")="","",(F432/F433)),INDIRECT("'update Helper'!E"&amp;Q432)/100)</f>
        <v/>
      </c>
      <c r="H432" s="621"/>
      <c r="I432" s="623"/>
      <c r="J432" s="625"/>
      <c r="K432" s="201">
        <f>IF(AND(EXACT(C432,C430),C430&lt;&gt;0),K430+1,0)</f>
        <v>58</v>
      </c>
      <c r="L432" s="201" t="str">
        <f>IF(C432&lt;&gt;"",C432&amp;"-"&amp;K432,"")</f>
        <v/>
      </c>
      <c r="M432" s="201" t="str">
        <f t="array" ref="M432">IFERROR(IF(INDEX('Disaggregation Records'!$E$69:$E$152,MATCH(RIGHT(L432,255),RIGHT('Disaggregation Records'!$D$69:$D$152,255),0))="","",INDEX('Disaggregation Records'!$E$69:$E$152,MATCH(RIGHT(L432,255),RIGHT('Disaggregation Records'!$D$69:$D$152,255),0))),"")</f>
        <v/>
      </c>
      <c r="N432" s="201" t="str">
        <f t="array" ref="N432">IFERROR(IF(INDEX('Disaggregation Records'!$F$69:$F$152,MATCH(RIGHT(L432,255),RIGHT('Disaggregation Records'!$D$69:$D$152,255),0))="","",INDEX('Disaggregation Records'!$F$69:$F$152,MATCH(RIGHT(L432,255),RIGHT('Disaggregation Records'!$D$69:$D$152,255),0))),"")</f>
        <v/>
      </c>
      <c r="O432" s="201" t="str">
        <f t="array" ref="O432">IFERROR(IF(INDEX('Disaggregation Records'!$H$69:$H$152,MATCH(RIGHT(L432,255),RIGHT('Disaggregation Records'!$D$69:$D$152,255),0))="","",INDEX('Disaggregation Records'!$H$69:$H$152,MATCH(RIGHT(L432,255),RIGHT('Disaggregation Records'!$D$69:$D$152,255),0))),"")</f>
        <v/>
      </c>
      <c r="P432" s="201"/>
      <c r="Q432" s="253">
        <f t="shared" ref="Q432" si="601">Q430+1</f>
        <v>1155</v>
      </c>
    </row>
    <row r="433" spans="1:17" s="219" customFormat="1" ht="20.149999999999999" customHeight="1" x14ac:dyDescent="0.35">
      <c r="A433" s="201"/>
      <c r="B433" s="614"/>
      <c r="C433" s="616"/>
      <c r="D433" s="618"/>
      <c r="E433" s="618"/>
      <c r="F433" s="307"/>
      <c r="G433" s="620"/>
      <c r="H433" s="622"/>
      <c r="I433" s="624"/>
      <c r="J433" s="626"/>
      <c r="K433" s="201"/>
      <c r="L433" s="201"/>
      <c r="M433" s="201"/>
      <c r="N433" s="201"/>
      <c r="O433" s="201"/>
      <c r="P433" s="201"/>
      <c r="Q433" s="253"/>
    </row>
    <row r="434" spans="1:17" s="219" customFormat="1" ht="20.149999999999999" customHeight="1" x14ac:dyDescent="0.35">
      <c r="A434" s="201" t="str">
        <f t="shared" ref="A434" ca="1" si="602">INDIRECT("'update Helper'!C"&amp;Q434)</f>
        <v>a1V550000030FxpEAE</v>
      </c>
      <c r="B434" s="613">
        <v>6</v>
      </c>
      <c r="C434" s="615" t="str">
        <f>IFERROR(VLOOKUP(B434,'Outcome Indicators - Section C '!$A$9:$AC$70,29,FALSE),"")</f>
        <v/>
      </c>
      <c r="D434" s="617" t="str">
        <f>M434</f>
        <v/>
      </c>
      <c r="E434" s="617" t="str">
        <f>N434</f>
        <v/>
      </c>
      <c r="F434" s="396"/>
      <c r="G434" s="619" t="str">
        <f ca="1">IF(OR(INDIRECT("'update Helper'!E"&amp;Q434)="",F434&lt;&gt;0,F435&lt;&gt;0),IF(IFERROR((F434/F435),"")="","",(F434/F435)),INDIRECT("'update Helper'!E"&amp;Q434)/100)</f>
        <v/>
      </c>
      <c r="H434" s="621"/>
      <c r="I434" s="623"/>
      <c r="J434" s="625"/>
      <c r="K434" s="201">
        <f>IF(AND(EXACT(C434,C432),C432&lt;&gt;0),K432+1,0)</f>
        <v>59</v>
      </c>
      <c r="L434" s="201" t="str">
        <f>IF(C434&lt;&gt;"",C434&amp;"-"&amp;K434,"")</f>
        <v/>
      </c>
      <c r="M434" s="201" t="str">
        <f t="array" ref="M434">IFERROR(IF(INDEX('Disaggregation Records'!$E$69:$E$152,MATCH(RIGHT(L434,255),RIGHT('Disaggregation Records'!$D$69:$D$152,255),0))="","",INDEX('Disaggregation Records'!$E$69:$E$152,MATCH(RIGHT(L434,255),RIGHT('Disaggregation Records'!$D$69:$D$152,255),0))),"")</f>
        <v/>
      </c>
      <c r="N434" s="201" t="str">
        <f t="array" ref="N434">IFERROR(IF(INDEX('Disaggregation Records'!$F$69:$F$152,MATCH(RIGHT(L434,255),RIGHT('Disaggregation Records'!$D$69:$D$152,255),0))="","",INDEX('Disaggregation Records'!$F$69:$F$152,MATCH(RIGHT(L434,255),RIGHT('Disaggregation Records'!$D$69:$D$152,255),0))),"")</f>
        <v/>
      </c>
      <c r="O434" s="201" t="str">
        <f t="array" ref="O434">IFERROR(IF(INDEX('Disaggregation Records'!$H$69:$H$152,MATCH(RIGHT(L434,255),RIGHT('Disaggregation Records'!$D$69:$D$152,255),0))="","",INDEX('Disaggregation Records'!$H$69:$H$152,MATCH(RIGHT(L434,255),RIGHT('Disaggregation Records'!$D$69:$D$152,255),0))),"")</f>
        <v/>
      </c>
      <c r="P434" s="201"/>
      <c r="Q434" s="253">
        <f t="shared" ref="Q434" si="603">Q432+1</f>
        <v>1156</v>
      </c>
    </row>
    <row r="435" spans="1:17" s="219" customFormat="1" ht="20.149999999999999" customHeight="1" x14ac:dyDescent="0.35">
      <c r="A435" s="253"/>
      <c r="B435" s="614"/>
      <c r="C435" s="616"/>
      <c r="D435" s="618"/>
      <c r="E435" s="618"/>
      <c r="F435" s="307"/>
      <c r="G435" s="620"/>
      <c r="H435" s="622"/>
      <c r="I435" s="624"/>
      <c r="J435" s="626"/>
      <c r="K435" s="201"/>
      <c r="L435" s="201"/>
      <c r="M435" s="201"/>
      <c r="N435" s="201"/>
      <c r="O435" s="201"/>
      <c r="P435" s="201"/>
      <c r="Q435" s="253"/>
    </row>
    <row r="436" spans="1:17" s="219" customFormat="1" ht="20.149999999999999" customHeight="1" x14ac:dyDescent="0.35">
      <c r="A436" s="201" t="str">
        <f t="shared" ref="A436" ca="1" si="604">INDIRECT("'update Helper'!C"&amp;Q436)</f>
        <v>a1V550000030FxqEAE</v>
      </c>
      <c r="B436" s="613">
        <v>7</v>
      </c>
      <c r="C436" s="615" t="str">
        <f>IFERROR(VLOOKUP(B436,'Outcome Indicators - Section C '!$A$9:$AC$70,29,FALSE),"")</f>
        <v/>
      </c>
      <c r="D436" s="617" t="str">
        <f>M436</f>
        <v/>
      </c>
      <c r="E436" s="617" t="str">
        <f>N436</f>
        <v/>
      </c>
      <c r="F436" s="396"/>
      <c r="G436" s="619" t="str">
        <f ca="1">IF(OR(INDIRECT("'update Helper'!E"&amp;Q436)="",F436&lt;&gt;0,F437&lt;&gt;0),IF(IFERROR((F436/F437),"")="","",(F436/F437)),INDIRECT("'update Helper'!E"&amp;Q436)/100)</f>
        <v/>
      </c>
      <c r="H436" s="621"/>
      <c r="I436" s="623"/>
      <c r="J436" s="625"/>
      <c r="K436" s="201">
        <f>IF(AND(EXACT(C436,C434),C434&lt;&gt;0),K434+1,0)</f>
        <v>60</v>
      </c>
      <c r="L436" s="201" t="str">
        <f>IF(C436&lt;&gt;"",C436&amp;"-"&amp;K436,"")</f>
        <v/>
      </c>
      <c r="M436" s="201" t="str">
        <f t="array" ref="M436">IFERROR(IF(INDEX('Disaggregation Records'!$E$69:$E$152,MATCH(RIGHT(L436,255),RIGHT('Disaggregation Records'!$D$69:$D$152,255),0))="","",INDEX('Disaggregation Records'!$E$69:$E$152,MATCH(RIGHT(L436,255),RIGHT('Disaggregation Records'!$D$69:$D$152,255),0))),"")</f>
        <v/>
      </c>
      <c r="N436" s="201" t="str">
        <f t="array" ref="N436">IFERROR(IF(INDEX('Disaggregation Records'!$F$69:$F$152,MATCH(RIGHT(L436,255),RIGHT('Disaggregation Records'!$D$69:$D$152,255),0))="","",INDEX('Disaggregation Records'!$F$69:$F$152,MATCH(RIGHT(L436,255),RIGHT('Disaggregation Records'!$D$69:$D$152,255),0))),"")</f>
        <v/>
      </c>
      <c r="O436" s="201" t="str">
        <f t="array" ref="O436">IFERROR(IF(INDEX('Disaggregation Records'!$H$69:$H$152,MATCH(RIGHT(L436,255),RIGHT('Disaggregation Records'!$D$69:$D$152,255),0))="","",INDEX('Disaggregation Records'!$H$69:$H$152,MATCH(RIGHT(L436,255),RIGHT('Disaggregation Records'!$D$69:$D$152,255),0))),"")</f>
        <v/>
      </c>
      <c r="P436" s="201"/>
      <c r="Q436" s="253">
        <f t="shared" ref="Q436" si="605">Q434+1</f>
        <v>1157</v>
      </c>
    </row>
    <row r="437" spans="1:17" s="219" customFormat="1" ht="20.149999999999999" customHeight="1" x14ac:dyDescent="0.35">
      <c r="A437" s="201"/>
      <c r="B437" s="614"/>
      <c r="C437" s="616"/>
      <c r="D437" s="618"/>
      <c r="E437" s="618"/>
      <c r="F437" s="307"/>
      <c r="G437" s="620"/>
      <c r="H437" s="622"/>
      <c r="I437" s="624"/>
      <c r="J437" s="626"/>
      <c r="K437" s="201"/>
      <c r="L437" s="201"/>
      <c r="M437" s="201"/>
      <c r="N437" s="201"/>
      <c r="O437" s="201"/>
      <c r="P437" s="201"/>
      <c r="Q437" s="253"/>
    </row>
    <row r="438" spans="1:17" s="219" customFormat="1" ht="20.149999999999999" customHeight="1" x14ac:dyDescent="0.35">
      <c r="A438" s="201" t="str">
        <f t="shared" ref="A438" ca="1" si="606">INDIRECT("'update Helper'!C"&amp;Q438)</f>
        <v>a1V550000030FxrEAE</v>
      </c>
      <c r="B438" s="613">
        <v>7</v>
      </c>
      <c r="C438" s="615" t="str">
        <f>IFERROR(VLOOKUP(B438,'Outcome Indicators - Section C '!$A$9:$AC$70,29,FALSE),"")</f>
        <v/>
      </c>
      <c r="D438" s="617" t="str">
        <f>M438</f>
        <v/>
      </c>
      <c r="E438" s="617" t="str">
        <f>N438</f>
        <v/>
      </c>
      <c r="F438" s="396"/>
      <c r="G438" s="619" t="str">
        <f ca="1">IF(OR(INDIRECT("'update Helper'!E"&amp;Q438)="",F438&lt;&gt;0,F439&lt;&gt;0),IF(IFERROR((F438/F439),"")="","",(F438/F439)),INDIRECT("'update Helper'!E"&amp;Q438)/100)</f>
        <v/>
      </c>
      <c r="H438" s="621"/>
      <c r="I438" s="623"/>
      <c r="J438" s="625"/>
      <c r="K438" s="201">
        <f>IF(AND(EXACT(C438,C436),C436&lt;&gt;0),K436+1,0)</f>
        <v>61</v>
      </c>
      <c r="L438" s="201" t="str">
        <f>IF(C438&lt;&gt;"",C438&amp;"-"&amp;K438,"")</f>
        <v/>
      </c>
      <c r="M438" s="201" t="str">
        <f t="array" ref="M438">IFERROR(IF(INDEX('Disaggregation Records'!$E$69:$E$152,MATCH(RIGHT(L438,255),RIGHT('Disaggregation Records'!$D$69:$D$152,255),0))="","",INDEX('Disaggregation Records'!$E$69:$E$152,MATCH(RIGHT(L438,255),RIGHT('Disaggregation Records'!$D$69:$D$152,255),0))),"")</f>
        <v/>
      </c>
      <c r="N438" s="201" t="str">
        <f t="array" ref="N438">IFERROR(IF(INDEX('Disaggregation Records'!$F$69:$F$152,MATCH(RIGHT(L438,255),RIGHT('Disaggregation Records'!$D$69:$D$152,255),0))="","",INDEX('Disaggregation Records'!$F$69:$F$152,MATCH(RIGHT(L438,255),RIGHT('Disaggregation Records'!$D$69:$D$152,255),0))),"")</f>
        <v/>
      </c>
      <c r="O438" s="201" t="str">
        <f t="array" ref="O438">IFERROR(IF(INDEX('Disaggregation Records'!$H$69:$H$152,MATCH(RIGHT(L438,255),RIGHT('Disaggregation Records'!$D$69:$D$152,255),0))="","",INDEX('Disaggregation Records'!$H$69:$H$152,MATCH(RIGHT(L438,255),RIGHT('Disaggregation Records'!$D$69:$D$152,255),0))),"")</f>
        <v/>
      </c>
      <c r="P438" s="201"/>
      <c r="Q438" s="253">
        <f t="shared" ref="Q438" si="607">Q436+1</f>
        <v>1158</v>
      </c>
    </row>
    <row r="439" spans="1:17" s="219" customFormat="1" ht="20.149999999999999" customHeight="1" x14ac:dyDescent="0.35">
      <c r="A439" s="253"/>
      <c r="B439" s="614"/>
      <c r="C439" s="616"/>
      <c r="D439" s="618"/>
      <c r="E439" s="618"/>
      <c r="F439" s="307"/>
      <c r="G439" s="620"/>
      <c r="H439" s="622"/>
      <c r="I439" s="624"/>
      <c r="J439" s="626"/>
      <c r="K439" s="201"/>
      <c r="L439" s="201"/>
      <c r="M439" s="201"/>
      <c r="N439" s="201"/>
      <c r="O439" s="201"/>
      <c r="P439" s="201"/>
      <c r="Q439" s="253"/>
    </row>
    <row r="440" spans="1:17" s="219" customFormat="1" ht="20.149999999999999" customHeight="1" x14ac:dyDescent="0.35">
      <c r="A440" s="201" t="str">
        <f t="shared" ref="A440" ca="1" si="608">INDIRECT("'update Helper'!C"&amp;Q440)</f>
        <v>a1V550000030FxsEAE</v>
      </c>
      <c r="B440" s="613">
        <v>7</v>
      </c>
      <c r="C440" s="615" t="str">
        <f>IFERROR(VLOOKUP(B440,'Outcome Indicators - Section C '!$A$9:$AC$70,29,FALSE),"")</f>
        <v/>
      </c>
      <c r="D440" s="617" t="str">
        <f>M440</f>
        <v/>
      </c>
      <c r="E440" s="617" t="str">
        <f>N440</f>
        <v/>
      </c>
      <c r="F440" s="396"/>
      <c r="G440" s="619" t="str">
        <f ca="1">IF(OR(INDIRECT("'update Helper'!E"&amp;Q440)="",F440&lt;&gt;0,F441&lt;&gt;0),IF(IFERROR((F440/F441),"")="","",(F440/F441)),INDIRECT("'update Helper'!E"&amp;Q440)/100)</f>
        <v/>
      </c>
      <c r="H440" s="621"/>
      <c r="I440" s="623"/>
      <c r="J440" s="625"/>
      <c r="K440" s="201">
        <f>IF(AND(EXACT(C440,C438),C438&lt;&gt;0),K438+1,0)</f>
        <v>62</v>
      </c>
      <c r="L440" s="201" t="str">
        <f>IF(C440&lt;&gt;"",C440&amp;"-"&amp;K440,"")</f>
        <v/>
      </c>
      <c r="M440" s="201" t="str">
        <f t="array" ref="M440">IFERROR(IF(INDEX('Disaggregation Records'!$E$69:$E$152,MATCH(RIGHT(L440,255),RIGHT('Disaggregation Records'!$D$69:$D$152,255),0))="","",INDEX('Disaggregation Records'!$E$69:$E$152,MATCH(RIGHT(L440,255),RIGHT('Disaggregation Records'!$D$69:$D$152,255),0))),"")</f>
        <v/>
      </c>
      <c r="N440" s="201" t="str">
        <f t="array" ref="N440">IFERROR(IF(INDEX('Disaggregation Records'!$F$69:$F$152,MATCH(RIGHT(L440,255),RIGHT('Disaggregation Records'!$D$69:$D$152,255),0))="","",INDEX('Disaggregation Records'!$F$69:$F$152,MATCH(RIGHT(L440,255),RIGHT('Disaggregation Records'!$D$69:$D$152,255),0))),"")</f>
        <v/>
      </c>
      <c r="O440" s="201" t="str">
        <f t="array" ref="O440">IFERROR(IF(INDEX('Disaggregation Records'!$H$69:$H$152,MATCH(RIGHT(L440,255),RIGHT('Disaggregation Records'!$D$69:$D$152,255),0))="","",INDEX('Disaggregation Records'!$H$69:$H$152,MATCH(RIGHT(L440,255),RIGHT('Disaggregation Records'!$D$69:$D$152,255),0))),"")</f>
        <v/>
      </c>
      <c r="P440" s="201"/>
      <c r="Q440" s="253">
        <f t="shared" ref="Q440" si="609">Q438+1</f>
        <v>1159</v>
      </c>
    </row>
    <row r="441" spans="1:17" s="219" customFormat="1" ht="20.149999999999999" customHeight="1" x14ac:dyDescent="0.35">
      <c r="A441" s="201"/>
      <c r="B441" s="614"/>
      <c r="C441" s="616"/>
      <c r="D441" s="618"/>
      <c r="E441" s="618"/>
      <c r="F441" s="307"/>
      <c r="G441" s="620"/>
      <c r="H441" s="622"/>
      <c r="I441" s="624"/>
      <c r="J441" s="626"/>
      <c r="K441" s="201"/>
      <c r="L441" s="201"/>
      <c r="M441" s="201"/>
      <c r="N441" s="201"/>
      <c r="O441" s="201"/>
      <c r="P441" s="201"/>
      <c r="Q441" s="253"/>
    </row>
    <row r="442" spans="1:17" s="219" customFormat="1" ht="20.149999999999999" customHeight="1" x14ac:dyDescent="0.35">
      <c r="A442" s="201" t="str">
        <f t="shared" ref="A442" ca="1" si="610">INDIRECT("'update Helper'!C"&amp;Q442)</f>
        <v>a1V550000030FxtEAE</v>
      </c>
      <c r="B442" s="613">
        <v>7</v>
      </c>
      <c r="C442" s="615" t="str">
        <f>IFERROR(VLOOKUP(B442,'Outcome Indicators - Section C '!$A$9:$AC$70,29,FALSE),"")</f>
        <v/>
      </c>
      <c r="D442" s="617" t="str">
        <f>M442</f>
        <v/>
      </c>
      <c r="E442" s="617" t="str">
        <f>N442</f>
        <v/>
      </c>
      <c r="F442" s="396"/>
      <c r="G442" s="619" t="str">
        <f ca="1">IF(OR(INDIRECT("'update Helper'!E"&amp;Q442)="",F442&lt;&gt;0,F443&lt;&gt;0),IF(IFERROR((F442/F443),"")="","",(F442/F443)),INDIRECT("'update Helper'!E"&amp;Q442)/100)</f>
        <v/>
      </c>
      <c r="H442" s="621"/>
      <c r="I442" s="623"/>
      <c r="J442" s="625"/>
      <c r="K442" s="201">
        <f>IF(AND(EXACT(C442,C440),C440&lt;&gt;0),K440+1,0)</f>
        <v>63</v>
      </c>
      <c r="L442" s="201" t="str">
        <f>IF(C442&lt;&gt;"",C442&amp;"-"&amp;K442,"")</f>
        <v/>
      </c>
      <c r="M442" s="201" t="str">
        <f t="array" ref="M442">IFERROR(IF(INDEX('Disaggregation Records'!$E$69:$E$152,MATCH(RIGHT(L442,255),RIGHT('Disaggregation Records'!$D$69:$D$152,255),0))="","",INDEX('Disaggregation Records'!$E$69:$E$152,MATCH(RIGHT(L442,255),RIGHT('Disaggregation Records'!$D$69:$D$152,255),0))),"")</f>
        <v/>
      </c>
      <c r="N442" s="201" t="str">
        <f t="array" ref="N442">IFERROR(IF(INDEX('Disaggregation Records'!$F$69:$F$152,MATCH(RIGHT(L442,255),RIGHT('Disaggregation Records'!$D$69:$D$152,255),0))="","",INDEX('Disaggregation Records'!$F$69:$F$152,MATCH(RIGHT(L442,255),RIGHT('Disaggregation Records'!$D$69:$D$152,255),0))),"")</f>
        <v/>
      </c>
      <c r="O442" s="201" t="str">
        <f t="array" ref="O442">IFERROR(IF(INDEX('Disaggregation Records'!$H$69:$H$152,MATCH(RIGHT(L442,255),RIGHT('Disaggregation Records'!$D$69:$D$152,255),0))="","",INDEX('Disaggregation Records'!$H$69:$H$152,MATCH(RIGHT(L442,255),RIGHT('Disaggregation Records'!$D$69:$D$152,255),0))),"")</f>
        <v/>
      </c>
      <c r="P442" s="201"/>
      <c r="Q442" s="253">
        <f t="shared" ref="Q442" si="611">Q440+1</f>
        <v>1160</v>
      </c>
    </row>
    <row r="443" spans="1:17" s="219" customFormat="1" ht="20.149999999999999" customHeight="1" x14ac:dyDescent="0.35">
      <c r="A443" s="253"/>
      <c r="B443" s="614"/>
      <c r="C443" s="616"/>
      <c r="D443" s="618"/>
      <c r="E443" s="618"/>
      <c r="F443" s="307"/>
      <c r="G443" s="620"/>
      <c r="H443" s="622"/>
      <c r="I443" s="624"/>
      <c r="J443" s="626"/>
      <c r="K443" s="201"/>
      <c r="L443" s="201"/>
      <c r="M443" s="201"/>
      <c r="N443" s="201"/>
      <c r="O443" s="201"/>
      <c r="P443" s="201"/>
      <c r="Q443" s="253"/>
    </row>
    <row r="444" spans="1:17" s="219" customFormat="1" ht="20.149999999999999" customHeight="1" x14ac:dyDescent="0.35">
      <c r="A444" s="201" t="str">
        <f t="shared" ref="A444" ca="1" si="612">INDIRECT("'update Helper'!C"&amp;Q444)</f>
        <v>a1V550000030FxuEAE</v>
      </c>
      <c r="B444" s="613">
        <v>7</v>
      </c>
      <c r="C444" s="615" t="str">
        <f>IFERROR(VLOOKUP(B444,'Outcome Indicators - Section C '!$A$9:$AC$70,29,FALSE),"")</f>
        <v/>
      </c>
      <c r="D444" s="617" t="str">
        <f>M444</f>
        <v/>
      </c>
      <c r="E444" s="617" t="str">
        <f>N444</f>
        <v/>
      </c>
      <c r="F444" s="396"/>
      <c r="G444" s="619" t="str">
        <f ca="1">IF(OR(INDIRECT("'update Helper'!E"&amp;Q444)="",F444&lt;&gt;0,F445&lt;&gt;0),IF(IFERROR((F444/F445),"")="","",(F444/F445)),INDIRECT("'update Helper'!E"&amp;Q444)/100)</f>
        <v/>
      </c>
      <c r="H444" s="621"/>
      <c r="I444" s="623"/>
      <c r="J444" s="625"/>
      <c r="K444" s="201">
        <f>IF(AND(EXACT(C444,C442),C442&lt;&gt;0),K442+1,0)</f>
        <v>64</v>
      </c>
      <c r="L444" s="201" t="str">
        <f>IF(C444&lt;&gt;"",C444&amp;"-"&amp;K444,"")</f>
        <v/>
      </c>
      <c r="M444" s="201" t="str">
        <f t="array" ref="M444">IFERROR(IF(INDEX('Disaggregation Records'!$E$69:$E$152,MATCH(RIGHT(L444,255),RIGHT('Disaggregation Records'!$D$69:$D$152,255),0))="","",INDEX('Disaggregation Records'!$E$69:$E$152,MATCH(RIGHT(L444,255),RIGHT('Disaggregation Records'!$D$69:$D$152,255),0))),"")</f>
        <v/>
      </c>
      <c r="N444" s="201" t="str">
        <f t="array" ref="N444">IFERROR(IF(INDEX('Disaggregation Records'!$F$69:$F$152,MATCH(RIGHT(L444,255),RIGHT('Disaggregation Records'!$D$69:$D$152,255),0))="","",INDEX('Disaggregation Records'!$F$69:$F$152,MATCH(RIGHT(L444,255),RIGHT('Disaggregation Records'!$D$69:$D$152,255),0))),"")</f>
        <v/>
      </c>
      <c r="O444" s="201" t="str">
        <f t="array" ref="O444">IFERROR(IF(INDEX('Disaggregation Records'!$H$69:$H$152,MATCH(RIGHT(L444,255),RIGHT('Disaggregation Records'!$D$69:$D$152,255),0))="","",INDEX('Disaggregation Records'!$H$69:$H$152,MATCH(RIGHT(L444,255),RIGHT('Disaggregation Records'!$D$69:$D$152,255),0))),"")</f>
        <v/>
      </c>
      <c r="P444" s="201"/>
      <c r="Q444" s="253">
        <f t="shared" ref="Q444" si="613">Q442+1</f>
        <v>1161</v>
      </c>
    </row>
    <row r="445" spans="1:17" s="219" customFormat="1" ht="20.149999999999999" customHeight="1" x14ac:dyDescent="0.35">
      <c r="A445" s="201"/>
      <c r="B445" s="614"/>
      <c r="C445" s="616"/>
      <c r="D445" s="618"/>
      <c r="E445" s="618"/>
      <c r="F445" s="307"/>
      <c r="G445" s="620"/>
      <c r="H445" s="622"/>
      <c r="I445" s="624"/>
      <c r="J445" s="626"/>
      <c r="K445" s="201"/>
      <c r="L445" s="201"/>
      <c r="M445" s="201"/>
      <c r="N445" s="201"/>
      <c r="O445" s="201"/>
      <c r="P445" s="201"/>
      <c r="Q445" s="253"/>
    </row>
    <row r="446" spans="1:17" s="219" customFormat="1" ht="20.149999999999999" customHeight="1" x14ac:dyDescent="0.35">
      <c r="A446" s="201" t="str">
        <f t="shared" ref="A446" ca="1" si="614">INDIRECT("'update Helper'!C"&amp;Q446)</f>
        <v>a1V550000030FxvEAE</v>
      </c>
      <c r="B446" s="613">
        <v>7</v>
      </c>
      <c r="C446" s="615" t="str">
        <f>IFERROR(VLOOKUP(B446,'Outcome Indicators - Section C '!$A$9:$AC$70,29,FALSE),"")</f>
        <v/>
      </c>
      <c r="D446" s="617" t="str">
        <f>M446</f>
        <v/>
      </c>
      <c r="E446" s="617" t="str">
        <f>N446</f>
        <v/>
      </c>
      <c r="F446" s="396"/>
      <c r="G446" s="619" t="str">
        <f ca="1">IF(OR(INDIRECT("'update Helper'!E"&amp;Q446)="",F446&lt;&gt;0,F447&lt;&gt;0),IF(IFERROR((F446/F447),"")="","",(F446/F447)),INDIRECT("'update Helper'!E"&amp;Q446)/100)</f>
        <v/>
      </c>
      <c r="H446" s="621"/>
      <c r="I446" s="623"/>
      <c r="J446" s="625"/>
      <c r="K446" s="201">
        <f>IF(AND(EXACT(C446,C444),C444&lt;&gt;0),K444+1,0)</f>
        <v>65</v>
      </c>
      <c r="L446" s="201" t="str">
        <f>IF(C446&lt;&gt;"",C446&amp;"-"&amp;K446,"")</f>
        <v/>
      </c>
      <c r="M446" s="201" t="str">
        <f t="array" ref="M446">IFERROR(IF(INDEX('Disaggregation Records'!$E$69:$E$152,MATCH(RIGHT(L446,255),RIGHT('Disaggregation Records'!$D$69:$D$152,255),0))="","",INDEX('Disaggregation Records'!$E$69:$E$152,MATCH(RIGHT(L446,255),RIGHT('Disaggregation Records'!$D$69:$D$152,255),0))),"")</f>
        <v/>
      </c>
      <c r="N446" s="201" t="str">
        <f t="array" ref="N446">IFERROR(IF(INDEX('Disaggregation Records'!$F$69:$F$152,MATCH(RIGHT(L446,255),RIGHT('Disaggregation Records'!$D$69:$D$152,255),0))="","",INDEX('Disaggregation Records'!$F$69:$F$152,MATCH(RIGHT(L446,255),RIGHT('Disaggregation Records'!$D$69:$D$152,255),0))),"")</f>
        <v/>
      </c>
      <c r="O446" s="201" t="str">
        <f t="array" ref="O446">IFERROR(IF(INDEX('Disaggregation Records'!$H$69:$H$152,MATCH(RIGHT(L446,255),RIGHT('Disaggregation Records'!$D$69:$D$152,255),0))="","",INDEX('Disaggregation Records'!$H$69:$H$152,MATCH(RIGHT(L446,255),RIGHT('Disaggregation Records'!$D$69:$D$152,255),0))),"")</f>
        <v/>
      </c>
      <c r="P446" s="201"/>
      <c r="Q446" s="253">
        <f t="shared" ref="Q446" si="615">Q444+1</f>
        <v>1162</v>
      </c>
    </row>
    <row r="447" spans="1:17" s="219" customFormat="1" ht="20.149999999999999" customHeight="1" x14ac:dyDescent="0.35">
      <c r="A447" s="253"/>
      <c r="B447" s="614"/>
      <c r="C447" s="616"/>
      <c r="D447" s="618"/>
      <c r="E447" s="618"/>
      <c r="F447" s="307"/>
      <c r="G447" s="620"/>
      <c r="H447" s="622"/>
      <c r="I447" s="624"/>
      <c r="J447" s="626"/>
      <c r="K447" s="201"/>
      <c r="L447" s="201"/>
      <c r="M447" s="201"/>
      <c r="N447" s="201"/>
      <c r="O447" s="201"/>
      <c r="P447" s="201"/>
      <c r="Q447" s="253"/>
    </row>
    <row r="448" spans="1:17" s="219" customFormat="1" ht="20.149999999999999" customHeight="1" x14ac:dyDescent="0.35">
      <c r="A448" s="201" t="str">
        <f t="shared" ref="A448" ca="1" si="616">INDIRECT("'update Helper'!C"&amp;Q448)</f>
        <v>a1V550000030FxwEAE</v>
      </c>
      <c r="B448" s="613">
        <v>7</v>
      </c>
      <c r="C448" s="615" t="str">
        <f>IFERROR(VLOOKUP(B448,'Outcome Indicators - Section C '!$A$9:$AC$70,29,FALSE),"")</f>
        <v/>
      </c>
      <c r="D448" s="617" t="str">
        <f>M448</f>
        <v/>
      </c>
      <c r="E448" s="617" t="str">
        <f>N448</f>
        <v/>
      </c>
      <c r="F448" s="396"/>
      <c r="G448" s="619" t="str">
        <f ca="1">IF(OR(INDIRECT("'update Helper'!E"&amp;Q448)="",F448&lt;&gt;0,F449&lt;&gt;0),IF(IFERROR((F448/F449),"")="","",(F448/F449)),INDIRECT("'update Helper'!E"&amp;Q448)/100)</f>
        <v/>
      </c>
      <c r="H448" s="621"/>
      <c r="I448" s="623"/>
      <c r="J448" s="625"/>
      <c r="K448" s="201">
        <f>IF(AND(EXACT(C448,C446),C446&lt;&gt;0),K446+1,0)</f>
        <v>66</v>
      </c>
      <c r="L448" s="201" t="str">
        <f>IF(C448&lt;&gt;"",C448&amp;"-"&amp;K448,"")</f>
        <v/>
      </c>
      <c r="M448" s="201" t="str">
        <f t="array" ref="M448">IFERROR(IF(INDEX('Disaggregation Records'!$E$69:$E$152,MATCH(RIGHT(L448,255),RIGHT('Disaggregation Records'!$D$69:$D$152,255),0))="","",INDEX('Disaggregation Records'!$E$69:$E$152,MATCH(RIGHT(L448,255),RIGHT('Disaggregation Records'!$D$69:$D$152,255),0))),"")</f>
        <v/>
      </c>
      <c r="N448" s="201" t="str">
        <f t="array" ref="N448">IFERROR(IF(INDEX('Disaggregation Records'!$F$69:$F$152,MATCH(RIGHT(L448,255),RIGHT('Disaggregation Records'!$D$69:$D$152,255),0))="","",INDEX('Disaggregation Records'!$F$69:$F$152,MATCH(RIGHT(L448,255),RIGHT('Disaggregation Records'!$D$69:$D$152,255),0))),"")</f>
        <v/>
      </c>
      <c r="O448" s="201" t="str">
        <f t="array" ref="O448">IFERROR(IF(INDEX('Disaggregation Records'!$H$69:$H$152,MATCH(RIGHT(L448,255),RIGHT('Disaggregation Records'!$D$69:$D$152,255),0))="","",INDEX('Disaggregation Records'!$H$69:$H$152,MATCH(RIGHT(L448,255),RIGHT('Disaggregation Records'!$D$69:$D$152,255),0))),"")</f>
        <v/>
      </c>
      <c r="P448" s="201"/>
      <c r="Q448" s="253">
        <f t="shared" ref="Q448" si="617">Q446+1</f>
        <v>1163</v>
      </c>
    </row>
    <row r="449" spans="1:17" s="219" customFormat="1" ht="20.149999999999999" customHeight="1" x14ac:dyDescent="0.35">
      <c r="A449" s="201"/>
      <c r="B449" s="614"/>
      <c r="C449" s="616"/>
      <c r="D449" s="618"/>
      <c r="E449" s="618"/>
      <c r="F449" s="307"/>
      <c r="G449" s="620"/>
      <c r="H449" s="622"/>
      <c r="I449" s="624"/>
      <c r="J449" s="626"/>
      <c r="K449" s="201"/>
      <c r="L449" s="201"/>
      <c r="M449" s="201"/>
      <c r="N449" s="201"/>
      <c r="O449" s="201"/>
      <c r="P449" s="201"/>
      <c r="Q449" s="253"/>
    </row>
    <row r="450" spans="1:17" s="219" customFormat="1" ht="20.149999999999999" customHeight="1" x14ac:dyDescent="0.35">
      <c r="A450" s="201" t="str">
        <f t="shared" ref="A450" ca="1" si="618">INDIRECT("'update Helper'!C"&amp;Q450)</f>
        <v>a1V550000030FxxEAE</v>
      </c>
      <c r="B450" s="613">
        <v>7</v>
      </c>
      <c r="C450" s="615" t="str">
        <f>IFERROR(VLOOKUP(B450,'Outcome Indicators - Section C '!$A$9:$AC$70,29,FALSE),"")</f>
        <v/>
      </c>
      <c r="D450" s="617" t="str">
        <f>M450</f>
        <v/>
      </c>
      <c r="E450" s="617" t="str">
        <f>N450</f>
        <v/>
      </c>
      <c r="F450" s="396"/>
      <c r="G450" s="619" t="str">
        <f ca="1">IF(OR(INDIRECT("'update Helper'!E"&amp;Q450)="",F450&lt;&gt;0,F451&lt;&gt;0),IF(IFERROR((F450/F451),"")="","",(F450/F451)),INDIRECT("'update Helper'!E"&amp;Q450)/100)</f>
        <v/>
      </c>
      <c r="H450" s="621"/>
      <c r="I450" s="623"/>
      <c r="J450" s="625"/>
      <c r="K450" s="201">
        <f>IF(AND(EXACT(C450,C448),C448&lt;&gt;0),K448+1,0)</f>
        <v>67</v>
      </c>
      <c r="L450" s="201" t="str">
        <f>IF(C450&lt;&gt;"",C450&amp;"-"&amp;K450,"")</f>
        <v/>
      </c>
      <c r="M450" s="201" t="str">
        <f t="array" ref="M450">IFERROR(IF(INDEX('Disaggregation Records'!$E$69:$E$152,MATCH(RIGHT(L450,255),RIGHT('Disaggregation Records'!$D$69:$D$152,255),0))="","",INDEX('Disaggregation Records'!$E$69:$E$152,MATCH(RIGHT(L450,255),RIGHT('Disaggregation Records'!$D$69:$D$152,255),0))),"")</f>
        <v/>
      </c>
      <c r="N450" s="201" t="str">
        <f t="array" ref="N450">IFERROR(IF(INDEX('Disaggregation Records'!$F$69:$F$152,MATCH(RIGHT(L450,255),RIGHT('Disaggregation Records'!$D$69:$D$152,255),0))="","",INDEX('Disaggregation Records'!$F$69:$F$152,MATCH(RIGHT(L450,255),RIGHT('Disaggregation Records'!$D$69:$D$152,255),0))),"")</f>
        <v/>
      </c>
      <c r="O450" s="201" t="str">
        <f t="array" ref="O450">IFERROR(IF(INDEX('Disaggregation Records'!$H$69:$H$152,MATCH(RIGHT(L450,255),RIGHT('Disaggregation Records'!$D$69:$D$152,255),0))="","",INDEX('Disaggregation Records'!$H$69:$H$152,MATCH(RIGHT(L450,255),RIGHT('Disaggregation Records'!$D$69:$D$152,255),0))),"")</f>
        <v/>
      </c>
      <c r="P450" s="201"/>
      <c r="Q450" s="253">
        <f t="shared" ref="Q450" si="619">Q448+1</f>
        <v>1164</v>
      </c>
    </row>
    <row r="451" spans="1:17" s="219" customFormat="1" ht="20.149999999999999" customHeight="1" x14ac:dyDescent="0.35">
      <c r="A451" s="253"/>
      <c r="B451" s="614"/>
      <c r="C451" s="616"/>
      <c r="D451" s="618"/>
      <c r="E451" s="618"/>
      <c r="F451" s="307"/>
      <c r="G451" s="620"/>
      <c r="H451" s="622"/>
      <c r="I451" s="624"/>
      <c r="J451" s="626"/>
      <c r="K451" s="201"/>
      <c r="L451" s="201"/>
      <c r="M451" s="201"/>
      <c r="N451" s="201"/>
      <c r="O451" s="201"/>
      <c r="P451" s="201"/>
      <c r="Q451" s="253"/>
    </row>
    <row r="452" spans="1:17" s="219" customFormat="1" ht="20.149999999999999" customHeight="1" x14ac:dyDescent="0.35">
      <c r="A452" s="201" t="str">
        <f t="shared" ref="A452" ca="1" si="620">INDIRECT("'update Helper'!C"&amp;Q452)</f>
        <v>a1V550000030FxyEAE</v>
      </c>
      <c r="B452" s="613">
        <v>7</v>
      </c>
      <c r="C452" s="615" t="str">
        <f>IFERROR(VLOOKUP(B452,'Outcome Indicators - Section C '!$A$9:$AC$70,29,FALSE),"")</f>
        <v/>
      </c>
      <c r="D452" s="617" t="str">
        <f>M452</f>
        <v/>
      </c>
      <c r="E452" s="617" t="str">
        <f>N452</f>
        <v/>
      </c>
      <c r="F452" s="396"/>
      <c r="G452" s="619" t="str">
        <f ca="1">IF(OR(INDIRECT("'update Helper'!E"&amp;Q452)="",F452&lt;&gt;0,F453&lt;&gt;0),IF(IFERROR((F452/F453),"")="","",(F452/F453)),INDIRECT("'update Helper'!E"&amp;Q452)/100)</f>
        <v/>
      </c>
      <c r="H452" s="621"/>
      <c r="I452" s="623"/>
      <c r="J452" s="625"/>
      <c r="K452" s="201">
        <f>IF(AND(EXACT(C452,C450),C450&lt;&gt;0),K450+1,0)</f>
        <v>68</v>
      </c>
      <c r="L452" s="201" t="str">
        <f>IF(C452&lt;&gt;"",C452&amp;"-"&amp;K452,"")</f>
        <v/>
      </c>
      <c r="M452" s="201" t="str">
        <f t="array" ref="M452">IFERROR(IF(INDEX('Disaggregation Records'!$E$69:$E$152,MATCH(RIGHT(L452,255),RIGHT('Disaggregation Records'!$D$69:$D$152,255),0))="","",INDEX('Disaggregation Records'!$E$69:$E$152,MATCH(RIGHT(L452,255),RIGHT('Disaggregation Records'!$D$69:$D$152,255),0))),"")</f>
        <v/>
      </c>
      <c r="N452" s="201" t="str">
        <f t="array" ref="N452">IFERROR(IF(INDEX('Disaggregation Records'!$F$69:$F$152,MATCH(RIGHT(L452,255),RIGHT('Disaggregation Records'!$D$69:$D$152,255),0))="","",INDEX('Disaggregation Records'!$F$69:$F$152,MATCH(RIGHT(L452,255),RIGHT('Disaggregation Records'!$D$69:$D$152,255),0))),"")</f>
        <v/>
      </c>
      <c r="O452" s="201" t="str">
        <f t="array" ref="O452">IFERROR(IF(INDEX('Disaggregation Records'!$H$69:$H$152,MATCH(RIGHT(L452,255),RIGHT('Disaggregation Records'!$D$69:$D$152,255),0))="","",INDEX('Disaggregation Records'!$H$69:$H$152,MATCH(RIGHT(L452,255),RIGHT('Disaggregation Records'!$D$69:$D$152,255),0))),"")</f>
        <v/>
      </c>
      <c r="P452" s="201"/>
      <c r="Q452" s="253">
        <f t="shared" ref="Q452" si="621">Q450+1</f>
        <v>1165</v>
      </c>
    </row>
    <row r="453" spans="1:17" s="219" customFormat="1" ht="20.149999999999999" customHeight="1" x14ac:dyDescent="0.35">
      <c r="A453" s="201"/>
      <c r="B453" s="614"/>
      <c r="C453" s="616"/>
      <c r="D453" s="618"/>
      <c r="E453" s="618"/>
      <c r="F453" s="307"/>
      <c r="G453" s="620"/>
      <c r="H453" s="622"/>
      <c r="I453" s="624"/>
      <c r="J453" s="626"/>
      <c r="K453" s="201"/>
      <c r="L453" s="201"/>
      <c r="M453" s="201"/>
      <c r="N453" s="201"/>
      <c r="O453" s="201"/>
      <c r="P453" s="201"/>
      <c r="Q453" s="253"/>
    </row>
    <row r="454" spans="1:17" s="219" customFormat="1" ht="20.149999999999999" customHeight="1" x14ac:dyDescent="0.35">
      <c r="A454" s="201" t="str">
        <f t="shared" ref="A454" ca="1" si="622">INDIRECT("'update Helper'!C"&amp;Q454)</f>
        <v>a1V550000030FxzEAE</v>
      </c>
      <c r="B454" s="613">
        <v>7</v>
      </c>
      <c r="C454" s="615" t="str">
        <f>IFERROR(VLOOKUP(B454,'Outcome Indicators - Section C '!$A$9:$AC$70,29,FALSE),"")</f>
        <v/>
      </c>
      <c r="D454" s="617" t="str">
        <f>M454</f>
        <v/>
      </c>
      <c r="E454" s="617" t="str">
        <f>N454</f>
        <v/>
      </c>
      <c r="F454" s="396"/>
      <c r="G454" s="619" t="str">
        <f ca="1">IF(OR(INDIRECT("'update Helper'!E"&amp;Q454)="",F454&lt;&gt;0,F455&lt;&gt;0),IF(IFERROR((F454/F455),"")="","",(F454/F455)),INDIRECT("'update Helper'!E"&amp;Q454)/100)</f>
        <v/>
      </c>
      <c r="H454" s="621"/>
      <c r="I454" s="623"/>
      <c r="J454" s="625"/>
      <c r="K454" s="201">
        <f>IF(AND(EXACT(C454,C452),C452&lt;&gt;0),K452+1,0)</f>
        <v>69</v>
      </c>
      <c r="L454" s="201" t="str">
        <f>IF(C454&lt;&gt;"",C454&amp;"-"&amp;K454,"")</f>
        <v/>
      </c>
      <c r="M454" s="201" t="str">
        <f t="array" ref="M454">IFERROR(IF(INDEX('Disaggregation Records'!$E$69:$E$152,MATCH(RIGHT(L454,255),RIGHT('Disaggregation Records'!$D$69:$D$152,255),0))="","",INDEX('Disaggregation Records'!$E$69:$E$152,MATCH(RIGHT(L454,255),RIGHT('Disaggregation Records'!$D$69:$D$152,255),0))),"")</f>
        <v/>
      </c>
      <c r="N454" s="201" t="str">
        <f t="array" ref="N454">IFERROR(IF(INDEX('Disaggregation Records'!$F$69:$F$152,MATCH(RIGHT(L454,255),RIGHT('Disaggregation Records'!$D$69:$D$152,255),0))="","",INDEX('Disaggregation Records'!$F$69:$F$152,MATCH(RIGHT(L454,255),RIGHT('Disaggregation Records'!$D$69:$D$152,255),0))),"")</f>
        <v/>
      </c>
      <c r="O454" s="201" t="str">
        <f t="array" ref="O454">IFERROR(IF(INDEX('Disaggregation Records'!$H$69:$H$152,MATCH(RIGHT(L454,255),RIGHT('Disaggregation Records'!$D$69:$D$152,255),0))="","",INDEX('Disaggregation Records'!$H$69:$H$152,MATCH(RIGHT(L454,255),RIGHT('Disaggregation Records'!$D$69:$D$152,255),0))),"")</f>
        <v/>
      </c>
      <c r="P454" s="201"/>
      <c r="Q454" s="253">
        <f t="shared" ref="Q454" si="623">Q452+1</f>
        <v>1166</v>
      </c>
    </row>
    <row r="455" spans="1:17" s="219" customFormat="1" ht="20.149999999999999" customHeight="1" x14ac:dyDescent="0.35">
      <c r="A455" s="253"/>
      <c r="B455" s="614"/>
      <c r="C455" s="616"/>
      <c r="D455" s="618"/>
      <c r="E455" s="618"/>
      <c r="F455" s="307"/>
      <c r="G455" s="620"/>
      <c r="H455" s="622"/>
      <c r="I455" s="624"/>
      <c r="J455" s="626"/>
      <c r="K455" s="201"/>
      <c r="L455" s="201"/>
      <c r="M455" s="201"/>
      <c r="N455" s="201"/>
      <c r="O455" s="201"/>
      <c r="P455" s="201"/>
      <c r="Q455" s="253"/>
    </row>
    <row r="456" spans="1:17" s="219" customFormat="1" ht="20.149999999999999" customHeight="1" x14ac:dyDescent="0.35">
      <c r="A456" s="201" t="str">
        <f t="shared" ref="A456" ca="1" si="624">INDIRECT("'update Helper'!C"&amp;Q456)</f>
        <v>a1V550000030Fy0EAE</v>
      </c>
      <c r="B456" s="613">
        <v>8</v>
      </c>
      <c r="C456" s="615" t="str">
        <f>IFERROR(VLOOKUP(B456,'Outcome Indicators - Section C '!$A$9:$AC$70,29,FALSE),"")</f>
        <v/>
      </c>
      <c r="D456" s="617" t="str">
        <f>M456</f>
        <v/>
      </c>
      <c r="E456" s="617" t="str">
        <f>N456</f>
        <v/>
      </c>
      <c r="F456" s="396"/>
      <c r="G456" s="619" t="str">
        <f ca="1">IF(OR(INDIRECT("'update Helper'!E"&amp;Q456)="",F456&lt;&gt;0,F457&lt;&gt;0),IF(IFERROR((F456/F457),"")="","",(F456/F457)),INDIRECT("'update Helper'!E"&amp;Q456)/100)</f>
        <v/>
      </c>
      <c r="H456" s="621"/>
      <c r="I456" s="623"/>
      <c r="J456" s="625"/>
      <c r="K456" s="201">
        <f>IF(AND(EXACT(C456,C454),C454&lt;&gt;0),K454+1,0)</f>
        <v>70</v>
      </c>
      <c r="L456" s="201" t="str">
        <f>IF(C456&lt;&gt;"",C456&amp;"-"&amp;K456,"")</f>
        <v/>
      </c>
      <c r="M456" s="201" t="str">
        <f t="array" ref="M456">IFERROR(IF(INDEX('Disaggregation Records'!$E$69:$E$152,MATCH(RIGHT(L456,255),RIGHT('Disaggregation Records'!$D$69:$D$152,255),0))="","",INDEX('Disaggregation Records'!$E$69:$E$152,MATCH(RIGHT(L456,255),RIGHT('Disaggregation Records'!$D$69:$D$152,255),0))),"")</f>
        <v/>
      </c>
      <c r="N456" s="201" t="str">
        <f t="array" ref="N456">IFERROR(IF(INDEX('Disaggregation Records'!$F$69:$F$152,MATCH(RIGHT(L456,255),RIGHT('Disaggregation Records'!$D$69:$D$152,255),0))="","",INDEX('Disaggregation Records'!$F$69:$F$152,MATCH(RIGHT(L456,255),RIGHT('Disaggregation Records'!$D$69:$D$152,255),0))),"")</f>
        <v/>
      </c>
      <c r="O456" s="201" t="str">
        <f t="array" ref="O456">IFERROR(IF(INDEX('Disaggregation Records'!$H$69:$H$152,MATCH(RIGHT(L456,255),RIGHT('Disaggregation Records'!$D$69:$D$152,255),0))="","",INDEX('Disaggregation Records'!$H$69:$H$152,MATCH(RIGHT(L456,255),RIGHT('Disaggregation Records'!$D$69:$D$152,255),0))),"")</f>
        <v/>
      </c>
      <c r="P456" s="201"/>
      <c r="Q456" s="253">
        <f t="shared" ref="Q456" si="625">Q454+1</f>
        <v>1167</v>
      </c>
    </row>
    <row r="457" spans="1:17" s="219" customFormat="1" ht="20.149999999999999" customHeight="1" x14ac:dyDescent="0.35">
      <c r="A457" s="201"/>
      <c r="B457" s="614"/>
      <c r="C457" s="616"/>
      <c r="D457" s="618"/>
      <c r="E457" s="618"/>
      <c r="F457" s="307"/>
      <c r="G457" s="620"/>
      <c r="H457" s="622"/>
      <c r="I457" s="624"/>
      <c r="J457" s="626"/>
      <c r="K457" s="201"/>
      <c r="L457" s="201"/>
      <c r="M457" s="201"/>
      <c r="N457" s="201"/>
      <c r="O457" s="201"/>
      <c r="P457" s="201"/>
      <c r="Q457" s="253"/>
    </row>
    <row r="458" spans="1:17" s="219" customFormat="1" ht="20.149999999999999" customHeight="1" x14ac:dyDescent="0.35">
      <c r="A458" s="201" t="str">
        <f t="shared" ref="A458" ca="1" si="626">INDIRECT("'update Helper'!C"&amp;Q458)</f>
        <v>a1V550000030Fy1EAE</v>
      </c>
      <c r="B458" s="613">
        <v>8</v>
      </c>
      <c r="C458" s="615" t="str">
        <f>IFERROR(VLOOKUP(B458,'Outcome Indicators - Section C '!$A$9:$AC$70,29,FALSE),"")</f>
        <v/>
      </c>
      <c r="D458" s="617" t="str">
        <f>M458</f>
        <v/>
      </c>
      <c r="E458" s="617" t="str">
        <f>N458</f>
        <v/>
      </c>
      <c r="F458" s="396"/>
      <c r="G458" s="619" t="str">
        <f ca="1">IF(OR(INDIRECT("'update Helper'!E"&amp;Q458)="",F458&lt;&gt;0,F459&lt;&gt;0),IF(IFERROR((F458/F459),"")="","",(F458/F459)),INDIRECT("'update Helper'!E"&amp;Q458)/100)</f>
        <v/>
      </c>
      <c r="H458" s="621"/>
      <c r="I458" s="623"/>
      <c r="J458" s="625"/>
      <c r="K458" s="201">
        <f>IF(AND(EXACT(C458,C456),C456&lt;&gt;0),K456+1,0)</f>
        <v>71</v>
      </c>
      <c r="L458" s="201" t="str">
        <f>IF(C458&lt;&gt;"",C458&amp;"-"&amp;K458,"")</f>
        <v/>
      </c>
      <c r="M458" s="201" t="str">
        <f t="array" ref="M458">IFERROR(IF(INDEX('Disaggregation Records'!$E$69:$E$152,MATCH(RIGHT(L458,255),RIGHT('Disaggregation Records'!$D$69:$D$152,255),0))="","",INDEX('Disaggregation Records'!$E$69:$E$152,MATCH(RIGHT(L458,255),RIGHT('Disaggregation Records'!$D$69:$D$152,255),0))),"")</f>
        <v/>
      </c>
      <c r="N458" s="201" t="str">
        <f t="array" ref="N458">IFERROR(IF(INDEX('Disaggregation Records'!$F$69:$F$152,MATCH(RIGHT(L458,255),RIGHT('Disaggregation Records'!$D$69:$D$152,255),0))="","",INDEX('Disaggregation Records'!$F$69:$F$152,MATCH(RIGHT(L458,255),RIGHT('Disaggregation Records'!$D$69:$D$152,255),0))),"")</f>
        <v/>
      </c>
      <c r="O458" s="201" t="str">
        <f t="array" ref="O458">IFERROR(IF(INDEX('Disaggregation Records'!$H$69:$H$152,MATCH(RIGHT(L458,255),RIGHT('Disaggregation Records'!$D$69:$D$152,255),0))="","",INDEX('Disaggregation Records'!$H$69:$H$152,MATCH(RIGHT(L458,255),RIGHT('Disaggregation Records'!$D$69:$D$152,255),0))),"")</f>
        <v/>
      </c>
      <c r="P458" s="201"/>
      <c r="Q458" s="253">
        <f t="shared" ref="Q458" si="627">Q456+1</f>
        <v>1168</v>
      </c>
    </row>
    <row r="459" spans="1:17" s="219" customFormat="1" ht="20.149999999999999" customHeight="1" x14ac:dyDescent="0.35">
      <c r="A459" s="253"/>
      <c r="B459" s="614"/>
      <c r="C459" s="616"/>
      <c r="D459" s="618"/>
      <c r="E459" s="618"/>
      <c r="F459" s="307"/>
      <c r="G459" s="620"/>
      <c r="H459" s="622"/>
      <c r="I459" s="624"/>
      <c r="J459" s="626"/>
      <c r="K459" s="201"/>
      <c r="L459" s="201"/>
      <c r="M459" s="201"/>
      <c r="N459" s="201"/>
      <c r="O459" s="201"/>
      <c r="P459" s="201"/>
      <c r="Q459" s="253"/>
    </row>
    <row r="460" spans="1:17" s="219" customFormat="1" ht="20.149999999999999" customHeight="1" x14ac:dyDescent="0.35">
      <c r="A460" s="201" t="str">
        <f t="shared" ref="A460" ca="1" si="628">INDIRECT("'update Helper'!C"&amp;Q460)</f>
        <v>a1V550000030Fy2EAE</v>
      </c>
      <c r="B460" s="613">
        <v>8</v>
      </c>
      <c r="C460" s="615" t="str">
        <f>IFERROR(VLOOKUP(B460,'Outcome Indicators - Section C '!$A$9:$AC$70,29,FALSE),"")</f>
        <v/>
      </c>
      <c r="D460" s="617" t="str">
        <f>M460</f>
        <v/>
      </c>
      <c r="E460" s="617" t="str">
        <f>N460</f>
        <v/>
      </c>
      <c r="F460" s="396"/>
      <c r="G460" s="619" t="str">
        <f ca="1">IF(OR(INDIRECT("'update Helper'!E"&amp;Q460)="",F460&lt;&gt;0,F461&lt;&gt;0),IF(IFERROR((F460/F461),"")="","",(F460/F461)),INDIRECT("'update Helper'!E"&amp;Q460)/100)</f>
        <v/>
      </c>
      <c r="H460" s="621"/>
      <c r="I460" s="623"/>
      <c r="J460" s="625"/>
      <c r="K460" s="201">
        <f>IF(AND(EXACT(C460,C458),C458&lt;&gt;0),K458+1,0)</f>
        <v>72</v>
      </c>
      <c r="L460" s="201" t="str">
        <f>IF(C460&lt;&gt;"",C460&amp;"-"&amp;K460,"")</f>
        <v/>
      </c>
      <c r="M460" s="201" t="str">
        <f t="array" ref="M460">IFERROR(IF(INDEX('Disaggregation Records'!$E$69:$E$152,MATCH(RIGHT(L460,255),RIGHT('Disaggregation Records'!$D$69:$D$152,255),0))="","",INDEX('Disaggregation Records'!$E$69:$E$152,MATCH(RIGHT(L460,255),RIGHT('Disaggregation Records'!$D$69:$D$152,255),0))),"")</f>
        <v/>
      </c>
      <c r="N460" s="201" t="str">
        <f t="array" ref="N460">IFERROR(IF(INDEX('Disaggregation Records'!$F$69:$F$152,MATCH(RIGHT(L460,255),RIGHT('Disaggregation Records'!$D$69:$D$152,255),0))="","",INDEX('Disaggregation Records'!$F$69:$F$152,MATCH(RIGHT(L460,255),RIGHT('Disaggregation Records'!$D$69:$D$152,255),0))),"")</f>
        <v/>
      </c>
      <c r="O460" s="201" t="str">
        <f t="array" ref="O460">IFERROR(IF(INDEX('Disaggregation Records'!$H$69:$H$152,MATCH(RIGHT(L460,255),RIGHT('Disaggregation Records'!$D$69:$D$152,255),0))="","",INDEX('Disaggregation Records'!$H$69:$H$152,MATCH(RIGHT(L460,255),RIGHT('Disaggregation Records'!$D$69:$D$152,255),0))),"")</f>
        <v/>
      </c>
      <c r="P460" s="201"/>
      <c r="Q460" s="253">
        <f t="shared" ref="Q460" si="629">Q458+1</f>
        <v>1169</v>
      </c>
    </row>
    <row r="461" spans="1:17" s="219" customFormat="1" ht="20.149999999999999" customHeight="1" x14ac:dyDescent="0.35">
      <c r="A461" s="201"/>
      <c r="B461" s="614"/>
      <c r="C461" s="616"/>
      <c r="D461" s="618"/>
      <c r="E461" s="618"/>
      <c r="F461" s="307"/>
      <c r="G461" s="620"/>
      <c r="H461" s="622"/>
      <c r="I461" s="624"/>
      <c r="J461" s="626"/>
      <c r="K461" s="201"/>
      <c r="L461" s="201"/>
      <c r="M461" s="201"/>
      <c r="N461" s="201"/>
      <c r="O461" s="201"/>
      <c r="P461" s="201"/>
      <c r="Q461" s="253"/>
    </row>
    <row r="462" spans="1:17" s="219" customFormat="1" ht="20.149999999999999" customHeight="1" x14ac:dyDescent="0.35">
      <c r="A462" s="201" t="str">
        <f t="shared" ref="A462" ca="1" si="630">INDIRECT("'update Helper'!C"&amp;Q462)</f>
        <v>a1V550000030Fy3EAE</v>
      </c>
      <c r="B462" s="613">
        <v>8</v>
      </c>
      <c r="C462" s="615" t="str">
        <f>IFERROR(VLOOKUP(B462,'Outcome Indicators - Section C '!$A$9:$AC$70,29,FALSE),"")</f>
        <v/>
      </c>
      <c r="D462" s="617" t="str">
        <f>M462</f>
        <v/>
      </c>
      <c r="E462" s="617" t="str">
        <f>N462</f>
        <v/>
      </c>
      <c r="F462" s="396"/>
      <c r="G462" s="619" t="str">
        <f ca="1">IF(OR(INDIRECT("'update Helper'!E"&amp;Q462)="",F462&lt;&gt;0,F463&lt;&gt;0),IF(IFERROR((F462/F463),"")="","",(F462/F463)),INDIRECT("'update Helper'!E"&amp;Q462)/100)</f>
        <v/>
      </c>
      <c r="H462" s="621"/>
      <c r="I462" s="623"/>
      <c r="J462" s="625"/>
      <c r="K462" s="201">
        <f>IF(AND(EXACT(C462,C460),C460&lt;&gt;0),K460+1,0)</f>
        <v>73</v>
      </c>
      <c r="L462" s="201" t="str">
        <f>IF(C462&lt;&gt;"",C462&amp;"-"&amp;K462,"")</f>
        <v/>
      </c>
      <c r="M462" s="201" t="str">
        <f t="array" ref="M462">IFERROR(IF(INDEX('Disaggregation Records'!$E$69:$E$152,MATCH(RIGHT(L462,255),RIGHT('Disaggregation Records'!$D$69:$D$152,255),0))="","",INDEX('Disaggregation Records'!$E$69:$E$152,MATCH(RIGHT(L462,255),RIGHT('Disaggregation Records'!$D$69:$D$152,255),0))),"")</f>
        <v/>
      </c>
      <c r="N462" s="201" t="str">
        <f t="array" ref="N462">IFERROR(IF(INDEX('Disaggregation Records'!$F$69:$F$152,MATCH(RIGHT(L462,255),RIGHT('Disaggregation Records'!$D$69:$D$152,255),0))="","",INDEX('Disaggregation Records'!$F$69:$F$152,MATCH(RIGHT(L462,255),RIGHT('Disaggregation Records'!$D$69:$D$152,255),0))),"")</f>
        <v/>
      </c>
      <c r="O462" s="201" t="str">
        <f t="array" ref="O462">IFERROR(IF(INDEX('Disaggregation Records'!$H$69:$H$152,MATCH(RIGHT(L462,255),RIGHT('Disaggregation Records'!$D$69:$D$152,255),0))="","",INDEX('Disaggregation Records'!$H$69:$H$152,MATCH(RIGHT(L462,255),RIGHT('Disaggregation Records'!$D$69:$D$152,255),0))),"")</f>
        <v/>
      </c>
      <c r="P462" s="201"/>
      <c r="Q462" s="253">
        <f t="shared" ref="Q462" si="631">Q460+1</f>
        <v>1170</v>
      </c>
    </row>
    <row r="463" spans="1:17" s="219" customFormat="1" ht="20.149999999999999" customHeight="1" x14ac:dyDescent="0.35">
      <c r="A463" s="253"/>
      <c r="B463" s="614"/>
      <c r="C463" s="616"/>
      <c r="D463" s="618"/>
      <c r="E463" s="618"/>
      <c r="F463" s="307"/>
      <c r="G463" s="620"/>
      <c r="H463" s="622"/>
      <c r="I463" s="624"/>
      <c r="J463" s="626"/>
      <c r="K463" s="201"/>
      <c r="L463" s="201"/>
      <c r="M463" s="201"/>
      <c r="N463" s="201"/>
      <c r="O463" s="201"/>
      <c r="P463" s="201"/>
      <c r="Q463" s="253"/>
    </row>
    <row r="464" spans="1:17" s="219" customFormat="1" ht="20.149999999999999" customHeight="1" x14ac:dyDescent="0.35">
      <c r="A464" s="201" t="str">
        <f t="shared" ref="A464" ca="1" si="632">INDIRECT("'update Helper'!C"&amp;Q464)</f>
        <v>a1V550000030Fy4EAE</v>
      </c>
      <c r="B464" s="613">
        <v>8</v>
      </c>
      <c r="C464" s="615" t="str">
        <f>IFERROR(VLOOKUP(B464,'Outcome Indicators - Section C '!$A$9:$AC$70,29,FALSE),"")</f>
        <v/>
      </c>
      <c r="D464" s="617" t="str">
        <f>M464</f>
        <v/>
      </c>
      <c r="E464" s="617" t="str">
        <f>N464</f>
        <v/>
      </c>
      <c r="F464" s="396"/>
      <c r="G464" s="619" t="str">
        <f ca="1">IF(OR(INDIRECT("'update Helper'!E"&amp;Q464)="",F464&lt;&gt;0,F465&lt;&gt;0),IF(IFERROR((F464/F465),"")="","",(F464/F465)),INDIRECT("'update Helper'!E"&amp;Q464)/100)</f>
        <v/>
      </c>
      <c r="H464" s="621"/>
      <c r="I464" s="623"/>
      <c r="J464" s="625"/>
      <c r="K464" s="201">
        <f>IF(AND(EXACT(C464,C462),C462&lt;&gt;0),K462+1,0)</f>
        <v>74</v>
      </c>
      <c r="L464" s="201" t="str">
        <f>IF(C464&lt;&gt;"",C464&amp;"-"&amp;K464,"")</f>
        <v/>
      </c>
      <c r="M464" s="201" t="str">
        <f t="array" ref="M464">IFERROR(IF(INDEX('Disaggregation Records'!$E$69:$E$152,MATCH(RIGHT(L464,255),RIGHT('Disaggregation Records'!$D$69:$D$152,255),0))="","",INDEX('Disaggregation Records'!$E$69:$E$152,MATCH(RIGHT(L464,255),RIGHT('Disaggregation Records'!$D$69:$D$152,255),0))),"")</f>
        <v/>
      </c>
      <c r="N464" s="201" t="str">
        <f t="array" ref="N464">IFERROR(IF(INDEX('Disaggregation Records'!$F$69:$F$152,MATCH(RIGHT(L464,255),RIGHT('Disaggregation Records'!$D$69:$D$152,255),0))="","",INDEX('Disaggregation Records'!$F$69:$F$152,MATCH(RIGHT(L464,255),RIGHT('Disaggregation Records'!$D$69:$D$152,255),0))),"")</f>
        <v/>
      </c>
      <c r="O464" s="201" t="str">
        <f t="array" ref="O464">IFERROR(IF(INDEX('Disaggregation Records'!$H$69:$H$152,MATCH(RIGHT(L464,255),RIGHT('Disaggregation Records'!$D$69:$D$152,255),0))="","",INDEX('Disaggregation Records'!$H$69:$H$152,MATCH(RIGHT(L464,255),RIGHT('Disaggregation Records'!$D$69:$D$152,255),0))),"")</f>
        <v/>
      </c>
      <c r="P464" s="201"/>
      <c r="Q464" s="253">
        <f t="shared" ref="Q464" si="633">Q462+1</f>
        <v>1171</v>
      </c>
    </row>
    <row r="465" spans="1:17" s="219" customFormat="1" ht="20.149999999999999" customHeight="1" x14ac:dyDescent="0.35">
      <c r="A465" s="201"/>
      <c r="B465" s="614"/>
      <c r="C465" s="616"/>
      <c r="D465" s="618"/>
      <c r="E465" s="618"/>
      <c r="F465" s="307"/>
      <c r="G465" s="620"/>
      <c r="H465" s="622"/>
      <c r="I465" s="624"/>
      <c r="J465" s="626"/>
      <c r="K465" s="201"/>
      <c r="L465" s="201"/>
      <c r="M465" s="201"/>
      <c r="N465" s="201"/>
      <c r="O465" s="201"/>
      <c r="P465" s="201"/>
      <c r="Q465" s="253"/>
    </row>
    <row r="466" spans="1:17" s="219" customFormat="1" ht="20.149999999999999" customHeight="1" x14ac:dyDescent="0.35">
      <c r="A466" s="201" t="str">
        <f t="shared" ref="A466" ca="1" si="634">INDIRECT("'update Helper'!C"&amp;Q466)</f>
        <v>a1V550000030Fy5EAE</v>
      </c>
      <c r="B466" s="613">
        <v>8</v>
      </c>
      <c r="C466" s="615" t="str">
        <f>IFERROR(VLOOKUP(B466,'Outcome Indicators - Section C '!$A$9:$AC$70,29,FALSE),"")</f>
        <v/>
      </c>
      <c r="D466" s="617" t="str">
        <f>M466</f>
        <v/>
      </c>
      <c r="E466" s="617" t="str">
        <f>N466</f>
        <v/>
      </c>
      <c r="F466" s="396"/>
      <c r="G466" s="619" t="str">
        <f ca="1">IF(OR(INDIRECT("'update Helper'!E"&amp;Q466)="",F466&lt;&gt;0,F467&lt;&gt;0),IF(IFERROR((F466/F467),"")="","",(F466/F467)),INDIRECT("'update Helper'!E"&amp;Q466)/100)</f>
        <v/>
      </c>
      <c r="H466" s="621"/>
      <c r="I466" s="623"/>
      <c r="J466" s="625"/>
      <c r="K466" s="201">
        <f>IF(AND(EXACT(C466,C464),C464&lt;&gt;0),K464+1,0)</f>
        <v>75</v>
      </c>
      <c r="L466" s="201" t="str">
        <f>IF(C466&lt;&gt;"",C466&amp;"-"&amp;K466,"")</f>
        <v/>
      </c>
      <c r="M466" s="201" t="str">
        <f t="array" ref="M466">IFERROR(IF(INDEX('Disaggregation Records'!$E$69:$E$152,MATCH(RIGHT(L466,255),RIGHT('Disaggregation Records'!$D$69:$D$152,255),0))="","",INDEX('Disaggregation Records'!$E$69:$E$152,MATCH(RIGHT(L466,255),RIGHT('Disaggregation Records'!$D$69:$D$152,255),0))),"")</f>
        <v/>
      </c>
      <c r="N466" s="201" t="str">
        <f t="array" ref="N466">IFERROR(IF(INDEX('Disaggregation Records'!$F$69:$F$152,MATCH(RIGHT(L466,255),RIGHT('Disaggregation Records'!$D$69:$D$152,255),0))="","",INDEX('Disaggregation Records'!$F$69:$F$152,MATCH(RIGHT(L466,255),RIGHT('Disaggregation Records'!$D$69:$D$152,255),0))),"")</f>
        <v/>
      </c>
      <c r="O466" s="201" t="str">
        <f t="array" ref="O466">IFERROR(IF(INDEX('Disaggregation Records'!$H$69:$H$152,MATCH(RIGHT(L466,255),RIGHT('Disaggregation Records'!$D$69:$D$152,255),0))="","",INDEX('Disaggregation Records'!$H$69:$H$152,MATCH(RIGHT(L466,255),RIGHT('Disaggregation Records'!$D$69:$D$152,255),0))),"")</f>
        <v/>
      </c>
      <c r="P466" s="201"/>
      <c r="Q466" s="253">
        <f t="shared" ref="Q466" si="635">Q464+1</f>
        <v>1172</v>
      </c>
    </row>
    <row r="467" spans="1:17" s="219" customFormat="1" ht="20.149999999999999" customHeight="1" x14ac:dyDescent="0.35">
      <c r="A467" s="253"/>
      <c r="B467" s="614"/>
      <c r="C467" s="616"/>
      <c r="D467" s="618"/>
      <c r="E467" s="618"/>
      <c r="F467" s="307"/>
      <c r="G467" s="620"/>
      <c r="H467" s="622"/>
      <c r="I467" s="624"/>
      <c r="J467" s="626"/>
      <c r="K467" s="201"/>
      <c r="L467" s="201"/>
      <c r="M467" s="201"/>
      <c r="N467" s="201"/>
      <c r="O467" s="201"/>
      <c r="P467" s="201"/>
      <c r="Q467" s="253"/>
    </row>
    <row r="468" spans="1:17" s="219" customFormat="1" ht="20.149999999999999" customHeight="1" x14ac:dyDescent="0.35">
      <c r="A468" s="201" t="str">
        <f t="shared" ref="A468" ca="1" si="636">INDIRECT("'update Helper'!C"&amp;Q468)</f>
        <v>a1V550000030Fy6EAE</v>
      </c>
      <c r="B468" s="613">
        <v>8</v>
      </c>
      <c r="C468" s="615" t="str">
        <f>IFERROR(VLOOKUP(B468,'Outcome Indicators - Section C '!$A$9:$AC$70,29,FALSE),"")</f>
        <v/>
      </c>
      <c r="D468" s="617" t="str">
        <f>M468</f>
        <v/>
      </c>
      <c r="E468" s="617" t="str">
        <f>N468</f>
        <v/>
      </c>
      <c r="F468" s="396"/>
      <c r="G468" s="619" t="str">
        <f ca="1">IF(OR(INDIRECT("'update Helper'!E"&amp;Q468)="",F468&lt;&gt;0,F469&lt;&gt;0),IF(IFERROR((F468/F469),"")="","",(F468/F469)),INDIRECT("'update Helper'!E"&amp;Q468)/100)</f>
        <v/>
      </c>
      <c r="H468" s="621"/>
      <c r="I468" s="623"/>
      <c r="J468" s="625"/>
      <c r="K468" s="201">
        <f>IF(AND(EXACT(C468,C466),C466&lt;&gt;0),K466+1,0)</f>
        <v>76</v>
      </c>
      <c r="L468" s="201" t="str">
        <f>IF(C468&lt;&gt;"",C468&amp;"-"&amp;K468,"")</f>
        <v/>
      </c>
      <c r="M468" s="201" t="str">
        <f t="array" ref="M468">IFERROR(IF(INDEX('Disaggregation Records'!$E$69:$E$152,MATCH(RIGHT(L468,255),RIGHT('Disaggregation Records'!$D$69:$D$152,255),0))="","",INDEX('Disaggregation Records'!$E$69:$E$152,MATCH(RIGHT(L468,255),RIGHT('Disaggregation Records'!$D$69:$D$152,255),0))),"")</f>
        <v/>
      </c>
      <c r="N468" s="201" t="str">
        <f t="array" ref="N468">IFERROR(IF(INDEX('Disaggregation Records'!$F$69:$F$152,MATCH(RIGHT(L468,255),RIGHT('Disaggregation Records'!$D$69:$D$152,255),0))="","",INDEX('Disaggregation Records'!$F$69:$F$152,MATCH(RIGHT(L468,255),RIGHT('Disaggregation Records'!$D$69:$D$152,255),0))),"")</f>
        <v/>
      </c>
      <c r="O468" s="201" t="str">
        <f t="array" ref="O468">IFERROR(IF(INDEX('Disaggregation Records'!$H$69:$H$152,MATCH(RIGHT(L468,255),RIGHT('Disaggregation Records'!$D$69:$D$152,255),0))="","",INDEX('Disaggregation Records'!$H$69:$H$152,MATCH(RIGHT(L468,255),RIGHT('Disaggregation Records'!$D$69:$D$152,255),0))),"")</f>
        <v/>
      </c>
      <c r="P468" s="201"/>
      <c r="Q468" s="253">
        <f t="shared" ref="Q468" si="637">Q466+1</f>
        <v>1173</v>
      </c>
    </row>
    <row r="469" spans="1:17" s="219" customFormat="1" ht="20.149999999999999" customHeight="1" x14ac:dyDescent="0.35">
      <c r="A469" s="201"/>
      <c r="B469" s="614"/>
      <c r="C469" s="616"/>
      <c r="D469" s="618"/>
      <c r="E469" s="618"/>
      <c r="F469" s="307"/>
      <c r="G469" s="620"/>
      <c r="H469" s="622"/>
      <c r="I469" s="624"/>
      <c r="J469" s="626"/>
      <c r="K469" s="201"/>
      <c r="L469" s="201"/>
      <c r="M469" s="201"/>
      <c r="N469" s="201"/>
      <c r="O469" s="201"/>
      <c r="P469" s="201"/>
      <c r="Q469" s="253"/>
    </row>
    <row r="470" spans="1:17" s="219" customFormat="1" ht="20.149999999999999" customHeight="1" x14ac:dyDescent="0.35">
      <c r="A470" s="201" t="str">
        <f t="shared" ref="A470" ca="1" si="638">INDIRECT("'update Helper'!C"&amp;Q470)</f>
        <v>a1V550000030Fy7EAE</v>
      </c>
      <c r="B470" s="613">
        <v>8</v>
      </c>
      <c r="C470" s="615" t="str">
        <f>IFERROR(VLOOKUP(B470,'Outcome Indicators - Section C '!$A$9:$AC$70,29,FALSE),"")</f>
        <v/>
      </c>
      <c r="D470" s="617" t="str">
        <f>M470</f>
        <v/>
      </c>
      <c r="E470" s="617" t="str">
        <f>N470</f>
        <v/>
      </c>
      <c r="F470" s="396"/>
      <c r="G470" s="619" t="str">
        <f ca="1">IF(OR(INDIRECT("'update Helper'!E"&amp;Q470)="",F470&lt;&gt;0,F471&lt;&gt;0),IF(IFERROR((F470/F471),"")="","",(F470/F471)),INDIRECT("'update Helper'!E"&amp;Q470)/100)</f>
        <v/>
      </c>
      <c r="H470" s="621"/>
      <c r="I470" s="623"/>
      <c r="J470" s="625"/>
      <c r="K470" s="201">
        <f>IF(AND(EXACT(C470,C468),C468&lt;&gt;0),K468+1,0)</f>
        <v>77</v>
      </c>
      <c r="L470" s="201" t="str">
        <f>IF(C470&lt;&gt;"",C470&amp;"-"&amp;K470,"")</f>
        <v/>
      </c>
      <c r="M470" s="201" t="str">
        <f t="array" ref="M470">IFERROR(IF(INDEX('Disaggregation Records'!$E$69:$E$152,MATCH(RIGHT(L470,255),RIGHT('Disaggregation Records'!$D$69:$D$152,255),0))="","",INDEX('Disaggregation Records'!$E$69:$E$152,MATCH(RIGHT(L470,255),RIGHT('Disaggregation Records'!$D$69:$D$152,255),0))),"")</f>
        <v/>
      </c>
      <c r="N470" s="201" t="str">
        <f t="array" ref="N470">IFERROR(IF(INDEX('Disaggregation Records'!$F$69:$F$152,MATCH(RIGHT(L470,255),RIGHT('Disaggregation Records'!$D$69:$D$152,255),0))="","",INDEX('Disaggregation Records'!$F$69:$F$152,MATCH(RIGHT(L470,255),RIGHT('Disaggregation Records'!$D$69:$D$152,255),0))),"")</f>
        <v/>
      </c>
      <c r="O470" s="201" t="str">
        <f t="array" ref="O470">IFERROR(IF(INDEX('Disaggregation Records'!$H$69:$H$152,MATCH(RIGHT(L470,255),RIGHT('Disaggregation Records'!$D$69:$D$152,255),0))="","",INDEX('Disaggregation Records'!$H$69:$H$152,MATCH(RIGHT(L470,255),RIGHT('Disaggregation Records'!$D$69:$D$152,255),0))),"")</f>
        <v/>
      </c>
      <c r="P470" s="201"/>
      <c r="Q470" s="253">
        <f t="shared" ref="Q470" si="639">Q468+1</f>
        <v>1174</v>
      </c>
    </row>
    <row r="471" spans="1:17" s="219" customFormat="1" ht="20.149999999999999" customHeight="1" x14ac:dyDescent="0.35">
      <c r="A471" s="253"/>
      <c r="B471" s="614"/>
      <c r="C471" s="616"/>
      <c r="D471" s="618"/>
      <c r="E471" s="618"/>
      <c r="F471" s="307"/>
      <c r="G471" s="620"/>
      <c r="H471" s="622"/>
      <c r="I471" s="624"/>
      <c r="J471" s="626"/>
      <c r="K471" s="201"/>
      <c r="L471" s="201"/>
      <c r="M471" s="201"/>
      <c r="N471" s="201"/>
      <c r="O471" s="201"/>
      <c r="P471" s="201"/>
      <c r="Q471" s="253"/>
    </row>
    <row r="472" spans="1:17" s="219" customFormat="1" ht="20.149999999999999" customHeight="1" x14ac:dyDescent="0.35">
      <c r="A472" s="201" t="str">
        <f t="shared" ref="A472" ca="1" si="640">INDIRECT("'update Helper'!C"&amp;Q472)</f>
        <v>a1V550000030Fy8EAE</v>
      </c>
      <c r="B472" s="613">
        <v>8</v>
      </c>
      <c r="C472" s="615" t="str">
        <f>IFERROR(VLOOKUP(B472,'Outcome Indicators - Section C '!$A$9:$AC$70,29,FALSE),"")</f>
        <v/>
      </c>
      <c r="D472" s="617" t="str">
        <f>M472</f>
        <v/>
      </c>
      <c r="E472" s="617" t="str">
        <f>N472</f>
        <v/>
      </c>
      <c r="F472" s="396"/>
      <c r="G472" s="619" t="str">
        <f ca="1">IF(OR(INDIRECT("'update Helper'!E"&amp;Q472)="",F472&lt;&gt;0,F473&lt;&gt;0),IF(IFERROR((F472/F473),"")="","",(F472/F473)),INDIRECT("'update Helper'!E"&amp;Q472)/100)</f>
        <v/>
      </c>
      <c r="H472" s="621"/>
      <c r="I472" s="623"/>
      <c r="J472" s="625"/>
      <c r="K472" s="201">
        <f>IF(AND(EXACT(C472,C470),C470&lt;&gt;0),K470+1,0)</f>
        <v>78</v>
      </c>
      <c r="L472" s="201" t="str">
        <f>IF(C472&lt;&gt;"",C472&amp;"-"&amp;K472,"")</f>
        <v/>
      </c>
      <c r="M472" s="201" t="str">
        <f t="array" ref="M472">IFERROR(IF(INDEX('Disaggregation Records'!$E$69:$E$152,MATCH(RIGHT(L472,255),RIGHT('Disaggregation Records'!$D$69:$D$152,255),0))="","",INDEX('Disaggregation Records'!$E$69:$E$152,MATCH(RIGHT(L472,255),RIGHT('Disaggregation Records'!$D$69:$D$152,255),0))),"")</f>
        <v/>
      </c>
      <c r="N472" s="201" t="str">
        <f t="array" ref="N472">IFERROR(IF(INDEX('Disaggregation Records'!$F$69:$F$152,MATCH(RIGHT(L472,255),RIGHT('Disaggregation Records'!$D$69:$D$152,255),0))="","",INDEX('Disaggregation Records'!$F$69:$F$152,MATCH(RIGHT(L472,255),RIGHT('Disaggregation Records'!$D$69:$D$152,255),0))),"")</f>
        <v/>
      </c>
      <c r="O472" s="201" t="str">
        <f t="array" ref="O472">IFERROR(IF(INDEX('Disaggregation Records'!$H$69:$H$152,MATCH(RIGHT(L472,255),RIGHT('Disaggregation Records'!$D$69:$D$152,255),0))="","",INDEX('Disaggregation Records'!$H$69:$H$152,MATCH(RIGHT(L472,255),RIGHT('Disaggregation Records'!$D$69:$D$152,255),0))),"")</f>
        <v/>
      </c>
      <c r="P472" s="201"/>
      <c r="Q472" s="253">
        <f t="shared" ref="Q472" si="641">Q470+1</f>
        <v>1175</v>
      </c>
    </row>
    <row r="473" spans="1:17" s="219" customFormat="1" ht="20.149999999999999" customHeight="1" x14ac:dyDescent="0.35">
      <c r="A473" s="201"/>
      <c r="B473" s="614"/>
      <c r="C473" s="616"/>
      <c r="D473" s="618"/>
      <c r="E473" s="618"/>
      <c r="F473" s="307"/>
      <c r="G473" s="620"/>
      <c r="H473" s="622"/>
      <c r="I473" s="624"/>
      <c r="J473" s="626"/>
      <c r="K473" s="201"/>
      <c r="L473" s="201"/>
      <c r="M473" s="201"/>
      <c r="N473" s="201"/>
      <c r="O473" s="201"/>
      <c r="P473" s="201"/>
      <c r="Q473" s="253"/>
    </row>
    <row r="474" spans="1:17" s="219" customFormat="1" ht="20.149999999999999" customHeight="1" x14ac:dyDescent="0.35">
      <c r="A474" s="201" t="str">
        <f t="shared" ref="A474" ca="1" si="642">INDIRECT("'update Helper'!C"&amp;Q474)</f>
        <v>a1V550000030Fy9EAE</v>
      </c>
      <c r="B474" s="613">
        <v>8</v>
      </c>
      <c r="C474" s="615" t="str">
        <f>IFERROR(VLOOKUP(B474,'Outcome Indicators - Section C '!$A$9:$AC$70,29,FALSE),"")</f>
        <v/>
      </c>
      <c r="D474" s="617" t="str">
        <f>M474</f>
        <v/>
      </c>
      <c r="E474" s="617" t="str">
        <f>N474</f>
        <v/>
      </c>
      <c r="F474" s="396"/>
      <c r="G474" s="619" t="str">
        <f ca="1">IF(OR(INDIRECT("'update Helper'!E"&amp;Q474)="",F474&lt;&gt;0,F475&lt;&gt;0),IF(IFERROR((F474/F475),"")="","",(F474/F475)),INDIRECT("'update Helper'!E"&amp;Q474)/100)</f>
        <v/>
      </c>
      <c r="H474" s="621"/>
      <c r="I474" s="623"/>
      <c r="J474" s="625"/>
      <c r="K474" s="201">
        <f>IF(AND(EXACT(C474,C472),C472&lt;&gt;0),K472+1,0)</f>
        <v>79</v>
      </c>
      <c r="L474" s="201" t="str">
        <f>IF(C474&lt;&gt;"",C474&amp;"-"&amp;K474,"")</f>
        <v/>
      </c>
      <c r="M474" s="201" t="str">
        <f t="array" ref="M474">IFERROR(IF(INDEX('Disaggregation Records'!$E$69:$E$152,MATCH(RIGHT(L474,255),RIGHT('Disaggregation Records'!$D$69:$D$152,255),0))="","",INDEX('Disaggregation Records'!$E$69:$E$152,MATCH(RIGHT(L474,255),RIGHT('Disaggregation Records'!$D$69:$D$152,255),0))),"")</f>
        <v/>
      </c>
      <c r="N474" s="201" t="str">
        <f t="array" ref="N474">IFERROR(IF(INDEX('Disaggregation Records'!$F$69:$F$152,MATCH(RIGHT(L474,255),RIGHT('Disaggregation Records'!$D$69:$D$152,255),0))="","",INDEX('Disaggregation Records'!$F$69:$F$152,MATCH(RIGHT(L474,255),RIGHT('Disaggregation Records'!$D$69:$D$152,255),0))),"")</f>
        <v/>
      </c>
      <c r="O474" s="201" t="str">
        <f t="array" ref="O474">IFERROR(IF(INDEX('Disaggregation Records'!$H$69:$H$152,MATCH(RIGHT(L474,255),RIGHT('Disaggregation Records'!$D$69:$D$152,255),0))="","",INDEX('Disaggregation Records'!$H$69:$H$152,MATCH(RIGHT(L474,255),RIGHT('Disaggregation Records'!$D$69:$D$152,255),0))),"")</f>
        <v/>
      </c>
      <c r="P474" s="201"/>
      <c r="Q474" s="253">
        <f t="shared" ref="Q474" si="643">Q472+1</f>
        <v>1176</v>
      </c>
    </row>
    <row r="475" spans="1:17" s="219" customFormat="1" ht="20.149999999999999" customHeight="1" x14ac:dyDescent="0.35">
      <c r="A475" s="253"/>
      <c r="B475" s="614"/>
      <c r="C475" s="616"/>
      <c r="D475" s="618"/>
      <c r="E475" s="618"/>
      <c r="F475" s="307"/>
      <c r="G475" s="620"/>
      <c r="H475" s="622"/>
      <c r="I475" s="624"/>
      <c r="J475" s="626"/>
      <c r="K475" s="201"/>
      <c r="L475" s="201"/>
      <c r="M475" s="201"/>
      <c r="N475" s="201"/>
      <c r="O475" s="201"/>
      <c r="P475" s="201"/>
      <c r="Q475" s="253"/>
    </row>
    <row r="476" spans="1:17" s="219" customFormat="1" ht="20.149999999999999" customHeight="1" x14ac:dyDescent="0.35">
      <c r="A476" s="201" t="str">
        <f t="shared" ref="A476" ca="1" si="644">INDIRECT("'update Helper'!C"&amp;Q476)</f>
        <v>a1V550000030FyAEAU</v>
      </c>
      <c r="B476" s="613">
        <v>9</v>
      </c>
      <c r="C476" s="615" t="str">
        <f>IFERROR(VLOOKUP(B476,'Outcome Indicators - Section C '!$A$9:$AC$70,29,FALSE),"")</f>
        <v/>
      </c>
      <c r="D476" s="617" t="str">
        <f>M476</f>
        <v/>
      </c>
      <c r="E476" s="617" t="str">
        <f>N476</f>
        <v/>
      </c>
      <c r="F476" s="396"/>
      <c r="G476" s="619" t="str">
        <f ca="1">IF(OR(INDIRECT("'update Helper'!E"&amp;Q476)="",F476&lt;&gt;0,F477&lt;&gt;0),IF(IFERROR((F476/F477),"")="","",(F476/F477)),INDIRECT("'update Helper'!E"&amp;Q476)/100)</f>
        <v/>
      </c>
      <c r="H476" s="621"/>
      <c r="I476" s="623"/>
      <c r="J476" s="625"/>
      <c r="K476" s="201">
        <f>IF(AND(EXACT(C476,C474),C474&lt;&gt;0),K474+1,0)</f>
        <v>80</v>
      </c>
      <c r="L476" s="201" t="str">
        <f>IF(C476&lt;&gt;"",C476&amp;"-"&amp;K476,"")</f>
        <v/>
      </c>
      <c r="M476" s="201" t="str">
        <f t="array" ref="M476">IFERROR(IF(INDEX('Disaggregation Records'!$E$69:$E$152,MATCH(RIGHT(L476,255),RIGHT('Disaggregation Records'!$D$69:$D$152,255),0))="","",INDEX('Disaggregation Records'!$E$69:$E$152,MATCH(RIGHT(L476,255),RIGHT('Disaggregation Records'!$D$69:$D$152,255),0))),"")</f>
        <v/>
      </c>
      <c r="N476" s="201" t="str">
        <f t="array" ref="N476">IFERROR(IF(INDEX('Disaggregation Records'!$F$69:$F$152,MATCH(RIGHT(L476,255),RIGHT('Disaggregation Records'!$D$69:$D$152,255),0))="","",INDEX('Disaggregation Records'!$F$69:$F$152,MATCH(RIGHT(L476,255),RIGHT('Disaggregation Records'!$D$69:$D$152,255),0))),"")</f>
        <v/>
      </c>
      <c r="O476" s="201" t="str">
        <f t="array" ref="O476">IFERROR(IF(INDEX('Disaggregation Records'!$H$69:$H$152,MATCH(RIGHT(L476,255),RIGHT('Disaggregation Records'!$D$69:$D$152,255),0))="","",INDEX('Disaggregation Records'!$H$69:$H$152,MATCH(RIGHT(L476,255),RIGHT('Disaggregation Records'!$D$69:$D$152,255),0))),"")</f>
        <v/>
      </c>
      <c r="P476" s="201"/>
      <c r="Q476" s="253">
        <f t="shared" ref="Q476" si="645">Q474+1</f>
        <v>1177</v>
      </c>
    </row>
    <row r="477" spans="1:17" s="219" customFormat="1" ht="20.149999999999999" customHeight="1" x14ac:dyDescent="0.35">
      <c r="A477" s="201"/>
      <c r="B477" s="614"/>
      <c r="C477" s="616"/>
      <c r="D477" s="618"/>
      <c r="E477" s="618"/>
      <c r="F477" s="307"/>
      <c r="G477" s="620"/>
      <c r="H477" s="622"/>
      <c r="I477" s="624"/>
      <c r="J477" s="626"/>
      <c r="K477" s="201"/>
      <c r="L477" s="201"/>
      <c r="M477" s="201"/>
      <c r="N477" s="201"/>
      <c r="O477" s="201"/>
      <c r="P477" s="201"/>
      <c r="Q477" s="253"/>
    </row>
    <row r="478" spans="1:17" s="219" customFormat="1" ht="20.149999999999999" customHeight="1" x14ac:dyDescent="0.35">
      <c r="A478" s="201" t="str">
        <f t="shared" ref="A478" ca="1" si="646">INDIRECT("'update Helper'!C"&amp;Q478)</f>
        <v>a1V550000030FyBEAU</v>
      </c>
      <c r="B478" s="613">
        <v>9</v>
      </c>
      <c r="C478" s="615" t="str">
        <f>IFERROR(VLOOKUP(B478,'Outcome Indicators - Section C '!$A$9:$AC$70,29,FALSE),"")</f>
        <v/>
      </c>
      <c r="D478" s="617" t="str">
        <f>M478</f>
        <v/>
      </c>
      <c r="E478" s="617" t="str">
        <f>N478</f>
        <v/>
      </c>
      <c r="F478" s="396"/>
      <c r="G478" s="619" t="str">
        <f ca="1">IF(OR(INDIRECT("'update Helper'!E"&amp;Q478)="",F478&lt;&gt;0,F479&lt;&gt;0),IF(IFERROR((F478/F479),"")="","",(F478/F479)),INDIRECT("'update Helper'!E"&amp;Q478)/100)</f>
        <v/>
      </c>
      <c r="H478" s="621"/>
      <c r="I478" s="623"/>
      <c r="J478" s="625"/>
      <c r="K478" s="201">
        <f>IF(AND(EXACT(C478,C476),C476&lt;&gt;0),K476+1,0)</f>
        <v>81</v>
      </c>
      <c r="L478" s="201" t="str">
        <f>IF(C478&lt;&gt;"",C478&amp;"-"&amp;K478,"")</f>
        <v/>
      </c>
      <c r="M478" s="201" t="str">
        <f t="array" ref="M478">IFERROR(IF(INDEX('Disaggregation Records'!$E$69:$E$152,MATCH(RIGHT(L478,255),RIGHT('Disaggregation Records'!$D$69:$D$152,255),0))="","",INDEX('Disaggregation Records'!$E$69:$E$152,MATCH(RIGHT(L478,255),RIGHT('Disaggregation Records'!$D$69:$D$152,255),0))),"")</f>
        <v/>
      </c>
      <c r="N478" s="201" t="str">
        <f t="array" ref="N478">IFERROR(IF(INDEX('Disaggregation Records'!$F$69:$F$152,MATCH(RIGHT(L478,255),RIGHT('Disaggregation Records'!$D$69:$D$152,255),0))="","",INDEX('Disaggregation Records'!$F$69:$F$152,MATCH(RIGHT(L478,255),RIGHT('Disaggregation Records'!$D$69:$D$152,255),0))),"")</f>
        <v/>
      </c>
      <c r="O478" s="201" t="str">
        <f t="array" ref="O478">IFERROR(IF(INDEX('Disaggregation Records'!$H$69:$H$152,MATCH(RIGHT(L478,255),RIGHT('Disaggregation Records'!$D$69:$D$152,255),0))="","",INDEX('Disaggregation Records'!$H$69:$H$152,MATCH(RIGHT(L478,255),RIGHT('Disaggregation Records'!$D$69:$D$152,255),0))),"")</f>
        <v/>
      </c>
      <c r="P478" s="201"/>
      <c r="Q478" s="253">
        <f t="shared" ref="Q478" si="647">Q476+1</f>
        <v>1178</v>
      </c>
    </row>
    <row r="479" spans="1:17" s="219" customFormat="1" ht="20.149999999999999" customHeight="1" x14ac:dyDescent="0.35">
      <c r="A479" s="253"/>
      <c r="B479" s="614"/>
      <c r="C479" s="616"/>
      <c r="D479" s="618"/>
      <c r="E479" s="618"/>
      <c r="F479" s="307"/>
      <c r="G479" s="620"/>
      <c r="H479" s="622"/>
      <c r="I479" s="624"/>
      <c r="J479" s="626"/>
      <c r="K479" s="201"/>
      <c r="L479" s="201"/>
      <c r="M479" s="201"/>
      <c r="N479" s="201"/>
      <c r="O479" s="201"/>
      <c r="P479" s="201"/>
      <c r="Q479" s="253"/>
    </row>
    <row r="480" spans="1:17" s="219" customFormat="1" ht="20.149999999999999" customHeight="1" x14ac:dyDescent="0.35">
      <c r="A480" s="201" t="str">
        <f t="shared" ref="A480" ca="1" si="648">INDIRECT("'update Helper'!C"&amp;Q480)</f>
        <v>a1V550000030FyCEAU</v>
      </c>
      <c r="B480" s="613">
        <v>9</v>
      </c>
      <c r="C480" s="615" t="str">
        <f>IFERROR(VLOOKUP(B480,'Outcome Indicators - Section C '!$A$9:$AC$70,29,FALSE),"")</f>
        <v/>
      </c>
      <c r="D480" s="617" t="str">
        <f>M480</f>
        <v/>
      </c>
      <c r="E480" s="617" t="str">
        <f>N480</f>
        <v/>
      </c>
      <c r="F480" s="396"/>
      <c r="G480" s="619" t="str">
        <f ca="1">IF(OR(INDIRECT("'update Helper'!E"&amp;Q480)="",F480&lt;&gt;0,F481&lt;&gt;0),IF(IFERROR((F480/F481),"")="","",(F480/F481)),INDIRECT("'update Helper'!E"&amp;Q480)/100)</f>
        <v/>
      </c>
      <c r="H480" s="621"/>
      <c r="I480" s="623"/>
      <c r="J480" s="625"/>
      <c r="K480" s="201">
        <f>IF(AND(EXACT(C480,C478),C478&lt;&gt;0),K478+1,0)</f>
        <v>82</v>
      </c>
      <c r="L480" s="201" t="str">
        <f>IF(C480&lt;&gt;"",C480&amp;"-"&amp;K480,"")</f>
        <v/>
      </c>
      <c r="M480" s="201" t="str">
        <f t="array" ref="M480">IFERROR(IF(INDEX('Disaggregation Records'!$E$69:$E$152,MATCH(RIGHT(L480,255),RIGHT('Disaggregation Records'!$D$69:$D$152,255),0))="","",INDEX('Disaggregation Records'!$E$69:$E$152,MATCH(RIGHT(L480,255),RIGHT('Disaggregation Records'!$D$69:$D$152,255),0))),"")</f>
        <v/>
      </c>
      <c r="N480" s="201" t="str">
        <f t="array" ref="N480">IFERROR(IF(INDEX('Disaggregation Records'!$F$69:$F$152,MATCH(RIGHT(L480,255),RIGHT('Disaggregation Records'!$D$69:$D$152,255),0))="","",INDEX('Disaggregation Records'!$F$69:$F$152,MATCH(RIGHT(L480,255),RIGHT('Disaggregation Records'!$D$69:$D$152,255),0))),"")</f>
        <v/>
      </c>
      <c r="O480" s="201" t="str">
        <f t="array" ref="O480">IFERROR(IF(INDEX('Disaggregation Records'!$H$69:$H$152,MATCH(RIGHT(L480,255),RIGHT('Disaggregation Records'!$D$69:$D$152,255),0))="","",INDEX('Disaggregation Records'!$H$69:$H$152,MATCH(RIGHT(L480,255),RIGHT('Disaggregation Records'!$D$69:$D$152,255),0))),"")</f>
        <v/>
      </c>
      <c r="P480" s="201"/>
      <c r="Q480" s="253">
        <f t="shared" ref="Q480" si="649">Q478+1</f>
        <v>1179</v>
      </c>
    </row>
    <row r="481" spans="1:17" s="219" customFormat="1" ht="20.149999999999999" customHeight="1" x14ac:dyDescent="0.35">
      <c r="A481" s="201"/>
      <c r="B481" s="614"/>
      <c r="C481" s="616"/>
      <c r="D481" s="618"/>
      <c r="E481" s="618"/>
      <c r="F481" s="307"/>
      <c r="G481" s="620"/>
      <c r="H481" s="622"/>
      <c r="I481" s="624"/>
      <c r="J481" s="626"/>
      <c r="K481" s="201"/>
      <c r="L481" s="201"/>
      <c r="M481" s="201"/>
      <c r="N481" s="201"/>
      <c r="O481" s="201"/>
      <c r="P481" s="201"/>
      <c r="Q481" s="253"/>
    </row>
    <row r="482" spans="1:17" s="219" customFormat="1" ht="20.149999999999999" customHeight="1" x14ac:dyDescent="0.35">
      <c r="A482" s="201" t="str">
        <f t="shared" ref="A482" ca="1" si="650">INDIRECT("'update Helper'!C"&amp;Q482)</f>
        <v>a1V550000030FyDEAU</v>
      </c>
      <c r="B482" s="613">
        <v>9</v>
      </c>
      <c r="C482" s="615" t="str">
        <f>IFERROR(VLOOKUP(B482,'Outcome Indicators - Section C '!$A$9:$AC$70,29,FALSE),"")</f>
        <v/>
      </c>
      <c r="D482" s="617" t="str">
        <f>M482</f>
        <v/>
      </c>
      <c r="E482" s="617" t="str">
        <f>N482</f>
        <v/>
      </c>
      <c r="F482" s="396"/>
      <c r="G482" s="619" t="str">
        <f ca="1">IF(OR(INDIRECT("'update Helper'!E"&amp;Q482)="",F482&lt;&gt;0,F483&lt;&gt;0),IF(IFERROR((F482/F483),"")="","",(F482/F483)),INDIRECT("'update Helper'!E"&amp;Q482)/100)</f>
        <v/>
      </c>
      <c r="H482" s="621"/>
      <c r="I482" s="623"/>
      <c r="J482" s="625"/>
      <c r="K482" s="201">
        <f>IF(AND(EXACT(C482,C480),C480&lt;&gt;0),K480+1,0)</f>
        <v>83</v>
      </c>
      <c r="L482" s="201" t="str">
        <f>IF(C482&lt;&gt;"",C482&amp;"-"&amp;K482,"")</f>
        <v/>
      </c>
      <c r="M482" s="201" t="str">
        <f t="array" ref="M482">IFERROR(IF(INDEX('Disaggregation Records'!$E$69:$E$152,MATCH(RIGHT(L482,255),RIGHT('Disaggregation Records'!$D$69:$D$152,255),0))="","",INDEX('Disaggregation Records'!$E$69:$E$152,MATCH(RIGHT(L482,255),RIGHT('Disaggregation Records'!$D$69:$D$152,255),0))),"")</f>
        <v/>
      </c>
      <c r="N482" s="201" t="str">
        <f t="array" ref="N482">IFERROR(IF(INDEX('Disaggregation Records'!$F$69:$F$152,MATCH(RIGHT(L482,255),RIGHT('Disaggregation Records'!$D$69:$D$152,255),0))="","",INDEX('Disaggregation Records'!$F$69:$F$152,MATCH(RIGHT(L482,255),RIGHT('Disaggregation Records'!$D$69:$D$152,255),0))),"")</f>
        <v/>
      </c>
      <c r="O482" s="201" t="str">
        <f t="array" ref="O482">IFERROR(IF(INDEX('Disaggregation Records'!$H$69:$H$152,MATCH(RIGHT(L482,255),RIGHT('Disaggregation Records'!$D$69:$D$152,255),0))="","",INDEX('Disaggregation Records'!$H$69:$H$152,MATCH(RIGHT(L482,255),RIGHT('Disaggregation Records'!$D$69:$D$152,255),0))),"")</f>
        <v/>
      </c>
      <c r="P482" s="201"/>
      <c r="Q482" s="253">
        <f t="shared" ref="Q482" si="651">Q480+1</f>
        <v>1180</v>
      </c>
    </row>
    <row r="483" spans="1:17" s="219" customFormat="1" ht="20.149999999999999" customHeight="1" x14ac:dyDescent="0.35">
      <c r="A483" s="253"/>
      <c r="B483" s="614"/>
      <c r="C483" s="616"/>
      <c r="D483" s="618"/>
      <c r="E483" s="618"/>
      <c r="F483" s="307"/>
      <c r="G483" s="620"/>
      <c r="H483" s="622"/>
      <c r="I483" s="624"/>
      <c r="J483" s="626"/>
      <c r="K483" s="201"/>
      <c r="L483" s="201"/>
      <c r="M483" s="201"/>
      <c r="N483" s="201"/>
      <c r="O483" s="201"/>
      <c r="P483" s="201"/>
      <c r="Q483" s="253"/>
    </row>
    <row r="484" spans="1:17" s="219" customFormat="1" ht="20.149999999999999" customHeight="1" x14ac:dyDescent="0.35">
      <c r="A484" s="201" t="str">
        <f t="shared" ref="A484" ca="1" si="652">INDIRECT("'update Helper'!C"&amp;Q484)</f>
        <v>a1V550000030FyEEAU</v>
      </c>
      <c r="B484" s="613">
        <v>9</v>
      </c>
      <c r="C484" s="615" t="str">
        <f>IFERROR(VLOOKUP(B484,'Outcome Indicators - Section C '!$A$9:$AC$70,29,FALSE),"")</f>
        <v/>
      </c>
      <c r="D484" s="617" t="str">
        <f>M484</f>
        <v/>
      </c>
      <c r="E484" s="617" t="str">
        <f>N484</f>
        <v/>
      </c>
      <c r="F484" s="396"/>
      <c r="G484" s="619" t="str">
        <f ca="1">IF(OR(INDIRECT("'update Helper'!E"&amp;Q484)="",F484&lt;&gt;0,F485&lt;&gt;0),IF(IFERROR((F484/F485),"")="","",(F484/F485)),INDIRECT("'update Helper'!E"&amp;Q484)/100)</f>
        <v/>
      </c>
      <c r="H484" s="621"/>
      <c r="I484" s="623"/>
      <c r="J484" s="625"/>
      <c r="K484" s="201">
        <f>IF(AND(EXACT(C484,C482),C482&lt;&gt;0),K482+1,0)</f>
        <v>84</v>
      </c>
      <c r="L484" s="201" t="str">
        <f>IF(C484&lt;&gt;"",C484&amp;"-"&amp;K484,"")</f>
        <v/>
      </c>
      <c r="M484" s="201" t="str">
        <f t="array" ref="M484">IFERROR(IF(INDEX('Disaggregation Records'!$E$69:$E$152,MATCH(RIGHT(L484,255),RIGHT('Disaggregation Records'!$D$69:$D$152,255),0))="","",INDEX('Disaggregation Records'!$E$69:$E$152,MATCH(RIGHT(L484,255),RIGHT('Disaggregation Records'!$D$69:$D$152,255),0))),"")</f>
        <v/>
      </c>
      <c r="N484" s="201" t="str">
        <f t="array" ref="N484">IFERROR(IF(INDEX('Disaggregation Records'!$F$69:$F$152,MATCH(RIGHT(L484,255),RIGHT('Disaggregation Records'!$D$69:$D$152,255),0))="","",INDEX('Disaggregation Records'!$F$69:$F$152,MATCH(RIGHT(L484,255),RIGHT('Disaggregation Records'!$D$69:$D$152,255),0))),"")</f>
        <v/>
      </c>
      <c r="O484" s="201" t="str">
        <f t="array" ref="O484">IFERROR(IF(INDEX('Disaggregation Records'!$H$69:$H$152,MATCH(RIGHT(L484,255),RIGHT('Disaggregation Records'!$D$69:$D$152,255),0))="","",INDEX('Disaggregation Records'!$H$69:$H$152,MATCH(RIGHT(L484,255),RIGHT('Disaggregation Records'!$D$69:$D$152,255),0))),"")</f>
        <v/>
      </c>
      <c r="P484" s="201"/>
      <c r="Q484" s="253">
        <f t="shared" ref="Q484" si="653">Q482+1</f>
        <v>1181</v>
      </c>
    </row>
    <row r="485" spans="1:17" s="219" customFormat="1" ht="20.149999999999999" customHeight="1" x14ac:dyDescent="0.35">
      <c r="A485" s="201"/>
      <c r="B485" s="614"/>
      <c r="C485" s="616"/>
      <c r="D485" s="618"/>
      <c r="E485" s="618"/>
      <c r="F485" s="307"/>
      <c r="G485" s="620"/>
      <c r="H485" s="622"/>
      <c r="I485" s="624"/>
      <c r="J485" s="626"/>
      <c r="K485" s="201"/>
      <c r="L485" s="201"/>
      <c r="M485" s="201"/>
      <c r="N485" s="201"/>
      <c r="O485" s="201"/>
      <c r="P485" s="201"/>
      <c r="Q485" s="253"/>
    </row>
    <row r="486" spans="1:17" s="219" customFormat="1" ht="20.149999999999999" customHeight="1" x14ac:dyDescent="0.35">
      <c r="A486" s="201" t="str">
        <f t="shared" ref="A486" ca="1" si="654">INDIRECT("'update Helper'!C"&amp;Q486)</f>
        <v>a1V550000030FyFEAU</v>
      </c>
      <c r="B486" s="613">
        <v>9</v>
      </c>
      <c r="C486" s="615" t="str">
        <f>IFERROR(VLOOKUP(B486,'Outcome Indicators - Section C '!$A$9:$AC$70,29,FALSE),"")</f>
        <v/>
      </c>
      <c r="D486" s="617" t="str">
        <f>M486</f>
        <v/>
      </c>
      <c r="E486" s="617" t="str">
        <f>N486</f>
        <v/>
      </c>
      <c r="F486" s="396"/>
      <c r="G486" s="619" t="str">
        <f ca="1">IF(OR(INDIRECT("'update Helper'!E"&amp;Q486)="",F486&lt;&gt;0,F487&lt;&gt;0),IF(IFERROR((F486/F487),"")="","",(F486/F487)),INDIRECT("'update Helper'!E"&amp;Q486)/100)</f>
        <v/>
      </c>
      <c r="H486" s="621"/>
      <c r="I486" s="623"/>
      <c r="J486" s="625"/>
      <c r="K486" s="201">
        <f>IF(AND(EXACT(C486,C484),C484&lt;&gt;0),K484+1,0)</f>
        <v>85</v>
      </c>
      <c r="L486" s="201" t="str">
        <f>IF(C486&lt;&gt;"",C486&amp;"-"&amp;K486,"")</f>
        <v/>
      </c>
      <c r="M486" s="201" t="str">
        <f t="array" ref="M486">IFERROR(IF(INDEX('Disaggregation Records'!$E$69:$E$152,MATCH(RIGHT(L486,255),RIGHT('Disaggregation Records'!$D$69:$D$152,255),0))="","",INDEX('Disaggregation Records'!$E$69:$E$152,MATCH(RIGHT(L486,255),RIGHT('Disaggregation Records'!$D$69:$D$152,255),0))),"")</f>
        <v/>
      </c>
      <c r="N486" s="201" t="str">
        <f t="array" ref="N486">IFERROR(IF(INDEX('Disaggregation Records'!$F$69:$F$152,MATCH(RIGHT(L486,255),RIGHT('Disaggregation Records'!$D$69:$D$152,255),0))="","",INDEX('Disaggregation Records'!$F$69:$F$152,MATCH(RIGHT(L486,255),RIGHT('Disaggregation Records'!$D$69:$D$152,255),0))),"")</f>
        <v/>
      </c>
      <c r="O486" s="201" t="str">
        <f t="array" ref="O486">IFERROR(IF(INDEX('Disaggregation Records'!$H$69:$H$152,MATCH(RIGHT(L486,255),RIGHT('Disaggregation Records'!$D$69:$D$152,255),0))="","",INDEX('Disaggregation Records'!$H$69:$H$152,MATCH(RIGHT(L486,255),RIGHT('Disaggregation Records'!$D$69:$D$152,255),0))),"")</f>
        <v/>
      </c>
      <c r="P486" s="201"/>
      <c r="Q486" s="253">
        <f t="shared" ref="Q486" si="655">Q484+1</f>
        <v>1182</v>
      </c>
    </row>
    <row r="487" spans="1:17" s="219" customFormat="1" ht="20.149999999999999" customHeight="1" x14ac:dyDescent="0.35">
      <c r="A487" s="253"/>
      <c r="B487" s="614"/>
      <c r="C487" s="616"/>
      <c r="D487" s="618"/>
      <c r="E487" s="618"/>
      <c r="F487" s="307"/>
      <c r="G487" s="620"/>
      <c r="H487" s="622"/>
      <c r="I487" s="624"/>
      <c r="J487" s="626"/>
      <c r="K487" s="201"/>
      <c r="L487" s="201"/>
      <c r="M487" s="201"/>
      <c r="N487" s="201"/>
      <c r="O487" s="201"/>
      <c r="P487" s="201"/>
      <c r="Q487" s="253"/>
    </row>
    <row r="488" spans="1:17" s="219" customFormat="1" ht="20.149999999999999" customHeight="1" x14ac:dyDescent="0.35">
      <c r="A488" s="201" t="str">
        <f t="shared" ref="A488" ca="1" si="656">INDIRECT("'update Helper'!C"&amp;Q488)</f>
        <v>a1V550000030FyGEAU</v>
      </c>
      <c r="B488" s="613">
        <v>9</v>
      </c>
      <c r="C488" s="615" t="str">
        <f>IFERROR(VLOOKUP(B488,'Outcome Indicators - Section C '!$A$9:$AC$70,29,FALSE),"")</f>
        <v/>
      </c>
      <c r="D488" s="617" t="str">
        <f>M488</f>
        <v/>
      </c>
      <c r="E488" s="617" t="str">
        <f>N488</f>
        <v/>
      </c>
      <c r="F488" s="396"/>
      <c r="G488" s="619" t="str">
        <f ca="1">IF(OR(INDIRECT("'update Helper'!E"&amp;Q488)="",F488&lt;&gt;0,F489&lt;&gt;0),IF(IFERROR((F488/F489),"")="","",(F488/F489)),INDIRECT("'update Helper'!E"&amp;Q488)/100)</f>
        <v/>
      </c>
      <c r="H488" s="621"/>
      <c r="I488" s="623"/>
      <c r="J488" s="625"/>
      <c r="K488" s="201">
        <f>IF(AND(EXACT(C488,C486),C486&lt;&gt;0),K486+1,0)</f>
        <v>86</v>
      </c>
      <c r="L488" s="201" t="str">
        <f>IF(C488&lt;&gt;"",C488&amp;"-"&amp;K488,"")</f>
        <v/>
      </c>
      <c r="M488" s="201" t="str">
        <f t="array" ref="M488">IFERROR(IF(INDEX('Disaggregation Records'!$E$69:$E$152,MATCH(RIGHT(L488,255),RIGHT('Disaggregation Records'!$D$69:$D$152,255),0))="","",INDEX('Disaggregation Records'!$E$69:$E$152,MATCH(RIGHT(L488,255),RIGHT('Disaggregation Records'!$D$69:$D$152,255),0))),"")</f>
        <v/>
      </c>
      <c r="N488" s="201" t="str">
        <f t="array" ref="N488">IFERROR(IF(INDEX('Disaggregation Records'!$F$69:$F$152,MATCH(RIGHT(L488,255),RIGHT('Disaggregation Records'!$D$69:$D$152,255),0))="","",INDEX('Disaggregation Records'!$F$69:$F$152,MATCH(RIGHT(L488,255),RIGHT('Disaggregation Records'!$D$69:$D$152,255),0))),"")</f>
        <v/>
      </c>
      <c r="O488" s="201" t="str">
        <f t="array" ref="O488">IFERROR(IF(INDEX('Disaggregation Records'!$H$69:$H$152,MATCH(RIGHT(L488,255),RIGHT('Disaggregation Records'!$D$69:$D$152,255),0))="","",INDEX('Disaggregation Records'!$H$69:$H$152,MATCH(RIGHT(L488,255),RIGHT('Disaggregation Records'!$D$69:$D$152,255),0))),"")</f>
        <v/>
      </c>
      <c r="P488" s="201"/>
      <c r="Q488" s="253">
        <f t="shared" ref="Q488" si="657">Q486+1</f>
        <v>1183</v>
      </c>
    </row>
    <row r="489" spans="1:17" s="219" customFormat="1" ht="20.149999999999999" customHeight="1" x14ac:dyDescent="0.35">
      <c r="A489" s="201"/>
      <c r="B489" s="614"/>
      <c r="C489" s="616"/>
      <c r="D489" s="618"/>
      <c r="E489" s="618"/>
      <c r="F489" s="307"/>
      <c r="G489" s="620"/>
      <c r="H489" s="622"/>
      <c r="I489" s="624"/>
      <c r="J489" s="626"/>
      <c r="K489" s="201"/>
      <c r="L489" s="201"/>
      <c r="M489" s="201"/>
      <c r="N489" s="201"/>
      <c r="O489" s="201"/>
      <c r="P489" s="201"/>
      <c r="Q489" s="253"/>
    </row>
    <row r="490" spans="1:17" s="219" customFormat="1" ht="20.149999999999999" customHeight="1" x14ac:dyDescent="0.35">
      <c r="A490" s="201" t="str">
        <f t="shared" ref="A490" ca="1" si="658">INDIRECT("'update Helper'!C"&amp;Q490)</f>
        <v>a1V550000030FyHEAU</v>
      </c>
      <c r="B490" s="613">
        <v>9</v>
      </c>
      <c r="C490" s="615" t="str">
        <f>IFERROR(VLOOKUP(B490,'Outcome Indicators - Section C '!$A$9:$AC$70,29,FALSE),"")</f>
        <v/>
      </c>
      <c r="D490" s="617" t="str">
        <f>M490</f>
        <v/>
      </c>
      <c r="E490" s="617" t="str">
        <f>N490</f>
        <v/>
      </c>
      <c r="F490" s="396"/>
      <c r="G490" s="619" t="str">
        <f ca="1">IF(OR(INDIRECT("'update Helper'!E"&amp;Q490)="",F490&lt;&gt;0,F491&lt;&gt;0),IF(IFERROR((F490/F491),"")="","",(F490/F491)),INDIRECT("'update Helper'!E"&amp;Q490)/100)</f>
        <v/>
      </c>
      <c r="H490" s="621"/>
      <c r="I490" s="623"/>
      <c r="J490" s="625"/>
      <c r="K490" s="201">
        <f>IF(AND(EXACT(C490,C488),C488&lt;&gt;0),K488+1,0)</f>
        <v>87</v>
      </c>
      <c r="L490" s="201" t="str">
        <f>IF(C490&lt;&gt;"",C490&amp;"-"&amp;K490,"")</f>
        <v/>
      </c>
      <c r="M490" s="201" t="str">
        <f t="array" ref="M490">IFERROR(IF(INDEX('Disaggregation Records'!$E$69:$E$152,MATCH(RIGHT(L490,255),RIGHT('Disaggregation Records'!$D$69:$D$152,255),0))="","",INDEX('Disaggregation Records'!$E$69:$E$152,MATCH(RIGHT(L490,255),RIGHT('Disaggregation Records'!$D$69:$D$152,255),0))),"")</f>
        <v/>
      </c>
      <c r="N490" s="201" t="str">
        <f t="array" ref="N490">IFERROR(IF(INDEX('Disaggregation Records'!$F$69:$F$152,MATCH(RIGHT(L490,255),RIGHT('Disaggregation Records'!$D$69:$D$152,255),0))="","",INDEX('Disaggregation Records'!$F$69:$F$152,MATCH(RIGHT(L490,255),RIGHT('Disaggregation Records'!$D$69:$D$152,255),0))),"")</f>
        <v/>
      </c>
      <c r="O490" s="201" t="str">
        <f t="array" ref="O490">IFERROR(IF(INDEX('Disaggregation Records'!$H$69:$H$152,MATCH(RIGHT(L490,255),RIGHT('Disaggregation Records'!$D$69:$D$152,255),0))="","",INDEX('Disaggregation Records'!$H$69:$H$152,MATCH(RIGHT(L490,255),RIGHT('Disaggregation Records'!$D$69:$D$152,255),0))),"")</f>
        <v/>
      </c>
      <c r="P490" s="201"/>
      <c r="Q490" s="253">
        <f t="shared" ref="Q490" si="659">Q488+1</f>
        <v>1184</v>
      </c>
    </row>
    <row r="491" spans="1:17" s="219" customFormat="1" ht="20.149999999999999" customHeight="1" x14ac:dyDescent="0.35">
      <c r="A491" s="253"/>
      <c r="B491" s="614"/>
      <c r="C491" s="616"/>
      <c r="D491" s="618"/>
      <c r="E491" s="618"/>
      <c r="F491" s="307"/>
      <c r="G491" s="620"/>
      <c r="H491" s="622"/>
      <c r="I491" s="624"/>
      <c r="J491" s="626"/>
      <c r="K491" s="201"/>
      <c r="L491" s="201"/>
      <c r="M491" s="201"/>
      <c r="N491" s="201"/>
      <c r="O491" s="201"/>
      <c r="P491" s="201"/>
      <c r="Q491" s="253"/>
    </row>
    <row r="492" spans="1:17" s="219" customFormat="1" ht="20.149999999999999" customHeight="1" x14ac:dyDescent="0.35">
      <c r="A492" s="201" t="str">
        <f t="shared" ref="A492" ca="1" si="660">INDIRECT("'update Helper'!C"&amp;Q492)</f>
        <v>a1V550000030FyIEAU</v>
      </c>
      <c r="B492" s="613">
        <v>9</v>
      </c>
      <c r="C492" s="615" t="str">
        <f>IFERROR(VLOOKUP(B492,'Outcome Indicators - Section C '!$A$9:$AC$70,29,FALSE),"")</f>
        <v/>
      </c>
      <c r="D492" s="617" t="str">
        <f>M492</f>
        <v/>
      </c>
      <c r="E492" s="617" t="str">
        <f>N492</f>
        <v/>
      </c>
      <c r="F492" s="396"/>
      <c r="G492" s="619" t="str">
        <f ca="1">IF(OR(INDIRECT("'update Helper'!E"&amp;Q492)="",F492&lt;&gt;0,F493&lt;&gt;0),IF(IFERROR((F492/F493),"")="","",(F492/F493)),INDIRECT("'update Helper'!E"&amp;Q492)/100)</f>
        <v/>
      </c>
      <c r="H492" s="621"/>
      <c r="I492" s="623"/>
      <c r="J492" s="625"/>
      <c r="K492" s="201">
        <f>IF(AND(EXACT(C492,C490),C490&lt;&gt;0),K490+1,0)</f>
        <v>88</v>
      </c>
      <c r="L492" s="201" t="str">
        <f>IF(C492&lt;&gt;"",C492&amp;"-"&amp;K492,"")</f>
        <v/>
      </c>
      <c r="M492" s="201" t="str">
        <f t="array" ref="M492">IFERROR(IF(INDEX('Disaggregation Records'!$E$69:$E$152,MATCH(RIGHT(L492,255),RIGHT('Disaggregation Records'!$D$69:$D$152,255),0))="","",INDEX('Disaggregation Records'!$E$69:$E$152,MATCH(RIGHT(L492,255),RIGHT('Disaggregation Records'!$D$69:$D$152,255),0))),"")</f>
        <v/>
      </c>
      <c r="N492" s="201" t="str">
        <f t="array" ref="N492">IFERROR(IF(INDEX('Disaggregation Records'!$F$69:$F$152,MATCH(RIGHT(L492,255),RIGHT('Disaggregation Records'!$D$69:$D$152,255),0))="","",INDEX('Disaggregation Records'!$F$69:$F$152,MATCH(RIGHT(L492,255),RIGHT('Disaggregation Records'!$D$69:$D$152,255),0))),"")</f>
        <v/>
      </c>
      <c r="O492" s="201" t="str">
        <f t="array" ref="O492">IFERROR(IF(INDEX('Disaggregation Records'!$H$69:$H$152,MATCH(RIGHT(L492,255),RIGHT('Disaggregation Records'!$D$69:$D$152,255),0))="","",INDEX('Disaggregation Records'!$H$69:$H$152,MATCH(RIGHT(L492,255),RIGHT('Disaggregation Records'!$D$69:$D$152,255),0))),"")</f>
        <v/>
      </c>
      <c r="P492" s="201"/>
      <c r="Q492" s="253">
        <f t="shared" ref="Q492" si="661">Q490+1</f>
        <v>1185</v>
      </c>
    </row>
    <row r="493" spans="1:17" s="219" customFormat="1" ht="20.149999999999999" customHeight="1" x14ac:dyDescent="0.35">
      <c r="A493" s="201"/>
      <c r="B493" s="614"/>
      <c r="C493" s="616"/>
      <c r="D493" s="618"/>
      <c r="E493" s="618"/>
      <c r="F493" s="307"/>
      <c r="G493" s="620"/>
      <c r="H493" s="622"/>
      <c r="I493" s="624"/>
      <c r="J493" s="626"/>
      <c r="K493" s="201"/>
      <c r="L493" s="201"/>
      <c r="M493" s="201"/>
      <c r="N493" s="201"/>
      <c r="O493" s="201"/>
      <c r="P493" s="201"/>
      <c r="Q493" s="253"/>
    </row>
    <row r="494" spans="1:17" s="219" customFormat="1" ht="20.149999999999999" customHeight="1" x14ac:dyDescent="0.35">
      <c r="A494" s="201" t="str">
        <f t="shared" ref="A494" ca="1" si="662">INDIRECT("'update Helper'!C"&amp;Q494)</f>
        <v>a1V550000030FyJEAU</v>
      </c>
      <c r="B494" s="613">
        <v>9</v>
      </c>
      <c r="C494" s="615" t="str">
        <f>IFERROR(VLOOKUP(B494,'Outcome Indicators - Section C '!$A$9:$AC$70,29,FALSE),"")</f>
        <v/>
      </c>
      <c r="D494" s="617" t="str">
        <f>M494</f>
        <v/>
      </c>
      <c r="E494" s="617" t="str">
        <f>N494</f>
        <v/>
      </c>
      <c r="F494" s="396"/>
      <c r="G494" s="619" t="str">
        <f ca="1">IF(OR(INDIRECT("'update Helper'!E"&amp;Q494)="",F494&lt;&gt;0,F495&lt;&gt;0),IF(IFERROR((F494/F495),"")="","",(F494/F495)),INDIRECT("'update Helper'!E"&amp;Q494)/100)</f>
        <v/>
      </c>
      <c r="H494" s="621"/>
      <c r="I494" s="623"/>
      <c r="J494" s="625"/>
      <c r="K494" s="201">
        <f>IF(AND(EXACT(C494,C492),C492&lt;&gt;0),K492+1,0)</f>
        <v>89</v>
      </c>
      <c r="L494" s="201" t="str">
        <f>IF(C494&lt;&gt;"",C494&amp;"-"&amp;K494,"")</f>
        <v/>
      </c>
      <c r="M494" s="201" t="str">
        <f t="array" ref="M494">IFERROR(IF(INDEX('Disaggregation Records'!$E$69:$E$152,MATCH(RIGHT(L494,255),RIGHT('Disaggregation Records'!$D$69:$D$152,255),0))="","",INDEX('Disaggregation Records'!$E$69:$E$152,MATCH(RIGHT(L494,255),RIGHT('Disaggregation Records'!$D$69:$D$152,255),0))),"")</f>
        <v/>
      </c>
      <c r="N494" s="201" t="str">
        <f t="array" ref="N494">IFERROR(IF(INDEX('Disaggregation Records'!$F$69:$F$152,MATCH(RIGHT(L494,255),RIGHT('Disaggregation Records'!$D$69:$D$152,255),0))="","",INDEX('Disaggregation Records'!$F$69:$F$152,MATCH(RIGHT(L494,255),RIGHT('Disaggregation Records'!$D$69:$D$152,255),0))),"")</f>
        <v/>
      </c>
      <c r="O494" s="201" t="str">
        <f t="array" ref="O494">IFERROR(IF(INDEX('Disaggregation Records'!$H$69:$H$152,MATCH(RIGHT(L494,255),RIGHT('Disaggregation Records'!$D$69:$D$152,255),0))="","",INDEX('Disaggregation Records'!$H$69:$H$152,MATCH(RIGHT(L494,255),RIGHT('Disaggregation Records'!$D$69:$D$152,255),0))),"")</f>
        <v/>
      </c>
      <c r="P494" s="201"/>
      <c r="Q494" s="253">
        <f t="shared" ref="Q494" si="663">Q492+1</f>
        <v>1186</v>
      </c>
    </row>
    <row r="495" spans="1:17" s="219" customFormat="1" ht="20.149999999999999" customHeight="1" x14ac:dyDescent="0.35">
      <c r="A495" s="253"/>
      <c r="B495" s="614"/>
      <c r="C495" s="616"/>
      <c r="D495" s="618"/>
      <c r="E495" s="618"/>
      <c r="F495" s="307"/>
      <c r="G495" s="620"/>
      <c r="H495" s="622"/>
      <c r="I495" s="624"/>
      <c r="J495" s="626"/>
      <c r="K495" s="201"/>
      <c r="L495" s="201"/>
      <c r="M495" s="201"/>
      <c r="N495" s="201"/>
      <c r="O495" s="201"/>
      <c r="P495" s="201"/>
      <c r="Q495" s="253"/>
    </row>
    <row r="496" spans="1:17" s="219" customFormat="1" ht="20.149999999999999" customHeight="1" x14ac:dyDescent="0.35">
      <c r="A496" s="201" t="str">
        <f t="shared" ref="A496" ca="1" si="664">INDIRECT("'update Helper'!C"&amp;Q496)</f>
        <v>a1V550000030FyKEAU</v>
      </c>
      <c r="B496" s="613">
        <v>10</v>
      </c>
      <c r="C496" s="615" t="str">
        <f>IFERROR(VLOOKUP(B496,'Outcome Indicators - Section C '!$A$9:$AC$70,29,FALSE),"")</f>
        <v/>
      </c>
      <c r="D496" s="617" t="str">
        <f>M496</f>
        <v/>
      </c>
      <c r="E496" s="617" t="str">
        <f>N496</f>
        <v/>
      </c>
      <c r="F496" s="396"/>
      <c r="G496" s="619" t="str">
        <f ca="1">IF(OR(INDIRECT("'update Helper'!E"&amp;Q496)="",F496&lt;&gt;0,F497&lt;&gt;0),IF(IFERROR((F496/F497),"")="","",(F496/F497)),INDIRECT("'update Helper'!E"&amp;Q496)/100)</f>
        <v/>
      </c>
      <c r="H496" s="621"/>
      <c r="I496" s="623"/>
      <c r="J496" s="625"/>
      <c r="K496" s="201">
        <f>IF(AND(EXACT(C496,C494),C494&lt;&gt;0),K494+1,0)</f>
        <v>90</v>
      </c>
      <c r="L496" s="201" t="str">
        <f>IF(C496&lt;&gt;"",C496&amp;"-"&amp;K496,"")</f>
        <v/>
      </c>
      <c r="M496" s="201" t="str">
        <f t="array" ref="M496">IFERROR(IF(INDEX('Disaggregation Records'!$E$69:$E$152,MATCH(RIGHT(L496,255),RIGHT('Disaggregation Records'!$D$69:$D$152,255),0))="","",INDEX('Disaggregation Records'!$E$69:$E$152,MATCH(RIGHT(L496,255),RIGHT('Disaggregation Records'!$D$69:$D$152,255),0))),"")</f>
        <v/>
      </c>
      <c r="N496" s="201" t="str">
        <f t="array" ref="N496">IFERROR(IF(INDEX('Disaggregation Records'!$F$69:$F$152,MATCH(RIGHT(L496,255),RIGHT('Disaggregation Records'!$D$69:$D$152,255),0))="","",INDEX('Disaggregation Records'!$F$69:$F$152,MATCH(RIGHT(L496,255),RIGHT('Disaggregation Records'!$D$69:$D$152,255),0))),"")</f>
        <v/>
      </c>
      <c r="O496" s="201" t="str">
        <f t="array" ref="O496">IFERROR(IF(INDEX('Disaggregation Records'!$H$69:$H$152,MATCH(RIGHT(L496,255),RIGHT('Disaggregation Records'!$D$69:$D$152,255),0))="","",INDEX('Disaggregation Records'!$H$69:$H$152,MATCH(RIGHT(L496,255),RIGHT('Disaggregation Records'!$D$69:$D$152,255),0))),"")</f>
        <v/>
      </c>
      <c r="P496" s="201"/>
      <c r="Q496" s="253">
        <f t="shared" ref="Q496" si="665">Q494+1</f>
        <v>1187</v>
      </c>
    </row>
    <row r="497" spans="1:17" s="219" customFormat="1" ht="20.149999999999999" customHeight="1" x14ac:dyDescent="0.35">
      <c r="A497" s="201"/>
      <c r="B497" s="614"/>
      <c r="C497" s="616"/>
      <c r="D497" s="618"/>
      <c r="E497" s="618"/>
      <c r="F497" s="307"/>
      <c r="G497" s="620"/>
      <c r="H497" s="622"/>
      <c r="I497" s="624"/>
      <c r="J497" s="626"/>
      <c r="K497" s="201"/>
      <c r="L497" s="201"/>
      <c r="M497" s="201"/>
      <c r="N497" s="201"/>
      <c r="O497" s="201"/>
      <c r="P497" s="201"/>
      <c r="Q497" s="253"/>
    </row>
    <row r="498" spans="1:17" s="219" customFormat="1" ht="20.149999999999999" customHeight="1" x14ac:dyDescent="0.35">
      <c r="A498" s="201" t="str">
        <f t="shared" ref="A498" ca="1" si="666">INDIRECT("'update Helper'!C"&amp;Q498)</f>
        <v>a1V550000030FyLEAU</v>
      </c>
      <c r="B498" s="613">
        <v>10</v>
      </c>
      <c r="C498" s="615" t="str">
        <f>IFERROR(VLOOKUP(B498,'Outcome Indicators - Section C '!$A$9:$AC$70,29,FALSE),"")</f>
        <v/>
      </c>
      <c r="D498" s="617" t="str">
        <f>M498</f>
        <v/>
      </c>
      <c r="E498" s="617" t="str">
        <f>N498</f>
        <v/>
      </c>
      <c r="F498" s="396"/>
      <c r="G498" s="619" t="str">
        <f ca="1">IF(OR(INDIRECT("'update Helper'!E"&amp;Q498)="",F498&lt;&gt;0,F499&lt;&gt;0),IF(IFERROR((F498/F499),"")="","",(F498/F499)),INDIRECT("'update Helper'!E"&amp;Q498)/100)</f>
        <v/>
      </c>
      <c r="H498" s="621"/>
      <c r="I498" s="623"/>
      <c r="J498" s="625"/>
      <c r="K498" s="201">
        <f>IF(AND(EXACT(C498,C496),C496&lt;&gt;0),K496+1,0)</f>
        <v>91</v>
      </c>
      <c r="L498" s="201" t="str">
        <f>IF(C498&lt;&gt;"",C498&amp;"-"&amp;K498,"")</f>
        <v/>
      </c>
      <c r="M498" s="201" t="str">
        <f t="array" ref="M498">IFERROR(IF(INDEX('Disaggregation Records'!$E$69:$E$152,MATCH(RIGHT(L498,255),RIGHT('Disaggregation Records'!$D$69:$D$152,255),0))="","",INDEX('Disaggregation Records'!$E$69:$E$152,MATCH(RIGHT(L498,255),RIGHT('Disaggregation Records'!$D$69:$D$152,255),0))),"")</f>
        <v/>
      </c>
      <c r="N498" s="201" t="str">
        <f t="array" ref="N498">IFERROR(IF(INDEX('Disaggregation Records'!$F$69:$F$152,MATCH(RIGHT(L498,255),RIGHT('Disaggregation Records'!$D$69:$D$152,255),0))="","",INDEX('Disaggregation Records'!$F$69:$F$152,MATCH(RIGHT(L498,255),RIGHT('Disaggregation Records'!$D$69:$D$152,255),0))),"")</f>
        <v/>
      </c>
      <c r="O498" s="201" t="str">
        <f t="array" ref="O498">IFERROR(IF(INDEX('Disaggregation Records'!$H$69:$H$152,MATCH(RIGHT(L498,255),RIGHT('Disaggregation Records'!$D$69:$D$152,255),0))="","",INDEX('Disaggregation Records'!$H$69:$H$152,MATCH(RIGHT(L498,255),RIGHT('Disaggregation Records'!$D$69:$D$152,255),0))),"")</f>
        <v/>
      </c>
      <c r="P498" s="201"/>
      <c r="Q498" s="253">
        <f t="shared" ref="Q498" si="667">Q496+1</f>
        <v>1188</v>
      </c>
    </row>
    <row r="499" spans="1:17" s="219" customFormat="1" ht="20.149999999999999" customHeight="1" x14ac:dyDescent="0.35">
      <c r="A499" s="253"/>
      <c r="B499" s="614"/>
      <c r="C499" s="616"/>
      <c r="D499" s="618"/>
      <c r="E499" s="618"/>
      <c r="F499" s="307"/>
      <c r="G499" s="620"/>
      <c r="H499" s="622"/>
      <c r="I499" s="624"/>
      <c r="J499" s="626"/>
      <c r="K499" s="201"/>
      <c r="L499" s="201"/>
      <c r="M499" s="201"/>
      <c r="N499" s="201"/>
      <c r="O499" s="201"/>
      <c r="P499" s="201"/>
      <c r="Q499" s="253"/>
    </row>
    <row r="500" spans="1:17" s="219" customFormat="1" ht="20.149999999999999" customHeight="1" x14ac:dyDescent="0.35">
      <c r="A500" s="201" t="str">
        <f t="shared" ref="A500" ca="1" si="668">INDIRECT("'update Helper'!C"&amp;Q500)</f>
        <v>a1V550000030FyMEAU</v>
      </c>
      <c r="B500" s="613">
        <v>10</v>
      </c>
      <c r="C500" s="615" t="str">
        <f>IFERROR(VLOOKUP(B500,'Outcome Indicators - Section C '!$A$9:$AC$70,29,FALSE),"")</f>
        <v/>
      </c>
      <c r="D500" s="617" t="str">
        <f>M500</f>
        <v/>
      </c>
      <c r="E500" s="617" t="str">
        <f>N500</f>
        <v/>
      </c>
      <c r="F500" s="396"/>
      <c r="G500" s="619" t="str">
        <f ca="1">IF(OR(INDIRECT("'update Helper'!E"&amp;Q500)="",F500&lt;&gt;0,F501&lt;&gt;0),IF(IFERROR((F500/F501),"")="","",(F500/F501)),INDIRECT("'update Helper'!E"&amp;Q500)/100)</f>
        <v/>
      </c>
      <c r="H500" s="621"/>
      <c r="I500" s="623"/>
      <c r="J500" s="625"/>
      <c r="K500" s="201">
        <f>IF(AND(EXACT(C500,C498),C498&lt;&gt;0),K498+1,0)</f>
        <v>92</v>
      </c>
      <c r="L500" s="201" t="str">
        <f>IF(C500&lt;&gt;"",C500&amp;"-"&amp;K500,"")</f>
        <v/>
      </c>
      <c r="M500" s="201" t="str">
        <f t="array" ref="M500">IFERROR(IF(INDEX('Disaggregation Records'!$E$69:$E$152,MATCH(RIGHT(L500,255),RIGHT('Disaggregation Records'!$D$69:$D$152,255),0))="","",INDEX('Disaggregation Records'!$E$69:$E$152,MATCH(RIGHT(L500,255),RIGHT('Disaggregation Records'!$D$69:$D$152,255),0))),"")</f>
        <v/>
      </c>
      <c r="N500" s="201" t="str">
        <f t="array" ref="N500">IFERROR(IF(INDEX('Disaggregation Records'!$F$69:$F$152,MATCH(RIGHT(L500,255),RIGHT('Disaggregation Records'!$D$69:$D$152,255),0))="","",INDEX('Disaggregation Records'!$F$69:$F$152,MATCH(RIGHT(L500,255),RIGHT('Disaggregation Records'!$D$69:$D$152,255),0))),"")</f>
        <v/>
      </c>
      <c r="O500" s="201" t="str">
        <f t="array" ref="O500">IFERROR(IF(INDEX('Disaggregation Records'!$H$69:$H$152,MATCH(RIGHT(L500,255),RIGHT('Disaggregation Records'!$D$69:$D$152,255),0))="","",INDEX('Disaggregation Records'!$H$69:$H$152,MATCH(RIGHT(L500,255),RIGHT('Disaggregation Records'!$D$69:$D$152,255),0))),"")</f>
        <v/>
      </c>
      <c r="P500" s="201"/>
      <c r="Q500" s="253">
        <f t="shared" ref="Q500" si="669">Q498+1</f>
        <v>1189</v>
      </c>
    </row>
    <row r="501" spans="1:17" s="219" customFormat="1" ht="20.149999999999999" customHeight="1" x14ac:dyDescent="0.35">
      <c r="A501" s="201"/>
      <c r="B501" s="614"/>
      <c r="C501" s="616"/>
      <c r="D501" s="618"/>
      <c r="E501" s="618"/>
      <c r="F501" s="307"/>
      <c r="G501" s="620"/>
      <c r="H501" s="622"/>
      <c r="I501" s="624"/>
      <c r="J501" s="626"/>
      <c r="K501" s="201"/>
      <c r="L501" s="201"/>
      <c r="M501" s="201"/>
      <c r="N501" s="201"/>
      <c r="O501" s="201"/>
      <c r="P501" s="201"/>
      <c r="Q501" s="253"/>
    </row>
    <row r="502" spans="1:17" s="219" customFormat="1" ht="20.149999999999999" customHeight="1" x14ac:dyDescent="0.35">
      <c r="A502" s="201" t="str">
        <f t="shared" ref="A502" ca="1" si="670">INDIRECT("'update Helper'!C"&amp;Q502)</f>
        <v>a1V550000030FyNEAU</v>
      </c>
      <c r="B502" s="613">
        <v>10</v>
      </c>
      <c r="C502" s="615" t="str">
        <f>IFERROR(VLOOKUP(B502,'Outcome Indicators - Section C '!$A$9:$AC$70,29,FALSE),"")</f>
        <v/>
      </c>
      <c r="D502" s="617" t="str">
        <f>M502</f>
        <v/>
      </c>
      <c r="E502" s="617" t="str">
        <f>N502</f>
        <v/>
      </c>
      <c r="F502" s="396"/>
      <c r="G502" s="619" t="str">
        <f ca="1">IF(OR(INDIRECT("'update Helper'!E"&amp;Q502)="",F502&lt;&gt;0,F503&lt;&gt;0),IF(IFERROR((F502/F503),"")="","",(F502/F503)),INDIRECT("'update Helper'!E"&amp;Q502)/100)</f>
        <v/>
      </c>
      <c r="H502" s="621"/>
      <c r="I502" s="623"/>
      <c r="J502" s="625"/>
      <c r="K502" s="201">
        <f>IF(AND(EXACT(C502,C500),C500&lt;&gt;0),K500+1,0)</f>
        <v>93</v>
      </c>
      <c r="L502" s="201" t="str">
        <f>IF(C502&lt;&gt;"",C502&amp;"-"&amp;K502,"")</f>
        <v/>
      </c>
      <c r="M502" s="201" t="str">
        <f t="array" ref="M502">IFERROR(IF(INDEX('Disaggregation Records'!$E$69:$E$152,MATCH(RIGHT(L502,255),RIGHT('Disaggregation Records'!$D$69:$D$152,255),0))="","",INDEX('Disaggregation Records'!$E$69:$E$152,MATCH(RIGHT(L502,255),RIGHT('Disaggregation Records'!$D$69:$D$152,255),0))),"")</f>
        <v/>
      </c>
      <c r="N502" s="201" t="str">
        <f t="array" ref="N502">IFERROR(IF(INDEX('Disaggregation Records'!$F$69:$F$152,MATCH(RIGHT(L502,255),RIGHT('Disaggregation Records'!$D$69:$D$152,255),0))="","",INDEX('Disaggregation Records'!$F$69:$F$152,MATCH(RIGHT(L502,255),RIGHT('Disaggregation Records'!$D$69:$D$152,255),0))),"")</f>
        <v/>
      </c>
      <c r="O502" s="201" t="str">
        <f t="array" ref="O502">IFERROR(IF(INDEX('Disaggregation Records'!$H$69:$H$152,MATCH(RIGHT(L502,255),RIGHT('Disaggregation Records'!$D$69:$D$152,255),0))="","",INDEX('Disaggregation Records'!$H$69:$H$152,MATCH(RIGHT(L502,255),RIGHT('Disaggregation Records'!$D$69:$D$152,255),0))),"")</f>
        <v/>
      </c>
      <c r="P502" s="201"/>
      <c r="Q502" s="253">
        <f t="shared" ref="Q502" si="671">Q500+1</f>
        <v>1190</v>
      </c>
    </row>
    <row r="503" spans="1:17" s="219" customFormat="1" ht="20.149999999999999" customHeight="1" x14ac:dyDescent="0.35">
      <c r="A503" s="253"/>
      <c r="B503" s="614"/>
      <c r="C503" s="616"/>
      <c r="D503" s="618"/>
      <c r="E503" s="618"/>
      <c r="F503" s="307"/>
      <c r="G503" s="620"/>
      <c r="H503" s="622"/>
      <c r="I503" s="624"/>
      <c r="J503" s="626"/>
      <c r="K503" s="201"/>
      <c r="L503" s="201"/>
      <c r="M503" s="201"/>
      <c r="N503" s="201"/>
      <c r="O503" s="201"/>
      <c r="P503" s="201"/>
      <c r="Q503" s="253"/>
    </row>
    <row r="504" spans="1:17" s="219" customFormat="1" ht="20.149999999999999" customHeight="1" x14ac:dyDescent="0.35">
      <c r="A504" s="201" t="str">
        <f t="shared" ref="A504" ca="1" si="672">INDIRECT("'update Helper'!C"&amp;Q504)</f>
        <v>a1V550000030FyOEAU</v>
      </c>
      <c r="B504" s="613">
        <v>10</v>
      </c>
      <c r="C504" s="615" t="str">
        <f>IFERROR(VLOOKUP(B504,'Outcome Indicators - Section C '!$A$9:$AC$70,29,FALSE),"")</f>
        <v/>
      </c>
      <c r="D504" s="617" t="str">
        <f>M504</f>
        <v/>
      </c>
      <c r="E504" s="617" t="str">
        <f>N504</f>
        <v/>
      </c>
      <c r="F504" s="396"/>
      <c r="G504" s="619" t="str">
        <f ca="1">IF(OR(INDIRECT("'update Helper'!E"&amp;Q504)="",F504&lt;&gt;0,F505&lt;&gt;0),IF(IFERROR((F504/F505),"")="","",(F504/F505)),INDIRECT("'update Helper'!E"&amp;Q504)/100)</f>
        <v/>
      </c>
      <c r="H504" s="621"/>
      <c r="I504" s="623"/>
      <c r="J504" s="625"/>
      <c r="K504" s="201">
        <f>IF(AND(EXACT(C504,C502),C502&lt;&gt;0),K502+1,0)</f>
        <v>94</v>
      </c>
      <c r="L504" s="201" t="str">
        <f>IF(C504&lt;&gt;"",C504&amp;"-"&amp;K504,"")</f>
        <v/>
      </c>
      <c r="M504" s="201" t="str">
        <f t="array" ref="M504">IFERROR(IF(INDEX('Disaggregation Records'!$E$69:$E$152,MATCH(RIGHT(L504,255),RIGHT('Disaggregation Records'!$D$69:$D$152,255),0))="","",INDEX('Disaggregation Records'!$E$69:$E$152,MATCH(RIGHT(L504,255),RIGHT('Disaggregation Records'!$D$69:$D$152,255),0))),"")</f>
        <v/>
      </c>
      <c r="N504" s="201" t="str">
        <f t="array" ref="N504">IFERROR(IF(INDEX('Disaggregation Records'!$F$69:$F$152,MATCH(RIGHT(L504,255),RIGHT('Disaggregation Records'!$D$69:$D$152,255),0))="","",INDEX('Disaggregation Records'!$F$69:$F$152,MATCH(RIGHT(L504,255),RIGHT('Disaggregation Records'!$D$69:$D$152,255),0))),"")</f>
        <v/>
      </c>
      <c r="O504" s="201" t="str">
        <f t="array" ref="O504">IFERROR(IF(INDEX('Disaggregation Records'!$H$69:$H$152,MATCH(RIGHT(L504,255),RIGHT('Disaggregation Records'!$D$69:$D$152,255),0))="","",INDEX('Disaggregation Records'!$H$69:$H$152,MATCH(RIGHT(L504,255),RIGHT('Disaggregation Records'!$D$69:$D$152,255),0))),"")</f>
        <v/>
      </c>
      <c r="P504" s="201"/>
      <c r="Q504" s="253">
        <f t="shared" ref="Q504" si="673">Q502+1</f>
        <v>1191</v>
      </c>
    </row>
    <row r="505" spans="1:17" s="219" customFormat="1" ht="20.149999999999999" customHeight="1" x14ac:dyDescent="0.35">
      <c r="A505" s="201"/>
      <c r="B505" s="614"/>
      <c r="C505" s="616"/>
      <c r="D505" s="618"/>
      <c r="E505" s="618"/>
      <c r="F505" s="307"/>
      <c r="G505" s="620"/>
      <c r="H505" s="622"/>
      <c r="I505" s="624"/>
      <c r="J505" s="626"/>
      <c r="K505" s="201"/>
      <c r="L505" s="201"/>
      <c r="M505" s="201"/>
      <c r="N505" s="201"/>
      <c r="O505" s="201"/>
      <c r="P505" s="201"/>
      <c r="Q505" s="253"/>
    </row>
    <row r="506" spans="1:17" s="219" customFormat="1" ht="20.149999999999999" customHeight="1" x14ac:dyDescent="0.35">
      <c r="A506" s="201" t="str">
        <f t="shared" ref="A506" ca="1" si="674">INDIRECT("'update Helper'!C"&amp;Q506)</f>
        <v>a1V550000030FyPEAU</v>
      </c>
      <c r="B506" s="613">
        <v>10</v>
      </c>
      <c r="C506" s="615" t="str">
        <f>IFERROR(VLOOKUP(B506,'Outcome Indicators - Section C '!$A$9:$AC$70,29,FALSE),"")</f>
        <v/>
      </c>
      <c r="D506" s="617" t="str">
        <f>M506</f>
        <v/>
      </c>
      <c r="E506" s="617" t="str">
        <f>N506</f>
        <v/>
      </c>
      <c r="F506" s="396"/>
      <c r="G506" s="619" t="str">
        <f ca="1">IF(OR(INDIRECT("'update Helper'!E"&amp;Q506)="",F506&lt;&gt;0,F507&lt;&gt;0),IF(IFERROR((F506/F507),"")="","",(F506/F507)),INDIRECT("'update Helper'!E"&amp;Q506)/100)</f>
        <v/>
      </c>
      <c r="H506" s="621"/>
      <c r="I506" s="623"/>
      <c r="J506" s="625"/>
      <c r="K506" s="201">
        <f>IF(AND(EXACT(C506,C504),C504&lt;&gt;0),K504+1,0)</f>
        <v>95</v>
      </c>
      <c r="L506" s="201" t="str">
        <f>IF(C506&lt;&gt;"",C506&amp;"-"&amp;K506,"")</f>
        <v/>
      </c>
      <c r="M506" s="201" t="str">
        <f t="array" ref="M506">IFERROR(IF(INDEX('Disaggregation Records'!$E$69:$E$152,MATCH(RIGHT(L506,255),RIGHT('Disaggregation Records'!$D$69:$D$152,255),0))="","",INDEX('Disaggregation Records'!$E$69:$E$152,MATCH(RIGHT(L506,255),RIGHT('Disaggregation Records'!$D$69:$D$152,255),0))),"")</f>
        <v/>
      </c>
      <c r="N506" s="201" t="str">
        <f t="array" ref="N506">IFERROR(IF(INDEX('Disaggregation Records'!$F$69:$F$152,MATCH(RIGHT(L506,255),RIGHT('Disaggregation Records'!$D$69:$D$152,255),0))="","",INDEX('Disaggregation Records'!$F$69:$F$152,MATCH(RIGHT(L506,255),RIGHT('Disaggregation Records'!$D$69:$D$152,255),0))),"")</f>
        <v/>
      </c>
      <c r="O506" s="201" t="str">
        <f t="array" ref="O506">IFERROR(IF(INDEX('Disaggregation Records'!$H$69:$H$152,MATCH(RIGHT(L506,255),RIGHT('Disaggregation Records'!$D$69:$D$152,255),0))="","",INDEX('Disaggregation Records'!$H$69:$H$152,MATCH(RIGHT(L506,255),RIGHT('Disaggregation Records'!$D$69:$D$152,255),0))),"")</f>
        <v/>
      </c>
      <c r="P506" s="201"/>
      <c r="Q506" s="253">
        <f t="shared" ref="Q506" si="675">Q504+1</f>
        <v>1192</v>
      </c>
    </row>
    <row r="507" spans="1:17" s="219" customFormat="1" ht="20.149999999999999" customHeight="1" x14ac:dyDescent="0.35">
      <c r="A507" s="253"/>
      <c r="B507" s="614"/>
      <c r="C507" s="616"/>
      <c r="D507" s="618"/>
      <c r="E507" s="618"/>
      <c r="F507" s="307"/>
      <c r="G507" s="620"/>
      <c r="H507" s="622"/>
      <c r="I507" s="624"/>
      <c r="J507" s="626"/>
      <c r="K507" s="201"/>
      <c r="L507" s="201"/>
      <c r="M507" s="201"/>
      <c r="N507" s="201"/>
      <c r="O507" s="201"/>
      <c r="P507" s="201"/>
      <c r="Q507" s="253"/>
    </row>
    <row r="508" spans="1:17" s="219" customFormat="1" ht="20.149999999999999" customHeight="1" x14ac:dyDescent="0.35">
      <c r="A508" s="201" t="str">
        <f t="shared" ref="A508" ca="1" si="676">INDIRECT("'update Helper'!C"&amp;Q508)</f>
        <v>a1V550000030FyQEAU</v>
      </c>
      <c r="B508" s="613">
        <v>10</v>
      </c>
      <c r="C508" s="615" t="str">
        <f>IFERROR(VLOOKUP(B508,'Outcome Indicators - Section C '!$A$9:$AC$70,29,FALSE),"")</f>
        <v/>
      </c>
      <c r="D508" s="617" t="str">
        <f>M508</f>
        <v/>
      </c>
      <c r="E508" s="617" t="str">
        <f>N508</f>
        <v/>
      </c>
      <c r="F508" s="396"/>
      <c r="G508" s="619" t="str">
        <f ca="1">IF(OR(INDIRECT("'update Helper'!E"&amp;Q508)="",F508&lt;&gt;0,F509&lt;&gt;0),IF(IFERROR((F508/F509),"")="","",(F508/F509)),INDIRECT("'update Helper'!E"&amp;Q508)/100)</f>
        <v/>
      </c>
      <c r="H508" s="621"/>
      <c r="I508" s="623"/>
      <c r="J508" s="625"/>
      <c r="K508" s="201">
        <f>IF(AND(EXACT(C508,C506),C506&lt;&gt;0),K506+1,0)</f>
        <v>96</v>
      </c>
      <c r="L508" s="201" t="str">
        <f>IF(C508&lt;&gt;"",C508&amp;"-"&amp;K508,"")</f>
        <v/>
      </c>
      <c r="M508" s="201" t="str">
        <f t="array" ref="M508">IFERROR(IF(INDEX('Disaggregation Records'!$E$69:$E$152,MATCH(RIGHT(L508,255),RIGHT('Disaggregation Records'!$D$69:$D$152,255),0))="","",INDEX('Disaggregation Records'!$E$69:$E$152,MATCH(RIGHT(L508,255),RIGHT('Disaggregation Records'!$D$69:$D$152,255),0))),"")</f>
        <v/>
      </c>
      <c r="N508" s="201" t="str">
        <f t="array" ref="N508">IFERROR(IF(INDEX('Disaggregation Records'!$F$69:$F$152,MATCH(RIGHT(L508,255),RIGHT('Disaggregation Records'!$D$69:$D$152,255),0))="","",INDEX('Disaggregation Records'!$F$69:$F$152,MATCH(RIGHT(L508,255),RIGHT('Disaggregation Records'!$D$69:$D$152,255),0))),"")</f>
        <v/>
      </c>
      <c r="O508" s="201" t="str">
        <f t="array" ref="O508">IFERROR(IF(INDEX('Disaggregation Records'!$H$69:$H$152,MATCH(RIGHT(L508,255),RIGHT('Disaggregation Records'!$D$69:$D$152,255),0))="","",INDEX('Disaggregation Records'!$H$69:$H$152,MATCH(RIGHT(L508,255),RIGHT('Disaggregation Records'!$D$69:$D$152,255),0))),"")</f>
        <v/>
      </c>
      <c r="P508" s="201"/>
      <c r="Q508" s="253">
        <f t="shared" ref="Q508" si="677">Q506+1</f>
        <v>1193</v>
      </c>
    </row>
    <row r="509" spans="1:17" s="219" customFormat="1" ht="20.149999999999999" customHeight="1" x14ac:dyDescent="0.35">
      <c r="A509" s="201"/>
      <c r="B509" s="614"/>
      <c r="C509" s="616"/>
      <c r="D509" s="618"/>
      <c r="E509" s="618"/>
      <c r="F509" s="307"/>
      <c r="G509" s="620"/>
      <c r="H509" s="622"/>
      <c r="I509" s="624"/>
      <c r="J509" s="626"/>
      <c r="K509" s="201"/>
      <c r="L509" s="201"/>
      <c r="M509" s="201"/>
      <c r="N509" s="201"/>
      <c r="O509" s="201"/>
      <c r="P509" s="201"/>
      <c r="Q509" s="253"/>
    </row>
    <row r="510" spans="1:17" s="219" customFormat="1" ht="20.149999999999999" customHeight="1" x14ac:dyDescent="0.35">
      <c r="A510" s="201" t="str">
        <f t="shared" ref="A510" ca="1" si="678">INDIRECT("'update Helper'!C"&amp;Q510)</f>
        <v>a1V550000030FyREAU</v>
      </c>
      <c r="B510" s="613">
        <v>10</v>
      </c>
      <c r="C510" s="615" t="str">
        <f>IFERROR(VLOOKUP(B510,'Outcome Indicators - Section C '!$A$9:$AC$70,29,FALSE),"")</f>
        <v/>
      </c>
      <c r="D510" s="617" t="str">
        <f>M510</f>
        <v/>
      </c>
      <c r="E510" s="617" t="str">
        <f>N510</f>
        <v/>
      </c>
      <c r="F510" s="396"/>
      <c r="G510" s="619" t="str">
        <f ca="1">IF(OR(INDIRECT("'update Helper'!E"&amp;Q510)="",F510&lt;&gt;0,F511&lt;&gt;0),IF(IFERROR((F510/F511),"")="","",(F510/F511)),INDIRECT("'update Helper'!E"&amp;Q510)/100)</f>
        <v/>
      </c>
      <c r="H510" s="621"/>
      <c r="I510" s="623"/>
      <c r="J510" s="625"/>
      <c r="K510" s="201">
        <f>IF(AND(EXACT(C510,C508),C508&lt;&gt;0),K508+1,0)</f>
        <v>97</v>
      </c>
      <c r="L510" s="201" t="str">
        <f>IF(C510&lt;&gt;"",C510&amp;"-"&amp;K510,"")</f>
        <v/>
      </c>
      <c r="M510" s="201" t="str">
        <f t="array" ref="M510">IFERROR(IF(INDEX('Disaggregation Records'!$E$69:$E$152,MATCH(RIGHT(L510,255),RIGHT('Disaggregation Records'!$D$69:$D$152,255),0))="","",INDEX('Disaggregation Records'!$E$69:$E$152,MATCH(RIGHT(L510,255),RIGHT('Disaggregation Records'!$D$69:$D$152,255),0))),"")</f>
        <v/>
      </c>
      <c r="N510" s="201" t="str">
        <f t="array" ref="N510">IFERROR(IF(INDEX('Disaggregation Records'!$F$69:$F$152,MATCH(RIGHT(L510,255),RIGHT('Disaggregation Records'!$D$69:$D$152,255),0))="","",INDEX('Disaggregation Records'!$F$69:$F$152,MATCH(RIGHT(L510,255),RIGHT('Disaggregation Records'!$D$69:$D$152,255),0))),"")</f>
        <v/>
      </c>
      <c r="O510" s="201" t="str">
        <f t="array" ref="O510">IFERROR(IF(INDEX('Disaggregation Records'!$H$69:$H$152,MATCH(RIGHT(L510,255),RIGHT('Disaggregation Records'!$D$69:$D$152,255),0))="","",INDEX('Disaggregation Records'!$H$69:$H$152,MATCH(RIGHT(L510,255),RIGHT('Disaggregation Records'!$D$69:$D$152,255),0))),"")</f>
        <v/>
      </c>
      <c r="P510" s="201"/>
      <c r="Q510" s="253">
        <f t="shared" ref="Q510" si="679">Q508+1</f>
        <v>1194</v>
      </c>
    </row>
    <row r="511" spans="1:17" s="219" customFormat="1" ht="20.149999999999999" customHeight="1" x14ac:dyDescent="0.35">
      <c r="A511" s="253"/>
      <c r="B511" s="614"/>
      <c r="C511" s="616"/>
      <c r="D511" s="618"/>
      <c r="E511" s="618"/>
      <c r="F511" s="307"/>
      <c r="G511" s="620"/>
      <c r="H511" s="622"/>
      <c r="I511" s="624"/>
      <c r="J511" s="626"/>
      <c r="K511" s="201"/>
      <c r="L511" s="201"/>
      <c r="M511" s="201"/>
      <c r="N511" s="201"/>
      <c r="O511" s="201"/>
      <c r="P511" s="201"/>
      <c r="Q511" s="253"/>
    </row>
    <row r="512" spans="1:17" s="219" customFormat="1" ht="20.149999999999999" customHeight="1" x14ac:dyDescent="0.35">
      <c r="A512" s="201" t="str">
        <f t="shared" ref="A512" ca="1" si="680">INDIRECT("'update Helper'!C"&amp;Q512)</f>
        <v>a1V550000030FySEAU</v>
      </c>
      <c r="B512" s="613">
        <v>10</v>
      </c>
      <c r="C512" s="615" t="str">
        <f>IFERROR(VLOOKUP(B512,'Outcome Indicators - Section C '!$A$9:$AC$70,29,FALSE),"")</f>
        <v/>
      </c>
      <c r="D512" s="617" t="str">
        <f>M512</f>
        <v/>
      </c>
      <c r="E512" s="617" t="str">
        <f>N512</f>
        <v/>
      </c>
      <c r="F512" s="396"/>
      <c r="G512" s="619" t="str">
        <f ca="1">IF(OR(INDIRECT("'update Helper'!E"&amp;Q512)="",F512&lt;&gt;0,F513&lt;&gt;0),IF(IFERROR((F512/F513),"")="","",(F512/F513)),INDIRECT("'update Helper'!E"&amp;Q512)/100)</f>
        <v/>
      </c>
      <c r="H512" s="621"/>
      <c r="I512" s="623"/>
      <c r="J512" s="625"/>
      <c r="K512" s="201">
        <f>IF(AND(EXACT(C512,C510),C510&lt;&gt;0),K510+1,0)</f>
        <v>98</v>
      </c>
      <c r="L512" s="201" t="str">
        <f>IF(C512&lt;&gt;"",C512&amp;"-"&amp;K512,"")</f>
        <v/>
      </c>
      <c r="M512" s="201" t="str">
        <f t="array" ref="M512">IFERROR(IF(INDEX('Disaggregation Records'!$E$69:$E$152,MATCH(RIGHT(L512,255),RIGHT('Disaggregation Records'!$D$69:$D$152,255),0))="","",INDEX('Disaggregation Records'!$E$69:$E$152,MATCH(RIGHT(L512,255),RIGHT('Disaggregation Records'!$D$69:$D$152,255),0))),"")</f>
        <v/>
      </c>
      <c r="N512" s="201" t="str">
        <f t="array" ref="N512">IFERROR(IF(INDEX('Disaggregation Records'!$F$69:$F$152,MATCH(RIGHT(L512,255),RIGHT('Disaggregation Records'!$D$69:$D$152,255),0))="","",INDEX('Disaggregation Records'!$F$69:$F$152,MATCH(RIGHT(L512,255),RIGHT('Disaggregation Records'!$D$69:$D$152,255),0))),"")</f>
        <v/>
      </c>
      <c r="O512" s="201" t="str">
        <f t="array" ref="O512">IFERROR(IF(INDEX('Disaggregation Records'!$H$69:$H$152,MATCH(RIGHT(L512,255),RIGHT('Disaggregation Records'!$D$69:$D$152,255),0))="","",INDEX('Disaggregation Records'!$H$69:$H$152,MATCH(RIGHT(L512,255),RIGHT('Disaggregation Records'!$D$69:$D$152,255),0))),"")</f>
        <v/>
      </c>
      <c r="P512" s="201"/>
      <c r="Q512" s="253">
        <f t="shared" ref="Q512" si="681">Q510+1</f>
        <v>1195</v>
      </c>
    </row>
    <row r="513" spans="1:17" s="219" customFormat="1" ht="20.149999999999999" customHeight="1" x14ac:dyDescent="0.35">
      <c r="A513" s="201"/>
      <c r="B513" s="614"/>
      <c r="C513" s="616"/>
      <c r="D513" s="618"/>
      <c r="E513" s="618"/>
      <c r="F513" s="307"/>
      <c r="G513" s="620"/>
      <c r="H513" s="622"/>
      <c r="I513" s="624"/>
      <c r="J513" s="626"/>
      <c r="K513" s="201"/>
      <c r="L513" s="201"/>
      <c r="M513" s="201"/>
      <c r="N513" s="201"/>
      <c r="O513" s="201"/>
      <c r="P513" s="201"/>
      <c r="Q513" s="253"/>
    </row>
    <row r="514" spans="1:17" s="219" customFormat="1" ht="20.149999999999999" customHeight="1" x14ac:dyDescent="0.35">
      <c r="A514" s="201" t="str">
        <f t="shared" ref="A514" ca="1" si="682">INDIRECT("'update Helper'!C"&amp;Q514)</f>
        <v>a1V550000030FyTEAU</v>
      </c>
      <c r="B514" s="613">
        <v>10</v>
      </c>
      <c r="C514" s="615" t="str">
        <f>IFERROR(VLOOKUP(B514,'Outcome Indicators - Section C '!$A$9:$AC$70,29,FALSE),"")</f>
        <v/>
      </c>
      <c r="D514" s="617" t="str">
        <f>M514</f>
        <v/>
      </c>
      <c r="E514" s="617" t="str">
        <f>N514</f>
        <v/>
      </c>
      <c r="F514" s="396"/>
      <c r="G514" s="619" t="str">
        <f ca="1">IF(OR(INDIRECT("'update Helper'!E"&amp;Q514)="",F514&lt;&gt;0,F515&lt;&gt;0),IF(IFERROR((F514/F515),"")="","",(F514/F515)),INDIRECT("'update Helper'!E"&amp;Q514)/100)</f>
        <v/>
      </c>
      <c r="H514" s="621"/>
      <c r="I514" s="623"/>
      <c r="J514" s="625"/>
      <c r="K514" s="201">
        <f>IF(AND(EXACT(C514,C512),C512&lt;&gt;0),K512+1,0)</f>
        <v>99</v>
      </c>
      <c r="L514" s="201" t="str">
        <f>IF(C514&lt;&gt;"",C514&amp;"-"&amp;K514,"")</f>
        <v/>
      </c>
      <c r="M514" s="201" t="str">
        <f t="array" ref="M514">IFERROR(IF(INDEX('Disaggregation Records'!$E$69:$E$152,MATCH(RIGHT(L514,255),RIGHT('Disaggregation Records'!$D$69:$D$152,255),0))="","",INDEX('Disaggregation Records'!$E$69:$E$152,MATCH(RIGHT(L514,255),RIGHT('Disaggregation Records'!$D$69:$D$152,255),0))),"")</f>
        <v/>
      </c>
      <c r="N514" s="201" t="str">
        <f t="array" ref="N514">IFERROR(IF(INDEX('Disaggregation Records'!$F$69:$F$152,MATCH(RIGHT(L514,255),RIGHT('Disaggregation Records'!$D$69:$D$152,255),0))="","",INDEX('Disaggregation Records'!$F$69:$F$152,MATCH(RIGHT(L514,255),RIGHT('Disaggregation Records'!$D$69:$D$152,255),0))),"")</f>
        <v/>
      </c>
      <c r="O514" s="201" t="str">
        <f t="array" ref="O514">IFERROR(IF(INDEX('Disaggregation Records'!$H$69:$H$152,MATCH(RIGHT(L514,255),RIGHT('Disaggregation Records'!$D$69:$D$152,255),0))="","",INDEX('Disaggregation Records'!$H$69:$H$152,MATCH(RIGHT(L514,255),RIGHT('Disaggregation Records'!$D$69:$D$152,255),0))),"")</f>
        <v/>
      </c>
      <c r="P514" s="201"/>
      <c r="Q514" s="253">
        <f t="shared" ref="Q514" si="683">Q512+1</f>
        <v>1196</v>
      </c>
    </row>
    <row r="515" spans="1:17" s="219" customFormat="1" ht="20.149999999999999" customHeight="1" x14ac:dyDescent="0.35">
      <c r="A515" s="253"/>
      <c r="B515" s="614"/>
      <c r="C515" s="616"/>
      <c r="D515" s="618"/>
      <c r="E515" s="618"/>
      <c r="F515" s="307"/>
      <c r="G515" s="620"/>
      <c r="H515" s="622"/>
      <c r="I515" s="624"/>
      <c r="J515" s="626"/>
      <c r="K515" s="201"/>
      <c r="L515" s="201"/>
      <c r="M515" s="201"/>
      <c r="N515" s="201"/>
      <c r="O515" s="201"/>
      <c r="P515" s="201"/>
      <c r="Q515" s="253"/>
    </row>
    <row r="516" spans="1:17" s="219" customFormat="1" ht="20.149999999999999" customHeight="1" x14ac:dyDescent="0.35">
      <c r="A516" s="201" t="str">
        <f t="shared" ref="A516" ca="1" si="684">INDIRECT("'update Helper'!C"&amp;Q516)</f>
        <v>a1V550000030FyUEAU</v>
      </c>
      <c r="B516" s="613">
        <v>11</v>
      </c>
      <c r="C516" s="615" t="str">
        <f>IFERROR(VLOOKUP(B516,'Outcome Indicators - Section C '!$A$9:$AC$70,29,FALSE),"")</f>
        <v/>
      </c>
      <c r="D516" s="617" t="str">
        <f>M516</f>
        <v/>
      </c>
      <c r="E516" s="617" t="str">
        <f>N516</f>
        <v/>
      </c>
      <c r="F516" s="396"/>
      <c r="G516" s="619" t="str">
        <f ca="1">IF(OR(INDIRECT("'update Helper'!E"&amp;Q516)="",F516&lt;&gt;0,F517&lt;&gt;0),IF(IFERROR((F516/F517),"")="","",(F516/F517)),INDIRECT("'update Helper'!E"&amp;Q516)/100)</f>
        <v/>
      </c>
      <c r="H516" s="621"/>
      <c r="I516" s="623"/>
      <c r="J516" s="625"/>
      <c r="K516" s="201">
        <f>IF(AND(EXACT(C516,C514),C514&lt;&gt;0),K514+1,0)</f>
        <v>100</v>
      </c>
      <c r="L516" s="201" t="str">
        <f>IF(C516&lt;&gt;"",C516&amp;"-"&amp;K516,"")</f>
        <v/>
      </c>
      <c r="M516" s="201" t="str">
        <f t="array" ref="M516">IFERROR(IF(INDEX('Disaggregation Records'!$E$69:$E$152,MATCH(RIGHT(L516,255),RIGHT('Disaggregation Records'!$D$69:$D$152,255),0))="","",INDEX('Disaggregation Records'!$E$69:$E$152,MATCH(RIGHT(L516,255),RIGHT('Disaggregation Records'!$D$69:$D$152,255),0))),"")</f>
        <v/>
      </c>
      <c r="N516" s="201" t="str">
        <f t="array" ref="N516">IFERROR(IF(INDEX('Disaggregation Records'!$F$69:$F$152,MATCH(RIGHT(L516,255),RIGHT('Disaggregation Records'!$D$69:$D$152,255),0))="","",INDEX('Disaggregation Records'!$F$69:$F$152,MATCH(RIGHT(L516,255),RIGHT('Disaggregation Records'!$D$69:$D$152,255),0))),"")</f>
        <v/>
      </c>
      <c r="O516" s="201" t="str">
        <f t="array" ref="O516">IFERROR(IF(INDEX('Disaggregation Records'!$H$69:$H$152,MATCH(RIGHT(L516,255),RIGHT('Disaggregation Records'!$D$69:$D$152,255),0))="","",INDEX('Disaggregation Records'!$H$69:$H$152,MATCH(RIGHT(L516,255),RIGHT('Disaggregation Records'!$D$69:$D$152,255),0))),"")</f>
        <v/>
      </c>
      <c r="P516" s="201"/>
      <c r="Q516" s="253">
        <f t="shared" ref="Q516" si="685">Q514+1</f>
        <v>1197</v>
      </c>
    </row>
    <row r="517" spans="1:17" s="219" customFormat="1" ht="20.149999999999999" customHeight="1" x14ac:dyDescent="0.35">
      <c r="A517" s="201"/>
      <c r="B517" s="614"/>
      <c r="C517" s="616"/>
      <c r="D517" s="618"/>
      <c r="E517" s="618"/>
      <c r="F517" s="307"/>
      <c r="G517" s="620"/>
      <c r="H517" s="622"/>
      <c r="I517" s="624"/>
      <c r="J517" s="626"/>
      <c r="K517" s="201"/>
      <c r="L517" s="201"/>
      <c r="M517" s="201"/>
      <c r="N517" s="201"/>
      <c r="O517" s="201"/>
      <c r="P517" s="201"/>
      <c r="Q517" s="253"/>
    </row>
    <row r="518" spans="1:17" s="219" customFormat="1" ht="20.149999999999999" customHeight="1" x14ac:dyDescent="0.35">
      <c r="A518" s="201" t="str">
        <f t="shared" ref="A518" ca="1" si="686">INDIRECT("'update Helper'!C"&amp;Q518)</f>
        <v>a1V550000030FyVEAU</v>
      </c>
      <c r="B518" s="613">
        <v>11</v>
      </c>
      <c r="C518" s="615" t="str">
        <f>IFERROR(VLOOKUP(B518,'Outcome Indicators - Section C '!$A$9:$AC$70,29,FALSE),"")</f>
        <v/>
      </c>
      <c r="D518" s="617" t="str">
        <f>M518</f>
        <v/>
      </c>
      <c r="E518" s="617" t="str">
        <f>N518</f>
        <v/>
      </c>
      <c r="F518" s="396"/>
      <c r="G518" s="619" t="str">
        <f ca="1">IF(OR(INDIRECT("'update Helper'!E"&amp;Q518)="",F518&lt;&gt;0,F519&lt;&gt;0),IF(IFERROR((F518/F519),"")="","",(F518/F519)),INDIRECT("'update Helper'!E"&amp;Q518)/100)</f>
        <v/>
      </c>
      <c r="H518" s="621"/>
      <c r="I518" s="623"/>
      <c r="J518" s="625"/>
      <c r="K518" s="201">
        <f>IF(AND(EXACT(C518,C516),C516&lt;&gt;0),K516+1,0)</f>
        <v>101</v>
      </c>
      <c r="L518" s="201" t="str">
        <f>IF(C518&lt;&gt;"",C518&amp;"-"&amp;K518,"")</f>
        <v/>
      </c>
      <c r="M518" s="201" t="str">
        <f t="array" ref="M518">IFERROR(IF(INDEX('Disaggregation Records'!$E$69:$E$152,MATCH(RIGHT(L518,255),RIGHT('Disaggregation Records'!$D$69:$D$152,255),0))="","",INDEX('Disaggregation Records'!$E$69:$E$152,MATCH(RIGHT(L518,255),RIGHT('Disaggregation Records'!$D$69:$D$152,255),0))),"")</f>
        <v/>
      </c>
      <c r="N518" s="201" t="str">
        <f t="array" ref="N518">IFERROR(IF(INDEX('Disaggregation Records'!$F$69:$F$152,MATCH(RIGHT(L518,255),RIGHT('Disaggregation Records'!$D$69:$D$152,255),0))="","",INDEX('Disaggregation Records'!$F$69:$F$152,MATCH(RIGHT(L518,255),RIGHT('Disaggregation Records'!$D$69:$D$152,255),0))),"")</f>
        <v/>
      </c>
      <c r="O518" s="201" t="str">
        <f t="array" ref="O518">IFERROR(IF(INDEX('Disaggregation Records'!$H$69:$H$152,MATCH(RIGHT(L518,255),RIGHT('Disaggregation Records'!$D$69:$D$152,255),0))="","",INDEX('Disaggregation Records'!$H$69:$H$152,MATCH(RIGHT(L518,255),RIGHT('Disaggregation Records'!$D$69:$D$152,255),0))),"")</f>
        <v/>
      </c>
      <c r="P518" s="201"/>
      <c r="Q518" s="253">
        <f t="shared" ref="Q518" si="687">Q516+1</f>
        <v>1198</v>
      </c>
    </row>
    <row r="519" spans="1:17" s="219" customFormat="1" ht="20.149999999999999" customHeight="1" x14ac:dyDescent="0.35">
      <c r="A519" s="253"/>
      <c r="B519" s="614"/>
      <c r="C519" s="616"/>
      <c r="D519" s="618"/>
      <c r="E519" s="618"/>
      <c r="F519" s="307"/>
      <c r="G519" s="620"/>
      <c r="H519" s="622"/>
      <c r="I519" s="624"/>
      <c r="J519" s="626"/>
      <c r="K519" s="201"/>
      <c r="L519" s="201"/>
      <c r="M519" s="201"/>
      <c r="N519" s="201"/>
      <c r="O519" s="201"/>
      <c r="P519" s="201"/>
      <c r="Q519" s="253"/>
    </row>
    <row r="520" spans="1:17" s="219" customFormat="1" ht="20.149999999999999" customHeight="1" x14ac:dyDescent="0.35">
      <c r="A520" s="201" t="str">
        <f t="shared" ref="A520" ca="1" si="688">INDIRECT("'update Helper'!C"&amp;Q520)</f>
        <v>a1V550000030FyWEAU</v>
      </c>
      <c r="B520" s="613">
        <v>11</v>
      </c>
      <c r="C520" s="615" t="str">
        <f>IFERROR(VLOOKUP(B520,'Outcome Indicators - Section C '!$A$9:$AC$70,29,FALSE),"")</f>
        <v/>
      </c>
      <c r="D520" s="617" t="str">
        <f>M520</f>
        <v/>
      </c>
      <c r="E520" s="617" t="str">
        <f>N520</f>
        <v/>
      </c>
      <c r="F520" s="396"/>
      <c r="G520" s="619" t="str">
        <f ca="1">IF(OR(INDIRECT("'update Helper'!E"&amp;Q520)="",F520&lt;&gt;0,F521&lt;&gt;0),IF(IFERROR((F520/F521),"")="","",(F520/F521)),INDIRECT("'update Helper'!E"&amp;Q520)/100)</f>
        <v/>
      </c>
      <c r="H520" s="621"/>
      <c r="I520" s="623"/>
      <c r="J520" s="625"/>
      <c r="K520" s="201">
        <f>IF(AND(EXACT(C520,C518),C518&lt;&gt;0),K518+1,0)</f>
        <v>102</v>
      </c>
      <c r="L520" s="201" t="str">
        <f>IF(C520&lt;&gt;"",C520&amp;"-"&amp;K520,"")</f>
        <v/>
      </c>
      <c r="M520" s="201" t="str">
        <f t="array" ref="M520">IFERROR(IF(INDEX('Disaggregation Records'!$E$69:$E$152,MATCH(RIGHT(L520,255),RIGHT('Disaggregation Records'!$D$69:$D$152,255),0))="","",INDEX('Disaggregation Records'!$E$69:$E$152,MATCH(RIGHT(L520,255),RIGHT('Disaggregation Records'!$D$69:$D$152,255),0))),"")</f>
        <v/>
      </c>
      <c r="N520" s="201" t="str">
        <f t="array" ref="N520">IFERROR(IF(INDEX('Disaggregation Records'!$F$69:$F$152,MATCH(RIGHT(L520,255),RIGHT('Disaggregation Records'!$D$69:$D$152,255),0))="","",INDEX('Disaggregation Records'!$F$69:$F$152,MATCH(RIGHT(L520,255),RIGHT('Disaggregation Records'!$D$69:$D$152,255),0))),"")</f>
        <v/>
      </c>
      <c r="O520" s="201" t="str">
        <f t="array" ref="O520">IFERROR(IF(INDEX('Disaggregation Records'!$H$69:$H$152,MATCH(RIGHT(L520,255),RIGHT('Disaggregation Records'!$D$69:$D$152,255),0))="","",INDEX('Disaggregation Records'!$H$69:$H$152,MATCH(RIGHT(L520,255),RIGHT('Disaggregation Records'!$D$69:$D$152,255),0))),"")</f>
        <v/>
      </c>
      <c r="P520" s="201"/>
      <c r="Q520" s="253">
        <f t="shared" ref="Q520" si="689">Q518+1</f>
        <v>1199</v>
      </c>
    </row>
    <row r="521" spans="1:17" s="219" customFormat="1" ht="20.149999999999999" customHeight="1" x14ac:dyDescent="0.35">
      <c r="A521" s="201"/>
      <c r="B521" s="614"/>
      <c r="C521" s="616"/>
      <c r="D521" s="618"/>
      <c r="E521" s="618"/>
      <c r="F521" s="307"/>
      <c r="G521" s="620"/>
      <c r="H521" s="622"/>
      <c r="I521" s="624"/>
      <c r="J521" s="626"/>
      <c r="K521" s="201"/>
      <c r="L521" s="201"/>
      <c r="M521" s="201"/>
      <c r="N521" s="201"/>
      <c r="O521" s="201"/>
      <c r="P521" s="201"/>
      <c r="Q521" s="253"/>
    </row>
    <row r="522" spans="1:17" s="219" customFormat="1" ht="20.149999999999999" customHeight="1" x14ac:dyDescent="0.35">
      <c r="A522" s="201" t="str">
        <f t="shared" ref="A522" ca="1" si="690">INDIRECT("'update Helper'!C"&amp;Q522)</f>
        <v>a1V550000030FyXEAU</v>
      </c>
      <c r="B522" s="613">
        <v>11</v>
      </c>
      <c r="C522" s="615" t="str">
        <f>IFERROR(VLOOKUP(B522,'Outcome Indicators - Section C '!$A$9:$AC$70,29,FALSE),"")</f>
        <v/>
      </c>
      <c r="D522" s="617" t="str">
        <f>M522</f>
        <v/>
      </c>
      <c r="E522" s="617" t="str">
        <f>N522</f>
        <v/>
      </c>
      <c r="F522" s="396"/>
      <c r="G522" s="619" t="str">
        <f ca="1">IF(OR(INDIRECT("'update Helper'!E"&amp;Q522)="",F522&lt;&gt;0,F523&lt;&gt;0),IF(IFERROR((F522/F523),"")="","",(F522/F523)),INDIRECT("'update Helper'!E"&amp;Q522)/100)</f>
        <v/>
      </c>
      <c r="H522" s="621"/>
      <c r="I522" s="623"/>
      <c r="J522" s="625"/>
      <c r="K522" s="201">
        <f>IF(AND(EXACT(C522,C520),C520&lt;&gt;0),K520+1,0)</f>
        <v>103</v>
      </c>
      <c r="L522" s="201" t="str">
        <f>IF(C522&lt;&gt;"",C522&amp;"-"&amp;K522,"")</f>
        <v/>
      </c>
      <c r="M522" s="201" t="str">
        <f t="array" ref="M522">IFERROR(IF(INDEX('Disaggregation Records'!$E$69:$E$152,MATCH(RIGHT(L522,255),RIGHT('Disaggregation Records'!$D$69:$D$152,255),0))="","",INDEX('Disaggregation Records'!$E$69:$E$152,MATCH(RIGHT(L522,255),RIGHT('Disaggregation Records'!$D$69:$D$152,255),0))),"")</f>
        <v/>
      </c>
      <c r="N522" s="201" t="str">
        <f t="array" ref="N522">IFERROR(IF(INDEX('Disaggregation Records'!$F$69:$F$152,MATCH(RIGHT(L522,255),RIGHT('Disaggregation Records'!$D$69:$D$152,255),0))="","",INDEX('Disaggregation Records'!$F$69:$F$152,MATCH(RIGHT(L522,255),RIGHT('Disaggregation Records'!$D$69:$D$152,255),0))),"")</f>
        <v/>
      </c>
      <c r="O522" s="201" t="str">
        <f t="array" ref="O522">IFERROR(IF(INDEX('Disaggregation Records'!$H$69:$H$152,MATCH(RIGHT(L522,255),RIGHT('Disaggregation Records'!$D$69:$D$152,255),0))="","",INDEX('Disaggregation Records'!$H$69:$H$152,MATCH(RIGHT(L522,255),RIGHT('Disaggregation Records'!$D$69:$D$152,255),0))),"")</f>
        <v/>
      </c>
      <c r="P522" s="201"/>
      <c r="Q522" s="253">
        <f t="shared" ref="Q522" si="691">Q520+1</f>
        <v>1200</v>
      </c>
    </row>
    <row r="523" spans="1:17" s="219" customFormat="1" ht="20.149999999999999" customHeight="1" x14ac:dyDescent="0.35">
      <c r="A523" s="253"/>
      <c r="B523" s="614"/>
      <c r="C523" s="616"/>
      <c r="D523" s="618"/>
      <c r="E523" s="618"/>
      <c r="F523" s="307"/>
      <c r="G523" s="620"/>
      <c r="H523" s="622"/>
      <c r="I523" s="624"/>
      <c r="J523" s="626"/>
      <c r="K523" s="201"/>
      <c r="L523" s="201"/>
      <c r="M523" s="201"/>
      <c r="N523" s="201"/>
      <c r="O523" s="201"/>
      <c r="P523" s="201"/>
      <c r="Q523" s="253"/>
    </row>
    <row r="524" spans="1:17" s="219" customFormat="1" ht="20.149999999999999" customHeight="1" x14ac:dyDescent="0.35">
      <c r="A524" s="201" t="str">
        <f t="shared" ref="A524" ca="1" si="692">INDIRECT("'update Helper'!C"&amp;Q524)</f>
        <v>a1V550000030FyYEAU</v>
      </c>
      <c r="B524" s="613">
        <v>11</v>
      </c>
      <c r="C524" s="615" t="str">
        <f>IFERROR(VLOOKUP(B524,'Outcome Indicators - Section C '!$A$9:$AC$70,29,FALSE),"")</f>
        <v/>
      </c>
      <c r="D524" s="617" t="str">
        <f>M524</f>
        <v/>
      </c>
      <c r="E524" s="617" t="str">
        <f>N524</f>
        <v/>
      </c>
      <c r="F524" s="396"/>
      <c r="G524" s="619" t="str">
        <f ca="1">IF(OR(INDIRECT("'update Helper'!E"&amp;Q524)="",F524&lt;&gt;0,F525&lt;&gt;0),IF(IFERROR((F524/F525),"")="","",(F524/F525)),INDIRECT("'update Helper'!E"&amp;Q524)/100)</f>
        <v/>
      </c>
      <c r="H524" s="621"/>
      <c r="I524" s="623"/>
      <c r="J524" s="625"/>
      <c r="K524" s="201">
        <f>IF(AND(EXACT(C524,C522),C522&lt;&gt;0),K522+1,0)</f>
        <v>104</v>
      </c>
      <c r="L524" s="201" t="str">
        <f>IF(C524&lt;&gt;"",C524&amp;"-"&amp;K524,"")</f>
        <v/>
      </c>
      <c r="M524" s="201" t="str">
        <f t="array" ref="M524">IFERROR(IF(INDEX('Disaggregation Records'!$E$69:$E$152,MATCH(RIGHT(L524,255),RIGHT('Disaggregation Records'!$D$69:$D$152,255),0))="","",INDEX('Disaggregation Records'!$E$69:$E$152,MATCH(RIGHT(L524,255),RIGHT('Disaggregation Records'!$D$69:$D$152,255),0))),"")</f>
        <v/>
      </c>
      <c r="N524" s="201" t="str">
        <f t="array" ref="N524">IFERROR(IF(INDEX('Disaggregation Records'!$F$69:$F$152,MATCH(RIGHT(L524,255),RIGHT('Disaggregation Records'!$D$69:$D$152,255),0))="","",INDEX('Disaggregation Records'!$F$69:$F$152,MATCH(RIGHT(L524,255),RIGHT('Disaggregation Records'!$D$69:$D$152,255),0))),"")</f>
        <v/>
      </c>
      <c r="O524" s="201" t="str">
        <f t="array" ref="O524">IFERROR(IF(INDEX('Disaggregation Records'!$H$69:$H$152,MATCH(RIGHT(L524,255),RIGHT('Disaggregation Records'!$D$69:$D$152,255),0))="","",INDEX('Disaggregation Records'!$H$69:$H$152,MATCH(RIGHT(L524,255),RIGHT('Disaggregation Records'!$D$69:$D$152,255),0))),"")</f>
        <v/>
      </c>
      <c r="P524" s="201"/>
      <c r="Q524" s="253">
        <f t="shared" ref="Q524" si="693">Q522+1</f>
        <v>1201</v>
      </c>
    </row>
    <row r="525" spans="1:17" s="219" customFormat="1" ht="20.149999999999999" customHeight="1" x14ac:dyDescent="0.35">
      <c r="A525" s="201"/>
      <c r="B525" s="614"/>
      <c r="C525" s="616"/>
      <c r="D525" s="618"/>
      <c r="E525" s="618"/>
      <c r="F525" s="307"/>
      <c r="G525" s="620"/>
      <c r="H525" s="622"/>
      <c r="I525" s="624"/>
      <c r="J525" s="626"/>
      <c r="K525" s="201"/>
      <c r="L525" s="201"/>
      <c r="M525" s="201"/>
      <c r="N525" s="201"/>
      <c r="O525" s="201"/>
      <c r="P525" s="201"/>
      <c r="Q525" s="253"/>
    </row>
    <row r="526" spans="1:17" s="219" customFormat="1" ht="20.149999999999999" customHeight="1" x14ac:dyDescent="0.35">
      <c r="A526" s="201" t="str">
        <f t="shared" ref="A526" ca="1" si="694">INDIRECT("'update Helper'!C"&amp;Q526)</f>
        <v>a1V550000030FyZEAU</v>
      </c>
      <c r="B526" s="613">
        <v>11</v>
      </c>
      <c r="C526" s="615" t="str">
        <f>IFERROR(VLOOKUP(B526,'Outcome Indicators - Section C '!$A$9:$AC$70,29,FALSE),"")</f>
        <v/>
      </c>
      <c r="D526" s="617" t="str">
        <f>M526</f>
        <v/>
      </c>
      <c r="E526" s="617" t="str">
        <f>N526</f>
        <v/>
      </c>
      <c r="F526" s="396"/>
      <c r="G526" s="619" t="str">
        <f ca="1">IF(OR(INDIRECT("'update Helper'!E"&amp;Q526)="",F526&lt;&gt;0,F527&lt;&gt;0),IF(IFERROR((F526/F527),"")="","",(F526/F527)),INDIRECT("'update Helper'!E"&amp;Q526)/100)</f>
        <v/>
      </c>
      <c r="H526" s="621"/>
      <c r="I526" s="623"/>
      <c r="J526" s="625"/>
      <c r="K526" s="201">
        <f>IF(AND(EXACT(C526,C524),C524&lt;&gt;0),K524+1,0)</f>
        <v>105</v>
      </c>
      <c r="L526" s="201" t="str">
        <f>IF(C526&lt;&gt;"",C526&amp;"-"&amp;K526,"")</f>
        <v/>
      </c>
      <c r="M526" s="201" t="str">
        <f t="array" ref="M526">IFERROR(IF(INDEX('Disaggregation Records'!$E$69:$E$152,MATCH(RIGHT(L526,255),RIGHT('Disaggregation Records'!$D$69:$D$152,255),0))="","",INDEX('Disaggregation Records'!$E$69:$E$152,MATCH(RIGHT(L526,255),RIGHT('Disaggregation Records'!$D$69:$D$152,255),0))),"")</f>
        <v/>
      </c>
      <c r="N526" s="201" t="str">
        <f t="array" ref="N526">IFERROR(IF(INDEX('Disaggregation Records'!$F$69:$F$152,MATCH(RIGHT(L526,255),RIGHT('Disaggregation Records'!$D$69:$D$152,255),0))="","",INDEX('Disaggregation Records'!$F$69:$F$152,MATCH(RIGHT(L526,255),RIGHT('Disaggregation Records'!$D$69:$D$152,255),0))),"")</f>
        <v/>
      </c>
      <c r="O526" s="201" t="str">
        <f t="array" ref="O526">IFERROR(IF(INDEX('Disaggregation Records'!$H$69:$H$152,MATCH(RIGHT(L526,255),RIGHT('Disaggregation Records'!$D$69:$D$152,255),0))="","",INDEX('Disaggregation Records'!$H$69:$H$152,MATCH(RIGHT(L526,255),RIGHT('Disaggregation Records'!$D$69:$D$152,255),0))),"")</f>
        <v/>
      </c>
      <c r="P526" s="201"/>
      <c r="Q526" s="253">
        <f t="shared" ref="Q526" si="695">Q524+1</f>
        <v>1202</v>
      </c>
    </row>
    <row r="527" spans="1:17" s="219" customFormat="1" ht="20.149999999999999" customHeight="1" x14ac:dyDescent="0.35">
      <c r="A527" s="253"/>
      <c r="B527" s="614"/>
      <c r="C527" s="616"/>
      <c r="D527" s="618"/>
      <c r="E527" s="618"/>
      <c r="F527" s="307"/>
      <c r="G527" s="620"/>
      <c r="H527" s="622"/>
      <c r="I527" s="624"/>
      <c r="J527" s="626"/>
      <c r="K527" s="201"/>
      <c r="L527" s="201"/>
      <c r="M527" s="201"/>
      <c r="N527" s="201"/>
      <c r="O527" s="201"/>
      <c r="P527" s="201"/>
      <c r="Q527" s="253"/>
    </row>
    <row r="528" spans="1:17" s="219" customFormat="1" ht="20.149999999999999" customHeight="1" x14ac:dyDescent="0.35">
      <c r="A528" s="201" t="str">
        <f t="shared" ref="A528" ca="1" si="696">INDIRECT("'update Helper'!C"&amp;Q528)</f>
        <v>a1V550000030FyaEAE</v>
      </c>
      <c r="B528" s="613">
        <v>11</v>
      </c>
      <c r="C528" s="615" t="str">
        <f>IFERROR(VLOOKUP(B528,'Outcome Indicators - Section C '!$A$9:$AC$70,29,FALSE),"")</f>
        <v/>
      </c>
      <c r="D528" s="617" t="str">
        <f>M528</f>
        <v/>
      </c>
      <c r="E528" s="617" t="str">
        <f>N528</f>
        <v/>
      </c>
      <c r="F528" s="396"/>
      <c r="G528" s="619" t="str">
        <f ca="1">IF(OR(INDIRECT("'update Helper'!E"&amp;Q528)="",F528&lt;&gt;0,F529&lt;&gt;0),IF(IFERROR((F528/F529),"")="","",(F528/F529)),INDIRECT("'update Helper'!E"&amp;Q528)/100)</f>
        <v/>
      </c>
      <c r="H528" s="621"/>
      <c r="I528" s="623"/>
      <c r="J528" s="625"/>
      <c r="K528" s="201">
        <f>IF(AND(EXACT(C528,C526),C526&lt;&gt;0),K526+1,0)</f>
        <v>106</v>
      </c>
      <c r="L528" s="201" t="str">
        <f>IF(C528&lt;&gt;"",C528&amp;"-"&amp;K528,"")</f>
        <v/>
      </c>
      <c r="M528" s="201" t="str">
        <f t="array" ref="M528">IFERROR(IF(INDEX('Disaggregation Records'!$E$69:$E$152,MATCH(RIGHT(L528,255),RIGHT('Disaggregation Records'!$D$69:$D$152,255),0))="","",INDEX('Disaggregation Records'!$E$69:$E$152,MATCH(RIGHT(L528,255),RIGHT('Disaggregation Records'!$D$69:$D$152,255),0))),"")</f>
        <v/>
      </c>
      <c r="N528" s="201" t="str">
        <f t="array" ref="N528">IFERROR(IF(INDEX('Disaggregation Records'!$F$69:$F$152,MATCH(RIGHT(L528,255),RIGHT('Disaggregation Records'!$D$69:$D$152,255),0))="","",INDEX('Disaggregation Records'!$F$69:$F$152,MATCH(RIGHT(L528,255),RIGHT('Disaggregation Records'!$D$69:$D$152,255),0))),"")</f>
        <v/>
      </c>
      <c r="O528" s="201" t="str">
        <f t="array" ref="O528">IFERROR(IF(INDEX('Disaggregation Records'!$H$69:$H$152,MATCH(RIGHT(L528,255),RIGHT('Disaggregation Records'!$D$69:$D$152,255),0))="","",INDEX('Disaggregation Records'!$H$69:$H$152,MATCH(RIGHT(L528,255),RIGHT('Disaggregation Records'!$D$69:$D$152,255),0))),"")</f>
        <v/>
      </c>
      <c r="P528" s="201"/>
      <c r="Q528" s="253">
        <f t="shared" ref="Q528" si="697">Q526+1</f>
        <v>1203</v>
      </c>
    </row>
    <row r="529" spans="1:17" s="219" customFormat="1" ht="20.149999999999999" customHeight="1" x14ac:dyDescent="0.35">
      <c r="A529" s="201"/>
      <c r="B529" s="614"/>
      <c r="C529" s="616"/>
      <c r="D529" s="618"/>
      <c r="E529" s="618"/>
      <c r="F529" s="307"/>
      <c r="G529" s="620"/>
      <c r="H529" s="622"/>
      <c r="I529" s="624"/>
      <c r="J529" s="626"/>
      <c r="K529" s="201"/>
      <c r="L529" s="201"/>
      <c r="M529" s="201"/>
      <c r="N529" s="201"/>
      <c r="O529" s="201"/>
      <c r="P529" s="201"/>
      <c r="Q529" s="253"/>
    </row>
    <row r="530" spans="1:17" s="219" customFormat="1" ht="20.149999999999999" customHeight="1" x14ac:dyDescent="0.35">
      <c r="A530" s="201" t="str">
        <f t="shared" ref="A530" ca="1" si="698">INDIRECT("'update Helper'!C"&amp;Q530)</f>
        <v>a1V550000030FybEAE</v>
      </c>
      <c r="B530" s="613">
        <v>11</v>
      </c>
      <c r="C530" s="615" t="str">
        <f>IFERROR(VLOOKUP(B530,'Outcome Indicators - Section C '!$A$9:$AC$70,29,FALSE),"")</f>
        <v/>
      </c>
      <c r="D530" s="617" t="str">
        <f>M530</f>
        <v/>
      </c>
      <c r="E530" s="617" t="str">
        <f>N530</f>
        <v/>
      </c>
      <c r="F530" s="396"/>
      <c r="G530" s="619" t="str">
        <f ca="1">IF(OR(INDIRECT("'update Helper'!E"&amp;Q530)="",F530&lt;&gt;0,F531&lt;&gt;0),IF(IFERROR((F530/F531),"")="","",(F530/F531)),INDIRECT("'update Helper'!E"&amp;Q530)/100)</f>
        <v/>
      </c>
      <c r="H530" s="621"/>
      <c r="I530" s="623"/>
      <c r="J530" s="625"/>
      <c r="K530" s="201">
        <f>IF(AND(EXACT(C530,C528),C528&lt;&gt;0),K528+1,0)</f>
        <v>107</v>
      </c>
      <c r="L530" s="201" t="str">
        <f>IF(C530&lt;&gt;"",C530&amp;"-"&amp;K530,"")</f>
        <v/>
      </c>
      <c r="M530" s="201" t="str">
        <f t="array" ref="M530">IFERROR(IF(INDEX('Disaggregation Records'!$E$69:$E$152,MATCH(RIGHT(L530,255),RIGHT('Disaggregation Records'!$D$69:$D$152,255),0))="","",INDEX('Disaggregation Records'!$E$69:$E$152,MATCH(RIGHT(L530,255),RIGHT('Disaggregation Records'!$D$69:$D$152,255),0))),"")</f>
        <v/>
      </c>
      <c r="N530" s="201" t="str">
        <f t="array" ref="N530">IFERROR(IF(INDEX('Disaggregation Records'!$F$69:$F$152,MATCH(RIGHT(L530,255),RIGHT('Disaggregation Records'!$D$69:$D$152,255),0))="","",INDEX('Disaggregation Records'!$F$69:$F$152,MATCH(RIGHT(L530,255),RIGHT('Disaggregation Records'!$D$69:$D$152,255),0))),"")</f>
        <v/>
      </c>
      <c r="O530" s="201" t="str">
        <f t="array" ref="O530">IFERROR(IF(INDEX('Disaggregation Records'!$H$69:$H$152,MATCH(RIGHT(L530,255),RIGHT('Disaggregation Records'!$D$69:$D$152,255),0))="","",INDEX('Disaggregation Records'!$H$69:$H$152,MATCH(RIGHT(L530,255),RIGHT('Disaggregation Records'!$D$69:$D$152,255),0))),"")</f>
        <v/>
      </c>
      <c r="P530" s="201"/>
      <c r="Q530" s="253">
        <f t="shared" ref="Q530" si="699">Q528+1</f>
        <v>1204</v>
      </c>
    </row>
    <row r="531" spans="1:17" s="219" customFormat="1" ht="20.149999999999999" customHeight="1" x14ac:dyDescent="0.35">
      <c r="A531" s="253"/>
      <c r="B531" s="614"/>
      <c r="C531" s="616"/>
      <c r="D531" s="618"/>
      <c r="E531" s="618"/>
      <c r="F531" s="307"/>
      <c r="G531" s="620"/>
      <c r="H531" s="622"/>
      <c r="I531" s="624"/>
      <c r="J531" s="626"/>
      <c r="K531" s="201"/>
      <c r="L531" s="201"/>
      <c r="M531" s="201"/>
      <c r="N531" s="201"/>
      <c r="O531" s="201"/>
      <c r="P531" s="201"/>
      <c r="Q531" s="253"/>
    </row>
    <row r="532" spans="1:17" s="219" customFormat="1" ht="20.149999999999999" customHeight="1" x14ac:dyDescent="0.35">
      <c r="A532" s="201" t="str">
        <f t="shared" ref="A532" ca="1" si="700">INDIRECT("'update Helper'!C"&amp;Q532)</f>
        <v>a1V550000030FycEAE</v>
      </c>
      <c r="B532" s="613">
        <v>11</v>
      </c>
      <c r="C532" s="615" t="str">
        <f>IFERROR(VLOOKUP(B532,'Outcome Indicators - Section C '!$A$9:$AC$70,29,FALSE),"")</f>
        <v/>
      </c>
      <c r="D532" s="617" t="str">
        <f>M532</f>
        <v/>
      </c>
      <c r="E532" s="617" t="str">
        <f>N532</f>
        <v/>
      </c>
      <c r="F532" s="396"/>
      <c r="G532" s="619" t="str">
        <f ca="1">IF(OR(INDIRECT("'update Helper'!E"&amp;Q532)="",F532&lt;&gt;0,F533&lt;&gt;0),IF(IFERROR((F532/F533),"")="","",(F532/F533)),INDIRECT("'update Helper'!E"&amp;Q532)/100)</f>
        <v/>
      </c>
      <c r="H532" s="621"/>
      <c r="I532" s="623"/>
      <c r="J532" s="625"/>
      <c r="K532" s="201">
        <f>IF(AND(EXACT(C532,C530),C530&lt;&gt;0),K530+1,0)</f>
        <v>108</v>
      </c>
      <c r="L532" s="201" t="str">
        <f>IF(C532&lt;&gt;"",C532&amp;"-"&amp;K532,"")</f>
        <v/>
      </c>
      <c r="M532" s="201" t="str">
        <f t="array" ref="M532">IFERROR(IF(INDEX('Disaggregation Records'!$E$69:$E$152,MATCH(RIGHT(L532,255),RIGHT('Disaggregation Records'!$D$69:$D$152,255),0))="","",INDEX('Disaggregation Records'!$E$69:$E$152,MATCH(RIGHT(L532,255),RIGHT('Disaggregation Records'!$D$69:$D$152,255),0))),"")</f>
        <v/>
      </c>
      <c r="N532" s="201" t="str">
        <f t="array" ref="N532">IFERROR(IF(INDEX('Disaggregation Records'!$F$69:$F$152,MATCH(RIGHT(L532,255),RIGHT('Disaggregation Records'!$D$69:$D$152,255),0))="","",INDEX('Disaggregation Records'!$F$69:$F$152,MATCH(RIGHT(L532,255),RIGHT('Disaggregation Records'!$D$69:$D$152,255),0))),"")</f>
        <v/>
      </c>
      <c r="O532" s="201" t="str">
        <f t="array" ref="O532">IFERROR(IF(INDEX('Disaggregation Records'!$H$69:$H$152,MATCH(RIGHT(L532,255),RIGHT('Disaggregation Records'!$D$69:$D$152,255),0))="","",INDEX('Disaggregation Records'!$H$69:$H$152,MATCH(RIGHT(L532,255),RIGHT('Disaggregation Records'!$D$69:$D$152,255),0))),"")</f>
        <v/>
      </c>
      <c r="P532" s="201"/>
      <c r="Q532" s="253">
        <f t="shared" ref="Q532" si="701">Q530+1</f>
        <v>1205</v>
      </c>
    </row>
    <row r="533" spans="1:17" s="219" customFormat="1" ht="20.149999999999999" customHeight="1" x14ac:dyDescent="0.35">
      <c r="A533" s="201"/>
      <c r="B533" s="614"/>
      <c r="C533" s="616"/>
      <c r="D533" s="618"/>
      <c r="E533" s="618"/>
      <c r="F533" s="307"/>
      <c r="G533" s="620"/>
      <c r="H533" s="622"/>
      <c r="I533" s="624"/>
      <c r="J533" s="626"/>
      <c r="K533" s="201"/>
      <c r="L533" s="201"/>
      <c r="M533" s="201"/>
      <c r="N533" s="201"/>
      <c r="O533" s="201"/>
      <c r="P533" s="201"/>
      <c r="Q533" s="253"/>
    </row>
    <row r="534" spans="1:17" s="219" customFormat="1" ht="20.149999999999999" customHeight="1" x14ac:dyDescent="0.35">
      <c r="A534" s="201" t="str">
        <f t="shared" ref="A534" ca="1" si="702">INDIRECT("'update Helper'!C"&amp;Q534)</f>
        <v>a1V550000030FydEAE</v>
      </c>
      <c r="B534" s="613">
        <v>11</v>
      </c>
      <c r="C534" s="615" t="str">
        <f>IFERROR(VLOOKUP(B534,'Outcome Indicators - Section C '!$A$9:$AC$70,29,FALSE),"")</f>
        <v/>
      </c>
      <c r="D534" s="617" t="str">
        <f>M534</f>
        <v/>
      </c>
      <c r="E534" s="617" t="str">
        <f>N534</f>
        <v/>
      </c>
      <c r="F534" s="396"/>
      <c r="G534" s="619" t="str">
        <f ca="1">IF(OR(INDIRECT("'update Helper'!E"&amp;Q534)="",F534&lt;&gt;0,F535&lt;&gt;0),IF(IFERROR((F534/F535),"")="","",(F534/F535)),INDIRECT("'update Helper'!E"&amp;Q534)/100)</f>
        <v/>
      </c>
      <c r="H534" s="621"/>
      <c r="I534" s="623"/>
      <c r="J534" s="625"/>
      <c r="K534" s="201">
        <f>IF(AND(EXACT(C534,C532),C532&lt;&gt;0),K532+1,0)</f>
        <v>109</v>
      </c>
      <c r="L534" s="201" t="str">
        <f>IF(C534&lt;&gt;"",C534&amp;"-"&amp;K534,"")</f>
        <v/>
      </c>
      <c r="M534" s="201" t="str">
        <f t="array" ref="M534">IFERROR(IF(INDEX('Disaggregation Records'!$E$69:$E$152,MATCH(RIGHT(L534,255),RIGHT('Disaggregation Records'!$D$69:$D$152,255),0))="","",INDEX('Disaggregation Records'!$E$69:$E$152,MATCH(RIGHT(L534,255),RIGHT('Disaggregation Records'!$D$69:$D$152,255),0))),"")</f>
        <v/>
      </c>
      <c r="N534" s="201" t="str">
        <f t="array" ref="N534">IFERROR(IF(INDEX('Disaggregation Records'!$F$69:$F$152,MATCH(RIGHT(L534,255),RIGHT('Disaggregation Records'!$D$69:$D$152,255),0))="","",INDEX('Disaggregation Records'!$F$69:$F$152,MATCH(RIGHT(L534,255),RIGHT('Disaggregation Records'!$D$69:$D$152,255),0))),"")</f>
        <v/>
      </c>
      <c r="O534" s="201" t="str">
        <f t="array" ref="O534">IFERROR(IF(INDEX('Disaggregation Records'!$H$69:$H$152,MATCH(RIGHT(L534,255),RIGHT('Disaggregation Records'!$D$69:$D$152,255),0))="","",INDEX('Disaggregation Records'!$H$69:$H$152,MATCH(RIGHT(L534,255),RIGHT('Disaggregation Records'!$D$69:$D$152,255),0))),"")</f>
        <v/>
      </c>
      <c r="P534" s="201"/>
      <c r="Q534" s="253">
        <f t="shared" ref="Q534" si="703">Q532+1</f>
        <v>1206</v>
      </c>
    </row>
    <row r="535" spans="1:17" s="219" customFormat="1" ht="20.149999999999999" customHeight="1" x14ac:dyDescent="0.35">
      <c r="A535" s="253"/>
      <c r="B535" s="614"/>
      <c r="C535" s="616"/>
      <c r="D535" s="618"/>
      <c r="E535" s="618"/>
      <c r="F535" s="307"/>
      <c r="G535" s="620"/>
      <c r="H535" s="622"/>
      <c r="I535" s="624"/>
      <c r="J535" s="626"/>
      <c r="K535" s="201"/>
      <c r="L535" s="201"/>
      <c r="M535" s="201"/>
      <c r="N535" s="201"/>
      <c r="O535" s="201"/>
      <c r="P535" s="201"/>
      <c r="Q535" s="253"/>
    </row>
    <row r="536" spans="1:17" s="219" customFormat="1" ht="20.149999999999999" customHeight="1" x14ac:dyDescent="0.35">
      <c r="A536" s="201" t="str">
        <f t="shared" ref="A536" ca="1" si="704">INDIRECT("'update Helper'!C"&amp;Q536)</f>
        <v>a1V550000030FyeEAE</v>
      </c>
      <c r="B536" s="613">
        <v>12</v>
      </c>
      <c r="C536" s="615" t="str">
        <f>IFERROR(VLOOKUP(B536,'Outcome Indicators - Section C '!$A$9:$AC$70,29,FALSE),"")</f>
        <v/>
      </c>
      <c r="D536" s="617" t="str">
        <f>M536</f>
        <v/>
      </c>
      <c r="E536" s="617" t="str">
        <f>N536</f>
        <v/>
      </c>
      <c r="F536" s="396"/>
      <c r="G536" s="619" t="str">
        <f ca="1">IF(OR(INDIRECT("'update Helper'!E"&amp;Q536)="",F536&lt;&gt;0,F537&lt;&gt;0),IF(IFERROR((F536/F537),"")="","",(F536/F537)),INDIRECT("'update Helper'!E"&amp;Q536)/100)</f>
        <v/>
      </c>
      <c r="H536" s="621"/>
      <c r="I536" s="623"/>
      <c r="J536" s="625"/>
      <c r="K536" s="201">
        <f>IF(AND(EXACT(C536,C534),C534&lt;&gt;0),K534+1,0)</f>
        <v>110</v>
      </c>
      <c r="L536" s="201" t="str">
        <f>IF(C536&lt;&gt;"",C536&amp;"-"&amp;K536,"")</f>
        <v/>
      </c>
      <c r="M536" s="201" t="str">
        <f t="array" ref="M536">IFERROR(IF(INDEX('Disaggregation Records'!$E$69:$E$152,MATCH(RIGHT(L536,255),RIGHT('Disaggregation Records'!$D$69:$D$152,255),0))="","",INDEX('Disaggregation Records'!$E$69:$E$152,MATCH(RIGHT(L536,255),RIGHT('Disaggregation Records'!$D$69:$D$152,255),0))),"")</f>
        <v/>
      </c>
      <c r="N536" s="201" t="str">
        <f t="array" ref="N536">IFERROR(IF(INDEX('Disaggregation Records'!$F$69:$F$152,MATCH(RIGHT(L536,255),RIGHT('Disaggregation Records'!$D$69:$D$152,255),0))="","",INDEX('Disaggregation Records'!$F$69:$F$152,MATCH(RIGHT(L536,255),RIGHT('Disaggregation Records'!$D$69:$D$152,255),0))),"")</f>
        <v/>
      </c>
      <c r="O536" s="201" t="str">
        <f t="array" ref="O536">IFERROR(IF(INDEX('Disaggregation Records'!$H$69:$H$152,MATCH(RIGHT(L536,255),RIGHT('Disaggregation Records'!$D$69:$D$152,255),0))="","",INDEX('Disaggregation Records'!$H$69:$H$152,MATCH(RIGHT(L536,255),RIGHT('Disaggregation Records'!$D$69:$D$152,255),0))),"")</f>
        <v/>
      </c>
      <c r="P536" s="201"/>
      <c r="Q536" s="253">
        <f t="shared" ref="Q536" si="705">Q534+1</f>
        <v>1207</v>
      </c>
    </row>
    <row r="537" spans="1:17" s="219" customFormat="1" ht="20.149999999999999" customHeight="1" x14ac:dyDescent="0.35">
      <c r="A537" s="201"/>
      <c r="B537" s="614"/>
      <c r="C537" s="616"/>
      <c r="D537" s="618"/>
      <c r="E537" s="618"/>
      <c r="F537" s="307"/>
      <c r="G537" s="620"/>
      <c r="H537" s="622"/>
      <c r="I537" s="624"/>
      <c r="J537" s="626"/>
      <c r="K537" s="201"/>
      <c r="L537" s="201"/>
      <c r="M537" s="201"/>
      <c r="N537" s="201"/>
      <c r="O537" s="201"/>
      <c r="P537" s="201"/>
      <c r="Q537" s="253"/>
    </row>
    <row r="538" spans="1:17" s="219" customFormat="1" ht="20.149999999999999" customHeight="1" x14ac:dyDescent="0.35">
      <c r="A538" s="201" t="str">
        <f t="shared" ref="A538" ca="1" si="706">INDIRECT("'update Helper'!C"&amp;Q538)</f>
        <v>a1V550000030FyfEAE</v>
      </c>
      <c r="B538" s="613">
        <v>12</v>
      </c>
      <c r="C538" s="615" t="str">
        <f>IFERROR(VLOOKUP(B538,'Outcome Indicators - Section C '!$A$9:$AC$70,29,FALSE),"")</f>
        <v/>
      </c>
      <c r="D538" s="617" t="str">
        <f>M538</f>
        <v/>
      </c>
      <c r="E538" s="617" t="str">
        <f>N538</f>
        <v/>
      </c>
      <c r="F538" s="396"/>
      <c r="G538" s="619" t="str">
        <f ca="1">IF(OR(INDIRECT("'update Helper'!E"&amp;Q538)="",F538&lt;&gt;0,F539&lt;&gt;0),IF(IFERROR((F538/F539),"")="","",(F538/F539)),INDIRECT("'update Helper'!E"&amp;Q538)/100)</f>
        <v/>
      </c>
      <c r="H538" s="621"/>
      <c r="I538" s="623"/>
      <c r="J538" s="625"/>
      <c r="K538" s="201">
        <f>IF(AND(EXACT(C538,C536),C536&lt;&gt;0),K536+1,0)</f>
        <v>111</v>
      </c>
      <c r="L538" s="201" t="str">
        <f>IF(C538&lt;&gt;"",C538&amp;"-"&amp;K538,"")</f>
        <v/>
      </c>
      <c r="M538" s="201" t="str">
        <f t="array" ref="M538">IFERROR(IF(INDEX('Disaggregation Records'!$E$69:$E$152,MATCH(RIGHT(L538,255),RIGHT('Disaggregation Records'!$D$69:$D$152,255),0))="","",INDEX('Disaggregation Records'!$E$69:$E$152,MATCH(RIGHT(L538,255),RIGHT('Disaggregation Records'!$D$69:$D$152,255),0))),"")</f>
        <v/>
      </c>
      <c r="N538" s="201" t="str">
        <f t="array" ref="N538">IFERROR(IF(INDEX('Disaggregation Records'!$F$69:$F$152,MATCH(RIGHT(L538,255),RIGHT('Disaggregation Records'!$D$69:$D$152,255),0))="","",INDEX('Disaggregation Records'!$F$69:$F$152,MATCH(RIGHT(L538,255),RIGHT('Disaggregation Records'!$D$69:$D$152,255),0))),"")</f>
        <v/>
      </c>
      <c r="O538" s="201" t="str">
        <f t="array" ref="O538">IFERROR(IF(INDEX('Disaggregation Records'!$H$69:$H$152,MATCH(RIGHT(L538,255),RIGHT('Disaggregation Records'!$D$69:$D$152,255),0))="","",INDEX('Disaggregation Records'!$H$69:$H$152,MATCH(RIGHT(L538,255),RIGHT('Disaggregation Records'!$D$69:$D$152,255),0))),"")</f>
        <v/>
      </c>
      <c r="P538" s="201"/>
      <c r="Q538" s="253">
        <f t="shared" ref="Q538" si="707">Q536+1</f>
        <v>1208</v>
      </c>
    </row>
    <row r="539" spans="1:17" s="219" customFormat="1" ht="20.149999999999999" customHeight="1" x14ac:dyDescent="0.35">
      <c r="A539" s="253"/>
      <c r="B539" s="614"/>
      <c r="C539" s="616"/>
      <c r="D539" s="618"/>
      <c r="E539" s="618"/>
      <c r="F539" s="307"/>
      <c r="G539" s="620"/>
      <c r="H539" s="622"/>
      <c r="I539" s="624"/>
      <c r="J539" s="626"/>
      <c r="K539" s="201"/>
      <c r="L539" s="201"/>
      <c r="M539" s="201"/>
      <c r="N539" s="201"/>
      <c r="O539" s="201"/>
      <c r="P539" s="201"/>
      <c r="Q539" s="253"/>
    </row>
    <row r="540" spans="1:17" s="219" customFormat="1" ht="20.149999999999999" customHeight="1" x14ac:dyDescent="0.35">
      <c r="A540" s="201" t="str">
        <f t="shared" ref="A540" ca="1" si="708">INDIRECT("'update Helper'!C"&amp;Q540)</f>
        <v>a1V550000030FygEAE</v>
      </c>
      <c r="B540" s="613">
        <v>12</v>
      </c>
      <c r="C540" s="615" t="str">
        <f>IFERROR(VLOOKUP(B540,'Outcome Indicators - Section C '!$A$9:$AC$70,29,FALSE),"")</f>
        <v/>
      </c>
      <c r="D540" s="617" t="str">
        <f>M540</f>
        <v/>
      </c>
      <c r="E540" s="617" t="str">
        <f>N540</f>
        <v/>
      </c>
      <c r="F540" s="396"/>
      <c r="G540" s="619" t="str">
        <f ca="1">IF(OR(INDIRECT("'update Helper'!E"&amp;Q540)="",F540&lt;&gt;0,F541&lt;&gt;0),IF(IFERROR((F540/F541),"")="","",(F540/F541)),INDIRECT("'update Helper'!E"&amp;Q540)/100)</f>
        <v/>
      </c>
      <c r="H540" s="621"/>
      <c r="I540" s="623"/>
      <c r="J540" s="625"/>
      <c r="K540" s="201">
        <f>IF(AND(EXACT(C540,C538),C538&lt;&gt;0),K538+1,0)</f>
        <v>112</v>
      </c>
      <c r="L540" s="201" t="str">
        <f>IF(C540&lt;&gt;"",C540&amp;"-"&amp;K540,"")</f>
        <v/>
      </c>
      <c r="M540" s="201" t="str">
        <f t="array" ref="M540">IFERROR(IF(INDEX('Disaggregation Records'!$E$69:$E$152,MATCH(RIGHT(L540,255),RIGHT('Disaggregation Records'!$D$69:$D$152,255),0))="","",INDEX('Disaggregation Records'!$E$69:$E$152,MATCH(RIGHT(L540,255),RIGHT('Disaggregation Records'!$D$69:$D$152,255),0))),"")</f>
        <v/>
      </c>
      <c r="N540" s="201" t="str">
        <f t="array" ref="N540">IFERROR(IF(INDEX('Disaggregation Records'!$F$69:$F$152,MATCH(RIGHT(L540,255),RIGHT('Disaggregation Records'!$D$69:$D$152,255),0))="","",INDEX('Disaggregation Records'!$F$69:$F$152,MATCH(RIGHT(L540,255),RIGHT('Disaggregation Records'!$D$69:$D$152,255),0))),"")</f>
        <v/>
      </c>
      <c r="O540" s="201" t="str">
        <f t="array" ref="O540">IFERROR(IF(INDEX('Disaggregation Records'!$H$69:$H$152,MATCH(RIGHT(L540,255),RIGHT('Disaggregation Records'!$D$69:$D$152,255),0))="","",INDEX('Disaggregation Records'!$H$69:$H$152,MATCH(RIGHT(L540,255),RIGHT('Disaggregation Records'!$D$69:$D$152,255),0))),"")</f>
        <v/>
      </c>
      <c r="P540" s="201"/>
      <c r="Q540" s="253">
        <f t="shared" ref="Q540" si="709">Q538+1</f>
        <v>1209</v>
      </c>
    </row>
    <row r="541" spans="1:17" s="219" customFormat="1" ht="20.149999999999999" customHeight="1" x14ac:dyDescent="0.35">
      <c r="A541" s="201"/>
      <c r="B541" s="614"/>
      <c r="C541" s="616"/>
      <c r="D541" s="618"/>
      <c r="E541" s="618"/>
      <c r="F541" s="307"/>
      <c r="G541" s="620"/>
      <c r="H541" s="622"/>
      <c r="I541" s="624"/>
      <c r="J541" s="626"/>
      <c r="K541" s="201"/>
      <c r="L541" s="201"/>
      <c r="M541" s="201"/>
      <c r="N541" s="201"/>
      <c r="O541" s="201"/>
      <c r="P541" s="201"/>
      <c r="Q541" s="253"/>
    </row>
    <row r="542" spans="1:17" s="219" customFormat="1" ht="20.149999999999999" customHeight="1" x14ac:dyDescent="0.35">
      <c r="A542" s="201" t="str">
        <f t="shared" ref="A542" ca="1" si="710">INDIRECT("'update Helper'!C"&amp;Q542)</f>
        <v>a1V550000030FyhEAE</v>
      </c>
      <c r="B542" s="613">
        <v>12</v>
      </c>
      <c r="C542" s="615" t="str">
        <f>IFERROR(VLOOKUP(B542,'Outcome Indicators - Section C '!$A$9:$AC$70,29,FALSE),"")</f>
        <v/>
      </c>
      <c r="D542" s="617" t="str">
        <f>M542</f>
        <v/>
      </c>
      <c r="E542" s="617" t="str">
        <f>N542</f>
        <v/>
      </c>
      <c r="F542" s="396"/>
      <c r="G542" s="619" t="str">
        <f ca="1">IF(OR(INDIRECT("'update Helper'!E"&amp;Q542)="",F542&lt;&gt;0,F543&lt;&gt;0),IF(IFERROR((F542/F543),"")="","",(F542/F543)),INDIRECT("'update Helper'!E"&amp;Q542)/100)</f>
        <v/>
      </c>
      <c r="H542" s="621"/>
      <c r="I542" s="623"/>
      <c r="J542" s="625"/>
      <c r="K542" s="201">
        <f>IF(AND(EXACT(C542,C540),C540&lt;&gt;0),K540+1,0)</f>
        <v>113</v>
      </c>
      <c r="L542" s="201" t="str">
        <f>IF(C542&lt;&gt;"",C542&amp;"-"&amp;K542,"")</f>
        <v/>
      </c>
      <c r="M542" s="201" t="str">
        <f t="array" ref="M542">IFERROR(IF(INDEX('Disaggregation Records'!$E$69:$E$152,MATCH(RIGHT(L542,255),RIGHT('Disaggregation Records'!$D$69:$D$152,255),0))="","",INDEX('Disaggregation Records'!$E$69:$E$152,MATCH(RIGHT(L542,255),RIGHT('Disaggregation Records'!$D$69:$D$152,255),0))),"")</f>
        <v/>
      </c>
      <c r="N542" s="201" t="str">
        <f t="array" ref="N542">IFERROR(IF(INDEX('Disaggregation Records'!$F$69:$F$152,MATCH(RIGHT(L542,255),RIGHT('Disaggregation Records'!$D$69:$D$152,255),0))="","",INDEX('Disaggregation Records'!$F$69:$F$152,MATCH(RIGHT(L542,255),RIGHT('Disaggregation Records'!$D$69:$D$152,255),0))),"")</f>
        <v/>
      </c>
      <c r="O542" s="201" t="str">
        <f t="array" ref="O542">IFERROR(IF(INDEX('Disaggregation Records'!$H$69:$H$152,MATCH(RIGHT(L542,255),RIGHT('Disaggregation Records'!$D$69:$D$152,255),0))="","",INDEX('Disaggregation Records'!$H$69:$H$152,MATCH(RIGHT(L542,255),RIGHT('Disaggregation Records'!$D$69:$D$152,255),0))),"")</f>
        <v/>
      </c>
      <c r="P542" s="201"/>
      <c r="Q542" s="253">
        <f t="shared" ref="Q542" si="711">Q540+1</f>
        <v>1210</v>
      </c>
    </row>
    <row r="543" spans="1:17" s="219" customFormat="1" ht="20.149999999999999" customHeight="1" x14ac:dyDescent="0.35">
      <c r="A543" s="253"/>
      <c r="B543" s="614"/>
      <c r="C543" s="616"/>
      <c r="D543" s="618"/>
      <c r="E543" s="618"/>
      <c r="F543" s="307"/>
      <c r="G543" s="620"/>
      <c r="H543" s="622"/>
      <c r="I543" s="624"/>
      <c r="J543" s="626"/>
      <c r="K543" s="201"/>
      <c r="L543" s="201"/>
      <c r="M543" s="201"/>
      <c r="N543" s="201"/>
      <c r="O543" s="201"/>
      <c r="P543" s="201"/>
      <c r="Q543" s="253"/>
    </row>
    <row r="544" spans="1:17" s="219" customFormat="1" ht="20.149999999999999" customHeight="1" x14ac:dyDescent="0.35">
      <c r="A544" s="201" t="str">
        <f t="shared" ref="A544" ca="1" si="712">INDIRECT("'update Helper'!C"&amp;Q544)</f>
        <v>a1V550000030FyiEAE</v>
      </c>
      <c r="B544" s="613">
        <v>12</v>
      </c>
      <c r="C544" s="615" t="str">
        <f>IFERROR(VLOOKUP(B544,'Outcome Indicators - Section C '!$A$9:$AC$70,29,FALSE),"")</f>
        <v/>
      </c>
      <c r="D544" s="617" t="str">
        <f>M544</f>
        <v/>
      </c>
      <c r="E544" s="617" t="str">
        <f>N544</f>
        <v/>
      </c>
      <c r="F544" s="396"/>
      <c r="G544" s="619" t="str">
        <f ca="1">IF(OR(INDIRECT("'update Helper'!E"&amp;Q544)="",F544&lt;&gt;0,F545&lt;&gt;0),IF(IFERROR((F544/F545),"")="","",(F544/F545)),INDIRECT("'update Helper'!E"&amp;Q544)/100)</f>
        <v/>
      </c>
      <c r="H544" s="621"/>
      <c r="I544" s="623"/>
      <c r="J544" s="625"/>
      <c r="K544" s="201">
        <f>IF(AND(EXACT(C544,C542),C542&lt;&gt;0),K542+1,0)</f>
        <v>114</v>
      </c>
      <c r="L544" s="201" t="str">
        <f>IF(C544&lt;&gt;"",C544&amp;"-"&amp;K544,"")</f>
        <v/>
      </c>
      <c r="M544" s="201" t="str">
        <f t="array" ref="M544">IFERROR(IF(INDEX('Disaggregation Records'!$E$69:$E$152,MATCH(RIGHT(L544,255),RIGHT('Disaggregation Records'!$D$69:$D$152,255),0))="","",INDEX('Disaggregation Records'!$E$69:$E$152,MATCH(RIGHT(L544,255),RIGHT('Disaggregation Records'!$D$69:$D$152,255),0))),"")</f>
        <v/>
      </c>
      <c r="N544" s="201" t="str">
        <f t="array" ref="N544">IFERROR(IF(INDEX('Disaggregation Records'!$F$69:$F$152,MATCH(RIGHT(L544,255),RIGHT('Disaggregation Records'!$D$69:$D$152,255),0))="","",INDEX('Disaggregation Records'!$F$69:$F$152,MATCH(RIGHT(L544,255),RIGHT('Disaggregation Records'!$D$69:$D$152,255),0))),"")</f>
        <v/>
      </c>
      <c r="O544" s="201" t="str">
        <f t="array" ref="O544">IFERROR(IF(INDEX('Disaggregation Records'!$H$69:$H$152,MATCH(RIGHT(L544,255),RIGHT('Disaggregation Records'!$D$69:$D$152,255),0))="","",INDEX('Disaggregation Records'!$H$69:$H$152,MATCH(RIGHT(L544,255),RIGHT('Disaggregation Records'!$D$69:$D$152,255),0))),"")</f>
        <v/>
      </c>
      <c r="P544" s="201"/>
      <c r="Q544" s="253">
        <f t="shared" ref="Q544" si="713">Q542+1</f>
        <v>1211</v>
      </c>
    </row>
    <row r="545" spans="1:17" s="219" customFormat="1" ht="20.149999999999999" customHeight="1" x14ac:dyDescent="0.35">
      <c r="A545" s="201"/>
      <c r="B545" s="614"/>
      <c r="C545" s="616"/>
      <c r="D545" s="618"/>
      <c r="E545" s="618"/>
      <c r="F545" s="307"/>
      <c r="G545" s="620"/>
      <c r="H545" s="622"/>
      <c r="I545" s="624"/>
      <c r="J545" s="626"/>
      <c r="K545" s="201"/>
      <c r="L545" s="201"/>
      <c r="M545" s="201"/>
      <c r="N545" s="201"/>
      <c r="O545" s="201"/>
      <c r="P545" s="201"/>
      <c r="Q545" s="253"/>
    </row>
    <row r="546" spans="1:17" s="219" customFormat="1" ht="20.149999999999999" customHeight="1" x14ac:dyDescent="0.35">
      <c r="A546" s="201" t="str">
        <f t="shared" ref="A546" ca="1" si="714">INDIRECT("'update Helper'!C"&amp;Q546)</f>
        <v>a1V550000030FyjEAE</v>
      </c>
      <c r="B546" s="613">
        <v>12</v>
      </c>
      <c r="C546" s="615" t="str">
        <f>IFERROR(VLOOKUP(B546,'Outcome Indicators - Section C '!$A$9:$AC$70,29,FALSE),"")</f>
        <v/>
      </c>
      <c r="D546" s="617" t="str">
        <f>M546</f>
        <v/>
      </c>
      <c r="E546" s="617" t="str">
        <f>N546</f>
        <v/>
      </c>
      <c r="F546" s="396"/>
      <c r="G546" s="619" t="str">
        <f ca="1">IF(OR(INDIRECT("'update Helper'!E"&amp;Q546)="",F546&lt;&gt;0,F547&lt;&gt;0),IF(IFERROR((F546/F547),"")="","",(F546/F547)),INDIRECT("'update Helper'!E"&amp;Q546)/100)</f>
        <v/>
      </c>
      <c r="H546" s="621"/>
      <c r="I546" s="623"/>
      <c r="J546" s="625"/>
      <c r="K546" s="201">
        <f>IF(AND(EXACT(C546,C544),C544&lt;&gt;0),K544+1,0)</f>
        <v>115</v>
      </c>
      <c r="L546" s="201" t="str">
        <f>IF(C546&lt;&gt;"",C546&amp;"-"&amp;K546,"")</f>
        <v/>
      </c>
      <c r="M546" s="201" t="str">
        <f t="array" ref="M546">IFERROR(IF(INDEX('Disaggregation Records'!$E$69:$E$152,MATCH(RIGHT(L546,255),RIGHT('Disaggregation Records'!$D$69:$D$152,255),0))="","",INDEX('Disaggregation Records'!$E$69:$E$152,MATCH(RIGHT(L546,255),RIGHT('Disaggregation Records'!$D$69:$D$152,255),0))),"")</f>
        <v/>
      </c>
      <c r="N546" s="201" t="str">
        <f t="array" ref="N546">IFERROR(IF(INDEX('Disaggregation Records'!$F$69:$F$152,MATCH(RIGHT(L546,255),RIGHT('Disaggregation Records'!$D$69:$D$152,255),0))="","",INDEX('Disaggregation Records'!$F$69:$F$152,MATCH(RIGHT(L546,255),RIGHT('Disaggregation Records'!$D$69:$D$152,255),0))),"")</f>
        <v/>
      </c>
      <c r="O546" s="201" t="str">
        <f t="array" ref="O546">IFERROR(IF(INDEX('Disaggregation Records'!$H$69:$H$152,MATCH(RIGHT(L546,255),RIGHT('Disaggregation Records'!$D$69:$D$152,255),0))="","",INDEX('Disaggregation Records'!$H$69:$H$152,MATCH(RIGHT(L546,255),RIGHT('Disaggregation Records'!$D$69:$D$152,255),0))),"")</f>
        <v/>
      </c>
      <c r="P546" s="201"/>
      <c r="Q546" s="253">
        <f t="shared" ref="Q546" si="715">Q544+1</f>
        <v>1212</v>
      </c>
    </row>
    <row r="547" spans="1:17" s="219" customFormat="1" ht="20.149999999999999" customHeight="1" x14ac:dyDescent="0.35">
      <c r="A547" s="253"/>
      <c r="B547" s="614"/>
      <c r="C547" s="616"/>
      <c r="D547" s="618"/>
      <c r="E547" s="618"/>
      <c r="F547" s="307"/>
      <c r="G547" s="620"/>
      <c r="H547" s="622"/>
      <c r="I547" s="624"/>
      <c r="J547" s="626"/>
      <c r="K547" s="201"/>
      <c r="L547" s="201"/>
      <c r="M547" s="201"/>
      <c r="N547" s="201"/>
      <c r="O547" s="201"/>
      <c r="P547" s="201"/>
      <c r="Q547" s="253"/>
    </row>
    <row r="548" spans="1:17" s="219" customFormat="1" ht="20.149999999999999" customHeight="1" x14ac:dyDescent="0.35">
      <c r="A548" s="201" t="str">
        <f t="shared" ref="A548" ca="1" si="716">INDIRECT("'update Helper'!C"&amp;Q548)</f>
        <v>a1V550000030FykEAE</v>
      </c>
      <c r="B548" s="613">
        <v>12</v>
      </c>
      <c r="C548" s="615" t="str">
        <f>IFERROR(VLOOKUP(B548,'Outcome Indicators - Section C '!$A$9:$AC$70,29,FALSE),"")</f>
        <v/>
      </c>
      <c r="D548" s="617" t="str">
        <f>M548</f>
        <v/>
      </c>
      <c r="E548" s="617" t="str">
        <f>N548</f>
        <v/>
      </c>
      <c r="F548" s="396"/>
      <c r="G548" s="619" t="str">
        <f ca="1">IF(OR(INDIRECT("'update Helper'!E"&amp;Q548)="",F548&lt;&gt;0,F549&lt;&gt;0),IF(IFERROR((F548/F549),"")="","",(F548/F549)),INDIRECT("'update Helper'!E"&amp;Q548)/100)</f>
        <v/>
      </c>
      <c r="H548" s="621"/>
      <c r="I548" s="623"/>
      <c r="J548" s="625"/>
      <c r="K548" s="201">
        <f>IF(AND(EXACT(C548,C546),C546&lt;&gt;0),K546+1,0)</f>
        <v>116</v>
      </c>
      <c r="L548" s="201" t="str">
        <f>IF(C548&lt;&gt;"",C548&amp;"-"&amp;K548,"")</f>
        <v/>
      </c>
      <c r="M548" s="201" t="str">
        <f t="array" ref="M548">IFERROR(IF(INDEX('Disaggregation Records'!$E$69:$E$152,MATCH(RIGHT(L548,255),RIGHT('Disaggregation Records'!$D$69:$D$152,255),0))="","",INDEX('Disaggregation Records'!$E$69:$E$152,MATCH(RIGHT(L548,255),RIGHT('Disaggregation Records'!$D$69:$D$152,255),0))),"")</f>
        <v/>
      </c>
      <c r="N548" s="201" t="str">
        <f t="array" ref="N548">IFERROR(IF(INDEX('Disaggregation Records'!$F$69:$F$152,MATCH(RIGHT(L548,255),RIGHT('Disaggregation Records'!$D$69:$D$152,255),0))="","",INDEX('Disaggregation Records'!$F$69:$F$152,MATCH(RIGHT(L548,255),RIGHT('Disaggregation Records'!$D$69:$D$152,255),0))),"")</f>
        <v/>
      </c>
      <c r="O548" s="201" t="str">
        <f t="array" ref="O548">IFERROR(IF(INDEX('Disaggregation Records'!$H$69:$H$152,MATCH(RIGHT(L548,255),RIGHT('Disaggregation Records'!$D$69:$D$152,255),0))="","",INDEX('Disaggregation Records'!$H$69:$H$152,MATCH(RIGHT(L548,255),RIGHT('Disaggregation Records'!$D$69:$D$152,255),0))),"")</f>
        <v/>
      </c>
      <c r="P548" s="201"/>
      <c r="Q548" s="253">
        <f t="shared" ref="Q548" si="717">Q546+1</f>
        <v>1213</v>
      </c>
    </row>
    <row r="549" spans="1:17" s="219" customFormat="1" ht="20.149999999999999" customHeight="1" x14ac:dyDescent="0.35">
      <c r="A549" s="201"/>
      <c r="B549" s="614"/>
      <c r="C549" s="616"/>
      <c r="D549" s="618"/>
      <c r="E549" s="618"/>
      <c r="F549" s="307"/>
      <c r="G549" s="620"/>
      <c r="H549" s="622"/>
      <c r="I549" s="624"/>
      <c r="J549" s="626"/>
      <c r="K549" s="201"/>
      <c r="L549" s="201"/>
      <c r="M549" s="201"/>
      <c r="N549" s="201"/>
      <c r="O549" s="201"/>
      <c r="P549" s="201"/>
      <c r="Q549" s="253"/>
    </row>
    <row r="550" spans="1:17" s="219" customFormat="1" ht="20.149999999999999" customHeight="1" x14ac:dyDescent="0.35">
      <c r="A550" s="201" t="str">
        <f t="shared" ref="A550" ca="1" si="718">INDIRECT("'update Helper'!C"&amp;Q550)</f>
        <v>a1V550000030FylEAE</v>
      </c>
      <c r="B550" s="613">
        <v>12</v>
      </c>
      <c r="C550" s="615" t="str">
        <f>IFERROR(VLOOKUP(B550,'Outcome Indicators - Section C '!$A$9:$AC$70,29,FALSE),"")</f>
        <v/>
      </c>
      <c r="D550" s="617" t="str">
        <f>M550</f>
        <v/>
      </c>
      <c r="E550" s="617" t="str">
        <f>N550</f>
        <v/>
      </c>
      <c r="F550" s="396"/>
      <c r="G550" s="619" t="str">
        <f ca="1">IF(OR(INDIRECT("'update Helper'!E"&amp;Q550)="",F550&lt;&gt;0,F551&lt;&gt;0),IF(IFERROR((F550/F551),"")="","",(F550/F551)),INDIRECT("'update Helper'!E"&amp;Q550)/100)</f>
        <v/>
      </c>
      <c r="H550" s="621"/>
      <c r="I550" s="623"/>
      <c r="J550" s="625"/>
      <c r="K550" s="201">
        <f>IF(AND(EXACT(C550,C548),C548&lt;&gt;0),K548+1,0)</f>
        <v>117</v>
      </c>
      <c r="L550" s="201" t="str">
        <f>IF(C550&lt;&gt;"",C550&amp;"-"&amp;K550,"")</f>
        <v/>
      </c>
      <c r="M550" s="201" t="str">
        <f t="array" ref="M550">IFERROR(IF(INDEX('Disaggregation Records'!$E$69:$E$152,MATCH(RIGHT(L550,255),RIGHT('Disaggregation Records'!$D$69:$D$152,255),0))="","",INDEX('Disaggregation Records'!$E$69:$E$152,MATCH(RIGHT(L550,255),RIGHT('Disaggregation Records'!$D$69:$D$152,255),0))),"")</f>
        <v/>
      </c>
      <c r="N550" s="201" t="str">
        <f t="array" ref="N550">IFERROR(IF(INDEX('Disaggregation Records'!$F$69:$F$152,MATCH(RIGHT(L550,255),RIGHT('Disaggregation Records'!$D$69:$D$152,255),0))="","",INDEX('Disaggregation Records'!$F$69:$F$152,MATCH(RIGHT(L550,255),RIGHT('Disaggregation Records'!$D$69:$D$152,255),0))),"")</f>
        <v/>
      </c>
      <c r="O550" s="201" t="str">
        <f t="array" ref="O550">IFERROR(IF(INDEX('Disaggregation Records'!$H$69:$H$152,MATCH(RIGHT(L550,255),RIGHT('Disaggregation Records'!$D$69:$D$152,255),0))="","",INDEX('Disaggregation Records'!$H$69:$H$152,MATCH(RIGHT(L550,255),RIGHT('Disaggregation Records'!$D$69:$D$152,255),0))),"")</f>
        <v/>
      </c>
      <c r="P550" s="201"/>
      <c r="Q550" s="253">
        <f t="shared" ref="Q550" si="719">Q548+1</f>
        <v>1214</v>
      </c>
    </row>
    <row r="551" spans="1:17" s="219" customFormat="1" ht="20.149999999999999" customHeight="1" x14ac:dyDescent="0.35">
      <c r="A551" s="253"/>
      <c r="B551" s="614"/>
      <c r="C551" s="616"/>
      <c r="D551" s="618"/>
      <c r="E551" s="618"/>
      <c r="F551" s="307"/>
      <c r="G551" s="620"/>
      <c r="H551" s="622"/>
      <c r="I551" s="624"/>
      <c r="J551" s="626"/>
      <c r="K551" s="201"/>
      <c r="L551" s="201"/>
      <c r="M551" s="201"/>
      <c r="N551" s="201"/>
      <c r="O551" s="201"/>
      <c r="P551" s="201"/>
      <c r="Q551" s="253"/>
    </row>
    <row r="552" spans="1:17" s="219" customFormat="1" ht="20.149999999999999" customHeight="1" x14ac:dyDescent="0.35">
      <c r="A552" s="201" t="str">
        <f t="shared" ref="A552" ca="1" si="720">INDIRECT("'update Helper'!C"&amp;Q552)</f>
        <v>a1V550000030FymEAE</v>
      </c>
      <c r="B552" s="613">
        <v>12</v>
      </c>
      <c r="C552" s="615" t="str">
        <f>IFERROR(VLOOKUP(B552,'Outcome Indicators - Section C '!$A$9:$AC$70,29,FALSE),"")</f>
        <v/>
      </c>
      <c r="D552" s="617" t="str">
        <f>M552</f>
        <v/>
      </c>
      <c r="E552" s="617" t="str">
        <f>N552</f>
        <v/>
      </c>
      <c r="F552" s="396"/>
      <c r="G552" s="619" t="str">
        <f ca="1">IF(OR(INDIRECT("'update Helper'!E"&amp;Q552)="",F552&lt;&gt;0,F553&lt;&gt;0),IF(IFERROR((F552/F553),"")="","",(F552/F553)),INDIRECT("'update Helper'!E"&amp;Q552)/100)</f>
        <v/>
      </c>
      <c r="H552" s="621"/>
      <c r="I552" s="623"/>
      <c r="J552" s="625"/>
      <c r="K552" s="201">
        <f>IF(AND(EXACT(C552,C550),C550&lt;&gt;0),K550+1,0)</f>
        <v>118</v>
      </c>
      <c r="L552" s="201" t="str">
        <f>IF(C552&lt;&gt;"",C552&amp;"-"&amp;K552,"")</f>
        <v/>
      </c>
      <c r="M552" s="201" t="str">
        <f t="array" ref="M552">IFERROR(IF(INDEX('Disaggregation Records'!$E$69:$E$152,MATCH(RIGHT(L552,255),RIGHT('Disaggregation Records'!$D$69:$D$152,255),0))="","",INDEX('Disaggregation Records'!$E$69:$E$152,MATCH(RIGHT(L552,255),RIGHT('Disaggregation Records'!$D$69:$D$152,255),0))),"")</f>
        <v/>
      </c>
      <c r="N552" s="201" t="str">
        <f t="array" ref="N552">IFERROR(IF(INDEX('Disaggregation Records'!$F$69:$F$152,MATCH(RIGHT(L552,255),RIGHT('Disaggregation Records'!$D$69:$D$152,255),0))="","",INDEX('Disaggregation Records'!$F$69:$F$152,MATCH(RIGHT(L552,255),RIGHT('Disaggregation Records'!$D$69:$D$152,255),0))),"")</f>
        <v/>
      </c>
      <c r="O552" s="201" t="str">
        <f t="array" ref="O552">IFERROR(IF(INDEX('Disaggregation Records'!$H$69:$H$152,MATCH(RIGHT(L552,255),RIGHT('Disaggregation Records'!$D$69:$D$152,255),0))="","",INDEX('Disaggregation Records'!$H$69:$H$152,MATCH(RIGHT(L552,255),RIGHT('Disaggregation Records'!$D$69:$D$152,255),0))),"")</f>
        <v/>
      </c>
      <c r="P552" s="201"/>
      <c r="Q552" s="253">
        <f t="shared" ref="Q552" si="721">Q550+1</f>
        <v>1215</v>
      </c>
    </row>
    <row r="553" spans="1:17" s="219" customFormat="1" ht="20.149999999999999" customHeight="1" x14ac:dyDescent="0.35">
      <c r="A553" s="201"/>
      <c r="B553" s="614"/>
      <c r="C553" s="616"/>
      <c r="D553" s="618"/>
      <c r="E553" s="618"/>
      <c r="F553" s="307"/>
      <c r="G553" s="620"/>
      <c r="H553" s="622"/>
      <c r="I553" s="624"/>
      <c r="J553" s="626"/>
      <c r="K553" s="201"/>
      <c r="L553" s="201"/>
      <c r="M553" s="201"/>
      <c r="N553" s="201"/>
      <c r="O553" s="201"/>
      <c r="P553" s="201"/>
      <c r="Q553" s="253"/>
    </row>
    <row r="554" spans="1:17" s="219" customFormat="1" ht="20.149999999999999" customHeight="1" x14ac:dyDescent="0.35">
      <c r="A554" s="201" t="str">
        <f t="shared" ref="A554" ca="1" si="722">INDIRECT("'update Helper'!C"&amp;Q554)</f>
        <v>a1V550000030FynEAE</v>
      </c>
      <c r="B554" s="613">
        <v>12</v>
      </c>
      <c r="C554" s="615" t="str">
        <f>IFERROR(VLOOKUP(B554,'Outcome Indicators - Section C '!$A$9:$AC$70,29,FALSE),"")</f>
        <v/>
      </c>
      <c r="D554" s="617" t="str">
        <f>M554</f>
        <v/>
      </c>
      <c r="E554" s="617" t="str">
        <f>N554</f>
        <v/>
      </c>
      <c r="F554" s="396"/>
      <c r="G554" s="619" t="str">
        <f ca="1">IF(OR(INDIRECT("'update Helper'!E"&amp;Q554)="",F554&lt;&gt;0,F555&lt;&gt;0),IF(IFERROR((F554/F555),"")="","",(F554/F555)),INDIRECT("'update Helper'!E"&amp;Q554)/100)</f>
        <v/>
      </c>
      <c r="H554" s="621"/>
      <c r="I554" s="623"/>
      <c r="J554" s="625"/>
      <c r="K554" s="201">
        <f>IF(AND(EXACT(C554,C552),C552&lt;&gt;0),K552+1,0)</f>
        <v>119</v>
      </c>
      <c r="L554" s="201" t="str">
        <f>IF(C554&lt;&gt;"",C554&amp;"-"&amp;K554,"")</f>
        <v/>
      </c>
      <c r="M554" s="201" t="str">
        <f t="array" ref="M554">IFERROR(IF(INDEX('Disaggregation Records'!$E$69:$E$152,MATCH(RIGHT(L554,255),RIGHT('Disaggregation Records'!$D$69:$D$152,255),0))="","",INDEX('Disaggregation Records'!$E$69:$E$152,MATCH(RIGHT(L554,255),RIGHT('Disaggregation Records'!$D$69:$D$152,255),0))),"")</f>
        <v/>
      </c>
      <c r="N554" s="201" t="str">
        <f t="array" ref="N554">IFERROR(IF(INDEX('Disaggregation Records'!$F$69:$F$152,MATCH(RIGHT(L554,255),RIGHT('Disaggregation Records'!$D$69:$D$152,255),0))="","",INDEX('Disaggregation Records'!$F$69:$F$152,MATCH(RIGHT(L554,255),RIGHT('Disaggregation Records'!$D$69:$D$152,255),0))),"")</f>
        <v/>
      </c>
      <c r="O554" s="201" t="str">
        <f t="array" ref="O554">IFERROR(IF(INDEX('Disaggregation Records'!$H$69:$H$152,MATCH(RIGHT(L554,255),RIGHT('Disaggregation Records'!$D$69:$D$152,255),0))="","",INDEX('Disaggregation Records'!$H$69:$H$152,MATCH(RIGHT(L554,255),RIGHT('Disaggregation Records'!$D$69:$D$152,255),0))),"")</f>
        <v/>
      </c>
      <c r="P554" s="201"/>
      <c r="Q554" s="253">
        <f t="shared" ref="Q554" si="723">Q552+1</f>
        <v>1216</v>
      </c>
    </row>
    <row r="555" spans="1:17" s="219" customFormat="1" ht="20.149999999999999" customHeight="1" x14ac:dyDescent="0.35">
      <c r="A555" s="253"/>
      <c r="B555" s="614"/>
      <c r="C555" s="616"/>
      <c r="D555" s="618"/>
      <c r="E555" s="618"/>
      <c r="F555" s="307"/>
      <c r="G555" s="620"/>
      <c r="H555" s="622"/>
      <c r="I555" s="624"/>
      <c r="J555" s="626"/>
      <c r="K555" s="201"/>
      <c r="L555" s="201"/>
      <c r="M555" s="201"/>
      <c r="N555" s="201"/>
      <c r="O555" s="201"/>
      <c r="P555" s="201"/>
      <c r="Q555" s="253"/>
    </row>
    <row r="556" spans="1:17" s="219" customFormat="1" ht="20.149999999999999" customHeight="1" x14ac:dyDescent="0.35">
      <c r="A556" s="201" t="str">
        <f t="shared" ref="A556" ca="1" si="724">INDIRECT("'update Helper'!C"&amp;Q556)</f>
        <v>a1V550000030FyoEAE</v>
      </c>
      <c r="B556" s="613">
        <v>13</v>
      </c>
      <c r="C556" s="615" t="str">
        <f>IFERROR(VLOOKUP(B556,'Outcome Indicators - Section C '!$A$9:$AC$70,29,FALSE),"")</f>
        <v/>
      </c>
      <c r="D556" s="617" t="str">
        <f>M556</f>
        <v/>
      </c>
      <c r="E556" s="617" t="str">
        <f>N556</f>
        <v/>
      </c>
      <c r="F556" s="396"/>
      <c r="G556" s="619" t="str">
        <f ca="1">IF(OR(INDIRECT("'update Helper'!E"&amp;Q556)="",F556&lt;&gt;0,F557&lt;&gt;0),IF(IFERROR((F556/F557),"")="","",(F556/F557)),INDIRECT("'update Helper'!E"&amp;Q556)/100)</f>
        <v/>
      </c>
      <c r="H556" s="621"/>
      <c r="I556" s="623"/>
      <c r="J556" s="625"/>
      <c r="K556" s="201">
        <f>IF(AND(EXACT(C556,C554),C554&lt;&gt;0),K554+1,0)</f>
        <v>120</v>
      </c>
      <c r="L556" s="201" t="str">
        <f>IF(C556&lt;&gt;"",C556&amp;"-"&amp;K556,"")</f>
        <v/>
      </c>
      <c r="M556" s="201" t="str">
        <f t="array" ref="M556">IFERROR(IF(INDEX('Disaggregation Records'!$E$69:$E$152,MATCH(RIGHT(L556,255),RIGHT('Disaggregation Records'!$D$69:$D$152,255),0))="","",INDEX('Disaggregation Records'!$E$69:$E$152,MATCH(RIGHT(L556,255),RIGHT('Disaggregation Records'!$D$69:$D$152,255),0))),"")</f>
        <v/>
      </c>
      <c r="N556" s="201" t="str">
        <f t="array" ref="N556">IFERROR(IF(INDEX('Disaggregation Records'!$F$69:$F$152,MATCH(RIGHT(L556,255),RIGHT('Disaggregation Records'!$D$69:$D$152,255),0))="","",INDEX('Disaggregation Records'!$F$69:$F$152,MATCH(RIGHT(L556,255),RIGHT('Disaggregation Records'!$D$69:$D$152,255),0))),"")</f>
        <v/>
      </c>
      <c r="O556" s="201" t="str">
        <f t="array" ref="O556">IFERROR(IF(INDEX('Disaggregation Records'!$H$69:$H$152,MATCH(RIGHT(L556,255),RIGHT('Disaggregation Records'!$D$69:$D$152,255),0))="","",INDEX('Disaggregation Records'!$H$69:$H$152,MATCH(RIGHT(L556,255),RIGHT('Disaggregation Records'!$D$69:$D$152,255),0))),"")</f>
        <v/>
      </c>
      <c r="P556" s="201"/>
      <c r="Q556" s="253">
        <f t="shared" ref="Q556" si="725">Q554+1</f>
        <v>1217</v>
      </c>
    </row>
    <row r="557" spans="1:17" s="219" customFormat="1" ht="20.149999999999999" customHeight="1" x14ac:dyDescent="0.35">
      <c r="A557" s="201"/>
      <c r="B557" s="614"/>
      <c r="C557" s="616"/>
      <c r="D557" s="618"/>
      <c r="E557" s="618"/>
      <c r="F557" s="307"/>
      <c r="G557" s="620"/>
      <c r="H557" s="622"/>
      <c r="I557" s="624"/>
      <c r="J557" s="626"/>
      <c r="K557" s="201"/>
      <c r="L557" s="201"/>
      <c r="M557" s="201"/>
      <c r="N557" s="201"/>
      <c r="O557" s="201"/>
      <c r="P557" s="201"/>
      <c r="Q557" s="253"/>
    </row>
    <row r="558" spans="1:17" s="219" customFormat="1" ht="20.149999999999999" customHeight="1" x14ac:dyDescent="0.35">
      <c r="A558" s="201" t="str">
        <f t="shared" ref="A558" ca="1" si="726">INDIRECT("'update Helper'!C"&amp;Q558)</f>
        <v>a1V550000030FypEAE</v>
      </c>
      <c r="B558" s="613">
        <v>13</v>
      </c>
      <c r="C558" s="615" t="str">
        <f>IFERROR(VLOOKUP(B558,'Outcome Indicators - Section C '!$A$9:$AC$70,29,FALSE),"")</f>
        <v/>
      </c>
      <c r="D558" s="617" t="str">
        <f>M558</f>
        <v/>
      </c>
      <c r="E558" s="617" t="str">
        <f>N558</f>
        <v/>
      </c>
      <c r="F558" s="396"/>
      <c r="G558" s="619" t="str">
        <f ca="1">IF(OR(INDIRECT("'update Helper'!E"&amp;Q558)="",F558&lt;&gt;0,F559&lt;&gt;0),IF(IFERROR((F558/F559),"")="","",(F558/F559)),INDIRECT("'update Helper'!E"&amp;Q558)/100)</f>
        <v/>
      </c>
      <c r="H558" s="621"/>
      <c r="I558" s="623"/>
      <c r="J558" s="625"/>
      <c r="K558" s="201">
        <f>IF(AND(EXACT(C558,C556),C556&lt;&gt;0),K556+1,0)</f>
        <v>121</v>
      </c>
      <c r="L558" s="201" t="str">
        <f>IF(C558&lt;&gt;"",C558&amp;"-"&amp;K558,"")</f>
        <v/>
      </c>
      <c r="M558" s="201" t="str">
        <f t="array" ref="M558">IFERROR(IF(INDEX('Disaggregation Records'!$E$69:$E$152,MATCH(RIGHT(L558,255),RIGHT('Disaggregation Records'!$D$69:$D$152,255),0))="","",INDEX('Disaggregation Records'!$E$69:$E$152,MATCH(RIGHT(L558,255),RIGHT('Disaggregation Records'!$D$69:$D$152,255),0))),"")</f>
        <v/>
      </c>
      <c r="N558" s="201" t="str">
        <f t="array" ref="N558">IFERROR(IF(INDEX('Disaggregation Records'!$F$69:$F$152,MATCH(RIGHT(L558,255),RIGHT('Disaggregation Records'!$D$69:$D$152,255),0))="","",INDEX('Disaggregation Records'!$F$69:$F$152,MATCH(RIGHT(L558,255),RIGHT('Disaggregation Records'!$D$69:$D$152,255),0))),"")</f>
        <v/>
      </c>
      <c r="O558" s="201" t="str">
        <f t="array" ref="O558">IFERROR(IF(INDEX('Disaggregation Records'!$H$69:$H$152,MATCH(RIGHT(L558,255),RIGHT('Disaggregation Records'!$D$69:$D$152,255),0))="","",INDEX('Disaggregation Records'!$H$69:$H$152,MATCH(RIGHT(L558,255),RIGHT('Disaggregation Records'!$D$69:$D$152,255),0))),"")</f>
        <v/>
      </c>
      <c r="P558" s="201"/>
      <c r="Q558" s="253">
        <f t="shared" ref="Q558" si="727">Q556+1</f>
        <v>1218</v>
      </c>
    </row>
    <row r="559" spans="1:17" s="219" customFormat="1" ht="20.149999999999999" customHeight="1" x14ac:dyDescent="0.35">
      <c r="A559" s="253"/>
      <c r="B559" s="614"/>
      <c r="C559" s="616"/>
      <c r="D559" s="618"/>
      <c r="E559" s="618"/>
      <c r="F559" s="307"/>
      <c r="G559" s="620"/>
      <c r="H559" s="622"/>
      <c r="I559" s="624"/>
      <c r="J559" s="626"/>
      <c r="K559" s="201"/>
      <c r="L559" s="201"/>
      <c r="M559" s="201"/>
      <c r="N559" s="201"/>
      <c r="O559" s="201"/>
      <c r="P559" s="201"/>
      <c r="Q559" s="253"/>
    </row>
    <row r="560" spans="1:17" s="219" customFormat="1" ht="20.149999999999999" customHeight="1" x14ac:dyDescent="0.35">
      <c r="A560" s="201" t="str">
        <f t="shared" ref="A560" ca="1" si="728">INDIRECT("'update Helper'!C"&amp;Q560)</f>
        <v>a1V550000030FyqEAE</v>
      </c>
      <c r="B560" s="613">
        <v>13</v>
      </c>
      <c r="C560" s="615" t="str">
        <f>IFERROR(VLOOKUP(B560,'Outcome Indicators - Section C '!$A$9:$AC$70,29,FALSE),"")</f>
        <v/>
      </c>
      <c r="D560" s="617" t="str">
        <f>M560</f>
        <v/>
      </c>
      <c r="E560" s="617" t="str">
        <f>N560</f>
        <v/>
      </c>
      <c r="F560" s="396"/>
      <c r="G560" s="619" t="str">
        <f ca="1">IF(OR(INDIRECT("'update Helper'!E"&amp;Q560)="",F560&lt;&gt;0,F561&lt;&gt;0),IF(IFERROR((F560/F561),"")="","",(F560/F561)),INDIRECT("'update Helper'!E"&amp;Q560)/100)</f>
        <v/>
      </c>
      <c r="H560" s="621"/>
      <c r="I560" s="623"/>
      <c r="J560" s="625"/>
      <c r="K560" s="201">
        <f>IF(AND(EXACT(C560,C558),C558&lt;&gt;0),K558+1,0)</f>
        <v>122</v>
      </c>
      <c r="L560" s="201" t="str">
        <f>IF(C560&lt;&gt;"",C560&amp;"-"&amp;K560,"")</f>
        <v/>
      </c>
      <c r="M560" s="201" t="str">
        <f t="array" ref="M560">IFERROR(IF(INDEX('Disaggregation Records'!$E$69:$E$152,MATCH(RIGHT(L560,255),RIGHT('Disaggregation Records'!$D$69:$D$152,255),0))="","",INDEX('Disaggregation Records'!$E$69:$E$152,MATCH(RIGHT(L560,255),RIGHT('Disaggregation Records'!$D$69:$D$152,255),0))),"")</f>
        <v/>
      </c>
      <c r="N560" s="201" t="str">
        <f t="array" ref="N560">IFERROR(IF(INDEX('Disaggregation Records'!$F$69:$F$152,MATCH(RIGHT(L560,255),RIGHT('Disaggregation Records'!$D$69:$D$152,255),0))="","",INDEX('Disaggregation Records'!$F$69:$F$152,MATCH(RIGHT(L560,255),RIGHT('Disaggregation Records'!$D$69:$D$152,255),0))),"")</f>
        <v/>
      </c>
      <c r="O560" s="201" t="str">
        <f t="array" ref="O560">IFERROR(IF(INDEX('Disaggregation Records'!$H$69:$H$152,MATCH(RIGHT(L560,255),RIGHT('Disaggregation Records'!$D$69:$D$152,255),0))="","",INDEX('Disaggregation Records'!$H$69:$H$152,MATCH(RIGHT(L560,255),RIGHT('Disaggregation Records'!$D$69:$D$152,255),0))),"")</f>
        <v/>
      </c>
      <c r="P560" s="201"/>
      <c r="Q560" s="253">
        <f t="shared" ref="Q560" si="729">Q558+1</f>
        <v>1219</v>
      </c>
    </row>
    <row r="561" spans="1:17" s="219" customFormat="1" ht="20.149999999999999" customHeight="1" x14ac:dyDescent="0.35">
      <c r="A561" s="201"/>
      <c r="B561" s="614"/>
      <c r="C561" s="616"/>
      <c r="D561" s="618"/>
      <c r="E561" s="618"/>
      <c r="F561" s="307"/>
      <c r="G561" s="620"/>
      <c r="H561" s="622"/>
      <c r="I561" s="624"/>
      <c r="J561" s="626"/>
      <c r="K561" s="201"/>
      <c r="L561" s="201"/>
      <c r="M561" s="201"/>
      <c r="N561" s="201"/>
      <c r="O561" s="201"/>
      <c r="P561" s="201"/>
      <c r="Q561" s="253"/>
    </row>
    <row r="562" spans="1:17" s="219" customFormat="1" ht="20.149999999999999" customHeight="1" x14ac:dyDescent="0.35">
      <c r="A562" s="201" t="str">
        <f t="shared" ref="A562" ca="1" si="730">INDIRECT("'update Helper'!C"&amp;Q562)</f>
        <v>a1V550000030FyrEAE</v>
      </c>
      <c r="B562" s="613">
        <v>13</v>
      </c>
      <c r="C562" s="615" t="str">
        <f>IFERROR(VLOOKUP(B562,'Outcome Indicators - Section C '!$A$9:$AC$70,29,FALSE),"")</f>
        <v/>
      </c>
      <c r="D562" s="617" t="str">
        <f>M562</f>
        <v/>
      </c>
      <c r="E562" s="617" t="str">
        <f>N562</f>
        <v/>
      </c>
      <c r="F562" s="396"/>
      <c r="G562" s="619" t="str">
        <f ca="1">IF(OR(INDIRECT("'update Helper'!E"&amp;Q562)="",F562&lt;&gt;0,F563&lt;&gt;0),IF(IFERROR((F562/F563),"")="","",(F562/F563)),INDIRECT("'update Helper'!E"&amp;Q562)/100)</f>
        <v/>
      </c>
      <c r="H562" s="621"/>
      <c r="I562" s="623"/>
      <c r="J562" s="625"/>
      <c r="K562" s="201">
        <f>IF(AND(EXACT(C562,C560),C560&lt;&gt;0),K560+1,0)</f>
        <v>123</v>
      </c>
      <c r="L562" s="201" t="str">
        <f>IF(C562&lt;&gt;"",C562&amp;"-"&amp;K562,"")</f>
        <v/>
      </c>
      <c r="M562" s="201" t="str">
        <f t="array" ref="M562">IFERROR(IF(INDEX('Disaggregation Records'!$E$69:$E$152,MATCH(RIGHT(L562,255),RIGHT('Disaggregation Records'!$D$69:$D$152,255),0))="","",INDEX('Disaggregation Records'!$E$69:$E$152,MATCH(RIGHT(L562,255),RIGHT('Disaggregation Records'!$D$69:$D$152,255),0))),"")</f>
        <v/>
      </c>
      <c r="N562" s="201" t="str">
        <f t="array" ref="N562">IFERROR(IF(INDEX('Disaggregation Records'!$F$69:$F$152,MATCH(RIGHT(L562,255),RIGHT('Disaggregation Records'!$D$69:$D$152,255),0))="","",INDEX('Disaggregation Records'!$F$69:$F$152,MATCH(RIGHT(L562,255),RIGHT('Disaggregation Records'!$D$69:$D$152,255),0))),"")</f>
        <v/>
      </c>
      <c r="O562" s="201" t="str">
        <f t="array" ref="O562">IFERROR(IF(INDEX('Disaggregation Records'!$H$69:$H$152,MATCH(RIGHT(L562,255),RIGHT('Disaggregation Records'!$D$69:$D$152,255),0))="","",INDEX('Disaggregation Records'!$H$69:$H$152,MATCH(RIGHT(L562,255),RIGHT('Disaggregation Records'!$D$69:$D$152,255),0))),"")</f>
        <v/>
      </c>
      <c r="P562" s="201"/>
      <c r="Q562" s="253">
        <f t="shared" ref="Q562" si="731">Q560+1</f>
        <v>1220</v>
      </c>
    </row>
    <row r="563" spans="1:17" s="219" customFormat="1" ht="20.149999999999999" customHeight="1" x14ac:dyDescent="0.35">
      <c r="A563" s="253"/>
      <c r="B563" s="614"/>
      <c r="C563" s="616"/>
      <c r="D563" s="618"/>
      <c r="E563" s="618"/>
      <c r="F563" s="307"/>
      <c r="G563" s="620"/>
      <c r="H563" s="622"/>
      <c r="I563" s="624"/>
      <c r="J563" s="626"/>
      <c r="K563" s="201"/>
      <c r="L563" s="201"/>
      <c r="M563" s="201"/>
      <c r="N563" s="201"/>
      <c r="O563" s="201"/>
      <c r="P563" s="201"/>
      <c r="Q563" s="253"/>
    </row>
    <row r="564" spans="1:17" s="219" customFormat="1" ht="20.149999999999999" customHeight="1" x14ac:dyDescent="0.35">
      <c r="A564" s="201" t="str">
        <f t="shared" ref="A564" ca="1" si="732">INDIRECT("'update Helper'!C"&amp;Q564)</f>
        <v>a1V550000030FysEAE</v>
      </c>
      <c r="B564" s="613">
        <v>13</v>
      </c>
      <c r="C564" s="615" t="str">
        <f>IFERROR(VLOOKUP(B564,'Outcome Indicators - Section C '!$A$9:$AC$70,29,FALSE),"")</f>
        <v/>
      </c>
      <c r="D564" s="617" t="str">
        <f>M564</f>
        <v/>
      </c>
      <c r="E564" s="617" t="str">
        <f>N564</f>
        <v/>
      </c>
      <c r="F564" s="396"/>
      <c r="G564" s="619" t="str">
        <f ca="1">IF(OR(INDIRECT("'update Helper'!E"&amp;Q564)="",F564&lt;&gt;0,F565&lt;&gt;0),IF(IFERROR((F564/F565),"")="","",(F564/F565)),INDIRECT("'update Helper'!E"&amp;Q564)/100)</f>
        <v/>
      </c>
      <c r="H564" s="621"/>
      <c r="I564" s="623"/>
      <c r="J564" s="625"/>
      <c r="K564" s="201">
        <f>IF(AND(EXACT(C564,C562),C562&lt;&gt;0),K562+1,0)</f>
        <v>124</v>
      </c>
      <c r="L564" s="201" t="str">
        <f>IF(C564&lt;&gt;"",C564&amp;"-"&amp;K564,"")</f>
        <v/>
      </c>
      <c r="M564" s="201" t="str">
        <f t="array" ref="M564">IFERROR(IF(INDEX('Disaggregation Records'!$E$69:$E$152,MATCH(RIGHT(L564,255),RIGHT('Disaggregation Records'!$D$69:$D$152,255),0))="","",INDEX('Disaggregation Records'!$E$69:$E$152,MATCH(RIGHT(L564,255),RIGHT('Disaggregation Records'!$D$69:$D$152,255),0))),"")</f>
        <v/>
      </c>
      <c r="N564" s="201" t="str">
        <f t="array" ref="N564">IFERROR(IF(INDEX('Disaggregation Records'!$F$69:$F$152,MATCH(RIGHT(L564,255),RIGHT('Disaggregation Records'!$D$69:$D$152,255),0))="","",INDEX('Disaggregation Records'!$F$69:$F$152,MATCH(RIGHT(L564,255),RIGHT('Disaggregation Records'!$D$69:$D$152,255),0))),"")</f>
        <v/>
      </c>
      <c r="O564" s="201" t="str">
        <f t="array" ref="O564">IFERROR(IF(INDEX('Disaggregation Records'!$H$69:$H$152,MATCH(RIGHT(L564,255),RIGHT('Disaggregation Records'!$D$69:$D$152,255),0))="","",INDEX('Disaggregation Records'!$H$69:$H$152,MATCH(RIGHT(L564,255),RIGHT('Disaggregation Records'!$D$69:$D$152,255),0))),"")</f>
        <v/>
      </c>
      <c r="P564" s="201"/>
      <c r="Q564" s="253">
        <f t="shared" ref="Q564" si="733">Q562+1</f>
        <v>1221</v>
      </c>
    </row>
    <row r="565" spans="1:17" s="219" customFormat="1" ht="20.149999999999999" customHeight="1" x14ac:dyDescent="0.35">
      <c r="A565" s="201"/>
      <c r="B565" s="614"/>
      <c r="C565" s="616"/>
      <c r="D565" s="618"/>
      <c r="E565" s="618"/>
      <c r="F565" s="307"/>
      <c r="G565" s="620"/>
      <c r="H565" s="622"/>
      <c r="I565" s="624"/>
      <c r="J565" s="626"/>
      <c r="K565" s="201"/>
      <c r="L565" s="201"/>
      <c r="M565" s="201"/>
      <c r="N565" s="201"/>
      <c r="O565" s="201"/>
      <c r="P565" s="201"/>
      <c r="Q565" s="253"/>
    </row>
    <row r="566" spans="1:17" s="219" customFormat="1" ht="20.149999999999999" customHeight="1" x14ac:dyDescent="0.35">
      <c r="A566" s="201" t="str">
        <f t="shared" ref="A566" ca="1" si="734">INDIRECT("'update Helper'!C"&amp;Q566)</f>
        <v>a1V550000030FytEAE</v>
      </c>
      <c r="B566" s="613">
        <v>13</v>
      </c>
      <c r="C566" s="615" t="str">
        <f>IFERROR(VLOOKUP(B566,'Outcome Indicators - Section C '!$A$9:$AC$70,29,FALSE),"")</f>
        <v/>
      </c>
      <c r="D566" s="617" t="str">
        <f>M566</f>
        <v/>
      </c>
      <c r="E566" s="617" t="str">
        <f>N566</f>
        <v/>
      </c>
      <c r="F566" s="396"/>
      <c r="G566" s="619" t="str">
        <f ca="1">IF(OR(INDIRECT("'update Helper'!E"&amp;Q566)="",F566&lt;&gt;0,F567&lt;&gt;0),IF(IFERROR((F566/F567),"")="","",(F566/F567)),INDIRECT("'update Helper'!E"&amp;Q566)/100)</f>
        <v/>
      </c>
      <c r="H566" s="621"/>
      <c r="I566" s="623"/>
      <c r="J566" s="625"/>
      <c r="K566" s="201">
        <f>IF(AND(EXACT(C566,C564),C564&lt;&gt;0),K564+1,0)</f>
        <v>125</v>
      </c>
      <c r="L566" s="201" t="str">
        <f>IF(C566&lt;&gt;"",C566&amp;"-"&amp;K566,"")</f>
        <v/>
      </c>
      <c r="M566" s="201" t="str">
        <f t="array" ref="M566">IFERROR(IF(INDEX('Disaggregation Records'!$E$69:$E$152,MATCH(RIGHT(L566,255),RIGHT('Disaggregation Records'!$D$69:$D$152,255),0))="","",INDEX('Disaggregation Records'!$E$69:$E$152,MATCH(RIGHT(L566,255),RIGHT('Disaggregation Records'!$D$69:$D$152,255),0))),"")</f>
        <v/>
      </c>
      <c r="N566" s="201" t="str">
        <f t="array" ref="N566">IFERROR(IF(INDEX('Disaggregation Records'!$F$69:$F$152,MATCH(RIGHT(L566,255),RIGHT('Disaggregation Records'!$D$69:$D$152,255),0))="","",INDEX('Disaggregation Records'!$F$69:$F$152,MATCH(RIGHT(L566,255),RIGHT('Disaggregation Records'!$D$69:$D$152,255),0))),"")</f>
        <v/>
      </c>
      <c r="O566" s="201" t="str">
        <f t="array" ref="O566">IFERROR(IF(INDEX('Disaggregation Records'!$H$69:$H$152,MATCH(RIGHT(L566,255),RIGHT('Disaggregation Records'!$D$69:$D$152,255),0))="","",INDEX('Disaggregation Records'!$H$69:$H$152,MATCH(RIGHT(L566,255),RIGHT('Disaggregation Records'!$D$69:$D$152,255),0))),"")</f>
        <v/>
      </c>
      <c r="P566" s="201"/>
      <c r="Q566" s="253">
        <f t="shared" ref="Q566" si="735">Q564+1</f>
        <v>1222</v>
      </c>
    </row>
    <row r="567" spans="1:17" s="219" customFormat="1" ht="20.149999999999999" customHeight="1" x14ac:dyDescent="0.35">
      <c r="A567" s="253"/>
      <c r="B567" s="614"/>
      <c r="C567" s="616"/>
      <c r="D567" s="618"/>
      <c r="E567" s="618"/>
      <c r="F567" s="307"/>
      <c r="G567" s="620"/>
      <c r="H567" s="622"/>
      <c r="I567" s="624"/>
      <c r="J567" s="626"/>
      <c r="K567" s="201"/>
      <c r="L567" s="201"/>
      <c r="M567" s="201"/>
      <c r="N567" s="201"/>
      <c r="O567" s="201"/>
      <c r="P567" s="201"/>
      <c r="Q567" s="253"/>
    </row>
    <row r="568" spans="1:17" s="219" customFormat="1" ht="20.149999999999999" customHeight="1" x14ac:dyDescent="0.35">
      <c r="A568" s="201" t="str">
        <f t="shared" ref="A568" ca="1" si="736">INDIRECT("'update Helper'!C"&amp;Q568)</f>
        <v>a1V550000030FyuEAE</v>
      </c>
      <c r="B568" s="613">
        <v>13</v>
      </c>
      <c r="C568" s="615" t="str">
        <f>IFERROR(VLOOKUP(B568,'Outcome Indicators - Section C '!$A$9:$AC$70,29,FALSE),"")</f>
        <v/>
      </c>
      <c r="D568" s="617" t="str">
        <f>M568</f>
        <v/>
      </c>
      <c r="E568" s="617" t="str">
        <f>N568</f>
        <v/>
      </c>
      <c r="F568" s="396"/>
      <c r="G568" s="619" t="str">
        <f ca="1">IF(OR(INDIRECT("'update Helper'!E"&amp;Q568)="",F568&lt;&gt;0,F569&lt;&gt;0),IF(IFERROR((F568/F569),"")="","",(F568/F569)),INDIRECT("'update Helper'!E"&amp;Q568)/100)</f>
        <v/>
      </c>
      <c r="H568" s="621"/>
      <c r="I568" s="623"/>
      <c r="J568" s="625"/>
      <c r="K568" s="201">
        <f>IF(AND(EXACT(C568,C566),C566&lt;&gt;0),K566+1,0)</f>
        <v>126</v>
      </c>
      <c r="L568" s="201" t="str">
        <f>IF(C568&lt;&gt;"",C568&amp;"-"&amp;K568,"")</f>
        <v/>
      </c>
      <c r="M568" s="201" t="str">
        <f t="array" ref="M568">IFERROR(IF(INDEX('Disaggregation Records'!$E$69:$E$152,MATCH(RIGHT(L568,255),RIGHT('Disaggregation Records'!$D$69:$D$152,255),0))="","",INDEX('Disaggregation Records'!$E$69:$E$152,MATCH(RIGHT(L568,255),RIGHT('Disaggregation Records'!$D$69:$D$152,255),0))),"")</f>
        <v/>
      </c>
      <c r="N568" s="201" t="str">
        <f t="array" ref="N568">IFERROR(IF(INDEX('Disaggregation Records'!$F$69:$F$152,MATCH(RIGHT(L568,255),RIGHT('Disaggregation Records'!$D$69:$D$152,255),0))="","",INDEX('Disaggregation Records'!$F$69:$F$152,MATCH(RIGHT(L568,255),RIGHT('Disaggregation Records'!$D$69:$D$152,255),0))),"")</f>
        <v/>
      </c>
      <c r="O568" s="201" t="str">
        <f t="array" ref="O568">IFERROR(IF(INDEX('Disaggregation Records'!$H$69:$H$152,MATCH(RIGHT(L568,255),RIGHT('Disaggregation Records'!$D$69:$D$152,255),0))="","",INDEX('Disaggregation Records'!$H$69:$H$152,MATCH(RIGHT(L568,255),RIGHT('Disaggregation Records'!$D$69:$D$152,255),0))),"")</f>
        <v/>
      </c>
      <c r="P568" s="201"/>
      <c r="Q568" s="253">
        <f t="shared" ref="Q568" si="737">Q566+1</f>
        <v>1223</v>
      </c>
    </row>
    <row r="569" spans="1:17" s="219" customFormat="1" ht="20.149999999999999" customHeight="1" x14ac:dyDescent="0.35">
      <c r="A569" s="201"/>
      <c r="B569" s="614"/>
      <c r="C569" s="616"/>
      <c r="D569" s="618"/>
      <c r="E569" s="618"/>
      <c r="F569" s="307"/>
      <c r="G569" s="620"/>
      <c r="H569" s="622"/>
      <c r="I569" s="624"/>
      <c r="J569" s="626"/>
      <c r="K569" s="201"/>
      <c r="L569" s="201"/>
      <c r="M569" s="201"/>
      <c r="N569" s="201"/>
      <c r="O569" s="201"/>
      <c r="P569" s="201"/>
      <c r="Q569" s="253"/>
    </row>
    <row r="570" spans="1:17" s="219" customFormat="1" ht="20.149999999999999" customHeight="1" x14ac:dyDescent="0.35">
      <c r="A570" s="201" t="str">
        <f t="shared" ref="A570" ca="1" si="738">INDIRECT("'update Helper'!C"&amp;Q570)</f>
        <v>a1V550000030FyvEAE</v>
      </c>
      <c r="B570" s="613">
        <v>13</v>
      </c>
      <c r="C570" s="615" t="str">
        <f>IFERROR(VLOOKUP(B570,'Outcome Indicators - Section C '!$A$9:$AC$70,29,FALSE),"")</f>
        <v/>
      </c>
      <c r="D570" s="617" t="str">
        <f>M570</f>
        <v/>
      </c>
      <c r="E570" s="617" t="str">
        <f>N570</f>
        <v/>
      </c>
      <c r="F570" s="396"/>
      <c r="G570" s="619" t="str">
        <f ca="1">IF(OR(INDIRECT("'update Helper'!E"&amp;Q570)="",F570&lt;&gt;0,F571&lt;&gt;0),IF(IFERROR((F570/F571),"")="","",(F570/F571)),INDIRECT("'update Helper'!E"&amp;Q570)/100)</f>
        <v/>
      </c>
      <c r="H570" s="621"/>
      <c r="I570" s="623"/>
      <c r="J570" s="625"/>
      <c r="K570" s="201">
        <f>IF(AND(EXACT(C570,C568),C568&lt;&gt;0),K568+1,0)</f>
        <v>127</v>
      </c>
      <c r="L570" s="201" t="str">
        <f>IF(C570&lt;&gt;"",C570&amp;"-"&amp;K570,"")</f>
        <v/>
      </c>
      <c r="M570" s="201" t="str">
        <f t="array" ref="M570">IFERROR(IF(INDEX('Disaggregation Records'!$E$69:$E$152,MATCH(RIGHT(L570,255),RIGHT('Disaggregation Records'!$D$69:$D$152,255),0))="","",INDEX('Disaggregation Records'!$E$69:$E$152,MATCH(RIGHT(L570,255),RIGHT('Disaggregation Records'!$D$69:$D$152,255),0))),"")</f>
        <v/>
      </c>
      <c r="N570" s="201" t="str">
        <f t="array" ref="N570">IFERROR(IF(INDEX('Disaggregation Records'!$F$69:$F$152,MATCH(RIGHT(L570,255),RIGHT('Disaggregation Records'!$D$69:$D$152,255),0))="","",INDEX('Disaggregation Records'!$F$69:$F$152,MATCH(RIGHT(L570,255),RIGHT('Disaggregation Records'!$D$69:$D$152,255),0))),"")</f>
        <v/>
      </c>
      <c r="O570" s="201" t="str">
        <f t="array" ref="O570">IFERROR(IF(INDEX('Disaggregation Records'!$H$69:$H$152,MATCH(RIGHT(L570,255),RIGHT('Disaggregation Records'!$D$69:$D$152,255),0))="","",INDEX('Disaggregation Records'!$H$69:$H$152,MATCH(RIGHT(L570,255),RIGHT('Disaggregation Records'!$D$69:$D$152,255),0))),"")</f>
        <v/>
      </c>
      <c r="P570" s="201"/>
      <c r="Q570" s="253">
        <f t="shared" ref="Q570" si="739">Q568+1</f>
        <v>1224</v>
      </c>
    </row>
    <row r="571" spans="1:17" s="219" customFormat="1" ht="20.149999999999999" customHeight="1" x14ac:dyDescent="0.35">
      <c r="A571" s="253"/>
      <c r="B571" s="614"/>
      <c r="C571" s="616"/>
      <c r="D571" s="618"/>
      <c r="E571" s="618"/>
      <c r="F571" s="307"/>
      <c r="G571" s="620"/>
      <c r="H571" s="622"/>
      <c r="I571" s="624"/>
      <c r="J571" s="626"/>
      <c r="K571" s="201"/>
      <c r="L571" s="201"/>
      <c r="M571" s="201"/>
      <c r="N571" s="201"/>
      <c r="O571" s="201"/>
      <c r="P571" s="201"/>
      <c r="Q571" s="253"/>
    </row>
    <row r="572" spans="1:17" s="219" customFormat="1" ht="20.149999999999999" customHeight="1" x14ac:dyDescent="0.35">
      <c r="A572" s="201" t="str">
        <f t="shared" ref="A572" ca="1" si="740">INDIRECT("'update Helper'!C"&amp;Q572)</f>
        <v>a1V550000030FywEAE</v>
      </c>
      <c r="B572" s="613">
        <v>13</v>
      </c>
      <c r="C572" s="615" t="str">
        <f>IFERROR(VLOOKUP(B572,'Outcome Indicators - Section C '!$A$9:$AC$70,29,FALSE),"")</f>
        <v/>
      </c>
      <c r="D572" s="617" t="str">
        <f>M572</f>
        <v/>
      </c>
      <c r="E572" s="617" t="str">
        <f>N572</f>
        <v/>
      </c>
      <c r="F572" s="396"/>
      <c r="G572" s="619" t="str">
        <f ca="1">IF(OR(INDIRECT("'update Helper'!E"&amp;Q572)="",F572&lt;&gt;0,F573&lt;&gt;0),IF(IFERROR((F572/F573),"")="","",(F572/F573)),INDIRECT("'update Helper'!E"&amp;Q572)/100)</f>
        <v/>
      </c>
      <c r="H572" s="621"/>
      <c r="I572" s="623"/>
      <c r="J572" s="625"/>
      <c r="K572" s="201">
        <f>IF(AND(EXACT(C572,C570),C570&lt;&gt;0),K570+1,0)</f>
        <v>128</v>
      </c>
      <c r="L572" s="201" t="str">
        <f>IF(C572&lt;&gt;"",C572&amp;"-"&amp;K572,"")</f>
        <v/>
      </c>
      <c r="M572" s="201" t="str">
        <f t="array" ref="M572">IFERROR(IF(INDEX('Disaggregation Records'!$E$69:$E$152,MATCH(RIGHT(L572,255),RIGHT('Disaggregation Records'!$D$69:$D$152,255),0))="","",INDEX('Disaggregation Records'!$E$69:$E$152,MATCH(RIGHT(L572,255),RIGHT('Disaggregation Records'!$D$69:$D$152,255),0))),"")</f>
        <v/>
      </c>
      <c r="N572" s="201" t="str">
        <f t="array" ref="N572">IFERROR(IF(INDEX('Disaggregation Records'!$F$69:$F$152,MATCH(RIGHT(L572,255),RIGHT('Disaggregation Records'!$D$69:$D$152,255),0))="","",INDEX('Disaggregation Records'!$F$69:$F$152,MATCH(RIGHT(L572,255),RIGHT('Disaggregation Records'!$D$69:$D$152,255),0))),"")</f>
        <v/>
      </c>
      <c r="O572" s="201" t="str">
        <f t="array" ref="O572">IFERROR(IF(INDEX('Disaggregation Records'!$H$69:$H$152,MATCH(RIGHT(L572,255),RIGHT('Disaggregation Records'!$D$69:$D$152,255),0))="","",INDEX('Disaggregation Records'!$H$69:$H$152,MATCH(RIGHT(L572,255),RIGHT('Disaggregation Records'!$D$69:$D$152,255),0))),"")</f>
        <v/>
      </c>
      <c r="P572" s="201"/>
      <c r="Q572" s="253">
        <f t="shared" ref="Q572" si="741">Q570+1</f>
        <v>1225</v>
      </c>
    </row>
    <row r="573" spans="1:17" s="219" customFormat="1" ht="20.149999999999999" customHeight="1" x14ac:dyDescent="0.35">
      <c r="A573" s="201"/>
      <c r="B573" s="614"/>
      <c r="C573" s="616"/>
      <c r="D573" s="618"/>
      <c r="E573" s="618"/>
      <c r="F573" s="307"/>
      <c r="G573" s="620"/>
      <c r="H573" s="622"/>
      <c r="I573" s="624"/>
      <c r="J573" s="626"/>
      <c r="K573" s="201"/>
      <c r="L573" s="201"/>
      <c r="M573" s="201"/>
      <c r="N573" s="201"/>
      <c r="O573" s="201"/>
      <c r="P573" s="201"/>
      <c r="Q573" s="253"/>
    </row>
    <row r="574" spans="1:17" s="219" customFormat="1" ht="20.149999999999999" customHeight="1" x14ac:dyDescent="0.35">
      <c r="A574" s="201" t="str">
        <f t="shared" ref="A574" ca="1" si="742">INDIRECT("'update Helper'!C"&amp;Q574)</f>
        <v>a1V550000030FyxEAE</v>
      </c>
      <c r="B574" s="613">
        <v>13</v>
      </c>
      <c r="C574" s="615" t="str">
        <f>IFERROR(VLOOKUP(B574,'Outcome Indicators - Section C '!$A$9:$AC$70,29,FALSE),"")</f>
        <v/>
      </c>
      <c r="D574" s="617" t="str">
        <f>M574</f>
        <v/>
      </c>
      <c r="E574" s="617" t="str">
        <f>N574</f>
        <v/>
      </c>
      <c r="F574" s="396"/>
      <c r="G574" s="619" t="str">
        <f ca="1">IF(OR(INDIRECT("'update Helper'!E"&amp;Q574)="",F574&lt;&gt;0,F575&lt;&gt;0),IF(IFERROR((F574/F575),"")="","",(F574/F575)),INDIRECT("'update Helper'!E"&amp;Q574)/100)</f>
        <v/>
      </c>
      <c r="H574" s="621"/>
      <c r="I574" s="623"/>
      <c r="J574" s="625"/>
      <c r="K574" s="201">
        <f>IF(AND(EXACT(C574,C572),C572&lt;&gt;0),K572+1,0)</f>
        <v>129</v>
      </c>
      <c r="L574" s="201" t="str">
        <f>IF(C574&lt;&gt;"",C574&amp;"-"&amp;K574,"")</f>
        <v/>
      </c>
      <c r="M574" s="201" t="str">
        <f t="array" ref="M574">IFERROR(IF(INDEX('Disaggregation Records'!$E$69:$E$152,MATCH(RIGHT(L574,255),RIGHT('Disaggregation Records'!$D$69:$D$152,255),0))="","",INDEX('Disaggregation Records'!$E$69:$E$152,MATCH(RIGHT(L574,255),RIGHT('Disaggregation Records'!$D$69:$D$152,255),0))),"")</f>
        <v/>
      </c>
      <c r="N574" s="201" t="str">
        <f t="array" ref="N574">IFERROR(IF(INDEX('Disaggregation Records'!$F$69:$F$152,MATCH(RIGHT(L574,255),RIGHT('Disaggregation Records'!$D$69:$D$152,255),0))="","",INDEX('Disaggregation Records'!$F$69:$F$152,MATCH(RIGHT(L574,255),RIGHT('Disaggregation Records'!$D$69:$D$152,255),0))),"")</f>
        <v/>
      </c>
      <c r="O574" s="201" t="str">
        <f t="array" ref="O574">IFERROR(IF(INDEX('Disaggregation Records'!$H$69:$H$152,MATCH(RIGHT(L574,255),RIGHT('Disaggregation Records'!$D$69:$D$152,255),0))="","",INDEX('Disaggregation Records'!$H$69:$H$152,MATCH(RIGHT(L574,255),RIGHT('Disaggregation Records'!$D$69:$D$152,255),0))),"")</f>
        <v/>
      </c>
      <c r="P574" s="201"/>
      <c r="Q574" s="253">
        <f t="shared" ref="Q574" si="743">Q572+1</f>
        <v>1226</v>
      </c>
    </row>
    <row r="575" spans="1:17" s="219" customFormat="1" ht="20.149999999999999" customHeight="1" x14ac:dyDescent="0.35">
      <c r="A575" s="253"/>
      <c r="B575" s="614"/>
      <c r="C575" s="616"/>
      <c r="D575" s="618"/>
      <c r="E575" s="618"/>
      <c r="F575" s="307"/>
      <c r="G575" s="620"/>
      <c r="H575" s="622"/>
      <c r="I575" s="624"/>
      <c r="J575" s="626"/>
      <c r="K575" s="201"/>
      <c r="L575" s="201"/>
      <c r="M575" s="201"/>
      <c r="N575" s="201"/>
      <c r="O575" s="201"/>
      <c r="P575" s="201"/>
      <c r="Q575" s="253"/>
    </row>
    <row r="576" spans="1:17" s="219" customFormat="1" ht="20.149999999999999" customHeight="1" x14ac:dyDescent="0.35">
      <c r="A576" s="201" t="str">
        <f t="shared" ref="A576" ca="1" si="744">INDIRECT("'update Helper'!C"&amp;Q576)</f>
        <v>a1V550000030FyyEAE</v>
      </c>
      <c r="B576" s="613">
        <v>14</v>
      </c>
      <c r="C576" s="615" t="str">
        <f>IFERROR(VLOOKUP(B576,'Outcome Indicators - Section C '!$A$9:$AC$70,29,FALSE),"")</f>
        <v/>
      </c>
      <c r="D576" s="617" t="str">
        <f>M576</f>
        <v/>
      </c>
      <c r="E576" s="617" t="str">
        <f>N576</f>
        <v/>
      </c>
      <c r="F576" s="396"/>
      <c r="G576" s="619" t="str">
        <f ca="1">IF(OR(INDIRECT("'update Helper'!E"&amp;Q576)="",F576&lt;&gt;0,F577&lt;&gt;0),IF(IFERROR((F576/F577),"")="","",(F576/F577)),INDIRECT("'update Helper'!E"&amp;Q576)/100)</f>
        <v/>
      </c>
      <c r="H576" s="621"/>
      <c r="I576" s="623"/>
      <c r="J576" s="625"/>
      <c r="K576" s="201">
        <f>IF(AND(EXACT(C576,C574),C574&lt;&gt;0),K574+1,0)</f>
        <v>130</v>
      </c>
      <c r="L576" s="201" t="str">
        <f>IF(C576&lt;&gt;"",C576&amp;"-"&amp;K576,"")</f>
        <v/>
      </c>
      <c r="M576" s="201" t="str">
        <f t="array" ref="M576">IFERROR(IF(INDEX('Disaggregation Records'!$E$69:$E$152,MATCH(RIGHT(L576,255),RIGHT('Disaggregation Records'!$D$69:$D$152,255),0))="","",INDEX('Disaggregation Records'!$E$69:$E$152,MATCH(RIGHT(L576,255),RIGHT('Disaggregation Records'!$D$69:$D$152,255),0))),"")</f>
        <v/>
      </c>
      <c r="N576" s="201" t="str">
        <f t="array" ref="N576">IFERROR(IF(INDEX('Disaggregation Records'!$F$69:$F$152,MATCH(RIGHT(L576,255),RIGHT('Disaggregation Records'!$D$69:$D$152,255),0))="","",INDEX('Disaggregation Records'!$F$69:$F$152,MATCH(RIGHT(L576,255),RIGHT('Disaggregation Records'!$D$69:$D$152,255),0))),"")</f>
        <v/>
      </c>
      <c r="O576" s="201" t="str">
        <f t="array" ref="O576">IFERROR(IF(INDEX('Disaggregation Records'!$H$69:$H$152,MATCH(RIGHT(L576,255),RIGHT('Disaggregation Records'!$D$69:$D$152,255),0))="","",INDEX('Disaggregation Records'!$H$69:$H$152,MATCH(RIGHT(L576,255),RIGHT('Disaggregation Records'!$D$69:$D$152,255),0))),"")</f>
        <v/>
      </c>
      <c r="P576" s="201"/>
      <c r="Q576" s="253">
        <f t="shared" ref="Q576" si="745">Q574+1</f>
        <v>1227</v>
      </c>
    </row>
    <row r="577" spans="1:17" s="219" customFormat="1" ht="20.149999999999999" customHeight="1" x14ac:dyDescent="0.35">
      <c r="A577" s="201"/>
      <c r="B577" s="614"/>
      <c r="C577" s="616"/>
      <c r="D577" s="618"/>
      <c r="E577" s="618"/>
      <c r="F577" s="307"/>
      <c r="G577" s="620"/>
      <c r="H577" s="622"/>
      <c r="I577" s="624"/>
      <c r="J577" s="626"/>
      <c r="K577" s="201"/>
      <c r="L577" s="201"/>
      <c r="M577" s="201"/>
      <c r="N577" s="201"/>
      <c r="O577" s="201"/>
      <c r="P577" s="201"/>
      <c r="Q577" s="253"/>
    </row>
    <row r="578" spans="1:17" s="219" customFormat="1" ht="20.149999999999999" customHeight="1" x14ac:dyDescent="0.35">
      <c r="A578" s="201" t="str">
        <f t="shared" ref="A578" ca="1" si="746">INDIRECT("'update Helper'!C"&amp;Q578)</f>
        <v>a1V550000030FyzEAE</v>
      </c>
      <c r="B578" s="613">
        <v>14</v>
      </c>
      <c r="C578" s="615" t="str">
        <f>IFERROR(VLOOKUP(B578,'Outcome Indicators - Section C '!$A$9:$AC$70,29,FALSE),"")</f>
        <v/>
      </c>
      <c r="D578" s="617" t="str">
        <f>M578</f>
        <v/>
      </c>
      <c r="E578" s="617" t="str">
        <f>N578</f>
        <v/>
      </c>
      <c r="F578" s="396"/>
      <c r="G578" s="619" t="str">
        <f ca="1">IF(OR(INDIRECT("'update Helper'!E"&amp;Q578)="",F578&lt;&gt;0,F579&lt;&gt;0),IF(IFERROR((F578/F579),"")="","",(F578/F579)),INDIRECT("'update Helper'!E"&amp;Q578)/100)</f>
        <v/>
      </c>
      <c r="H578" s="621"/>
      <c r="I578" s="623"/>
      <c r="J578" s="625"/>
      <c r="K578" s="201">
        <f>IF(AND(EXACT(C578,C576),C576&lt;&gt;0),K576+1,0)</f>
        <v>131</v>
      </c>
      <c r="L578" s="201" t="str">
        <f>IF(C578&lt;&gt;"",C578&amp;"-"&amp;K578,"")</f>
        <v/>
      </c>
      <c r="M578" s="201" t="str">
        <f t="array" ref="M578">IFERROR(IF(INDEX('Disaggregation Records'!$E$69:$E$152,MATCH(RIGHT(L578,255),RIGHT('Disaggregation Records'!$D$69:$D$152,255),0))="","",INDEX('Disaggregation Records'!$E$69:$E$152,MATCH(RIGHT(L578,255),RIGHT('Disaggregation Records'!$D$69:$D$152,255),0))),"")</f>
        <v/>
      </c>
      <c r="N578" s="201" t="str">
        <f t="array" ref="N578">IFERROR(IF(INDEX('Disaggregation Records'!$F$69:$F$152,MATCH(RIGHT(L578,255),RIGHT('Disaggregation Records'!$D$69:$D$152,255),0))="","",INDEX('Disaggregation Records'!$F$69:$F$152,MATCH(RIGHT(L578,255),RIGHT('Disaggregation Records'!$D$69:$D$152,255),0))),"")</f>
        <v/>
      </c>
      <c r="O578" s="201" t="str">
        <f t="array" ref="O578">IFERROR(IF(INDEX('Disaggregation Records'!$H$69:$H$152,MATCH(RIGHT(L578,255),RIGHT('Disaggregation Records'!$D$69:$D$152,255),0))="","",INDEX('Disaggregation Records'!$H$69:$H$152,MATCH(RIGHT(L578,255),RIGHT('Disaggregation Records'!$D$69:$D$152,255),0))),"")</f>
        <v/>
      </c>
      <c r="P578" s="201"/>
      <c r="Q578" s="253">
        <f t="shared" ref="Q578" si="747">Q576+1</f>
        <v>1228</v>
      </c>
    </row>
    <row r="579" spans="1:17" s="219" customFormat="1" ht="20.149999999999999" customHeight="1" x14ac:dyDescent="0.35">
      <c r="A579" s="253"/>
      <c r="B579" s="614"/>
      <c r="C579" s="616"/>
      <c r="D579" s="618"/>
      <c r="E579" s="618"/>
      <c r="F579" s="307"/>
      <c r="G579" s="620"/>
      <c r="H579" s="622"/>
      <c r="I579" s="624"/>
      <c r="J579" s="626"/>
      <c r="K579" s="201"/>
      <c r="L579" s="201"/>
      <c r="M579" s="201"/>
      <c r="N579" s="201"/>
      <c r="O579" s="201"/>
      <c r="P579" s="201"/>
      <c r="Q579" s="253"/>
    </row>
    <row r="580" spans="1:17" s="219" customFormat="1" ht="20.149999999999999" customHeight="1" x14ac:dyDescent="0.35">
      <c r="A580" s="201" t="str">
        <f t="shared" ref="A580" ca="1" si="748">INDIRECT("'update Helper'!C"&amp;Q580)</f>
        <v>a1V550000030Fz0EAE</v>
      </c>
      <c r="B580" s="613">
        <v>14</v>
      </c>
      <c r="C580" s="615" t="str">
        <f>IFERROR(VLOOKUP(B580,'Outcome Indicators - Section C '!$A$9:$AC$70,29,FALSE),"")</f>
        <v/>
      </c>
      <c r="D580" s="617" t="str">
        <f>M580</f>
        <v/>
      </c>
      <c r="E580" s="617" t="str">
        <f>N580</f>
        <v/>
      </c>
      <c r="F580" s="396"/>
      <c r="G580" s="619" t="str">
        <f ca="1">IF(OR(INDIRECT("'update Helper'!E"&amp;Q580)="",F580&lt;&gt;0,F581&lt;&gt;0),IF(IFERROR((F580/F581),"")="","",(F580/F581)),INDIRECT("'update Helper'!E"&amp;Q580)/100)</f>
        <v/>
      </c>
      <c r="H580" s="621"/>
      <c r="I580" s="623"/>
      <c r="J580" s="625"/>
      <c r="K580" s="201">
        <f>IF(AND(EXACT(C580,C578),C578&lt;&gt;0),K578+1,0)</f>
        <v>132</v>
      </c>
      <c r="L580" s="201" t="str">
        <f>IF(C580&lt;&gt;"",C580&amp;"-"&amp;K580,"")</f>
        <v/>
      </c>
      <c r="M580" s="201" t="str">
        <f t="array" ref="M580">IFERROR(IF(INDEX('Disaggregation Records'!$E$69:$E$152,MATCH(RIGHT(L580,255),RIGHT('Disaggregation Records'!$D$69:$D$152,255),0))="","",INDEX('Disaggregation Records'!$E$69:$E$152,MATCH(RIGHT(L580,255),RIGHT('Disaggregation Records'!$D$69:$D$152,255),0))),"")</f>
        <v/>
      </c>
      <c r="N580" s="201" t="str">
        <f t="array" ref="N580">IFERROR(IF(INDEX('Disaggregation Records'!$F$69:$F$152,MATCH(RIGHT(L580,255),RIGHT('Disaggregation Records'!$D$69:$D$152,255),0))="","",INDEX('Disaggregation Records'!$F$69:$F$152,MATCH(RIGHT(L580,255),RIGHT('Disaggregation Records'!$D$69:$D$152,255),0))),"")</f>
        <v/>
      </c>
      <c r="O580" s="201" t="str">
        <f t="array" ref="O580">IFERROR(IF(INDEX('Disaggregation Records'!$H$69:$H$152,MATCH(RIGHT(L580,255),RIGHT('Disaggregation Records'!$D$69:$D$152,255),0))="","",INDEX('Disaggregation Records'!$H$69:$H$152,MATCH(RIGHT(L580,255),RIGHT('Disaggregation Records'!$D$69:$D$152,255),0))),"")</f>
        <v/>
      </c>
      <c r="P580" s="201"/>
      <c r="Q580" s="253">
        <f t="shared" ref="Q580" si="749">Q578+1</f>
        <v>1229</v>
      </c>
    </row>
    <row r="581" spans="1:17" s="219" customFormat="1" ht="20.149999999999999" customHeight="1" x14ac:dyDescent="0.35">
      <c r="A581" s="201"/>
      <c r="B581" s="614"/>
      <c r="C581" s="616"/>
      <c r="D581" s="618"/>
      <c r="E581" s="618"/>
      <c r="F581" s="307"/>
      <c r="G581" s="620"/>
      <c r="H581" s="622"/>
      <c r="I581" s="624"/>
      <c r="J581" s="626"/>
      <c r="K581" s="201"/>
      <c r="L581" s="201"/>
      <c r="M581" s="201"/>
      <c r="N581" s="201"/>
      <c r="O581" s="201"/>
      <c r="P581" s="201"/>
      <c r="Q581" s="253"/>
    </row>
    <row r="582" spans="1:17" s="219" customFormat="1" ht="20.149999999999999" customHeight="1" x14ac:dyDescent="0.35">
      <c r="A582" s="201" t="str">
        <f t="shared" ref="A582" ca="1" si="750">INDIRECT("'update Helper'!C"&amp;Q582)</f>
        <v>a1V550000030Fz1EAE</v>
      </c>
      <c r="B582" s="613">
        <v>14</v>
      </c>
      <c r="C582" s="615" t="str">
        <f>IFERROR(VLOOKUP(B582,'Outcome Indicators - Section C '!$A$9:$AC$70,29,FALSE),"")</f>
        <v/>
      </c>
      <c r="D582" s="617" t="str">
        <f>M582</f>
        <v/>
      </c>
      <c r="E582" s="617" t="str">
        <f>N582</f>
        <v/>
      </c>
      <c r="F582" s="396"/>
      <c r="G582" s="619" t="str">
        <f ca="1">IF(OR(INDIRECT("'update Helper'!E"&amp;Q582)="",F582&lt;&gt;0,F583&lt;&gt;0),IF(IFERROR((F582/F583),"")="","",(F582/F583)),INDIRECT("'update Helper'!E"&amp;Q582)/100)</f>
        <v/>
      </c>
      <c r="H582" s="621"/>
      <c r="I582" s="623"/>
      <c r="J582" s="625"/>
      <c r="K582" s="201">
        <f>IF(AND(EXACT(C582,C580),C580&lt;&gt;0),K580+1,0)</f>
        <v>133</v>
      </c>
      <c r="L582" s="201" t="str">
        <f>IF(C582&lt;&gt;"",C582&amp;"-"&amp;K582,"")</f>
        <v/>
      </c>
      <c r="M582" s="201" t="str">
        <f t="array" ref="M582">IFERROR(IF(INDEX('Disaggregation Records'!$E$69:$E$152,MATCH(RIGHT(L582,255),RIGHT('Disaggregation Records'!$D$69:$D$152,255),0))="","",INDEX('Disaggregation Records'!$E$69:$E$152,MATCH(RIGHT(L582,255),RIGHT('Disaggregation Records'!$D$69:$D$152,255),0))),"")</f>
        <v/>
      </c>
      <c r="N582" s="201" t="str">
        <f t="array" ref="N582">IFERROR(IF(INDEX('Disaggregation Records'!$F$69:$F$152,MATCH(RIGHT(L582,255),RIGHT('Disaggregation Records'!$D$69:$D$152,255),0))="","",INDEX('Disaggregation Records'!$F$69:$F$152,MATCH(RIGHT(L582,255),RIGHT('Disaggregation Records'!$D$69:$D$152,255),0))),"")</f>
        <v/>
      </c>
      <c r="O582" s="201" t="str">
        <f t="array" ref="O582">IFERROR(IF(INDEX('Disaggregation Records'!$H$69:$H$152,MATCH(RIGHT(L582,255),RIGHT('Disaggregation Records'!$D$69:$D$152,255),0))="","",INDEX('Disaggregation Records'!$H$69:$H$152,MATCH(RIGHT(L582,255),RIGHT('Disaggregation Records'!$D$69:$D$152,255),0))),"")</f>
        <v/>
      </c>
      <c r="P582" s="201"/>
      <c r="Q582" s="253">
        <f t="shared" ref="Q582" si="751">Q580+1</f>
        <v>1230</v>
      </c>
    </row>
    <row r="583" spans="1:17" s="219" customFormat="1" ht="20.149999999999999" customHeight="1" x14ac:dyDescent="0.35">
      <c r="A583" s="253"/>
      <c r="B583" s="614"/>
      <c r="C583" s="616"/>
      <c r="D583" s="618"/>
      <c r="E583" s="618"/>
      <c r="F583" s="307"/>
      <c r="G583" s="620"/>
      <c r="H583" s="622"/>
      <c r="I583" s="624"/>
      <c r="J583" s="626"/>
      <c r="K583" s="201"/>
      <c r="L583" s="201"/>
      <c r="M583" s="201"/>
      <c r="N583" s="201"/>
      <c r="O583" s="201"/>
      <c r="P583" s="201"/>
      <c r="Q583" s="253"/>
    </row>
    <row r="584" spans="1:17" s="219" customFormat="1" ht="20.149999999999999" customHeight="1" x14ac:dyDescent="0.35">
      <c r="A584" s="201" t="str">
        <f t="shared" ref="A584" ca="1" si="752">INDIRECT("'update Helper'!C"&amp;Q584)</f>
        <v>a1V550000030Fz2EAE</v>
      </c>
      <c r="B584" s="613">
        <v>14</v>
      </c>
      <c r="C584" s="615" t="str">
        <f>IFERROR(VLOOKUP(B584,'Outcome Indicators - Section C '!$A$9:$AC$70,29,FALSE),"")</f>
        <v/>
      </c>
      <c r="D584" s="617" t="str">
        <f>M584</f>
        <v/>
      </c>
      <c r="E584" s="617" t="str">
        <f>N584</f>
        <v/>
      </c>
      <c r="F584" s="396"/>
      <c r="G584" s="619" t="str">
        <f ca="1">IF(OR(INDIRECT("'update Helper'!E"&amp;Q584)="",F584&lt;&gt;0,F585&lt;&gt;0),IF(IFERROR((F584/F585),"")="","",(F584/F585)),INDIRECT("'update Helper'!E"&amp;Q584)/100)</f>
        <v/>
      </c>
      <c r="H584" s="621"/>
      <c r="I584" s="623"/>
      <c r="J584" s="625"/>
      <c r="K584" s="201">
        <f>IF(AND(EXACT(C584,C582),C582&lt;&gt;0),K582+1,0)</f>
        <v>134</v>
      </c>
      <c r="L584" s="201" t="str">
        <f>IF(C584&lt;&gt;"",C584&amp;"-"&amp;K584,"")</f>
        <v/>
      </c>
      <c r="M584" s="201" t="str">
        <f t="array" ref="M584">IFERROR(IF(INDEX('Disaggregation Records'!$E$69:$E$152,MATCH(RIGHT(L584,255),RIGHT('Disaggregation Records'!$D$69:$D$152,255),0))="","",INDEX('Disaggregation Records'!$E$69:$E$152,MATCH(RIGHT(L584,255),RIGHT('Disaggregation Records'!$D$69:$D$152,255),0))),"")</f>
        <v/>
      </c>
      <c r="N584" s="201" t="str">
        <f t="array" ref="N584">IFERROR(IF(INDEX('Disaggregation Records'!$F$69:$F$152,MATCH(RIGHT(L584,255),RIGHT('Disaggregation Records'!$D$69:$D$152,255),0))="","",INDEX('Disaggregation Records'!$F$69:$F$152,MATCH(RIGHT(L584,255),RIGHT('Disaggregation Records'!$D$69:$D$152,255),0))),"")</f>
        <v/>
      </c>
      <c r="O584" s="201" t="str">
        <f t="array" ref="O584">IFERROR(IF(INDEX('Disaggregation Records'!$H$69:$H$152,MATCH(RIGHT(L584,255),RIGHT('Disaggregation Records'!$D$69:$D$152,255),0))="","",INDEX('Disaggregation Records'!$H$69:$H$152,MATCH(RIGHT(L584,255),RIGHT('Disaggregation Records'!$D$69:$D$152,255),0))),"")</f>
        <v/>
      </c>
      <c r="P584" s="201"/>
      <c r="Q584" s="253">
        <f t="shared" ref="Q584" si="753">Q582+1</f>
        <v>1231</v>
      </c>
    </row>
    <row r="585" spans="1:17" s="219" customFormat="1" ht="20.149999999999999" customHeight="1" x14ac:dyDescent="0.35">
      <c r="A585" s="201"/>
      <c r="B585" s="614"/>
      <c r="C585" s="616"/>
      <c r="D585" s="618"/>
      <c r="E585" s="618"/>
      <c r="F585" s="307"/>
      <c r="G585" s="620"/>
      <c r="H585" s="622"/>
      <c r="I585" s="624"/>
      <c r="J585" s="626"/>
      <c r="K585" s="201"/>
      <c r="L585" s="201"/>
      <c r="M585" s="201"/>
      <c r="N585" s="201"/>
      <c r="O585" s="201"/>
      <c r="P585" s="201"/>
      <c r="Q585" s="253"/>
    </row>
    <row r="586" spans="1:17" s="219" customFormat="1" ht="20.149999999999999" customHeight="1" x14ac:dyDescent="0.35">
      <c r="A586" s="201" t="str">
        <f t="shared" ref="A586" ca="1" si="754">INDIRECT("'update Helper'!C"&amp;Q586)</f>
        <v>a1V550000030Fz3EAE</v>
      </c>
      <c r="B586" s="613">
        <v>14</v>
      </c>
      <c r="C586" s="615" t="str">
        <f>IFERROR(VLOOKUP(B586,'Outcome Indicators - Section C '!$A$9:$AC$70,29,FALSE),"")</f>
        <v/>
      </c>
      <c r="D586" s="617" t="str">
        <f>M586</f>
        <v/>
      </c>
      <c r="E586" s="617" t="str">
        <f>N586</f>
        <v/>
      </c>
      <c r="F586" s="396"/>
      <c r="G586" s="619" t="str">
        <f ca="1">IF(OR(INDIRECT("'update Helper'!E"&amp;Q586)="",F586&lt;&gt;0,F587&lt;&gt;0),IF(IFERROR((F586/F587),"")="","",(F586/F587)),INDIRECT("'update Helper'!E"&amp;Q586)/100)</f>
        <v/>
      </c>
      <c r="H586" s="621"/>
      <c r="I586" s="623"/>
      <c r="J586" s="625"/>
      <c r="K586" s="201">
        <f>IF(AND(EXACT(C586,C584),C584&lt;&gt;0),K584+1,0)</f>
        <v>135</v>
      </c>
      <c r="L586" s="201" t="str">
        <f>IF(C586&lt;&gt;"",C586&amp;"-"&amp;K586,"")</f>
        <v/>
      </c>
      <c r="M586" s="201" t="str">
        <f t="array" ref="M586">IFERROR(IF(INDEX('Disaggregation Records'!$E$69:$E$152,MATCH(RIGHT(L586,255),RIGHT('Disaggregation Records'!$D$69:$D$152,255),0))="","",INDEX('Disaggregation Records'!$E$69:$E$152,MATCH(RIGHT(L586,255),RIGHT('Disaggregation Records'!$D$69:$D$152,255),0))),"")</f>
        <v/>
      </c>
      <c r="N586" s="201" t="str">
        <f t="array" ref="N586">IFERROR(IF(INDEX('Disaggregation Records'!$F$69:$F$152,MATCH(RIGHT(L586,255),RIGHT('Disaggregation Records'!$D$69:$D$152,255),0))="","",INDEX('Disaggregation Records'!$F$69:$F$152,MATCH(RIGHT(L586,255),RIGHT('Disaggregation Records'!$D$69:$D$152,255),0))),"")</f>
        <v/>
      </c>
      <c r="O586" s="201" t="str">
        <f t="array" ref="O586">IFERROR(IF(INDEX('Disaggregation Records'!$H$69:$H$152,MATCH(RIGHT(L586,255),RIGHT('Disaggregation Records'!$D$69:$D$152,255),0))="","",INDEX('Disaggregation Records'!$H$69:$H$152,MATCH(RIGHT(L586,255),RIGHT('Disaggregation Records'!$D$69:$D$152,255),0))),"")</f>
        <v/>
      </c>
      <c r="P586" s="201"/>
      <c r="Q586" s="253">
        <f t="shared" ref="Q586" si="755">Q584+1</f>
        <v>1232</v>
      </c>
    </row>
    <row r="587" spans="1:17" s="219" customFormat="1" ht="20.149999999999999" customHeight="1" x14ac:dyDescent="0.35">
      <c r="A587" s="253"/>
      <c r="B587" s="614"/>
      <c r="C587" s="616"/>
      <c r="D587" s="618"/>
      <c r="E587" s="618"/>
      <c r="F587" s="307"/>
      <c r="G587" s="620"/>
      <c r="H587" s="622"/>
      <c r="I587" s="624"/>
      <c r="J587" s="626"/>
      <c r="K587" s="201"/>
      <c r="L587" s="201"/>
      <c r="M587" s="201"/>
      <c r="N587" s="201"/>
      <c r="O587" s="201"/>
      <c r="P587" s="201"/>
      <c r="Q587" s="253"/>
    </row>
    <row r="588" spans="1:17" s="219" customFormat="1" ht="20.149999999999999" customHeight="1" x14ac:dyDescent="0.35">
      <c r="A588" s="201" t="str">
        <f t="shared" ref="A588" ca="1" si="756">INDIRECT("'update Helper'!C"&amp;Q588)</f>
        <v>a1V550000030Fz4EAE</v>
      </c>
      <c r="B588" s="613">
        <v>14</v>
      </c>
      <c r="C588" s="615" t="str">
        <f>IFERROR(VLOOKUP(B588,'Outcome Indicators - Section C '!$A$9:$AC$70,29,FALSE),"")</f>
        <v/>
      </c>
      <c r="D588" s="617" t="str">
        <f>M588</f>
        <v/>
      </c>
      <c r="E588" s="617" t="str">
        <f>N588</f>
        <v/>
      </c>
      <c r="F588" s="396"/>
      <c r="G588" s="619" t="str">
        <f ca="1">IF(OR(INDIRECT("'update Helper'!E"&amp;Q588)="",F588&lt;&gt;0,F589&lt;&gt;0),IF(IFERROR((F588/F589),"")="","",(F588/F589)),INDIRECT("'update Helper'!E"&amp;Q588)/100)</f>
        <v/>
      </c>
      <c r="H588" s="621"/>
      <c r="I588" s="623"/>
      <c r="J588" s="625"/>
      <c r="K588" s="201">
        <f>IF(AND(EXACT(C588,C586),C586&lt;&gt;0),K586+1,0)</f>
        <v>136</v>
      </c>
      <c r="L588" s="201" t="str">
        <f>IF(C588&lt;&gt;"",C588&amp;"-"&amp;K588,"")</f>
        <v/>
      </c>
      <c r="M588" s="201" t="str">
        <f t="array" ref="M588">IFERROR(IF(INDEX('Disaggregation Records'!$E$69:$E$152,MATCH(RIGHT(L588,255),RIGHT('Disaggregation Records'!$D$69:$D$152,255),0))="","",INDEX('Disaggregation Records'!$E$69:$E$152,MATCH(RIGHT(L588,255),RIGHT('Disaggregation Records'!$D$69:$D$152,255),0))),"")</f>
        <v/>
      </c>
      <c r="N588" s="201" t="str">
        <f t="array" ref="N588">IFERROR(IF(INDEX('Disaggregation Records'!$F$69:$F$152,MATCH(RIGHT(L588,255),RIGHT('Disaggregation Records'!$D$69:$D$152,255),0))="","",INDEX('Disaggregation Records'!$F$69:$F$152,MATCH(RIGHT(L588,255),RIGHT('Disaggregation Records'!$D$69:$D$152,255),0))),"")</f>
        <v/>
      </c>
      <c r="O588" s="201" t="str">
        <f t="array" ref="O588">IFERROR(IF(INDEX('Disaggregation Records'!$H$69:$H$152,MATCH(RIGHT(L588,255),RIGHT('Disaggregation Records'!$D$69:$D$152,255),0))="","",INDEX('Disaggregation Records'!$H$69:$H$152,MATCH(RIGHT(L588,255),RIGHT('Disaggregation Records'!$D$69:$D$152,255),0))),"")</f>
        <v/>
      </c>
      <c r="P588" s="201"/>
      <c r="Q588" s="253">
        <f t="shared" ref="Q588" si="757">Q586+1</f>
        <v>1233</v>
      </c>
    </row>
    <row r="589" spans="1:17" s="219" customFormat="1" ht="20.149999999999999" customHeight="1" x14ac:dyDescent="0.35">
      <c r="A589" s="201"/>
      <c r="B589" s="614"/>
      <c r="C589" s="616"/>
      <c r="D589" s="618"/>
      <c r="E589" s="618"/>
      <c r="F589" s="307"/>
      <c r="G589" s="620"/>
      <c r="H589" s="622"/>
      <c r="I589" s="624"/>
      <c r="J589" s="626"/>
      <c r="K589" s="201"/>
      <c r="L589" s="201"/>
      <c r="M589" s="201"/>
      <c r="N589" s="201"/>
      <c r="O589" s="201"/>
      <c r="P589" s="201"/>
      <c r="Q589" s="253"/>
    </row>
    <row r="590" spans="1:17" s="219" customFormat="1" ht="20.149999999999999" customHeight="1" x14ac:dyDescent="0.35">
      <c r="A590" s="201" t="str">
        <f t="shared" ref="A590" ca="1" si="758">INDIRECT("'update Helper'!C"&amp;Q590)</f>
        <v>a1V550000030Fz5EAE</v>
      </c>
      <c r="B590" s="613">
        <v>14</v>
      </c>
      <c r="C590" s="615" t="str">
        <f>IFERROR(VLOOKUP(B590,'Outcome Indicators - Section C '!$A$9:$AC$70,29,FALSE),"")</f>
        <v/>
      </c>
      <c r="D590" s="617" t="str">
        <f>M590</f>
        <v/>
      </c>
      <c r="E590" s="617" t="str">
        <f>N590</f>
        <v/>
      </c>
      <c r="F590" s="396"/>
      <c r="G590" s="619" t="str">
        <f ca="1">IF(OR(INDIRECT("'update Helper'!E"&amp;Q590)="",F590&lt;&gt;0,F591&lt;&gt;0),IF(IFERROR((F590/F591),"")="","",(F590/F591)),INDIRECT("'update Helper'!E"&amp;Q590)/100)</f>
        <v/>
      </c>
      <c r="H590" s="621"/>
      <c r="I590" s="623"/>
      <c r="J590" s="625"/>
      <c r="K590" s="201">
        <f>IF(AND(EXACT(C590,C588),C588&lt;&gt;0),K588+1,0)</f>
        <v>137</v>
      </c>
      <c r="L590" s="201" t="str">
        <f>IF(C590&lt;&gt;"",C590&amp;"-"&amp;K590,"")</f>
        <v/>
      </c>
      <c r="M590" s="201" t="str">
        <f t="array" ref="M590">IFERROR(IF(INDEX('Disaggregation Records'!$E$69:$E$152,MATCH(RIGHT(L590,255),RIGHT('Disaggregation Records'!$D$69:$D$152,255),0))="","",INDEX('Disaggregation Records'!$E$69:$E$152,MATCH(RIGHT(L590,255),RIGHT('Disaggregation Records'!$D$69:$D$152,255),0))),"")</f>
        <v/>
      </c>
      <c r="N590" s="201" t="str">
        <f t="array" ref="N590">IFERROR(IF(INDEX('Disaggregation Records'!$F$69:$F$152,MATCH(RIGHT(L590,255),RIGHT('Disaggregation Records'!$D$69:$D$152,255),0))="","",INDEX('Disaggregation Records'!$F$69:$F$152,MATCH(RIGHT(L590,255),RIGHT('Disaggregation Records'!$D$69:$D$152,255),0))),"")</f>
        <v/>
      </c>
      <c r="O590" s="201" t="str">
        <f t="array" ref="O590">IFERROR(IF(INDEX('Disaggregation Records'!$H$69:$H$152,MATCH(RIGHT(L590,255),RIGHT('Disaggregation Records'!$D$69:$D$152,255),0))="","",INDEX('Disaggregation Records'!$H$69:$H$152,MATCH(RIGHT(L590,255),RIGHT('Disaggregation Records'!$D$69:$D$152,255),0))),"")</f>
        <v/>
      </c>
      <c r="P590" s="201"/>
      <c r="Q590" s="253">
        <f t="shared" ref="Q590" si="759">Q588+1</f>
        <v>1234</v>
      </c>
    </row>
    <row r="591" spans="1:17" s="219" customFormat="1" ht="20.149999999999999" customHeight="1" x14ac:dyDescent="0.35">
      <c r="A591" s="253"/>
      <c r="B591" s="614"/>
      <c r="C591" s="616"/>
      <c r="D591" s="618"/>
      <c r="E591" s="618"/>
      <c r="F591" s="307"/>
      <c r="G591" s="620"/>
      <c r="H591" s="622"/>
      <c r="I591" s="624"/>
      <c r="J591" s="626"/>
      <c r="K591" s="201"/>
      <c r="L591" s="201"/>
      <c r="M591" s="201"/>
      <c r="N591" s="201"/>
      <c r="O591" s="201"/>
      <c r="P591" s="201"/>
      <c r="Q591" s="253"/>
    </row>
    <row r="592" spans="1:17" s="219" customFormat="1" ht="20.149999999999999" customHeight="1" x14ac:dyDescent="0.35">
      <c r="A592" s="201" t="str">
        <f t="shared" ref="A592" ca="1" si="760">INDIRECT("'update Helper'!C"&amp;Q592)</f>
        <v>a1V550000030Fz6EAE</v>
      </c>
      <c r="B592" s="613">
        <v>14</v>
      </c>
      <c r="C592" s="615" t="str">
        <f>IFERROR(VLOOKUP(B592,'Outcome Indicators - Section C '!$A$9:$AC$70,29,FALSE),"")</f>
        <v/>
      </c>
      <c r="D592" s="617" t="str">
        <f>M592</f>
        <v/>
      </c>
      <c r="E592" s="617" t="str">
        <f>N592</f>
        <v/>
      </c>
      <c r="F592" s="396"/>
      <c r="G592" s="619" t="str">
        <f ca="1">IF(OR(INDIRECT("'update Helper'!E"&amp;Q592)="",F592&lt;&gt;0,F593&lt;&gt;0),IF(IFERROR((F592/F593),"")="","",(F592/F593)),INDIRECT("'update Helper'!E"&amp;Q592)/100)</f>
        <v/>
      </c>
      <c r="H592" s="621"/>
      <c r="I592" s="623"/>
      <c r="J592" s="625"/>
      <c r="K592" s="201">
        <f>IF(AND(EXACT(C592,C590),C590&lt;&gt;0),K590+1,0)</f>
        <v>138</v>
      </c>
      <c r="L592" s="201" t="str">
        <f>IF(C592&lt;&gt;"",C592&amp;"-"&amp;K592,"")</f>
        <v/>
      </c>
      <c r="M592" s="201" t="str">
        <f t="array" ref="M592">IFERROR(IF(INDEX('Disaggregation Records'!$E$69:$E$152,MATCH(RIGHT(L592,255),RIGHT('Disaggregation Records'!$D$69:$D$152,255),0))="","",INDEX('Disaggregation Records'!$E$69:$E$152,MATCH(RIGHT(L592,255),RIGHT('Disaggregation Records'!$D$69:$D$152,255),0))),"")</f>
        <v/>
      </c>
      <c r="N592" s="201" t="str">
        <f t="array" ref="N592">IFERROR(IF(INDEX('Disaggregation Records'!$F$69:$F$152,MATCH(RIGHT(L592,255),RIGHT('Disaggregation Records'!$D$69:$D$152,255),0))="","",INDEX('Disaggregation Records'!$F$69:$F$152,MATCH(RIGHT(L592,255),RIGHT('Disaggregation Records'!$D$69:$D$152,255),0))),"")</f>
        <v/>
      </c>
      <c r="O592" s="201" t="str">
        <f t="array" ref="O592">IFERROR(IF(INDEX('Disaggregation Records'!$H$69:$H$152,MATCH(RIGHT(L592,255),RIGHT('Disaggregation Records'!$D$69:$D$152,255),0))="","",INDEX('Disaggregation Records'!$H$69:$H$152,MATCH(RIGHT(L592,255),RIGHT('Disaggregation Records'!$D$69:$D$152,255),0))),"")</f>
        <v/>
      </c>
      <c r="P592" s="201"/>
      <c r="Q592" s="253">
        <f t="shared" ref="Q592" si="761">Q590+1</f>
        <v>1235</v>
      </c>
    </row>
    <row r="593" spans="1:17" s="219" customFormat="1" ht="20.149999999999999" customHeight="1" x14ac:dyDescent="0.35">
      <c r="A593" s="201"/>
      <c r="B593" s="614"/>
      <c r="C593" s="616"/>
      <c r="D593" s="618"/>
      <c r="E593" s="618"/>
      <c r="F593" s="307"/>
      <c r="G593" s="620"/>
      <c r="H593" s="622"/>
      <c r="I593" s="624"/>
      <c r="J593" s="626"/>
      <c r="K593" s="201"/>
      <c r="L593" s="201"/>
      <c r="M593" s="201"/>
      <c r="N593" s="201"/>
      <c r="O593" s="201"/>
      <c r="P593" s="201"/>
      <c r="Q593" s="253"/>
    </row>
    <row r="594" spans="1:17" s="219" customFormat="1" ht="20.149999999999999" customHeight="1" x14ac:dyDescent="0.35">
      <c r="A594" s="201" t="str">
        <f t="shared" ref="A594" ca="1" si="762">INDIRECT("'update Helper'!C"&amp;Q594)</f>
        <v>a1V550000030Fz7EAE</v>
      </c>
      <c r="B594" s="613">
        <v>14</v>
      </c>
      <c r="C594" s="615" t="str">
        <f>IFERROR(VLOOKUP(B594,'Outcome Indicators - Section C '!$A$9:$AC$70,29,FALSE),"")</f>
        <v/>
      </c>
      <c r="D594" s="617" t="str">
        <f>M594</f>
        <v/>
      </c>
      <c r="E594" s="617" t="str">
        <f>N594</f>
        <v/>
      </c>
      <c r="F594" s="396"/>
      <c r="G594" s="619" t="str">
        <f ca="1">IF(OR(INDIRECT("'update Helper'!E"&amp;Q594)="",F594&lt;&gt;0,F595&lt;&gt;0),IF(IFERROR((F594/F595),"")="","",(F594/F595)),INDIRECT("'update Helper'!E"&amp;Q594)/100)</f>
        <v/>
      </c>
      <c r="H594" s="621"/>
      <c r="I594" s="623"/>
      <c r="J594" s="625"/>
      <c r="K594" s="201">
        <f>IF(AND(EXACT(C594,C592),C592&lt;&gt;0),K592+1,0)</f>
        <v>139</v>
      </c>
      <c r="L594" s="201" t="str">
        <f>IF(C594&lt;&gt;"",C594&amp;"-"&amp;K594,"")</f>
        <v/>
      </c>
      <c r="M594" s="201" t="str">
        <f t="array" ref="M594">IFERROR(IF(INDEX('Disaggregation Records'!$E$69:$E$152,MATCH(RIGHT(L594,255),RIGHT('Disaggregation Records'!$D$69:$D$152,255),0))="","",INDEX('Disaggregation Records'!$E$69:$E$152,MATCH(RIGHT(L594,255),RIGHT('Disaggregation Records'!$D$69:$D$152,255),0))),"")</f>
        <v/>
      </c>
      <c r="N594" s="201" t="str">
        <f t="array" ref="N594">IFERROR(IF(INDEX('Disaggregation Records'!$F$69:$F$152,MATCH(RIGHT(L594,255),RIGHT('Disaggregation Records'!$D$69:$D$152,255),0))="","",INDEX('Disaggregation Records'!$F$69:$F$152,MATCH(RIGHT(L594,255),RIGHT('Disaggregation Records'!$D$69:$D$152,255),0))),"")</f>
        <v/>
      </c>
      <c r="O594" s="201" t="str">
        <f t="array" ref="O594">IFERROR(IF(INDEX('Disaggregation Records'!$H$69:$H$152,MATCH(RIGHT(L594,255),RIGHT('Disaggregation Records'!$D$69:$D$152,255),0))="","",INDEX('Disaggregation Records'!$H$69:$H$152,MATCH(RIGHT(L594,255),RIGHT('Disaggregation Records'!$D$69:$D$152,255),0))),"")</f>
        <v/>
      </c>
      <c r="P594" s="201"/>
      <c r="Q594" s="253">
        <f t="shared" ref="Q594" si="763">Q592+1</f>
        <v>1236</v>
      </c>
    </row>
    <row r="595" spans="1:17" s="219" customFormat="1" ht="20.149999999999999" customHeight="1" x14ac:dyDescent="0.35">
      <c r="A595" s="253"/>
      <c r="B595" s="614"/>
      <c r="C595" s="616"/>
      <c r="D595" s="618"/>
      <c r="E595" s="618"/>
      <c r="F595" s="307"/>
      <c r="G595" s="620"/>
      <c r="H595" s="622"/>
      <c r="I595" s="624"/>
      <c r="J595" s="626"/>
      <c r="K595" s="201"/>
      <c r="L595" s="201"/>
      <c r="M595" s="201"/>
      <c r="N595" s="201"/>
      <c r="O595" s="201"/>
      <c r="P595" s="201"/>
      <c r="Q595" s="253"/>
    </row>
    <row r="596" spans="1:17" s="219" customFormat="1" ht="20.149999999999999" customHeight="1" x14ac:dyDescent="0.35">
      <c r="A596" s="201" t="str">
        <f t="shared" ref="A596" ca="1" si="764">INDIRECT("'update Helper'!C"&amp;Q596)</f>
        <v>a1V550000030Fz8EAE</v>
      </c>
      <c r="B596" s="613">
        <v>15</v>
      </c>
      <c r="C596" s="615" t="str">
        <f>IFERROR(VLOOKUP(B596,'Outcome Indicators - Section C '!$A$9:$AC$70,29,FALSE),"")</f>
        <v/>
      </c>
      <c r="D596" s="617" t="str">
        <f>M596</f>
        <v/>
      </c>
      <c r="E596" s="617" t="str">
        <f>N596</f>
        <v/>
      </c>
      <c r="F596" s="396"/>
      <c r="G596" s="619" t="str">
        <f ca="1">IF(OR(INDIRECT("'update Helper'!E"&amp;Q596)="",F596&lt;&gt;0,F597&lt;&gt;0),IF(IFERROR((F596/F597),"")="","",(F596/F597)),INDIRECT("'update Helper'!E"&amp;Q596)/100)</f>
        <v/>
      </c>
      <c r="H596" s="621"/>
      <c r="I596" s="623"/>
      <c r="J596" s="625"/>
      <c r="K596" s="201">
        <f>IF(AND(EXACT(C596,C594),C594&lt;&gt;0),K594+1,0)</f>
        <v>140</v>
      </c>
      <c r="L596" s="201" t="str">
        <f>IF(C596&lt;&gt;"",C596&amp;"-"&amp;K596,"")</f>
        <v/>
      </c>
      <c r="M596" s="201" t="str">
        <f t="array" ref="M596">IFERROR(IF(INDEX('Disaggregation Records'!$E$69:$E$152,MATCH(RIGHT(L596,255),RIGHT('Disaggregation Records'!$D$69:$D$152,255),0))="","",INDEX('Disaggregation Records'!$E$69:$E$152,MATCH(RIGHT(L596,255),RIGHT('Disaggregation Records'!$D$69:$D$152,255),0))),"")</f>
        <v/>
      </c>
      <c r="N596" s="201" t="str">
        <f t="array" ref="N596">IFERROR(IF(INDEX('Disaggregation Records'!$F$69:$F$152,MATCH(RIGHT(L596,255),RIGHT('Disaggregation Records'!$D$69:$D$152,255),0))="","",INDEX('Disaggregation Records'!$F$69:$F$152,MATCH(RIGHT(L596,255),RIGHT('Disaggregation Records'!$D$69:$D$152,255),0))),"")</f>
        <v/>
      </c>
      <c r="O596" s="201" t="str">
        <f t="array" ref="O596">IFERROR(IF(INDEX('Disaggregation Records'!$H$69:$H$152,MATCH(RIGHT(L596,255),RIGHT('Disaggregation Records'!$D$69:$D$152,255),0))="","",INDEX('Disaggregation Records'!$H$69:$H$152,MATCH(RIGHT(L596,255),RIGHT('Disaggregation Records'!$D$69:$D$152,255),0))),"")</f>
        <v/>
      </c>
      <c r="P596" s="201"/>
      <c r="Q596" s="253">
        <f t="shared" ref="Q596" si="765">Q594+1</f>
        <v>1237</v>
      </c>
    </row>
    <row r="597" spans="1:17" s="219" customFormat="1" ht="20.149999999999999" customHeight="1" x14ac:dyDescent="0.35">
      <c r="A597" s="201"/>
      <c r="B597" s="614"/>
      <c r="C597" s="616"/>
      <c r="D597" s="618"/>
      <c r="E597" s="618"/>
      <c r="F597" s="307"/>
      <c r="G597" s="620"/>
      <c r="H597" s="622"/>
      <c r="I597" s="624"/>
      <c r="J597" s="626"/>
      <c r="K597" s="201"/>
      <c r="L597" s="201"/>
      <c r="M597" s="201"/>
      <c r="N597" s="201"/>
      <c r="O597" s="201"/>
      <c r="P597" s="201"/>
      <c r="Q597" s="253"/>
    </row>
    <row r="598" spans="1:17" s="219" customFormat="1" ht="20.149999999999999" customHeight="1" x14ac:dyDescent="0.35">
      <c r="A598" s="201" t="str">
        <f t="shared" ref="A598" ca="1" si="766">INDIRECT("'update Helper'!C"&amp;Q598)</f>
        <v>a1V550000030Fz9EAE</v>
      </c>
      <c r="B598" s="613">
        <v>15</v>
      </c>
      <c r="C598" s="615" t="str">
        <f>IFERROR(VLOOKUP(B598,'Outcome Indicators - Section C '!$A$9:$AC$70,29,FALSE),"")</f>
        <v/>
      </c>
      <c r="D598" s="617" t="str">
        <f>M598</f>
        <v/>
      </c>
      <c r="E598" s="617" t="str">
        <f>N598</f>
        <v/>
      </c>
      <c r="F598" s="396"/>
      <c r="G598" s="619" t="str">
        <f ca="1">IF(OR(INDIRECT("'update Helper'!E"&amp;Q598)="",F598&lt;&gt;0,F599&lt;&gt;0),IF(IFERROR((F598/F599),"")="","",(F598/F599)),INDIRECT("'update Helper'!E"&amp;Q598)/100)</f>
        <v/>
      </c>
      <c r="H598" s="621"/>
      <c r="I598" s="623"/>
      <c r="J598" s="625"/>
      <c r="K598" s="201">
        <f>IF(AND(EXACT(C598,C596),C596&lt;&gt;0),K596+1,0)</f>
        <v>141</v>
      </c>
      <c r="L598" s="201" t="str">
        <f>IF(C598&lt;&gt;"",C598&amp;"-"&amp;K598,"")</f>
        <v/>
      </c>
      <c r="M598" s="201" t="str">
        <f t="array" ref="M598">IFERROR(IF(INDEX('Disaggregation Records'!$E$69:$E$152,MATCH(RIGHT(L598,255),RIGHT('Disaggregation Records'!$D$69:$D$152,255),0))="","",INDEX('Disaggregation Records'!$E$69:$E$152,MATCH(RIGHT(L598,255),RIGHT('Disaggregation Records'!$D$69:$D$152,255),0))),"")</f>
        <v/>
      </c>
      <c r="N598" s="201" t="str">
        <f t="array" ref="N598">IFERROR(IF(INDEX('Disaggregation Records'!$F$69:$F$152,MATCH(RIGHT(L598,255),RIGHT('Disaggregation Records'!$D$69:$D$152,255),0))="","",INDEX('Disaggregation Records'!$F$69:$F$152,MATCH(RIGHT(L598,255),RIGHT('Disaggregation Records'!$D$69:$D$152,255),0))),"")</f>
        <v/>
      </c>
      <c r="O598" s="201" t="str">
        <f t="array" ref="O598">IFERROR(IF(INDEX('Disaggregation Records'!$H$69:$H$152,MATCH(RIGHT(L598,255),RIGHT('Disaggregation Records'!$D$69:$D$152,255),0))="","",INDEX('Disaggregation Records'!$H$69:$H$152,MATCH(RIGHT(L598,255),RIGHT('Disaggregation Records'!$D$69:$D$152,255),0))),"")</f>
        <v/>
      </c>
      <c r="P598" s="201"/>
      <c r="Q598" s="253">
        <f t="shared" ref="Q598" si="767">Q596+1</f>
        <v>1238</v>
      </c>
    </row>
    <row r="599" spans="1:17" s="219" customFormat="1" ht="20.149999999999999" customHeight="1" x14ac:dyDescent="0.35">
      <c r="A599" s="253"/>
      <c r="B599" s="614"/>
      <c r="C599" s="616"/>
      <c r="D599" s="618"/>
      <c r="E599" s="618"/>
      <c r="F599" s="307"/>
      <c r="G599" s="620"/>
      <c r="H599" s="622"/>
      <c r="I599" s="624"/>
      <c r="J599" s="626"/>
      <c r="K599" s="201"/>
      <c r="L599" s="201"/>
      <c r="M599" s="201"/>
      <c r="N599" s="201"/>
      <c r="O599" s="201"/>
      <c r="P599" s="201"/>
      <c r="Q599" s="253"/>
    </row>
    <row r="600" spans="1:17" s="219" customFormat="1" ht="20.149999999999999" customHeight="1" x14ac:dyDescent="0.35">
      <c r="A600" s="201" t="str">
        <f t="shared" ref="A600" ca="1" si="768">INDIRECT("'update Helper'!C"&amp;Q600)</f>
        <v>a1V550000030FzAEAU</v>
      </c>
      <c r="B600" s="613">
        <v>15</v>
      </c>
      <c r="C600" s="615" t="str">
        <f>IFERROR(VLOOKUP(B600,'Outcome Indicators - Section C '!$A$9:$AC$70,29,FALSE),"")</f>
        <v/>
      </c>
      <c r="D600" s="617" t="str">
        <f>M600</f>
        <v/>
      </c>
      <c r="E600" s="617" t="str">
        <f>N600</f>
        <v/>
      </c>
      <c r="F600" s="396"/>
      <c r="G600" s="619" t="str">
        <f ca="1">IF(OR(INDIRECT("'update Helper'!E"&amp;Q600)="",F600&lt;&gt;0,F601&lt;&gt;0),IF(IFERROR((F600/F601),"")="","",(F600/F601)),INDIRECT("'update Helper'!E"&amp;Q600)/100)</f>
        <v/>
      </c>
      <c r="H600" s="621"/>
      <c r="I600" s="623"/>
      <c r="J600" s="625"/>
      <c r="K600" s="201">
        <f>IF(AND(EXACT(C600,C598),C598&lt;&gt;0),K598+1,0)</f>
        <v>142</v>
      </c>
      <c r="L600" s="201" t="str">
        <f>IF(C600&lt;&gt;"",C600&amp;"-"&amp;K600,"")</f>
        <v/>
      </c>
      <c r="M600" s="201" t="str">
        <f t="array" ref="M600">IFERROR(IF(INDEX('Disaggregation Records'!$E$69:$E$152,MATCH(RIGHT(L600,255),RIGHT('Disaggregation Records'!$D$69:$D$152,255),0))="","",INDEX('Disaggregation Records'!$E$69:$E$152,MATCH(RIGHT(L600,255),RIGHT('Disaggregation Records'!$D$69:$D$152,255),0))),"")</f>
        <v/>
      </c>
      <c r="N600" s="201" t="str">
        <f t="array" ref="N600">IFERROR(IF(INDEX('Disaggregation Records'!$F$69:$F$152,MATCH(RIGHT(L600,255),RIGHT('Disaggregation Records'!$D$69:$D$152,255),0))="","",INDEX('Disaggregation Records'!$F$69:$F$152,MATCH(RIGHT(L600,255),RIGHT('Disaggregation Records'!$D$69:$D$152,255),0))),"")</f>
        <v/>
      </c>
      <c r="O600" s="201" t="str">
        <f t="array" ref="O600">IFERROR(IF(INDEX('Disaggregation Records'!$H$69:$H$152,MATCH(RIGHT(L600,255),RIGHT('Disaggregation Records'!$D$69:$D$152,255),0))="","",INDEX('Disaggregation Records'!$H$69:$H$152,MATCH(RIGHT(L600,255),RIGHT('Disaggregation Records'!$D$69:$D$152,255),0))),"")</f>
        <v/>
      </c>
      <c r="P600" s="201"/>
      <c r="Q600" s="253">
        <f t="shared" ref="Q600" si="769">Q598+1</f>
        <v>1239</v>
      </c>
    </row>
    <row r="601" spans="1:17" s="219" customFormat="1" ht="20.149999999999999" customHeight="1" x14ac:dyDescent="0.35">
      <c r="A601" s="201"/>
      <c r="B601" s="614"/>
      <c r="C601" s="616"/>
      <c r="D601" s="618"/>
      <c r="E601" s="618"/>
      <c r="F601" s="307"/>
      <c r="G601" s="620"/>
      <c r="H601" s="622"/>
      <c r="I601" s="624"/>
      <c r="J601" s="626"/>
      <c r="K601" s="201"/>
      <c r="L601" s="201"/>
      <c r="M601" s="201"/>
      <c r="N601" s="201"/>
      <c r="O601" s="201"/>
      <c r="P601" s="201"/>
      <c r="Q601" s="253"/>
    </row>
    <row r="602" spans="1:17" s="219" customFormat="1" ht="20.149999999999999" customHeight="1" x14ac:dyDescent="0.35">
      <c r="A602" s="201" t="str">
        <f t="shared" ref="A602" ca="1" si="770">INDIRECT("'update Helper'!C"&amp;Q602)</f>
        <v>a1V550000030FzBEAU</v>
      </c>
      <c r="B602" s="613">
        <v>15</v>
      </c>
      <c r="C602" s="615" t="str">
        <f>IFERROR(VLOOKUP(B602,'Outcome Indicators - Section C '!$A$9:$AC$70,29,FALSE),"")</f>
        <v/>
      </c>
      <c r="D602" s="617" t="str">
        <f>M602</f>
        <v/>
      </c>
      <c r="E602" s="617" t="str">
        <f>N602</f>
        <v/>
      </c>
      <c r="F602" s="396"/>
      <c r="G602" s="619" t="str">
        <f ca="1">IF(OR(INDIRECT("'update Helper'!E"&amp;Q602)="",F602&lt;&gt;0,F603&lt;&gt;0),IF(IFERROR((F602/F603),"")="","",(F602/F603)),INDIRECT("'update Helper'!E"&amp;Q602)/100)</f>
        <v/>
      </c>
      <c r="H602" s="621"/>
      <c r="I602" s="623"/>
      <c r="J602" s="625"/>
      <c r="K602" s="201">
        <f>IF(AND(EXACT(C602,C600),C600&lt;&gt;0),K600+1,0)</f>
        <v>143</v>
      </c>
      <c r="L602" s="201" t="str">
        <f>IF(C602&lt;&gt;"",C602&amp;"-"&amp;K602,"")</f>
        <v/>
      </c>
      <c r="M602" s="201" t="str">
        <f t="array" ref="M602">IFERROR(IF(INDEX('Disaggregation Records'!$E$69:$E$152,MATCH(RIGHT(L602,255),RIGHT('Disaggregation Records'!$D$69:$D$152,255),0))="","",INDEX('Disaggregation Records'!$E$69:$E$152,MATCH(RIGHT(L602,255),RIGHT('Disaggregation Records'!$D$69:$D$152,255),0))),"")</f>
        <v/>
      </c>
      <c r="N602" s="201" t="str">
        <f t="array" ref="N602">IFERROR(IF(INDEX('Disaggregation Records'!$F$69:$F$152,MATCH(RIGHT(L602,255),RIGHT('Disaggregation Records'!$D$69:$D$152,255),0))="","",INDEX('Disaggregation Records'!$F$69:$F$152,MATCH(RIGHT(L602,255),RIGHT('Disaggregation Records'!$D$69:$D$152,255),0))),"")</f>
        <v/>
      </c>
      <c r="O602" s="201" t="str">
        <f t="array" ref="O602">IFERROR(IF(INDEX('Disaggregation Records'!$H$69:$H$152,MATCH(RIGHT(L602,255),RIGHT('Disaggregation Records'!$D$69:$D$152,255),0))="","",INDEX('Disaggregation Records'!$H$69:$H$152,MATCH(RIGHT(L602,255),RIGHT('Disaggregation Records'!$D$69:$D$152,255),0))),"")</f>
        <v/>
      </c>
      <c r="P602" s="201"/>
      <c r="Q602" s="253">
        <f t="shared" ref="Q602" si="771">Q600+1</f>
        <v>1240</v>
      </c>
    </row>
    <row r="603" spans="1:17" s="219" customFormat="1" ht="20.149999999999999" customHeight="1" x14ac:dyDescent="0.35">
      <c r="A603" s="253"/>
      <c r="B603" s="614"/>
      <c r="C603" s="616"/>
      <c r="D603" s="618"/>
      <c r="E603" s="618"/>
      <c r="F603" s="307"/>
      <c r="G603" s="620"/>
      <c r="H603" s="622"/>
      <c r="I603" s="624"/>
      <c r="J603" s="626"/>
      <c r="K603" s="201"/>
      <c r="L603" s="201"/>
      <c r="M603" s="201"/>
      <c r="N603" s="201"/>
      <c r="O603" s="201"/>
      <c r="P603" s="201"/>
      <c r="Q603" s="253"/>
    </row>
    <row r="604" spans="1:17" s="219" customFormat="1" ht="20.149999999999999" customHeight="1" x14ac:dyDescent="0.35">
      <c r="A604" s="201" t="str">
        <f t="shared" ref="A604" ca="1" si="772">INDIRECT("'update Helper'!C"&amp;Q604)</f>
        <v>a1V550000030FzCEAU</v>
      </c>
      <c r="B604" s="613">
        <v>15</v>
      </c>
      <c r="C604" s="615" t="str">
        <f>IFERROR(VLOOKUP(B604,'Outcome Indicators - Section C '!$A$9:$AC$70,29,FALSE),"")</f>
        <v/>
      </c>
      <c r="D604" s="617" t="str">
        <f>M604</f>
        <v/>
      </c>
      <c r="E604" s="617" t="str">
        <f>N604</f>
        <v/>
      </c>
      <c r="F604" s="396"/>
      <c r="G604" s="619" t="str">
        <f ca="1">IF(OR(INDIRECT("'update Helper'!E"&amp;Q604)="",F604&lt;&gt;0,F605&lt;&gt;0),IF(IFERROR((F604/F605),"")="","",(F604/F605)),INDIRECT("'update Helper'!E"&amp;Q604)/100)</f>
        <v/>
      </c>
      <c r="H604" s="621"/>
      <c r="I604" s="623"/>
      <c r="J604" s="625"/>
      <c r="K604" s="201">
        <f>IF(AND(EXACT(C604,C602),C602&lt;&gt;0),K602+1,0)</f>
        <v>144</v>
      </c>
      <c r="L604" s="201" t="str">
        <f>IF(C604&lt;&gt;"",C604&amp;"-"&amp;K604,"")</f>
        <v/>
      </c>
      <c r="M604" s="201" t="str">
        <f t="array" ref="M604">IFERROR(IF(INDEX('Disaggregation Records'!$E$69:$E$152,MATCH(RIGHT(L604,255),RIGHT('Disaggregation Records'!$D$69:$D$152,255),0))="","",INDEX('Disaggregation Records'!$E$69:$E$152,MATCH(RIGHT(L604,255),RIGHT('Disaggregation Records'!$D$69:$D$152,255),0))),"")</f>
        <v/>
      </c>
      <c r="N604" s="201" t="str">
        <f t="array" ref="N604">IFERROR(IF(INDEX('Disaggregation Records'!$F$69:$F$152,MATCH(RIGHT(L604,255),RIGHT('Disaggregation Records'!$D$69:$D$152,255),0))="","",INDEX('Disaggregation Records'!$F$69:$F$152,MATCH(RIGHT(L604,255),RIGHT('Disaggregation Records'!$D$69:$D$152,255),0))),"")</f>
        <v/>
      </c>
      <c r="O604" s="201" t="str">
        <f t="array" ref="O604">IFERROR(IF(INDEX('Disaggregation Records'!$H$69:$H$152,MATCH(RIGHT(L604,255),RIGHT('Disaggregation Records'!$D$69:$D$152,255),0))="","",INDEX('Disaggregation Records'!$H$69:$H$152,MATCH(RIGHT(L604,255),RIGHT('Disaggregation Records'!$D$69:$D$152,255),0))),"")</f>
        <v/>
      </c>
      <c r="P604" s="201"/>
      <c r="Q604" s="253">
        <f t="shared" ref="Q604" si="773">Q602+1</f>
        <v>1241</v>
      </c>
    </row>
    <row r="605" spans="1:17" s="219" customFormat="1" ht="20.149999999999999" customHeight="1" x14ac:dyDescent="0.35">
      <c r="A605" s="201"/>
      <c r="B605" s="614"/>
      <c r="C605" s="616"/>
      <c r="D605" s="618"/>
      <c r="E605" s="618"/>
      <c r="F605" s="307"/>
      <c r="G605" s="620"/>
      <c r="H605" s="622"/>
      <c r="I605" s="624"/>
      <c r="J605" s="626"/>
      <c r="K605" s="201"/>
      <c r="L605" s="201"/>
      <c r="M605" s="201"/>
      <c r="N605" s="201"/>
      <c r="O605" s="201"/>
      <c r="P605" s="201"/>
      <c r="Q605" s="253"/>
    </row>
    <row r="606" spans="1:17" s="219" customFormat="1" ht="20.149999999999999" customHeight="1" x14ac:dyDescent="0.35">
      <c r="A606" s="201" t="str">
        <f t="shared" ref="A606" ca="1" si="774">INDIRECT("'update Helper'!C"&amp;Q606)</f>
        <v>a1V550000030FzDEAU</v>
      </c>
      <c r="B606" s="613">
        <v>15</v>
      </c>
      <c r="C606" s="615" t="str">
        <f>IFERROR(VLOOKUP(B606,'Outcome Indicators - Section C '!$A$9:$AC$70,29,FALSE),"")</f>
        <v/>
      </c>
      <c r="D606" s="617" t="str">
        <f>M606</f>
        <v/>
      </c>
      <c r="E606" s="617" t="str">
        <f>N606</f>
        <v/>
      </c>
      <c r="F606" s="396"/>
      <c r="G606" s="619" t="str">
        <f ca="1">IF(OR(INDIRECT("'update Helper'!E"&amp;Q606)="",F606&lt;&gt;0,F607&lt;&gt;0),IF(IFERROR((F606/F607),"")="","",(F606/F607)),INDIRECT("'update Helper'!E"&amp;Q606)/100)</f>
        <v/>
      </c>
      <c r="H606" s="621"/>
      <c r="I606" s="623"/>
      <c r="J606" s="625"/>
      <c r="K606" s="201">
        <f>IF(AND(EXACT(C606,C604),C604&lt;&gt;0),K604+1,0)</f>
        <v>145</v>
      </c>
      <c r="L606" s="201" t="str">
        <f>IF(C606&lt;&gt;"",C606&amp;"-"&amp;K606,"")</f>
        <v/>
      </c>
      <c r="M606" s="201" t="str">
        <f t="array" ref="M606">IFERROR(IF(INDEX('Disaggregation Records'!$E$69:$E$152,MATCH(RIGHT(L606,255),RIGHT('Disaggregation Records'!$D$69:$D$152,255),0))="","",INDEX('Disaggregation Records'!$E$69:$E$152,MATCH(RIGHT(L606,255),RIGHT('Disaggregation Records'!$D$69:$D$152,255),0))),"")</f>
        <v/>
      </c>
      <c r="N606" s="201" t="str">
        <f t="array" ref="N606">IFERROR(IF(INDEX('Disaggregation Records'!$F$69:$F$152,MATCH(RIGHT(L606,255),RIGHT('Disaggregation Records'!$D$69:$D$152,255),0))="","",INDEX('Disaggregation Records'!$F$69:$F$152,MATCH(RIGHT(L606,255),RIGHT('Disaggregation Records'!$D$69:$D$152,255),0))),"")</f>
        <v/>
      </c>
      <c r="O606" s="201" t="str">
        <f t="array" ref="O606">IFERROR(IF(INDEX('Disaggregation Records'!$H$69:$H$152,MATCH(RIGHT(L606,255),RIGHT('Disaggregation Records'!$D$69:$D$152,255),0))="","",INDEX('Disaggregation Records'!$H$69:$H$152,MATCH(RIGHT(L606,255),RIGHT('Disaggregation Records'!$D$69:$D$152,255),0))),"")</f>
        <v/>
      </c>
      <c r="P606" s="201"/>
      <c r="Q606" s="253">
        <f t="shared" ref="Q606" si="775">Q604+1</f>
        <v>1242</v>
      </c>
    </row>
    <row r="607" spans="1:17" s="219" customFormat="1" ht="20.149999999999999" customHeight="1" x14ac:dyDescent="0.35">
      <c r="A607" s="253"/>
      <c r="B607" s="614"/>
      <c r="C607" s="616"/>
      <c r="D607" s="618"/>
      <c r="E607" s="618"/>
      <c r="F607" s="307"/>
      <c r="G607" s="620"/>
      <c r="H607" s="622"/>
      <c r="I607" s="624"/>
      <c r="J607" s="626"/>
      <c r="K607" s="201"/>
      <c r="L607" s="201"/>
      <c r="M607" s="201"/>
      <c r="N607" s="201"/>
      <c r="O607" s="201"/>
      <c r="P607" s="201"/>
      <c r="Q607" s="253"/>
    </row>
    <row r="608" spans="1:17" s="219" customFormat="1" ht="20.149999999999999" customHeight="1" x14ac:dyDescent="0.35">
      <c r="A608" s="201" t="str">
        <f t="shared" ref="A608" ca="1" si="776">INDIRECT("'update Helper'!C"&amp;Q608)</f>
        <v>a1V550000030FzEEAU</v>
      </c>
      <c r="B608" s="613">
        <v>15</v>
      </c>
      <c r="C608" s="615" t="str">
        <f>IFERROR(VLOOKUP(B608,'Outcome Indicators - Section C '!$A$9:$AC$70,29,FALSE),"")</f>
        <v/>
      </c>
      <c r="D608" s="617" t="str">
        <f>M608</f>
        <v/>
      </c>
      <c r="E608" s="617" t="str">
        <f>N608</f>
        <v/>
      </c>
      <c r="F608" s="396"/>
      <c r="G608" s="619" t="str">
        <f ca="1">IF(OR(INDIRECT("'update Helper'!E"&amp;Q608)="",F608&lt;&gt;0,F609&lt;&gt;0),IF(IFERROR((F608/F609),"")="","",(F608/F609)),INDIRECT("'update Helper'!E"&amp;Q608)/100)</f>
        <v/>
      </c>
      <c r="H608" s="621"/>
      <c r="I608" s="623"/>
      <c r="J608" s="625"/>
      <c r="K608" s="201">
        <f>IF(AND(EXACT(C608,C606),C606&lt;&gt;0),K606+1,0)</f>
        <v>146</v>
      </c>
      <c r="L608" s="201" t="str">
        <f>IF(C608&lt;&gt;"",C608&amp;"-"&amp;K608,"")</f>
        <v/>
      </c>
      <c r="M608" s="201" t="str">
        <f t="array" ref="M608">IFERROR(IF(INDEX('Disaggregation Records'!$E$69:$E$152,MATCH(RIGHT(L608,255),RIGHT('Disaggregation Records'!$D$69:$D$152,255),0))="","",INDEX('Disaggregation Records'!$E$69:$E$152,MATCH(RIGHT(L608,255),RIGHT('Disaggregation Records'!$D$69:$D$152,255),0))),"")</f>
        <v/>
      </c>
      <c r="N608" s="201" t="str">
        <f t="array" ref="N608">IFERROR(IF(INDEX('Disaggregation Records'!$F$69:$F$152,MATCH(RIGHT(L608,255),RIGHT('Disaggregation Records'!$D$69:$D$152,255),0))="","",INDEX('Disaggregation Records'!$F$69:$F$152,MATCH(RIGHT(L608,255),RIGHT('Disaggregation Records'!$D$69:$D$152,255),0))),"")</f>
        <v/>
      </c>
      <c r="O608" s="201" t="str">
        <f t="array" ref="O608">IFERROR(IF(INDEX('Disaggregation Records'!$H$69:$H$152,MATCH(RIGHT(L608,255),RIGHT('Disaggregation Records'!$D$69:$D$152,255),0))="","",INDEX('Disaggregation Records'!$H$69:$H$152,MATCH(RIGHT(L608,255),RIGHT('Disaggregation Records'!$D$69:$D$152,255),0))),"")</f>
        <v/>
      </c>
      <c r="P608" s="201"/>
      <c r="Q608" s="253">
        <f t="shared" ref="Q608" si="777">Q606+1</f>
        <v>1243</v>
      </c>
    </row>
    <row r="609" spans="1:17" s="219" customFormat="1" ht="20.149999999999999" customHeight="1" x14ac:dyDescent="0.35">
      <c r="A609" s="201"/>
      <c r="B609" s="614"/>
      <c r="C609" s="616"/>
      <c r="D609" s="618"/>
      <c r="E609" s="618"/>
      <c r="F609" s="307"/>
      <c r="G609" s="620"/>
      <c r="H609" s="622"/>
      <c r="I609" s="624"/>
      <c r="J609" s="626"/>
      <c r="K609" s="201"/>
      <c r="L609" s="201"/>
      <c r="M609" s="201"/>
      <c r="N609" s="201"/>
      <c r="O609" s="201"/>
      <c r="P609" s="201"/>
      <c r="Q609" s="253"/>
    </row>
    <row r="610" spans="1:17" s="219" customFormat="1" ht="20.149999999999999" customHeight="1" x14ac:dyDescent="0.35">
      <c r="A610" s="201" t="str">
        <f t="shared" ref="A610" ca="1" si="778">INDIRECT("'update Helper'!C"&amp;Q610)</f>
        <v>a1V550000030FzFEAU</v>
      </c>
      <c r="B610" s="613">
        <v>15</v>
      </c>
      <c r="C610" s="615" t="str">
        <f>IFERROR(VLOOKUP(B610,'Outcome Indicators - Section C '!$A$9:$AC$70,29,FALSE),"")</f>
        <v/>
      </c>
      <c r="D610" s="617" t="str">
        <f>M610</f>
        <v/>
      </c>
      <c r="E610" s="617" t="str">
        <f>N610</f>
        <v/>
      </c>
      <c r="F610" s="396"/>
      <c r="G610" s="619" t="str">
        <f ca="1">IF(OR(INDIRECT("'update Helper'!E"&amp;Q610)="",F610&lt;&gt;0,F611&lt;&gt;0),IF(IFERROR((F610/F611),"")="","",(F610/F611)),INDIRECT("'update Helper'!E"&amp;Q610)/100)</f>
        <v/>
      </c>
      <c r="H610" s="621"/>
      <c r="I610" s="623"/>
      <c r="J610" s="625"/>
      <c r="K610" s="201">
        <f>IF(AND(EXACT(C610,C608),C608&lt;&gt;0),K608+1,0)</f>
        <v>147</v>
      </c>
      <c r="L610" s="201" t="str">
        <f>IF(C610&lt;&gt;"",C610&amp;"-"&amp;K610,"")</f>
        <v/>
      </c>
      <c r="M610" s="201" t="str">
        <f t="array" ref="M610">IFERROR(IF(INDEX('Disaggregation Records'!$E$69:$E$152,MATCH(RIGHT(L610,255),RIGHT('Disaggregation Records'!$D$69:$D$152,255),0))="","",INDEX('Disaggregation Records'!$E$69:$E$152,MATCH(RIGHT(L610,255),RIGHT('Disaggregation Records'!$D$69:$D$152,255),0))),"")</f>
        <v/>
      </c>
      <c r="N610" s="201" t="str">
        <f t="array" ref="N610">IFERROR(IF(INDEX('Disaggregation Records'!$F$69:$F$152,MATCH(RIGHT(L610,255),RIGHT('Disaggregation Records'!$D$69:$D$152,255),0))="","",INDEX('Disaggregation Records'!$F$69:$F$152,MATCH(RIGHT(L610,255),RIGHT('Disaggregation Records'!$D$69:$D$152,255),0))),"")</f>
        <v/>
      </c>
      <c r="O610" s="201" t="str">
        <f t="array" ref="O610">IFERROR(IF(INDEX('Disaggregation Records'!$H$69:$H$152,MATCH(RIGHT(L610,255),RIGHT('Disaggregation Records'!$D$69:$D$152,255),0))="","",INDEX('Disaggregation Records'!$H$69:$H$152,MATCH(RIGHT(L610,255),RIGHT('Disaggregation Records'!$D$69:$D$152,255),0))),"")</f>
        <v/>
      </c>
      <c r="P610" s="201"/>
      <c r="Q610" s="253">
        <f t="shared" ref="Q610" si="779">Q608+1</f>
        <v>1244</v>
      </c>
    </row>
    <row r="611" spans="1:17" s="219" customFormat="1" ht="20.149999999999999" customHeight="1" x14ac:dyDescent="0.35">
      <c r="A611" s="253"/>
      <c r="B611" s="614"/>
      <c r="C611" s="616"/>
      <c r="D611" s="618"/>
      <c r="E611" s="618"/>
      <c r="F611" s="307"/>
      <c r="G611" s="620"/>
      <c r="H611" s="622"/>
      <c r="I611" s="624"/>
      <c r="J611" s="626"/>
      <c r="K611" s="201"/>
      <c r="L611" s="201"/>
      <c r="M611" s="201"/>
      <c r="N611" s="201"/>
      <c r="O611" s="201"/>
      <c r="P611" s="201"/>
      <c r="Q611" s="253"/>
    </row>
    <row r="612" spans="1:17" s="219" customFormat="1" ht="20.149999999999999" customHeight="1" x14ac:dyDescent="0.35">
      <c r="A612" s="201" t="str">
        <f t="shared" ref="A612" ca="1" si="780">INDIRECT("'update Helper'!C"&amp;Q612)</f>
        <v>a1V550000030FzGEAU</v>
      </c>
      <c r="B612" s="613">
        <v>15</v>
      </c>
      <c r="C612" s="615" t="str">
        <f>IFERROR(VLOOKUP(B612,'Outcome Indicators - Section C '!$A$9:$AC$70,29,FALSE),"")</f>
        <v/>
      </c>
      <c r="D612" s="617" t="str">
        <f>M612</f>
        <v/>
      </c>
      <c r="E612" s="617" t="str">
        <f>N612</f>
        <v/>
      </c>
      <c r="F612" s="396"/>
      <c r="G612" s="619" t="str">
        <f ca="1">IF(OR(INDIRECT("'update Helper'!E"&amp;Q612)="",F612&lt;&gt;0,F613&lt;&gt;0),IF(IFERROR((F612/F613),"")="","",(F612/F613)),INDIRECT("'update Helper'!E"&amp;Q612)/100)</f>
        <v/>
      </c>
      <c r="H612" s="621"/>
      <c r="I612" s="623"/>
      <c r="J612" s="625"/>
      <c r="K612" s="201">
        <f>IF(AND(EXACT(C612,C610),C610&lt;&gt;0),K610+1,0)</f>
        <v>148</v>
      </c>
      <c r="L612" s="201" t="str">
        <f>IF(C612&lt;&gt;"",C612&amp;"-"&amp;K612,"")</f>
        <v/>
      </c>
      <c r="M612" s="201" t="str">
        <f t="array" ref="M612">IFERROR(IF(INDEX('Disaggregation Records'!$E$69:$E$152,MATCH(RIGHT(L612,255),RIGHT('Disaggregation Records'!$D$69:$D$152,255),0))="","",INDEX('Disaggregation Records'!$E$69:$E$152,MATCH(RIGHT(L612,255),RIGHT('Disaggregation Records'!$D$69:$D$152,255),0))),"")</f>
        <v/>
      </c>
      <c r="N612" s="201" t="str">
        <f t="array" ref="N612">IFERROR(IF(INDEX('Disaggregation Records'!$F$69:$F$152,MATCH(RIGHT(L612,255),RIGHT('Disaggregation Records'!$D$69:$D$152,255),0))="","",INDEX('Disaggregation Records'!$F$69:$F$152,MATCH(RIGHT(L612,255),RIGHT('Disaggregation Records'!$D$69:$D$152,255),0))),"")</f>
        <v/>
      </c>
      <c r="O612" s="201" t="str">
        <f t="array" ref="O612">IFERROR(IF(INDEX('Disaggregation Records'!$H$69:$H$152,MATCH(RIGHT(L612,255),RIGHT('Disaggregation Records'!$D$69:$D$152,255),0))="","",INDEX('Disaggregation Records'!$H$69:$H$152,MATCH(RIGHT(L612,255),RIGHT('Disaggregation Records'!$D$69:$D$152,255),0))),"")</f>
        <v/>
      </c>
      <c r="P612" s="201"/>
      <c r="Q612" s="253">
        <f t="shared" ref="Q612" si="781">Q610+1</f>
        <v>1245</v>
      </c>
    </row>
    <row r="613" spans="1:17" s="219" customFormat="1" ht="20.149999999999999" customHeight="1" x14ac:dyDescent="0.35">
      <c r="A613" s="201"/>
      <c r="B613" s="614"/>
      <c r="C613" s="616"/>
      <c r="D613" s="618"/>
      <c r="E613" s="618"/>
      <c r="F613" s="307"/>
      <c r="G613" s="620"/>
      <c r="H613" s="622"/>
      <c r="I613" s="624"/>
      <c r="J613" s="626"/>
      <c r="K613" s="201"/>
      <c r="L613" s="201"/>
      <c r="M613" s="201"/>
      <c r="N613" s="201"/>
      <c r="O613" s="201"/>
      <c r="P613" s="201"/>
      <c r="Q613" s="253"/>
    </row>
    <row r="614" spans="1:17" s="219" customFormat="1" ht="20.149999999999999" customHeight="1" x14ac:dyDescent="0.35">
      <c r="A614" s="201" t="str">
        <f t="shared" ref="A614" ca="1" si="782">INDIRECT("'update Helper'!C"&amp;Q614)</f>
        <v>a1V550000030FzHEAU</v>
      </c>
      <c r="B614" s="613">
        <v>15</v>
      </c>
      <c r="C614" s="615" t="str">
        <f>IFERROR(VLOOKUP(B614,'Outcome Indicators - Section C '!$A$9:$AC$70,29,FALSE),"")</f>
        <v/>
      </c>
      <c r="D614" s="617" t="str">
        <f>M614</f>
        <v/>
      </c>
      <c r="E614" s="617" t="str">
        <f>N614</f>
        <v/>
      </c>
      <c r="F614" s="396"/>
      <c r="G614" s="619" t="str">
        <f ca="1">IF(OR(INDIRECT("'update Helper'!E"&amp;Q614)="",F614&lt;&gt;0,F615&lt;&gt;0),IF(IFERROR((F614/F615),"")="","",(F614/F615)),INDIRECT("'update Helper'!E"&amp;Q614)/100)</f>
        <v/>
      </c>
      <c r="H614" s="621"/>
      <c r="I614" s="623"/>
      <c r="J614" s="625"/>
      <c r="K614" s="201">
        <f>IF(AND(EXACT(C614,C612),C612&lt;&gt;0),K612+1,0)</f>
        <v>149</v>
      </c>
      <c r="L614" s="201" t="str">
        <f>IF(C614&lt;&gt;"",C614&amp;"-"&amp;K614,"")</f>
        <v/>
      </c>
      <c r="M614" s="201" t="str">
        <f t="array" ref="M614">IFERROR(IF(INDEX('Disaggregation Records'!$E$69:$E$152,MATCH(RIGHT(L614,255),RIGHT('Disaggregation Records'!$D$69:$D$152,255),0))="","",INDEX('Disaggregation Records'!$E$69:$E$152,MATCH(RIGHT(L614,255),RIGHT('Disaggregation Records'!$D$69:$D$152,255),0))),"")</f>
        <v/>
      </c>
      <c r="N614" s="201" t="str">
        <f t="array" ref="N614">IFERROR(IF(INDEX('Disaggregation Records'!$F$69:$F$152,MATCH(RIGHT(L614,255),RIGHT('Disaggregation Records'!$D$69:$D$152,255),0))="","",INDEX('Disaggregation Records'!$F$69:$F$152,MATCH(RIGHT(L614,255),RIGHT('Disaggregation Records'!$D$69:$D$152,255),0))),"")</f>
        <v/>
      </c>
      <c r="O614" s="201" t="str">
        <f t="array" ref="O614">IFERROR(IF(INDEX('Disaggregation Records'!$H$69:$H$152,MATCH(RIGHT(L614,255),RIGHT('Disaggregation Records'!$D$69:$D$152,255),0))="","",INDEX('Disaggregation Records'!$H$69:$H$152,MATCH(RIGHT(L614,255),RIGHT('Disaggregation Records'!$D$69:$D$152,255),0))),"")</f>
        <v/>
      </c>
      <c r="P614" s="201"/>
      <c r="Q614" s="253">
        <f t="shared" ref="Q614" si="783">Q612+1</f>
        <v>1246</v>
      </c>
    </row>
    <row r="615" spans="1:17" s="219" customFormat="1" ht="20.149999999999999" customHeight="1" x14ac:dyDescent="0.35">
      <c r="A615" s="253"/>
      <c r="B615" s="614"/>
      <c r="C615" s="616"/>
      <c r="D615" s="618"/>
      <c r="E615" s="618"/>
      <c r="F615" s="307"/>
      <c r="G615" s="620"/>
      <c r="H615" s="622"/>
      <c r="I615" s="624"/>
      <c r="J615" s="626"/>
      <c r="K615" s="201"/>
      <c r="L615" s="201"/>
      <c r="M615" s="201"/>
      <c r="N615" s="201"/>
      <c r="O615" s="201"/>
      <c r="P615" s="201"/>
      <c r="Q615" s="253"/>
    </row>
    <row r="616" spans="1:17" s="253" customFormat="1" x14ac:dyDescent="0.35">
      <c r="B616" s="263"/>
      <c r="C616" s="263"/>
      <c r="D616" s="263"/>
      <c r="E616" s="263"/>
      <c r="K616" s="201"/>
      <c r="L616" s="201"/>
      <c r="M616" s="201"/>
      <c r="N616" s="201"/>
      <c r="O616" s="201"/>
      <c r="P616" s="201"/>
    </row>
    <row r="617" spans="1:17" x14ac:dyDescent="0.35">
      <c r="B617" s="263"/>
      <c r="C617" s="263"/>
      <c r="D617" s="263"/>
      <c r="E617" s="263"/>
      <c r="F617" s="253"/>
      <c r="G617" s="253"/>
      <c r="H617" s="253"/>
      <c r="I617" s="253"/>
      <c r="J617" s="253"/>
      <c r="K617" s="253"/>
      <c r="L617" s="253"/>
      <c r="M617" s="253"/>
      <c r="N617" s="253"/>
      <c r="O617" s="253"/>
    </row>
    <row r="618" spans="1:17" x14ac:dyDescent="0.35">
      <c r="B618" s="263"/>
      <c r="C618" s="263"/>
      <c r="D618" s="263"/>
      <c r="E618" s="263"/>
      <c r="F618" s="253"/>
      <c r="G618" s="253"/>
      <c r="H618" s="253"/>
      <c r="I618" s="253"/>
      <c r="J618" s="253"/>
      <c r="K618" s="253"/>
      <c r="L618" s="253"/>
      <c r="M618" s="253"/>
      <c r="N618" s="253"/>
      <c r="O618" s="253"/>
    </row>
    <row r="619" spans="1:17" ht="16.399999999999999" customHeight="1" x14ac:dyDescent="0.35">
      <c r="B619" s="627" t="s">
        <v>277</v>
      </c>
      <c r="C619" s="628"/>
      <c r="D619" s="628"/>
      <c r="E619" s="628"/>
      <c r="F619" s="628"/>
      <c r="G619" s="628"/>
      <c r="H619" s="628"/>
      <c r="I619" s="628"/>
      <c r="J619" s="628"/>
      <c r="K619" s="253"/>
      <c r="L619" s="253"/>
      <c r="M619" s="253"/>
      <c r="N619" s="253"/>
      <c r="O619" s="253"/>
    </row>
    <row r="620" spans="1:17" ht="45" customHeight="1" x14ac:dyDescent="0.35">
      <c r="B620" s="255" t="s">
        <v>25</v>
      </c>
      <c r="C620" s="255" t="s">
        <v>98</v>
      </c>
      <c r="D620" s="255" t="s">
        <v>34</v>
      </c>
      <c r="E620" s="255" t="s">
        <v>27</v>
      </c>
      <c r="F620" s="255" t="s">
        <v>440</v>
      </c>
      <c r="G620" s="255" t="s">
        <v>4</v>
      </c>
      <c r="H620" s="255" t="s">
        <v>29</v>
      </c>
      <c r="I620" s="255" t="s">
        <v>18</v>
      </c>
      <c r="J620" s="255" t="s">
        <v>9</v>
      </c>
      <c r="K620" s="253"/>
      <c r="L620" s="253"/>
      <c r="M620" s="253"/>
      <c r="N620" s="253"/>
      <c r="O620" s="253"/>
    </row>
    <row r="621" spans="1:17" s="201" customFormat="1" ht="20.149999999999999" customHeight="1" x14ac:dyDescent="0.35">
      <c r="A621" s="201" t="str">
        <f t="shared" ref="A621" ca="1" si="784">INDIRECT("'update Helper'!C"&amp;Q621)</f>
        <v>a1655000001juFGAAY</v>
      </c>
      <c r="B621" s="613">
        <v>1</v>
      </c>
      <c r="C621" s="615" t="str">
        <f>IFERROR(VLOOKUP(B621,'Coverage Indicators - Section D'!$A$9:$AP$70,42,FALSE),"")</f>
        <v/>
      </c>
      <c r="D621" s="617" t="str">
        <f>M621</f>
        <v/>
      </c>
      <c r="E621" s="617" t="str">
        <f>N621</f>
        <v/>
      </c>
      <c r="F621" s="396"/>
      <c r="G621" s="619" t="str">
        <f ca="1">IF(OR(INDIRECT("'update Helper'!E"&amp;Q621)="",F621&lt;&gt;0,F622&lt;&gt;0),IF(IFERROR((F621/F622),"")="","",(F621/F622)),INDIRECT("'update Helper'!E"&amp;Q621)/100)</f>
        <v/>
      </c>
      <c r="H621" s="621"/>
      <c r="I621" s="623"/>
      <c r="J621" s="625"/>
      <c r="K621" s="201">
        <f>IF(AND(EXACT(C621,C619),C619&lt;&gt;0),K619+1,0)</f>
        <v>0</v>
      </c>
      <c r="L621" s="201" t="str">
        <f>IF(C621&lt;&gt;"",C621&amp;"-"&amp;K621,"")</f>
        <v/>
      </c>
      <c r="M621" s="201" t="str">
        <f t="array" ref="M621">IFERROR(IF(INDEX('Disaggregation Records'!$E$155:$E$385,MATCH(RIGHT(L621,255),RIGHT('Disaggregation Records'!$D$155:$D$385,255),0))="","",INDEX('Disaggregation Records'!$E$155:$E$385,MATCH(RIGHT(L621,255),RIGHT('Disaggregation Records'!$D$155:$D$385,255),0))),"")</f>
        <v/>
      </c>
      <c r="N621" s="201" t="str">
        <f t="array" ref="N621">IFERROR(IF(INDEX('Disaggregation Records'!$F$155:$F$385,MATCH(RIGHT(L621,255),RIGHT('Disaggregation Records'!$D$155:$D$385,255),0))="","",INDEX('Disaggregation Records'!$F$155:$F$385,MATCH(RIGHT(L621,255),RIGHT('Disaggregation Records'!$D$155:$D$385,255),0))),"")</f>
        <v/>
      </c>
      <c r="O621" s="201" t="str">
        <f t="array" ref="O621">IFERROR(IF(INDEX('Disaggregation Records'!$H$155:$H$385,MATCH(RIGHT(L621,255),RIGHT('Disaggregation Records'!$D$155:$D$385,255),0))="","",INDEX('Disaggregation Records'!$H$155:$H$385,MATCH(RIGHT(L621,255),RIGHT('Disaggregation Records'!$D$155:$D$385,255),0))),"")</f>
        <v/>
      </c>
      <c r="Q621" s="201">
        <f>ROW(Coverage_Indicator_Disaggregation)+3</f>
        <v>1705</v>
      </c>
    </row>
    <row r="622" spans="1:17" s="201" customFormat="1" ht="20.149999999999999" customHeight="1" x14ac:dyDescent="0.35">
      <c r="B622" s="614"/>
      <c r="C622" s="616"/>
      <c r="D622" s="618"/>
      <c r="E622" s="618"/>
      <c r="F622" s="307"/>
      <c r="G622" s="620"/>
      <c r="H622" s="622"/>
      <c r="I622" s="624"/>
      <c r="J622" s="626"/>
    </row>
    <row r="623" spans="1:17" ht="20.149999999999999" customHeight="1" x14ac:dyDescent="0.35">
      <c r="A623" s="201" t="str">
        <f t="shared" ref="A623" ca="1" si="785">INDIRECT("'update Helper'!C"&amp;Q623)</f>
        <v>a1655000001juFHAAY</v>
      </c>
      <c r="B623" s="613">
        <v>1</v>
      </c>
      <c r="C623" s="615" t="str">
        <f>IFERROR(VLOOKUP(B623,'Coverage Indicators - Section D'!$A$9:$AP$70,42,FALSE),"")</f>
        <v/>
      </c>
      <c r="D623" s="617" t="str">
        <f>M623</f>
        <v/>
      </c>
      <c r="E623" s="617" t="str">
        <f t="shared" ref="E623" si="786">N623</f>
        <v/>
      </c>
      <c r="F623" s="396"/>
      <c r="G623" s="619" t="str">
        <f ca="1">IF(OR(INDIRECT("'update Helper'!E"&amp;Q623)="",F623&lt;&gt;0,F624&lt;&gt;0),IF(IFERROR((F623/F624),"")="","",(F623/F624)),INDIRECT("'update Helper'!E"&amp;Q623)/100)</f>
        <v/>
      </c>
      <c r="H623" s="621"/>
      <c r="I623" s="623"/>
      <c r="J623" s="625"/>
      <c r="K623" s="201">
        <f>IF(AND(EXACT(C623,C621),C621&lt;&gt;0),K621+1,0)</f>
        <v>1</v>
      </c>
      <c r="L623" s="201" t="str">
        <f t="shared" ref="L623" si="787">IF(C623&lt;&gt;"",C623&amp;"-"&amp;K623,"")</f>
        <v/>
      </c>
      <c r="M623" s="201" t="str">
        <f t="array" ref="M623">IFERROR(IF(INDEX('Disaggregation Records'!$E$155:$E$385,MATCH(RIGHT(L623,255),RIGHT('Disaggregation Records'!$D$155:$D$385,255),0))="","",INDEX('Disaggregation Records'!$E$155:$E$385,MATCH(RIGHT(L623,255),RIGHT('Disaggregation Records'!$D$155:$D$385,255),0))),"")</f>
        <v/>
      </c>
      <c r="N623" s="201" t="str">
        <f t="array" ref="N623">IFERROR(IF(INDEX('Disaggregation Records'!$F$155:$F$385,MATCH(RIGHT(L623,255),RIGHT('Disaggregation Records'!$D$155:$D$385,255),0))="","",INDEX('Disaggregation Records'!$F$155:$F$385,MATCH(RIGHT(L623,255),RIGHT('Disaggregation Records'!$D$155:$D$385,255),0))),"")</f>
        <v/>
      </c>
      <c r="O623" s="201" t="str">
        <f t="array" ref="O623">IFERROR(IF(INDEX('Disaggregation Records'!$H$155:$H$385,MATCH(RIGHT(L623,255),RIGHT('Disaggregation Records'!$D$155:$D$385,255),0))="","",INDEX('Disaggregation Records'!$H$155:$H$385,MATCH(RIGHT(L623,255),RIGHT('Disaggregation Records'!$D$155:$D$385,255),0))),"")</f>
        <v/>
      </c>
      <c r="P623" s="201"/>
      <c r="Q623">
        <f>Q621+1</f>
        <v>1706</v>
      </c>
    </row>
    <row r="624" spans="1:17" ht="20.149999999999999" customHeight="1" x14ac:dyDescent="0.35">
      <c r="B624" s="614"/>
      <c r="C624" s="616"/>
      <c r="D624" s="618"/>
      <c r="E624" s="618"/>
      <c r="F624" s="307"/>
      <c r="G624" s="620"/>
      <c r="H624" s="622"/>
      <c r="I624" s="624"/>
      <c r="J624" s="626"/>
      <c r="K624" s="201"/>
      <c r="L624" s="201"/>
      <c r="M624" s="201"/>
      <c r="N624" s="201"/>
      <c r="O624" s="201"/>
      <c r="P624" s="201"/>
    </row>
    <row r="625" spans="1:17" ht="20.149999999999999" customHeight="1" x14ac:dyDescent="0.35">
      <c r="A625" s="201" t="str">
        <f t="shared" ref="A625:A685" ca="1" si="788">INDIRECT("'update Helper'!C"&amp;Q625)</f>
        <v>a1655000001juFIAAY</v>
      </c>
      <c r="B625" s="613">
        <v>1</v>
      </c>
      <c r="C625" s="615" t="str">
        <f>IFERROR(VLOOKUP(B625,'Coverage Indicators - Section D'!$A$9:$AP$70,42,FALSE),"")</f>
        <v/>
      </c>
      <c r="D625" s="617" t="str">
        <f>M625</f>
        <v/>
      </c>
      <c r="E625" s="617" t="str">
        <f t="shared" ref="E625" si="789">N625</f>
        <v/>
      </c>
      <c r="F625" s="396"/>
      <c r="G625" s="619" t="str">
        <f ca="1">IF(OR(INDIRECT("'update Helper'!E"&amp;Q625)="",F625&lt;&gt;0,F626&lt;&gt;0),IF(IFERROR((F625/F626),"")="","",(F625/F626)),INDIRECT("'update Helper'!E"&amp;Q625)/100)</f>
        <v/>
      </c>
      <c r="H625" s="621"/>
      <c r="I625" s="623"/>
      <c r="J625" s="625"/>
      <c r="K625" s="201">
        <f>IF(AND(EXACT(C625,C623),C623&lt;&gt;0),K623+1,0)</f>
        <v>2</v>
      </c>
      <c r="L625" s="201" t="str">
        <f t="shared" ref="L625" si="790">IF(C625&lt;&gt;"",C625&amp;"-"&amp;K625,"")</f>
        <v/>
      </c>
      <c r="M625" s="201" t="str">
        <f t="array" ref="M625">IFERROR(IF(INDEX('Disaggregation Records'!$E$155:$E$385,MATCH(RIGHT(L625,255),RIGHT('Disaggregation Records'!$D$155:$D$385,255),0))="","",INDEX('Disaggregation Records'!$E$155:$E$385,MATCH(RIGHT(L625,255),RIGHT('Disaggregation Records'!$D$155:$D$385,255),0))),"")</f>
        <v/>
      </c>
      <c r="N625" s="201" t="str">
        <f t="array" ref="N625">IFERROR(IF(INDEX('Disaggregation Records'!$F$155:$F$385,MATCH(RIGHT(L625,255),RIGHT('Disaggregation Records'!$D$155:$D$385,255),0))="","",INDEX('Disaggregation Records'!$F$155:$F$385,MATCH(RIGHT(L625,255),RIGHT('Disaggregation Records'!$D$155:$D$385,255),0))),"")</f>
        <v/>
      </c>
      <c r="O625" s="201" t="str">
        <f t="array" ref="O625">IFERROR(IF(INDEX('Disaggregation Records'!$H$155:$H$385,MATCH(RIGHT(L625,255),RIGHT('Disaggregation Records'!$D$155:$D$385,255),0))="","",INDEX('Disaggregation Records'!$H$155:$H$385,MATCH(RIGHT(L625,255),RIGHT('Disaggregation Records'!$D$155:$D$385,255),0))),"")</f>
        <v/>
      </c>
      <c r="Q625" s="253">
        <f t="shared" ref="Q625" si="791">Q623+1</f>
        <v>1707</v>
      </c>
    </row>
    <row r="626" spans="1:17" ht="20.149999999999999" customHeight="1" x14ac:dyDescent="0.35">
      <c r="A626" s="201"/>
      <c r="B626" s="614"/>
      <c r="C626" s="616"/>
      <c r="D626" s="618"/>
      <c r="E626" s="618"/>
      <c r="F626" s="307"/>
      <c r="G626" s="620"/>
      <c r="H626" s="622"/>
      <c r="I626" s="624"/>
      <c r="J626" s="626"/>
      <c r="K626" s="253"/>
      <c r="L626" s="201"/>
      <c r="M626" s="253"/>
      <c r="N626" s="201"/>
      <c r="O626" s="201"/>
      <c r="Q626" s="253"/>
    </row>
    <row r="627" spans="1:17" ht="20.149999999999999" customHeight="1" x14ac:dyDescent="0.35">
      <c r="A627" s="201" t="str">
        <f t="shared" ref="A627:A687" ca="1" si="792">INDIRECT("'update Helper'!C"&amp;Q627)</f>
        <v>a1655000001juFJAAY</v>
      </c>
      <c r="B627" s="613">
        <v>1</v>
      </c>
      <c r="C627" s="615" t="str">
        <f>IFERROR(VLOOKUP(B627,'Coverage Indicators - Section D'!$A$9:$AP$70,42,FALSE),"")</f>
        <v/>
      </c>
      <c r="D627" s="617" t="str">
        <f>M627</f>
        <v/>
      </c>
      <c r="E627" s="617" t="str">
        <f t="shared" ref="E627" si="793">N627</f>
        <v/>
      </c>
      <c r="F627" s="396"/>
      <c r="G627" s="619" t="str">
        <f ca="1">IF(OR(INDIRECT("'update Helper'!E"&amp;Q627)="",F627&lt;&gt;0,F628&lt;&gt;0),IF(IFERROR((F627/F628),"")="","",(F627/F628)),INDIRECT("'update Helper'!E"&amp;Q627)/100)</f>
        <v/>
      </c>
      <c r="H627" s="621"/>
      <c r="I627" s="623"/>
      <c r="J627" s="625"/>
      <c r="K627" s="201">
        <f>IF(AND(EXACT(C627,C625),C625&lt;&gt;0),K625+1,0)</f>
        <v>3</v>
      </c>
      <c r="L627" s="201" t="str">
        <f t="shared" ref="L627" si="794">IF(C627&lt;&gt;"",C627&amp;"-"&amp;K627,"")</f>
        <v/>
      </c>
      <c r="M627" s="201" t="str">
        <f t="array" ref="M627">IFERROR(IF(INDEX('Disaggregation Records'!$E$155:$E$385,MATCH(RIGHT(L627,255),RIGHT('Disaggregation Records'!$D$155:$D$385,255),0))="","",INDEX('Disaggregation Records'!$E$155:$E$385,MATCH(RIGHT(L627,255),RIGHT('Disaggregation Records'!$D$155:$D$385,255),0))),"")</f>
        <v/>
      </c>
      <c r="N627" s="201" t="str">
        <f t="array" ref="N627">IFERROR(IF(INDEX('Disaggregation Records'!$F$155:$F$385,MATCH(RIGHT(L627,255),RIGHT('Disaggregation Records'!$D$155:$D$385,255),0))="","",INDEX('Disaggregation Records'!$F$155:$F$385,MATCH(RIGHT(L627,255),RIGHT('Disaggregation Records'!$D$155:$D$385,255),0))),"")</f>
        <v/>
      </c>
      <c r="O627" s="201" t="str">
        <f t="array" ref="O627">IFERROR(IF(INDEX('Disaggregation Records'!$H$155:$H$385,MATCH(RIGHT(L627,255),RIGHT('Disaggregation Records'!$D$155:$D$385,255),0))="","",INDEX('Disaggregation Records'!$H$155:$H$385,MATCH(RIGHT(L627,255),RIGHT('Disaggregation Records'!$D$155:$D$385,255),0))),"")</f>
        <v/>
      </c>
      <c r="Q627" s="253">
        <f t="shared" ref="Q627" si="795">Q625+1</f>
        <v>1708</v>
      </c>
    </row>
    <row r="628" spans="1:17" ht="20.149999999999999" customHeight="1" x14ac:dyDescent="0.35">
      <c r="B628" s="614"/>
      <c r="C628" s="616"/>
      <c r="D628" s="618"/>
      <c r="E628" s="618"/>
      <c r="F628" s="307"/>
      <c r="G628" s="620"/>
      <c r="H628" s="622"/>
      <c r="I628" s="624"/>
      <c r="J628" s="626"/>
      <c r="K628" s="253"/>
      <c r="L628" s="201"/>
      <c r="M628" s="253"/>
      <c r="N628" s="201"/>
      <c r="O628" s="201"/>
      <c r="Q628" s="253"/>
    </row>
    <row r="629" spans="1:17" ht="20.149999999999999" customHeight="1" x14ac:dyDescent="0.35">
      <c r="A629" s="201" t="str">
        <f t="shared" ca="1" si="788"/>
        <v>a1655000001juFKAAY</v>
      </c>
      <c r="B629" s="613">
        <v>1</v>
      </c>
      <c r="C629" s="615" t="str">
        <f>IFERROR(VLOOKUP(B629,'Coverage Indicators - Section D'!$A$9:$AP$70,42,FALSE),"")</f>
        <v/>
      </c>
      <c r="D629" s="617" t="str">
        <f>M629</f>
        <v/>
      </c>
      <c r="E629" s="617" t="str">
        <f t="shared" ref="E629" si="796">N629</f>
        <v/>
      </c>
      <c r="F629" s="396"/>
      <c r="G629" s="619" t="str">
        <f ca="1">IF(OR(INDIRECT("'update Helper'!E"&amp;Q629)="",F629&lt;&gt;0,F630&lt;&gt;0),IF(IFERROR((F629/F630),"")="","",(F629/F630)),INDIRECT("'update Helper'!E"&amp;Q629)/100)</f>
        <v/>
      </c>
      <c r="H629" s="621"/>
      <c r="I629" s="623"/>
      <c r="J629" s="625"/>
      <c r="K629" s="201">
        <f>IF(AND(EXACT(C629,C627),C627&lt;&gt;0),K627+1,0)</f>
        <v>4</v>
      </c>
      <c r="L629" s="201" t="str">
        <f t="shared" ref="L629" si="797">IF(C629&lt;&gt;"",C629&amp;"-"&amp;K629,"")</f>
        <v/>
      </c>
      <c r="M629" s="201" t="str">
        <f t="array" ref="M629">IFERROR(IF(INDEX('Disaggregation Records'!$E$155:$E$385,MATCH(RIGHT(L629,255),RIGHT('Disaggregation Records'!$D$155:$D$385,255),0))="","",INDEX('Disaggregation Records'!$E$155:$E$385,MATCH(RIGHT(L629,255),RIGHT('Disaggregation Records'!$D$155:$D$385,255),0))),"")</f>
        <v/>
      </c>
      <c r="N629" s="201" t="str">
        <f t="array" ref="N629">IFERROR(IF(INDEX('Disaggregation Records'!$F$155:$F$385,MATCH(RIGHT(L629,255),RIGHT('Disaggregation Records'!$D$155:$D$385,255),0))="","",INDEX('Disaggregation Records'!$F$155:$F$385,MATCH(RIGHT(L629,255),RIGHT('Disaggregation Records'!$D$155:$D$385,255),0))),"")</f>
        <v/>
      </c>
      <c r="O629" s="201" t="str">
        <f t="array" ref="O629">IFERROR(IF(INDEX('Disaggregation Records'!$H$155:$H$385,MATCH(RIGHT(L629,255),RIGHT('Disaggregation Records'!$D$155:$D$385,255),0))="","",INDEX('Disaggregation Records'!$H$155:$H$385,MATCH(RIGHT(L629,255),RIGHT('Disaggregation Records'!$D$155:$D$385,255),0))),"")</f>
        <v/>
      </c>
      <c r="Q629" s="253">
        <f t="shared" ref="Q629" si="798">Q627+1</f>
        <v>1709</v>
      </c>
    </row>
    <row r="630" spans="1:17" ht="20.149999999999999" customHeight="1" x14ac:dyDescent="0.35">
      <c r="A630" s="201"/>
      <c r="B630" s="614"/>
      <c r="C630" s="616"/>
      <c r="D630" s="618"/>
      <c r="E630" s="618"/>
      <c r="F630" s="307"/>
      <c r="G630" s="620"/>
      <c r="H630" s="622"/>
      <c r="I630" s="624"/>
      <c r="J630" s="626"/>
      <c r="L630" s="201"/>
      <c r="N630" s="201"/>
      <c r="O630" s="201"/>
      <c r="Q630" s="253"/>
    </row>
    <row r="631" spans="1:17" ht="20.149999999999999" customHeight="1" x14ac:dyDescent="0.35">
      <c r="A631" s="201" t="str">
        <f t="shared" ca="1" si="792"/>
        <v>a1655000001juFLAAY</v>
      </c>
      <c r="B631" s="613">
        <v>1</v>
      </c>
      <c r="C631" s="615" t="str">
        <f>IFERROR(VLOOKUP(B631,'Coverage Indicators - Section D'!$A$9:$AP$70,42,FALSE),"")</f>
        <v/>
      </c>
      <c r="D631" s="617" t="str">
        <f>M631</f>
        <v/>
      </c>
      <c r="E631" s="617" t="str">
        <f>N631</f>
        <v/>
      </c>
      <c r="F631" s="396"/>
      <c r="G631" s="619" t="str">
        <f ca="1">IF(OR(INDIRECT("'update Helper'!E"&amp;Q631)="",F631&lt;&gt;0,F632&lt;&gt;0),IF(IFERROR((F631/F632),"")="","",(F631/F632)),INDIRECT("'update Helper'!E"&amp;Q631)/100)</f>
        <v/>
      </c>
      <c r="H631" s="621"/>
      <c r="I631" s="623"/>
      <c r="J631" s="625"/>
      <c r="K631" s="201">
        <f>IF(AND(EXACT(C631,C629),C629&lt;&gt;0),K629+1,0)</f>
        <v>5</v>
      </c>
      <c r="L631" s="201" t="str">
        <f t="shared" ref="L631" si="799">IF(C631&lt;&gt;"",C631&amp;"-"&amp;K631,"")</f>
        <v/>
      </c>
      <c r="M631" s="201" t="str">
        <f t="array" ref="M631">IFERROR(IF(INDEX('Disaggregation Records'!$E$155:$E$385,MATCH(RIGHT(L631,255),RIGHT('Disaggregation Records'!$D$155:$D$385,255),0))="","",INDEX('Disaggregation Records'!$E$155:$E$385,MATCH(RIGHT(L631,255),RIGHT('Disaggregation Records'!$D$155:$D$385,255),0))),"")</f>
        <v/>
      </c>
      <c r="N631" s="201" t="str">
        <f t="array" ref="N631">IFERROR(IF(INDEX('Disaggregation Records'!$F$155:$F$385,MATCH(RIGHT(L631,255),RIGHT('Disaggregation Records'!$D$155:$D$385,255),0))="","",INDEX('Disaggregation Records'!$F$155:$F$385,MATCH(RIGHT(L631,255),RIGHT('Disaggregation Records'!$D$155:$D$385,255),0))),"")</f>
        <v/>
      </c>
      <c r="O631" s="201" t="str">
        <f t="array" ref="O631">IFERROR(IF(INDEX('Disaggregation Records'!$H$155:$H$385,MATCH(RIGHT(L631,255),RIGHT('Disaggregation Records'!$D$155:$D$385,255),0))="","",INDEX('Disaggregation Records'!$H$155:$H$385,MATCH(RIGHT(L631,255),RIGHT('Disaggregation Records'!$D$155:$D$385,255),0))),"")</f>
        <v/>
      </c>
      <c r="P631" s="201"/>
      <c r="Q631" s="253">
        <f t="shared" ref="Q631" si="800">Q629+1</f>
        <v>1710</v>
      </c>
    </row>
    <row r="632" spans="1:17" ht="20.149999999999999" customHeight="1" x14ac:dyDescent="0.35">
      <c r="B632" s="614"/>
      <c r="C632" s="616"/>
      <c r="D632" s="618"/>
      <c r="E632" s="618"/>
      <c r="F632" s="307"/>
      <c r="G632" s="620"/>
      <c r="H632" s="622"/>
      <c r="I632" s="624"/>
      <c r="J632" s="626"/>
      <c r="K632" s="201"/>
      <c r="L632" s="201"/>
      <c r="M632" s="201"/>
      <c r="N632" s="201"/>
      <c r="O632" s="201"/>
      <c r="P632" s="201"/>
      <c r="Q632" s="253"/>
    </row>
    <row r="633" spans="1:17" ht="20.149999999999999" customHeight="1" x14ac:dyDescent="0.35">
      <c r="A633" s="201" t="str">
        <f t="shared" ca="1" si="788"/>
        <v>a1655000001juFMAAY</v>
      </c>
      <c r="B633" s="613">
        <v>1</v>
      </c>
      <c r="C633" s="615" t="str">
        <f>IFERROR(VLOOKUP(B633,'Coverage Indicators - Section D'!$A$9:$AP$70,42,FALSE),"")</f>
        <v/>
      </c>
      <c r="D633" s="617" t="str">
        <f>M633</f>
        <v/>
      </c>
      <c r="E633" s="617" t="str">
        <f>N633</f>
        <v/>
      </c>
      <c r="F633" s="396"/>
      <c r="G633" s="619" t="str">
        <f ca="1">IF(OR(INDIRECT("'update Helper'!E"&amp;Q633)="",F633&lt;&gt;0,F634&lt;&gt;0),IF(IFERROR((F633/F634),"")="","",(F633/F634)),INDIRECT("'update Helper'!E"&amp;Q633)/100)</f>
        <v/>
      </c>
      <c r="H633" s="621"/>
      <c r="I633" s="623"/>
      <c r="J633" s="625"/>
      <c r="K633" s="201">
        <f>IF(AND(EXACT(C633,C631),C631&lt;&gt;0),K631+1,0)</f>
        <v>6</v>
      </c>
      <c r="L633" s="201" t="str">
        <f t="shared" ref="L633" si="801">IF(C633&lt;&gt;"",C633&amp;"-"&amp;K633,"")</f>
        <v/>
      </c>
      <c r="M633" s="201" t="str">
        <f t="array" ref="M633">IFERROR(IF(INDEX('Disaggregation Records'!$E$155:$E$385,MATCH(RIGHT(L633,255),RIGHT('Disaggregation Records'!$D$155:$D$385,255),0))="","",INDEX('Disaggregation Records'!$E$155:$E$385,MATCH(RIGHT(L633,255),RIGHT('Disaggregation Records'!$D$155:$D$385,255),0))),"")</f>
        <v/>
      </c>
      <c r="N633" s="201" t="str">
        <f t="array" ref="N633">IFERROR(IF(INDEX('Disaggregation Records'!$F$155:$F$385,MATCH(RIGHT(L633,255),RIGHT('Disaggregation Records'!$D$155:$D$385,255),0))="","",INDEX('Disaggregation Records'!$F$155:$F$385,MATCH(RIGHT(L633,255),RIGHT('Disaggregation Records'!$D$155:$D$385,255),0))),"")</f>
        <v/>
      </c>
      <c r="O633" s="201" t="str">
        <f t="array" ref="O633">IFERROR(IF(INDEX('Disaggregation Records'!$H$155:$H$385,MATCH(RIGHT(L633,255),RIGHT('Disaggregation Records'!$D$155:$D$385,255),0))="","",INDEX('Disaggregation Records'!$H$155:$H$385,MATCH(RIGHT(L633,255),RIGHT('Disaggregation Records'!$D$155:$D$385,255),0))),"")</f>
        <v/>
      </c>
      <c r="P633" s="201"/>
      <c r="Q633" s="253">
        <f t="shared" ref="Q633" si="802">Q631+1</f>
        <v>1711</v>
      </c>
    </row>
    <row r="634" spans="1:17" ht="20.149999999999999" customHeight="1" x14ac:dyDescent="0.35">
      <c r="A634" s="201"/>
      <c r="B634" s="614"/>
      <c r="C634" s="616"/>
      <c r="D634" s="618"/>
      <c r="E634" s="618"/>
      <c r="F634" s="307"/>
      <c r="G634" s="620"/>
      <c r="H634" s="622"/>
      <c r="I634" s="624"/>
      <c r="J634" s="626"/>
      <c r="K634" s="201"/>
      <c r="L634" s="201"/>
      <c r="M634" s="201"/>
      <c r="N634" s="201"/>
      <c r="O634" s="201"/>
      <c r="P634" s="201"/>
      <c r="Q634" s="253"/>
    </row>
    <row r="635" spans="1:17" ht="20.149999999999999" customHeight="1" x14ac:dyDescent="0.35">
      <c r="A635" s="201" t="str">
        <f t="shared" ca="1" si="792"/>
        <v>a1655000001juFNAAY</v>
      </c>
      <c r="B635" s="613">
        <v>1</v>
      </c>
      <c r="C635" s="615" t="str">
        <f>IFERROR(VLOOKUP(B635,'Coverage Indicators - Section D'!$A$9:$AP$70,42,FALSE),"")</f>
        <v/>
      </c>
      <c r="D635" s="617" t="str">
        <f>M635</f>
        <v/>
      </c>
      <c r="E635" s="617" t="str">
        <f>N635</f>
        <v/>
      </c>
      <c r="F635" s="396"/>
      <c r="G635" s="619" t="str">
        <f ca="1">IF(OR(INDIRECT("'update Helper'!E"&amp;Q635)="",F635&lt;&gt;0,F636&lt;&gt;0),IF(IFERROR((F635/F636),"")="","",(F635/F636)),INDIRECT("'update Helper'!E"&amp;Q635)/100)</f>
        <v/>
      </c>
      <c r="H635" s="621"/>
      <c r="I635" s="623"/>
      <c r="J635" s="625"/>
      <c r="K635" s="201">
        <f>IF(AND(EXACT(C635,C633),C633&lt;&gt;0),K633+1,0)</f>
        <v>7</v>
      </c>
      <c r="L635" s="201" t="str">
        <f t="shared" ref="L635" si="803">IF(C635&lt;&gt;"",C635&amp;"-"&amp;K635,"")</f>
        <v/>
      </c>
      <c r="M635" s="201" t="str">
        <f t="array" ref="M635">IFERROR(IF(INDEX('Disaggregation Records'!$E$155:$E$385,MATCH(RIGHT(L635,255),RIGHT('Disaggregation Records'!$D$155:$D$385,255),0))="","",INDEX('Disaggregation Records'!$E$155:$E$385,MATCH(RIGHT(L635,255),RIGHT('Disaggregation Records'!$D$155:$D$385,255),0))),"")</f>
        <v/>
      </c>
      <c r="N635" s="201" t="str">
        <f t="array" ref="N635">IFERROR(IF(INDEX('Disaggregation Records'!$F$155:$F$385,MATCH(RIGHT(L635,255),RIGHT('Disaggregation Records'!$D$155:$D$385,255),0))="","",INDEX('Disaggregation Records'!$F$155:$F$385,MATCH(RIGHT(L635,255),RIGHT('Disaggregation Records'!$D$155:$D$385,255),0))),"")</f>
        <v/>
      </c>
      <c r="O635" s="201" t="str">
        <f t="array" ref="O635">IFERROR(IF(INDEX('Disaggregation Records'!$H$155:$H$385,MATCH(RIGHT(L635,255),RIGHT('Disaggregation Records'!$D$155:$D$385,255),0))="","",INDEX('Disaggregation Records'!$H$155:$H$385,MATCH(RIGHT(L635,255),RIGHT('Disaggregation Records'!$D$155:$D$385,255),0))),"")</f>
        <v/>
      </c>
      <c r="P635" s="253"/>
      <c r="Q635" s="253">
        <f t="shared" ref="Q635" si="804">Q633+1</f>
        <v>1712</v>
      </c>
    </row>
    <row r="636" spans="1:17" ht="20.149999999999999" customHeight="1" x14ac:dyDescent="0.35">
      <c r="B636" s="614"/>
      <c r="C636" s="616"/>
      <c r="D636" s="618"/>
      <c r="E636" s="618"/>
      <c r="F636" s="307"/>
      <c r="G636" s="620"/>
      <c r="H636" s="622"/>
      <c r="I636" s="624"/>
      <c r="J636" s="626"/>
      <c r="K636" s="253"/>
      <c r="L636" s="201"/>
      <c r="M636" s="253"/>
      <c r="N636" s="201"/>
      <c r="O636" s="201"/>
      <c r="P636" s="253"/>
      <c r="Q636" s="253"/>
    </row>
    <row r="637" spans="1:17" ht="20.149999999999999" customHeight="1" x14ac:dyDescent="0.35">
      <c r="A637" s="201" t="str">
        <f t="shared" ca="1" si="788"/>
        <v>a1655000001juFOAAY</v>
      </c>
      <c r="B637" s="613">
        <v>1</v>
      </c>
      <c r="C637" s="615" t="str">
        <f>IFERROR(VLOOKUP(B637,'Coverage Indicators - Section D'!$A$9:$AP$70,42,FALSE),"")</f>
        <v/>
      </c>
      <c r="D637" s="617" t="str">
        <f>M637</f>
        <v/>
      </c>
      <c r="E637" s="617" t="str">
        <f>N637</f>
        <v/>
      </c>
      <c r="F637" s="396"/>
      <c r="G637" s="619" t="str">
        <f ca="1">IF(OR(INDIRECT("'update Helper'!E"&amp;Q637)="",F637&lt;&gt;0,F638&lt;&gt;0),IF(IFERROR((F637/F638),"")="","",(F637/F638)),INDIRECT("'update Helper'!E"&amp;Q637)/100)</f>
        <v/>
      </c>
      <c r="H637" s="621"/>
      <c r="I637" s="623"/>
      <c r="J637" s="625"/>
      <c r="K637" s="201">
        <f>IF(AND(EXACT(C637,C635),C635&lt;&gt;0),K635+1,0)</f>
        <v>8</v>
      </c>
      <c r="L637" s="201" t="str">
        <f t="shared" ref="L637" si="805">IF(C637&lt;&gt;"",C637&amp;"-"&amp;K637,"")</f>
        <v/>
      </c>
      <c r="M637" s="201" t="str">
        <f t="array" ref="M637">IFERROR(IF(INDEX('Disaggregation Records'!$E$155:$E$385,MATCH(RIGHT(L637,255),RIGHT('Disaggregation Records'!$D$155:$D$385,255),0))="","",INDEX('Disaggregation Records'!$E$155:$E$385,MATCH(RIGHT(L637,255),RIGHT('Disaggregation Records'!$D$155:$D$385,255),0))),"")</f>
        <v/>
      </c>
      <c r="N637" s="201" t="str">
        <f t="array" ref="N637">IFERROR(IF(INDEX('Disaggregation Records'!$F$155:$F$385,MATCH(RIGHT(L637,255),RIGHT('Disaggregation Records'!$D$155:$D$385,255),0))="","",INDEX('Disaggregation Records'!$F$155:$F$385,MATCH(RIGHT(L637,255),RIGHT('Disaggregation Records'!$D$155:$D$385,255),0))),"")</f>
        <v/>
      </c>
      <c r="O637" s="201" t="str">
        <f t="array" ref="O637">IFERROR(IF(INDEX('Disaggregation Records'!$H$155:$H$385,MATCH(RIGHT(L637,255),RIGHT('Disaggregation Records'!$D$155:$D$385,255),0))="","",INDEX('Disaggregation Records'!$H$155:$H$385,MATCH(RIGHT(L637,255),RIGHT('Disaggregation Records'!$D$155:$D$385,255),0))),"")</f>
        <v/>
      </c>
      <c r="P637" s="253"/>
      <c r="Q637" s="253">
        <f t="shared" ref="Q637" si="806">Q635+1</f>
        <v>1713</v>
      </c>
    </row>
    <row r="638" spans="1:17" ht="20.149999999999999" customHeight="1" x14ac:dyDescent="0.35">
      <c r="A638" s="201"/>
      <c r="B638" s="614"/>
      <c r="C638" s="616"/>
      <c r="D638" s="618"/>
      <c r="E638" s="618"/>
      <c r="F638" s="307"/>
      <c r="G638" s="620"/>
      <c r="H638" s="622"/>
      <c r="I638" s="624"/>
      <c r="J638" s="626"/>
      <c r="K638" s="253"/>
      <c r="L638" s="201"/>
      <c r="M638" s="253"/>
      <c r="N638" s="201"/>
      <c r="O638" s="201"/>
      <c r="P638" s="253"/>
      <c r="Q638" s="253"/>
    </row>
    <row r="639" spans="1:17" ht="20.149999999999999" customHeight="1" x14ac:dyDescent="0.35">
      <c r="A639" s="201" t="str">
        <f t="shared" ca="1" si="792"/>
        <v>a1655000001juFPAAY</v>
      </c>
      <c r="B639" s="613">
        <v>1</v>
      </c>
      <c r="C639" s="615" t="str">
        <f>IFERROR(VLOOKUP(B639,'Coverage Indicators - Section D'!$A$9:$AP$70,42,FALSE),"")</f>
        <v/>
      </c>
      <c r="D639" s="617" t="str">
        <f>M639</f>
        <v/>
      </c>
      <c r="E639" s="617" t="str">
        <f>N639</f>
        <v/>
      </c>
      <c r="F639" s="396"/>
      <c r="G639" s="619" t="str">
        <f ca="1">IF(OR(INDIRECT("'update Helper'!E"&amp;Q639)="",F639&lt;&gt;0,F640&lt;&gt;0),IF(IFERROR((F639/F640),"")="","",(F639/F640)),INDIRECT("'update Helper'!E"&amp;Q639)/100)</f>
        <v/>
      </c>
      <c r="H639" s="621"/>
      <c r="I639" s="623"/>
      <c r="J639" s="625"/>
      <c r="K639" s="201">
        <f>IF(AND(EXACT(C639,C637),C637&lt;&gt;0),K637+1,0)</f>
        <v>9</v>
      </c>
      <c r="L639" s="201" t="str">
        <f t="shared" ref="L639" si="807">IF(C639&lt;&gt;"",C639&amp;"-"&amp;K639,"")</f>
        <v/>
      </c>
      <c r="M639" s="201" t="str">
        <f t="array" ref="M639">IFERROR(IF(INDEX('Disaggregation Records'!$E$155:$E$385,MATCH(RIGHT(L639,255),RIGHT('Disaggregation Records'!$D$155:$D$385,255),0))="","",INDEX('Disaggregation Records'!$E$155:$E$385,MATCH(RIGHT(L639,255),RIGHT('Disaggregation Records'!$D$155:$D$385,255),0))),"")</f>
        <v/>
      </c>
      <c r="N639" s="201" t="str">
        <f t="array" ref="N639">IFERROR(IF(INDEX('Disaggregation Records'!$F$155:$F$385,MATCH(RIGHT(L639,255),RIGHT('Disaggregation Records'!$D$155:$D$385,255),0))="","",INDEX('Disaggregation Records'!$F$155:$F$385,MATCH(RIGHT(L639,255),RIGHT('Disaggregation Records'!$D$155:$D$385,255),0))),"")</f>
        <v/>
      </c>
      <c r="O639" s="201" t="str">
        <f t="array" ref="O639">IFERROR(IF(INDEX('Disaggregation Records'!$H$155:$H$385,MATCH(RIGHT(L639,255),RIGHT('Disaggregation Records'!$D$155:$D$385,255),0))="","",INDEX('Disaggregation Records'!$H$155:$H$385,MATCH(RIGHT(L639,255),RIGHT('Disaggregation Records'!$D$155:$D$385,255),0))),"")</f>
        <v/>
      </c>
      <c r="P639" s="253"/>
      <c r="Q639" s="253">
        <f t="shared" ref="Q639" si="808">Q637+1</f>
        <v>1714</v>
      </c>
    </row>
    <row r="640" spans="1:17" ht="20.149999999999999" customHeight="1" x14ac:dyDescent="0.35">
      <c r="B640" s="614"/>
      <c r="C640" s="616"/>
      <c r="D640" s="618"/>
      <c r="E640" s="618"/>
      <c r="F640" s="307"/>
      <c r="G640" s="620"/>
      <c r="H640" s="622"/>
      <c r="I640" s="624"/>
      <c r="J640" s="626"/>
      <c r="K640" s="253"/>
      <c r="L640" s="201"/>
      <c r="M640" s="253"/>
      <c r="N640" s="201"/>
      <c r="O640" s="201"/>
      <c r="P640" s="253"/>
      <c r="Q640" s="253"/>
    </row>
    <row r="641" spans="1:17" ht="20.149999999999999" customHeight="1" x14ac:dyDescent="0.35">
      <c r="A641" s="201" t="str">
        <f t="shared" ca="1" si="788"/>
        <v>a1655000001juFQAAY</v>
      </c>
      <c r="B641" s="613">
        <v>1</v>
      </c>
      <c r="C641" s="615" t="str">
        <f>IFERROR(VLOOKUP(B641,'Coverage Indicators - Section D'!$A$9:$AP$70,42,FALSE),"")</f>
        <v/>
      </c>
      <c r="D641" s="617" t="str">
        <f>M641</f>
        <v/>
      </c>
      <c r="E641" s="617" t="str">
        <f>N641</f>
        <v/>
      </c>
      <c r="F641" s="396"/>
      <c r="G641" s="619" t="str">
        <f ca="1">IF(OR(INDIRECT("'update Helper'!E"&amp;Q641)="",F641&lt;&gt;0,F642&lt;&gt;0),IF(IFERROR((F641/F642),"")="","",(F641/F642)),INDIRECT("'update Helper'!E"&amp;Q641)/100)</f>
        <v/>
      </c>
      <c r="H641" s="621"/>
      <c r="I641" s="623"/>
      <c r="J641" s="625"/>
      <c r="K641" s="201">
        <f>IF(AND(EXACT(C641,C639),C639&lt;&gt;0),K639+1,0)</f>
        <v>10</v>
      </c>
      <c r="L641" s="201" t="str">
        <f t="shared" ref="L641" si="809">IF(C641&lt;&gt;"",C641&amp;"-"&amp;K641,"")</f>
        <v/>
      </c>
      <c r="M641" s="201" t="str">
        <f t="array" ref="M641">IFERROR(IF(INDEX('Disaggregation Records'!$E$155:$E$385,MATCH(RIGHT(L641,255),RIGHT('Disaggregation Records'!$D$155:$D$385,255),0))="","",INDEX('Disaggregation Records'!$E$155:$E$385,MATCH(RIGHT(L641,255),RIGHT('Disaggregation Records'!$D$155:$D$385,255),0))),"")</f>
        <v/>
      </c>
      <c r="N641" s="201" t="str">
        <f t="array" ref="N641">IFERROR(IF(INDEX('Disaggregation Records'!$F$155:$F$385,MATCH(RIGHT(L641,255),RIGHT('Disaggregation Records'!$D$155:$D$385,255),0))="","",INDEX('Disaggregation Records'!$F$155:$F$385,MATCH(RIGHT(L641,255),RIGHT('Disaggregation Records'!$D$155:$D$385,255),0))),"")</f>
        <v/>
      </c>
      <c r="O641" s="201" t="str">
        <f t="array" ref="O641">IFERROR(IF(INDEX('Disaggregation Records'!$H$155:$H$385,MATCH(RIGHT(L641,255),RIGHT('Disaggregation Records'!$D$155:$D$385,255),0))="","",INDEX('Disaggregation Records'!$H$155:$H$385,MATCH(RIGHT(L641,255),RIGHT('Disaggregation Records'!$D$155:$D$385,255),0))),"")</f>
        <v/>
      </c>
      <c r="P641" s="201"/>
      <c r="Q641" s="253">
        <f t="shared" ref="Q641" si="810">Q639+1</f>
        <v>1715</v>
      </c>
    </row>
    <row r="642" spans="1:17" ht="20.149999999999999" customHeight="1" x14ac:dyDescent="0.35">
      <c r="A642" s="201"/>
      <c r="B642" s="614"/>
      <c r="C642" s="616"/>
      <c r="D642" s="618"/>
      <c r="E642" s="618"/>
      <c r="F642" s="307"/>
      <c r="G642" s="620"/>
      <c r="H642" s="622"/>
      <c r="I642" s="624"/>
      <c r="J642" s="626"/>
      <c r="K642" s="201"/>
      <c r="L642" s="201"/>
      <c r="M642" s="201"/>
      <c r="N642" s="201"/>
      <c r="O642" s="201"/>
      <c r="P642" s="201"/>
      <c r="Q642" s="253"/>
    </row>
    <row r="643" spans="1:17" ht="20.149999999999999" customHeight="1" x14ac:dyDescent="0.35">
      <c r="A643" s="201" t="str">
        <f t="shared" ca="1" si="792"/>
        <v>a1655000001juFRAAY</v>
      </c>
      <c r="B643" s="613">
        <v>1</v>
      </c>
      <c r="C643" s="615" t="str">
        <f>IFERROR(VLOOKUP(B643,'Coverage Indicators - Section D'!$A$9:$AP$70,42,FALSE),"")</f>
        <v/>
      </c>
      <c r="D643" s="617" t="str">
        <f>M643</f>
        <v/>
      </c>
      <c r="E643" s="617" t="str">
        <f>N643</f>
        <v/>
      </c>
      <c r="F643" s="396"/>
      <c r="G643" s="619" t="str">
        <f ca="1">IF(OR(INDIRECT("'update Helper'!E"&amp;Q643)="",F643&lt;&gt;0,F644&lt;&gt;0),IF(IFERROR((F643/F644),"")="","",(F643/F644)),INDIRECT("'update Helper'!E"&amp;Q643)/100)</f>
        <v/>
      </c>
      <c r="H643" s="621"/>
      <c r="I643" s="623"/>
      <c r="J643" s="625"/>
      <c r="K643" s="201">
        <f>IF(AND(EXACT(C643,C641),C641&lt;&gt;0),K641+1,0)</f>
        <v>11</v>
      </c>
      <c r="L643" s="201" t="str">
        <f t="shared" ref="L643" si="811">IF(C643&lt;&gt;"",C643&amp;"-"&amp;K643,"")</f>
        <v/>
      </c>
      <c r="M643" s="201" t="str">
        <f t="array" ref="M643">IFERROR(IF(INDEX('Disaggregation Records'!$E$155:$E$385,MATCH(RIGHT(L643,255),RIGHT('Disaggregation Records'!$D$155:$D$385,255),0))="","",INDEX('Disaggregation Records'!$E$155:$E$385,MATCH(RIGHT(L643,255),RIGHT('Disaggregation Records'!$D$155:$D$385,255),0))),"")</f>
        <v/>
      </c>
      <c r="N643" s="201" t="str">
        <f t="array" ref="N643">IFERROR(IF(INDEX('Disaggregation Records'!$F$155:$F$385,MATCH(RIGHT(L643,255),RIGHT('Disaggregation Records'!$D$155:$D$385,255),0))="","",INDEX('Disaggregation Records'!$F$155:$F$385,MATCH(RIGHT(L643,255),RIGHT('Disaggregation Records'!$D$155:$D$385,255),0))),"")</f>
        <v/>
      </c>
      <c r="O643" s="201" t="str">
        <f t="array" ref="O643">IFERROR(IF(INDEX('Disaggregation Records'!$H$155:$H$385,MATCH(RIGHT(L643,255),RIGHT('Disaggregation Records'!$D$155:$D$385,255),0))="","",INDEX('Disaggregation Records'!$H$155:$H$385,MATCH(RIGHT(L643,255),RIGHT('Disaggregation Records'!$D$155:$D$385,255),0))),"")</f>
        <v/>
      </c>
      <c r="P643" s="201"/>
      <c r="Q643" s="253">
        <f t="shared" ref="Q643" si="812">Q641+1</f>
        <v>1716</v>
      </c>
    </row>
    <row r="644" spans="1:17" ht="20.149999999999999" customHeight="1" x14ac:dyDescent="0.35">
      <c r="B644" s="614"/>
      <c r="C644" s="616"/>
      <c r="D644" s="618"/>
      <c r="E644" s="618"/>
      <c r="F644" s="307"/>
      <c r="G644" s="620"/>
      <c r="H644" s="622"/>
      <c r="I644" s="624"/>
      <c r="J644" s="626"/>
      <c r="K644" s="201"/>
      <c r="L644" s="201"/>
      <c r="M644" s="201"/>
      <c r="N644" s="201"/>
      <c r="O644" s="201"/>
      <c r="P644" s="201"/>
      <c r="Q644" s="253"/>
    </row>
    <row r="645" spans="1:17" ht="20.149999999999999" customHeight="1" x14ac:dyDescent="0.35">
      <c r="A645" s="201" t="str">
        <f t="shared" ca="1" si="788"/>
        <v>a1655000001juFSAAY</v>
      </c>
      <c r="B645" s="613">
        <v>1</v>
      </c>
      <c r="C645" s="615" t="str">
        <f>IFERROR(VLOOKUP(B645,'Coverage Indicators - Section D'!$A$9:$AP$70,42,FALSE),"")</f>
        <v/>
      </c>
      <c r="D645" s="617" t="str">
        <f>M645</f>
        <v/>
      </c>
      <c r="E645" s="617" t="str">
        <f>N645</f>
        <v/>
      </c>
      <c r="F645" s="396"/>
      <c r="G645" s="619" t="str">
        <f ca="1">IF(OR(INDIRECT("'update Helper'!E"&amp;Q645)="",F645&lt;&gt;0,F646&lt;&gt;0),IF(IFERROR((F645/F646),"")="","",(F645/F646)),INDIRECT("'update Helper'!E"&amp;Q645)/100)</f>
        <v/>
      </c>
      <c r="H645" s="621"/>
      <c r="I645" s="623"/>
      <c r="J645" s="625"/>
      <c r="K645" s="201">
        <f>IF(AND(EXACT(C645,C643),C643&lt;&gt;0),K643+1,0)</f>
        <v>12</v>
      </c>
      <c r="L645" s="201" t="str">
        <f t="shared" ref="L645" si="813">IF(C645&lt;&gt;"",C645&amp;"-"&amp;K645,"")</f>
        <v/>
      </c>
      <c r="M645" s="201" t="str">
        <f t="array" ref="M645">IFERROR(IF(INDEX('Disaggregation Records'!$E$155:$E$385,MATCH(RIGHT(L645,255),RIGHT('Disaggregation Records'!$D$155:$D$385,255),0))="","",INDEX('Disaggregation Records'!$E$155:$E$385,MATCH(RIGHT(L645,255),RIGHT('Disaggregation Records'!$D$155:$D$385,255),0))),"")</f>
        <v/>
      </c>
      <c r="N645" s="201" t="str">
        <f t="array" ref="N645">IFERROR(IF(INDEX('Disaggregation Records'!$F$155:$F$385,MATCH(RIGHT(L645,255),RIGHT('Disaggregation Records'!$D$155:$D$385,255),0))="","",INDEX('Disaggregation Records'!$F$155:$F$385,MATCH(RIGHT(L645,255),RIGHT('Disaggregation Records'!$D$155:$D$385,255),0))),"")</f>
        <v/>
      </c>
      <c r="O645" s="201" t="str">
        <f t="array" ref="O645">IFERROR(IF(INDEX('Disaggregation Records'!$H$155:$H$385,MATCH(RIGHT(L645,255),RIGHT('Disaggregation Records'!$D$155:$D$385,255),0))="","",INDEX('Disaggregation Records'!$H$155:$H$385,MATCH(RIGHT(L645,255),RIGHT('Disaggregation Records'!$D$155:$D$385,255),0))),"")</f>
        <v/>
      </c>
      <c r="P645" s="253"/>
      <c r="Q645" s="253">
        <f t="shared" ref="Q645" si="814">Q643+1</f>
        <v>1717</v>
      </c>
    </row>
    <row r="646" spans="1:17" ht="20.149999999999999" customHeight="1" x14ac:dyDescent="0.35">
      <c r="A646" s="201"/>
      <c r="B646" s="614"/>
      <c r="C646" s="616"/>
      <c r="D646" s="618"/>
      <c r="E646" s="618"/>
      <c r="F646" s="307"/>
      <c r="G646" s="620"/>
      <c r="H646" s="622"/>
      <c r="I646" s="624"/>
      <c r="J646" s="626"/>
      <c r="K646" s="253"/>
      <c r="L646" s="201"/>
      <c r="M646" s="253"/>
      <c r="N646" s="201"/>
      <c r="O646" s="201"/>
      <c r="P646" s="253"/>
      <c r="Q646" s="253"/>
    </row>
    <row r="647" spans="1:17" ht="20.149999999999999" customHeight="1" x14ac:dyDescent="0.35">
      <c r="A647" s="201" t="str">
        <f t="shared" ca="1" si="792"/>
        <v>a1655000001juFTAAY</v>
      </c>
      <c r="B647" s="613">
        <v>1</v>
      </c>
      <c r="C647" s="615" t="str">
        <f>IFERROR(VLOOKUP(B647,'Coverage Indicators - Section D'!$A$9:$AP$70,42,FALSE),"")</f>
        <v/>
      </c>
      <c r="D647" s="617" t="str">
        <f>M647</f>
        <v/>
      </c>
      <c r="E647" s="617" t="str">
        <f>N647</f>
        <v/>
      </c>
      <c r="F647" s="396"/>
      <c r="G647" s="619" t="str">
        <f ca="1">IF(OR(INDIRECT("'update Helper'!E"&amp;Q647)="",F647&lt;&gt;0,F648&lt;&gt;0),IF(IFERROR((F647/F648),"")="","",(F647/F648)),INDIRECT("'update Helper'!E"&amp;Q647)/100)</f>
        <v/>
      </c>
      <c r="H647" s="621"/>
      <c r="I647" s="623"/>
      <c r="J647" s="625"/>
      <c r="K647" s="201">
        <f>IF(AND(EXACT(C647,C645),C645&lt;&gt;0),K645+1,0)</f>
        <v>13</v>
      </c>
      <c r="L647" s="201" t="str">
        <f t="shared" ref="L647" si="815">IF(C647&lt;&gt;"",C647&amp;"-"&amp;K647,"")</f>
        <v/>
      </c>
      <c r="M647" s="201" t="str">
        <f t="array" ref="M647">IFERROR(IF(INDEX('Disaggregation Records'!$E$155:$E$385,MATCH(RIGHT(L647,255),RIGHT('Disaggregation Records'!$D$155:$D$385,255),0))="","",INDEX('Disaggregation Records'!$E$155:$E$385,MATCH(RIGHT(L647,255),RIGHT('Disaggregation Records'!$D$155:$D$385,255),0))),"")</f>
        <v/>
      </c>
      <c r="N647" s="201" t="str">
        <f t="array" ref="N647">IFERROR(IF(INDEX('Disaggregation Records'!$F$155:$F$385,MATCH(RIGHT(L647,255),RIGHT('Disaggregation Records'!$D$155:$D$385,255),0))="","",INDEX('Disaggregation Records'!$F$155:$F$385,MATCH(RIGHT(L647,255),RIGHT('Disaggregation Records'!$D$155:$D$385,255),0))),"")</f>
        <v/>
      </c>
      <c r="O647" s="201" t="str">
        <f t="array" ref="O647">IFERROR(IF(INDEX('Disaggregation Records'!$H$155:$H$385,MATCH(RIGHT(L647,255),RIGHT('Disaggregation Records'!$D$155:$D$385,255),0))="","",INDEX('Disaggregation Records'!$H$155:$H$385,MATCH(RIGHT(L647,255),RIGHT('Disaggregation Records'!$D$155:$D$385,255),0))),"")</f>
        <v/>
      </c>
      <c r="P647" s="253"/>
      <c r="Q647" s="253">
        <f t="shared" ref="Q647" si="816">Q645+1</f>
        <v>1718</v>
      </c>
    </row>
    <row r="648" spans="1:17" ht="20.149999999999999" customHeight="1" x14ac:dyDescent="0.35">
      <c r="B648" s="614"/>
      <c r="C648" s="616"/>
      <c r="D648" s="618"/>
      <c r="E648" s="618"/>
      <c r="F648" s="307"/>
      <c r="G648" s="620"/>
      <c r="H648" s="622"/>
      <c r="I648" s="624"/>
      <c r="J648" s="626"/>
      <c r="K648" s="253"/>
      <c r="L648" s="201"/>
      <c r="M648" s="253"/>
      <c r="N648" s="201"/>
      <c r="O648" s="201"/>
      <c r="P648" s="253"/>
      <c r="Q648" s="253"/>
    </row>
    <row r="649" spans="1:17" ht="20.149999999999999" customHeight="1" x14ac:dyDescent="0.35">
      <c r="A649" s="201" t="str">
        <f t="shared" ca="1" si="788"/>
        <v>a1655000001juFUAAY</v>
      </c>
      <c r="B649" s="613">
        <v>1</v>
      </c>
      <c r="C649" s="615" t="str">
        <f>IFERROR(VLOOKUP(B649,'Coverage Indicators - Section D'!$A$9:$AP$70,42,FALSE),"")</f>
        <v/>
      </c>
      <c r="D649" s="617" t="str">
        <f>M649</f>
        <v/>
      </c>
      <c r="E649" s="617" t="str">
        <f>N649</f>
        <v/>
      </c>
      <c r="F649" s="396"/>
      <c r="G649" s="619" t="str">
        <f ca="1">IF(OR(INDIRECT("'update Helper'!E"&amp;Q649)="",F649&lt;&gt;0,F650&lt;&gt;0),IF(IFERROR((F649/F650),"")="","",(F649/F650)),INDIRECT("'update Helper'!E"&amp;Q649)/100)</f>
        <v/>
      </c>
      <c r="H649" s="621"/>
      <c r="I649" s="623"/>
      <c r="J649" s="625"/>
      <c r="K649" s="201">
        <f>IF(AND(EXACT(C649,C647),C647&lt;&gt;0),K647+1,0)</f>
        <v>14</v>
      </c>
      <c r="L649" s="201" t="str">
        <f t="shared" ref="L649" si="817">IF(C649&lt;&gt;"",C649&amp;"-"&amp;K649,"")</f>
        <v/>
      </c>
      <c r="M649" s="201" t="str">
        <f t="array" ref="M649">IFERROR(IF(INDEX('Disaggregation Records'!$E$155:$E$385,MATCH(RIGHT(L649,255),RIGHT('Disaggregation Records'!$D$155:$D$385,255),0))="","",INDEX('Disaggregation Records'!$E$155:$E$385,MATCH(RIGHT(L649,255),RIGHT('Disaggregation Records'!$D$155:$D$385,255),0))),"")</f>
        <v/>
      </c>
      <c r="N649" s="201" t="str">
        <f t="array" ref="N649">IFERROR(IF(INDEX('Disaggregation Records'!$F$155:$F$385,MATCH(RIGHT(L649,255),RIGHT('Disaggregation Records'!$D$155:$D$385,255),0))="","",INDEX('Disaggregation Records'!$F$155:$F$385,MATCH(RIGHT(L649,255),RIGHT('Disaggregation Records'!$D$155:$D$385,255),0))),"")</f>
        <v/>
      </c>
      <c r="O649" s="201" t="str">
        <f t="array" ref="O649">IFERROR(IF(INDEX('Disaggregation Records'!$H$155:$H$385,MATCH(RIGHT(L649,255),RIGHT('Disaggregation Records'!$D$155:$D$385,255),0))="","",INDEX('Disaggregation Records'!$H$155:$H$385,MATCH(RIGHT(L649,255),RIGHT('Disaggregation Records'!$D$155:$D$385,255),0))),"")</f>
        <v/>
      </c>
      <c r="P649" s="253"/>
      <c r="Q649" s="253">
        <f t="shared" ref="Q649" si="818">Q647+1</f>
        <v>1719</v>
      </c>
    </row>
    <row r="650" spans="1:17" ht="20.149999999999999" customHeight="1" x14ac:dyDescent="0.35">
      <c r="A650" s="201"/>
      <c r="B650" s="614"/>
      <c r="C650" s="616"/>
      <c r="D650" s="618"/>
      <c r="E650" s="618"/>
      <c r="F650" s="307"/>
      <c r="G650" s="620"/>
      <c r="H650" s="622"/>
      <c r="I650" s="624"/>
      <c r="J650" s="626"/>
      <c r="K650" s="253"/>
      <c r="L650" s="201"/>
      <c r="M650" s="253"/>
      <c r="N650" s="201"/>
      <c r="O650" s="201"/>
      <c r="P650" s="253"/>
      <c r="Q650" s="253"/>
    </row>
    <row r="651" spans="1:17" ht="20.149999999999999" customHeight="1" x14ac:dyDescent="0.35">
      <c r="A651" s="201" t="str">
        <f t="shared" ca="1" si="792"/>
        <v>a1655000001juFVAAY</v>
      </c>
      <c r="B651" s="613">
        <v>1</v>
      </c>
      <c r="C651" s="615" t="str">
        <f>IFERROR(VLOOKUP(B651,'Coverage Indicators - Section D'!$A$9:$AP$70,42,FALSE),"")</f>
        <v/>
      </c>
      <c r="D651" s="617" t="str">
        <f>M651</f>
        <v/>
      </c>
      <c r="E651" s="617" t="str">
        <f>N651</f>
        <v/>
      </c>
      <c r="F651" s="396"/>
      <c r="G651" s="619" t="str">
        <f ca="1">IF(OR(INDIRECT("'update Helper'!E"&amp;Q651)="",F651&lt;&gt;0,F652&lt;&gt;0),IF(IFERROR((F651/F652),"")="","",(F651/F652)),INDIRECT("'update Helper'!E"&amp;Q651)/100)</f>
        <v/>
      </c>
      <c r="H651" s="621"/>
      <c r="I651" s="623"/>
      <c r="J651" s="625"/>
      <c r="K651" s="201">
        <f>IF(AND(EXACT(C651,C649),C649&lt;&gt;0),K649+1,0)</f>
        <v>15</v>
      </c>
      <c r="L651" s="201" t="str">
        <f t="shared" ref="L651" si="819">IF(C651&lt;&gt;"",C651&amp;"-"&amp;K651,"")</f>
        <v/>
      </c>
      <c r="M651" s="201" t="str">
        <f t="array" ref="M651">IFERROR(IF(INDEX('Disaggregation Records'!$E$155:$E$385,MATCH(RIGHT(L651,255),RIGHT('Disaggregation Records'!$D$155:$D$385,255),0))="","",INDEX('Disaggregation Records'!$E$155:$E$385,MATCH(RIGHT(L651,255),RIGHT('Disaggregation Records'!$D$155:$D$385,255),0))),"")</f>
        <v/>
      </c>
      <c r="N651" s="201" t="str">
        <f t="array" ref="N651">IFERROR(IF(INDEX('Disaggregation Records'!$F$155:$F$385,MATCH(RIGHT(L651,255),RIGHT('Disaggregation Records'!$D$155:$D$385,255),0))="","",INDEX('Disaggregation Records'!$F$155:$F$385,MATCH(RIGHT(L651,255),RIGHT('Disaggregation Records'!$D$155:$D$385,255),0))),"")</f>
        <v/>
      </c>
      <c r="O651" s="201" t="str">
        <f t="array" ref="O651">IFERROR(IF(INDEX('Disaggregation Records'!$H$155:$H$385,MATCH(RIGHT(L651,255),RIGHT('Disaggregation Records'!$D$155:$D$385,255),0))="","",INDEX('Disaggregation Records'!$H$155:$H$385,MATCH(RIGHT(L651,255),RIGHT('Disaggregation Records'!$D$155:$D$385,255),0))),"")</f>
        <v/>
      </c>
      <c r="P651" s="201"/>
      <c r="Q651" s="253">
        <f t="shared" ref="Q651" si="820">Q649+1</f>
        <v>1720</v>
      </c>
    </row>
    <row r="652" spans="1:17" ht="20.149999999999999" customHeight="1" x14ac:dyDescent="0.35">
      <c r="B652" s="614"/>
      <c r="C652" s="616"/>
      <c r="D652" s="618"/>
      <c r="E652" s="618"/>
      <c r="F652" s="307"/>
      <c r="G652" s="620"/>
      <c r="H652" s="622"/>
      <c r="I652" s="624"/>
      <c r="J652" s="626"/>
      <c r="K652" s="201"/>
      <c r="L652" s="201"/>
      <c r="M652" s="201"/>
      <c r="N652" s="201"/>
      <c r="O652" s="201"/>
      <c r="P652" s="201"/>
      <c r="Q652" s="253"/>
    </row>
    <row r="653" spans="1:17" ht="20.149999999999999" customHeight="1" x14ac:dyDescent="0.35">
      <c r="A653" s="201" t="str">
        <f t="shared" ca="1" si="788"/>
        <v>a1655000001juFWAAY</v>
      </c>
      <c r="B653" s="613">
        <v>1</v>
      </c>
      <c r="C653" s="615" t="str">
        <f>IFERROR(VLOOKUP(B653,'Coverage Indicators - Section D'!$A$9:$AP$70,42,FALSE),"")</f>
        <v/>
      </c>
      <c r="D653" s="617" t="str">
        <f>M653</f>
        <v/>
      </c>
      <c r="E653" s="617" t="str">
        <f>N653</f>
        <v/>
      </c>
      <c r="F653" s="396"/>
      <c r="G653" s="619" t="str">
        <f ca="1">IF(OR(INDIRECT("'update Helper'!E"&amp;Q653)="",F653&lt;&gt;0,F654&lt;&gt;0),IF(IFERROR((F653/F654),"")="","",(F653/F654)),INDIRECT("'update Helper'!E"&amp;Q653)/100)</f>
        <v/>
      </c>
      <c r="H653" s="621"/>
      <c r="I653" s="623"/>
      <c r="J653" s="625"/>
      <c r="K653" s="201">
        <f>IF(AND(EXACT(C653,C651),C651&lt;&gt;0),K651+1,0)</f>
        <v>16</v>
      </c>
      <c r="L653" s="201" t="str">
        <f t="shared" ref="L653" si="821">IF(C653&lt;&gt;"",C653&amp;"-"&amp;K653,"")</f>
        <v/>
      </c>
      <c r="M653" s="201" t="str">
        <f t="array" ref="M653">IFERROR(IF(INDEX('Disaggregation Records'!$E$155:$E$385,MATCH(RIGHT(L653,255),RIGHT('Disaggregation Records'!$D$155:$D$385,255),0))="","",INDEX('Disaggregation Records'!$E$155:$E$385,MATCH(RIGHT(L653,255),RIGHT('Disaggregation Records'!$D$155:$D$385,255),0))),"")</f>
        <v/>
      </c>
      <c r="N653" s="201" t="str">
        <f t="array" ref="N653">IFERROR(IF(INDEX('Disaggregation Records'!$F$155:$F$385,MATCH(RIGHT(L653,255),RIGHT('Disaggregation Records'!$D$155:$D$385,255),0))="","",INDEX('Disaggregation Records'!$F$155:$F$385,MATCH(RIGHT(L653,255),RIGHT('Disaggregation Records'!$D$155:$D$385,255),0))),"")</f>
        <v/>
      </c>
      <c r="O653" s="201" t="str">
        <f t="array" ref="O653">IFERROR(IF(INDEX('Disaggregation Records'!$H$155:$H$385,MATCH(RIGHT(L653,255),RIGHT('Disaggregation Records'!$D$155:$D$385,255),0))="","",INDEX('Disaggregation Records'!$H$155:$H$385,MATCH(RIGHT(L653,255),RIGHT('Disaggregation Records'!$D$155:$D$385,255),0))),"")</f>
        <v/>
      </c>
      <c r="P653" s="201"/>
      <c r="Q653" s="253">
        <f t="shared" ref="Q653" si="822">Q651+1</f>
        <v>1721</v>
      </c>
    </row>
    <row r="654" spans="1:17" ht="20.149999999999999" customHeight="1" x14ac:dyDescent="0.35">
      <c r="A654" s="201"/>
      <c r="B654" s="614"/>
      <c r="C654" s="616"/>
      <c r="D654" s="618"/>
      <c r="E654" s="618"/>
      <c r="F654" s="307"/>
      <c r="G654" s="620"/>
      <c r="H654" s="622"/>
      <c r="I654" s="624"/>
      <c r="J654" s="626"/>
      <c r="K654" s="201"/>
      <c r="L654" s="201"/>
      <c r="M654" s="201"/>
      <c r="N654" s="201"/>
      <c r="O654" s="201"/>
      <c r="P654" s="201"/>
      <c r="Q654" s="253"/>
    </row>
    <row r="655" spans="1:17" ht="20.149999999999999" customHeight="1" x14ac:dyDescent="0.35">
      <c r="A655" s="201" t="str">
        <f t="shared" ca="1" si="792"/>
        <v>a1655000001juFXAAY</v>
      </c>
      <c r="B655" s="613">
        <v>1</v>
      </c>
      <c r="C655" s="615" t="str">
        <f>IFERROR(VLOOKUP(B655,'Coverage Indicators - Section D'!$A$9:$AP$70,42,FALSE),"")</f>
        <v/>
      </c>
      <c r="D655" s="617" t="str">
        <f>M655</f>
        <v/>
      </c>
      <c r="E655" s="617" t="str">
        <f>N655</f>
        <v/>
      </c>
      <c r="F655" s="396"/>
      <c r="G655" s="619" t="str">
        <f ca="1">IF(OR(INDIRECT("'update Helper'!E"&amp;Q655)="",F655&lt;&gt;0,F656&lt;&gt;0),IF(IFERROR((F655/F656),"")="","",(F655/F656)),INDIRECT("'update Helper'!E"&amp;Q655)/100)</f>
        <v/>
      </c>
      <c r="H655" s="621"/>
      <c r="I655" s="623"/>
      <c r="J655" s="625"/>
      <c r="K655" s="201">
        <f>IF(AND(EXACT(C655,C653),C653&lt;&gt;0),K653+1,0)</f>
        <v>17</v>
      </c>
      <c r="L655" s="201" t="str">
        <f t="shared" ref="L655" si="823">IF(C655&lt;&gt;"",C655&amp;"-"&amp;K655,"")</f>
        <v/>
      </c>
      <c r="M655" s="201" t="str">
        <f t="array" ref="M655">IFERROR(IF(INDEX('Disaggregation Records'!$E$155:$E$385,MATCH(RIGHT(L655,255),RIGHT('Disaggregation Records'!$D$155:$D$385,255),0))="","",INDEX('Disaggregation Records'!$E$155:$E$385,MATCH(RIGHT(L655,255),RIGHT('Disaggregation Records'!$D$155:$D$385,255),0))),"")</f>
        <v/>
      </c>
      <c r="N655" s="201" t="str">
        <f t="array" ref="N655">IFERROR(IF(INDEX('Disaggregation Records'!$F$155:$F$385,MATCH(RIGHT(L655,255),RIGHT('Disaggregation Records'!$D$155:$D$385,255),0))="","",INDEX('Disaggregation Records'!$F$155:$F$385,MATCH(RIGHT(L655,255),RIGHT('Disaggregation Records'!$D$155:$D$385,255),0))),"")</f>
        <v/>
      </c>
      <c r="O655" s="201" t="str">
        <f t="array" ref="O655">IFERROR(IF(INDEX('Disaggregation Records'!$H$155:$H$385,MATCH(RIGHT(L655,255),RIGHT('Disaggregation Records'!$D$155:$D$385,255),0))="","",INDEX('Disaggregation Records'!$H$155:$H$385,MATCH(RIGHT(L655,255),RIGHT('Disaggregation Records'!$D$155:$D$385,255),0))),"")</f>
        <v/>
      </c>
      <c r="P655" s="253"/>
      <c r="Q655" s="253">
        <f t="shared" ref="Q655" si="824">Q653+1</f>
        <v>1722</v>
      </c>
    </row>
    <row r="656" spans="1:17" ht="20.149999999999999" customHeight="1" x14ac:dyDescent="0.35">
      <c r="B656" s="614"/>
      <c r="C656" s="616"/>
      <c r="D656" s="618"/>
      <c r="E656" s="618"/>
      <c r="F656" s="307"/>
      <c r="G656" s="620"/>
      <c r="H656" s="622"/>
      <c r="I656" s="624"/>
      <c r="J656" s="626"/>
      <c r="K656" s="253"/>
      <c r="L656" s="201"/>
      <c r="M656" s="253"/>
      <c r="N656" s="201"/>
      <c r="O656" s="201"/>
      <c r="P656" s="253"/>
      <c r="Q656" s="253"/>
    </row>
    <row r="657" spans="1:17" ht="20.149999999999999" customHeight="1" x14ac:dyDescent="0.35">
      <c r="A657" s="201" t="str">
        <f t="shared" ca="1" si="788"/>
        <v>a1655000001juFYAAY</v>
      </c>
      <c r="B657" s="613">
        <v>1</v>
      </c>
      <c r="C657" s="615" t="str">
        <f>IFERROR(VLOOKUP(B657,'Coverage Indicators - Section D'!$A$9:$AP$70,42,FALSE),"")</f>
        <v/>
      </c>
      <c r="D657" s="617" t="str">
        <f>M657</f>
        <v/>
      </c>
      <c r="E657" s="617" t="str">
        <f>N657</f>
        <v/>
      </c>
      <c r="F657" s="396"/>
      <c r="G657" s="619" t="str">
        <f ca="1">IF(OR(INDIRECT("'update Helper'!E"&amp;Q657)="",F657&lt;&gt;0,F658&lt;&gt;0),IF(IFERROR((F657/F658),"")="","",(F657/F658)),INDIRECT("'update Helper'!E"&amp;Q657)/100)</f>
        <v/>
      </c>
      <c r="H657" s="621"/>
      <c r="I657" s="623"/>
      <c r="J657" s="625"/>
      <c r="K657" s="201">
        <f>IF(AND(EXACT(C657,C655),C655&lt;&gt;0),K655+1,0)</f>
        <v>18</v>
      </c>
      <c r="L657" s="201" t="str">
        <f t="shared" ref="L657" si="825">IF(C657&lt;&gt;"",C657&amp;"-"&amp;K657,"")</f>
        <v/>
      </c>
      <c r="M657" s="201" t="str">
        <f t="array" ref="M657">IFERROR(IF(INDEX('Disaggregation Records'!$E$155:$E$385,MATCH(RIGHT(L657,255),RIGHT('Disaggregation Records'!$D$155:$D$385,255),0))="","",INDEX('Disaggregation Records'!$E$155:$E$385,MATCH(RIGHT(L657,255),RIGHT('Disaggregation Records'!$D$155:$D$385,255),0))),"")</f>
        <v/>
      </c>
      <c r="N657" s="201" t="str">
        <f t="array" ref="N657">IFERROR(IF(INDEX('Disaggregation Records'!$F$155:$F$385,MATCH(RIGHT(L657,255),RIGHT('Disaggregation Records'!$D$155:$D$385,255),0))="","",INDEX('Disaggregation Records'!$F$155:$F$385,MATCH(RIGHT(L657,255),RIGHT('Disaggregation Records'!$D$155:$D$385,255),0))),"")</f>
        <v/>
      </c>
      <c r="O657" s="201" t="str">
        <f t="array" ref="O657">IFERROR(IF(INDEX('Disaggregation Records'!$H$155:$H$385,MATCH(RIGHT(L657,255),RIGHT('Disaggregation Records'!$D$155:$D$385,255),0))="","",INDEX('Disaggregation Records'!$H$155:$H$385,MATCH(RIGHT(L657,255),RIGHT('Disaggregation Records'!$D$155:$D$385,255),0))),"")</f>
        <v/>
      </c>
      <c r="P657" s="253"/>
      <c r="Q657" s="253">
        <f t="shared" ref="Q657" si="826">Q655+1</f>
        <v>1723</v>
      </c>
    </row>
    <row r="658" spans="1:17" ht="20.149999999999999" customHeight="1" x14ac:dyDescent="0.35">
      <c r="A658" s="201"/>
      <c r="B658" s="614"/>
      <c r="C658" s="616"/>
      <c r="D658" s="618"/>
      <c r="E658" s="618"/>
      <c r="F658" s="307"/>
      <c r="G658" s="620"/>
      <c r="H658" s="622"/>
      <c r="I658" s="624"/>
      <c r="J658" s="626"/>
      <c r="K658" s="253"/>
      <c r="L658" s="201"/>
      <c r="M658" s="253"/>
      <c r="N658" s="201"/>
      <c r="O658" s="201"/>
      <c r="P658" s="253"/>
      <c r="Q658" s="253"/>
    </row>
    <row r="659" spans="1:17" ht="20.149999999999999" customHeight="1" x14ac:dyDescent="0.35">
      <c r="A659" s="201" t="str">
        <f t="shared" ca="1" si="792"/>
        <v>a1655000001juFZAAY</v>
      </c>
      <c r="B659" s="613">
        <v>1</v>
      </c>
      <c r="C659" s="615" t="str">
        <f>IFERROR(VLOOKUP(B659,'Coverage Indicators - Section D'!$A$9:$AP$70,42,FALSE),"")</f>
        <v/>
      </c>
      <c r="D659" s="617" t="str">
        <f>M659</f>
        <v/>
      </c>
      <c r="E659" s="617" t="str">
        <f>N659</f>
        <v/>
      </c>
      <c r="F659" s="396"/>
      <c r="G659" s="619" t="str">
        <f ca="1">IF(OR(INDIRECT("'update Helper'!E"&amp;Q659)="",F659&lt;&gt;0,F660&lt;&gt;0),IF(IFERROR((F659/F660),"")="","",(F659/F660)),INDIRECT("'update Helper'!E"&amp;Q659)/100)</f>
        <v/>
      </c>
      <c r="H659" s="621"/>
      <c r="I659" s="623"/>
      <c r="J659" s="625"/>
      <c r="K659" s="201">
        <f>IF(AND(EXACT(C659,C657),C657&lt;&gt;0),K657+1,0)</f>
        <v>19</v>
      </c>
      <c r="L659" s="201" t="str">
        <f t="shared" ref="L659" si="827">IF(C659&lt;&gt;"",C659&amp;"-"&amp;K659,"")</f>
        <v/>
      </c>
      <c r="M659" s="201" t="str">
        <f t="array" ref="M659">IFERROR(IF(INDEX('Disaggregation Records'!$E$155:$E$385,MATCH(RIGHT(L659,255),RIGHT('Disaggregation Records'!$D$155:$D$385,255),0))="","",INDEX('Disaggregation Records'!$E$155:$E$385,MATCH(RIGHT(L659,255),RIGHT('Disaggregation Records'!$D$155:$D$385,255),0))),"")</f>
        <v/>
      </c>
      <c r="N659" s="201" t="str">
        <f t="array" ref="N659">IFERROR(IF(INDEX('Disaggregation Records'!$F$155:$F$385,MATCH(RIGHT(L659,255),RIGHT('Disaggregation Records'!$D$155:$D$385,255),0))="","",INDEX('Disaggregation Records'!$F$155:$F$385,MATCH(RIGHT(L659,255),RIGHT('Disaggregation Records'!$D$155:$D$385,255),0))),"")</f>
        <v/>
      </c>
      <c r="O659" s="201" t="str">
        <f t="array" ref="O659">IFERROR(IF(INDEX('Disaggregation Records'!$H$155:$H$385,MATCH(RIGHT(L659,255),RIGHT('Disaggregation Records'!$D$155:$D$385,255),0))="","",INDEX('Disaggregation Records'!$H$155:$H$385,MATCH(RIGHT(L659,255),RIGHT('Disaggregation Records'!$D$155:$D$385,255),0))),"")</f>
        <v/>
      </c>
      <c r="P659" s="253"/>
      <c r="Q659" s="253">
        <f t="shared" ref="Q659" si="828">Q657+1</f>
        <v>1724</v>
      </c>
    </row>
    <row r="660" spans="1:17" ht="20.149999999999999" customHeight="1" x14ac:dyDescent="0.35">
      <c r="B660" s="614"/>
      <c r="C660" s="616"/>
      <c r="D660" s="618"/>
      <c r="E660" s="618"/>
      <c r="F660" s="307"/>
      <c r="G660" s="620"/>
      <c r="H660" s="622"/>
      <c r="I660" s="624"/>
      <c r="J660" s="626"/>
      <c r="K660" s="253"/>
      <c r="L660" s="201"/>
      <c r="M660" s="253"/>
      <c r="N660" s="201"/>
      <c r="O660" s="201"/>
      <c r="P660" s="253"/>
      <c r="Q660" s="253"/>
    </row>
    <row r="661" spans="1:17" ht="20.149999999999999" customHeight="1" x14ac:dyDescent="0.35">
      <c r="A661" s="201" t="str">
        <f t="shared" ca="1" si="788"/>
        <v>a1655000001juFaAAI</v>
      </c>
      <c r="B661" s="613">
        <v>2</v>
      </c>
      <c r="C661" s="615" t="str">
        <f>IFERROR(VLOOKUP(B661,'Coverage Indicators - Section D'!$A$9:$AP$70,42,FALSE),"")</f>
        <v/>
      </c>
      <c r="D661" s="617" t="str">
        <f>M661</f>
        <v/>
      </c>
      <c r="E661" s="617" t="str">
        <f>N661</f>
        <v/>
      </c>
      <c r="F661" s="396"/>
      <c r="G661" s="619" t="str">
        <f ca="1">IF(OR(INDIRECT("'update Helper'!E"&amp;Q661)="",F661&lt;&gt;0,F662&lt;&gt;0),IF(IFERROR((F661/F662),"")="","",(F661/F662)),INDIRECT("'update Helper'!E"&amp;Q661)/100)</f>
        <v/>
      </c>
      <c r="H661" s="621"/>
      <c r="I661" s="623"/>
      <c r="J661" s="625"/>
      <c r="K661" s="201">
        <f>IF(AND(EXACT(C661,C659),C659&lt;&gt;0),K659+1,0)</f>
        <v>20</v>
      </c>
      <c r="L661" s="201" t="str">
        <f t="shared" ref="L661" si="829">IF(C661&lt;&gt;"",C661&amp;"-"&amp;K661,"")</f>
        <v/>
      </c>
      <c r="M661" s="201" t="str">
        <f t="array" ref="M661">IFERROR(IF(INDEX('Disaggregation Records'!$E$155:$E$385,MATCH(RIGHT(L661,255),RIGHT('Disaggregation Records'!$D$155:$D$385,255),0))="","",INDEX('Disaggregation Records'!$E$155:$E$385,MATCH(RIGHT(L661,255),RIGHT('Disaggregation Records'!$D$155:$D$385,255),0))),"")</f>
        <v/>
      </c>
      <c r="N661" s="201" t="str">
        <f t="array" ref="N661">IFERROR(IF(INDEX('Disaggregation Records'!$F$155:$F$385,MATCH(RIGHT(L661,255),RIGHT('Disaggregation Records'!$D$155:$D$385,255),0))="","",INDEX('Disaggregation Records'!$F$155:$F$385,MATCH(RIGHT(L661,255),RIGHT('Disaggregation Records'!$D$155:$D$385,255),0))),"")</f>
        <v/>
      </c>
      <c r="O661" s="201" t="str">
        <f t="array" ref="O661">IFERROR(IF(INDEX('Disaggregation Records'!$H$155:$H$385,MATCH(RIGHT(L661,255),RIGHT('Disaggregation Records'!$D$155:$D$385,255),0))="","",INDEX('Disaggregation Records'!$H$155:$H$385,MATCH(RIGHT(L661,255),RIGHT('Disaggregation Records'!$D$155:$D$385,255),0))),"")</f>
        <v/>
      </c>
      <c r="P661" s="201"/>
      <c r="Q661" s="253">
        <f t="shared" ref="Q661" si="830">Q659+1</f>
        <v>1725</v>
      </c>
    </row>
    <row r="662" spans="1:17" ht="20.149999999999999" customHeight="1" x14ac:dyDescent="0.35">
      <c r="A662" s="201"/>
      <c r="B662" s="614"/>
      <c r="C662" s="616"/>
      <c r="D662" s="618"/>
      <c r="E662" s="618"/>
      <c r="F662" s="307"/>
      <c r="G662" s="620"/>
      <c r="H662" s="622"/>
      <c r="I662" s="624"/>
      <c r="J662" s="626"/>
      <c r="K662" s="201"/>
      <c r="L662" s="201"/>
      <c r="M662" s="201"/>
      <c r="N662" s="201"/>
      <c r="O662" s="201"/>
      <c r="P662" s="201"/>
      <c r="Q662" s="253"/>
    </row>
    <row r="663" spans="1:17" ht="20.149999999999999" customHeight="1" x14ac:dyDescent="0.35">
      <c r="A663" s="201" t="str">
        <f t="shared" ca="1" si="792"/>
        <v>a1655000001juFbAAI</v>
      </c>
      <c r="B663" s="613">
        <v>2</v>
      </c>
      <c r="C663" s="615" t="str">
        <f>IFERROR(VLOOKUP(B663,'Coverage Indicators - Section D'!$A$9:$AP$70,42,FALSE),"")</f>
        <v/>
      </c>
      <c r="D663" s="617" t="str">
        <f>M663</f>
        <v/>
      </c>
      <c r="E663" s="617" t="str">
        <f>N663</f>
        <v/>
      </c>
      <c r="F663" s="396"/>
      <c r="G663" s="619" t="str">
        <f ca="1">IF(OR(INDIRECT("'update Helper'!E"&amp;Q663)="",F663&lt;&gt;0,F664&lt;&gt;0),IF(IFERROR((F663/F664),"")="","",(F663/F664)),INDIRECT("'update Helper'!E"&amp;Q663)/100)</f>
        <v/>
      </c>
      <c r="H663" s="621"/>
      <c r="I663" s="623"/>
      <c r="J663" s="625"/>
      <c r="K663" s="201">
        <f>IF(AND(EXACT(C663,C661),C661&lt;&gt;0),K661+1,0)</f>
        <v>21</v>
      </c>
      <c r="L663" s="201" t="str">
        <f t="shared" ref="L663" si="831">IF(C663&lt;&gt;"",C663&amp;"-"&amp;K663,"")</f>
        <v/>
      </c>
      <c r="M663" s="201" t="str">
        <f t="array" ref="M663">IFERROR(IF(INDEX('Disaggregation Records'!$E$155:$E$385,MATCH(RIGHT(L663,255),RIGHT('Disaggregation Records'!$D$155:$D$385,255),0))="","",INDEX('Disaggregation Records'!$E$155:$E$385,MATCH(RIGHT(L663,255),RIGHT('Disaggregation Records'!$D$155:$D$385,255),0))),"")</f>
        <v/>
      </c>
      <c r="N663" s="201" t="str">
        <f t="array" ref="N663">IFERROR(IF(INDEX('Disaggregation Records'!$F$155:$F$385,MATCH(RIGHT(L663,255),RIGHT('Disaggregation Records'!$D$155:$D$385,255),0))="","",INDEX('Disaggregation Records'!$F$155:$F$385,MATCH(RIGHT(L663,255),RIGHT('Disaggregation Records'!$D$155:$D$385,255),0))),"")</f>
        <v/>
      </c>
      <c r="O663" s="201" t="str">
        <f t="array" ref="O663">IFERROR(IF(INDEX('Disaggregation Records'!$H$155:$H$385,MATCH(RIGHT(L663,255),RIGHT('Disaggregation Records'!$D$155:$D$385,255),0))="","",INDEX('Disaggregation Records'!$H$155:$H$385,MATCH(RIGHT(L663,255),RIGHT('Disaggregation Records'!$D$155:$D$385,255),0))),"")</f>
        <v/>
      </c>
      <c r="P663" s="201"/>
      <c r="Q663" s="253">
        <f t="shared" ref="Q663" si="832">Q661+1</f>
        <v>1726</v>
      </c>
    </row>
    <row r="664" spans="1:17" ht="20.149999999999999" customHeight="1" x14ac:dyDescent="0.35">
      <c r="B664" s="614"/>
      <c r="C664" s="616"/>
      <c r="D664" s="618"/>
      <c r="E664" s="618"/>
      <c r="F664" s="307"/>
      <c r="G664" s="620"/>
      <c r="H664" s="622"/>
      <c r="I664" s="624"/>
      <c r="J664" s="626"/>
      <c r="K664" s="201"/>
      <c r="L664" s="201"/>
      <c r="M664" s="201"/>
      <c r="N664" s="201"/>
      <c r="O664" s="201"/>
      <c r="P664" s="201"/>
      <c r="Q664" s="253"/>
    </row>
    <row r="665" spans="1:17" ht="20.149999999999999" customHeight="1" x14ac:dyDescent="0.35">
      <c r="A665" s="201" t="str">
        <f t="shared" ca="1" si="788"/>
        <v>a1655000001juFcAAI</v>
      </c>
      <c r="B665" s="613">
        <v>2</v>
      </c>
      <c r="C665" s="615" t="str">
        <f>IFERROR(VLOOKUP(B665,'Coverage Indicators - Section D'!$A$9:$AP$70,42,FALSE),"")</f>
        <v/>
      </c>
      <c r="D665" s="617" t="str">
        <f>M665</f>
        <v/>
      </c>
      <c r="E665" s="617" t="str">
        <f>N665</f>
        <v/>
      </c>
      <c r="F665" s="396"/>
      <c r="G665" s="619" t="str">
        <f ca="1">IF(OR(INDIRECT("'update Helper'!E"&amp;Q665)="",F665&lt;&gt;0,F666&lt;&gt;0),IF(IFERROR((F665/F666),"")="","",(F665/F666)),INDIRECT("'update Helper'!E"&amp;Q665)/100)</f>
        <v/>
      </c>
      <c r="H665" s="621"/>
      <c r="I665" s="623"/>
      <c r="J665" s="625"/>
      <c r="K665" s="201">
        <f>IF(AND(EXACT(C665,C663),C663&lt;&gt;0),K663+1,0)</f>
        <v>22</v>
      </c>
      <c r="L665" s="201" t="str">
        <f t="shared" ref="L665" si="833">IF(C665&lt;&gt;"",C665&amp;"-"&amp;K665,"")</f>
        <v/>
      </c>
      <c r="M665" s="201" t="str">
        <f t="array" ref="M665">IFERROR(IF(INDEX('Disaggregation Records'!$E$155:$E$385,MATCH(RIGHT(L665,255),RIGHT('Disaggregation Records'!$D$155:$D$385,255),0))="","",INDEX('Disaggregation Records'!$E$155:$E$385,MATCH(RIGHT(L665,255),RIGHT('Disaggregation Records'!$D$155:$D$385,255),0))),"")</f>
        <v/>
      </c>
      <c r="N665" s="201" t="str">
        <f t="array" ref="N665">IFERROR(IF(INDEX('Disaggregation Records'!$F$155:$F$385,MATCH(RIGHT(L665,255),RIGHT('Disaggregation Records'!$D$155:$D$385,255),0))="","",INDEX('Disaggregation Records'!$F$155:$F$385,MATCH(RIGHT(L665,255),RIGHT('Disaggregation Records'!$D$155:$D$385,255),0))),"")</f>
        <v/>
      </c>
      <c r="O665" s="201" t="str">
        <f t="array" ref="O665">IFERROR(IF(INDEX('Disaggregation Records'!$H$155:$H$385,MATCH(RIGHT(L665,255),RIGHT('Disaggregation Records'!$D$155:$D$385,255),0))="","",INDEX('Disaggregation Records'!$H$155:$H$385,MATCH(RIGHT(L665,255),RIGHT('Disaggregation Records'!$D$155:$D$385,255),0))),"")</f>
        <v/>
      </c>
      <c r="P665" s="253"/>
      <c r="Q665" s="253">
        <f t="shared" ref="Q665" si="834">Q663+1</f>
        <v>1727</v>
      </c>
    </row>
    <row r="666" spans="1:17" ht="20.149999999999999" customHeight="1" x14ac:dyDescent="0.35">
      <c r="A666" s="201"/>
      <c r="B666" s="614"/>
      <c r="C666" s="616"/>
      <c r="D666" s="618"/>
      <c r="E666" s="618"/>
      <c r="F666" s="307"/>
      <c r="G666" s="620"/>
      <c r="H666" s="622"/>
      <c r="I666" s="624"/>
      <c r="J666" s="626"/>
      <c r="K666" s="253"/>
      <c r="L666" s="201"/>
      <c r="M666" s="253"/>
      <c r="N666" s="201"/>
      <c r="O666" s="201"/>
      <c r="P666" s="253"/>
      <c r="Q666" s="253"/>
    </row>
    <row r="667" spans="1:17" ht="20.149999999999999" customHeight="1" x14ac:dyDescent="0.35">
      <c r="A667" s="201" t="str">
        <f t="shared" ca="1" si="792"/>
        <v>a1655000001juFdAAI</v>
      </c>
      <c r="B667" s="613">
        <v>2</v>
      </c>
      <c r="C667" s="615" t="str">
        <f>IFERROR(VLOOKUP(B667,'Coverage Indicators - Section D'!$A$9:$AP$70,42,FALSE),"")</f>
        <v/>
      </c>
      <c r="D667" s="617" t="str">
        <f>M667</f>
        <v/>
      </c>
      <c r="E667" s="617" t="str">
        <f>N667</f>
        <v/>
      </c>
      <c r="F667" s="396"/>
      <c r="G667" s="619" t="str">
        <f ca="1">IF(OR(INDIRECT("'update Helper'!E"&amp;Q667)="",F667&lt;&gt;0,F668&lt;&gt;0),IF(IFERROR((F667/F668),"")="","",(F667/F668)),INDIRECT("'update Helper'!E"&amp;Q667)/100)</f>
        <v/>
      </c>
      <c r="H667" s="621"/>
      <c r="I667" s="623"/>
      <c r="J667" s="625"/>
      <c r="K667" s="201">
        <f>IF(AND(EXACT(C667,C665),C665&lt;&gt;0),K665+1,0)</f>
        <v>23</v>
      </c>
      <c r="L667" s="201" t="str">
        <f t="shared" ref="L667" si="835">IF(C667&lt;&gt;"",C667&amp;"-"&amp;K667,"")</f>
        <v/>
      </c>
      <c r="M667" s="201" t="str">
        <f t="array" ref="M667">IFERROR(IF(INDEX('Disaggregation Records'!$E$155:$E$385,MATCH(RIGHT(L667,255),RIGHT('Disaggregation Records'!$D$155:$D$385,255),0))="","",INDEX('Disaggregation Records'!$E$155:$E$385,MATCH(RIGHT(L667,255),RIGHT('Disaggregation Records'!$D$155:$D$385,255),0))),"")</f>
        <v/>
      </c>
      <c r="N667" s="201" t="str">
        <f t="array" ref="N667">IFERROR(IF(INDEX('Disaggregation Records'!$F$155:$F$385,MATCH(RIGHT(L667,255),RIGHT('Disaggregation Records'!$D$155:$D$385,255),0))="","",INDEX('Disaggregation Records'!$F$155:$F$385,MATCH(RIGHT(L667,255),RIGHT('Disaggregation Records'!$D$155:$D$385,255),0))),"")</f>
        <v/>
      </c>
      <c r="O667" s="201" t="str">
        <f t="array" ref="O667">IFERROR(IF(INDEX('Disaggregation Records'!$H$155:$H$385,MATCH(RIGHT(L667,255),RIGHT('Disaggregation Records'!$D$155:$D$385,255),0))="","",INDEX('Disaggregation Records'!$H$155:$H$385,MATCH(RIGHT(L667,255),RIGHT('Disaggregation Records'!$D$155:$D$385,255),0))),"")</f>
        <v/>
      </c>
      <c r="P667" s="253"/>
      <c r="Q667" s="253">
        <f t="shared" ref="Q667" si="836">Q665+1</f>
        <v>1728</v>
      </c>
    </row>
    <row r="668" spans="1:17" ht="20.149999999999999" customHeight="1" x14ac:dyDescent="0.35">
      <c r="B668" s="614"/>
      <c r="C668" s="616"/>
      <c r="D668" s="618"/>
      <c r="E668" s="618"/>
      <c r="F668" s="307"/>
      <c r="G668" s="620"/>
      <c r="H668" s="622"/>
      <c r="I668" s="624"/>
      <c r="J668" s="626"/>
      <c r="K668" s="253"/>
      <c r="L668" s="201"/>
      <c r="M668" s="253"/>
      <c r="N668" s="201"/>
      <c r="O668" s="201"/>
      <c r="P668" s="253"/>
      <c r="Q668" s="253"/>
    </row>
    <row r="669" spans="1:17" ht="20.149999999999999" customHeight="1" x14ac:dyDescent="0.35">
      <c r="A669" s="201" t="str">
        <f t="shared" ca="1" si="788"/>
        <v>a1655000001juFeAAI</v>
      </c>
      <c r="B669" s="613">
        <v>2</v>
      </c>
      <c r="C669" s="615" t="str">
        <f>IFERROR(VLOOKUP(B669,'Coverage Indicators - Section D'!$A$9:$AP$70,42,FALSE),"")</f>
        <v/>
      </c>
      <c r="D669" s="617" t="str">
        <f>M669</f>
        <v/>
      </c>
      <c r="E669" s="617" t="str">
        <f>N669</f>
        <v/>
      </c>
      <c r="F669" s="396"/>
      <c r="G669" s="619" t="str">
        <f ca="1">IF(OR(INDIRECT("'update Helper'!E"&amp;Q669)="",F669&lt;&gt;0,F670&lt;&gt;0),IF(IFERROR((F669/F670),"")="","",(F669/F670)),INDIRECT("'update Helper'!E"&amp;Q669)/100)</f>
        <v/>
      </c>
      <c r="H669" s="621"/>
      <c r="I669" s="623"/>
      <c r="J669" s="625"/>
      <c r="K669" s="201">
        <f>IF(AND(EXACT(C669,C667),C667&lt;&gt;0),K667+1,0)</f>
        <v>24</v>
      </c>
      <c r="L669" s="201" t="str">
        <f t="shared" ref="L669" si="837">IF(C669&lt;&gt;"",C669&amp;"-"&amp;K669,"")</f>
        <v/>
      </c>
      <c r="M669" s="201" t="str">
        <f t="array" ref="M669">IFERROR(IF(INDEX('Disaggregation Records'!$E$155:$E$385,MATCH(RIGHT(L669,255),RIGHT('Disaggregation Records'!$D$155:$D$385,255),0))="","",INDEX('Disaggregation Records'!$E$155:$E$385,MATCH(RIGHT(L669,255),RIGHT('Disaggregation Records'!$D$155:$D$385,255),0))),"")</f>
        <v/>
      </c>
      <c r="N669" s="201" t="str">
        <f t="array" ref="N669">IFERROR(IF(INDEX('Disaggregation Records'!$F$155:$F$385,MATCH(RIGHT(L669,255),RIGHT('Disaggregation Records'!$D$155:$D$385,255),0))="","",INDEX('Disaggregation Records'!$F$155:$F$385,MATCH(RIGHT(L669,255),RIGHT('Disaggregation Records'!$D$155:$D$385,255),0))),"")</f>
        <v/>
      </c>
      <c r="O669" s="201" t="str">
        <f t="array" ref="O669">IFERROR(IF(INDEX('Disaggregation Records'!$H$155:$H$385,MATCH(RIGHT(L669,255),RIGHT('Disaggregation Records'!$D$155:$D$385,255),0))="","",INDEX('Disaggregation Records'!$H$155:$H$385,MATCH(RIGHT(L669,255),RIGHT('Disaggregation Records'!$D$155:$D$385,255),0))),"")</f>
        <v/>
      </c>
      <c r="P669" s="253"/>
      <c r="Q669" s="253">
        <f t="shared" ref="Q669" si="838">Q667+1</f>
        <v>1729</v>
      </c>
    </row>
    <row r="670" spans="1:17" ht="20.149999999999999" customHeight="1" x14ac:dyDescent="0.35">
      <c r="A670" s="201"/>
      <c r="B670" s="614"/>
      <c r="C670" s="616"/>
      <c r="D670" s="618"/>
      <c r="E670" s="618"/>
      <c r="F670" s="307"/>
      <c r="G670" s="620"/>
      <c r="H670" s="622"/>
      <c r="I670" s="624"/>
      <c r="J670" s="626"/>
      <c r="K670" s="253"/>
      <c r="L670" s="201"/>
      <c r="M670" s="253"/>
      <c r="N670" s="201"/>
      <c r="O670" s="201"/>
      <c r="P670" s="253"/>
      <c r="Q670" s="253"/>
    </row>
    <row r="671" spans="1:17" ht="20.149999999999999" customHeight="1" x14ac:dyDescent="0.35">
      <c r="A671" s="201" t="str">
        <f t="shared" ca="1" si="792"/>
        <v>a1655000001juFfAAI</v>
      </c>
      <c r="B671" s="613">
        <v>2</v>
      </c>
      <c r="C671" s="615" t="str">
        <f>IFERROR(VLOOKUP(B671,'Coverage Indicators - Section D'!$A$9:$AP$70,42,FALSE),"")</f>
        <v/>
      </c>
      <c r="D671" s="617" t="str">
        <f>M671</f>
        <v/>
      </c>
      <c r="E671" s="617" t="str">
        <f>N671</f>
        <v/>
      </c>
      <c r="F671" s="396"/>
      <c r="G671" s="619" t="str">
        <f ca="1">IF(OR(INDIRECT("'update Helper'!E"&amp;Q671)="",F671&lt;&gt;0,F672&lt;&gt;0),IF(IFERROR((F671/F672),"")="","",(F671/F672)),INDIRECT("'update Helper'!E"&amp;Q671)/100)</f>
        <v/>
      </c>
      <c r="H671" s="621"/>
      <c r="I671" s="623"/>
      <c r="J671" s="625"/>
      <c r="K671" s="201">
        <f>IF(AND(EXACT(C671,C669),C669&lt;&gt;0),K669+1,0)</f>
        <v>25</v>
      </c>
      <c r="L671" s="201" t="str">
        <f t="shared" ref="L671" si="839">IF(C671&lt;&gt;"",C671&amp;"-"&amp;K671,"")</f>
        <v/>
      </c>
      <c r="M671" s="201" t="str">
        <f t="array" ref="M671">IFERROR(IF(INDEX('Disaggregation Records'!$E$155:$E$385,MATCH(RIGHT(L671,255),RIGHT('Disaggregation Records'!$D$155:$D$385,255),0))="","",INDEX('Disaggregation Records'!$E$155:$E$385,MATCH(RIGHT(L671,255),RIGHT('Disaggregation Records'!$D$155:$D$385,255),0))),"")</f>
        <v/>
      </c>
      <c r="N671" s="201" t="str">
        <f t="array" ref="N671">IFERROR(IF(INDEX('Disaggregation Records'!$F$155:$F$385,MATCH(RIGHT(L671,255),RIGHT('Disaggregation Records'!$D$155:$D$385,255),0))="","",INDEX('Disaggregation Records'!$F$155:$F$385,MATCH(RIGHT(L671,255),RIGHT('Disaggregation Records'!$D$155:$D$385,255),0))),"")</f>
        <v/>
      </c>
      <c r="O671" s="201" t="str">
        <f t="array" ref="O671">IFERROR(IF(INDEX('Disaggregation Records'!$H$155:$H$385,MATCH(RIGHT(L671,255),RIGHT('Disaggregation Records'!$D$155:$D$385,255),0))="","",INDEX('Disaggregation Records'!$H$155:$H$385,MATCH(RIGHT(L671,255),RIGHT('Disaggregation Records'!$D$155:$D$385,255),0))),"")</f>
        <v/>
      </c>
      <c r="P671" s="201"/>
      <c r="Q671" s="253">
        <f t="shared" ref="Q671" si="840">Q669+1</f>
        <v>1730</v>
      </c>
    </row>
    <row r="672" spans="1:17" ht="20.149999999999999" customHeight="1" x14ac:dyDescent="0.35">
      <c r="B672" s="614"/>
      <c r="C672" s="616"/>
      <c r="D672" s="618"/>
      <c r="E672" s="618"/>
      <c r="F672" s="307"/>
      <c r="G672" s="620"/>
      <c r="H672" s="622"/>
      <c r="I672" s="624"/>
      <c r="J672" s="626"/>
      <c r="K672" s="201"/>
      <c r="L672" s="201"/>
      <c r="M672" s="201"/>
      <c r="N672" s="201"/>
      <c r="O672" s="201"/>
      <c r="P672" s="201"/>
      <c r="Q672" s="253"/>
    </row>
    <row r="673" spans="1:17" ht="20.149999999999999" customHeight="1" x14ac:dyDescent="0.35">
      <c r="A673" s="201" t="str">
        <f t="shared" ca="1" si="788"/>
        <v>a1655000001juFgAAI</v>
      </c>
      <c r="B673" s="613">
        <v>2</v>
      </c>
      <c r="C673" s="615" t="str">
        <f>IFERROR(VLOOKUP(B673,'Coverage Indicators - Section D'!$A$9:$AP$70,42,FALSE),"")</f>
        <v/>
      </c>
      <c r="D673" s="617" t="str">
        <f>M673</f>
        <v/>
      </c>
      <c r="E673" s="617" t="str">
        <f>N673</f>
        <v/>
      </c>
      <c r="F673" s="396"/>
      <c r="G673" s="619" t="str">
        <f ca="1">IF(OR(INDIRECT("'update Helper'!E"&amp;Q673)="",F673&lt;&gt;0,F674&lt;&gt;0),IF(IFERROR((F673/F674),"")="","",(F673/F674)),INDIRECT("'update Helper'!E"&amp;Q673)/100)</f>
        <v/>
      </c>
      <c r="H673" s="621"/>
      <c r="I673" s="623"/>
      <c r="J673" s="625"/>
      <c r="K673" s="201">
        <f>IF(AND(EXACT(C673,C671),C671&lt;&gt;0),K671+1,0)</f>
        <v>26</v>
      </c>
      <c r="L673" s="201" t="str">
        <f t="shared" ref="L673" si="841">IF(C673&lt;&gt;"",C673&amp;"-"&amp;K673,"")</f>
        <v/>
      </c>
      <c r="M673" s="201" t="str">
        <f t="array" ref="M673">IFERROR(IF(INDEX('Disaggregation Records'!$E$155:$E$385,MATCH(RIGHT(L673,255),RIGHT('Disaggregation Records'!$D$155:$D$385,255),0))="","",INDEX('Disaggregation Records'!$E$155:$E$385,MATCH(RIGHT(L673,255),RIGHT('Disaggregation Records'!$D$155:$D$385,255),0))),"")</f>
        <v/>
      </c>
      <c r="N673" s="201" t="str">
        <f t="array" ref="N673">IFERROR(IF(INDEX('Disaggregation Records'!$F$155:$F$385,MATCH(RIGHT(L673,255),RIGHT('Disaggregation Records'!$D$155:$D$385,255),0))="","",INDEX('Disaggregation Records'!$F$155:$F$385,MATCH(RIGHT(L673,255),RIGHT('Disaggregation Records'!$D$155:$D$385,255),0))),"")</f>
        <v/>
      </c>
      <c r="O673" s="201" t="str">
        <f t="array" ref="O673">IFERROR(IF(INDEX('Disaggregation Records'!$H$155:$H$385,MATCH(RIGHT(L673,255),RIGHT('Disaggregation Records'!$D$155:$D$385,255),0))="","",INDEX('Disaggregation Records'!$H$155:$H$385,MATCH(RIGHT(L673,255),RIGHT('Disaggregation Records'!$D$155:$D$385,255),0))),"")</f>
        <v/>
      </c>
      <c r="P673" s="201"/>
      <c r="Q673" s="253">
        <f t="shared" ref="Q673" si="842">Q671+1</f>
        <v>1731</v>
      </c>
    </row>
    <row r="674" spans="1:17" ht="20.149999999999999" customHeight="1" x14ac:dyDescent="0.35">
      <c r="A674" s="201"/>
      <c r="B674" s="614"/>
      <c r="C674" s="616"/>
      <c r="D674" s="618"/>
      <c r="E674" s="618"/>
      <c r="F674" s="307"/>
      <c r="G674" s="620"/>
      <c r="H674" s="622"/>
      <c r="I674" s="624"/>
      <c r="J674" s="626"/>
      <c r="K674" s="201"/>
      <c r="L674" s="201"/>
      <c r="M674" s="201"/>
      <c r="N674" s="201"/>
      <c r="O674" s="201"/>
      <c r="P674" s="201"/>
      <c r="Q674" s="253"/>
    </row>
    <row r="675" spans="1:17" ht="20.149999999999999" customHeight="1" x14ac:dyDescent="0.35">
      <c r="A675" s="201" t="str">
        <f t="shared" ca="1" si="792"/>
        <v>a1655000001juFhAAI</v>
      </c>
      <c r="B675" s="613">
        <v>2</v>
      </c>
      <c r="C675" s="615" t="str">
        <f>IFERROR(VLOOKUP(B675,'Coverage Indicators - Section D'!$A$9:$AP$70,42,FALSE),"")</f>
        <v/>
      </c>
      <c r="D675" s="617" t="str">
        <f>M675</f>
        <v/>
      </c>
      <c r="E675" s="617" t="str">
        <f>N675</f>
        <v/>
      </c>
      <c r="F675" s="396"/>
      <c r="G675" s="619" t="str">
        <f ca="1">IF(OR(INDIRECT("'update Helper'!E"&amp;Q675)="",F675&lt;&gt;0,F676&lt;&gt;0),IF(IFERROR((F675/F676),"")="","",(F675/F676)),INDIRECT("'update Helper'!E"&amp;Q675)/100)</f>
        <v/>
      </c>
      <c r="H675" s="621"/>
      <c r="I675" s="623"/>
      <c r="J675" s="625"/>
      <c r="K675" s="201">
        <f>IF(AND(EXACT(C675,C673),C673&lt;&gt;0),K673+1,0)</f>
        <v>27</v>
      </c>
      <c r="L675" s="201" t="str">
        <f t="shared" ref="L675" si="843">IF(C675&lt;&gt;"",C675&amp;"-"&amp;K675,"")</f>
        <v/>
      </c>
      <c r="M675" s="201" t="str">
        <f t="array" ref="M675">IFERROR(IF(INDEX('Disaggregation Records'!$E$155:$E$385,MATCH(RIGHT(L675,255),RIGHT('Disaggregation Records'!$D$155:$D$385,255),0))="","",INDEX('Disaggregation Records'!$E$155:$E$385,MATCH(RIGHT(L675,255),RIGHT('Disaggregation Records'!$D$155:$D$385,255),0))),"")</f>
        <v/>
      </c>
      <c r="N675" s="201" t="str">
        <f t="array" ref="N675">IFERROR(IF(INDEX('Disaggregation Records'!$F$155:$F$385,MATCH(RIGHT(L675,255),RIGHT('Disaggregation Records'!$D$155:$D$385,255),0))="","",INDEX('Disaggregation Records'!$F$155:$F$385,MATCH(RIGHT(L675,255),RIGHT('Disaggregation Records'!$D$155:$D$385,255),0))),"")</f>
        <v/>
      </c>
      <c r="O675" s="201" t="str">
        <f t="array" ref="O675">IFERROR(IF(INDEX('Disaggregation Records'!$H$155:$H$385,MATCH(RIGHT(L675,255),RIGHT('Disaggregation Records'!$D$155:$D$385,255),0))="","",INDEX('Disaggregation Records'!$H$155:$H$385,MATCH(RIGHT(L675,255),RIGHT('Disaggregation Records'!$D$155:$D$385,255),0))),"")</f>
        <v/>
      </c>
      <c r="P675" s="253"/>
      <c r="Q675" s="253">
        <f t="shared" ref="Q675" si="844">Q673+1</f>
        <v>1732</v>
      </c>
    </row>
    <row r="676" spans="1:17" ht="20.149999999999999" customHeight="1" x14ac:dyDescent="0.35">
      <c r="B676" s="614"/>
      <c r="C676" s="616"/>
      <c r="D676" s="618"/>
      <c r="E676" s="618"/>
      <c r="F676" s="307"/>
      <c r="G676" s="620"/>
      <c r="H676" s="622"/>
      <c r="I676" s="624"/>
      <c r="J676" s="626"/>
      <c r="K676" s="253"/>
      <c r="L676" s="201"/>
      <c r="M676" s="253"/>
      <c r="N676" s="201"/>
      <c r="O676" s="201"/>
      <c r="P676" s="253"/>
      <c r="Q676" s="253"/>
    </row>
    <row r="677" spans="1:17" ht="20.149999999999999" customHeight="1" x14ac:dyDescent="0.35">
      <c r="A677" s="201" t="str">
        <f t="shared" ca="1" si="788"/>
        <v>a1655000001juFiAAI</v>
      </c>
      <c r="B677" s="613">
        <v>2</v>
      </c>
      <c r="C677" s="615" t="str">
        <f>IFERROR(VLOOKUP(B677,'Coverage Indicators - Section D'!$A$9:$AP$70,42,FALSE),"")</f>
        <v/>
      </c>
      <c r="D677" s="617" t="str">
        <f>M677</f>
        <v/>
      </c>
      <c r="E677" s="617" t="str">
        <f>N677</f>
        <v/>
      </c>
      <c r="F677" s="396"/>
      <c r="G677" s="619" t="str">
        <f ca="1">IF(OR(INDIRECT("'update Helper'!E"&amp;Q677)="",F677&lt;&gt;0,F678&lt;&gt;0),IF(IFERROR((F677/F678),"")="","",(F677/F678)),INDIRECT("'update Helper'!E"&amp;Q677)/100)</f>
        <v/>
      </c>
      <c r="H677" s="621"/>
      <c r="I677" s="623"/>
      <c r="J677" s="625"/>
      <c r="K677" s="201">
        <f>IF(AND(EXACT(C677,C675),C675&lt;&gt;0),K675+1,0)</f>
        <v>28</v>
      </c>
      <c r="L677" s="201" t="str">
        <f t="shared" ref="L677" si="845">IF(C677&lt;&gt;"",C677&amp;"-"&amp;K677,"")</f>
        <v/>
      </c>
      <c r="M677" s="201" t="str">
        <f t="array" ref="M677">IFERROR(IF(INDEX('Disaggregation Records'!$E$155:$E$385,MATCH(RIGHT(L677,255),RIGHT('Disaggregation Records'!$D$155:$D$385,255),0))="","",INDEX('Disaggregation Records'!$E$155:$E$385,MATCH(RIGHT(L677,255),RIGHT('Disaggregation Records'!$D$155:$D$385,255),0))),"")</f>
        <v/>
      </c>
      <c r="N677" s="201" t="str">
        <f t="array" ref="N677">IFERROR(IF(INDEX('Disaggregation Records'!$F$155:$F$385,MATCH(RIGHT(L677,255),RIGHT('Disaggregation Records'!$D$155:$D$385,255),0))="","",INDEX('Disaggregation Records'!$F$155:$F$385,MATCH(RIGHT(L677,255),RIGHT('Disaggregation Records'!$D$155:$D$385,255),0))),"")</f>
        <v/>
      </c>
      <c r="O677" s="201" t="str">
        <f t="array" ref="O677">IFERROR(IF(INDEX('Disaggregation Records'!$H$155:$H$385,MATCH(RIGHT(L677,255),RIGHT('Disaggregation Records'!$D$155:$D$385,255),0))="","",INDEX('Disaggregation Records'!$H$155:$H$385,MATCH(RIGHT(L677,255),RIGHT('Disaggregation Records'!$D$155:$D$385,255),0))),"")</f>
        <v/>
      </c>
      <c r="P677" s="253"/>
      <c r="Q677" s="253">
        <f t="shared" ref="Q677" si="846">Q675+1</f>
        <v>1733</v>
      </c>
    </row>
    <row r="678" spans="1:17" ht="20.149999999999999" customHeight="1" x14ac:dyDescent="0.35">
      <c r="A678" s="201"/>
      <c r="B678" s="614"/>
      <c r="C678" s="616"/>
      <c r="D678" s="618"/>
      <c r="E678" s="618"/>
      <c r="F678" s="307"/>
      <c r="G678" s="620"/>
      <c r="H678" s="622"/>
      <c r="I678" s="624"/>
      <c r="J678" s="626"/>
      <c r="K678" s="253"/>
      <c r="L678" s="201"/>
      <c r="M678" s="253"/>
      <c r="N678" s="201"/>
      <c r="O678" s="201"/>
      <c r="P678" s="253"/>
      <c r="Q678" s="253"/>
    </row>
    <row r="679" spans="1:17" ht="20.149999999999999" customHeight="1" x14ac:dyDescent="0.35">
      <c r="A679" s="201" t="str">
        <f t="shared" ca="1" si="792"/>
        <v>a1655000001juFjAAI</v>
      </c>
      <c r="B679" s="613">
        <v>2</v>
      </c>
      <c r="C679" s="615" t="str">
        <f>IFERROR(VLOOKUP(B679,'Coverage Indicators - Section D'!$A$9:$AP$70,42,FALSE),"")</f>
        <v/>
      </c>
      <c r="D679" s="617" t="str">
        <f>M679</f>
        <v/>
      </c>
      <c r="E679" s="617" t="str">
        <f>N679</f>
        <v/>
      </c>
      <c r="F679" s="396"/>
      <c r="G679" s="619" t="str">
        <f ca="1">IF(OR(INDIRECT("'update Helper'!E"&amp;Q679)="",F679&lt;&gt;0,F680&lt;&gt;0),IF(IFERROR((F679/F680),"")="","",(F679/F680)),INDIRECT("'update Helper'!E"&amp;Q679)/100)</f>
        <v/>
      </c>
      <c r="H679" s="621"/>
      <c r="I679" s="623"/>
      <c r="J679" s="625"/>
      <c r="K679" s="201">
        <f>IF(AND(EXACT(C679,C677),C677&lt;&gt;0),K677+1,0)</f>
        <v>29</v>
      </c>
      <c r="L679" s="201" t="str">
        <f t="shared" ref="L679" si="847">IF(C679&lt;&gt;"",C679&amp;"-"&amp;K679,"")</f>
        <v/>
      </c>
      <c r="M679" s="201" t="str">
        <f t="array" ref="M679">IFERROR(IF(INDEX('Disaggregation Records'!$E$155:$E$385,MATCH(RIGHT(L679,255),RIGHT('Disaggregation Records'!$D$155:$D$385,255),0))="","",INDEX('Disaggregation Records'!$E$155:$E$385,MATCH(RIGHT(L679,255),RIGHT('Disaggregation Records'!$D$155:$D$385,255),0))),"")</f>
        <v/>
      </c>
      <c r="N679" s="201" t="str">
        <f t="array" ref="N679">IFERROR(IF(INDEX('Disaggregation Records'!$F$155:$F$385,MATCH(RIGHT(L679,255),RIGHT('Disaggregation Records'!$D$155:$D$385,255),0))="","",INDEX('Disaggregation Records'!$F$155:$F$385,MATCH(RIGHT(L679,255),RIGHT('Disaggregation Records'!$D$155:$D$385,255),0))),"")</f>
        <v/>
      </c>
      <c r="O679" s="201" t="str">
        <f t="array" ref="O679">IFERROR(IF(INDEX('Disaggregation Records'!$H$155:$H$385,MATCH(RIGHT(L679,255),RIGHT('Disaggregation Records'!$D$155:$D$385,255),0))="","",INDEX('Disaggregation Records'!$H$155:$H$385,MATCH(RIGHT(L679,255),RIGHT('Disaggregation Records'!$D$155:$D$385,255),0))),"")</f>
        <v/>
      </c>
      <c r="P679" s="253"/>
      <c r="Q679" s="253">
        <f t="shared" ref="Q679" si="848">Q677+1</f>
        <v>1734</v>
      </c>
    </row>
    <row r="680" spans="1:17" ht="20.149999999999999" customHeight="1" x14ac:dyDescent="0.35">
      <c r="B680" s="614"/>
      <c r="C680" s="616"/>
      <c r="D680" s="618"/>
      <c r="E680" s="618"/>
      <c r="F680" s="307"/>
      <c r="G680" s="620"/>
      <c r="H680" s="622"/>
      <c r="I680" s="624"/>
      <c r="J680" s="626"/>
      <c r="K680" s="253"/>
      <c r="L680" s="201"/>
      <c r="M680" s="253"/>
      <c r="N680" s="201"/>
      <c r="O680" s="201"/>
      <c r="P680" s="253"/>
      <c r="Q680" s="253"/>
    </row>
    <row r="681" spans="1:17" ht="20.149999999999999" customHeight="1" x14ac:dyDescent="0.35">
      <c r="A681" s="201" t="str">
        <f t="shared" ca="1" si="788"/>
        <v>a1655000001juFkAAI</v>
      </c>
      <c r="B681" s="613">
        <v>2</v>
      </c>
      <c r="C681" s="615" t="str">
        <f>IFERROR(VLOOKUP(B681,'Coverage Indicators - Section D'!$A$9:$AP$70,42,FALSE),"")</f>
        <v/>
      </c>
      <c r="D681" s="617" t="str">
        <f>M681</f>
        <v/>
      </c>
      <c r="E681" s="617" t="str">
        <f>N681</f>
        <v/>
      </c>
      <c r="F681" s="396"/>
      <c r="G681" s="619" t="str">
        <f ca="1">IF(OR(INDIRECT("'update Helper'!E"&amp;Q681)="",F681&lt;&gt;0,F682&lt;&gt;0),IF(IFERROR((F681/F682),"")="","",(F681/F682)),INDIRECT("'update Helper'!E"&amp;Q681)/100)</f>
        <v/>
      </c>
      <c r="H681" s="621"/>
      <c r="I681" s="623"/>
      <c r="J681" s="625"/>
      <c r="K681" s="201">
        <f>IF(AND(EXACT(C681,C679),C679&lt;&gt;0),K679+1,0)</f>
        <v>30</v>
      </c>
      <c r="L681" s="201" t="str">
        <f t="shared" ref="L681" si="849">IF(C681&lt;&gt;"",C681&amp;"-"&amp;K681,"")</f>
        <v/>
      </c>
      <c r="M681" s="201" t="str">
        <f t="array" ref="M681">IFERROR(IF(INDEX('Disaggregation Records'!$E$155:$E$385,MATCH(RIGHT(L681,255),RIGHT('Disaggregation Records'!$D$155:$D$385,255),0))="","",INDEX('Disaggregation Records'!$E$155:$E$385,MATCH(RIGHT(L681,255),RIGHT('Disaggregation Records'!$D$155:$D$385,255),0))),"")</f>
        <v/>
      </c>
      <c r="N681" s="201" t="str">
        <f t="array" ref="N681">IFERROR(IF(INDEX('Disaggregation Records'!$F$155:$F$385,MATCH(RIGHT(L681,255),RIGHT('Disaggregation Records'!$D$155:$D$385,255),0))="","",INDEX('Disaggregation Records'!$F$155:$F$385,MATCH(RIGHT(L681,255),RIGHT('Disaggregation Records'!$D$155:$D$385,255),0))),"")</f>
        <v/>
      </c>
      <c r="O681" s="201" t="str">
        <f t="array" ref="O681">IFERROR(IF(INDEX('Disaggregation Records'!$H$155:$H$385,MATCH(RIGHT(L681,255),RIGHT('Disaggregation Records'!$D$155:$D$385,255),0))="","",INDEX('Disaggregation Records'!$H$155:$H$385,MATCH(RIGHT(L681,255),RIGHT('Disaggregation Records'!$D$155:$D$385,255),0))),"")</f>
        <v/>
      </c>
      <c r="P681" s="201"/>
      <c r="Q681" s="253">
        <f t="shared" ref="Q681" si="850">Q679+1</f>
        <v>1735</v>
      </c>
    </row>
    <row r="682" spans="1:17" ht="20.149999999999999" customHeight="1" x14ac:dyDescent="0.35">
      <c r="A682" s="201"/>
      <c r="B682" s="614"/>
      <c r="C682" s="616"/>
      <c r="D682" s="618"/>
      <c r="E682" s="618"/>
      <c r="F682" s="307"/>
      <c r="G682" s="620"/>
      <c r="H682" s="622"/>
      <c r="I682" s="624"/>
      <c r="J682" s="626"/>
      <c r="K682" s="201"/>
      <c r="L682" s="201"/>
      <c r="M682" s="201"/>
      <c r="N682" s="201"/>
      <c r="O682" s="201"/>
      <c r="P682" s="201"/>
      <c r="Q682" s="253"/>
    </row>
    <row r="683" spans="1:17" ht="20.149999999999999" customHeight="1" x14ac:dyDescent="0.35">
      <c r="A683" s="201" t="str">
        <f t="shared" ca="1" si="792"/>
        <v>a1655000001juFlAAI</v>
      </c>
      <c r="B683" s="613">
        <v>2</v>
      </c>
      <c r="C683" s="615" t="str">
        <f>IFERROR(VLOOKUP(B683,'Coverage Indicators - Section D'!$A$9:$AP$70,42,FALSE),"")</f>
        <v/>
      </c>
      <c r="D683" s="617" t="str">
        <f>M683</f>
        <v/>
      </c>
      <c r="E683" s="617" t="str">
        <f>N683</f>
        <v/>
      </c>
      <c r="F683" s="396"/>
      <c r="G683" s="619" t="str">
        <f ca="1">IF(OR(INDIRECT("'update Helper'!E"&amp;Q683)="",F683&lt;&gt;0,F684&lt;&gt;0),IF(IFERROR((F683/F684),"")="","",(F683/F684)),INDIRECT("'update Helper'!E"&amp;Q683)/100)</f>
        <v/>
      </c>
      <c r="H683" s="621"/>
      <c r="I683" s="623"/>
      <c r="J683" s="625"/>
      <c r="K683" s="201">
        <f>IF(AND(EXACT(C683,C681),C681&lt;&gt;0),K681+1,0)</f>
        <v>31</v>
      </c>
      <c r="L683" s="201" t="str">
        <f t="shared" ref="L683" si="851">IF(C683&lt;&gt;"",C683&amp;"-"&amp;K683,"")</f>
        <v/>
      </c>
      <c r="M683" s="201" t="str">
        <f t="array" ref="M683">IFERROR(IF(INDEX('Disaggregation Records'!$E$155:$E$385,MATCH(RIGHT(L683,255),RIGHT('Disaggregation Records'!$D$155:$D$385,255),0))="","",INDEX('Disaggregation Records'!$E$155:$E$385,MATCH(RIGHT(L683,255),RIGHT('Disaggregation Records'!$D$155:$D$385,255),0))),"")</f>
        <v/>
      </c>
      <c r="N683" s="201" t="str">
        <f t="array" ref="N683">IFERROR(IF(INDEX('Disaggregation Records'!$F$155:$F$385,MATCH(RIGHT(L683,255),RIGHT('Disaggregation Records'!$D$155:$D$385,255),0))="","",INDEX('Disaggregation Records'!$F$155:$F$385,MATCH(RIGHT(L683,255),RIGHT('Disaggregation Records'!$D$155:$D$385,255),0))),"")</f>
        <v/>
      </c>
      <c r="O683" s="201" t="str">
        <f t="array" ref="O683">IFERROR(IF(INDEX('Disaggregation Records'!$H$155:$H$385,MATCH(RIGHT(L683,255),RIGHT('Disaggregation Records'!$D$155:$D$385,255),0))="","",INDEX('Disaggregation Records'!$H$155:$H$385,MATCH(RIGHT(L683,255),RIGHT('Disaggregation Records'!$D$155:$D$385,255),0))),"")</f>
        <v/>
      </c>
      <c r="P683" s="201"/>
      <c r="Q683" s="253">
        <f t="shared" ref="Q683" si="852">Q681+1</f>
        <v>1736</v>
      </c>
    </row>
    <row r="684" spans="1:17" ht="20.149999999999999" customHeight="1" x14ac:dyDescent="0.35">
      <c r="B684" s="614"/>
      <c r="C684" s="616"/>
      <c r="D684" s="618"/>
      <c r="E684" s="618"/>
      <c r="F684" s="307"/>
      <c r="G684" s="620"/>
      <c r="H684" s="622"/>
      <c r="I684" s="624"/>
      <c r="J684" s="626"/>
      <c r="K684" s="201"/>
      <c r="L684" s="201"/>
      <c r="M684" s="201"/>
      <c r="N684" s="201"/>
      <c r="O684" s="201"/>
      <c r="P684" s="201"/>
      <c r="Q684" s="253"/>
    </row>
    <row r="685" spans="1:17" ht="20.149999999999999" customHeight="1" x14ac:dyDescent="0.35">
      <c r="A685" s="201" t="str">
        <f t="shared" ca="1" si="788"/>
        <v>a1655000001juFmAAI</v>
      </c>
      <c r="B685" s="613">
        <v>2</v>
      </c>
      <c r="C685" s="615" t="str">
        <f>IFERROR(VLOOKUP(B685,'Coverage Indicators - Section D'!$A$9:$AP$70,42,FALSE),"")</f>
        <v/>
      </c>
      <c r="D685" s="617" t="str">
        <f>M685</f>
        <v/>
      </c>
      <c r="E685" s="617" t="str">
        <f>N685</f>
        <v/>
      </c>
      <c r="F685" s="396"/>
      <c r="G685" s="619" t="str">
        <f ca="1">IF(OR(INDIRECT("'update Helper'!E"&amp;Q685)="",F685&lt;&gt;0,F686&lt;&gt;0),IF(IFERROR((F685/F686),"")="","",(F685/F686)),INDIRECT("'update Helper'!E"&amp;Q685)/100)</f>
        <v/>
      </c>
      <c r="H685" s="621"/>
      <c r="I685" s="623"/>
      <c r="J685" s="625"/>
      <c r="K685" s="201">
        <f>IF(AND(EXACT(C685,C683),C683&lt;&gt;0),K683+1,0)</f>
        <v>32</v>
      </c>
      <c r="L685" s="201" t="str">
        <f t="shared" ref="L685" si="853">IF(C685&lt;&gt;"",C685&amp;"-"&amp;K685,"")</f>
        <v/>
      </c>
      <c r="M685" s="201" t="str">
        <f t="array" ref="M685">IFERROR(IF(INDEX('Disaggregation Records'!$E$155:$E$385,MATCH(RIGHT(L685,255),RIGHT('Disaggregation Records'!$D$155:$D$385,255),0))="","",INDEX('Disaggregation Records'!$E$155:$E$385,MATCH(RIGHT(L685,255),RIGHT('Disaggregation Records'!$D$155:$D$385,255),0))),"")</f>
        <v/>
      </c>
      <c r="N685" s="201" t="str">
        <f t="array" ref="N685">IFERROR(IF(INDEX('Disaggregation Records'!$F$155:$F$385,MATCH(RIGHT(L685,255),RIGHT('Disaggregation Records'!$D$155:$D$385,255),0))="","",INDEX('Disaggregation Records'!$F$155:$F$385,MATCH(RIGHT(L685,255),RIGHT('Disaggregation Records'!$D$155:$D$385,255),0))),"")</f>
        <v/>
      </c>
      <c r="O685" s="201" t="str">
        <f t="array" ref="O685">IFERROR(IF(INDEX('Disaggregation Records'!$H$155:$H$385,MATCH(RIGHT(L685,255),RIGHT('Disaggregation Records'!$D$155:$D$385,255),0))="","",INDEX('Disaggregation Records'!$H$155:$H$385,MATCH(RIGHT(L685,255),RIGHT('Disaggregation Records'!$D$155:$D$385,255),0))),"")</f>
        <v/>
      </c>
      <c r="P685" s="253"/>
      <c r="Q685" s="253">
        <f t="shared" ref="Q685" si="854">Q683+1</f>
        <v>1737</v>
      </c>
    </row>
    <row r="686" spans="1:17" ht="20.149999999999999" customHeight="1" x14ac:dyDescent="0.35">
      <c r="A686" s="201"/>
      <c r="B686" s="614"/>
      <c r="C686" s="616"/>
      <c r="D686" s="618"/>
      <c r="E686" s="618"/>
      <c r="F686" s="307"/>
      <c r="G686" s="620"/>
      <c r="H686" s="622"/>
      <c r="I686" s="624"/>
      <c r="J686" s="626"/>
      <c r="K686" s="253"/>
      <c r="L686" s="201"/>
      <c r="M686" s="253"/>
      <c r="N686" s="201"/>
      <c r="O686" s="201"/>
      <c r="P686" s="253"/>
      <c r="Q686" s="253"/>
    </row>
    <row r="687" spans="1:17" ht="20.149999999999999" customHeight="1" x14ac:dyDescent="0.35">
      <c r="A687" s="201" t="str">
        <f t="shared" ca="1" si="792"/>
        <v>a1655000001juFnAAI</v>
      </c>
      <c r="B687" s="613">
        <v>2</v>
      </c>
      <c r="C687" s="615" t="str">
        <f>IFERROR(VLOOKUP(B687,'Coverage Indicators - Section D'!$A$9:$AP$70,42,FALSE),"")</f>
        <v/>
      </c>
      <c r="D687" s="617" t="str">
        <f>M687</f>
        <v/>
      </c>
      <c r="E687" s="617" t="str">
        <f>N687</f>
        <v/>
      </c>
      <c r="F687" s="396"/>
      <c r="G687" s="619" t="str">
        <f ca="1">IF(OR(INDIRECT("'update Helper'!E"&amp;Q687)="",F687&lt;&gt;0,F688&lt;&gt;0),IF(IFERROR((F687/F688),"")="","",(F687/F688)),INDIRECT("'update Helper'!E"&amp;Q687)/100)</f>
        <v/>
      </c>
      <c r="H687" s="621"/>
      <c r="I687" s="623"/>
      <c r="J687" s="625"/>
      <c r="K687" s="201">
        <f>IF(AND(EXACT(C687,C685),C685&lt;&gt;0),K685+1,0)</f>
        <v>33</v>
      </c>
      <c r="L687" s="201" t="str">
        <f t="shared" ref="L687" si="855">IF(C687&lt;&gt;"",C687&amp;"-"&amp;K687,"")</f>
        <v/>
      </c>
      <c r="M687" s="201" t="str">
        <f t="array" ref="M687">IFERROR(IF(INDEX('Disaggregation Records'!$E$155:$E$385,MATCH(RIGHT(L687,255),RIGHT('Disaggregation Records'!$D$155:$D$385,255),0))="","",INDEX('Disaggregation Records'!$E$155:$E$385,MATCH(RIGHT(L687,255),RIGHT('Disaggregation Records'!$D$155:$D$385,255),0))),"")</f>
        <v/>
      </c>
      <c r="N687" s="201" t="str">
        <f t="array" ref="N687">IFERROR(IF(INDEX('Disaggregation Records'!$F$155:$F$385,MATCH(RIGHT(L687,255),RIGHT('Disaggregation Records'!$D$155:$D$385,255),0))="","",INDEX('Disaggregation Records'!$F$155:$F$385,MATCH(RIGHT(L687,255),RIGHT('Disaggregation Records'!$D$155:$D$385,255),0))),"")</f>
        <v/>
      </c>
      <c r="O687" s="201" t="str">
        <f t="array" ref="O687">IFERROR(IF(INDEX('Disaggregation Records'!$H$155:$H$385,MATCH(RIGHT(L687,255),RIGHT('Disaggregation Records'!$D$155:$D$385,255),0))="","",INDEX('Disaggregation Records'!$H$155:$H$385,MATCH(RIGHT(L687,255),RIGHT('Disaggregation Records'!$D$155:$D$385,255),0))),"")</f>
        <v/>
      </c>
      <c r="P687" s="253"/>
      <c r="Q687" s="253">
        <f t="shared" ref="Q687" si="856">Q685+1</f>
        <v>1738</v>
      </c>
    </row>
    <row r="688" spans="1:17" ht="20.149999999999999" customHeight="1" x14ac:dyDescent="0.35">
      <c r="B688" s="614"/>
      <c r="C688" s="616"/>
      <c r="D688" s="618"/>
      <c r="E688" s="618"/>
      <c r="F688" s="307"/>
      <c r="G688" s="620"/>
      <c r="H688" s="622"/>
      <c r="I688" s="624"/>
      <c r="J688" s="626"/>
      <c r="K688" s="253"/>
      <c r="L688" s="201"/>
      <c r="M688" s="253"/>
      <c r="N688" s="201"/>
      <c r="O688" s="201"/>
      <c r="P688" s="253"/>
      <c r="Q688" s="253"/>
    </row>
    <row r="689" spans="1:17" ht="20.149999999999999" customHeight="1" x14ac:dyDescent="0.35">
      <c r="A689" s="201" t="str">
        <f t="shared" ref="A689:A749" ca="1" si="857">INDIRECT("'update Helper'!C"&amp;Q689)</f>
        <v>a1655000001juFoAAI</v>
      </c>
      <c r="B689" s="613">
        <v>2</v>
      </c>
      <c r="C689" s="615" t="str">
        <f>IFERROR(VLOOKUP(B689,'Coverage Indicators - Section D'!$A$9:$AP$70,42,FALSE),"")</f>
        <v/>
      </c>
      <c r="D689" s="617" t="str">
        <f>M689</f>
        <v/>
      </c>
      <c r="E689" s="617" t="str">
        <f>N689</f>
        <v/>
      </c>
      <c r="F689" s="396"/>
      <c r="G689" s="619" t="str">
        <f ca="1">IF(OR(INDIRECT("'update Helper'!E"&amp;Q689)="",F689&lt;&gt;0,F690&lt;&gt;0),IF(IFERROR((F689/F690),"")="","",(F689/F690)),INDIRECT("'update Helper'!E"&amp;Q689)/100)</f>
        <v/>
      </c>
      <c r="H689" s="621"/>
      <c r="I689" s="623"/>
      <c r="J689" s="625"/>
      <c r="K689" s="201">
        <f>IF(AND(EXACT(C689,C687),C687&lt;&gt;0),K687+1,0)</f>
        <v>34</v>
      </c>
      <c r="L689" s="201" t="str">
        <f t="shared" ref="L689" si="858">IF(C689&lt;&gt;"",C689&amp;"-"&amp;K689,"")</f>
        <v/>
      </c>
      <c r="M689" s="201" t="str">
        <f t="array" ref="M689">IFERROR(IF(INDEX('Disaggregation Records'!$E$155:$E$385,MATCH(RIGHT(L689,255),RIGHT('Disaggregation Records'!$D$155:$D$385,255),0))="","",INDEX('Disaggregation Records'!$E$155:$E$385,MATCH(RIGHT(L689,255),RIGHT('Disaggregation Records'!$D$155:$D$385,255),0))),"")</f>
        <v/>
      </c>
      <c r="N689" s="201" t="str">
        <f t="array" ref="N689">IFERROR(IF(INDEX('Disaggregation Records'!$F$155:$F$385,MATCH(RIGHT(L689,255),RIGHT('Disaggregation Records'!$D$155:$D$385,255),0))="","",INDEX('Disaggregation Records'!$F$155:$F$385,MATCH(RIGHT(L689,255),RIGHT('Disaggregation Records'!$D$155:$D$385,255),0))),"")</f>
        <v/>
      </c>
      <c r="O689" s="201" t="str">
        <f t="array" ref="O689">IFERROR(IF(INDEX('Disaggregation Records'!$H$155:$H$385,MATCH(RIGHT(L689,255),RIGHT('Disaggregation Records'!$D$155:$D$385,255),0))="","",INDEX('Disaggregation Records'!$H$155:$H$385,MATCH(RIGHT(L689,255),RIGHT('Disaggregation Records'!$D$155:$D$385,255),0))),"")</f>
        <v/>
      </c>
      <c r="P689" s="253"/>
      <c r="Q689" s="253">
        <f t="shared" ref="Q689" si="859">Q687+1</f>
        <v>1739</v>
      </c>
    </row>
    <row r="690" spans="1:17" ht="20.149999999999999" customHeight="1" x14ac:dyDescent="0.35">
      <c r="A690" s="201"/>
      <c r="B690" s="614"/>
      <c r="C690" s="616"/>
      <c r="D690" s="618"/>
      <c r="E690" s="618"/>
      <c r="F690" s="307"/>
      <c r="G690" s="620"/>
      <c r="H690" s="622"/>
      <c r="I690" s="624"/>
      <c r="J690" s="626"/>
      <c r="K690" s="253"/>
      <c r="L690" s="201"/>
      <c r="M690" s="253"/>
      <c r="N690" s="201"/>
      <c r="O690" s="201"/>
      <c r="P690" s="253"/>
      <c r="Q690" s="253"/>
    </row>
    <row r="691" spans="1:17" ht="20.149999999999999" customHeight="1" x14ac:dyDescent="0.35">
      <c r="A691" s="201" t="str">
        <f t="shared" ref="A691:A751" ca="1" si="860">INDIRECT("'update Helper'!C"&amp;Q691)</f>
        <v>a1655000001juFpAAI</v>
      </c>
      <c r="B691" s="613">
        <v>2</v>
      </c>
      <c r="C691" s="615" t="str">
        <f>IFERROR(VLOOKUP(B691,'Coverage Indicators - Section D'!$A$9:$AP$70,42,FALSE),"")</f>
        <v/>
      </c>
      <c r="D691" s="617" t="str">
        <f>M691</f>
        <v/>
      </c>
      <c r="E691" s="617" t="str">
        <f>N691</f>
        <v/>
      </c>
      <c r="F691" s="396"/>
      <c r="G691" s="619" t="str">
        <f ca="1">IF(OR(INDIRECT("'update Helper'!E"&amp;Q691)="",F691&lt;&gt;0,F692&lt;&gt;0),IF(IFERROR((F691/F692),"")="","",(F691/F692)),INDIRECT("'update Helper'!E"&amp;Q691)/100)</f>
        <v/>
      </c>
      <c r="H691" s="621"/>
      <c r="I691" s="623"/>
      <c r="J691" s="625"/>
      <c r="K691" s="201">
        <f>IF(AND(EXACT(C691,C689),C689&lt;&gt;0),K689+1,0)</f>
        <v>35</v>
      </c>
      <c r="L691" s="201" t="str">
        <f t="shared" ref="L691" si="861">IF(C691&lt;&gt;"",C691&amp;"-"&amp;K691,"")</f>
        <v/>
      </c>
      <c r="M691" s="201" t="str">
        <f t="array" ref="M691">IFERROR(IF(INDEX('Disaggregation Records'!$E$155:$E$385,MATCH(RIGHT(L691,255),RIGHT('Disaggregation Records'!$D$155:$D$385,255),0))="","",INDEX('Disaggregation Records'!$E$155:$E$385,MATCH(RIGHT(L691,255),RIGHT('Disaggregation Records'!$D$155:$D$385,255),0))),"")</f>
        <v/>
      </c>
      <c r="N691" s="201" t="str">
        <f t="array" ref="N691">IFERROR(IF(INDEX('Disaggregation Records'!$F$155:$F$385,MATCH(RIGHT(L691,255),RIGHT('Disaggregation Records'!$D$155:$D$385,255),0))="","",INDEX('Disaggregation Records'!$F$155:$F$385,MATCH(RIGHT(L691,255),RIGHT('Disaggregation Records'!$D$155:$D$385,255),0))),"")</f>
        <v/>
      </c>
      <c r="O691" s="201" t="str">
        <f t="array" ref="O691">IFERROR(IF(INDEX('Disaggregation Records'!$H$155:$H$385,MATCH(RIGHT(L691,255),RIGHT('Disaggregation Records'!$D$155:$D$385,255),0))="","",INDEX('Disaggregation Records'!$H$155:$H$385,MATCH(RIGHT(L691,255),RIGHT('Disaggregation Records'!$D$155:$D$385,255),0))),"")</f>
        <v/>
      </c>
      <c r="P691" s="201"/>
      <c r="Q691" s="253">
        <f t="shared" ref="Q691" si="862">Q689+1</f>
        <v>1740</v>
      </c>
    </row>
    <row r="692" spans="1:17" ht="20.149999999999999" customHeight="1" x14ac:dyDescent="0.35">
      <c r="B692" s="614"/>
      <c r="C692" s="616"/>
      <c r="D692" s="618"/>
      <c r="E692" s="618"/>
      <c r="F692" s="307"/>
      <c r="G692" s="620"/>
      <c r="H692" s="622"/>
      <c r="I692" s="624"/>
      <c r="J692" s="626"/>
      <c r="K692" s="201"/>
      <c r="L692" s="201"/>
      <c r="M692" s="201"/>
      <c r="N692" s="201"/>
      <c r="O692" s="201"/>
      <c r="P692" s="201"/>
      <c r="Q692" s="253"/>
    </row>
    <row r="693" spans="1:17" ht="20.149999999999999" customHeight="1" x14ac:dyDescent="0.35">
      <c r="A693" s="201" t="str">
        <f t="shared" ca="1" si="857"/>
        <v>a1655000001juFqAAI</v>
      </c>
      <c r="B693" s="613">
        <v>2</v>
      </c>
      <c r="C693" s="615" t="str">
        <f>IFERROR(VLOOKUP(B693,'Coverage Indicators - Section D'!$A$9:$AP$70,42,FALSE),"")</f>
        <v/>
      </c>
      <c r="D693" s="617" t="str">
        <f>M693</f>
        <v/>
      </c>
      <c r="E693" s="617" t="str">
        <f>N693</f>
        <v/>
      </c>
      <c r="F693" s="396"/>
      <c r="G693" s="619" t="str">
        <f ca="1">IF(OR(INDIRECT("'update Helper'!E"&amp;Q693)="",F693&lt;&gt;0,F694&lt;&gt;0),IF(IFERROR((F693/F694),"")="","",(F693/F694)),INDIRECT("'update Helper'!E"&amp;Q693)/100)</f>
        <v/>
      </c>
      <c r="H693" s="621"/>
      <c r="I693" s="623"/>
      <c r="J693" s="625"/>
      <c r="K693" s="201">
        <f>IF(AND(EXACT(C693,C691),C691&lt;&gt;0),K691+1,0)</f>
        <v>36</v>
      </c>
      <c r="L693" s="201" t="str">
        <f t="shared" ref="L693" si="863">IF(C693&lt;&gt;"",C693&amp;"-"&amp;K693,"")</f>
        <v/>
      </c>
      <c r="M693" s="201" t="str">
        <f t="array" ref="M693">IFERROR(IF(INDEX('Disaggregation Records'!$E$155:$E$385,MATCH(RIGHT(L693,255),RIGHT('Disaggregation Records'!$D$155:$D$385,255),0))="","",INDEX('Disaggregation Records'!$E$155:$E$385,MATCH(RIGHT(L693,255),RIGHT('Disaggregation Records'!$D$155:$D$385,255),0))),"")</f>
        <v/>
      </c>
      <c r="N693" s="201" t="str">
        <f t="array" ref="N693">IFERROR(IF(INDEX('Disaggregation Records'!$F$155:$F$385,MATCH(RIGHT(L693,255),RIGHT('Disaggregation Records'!$D$155:$D$385,255),0))="","",INDEX('Disaggregation Records'!$F$155:$F$385,MATCH(RIGHT(L693,255),RIGHT('Disaggregation Records'!$D$155:$D$385,255),0))),"")</f>
        <v/>
      </c>
      <c r="O693" s="201" t="str">
        <f t="array" ref="O693">IFERROR(IF(INDEX('Disaggregation Records'!$H$155:$H$385,MATCH(RIGHT(L693,255),RIGHT('Disaggregation Records'!$D$155:$D$385,255),0))="","",INDEX('Disaggregation Records'!$H$155:$H$385,MATCH(RIGHT(L693,255),RIGHT('Disaggregation Records'!$D$155:$D$385,255),0))),"")</f>
        <v/>
      </c>
      <c r="P693" s="201"/>
      <c r="Q693" s="253">
        <f t="shared" ref="Q693" si="864">Q691+1</f>
        <v>1741</v>
      </c>
    </row>
    <row r="694" spans="1:17" ht="20.149999999999999" customHeight="1" x14ac:dyDescent="0.35">
      <c r="A694" s="201"/>
      <c r="B694" s="614"/>
      <c r="C694" s="616"/>
      <c r="D694" s="618"/>
      <c r="E694" s="618"/>
      <c r="F694" s="307"/>
      <c r="G694" s="620"/>
      <c r="H694" s="622"/>
      <c r="I694" s="624"/>
      <c r="J694" s="626"/>
      <c r="K694" s="201"/>
      <c r="L694" s="201"/>
      <c r="M694" s="201"/>
      <c r="N694" s="201"/>
      <c r="O694" s="201"/>
      <c r="P694" s="201"/>
      <c r="Q694" s="253"/>
    </row>
    <row r="695" spans="1:17" ht="20.149999999999999" customHeight="1" x14ac:dyDescent="0.35">
      <c r="A695" s="201" t="str">
        <f t="shared" ca="1" si="860"/>
        <v>a1655000001juFrAAI</v>
      </c>
      <c r="B695" s="613">
        <v>2</v>
      </c>
      <c r="C695" s="615" t="str">
        <f>IFERROR(VLOOKUP(B695,'Coverage Indicators - Section D'!$A$9:$AP$70,42,FALSE),"")</f>
        <v/>
      </c>
      <c r="D695" s="617" t="str">
        <f>M695</f>
        <v/>
      </c>
      <c r="E695" s="617" t="str">
        <f>N695</f>
        <v/>
      </c>
      <c r="F695" s="396"/>
      <c r="G695" s="619" t="str">
        <f ca="1">IF(OR(INDIRECT("'update Helper'!E"&amp;Q695)="",F695&lt;&gt;0,F696&lt;&gt;0),IF(IFERROR((F695/F696),"")="","",(F695/F696)),INDIRECT("'update Helper'!E"&amp;Q695)/100)</f>
        <v/>
      </c>
      <c r="H695" s="621"/>
      <c r="I695" s="623"/>
      <c r="J695" s="625"/>
      <c r="K695" s="201">
        <f>IF(AND(EXACT(C695,C693),C693&lt;&gt;0),K693+1,0)</f>
        <v>37</v>
      </c>
      <c r="L695" s="201" t="str">
        <f t="shared" ref="L695" si="865">IF(C695&lt;&gt;"",C695&amp;"-"&amp;K695,"")</f>
        <v/>
      </c>
      <c r="M695" s="201" t="str">
        <f t="array" ref="M695">IFERROR(IF(INDEX('Disaggregation Records'!$E$155:$E$385,MATCH(RIGHT(L695,255),RIGHT('Disaggregation Records'!$D$155:$D$385,255),0))="","",INDEX('Disaggregation Records'!$E$155:$E$385,MATCH(RIGHT(L695,255),RIGHT('Disaggregation Records'!$D$155:$D$385,255),0))),"")</f>
        <v/>
      </c>
      <c r="N695" s="201" t="str">
        <f t="array" ref="N695">IFERROR(IF(INDEX('Disaggregation Records'!$F$155:$F$385,MATCH(RIGHT(L695,255),RIGHT('Disaggregation Records'!$D$155:$D$385,255),0))="","",INDEX('Disaggregation Records'!$F$155:$F$385,MATCH(RIGHT(L695,255),RIGHT('Disaggregation Records'!$D$155:$D$385,255),0))),"")</f>
        <v/>
      </c>
      <c r="O695" s="201" t="str">
        <f t="array" ref="O695">IFERROR(IF(INDEX('Disaggregation Records'!$H$155:$H$385,MATCH(RIGHT(L695,255),RIGHT('Disaggregation Records'!$D$155:$D$385,255),0))="","",INDEX('Disaggregation Records'!$H$155:$H$385,MATCH(RIGHT(L695,255),RIGHT('Disaggregation Records'!$D$155:$D$385,255),0))),"")</f>
        <v/>
      </c>
      <c r="P695" s="253"/>
      <c r="Q695" s="253">
        <f t="shared" ref="Q695" si="866">Q693+1</f>
        <v>1742</v>
      </c>
    </row>
    <row r="696" spans="1:17" ht="20.149999999999999" customHeight="1" x14ac:dyDescent="0.35">
      <c r="B696" s="614"/>
      <c r="C696" s="616"/>
      <c r="D696" s="618"/>
      <c r="E696" s="618"/>
      <c r="F696" s="307"/>
      <c r="G696" s="620"/>
      <c r="H696" s="622"/>
      <c r="I696" s="624"/>
      <c r="J696" s="626"/>
      <c r="K696" s="253"/>
      <c r="L696" s="201"/>
      <c r="M696" s="253"/>
      <c r="N696" s="201"/>
      <c r="O696" s="201"/>
      <c r="P696" s="253"/>
      <c r="Q696" s="253"/>
    </row>
    <row r="697" spans="1:17" ht="20.149999999999999" customHeight="1" x14ac:dyDescent="0.35">
      <c r="A697" s="201" t="str">
        <f t="shared" ca="1" si="857"/>
        <v>a1655000001juFsAAI</v>
      </c>
      <c r="B697" s="613">
        <v>2</v>
      </c>
      <c r="C697" s="615" t="str">
        <f>IFERROR(VLOOKUP(B697,'Coverage Indicators - Section D'!$A$9:$AP$70,42,FALSE),"")</f>
        <v/>
      </c>
      <c r="D697" s="617" t="str">
        <f>M697</f>
        <v/>
      </c>
      <c r="E697" s="617" t="str">
        <f>N697</f>
        <v/>
      </c>
      <c r="F697" s="396"/>
      <c r="G697" s="619" t="str">
        <f ca="1">IF(OR(INDIRECT("'update Helper'!E"&amp;Q697)="",F697&lt;&gt;0,F698&lt;&gt;0),IF(IFERROR((F697/F698),"")="","",(F697/F698)),INDIRECT("'update Helper'!E"&amp;Q697)/100)</f>
        <v/>
      </c>
      <c r="H697" s="621"/>
      <c r="I697" s="623"/>
      <c r="J697" s="625"/>
      <c r="K697" s="201">
        <f>IF(AND(EXACT(C697,C695),C695&lt;&gt;0),K695+1,0)</f>
        <v>38</v>
      </c>
      <c r="L697" s="201" t="str">
        <f t="shared" ref="L697" si="867">IF(C697&lt;&gt;"",C697&amp;"-"&amp;K697,"")</f>
        <v/>
      </c>
      <c r="M697" s="201" t="str">
        <f t="array" ref="M697">IFERROR(IF(INDEX('Disaggregation Records'!$E$155:$E$385,MATCH(RIGHT(L697,255),RIGHT('Disaggregation Records'!$D$155:$D$385,255),0))="","",INDEX('Disaggregation Records'!$E$155:$E$385,MATCH(RIGHT(L697,255),RIGHT('Disaggregation Records'!$D$155:$D$385,255),0))),"")</f>
        <v/>
      </c>
      <c r="N697" s="201" t="str">
        <f t="array" ref="N697">IFERROR(IF(INDEX('Disaggregation Records'!$F$155:$F$385,MATCH(RIGHT(L697,255),RIGHT('Disaggregation Records'!$D$155:$D$385,255),0))="","",INDEX('Disaggregation Records'!$F$155:$F$385,MATCH(RIGHT(L697,255),RIGHT('Disaggregation Records'!$D$155:$D$385,255),0))),"")</f>
        <v/>
      </c>
      <c r="O697" s="201" t="str">
        <f t="array" ref="O697">IFERROR(IF(INDEX('Disaggregation Records'!$H$155:$H$385,MATCH(RIGHT(L697,255),RIGHT('Disaggregation Records'!$D$155:$D$385,255),0))="","",INDEX('Disaggregation Records'!$H$155:$H$385,MATCH(RIGHT(L697,255),RIGHT('Disaggregation Records'!$D$155:$D$385,255),0))),"")</f>
        <v/>
      </c>
      <c r="P697" s="253"/>
      <c r="Q697" s="253">
        <f t="shared" ref="Q697" si="868">Q695+1</f>
        <v>1743</v>
      </c>
    </row>
    <row r="698" spans="1:17" ht="20.149999999999999" customHeight="1" x14ac:dyDescent="0.35">
      <c r="A698" s="201"/>
      <c r="B698" s="614"/>
      <c r="C698" s="616"/>
      <c r="D698" s="618"/>
      <c r="E698" s="618"/>
      <c r="F698" s="307"/>
      <c r="G698" s="620"/>
      <c r="H698" s="622"/>
      <c r="I698" s="624"/>
      <c r="J698" s="626"/>
      <c r="K698" s="253"/>
      <c r="L698" s="201"/>
      <c r="M698" s="253"/>
      <c r="N698" s="201"/>
      <c r="O698" s="201"/>
      <c r="P698" s="253"/>
      <c r="Q698" s="253"/>
    </row>
    <row r="699" spans="1:17" ht="20.149999999999999" customHeight="1" x14ac:dyDescent="0.35">
      <c r="A699" s="201" t="str">
        <f t="shared" ca="1" si="860"/>
        <v>a1655000001juFtAAI</v>
      </c>
      <c r="B699" s="613">
        <v>2</v>
      </c>
      <c r="C699" s="615" t="str">
        <f>IFERROR(VLOOKUP(B699,'Coverage Indicators - Section D'!$A$9:$AP$70,42,FALSE),"")</f>
        <v/>
      </c>
      <c r="D699" s="617" t="str">
        <f>M699</f>
        <v/>
      </c>
      <c r="E699" s="617" t="str">
        <f>N699</f>
        <v/>
      </c>
      <c r="F699" s="396"/>
      <c r="G699" s="619" t="str">
        <f ca="1">IF(OR(INDIRECT("'update Helper'!E"&amp;Q699)="",F699&lt;&gt;0,F700&lt;&gt;0),IF(IFERROR((F699/F700),"")="","",(F699/F700)),INDIRECT("'update Helper'!E"&amp;Q699)/100)</f>
        <v/>
      </c>
      <c r="H699" s="621"/>
      <c r="I699" s="623"/>
      <c r="J699" s="625"/>
      <c r="K699" s="201">
        <f>IF(AND(EXACT(C699,C697),C697&lt;&gt;0),K697+1,0)</f>
        <v>39</v>
      </c>
      <c r="L699" s="201" t="str">
        <f t="shared" ref="L699" si="869">IF(C699&lt;&gt;"",C699&amp;"-"&amp;K699,"")</f>
        <v/>
      </c>
      <c r="M699" s="201" t="str">
        <f t="array" ref="M699">IFERROR(IF(INDEX('Disaggregation Records'!$E$155:$E$385,MATCH(RIGHT(L699,255),RIGHT('Disaggregation Records'!$D$155:$D$385,255),0))="","",INDEX('Disaggregation Records'!$E$155:$E$385,MATCH(RIGHT(L699,255),RIGHT('Disaggregation Records'!$D$155:$D$385,255),0))),"")</f>
        <v/>
      </c>
      <c r="N699" s="201" t="str">
        <f t="array" ref="N699">IFERROR(IF(INDEX('Disaggregation Records'!$F$155:$F$385,MATCH(RIGHT(L699,255),RIGHT('Disaggregation Records'!$D$155:$D$385,255),0))="","",INDEX('Disaggregation Records'!$F$155:$F$385,MATCH(RIGHT(L699,255),RIGHT('Disaggregation Records'!$D$155:$D$385,255),0))),"")</f>
        <v/>
      </c>
      <c r="O699" s="201" t="str">
        <f t="array" ref="O699">IFERROR(IF(INDEX('Disaggregation Records'!$H$155:$H$385,MATCH(RIGHT(L699,255),RIGHT('Disaggregation Records'!$D$155:$D$385,255),0))="","",INDEX('Disaggregation Records'!$H$155:$H$385,MATCH(RIGHT(L699,255),RIGHT('Disaggregation Records'!$D$155:$D$385,255),0))),"")</f>
        <v/>
      </c>
      <c r="P699" s="253"/>
      <c r="Q699" s="253">
        <f t="shared" ref="Q699" si="870">Q697+1</f>
        <v>1744</v>
      </c>
    </row>
    <row r="700" spans="1:17" ht="20.149999999999999" customHeight="1" x14ac:dyDescent="0.35">
      <c r="B700" s="614"/>
      <c r="C700" s="616"/>
      <c r="D700" s="618"/>
      <c r="E700" s="618"/>
      <c r="F700" s="307"/>
      <c r="G700" s="620"/>
      <c r="H700" s="622"/>
      <c r="I700" s="624"/>
      <c r="J700" s="626"/>
      <c r="K700" s="253"/>
      <c r="L700" s="201"/>
      <c r="M700" s="253"/>
      <c r="N700" s="201"/>
      <c r="O700" s="201"/>
      <c r="P700" s="253"/>
      <c r="Q700" s="253"/>
    </row>
    <row r="701" spans="1:17" ht="20.149999999999999" customHeight="1" x14ac:dyDescent="0.35">
      <c r="A701" s="201" t="str">
        <f t="shared" ca="1" si="857"/>
        <v>a1655000001juFuAAI</v>
      </c>
      <c r="B701" s="613">
        <v>3</v>
      </c>
      <c r="C701" s="615" t="str">
        <f>IFERROR(VLOOKUP(B701,'Coverage Indicators - Section D'!$A$9:$AP$70,42,FALSE),"")</f>
        <v/>
      </c>
      <c r="D701" s="617" t="str">
        <f>M701</f>
        <v/>
      </c>
      <c r="E701" s="617" t="str">
        <f>N701</f>
        <v/>
      </c>
      <c r="F701" s="396"/>
      <c r="G701" s="619" t="str">
        <f ca="1">IF(OR(INDIRECT("'update Helper'!E"&amp;Q701)="",F701&lt;&gt;0,F702&lt;&gt;0),IF(IFERROR((F701/F702),"")="","",(F701/F702)),INDIRECT("'update Helper'!E"&amp;Q701)/100)</f>
        <v/>
      </c>
      <c r="H701" s="621"/>
      <c r="I701" s="623"/>
      <c r="J701" s="625"/>
      <c r="K701" s="201">
        <f>IF(AND(EXACT(C701,C699),C699&lt;&gt;0),K699+1,0)</f>
        <v>40</v>
      </c>
      <c r="L701" s="201" t="str">
        <f t="shared" ref="L701" si="871">IF(C701&lt;&gt;"",C701&amp;"-"&amp;K701,"")</f>
        <v/>
      </c>
      <c r="M701" s="201" t="str">
        <f t="array" ref="M701">IFERROR(IF(INDEX('Disaggregation Records'!$E$155:$E$385,MATCH(RIGHT(L701,255),RIGHT('Disaggregation Records'!$D$155:$D$385,255),0))="","",INDEX('Disaggregation Records'!$E$155:$E$385,MATCH(RIGHT(L701,255),RIGHT('Disaggregation Records'!$D$155:$D$385,255),0))),"")</f>
        <v/>
      </c>
      <c r="N701" s="201" t="str">
        <f t="array" ref="N701">IFERROR(IF(INDEX('Disaggregation Records'!$F$155:$F$385,MATCH(RIGHT(L701,255),RIGHT('Disaggregation Records'!$D$155:$D$385,255),0))="","",INDEX('Disaggregation Records'!$F$155:$F$385,MATCH(RIGHT(L701,255),RIGHT('Disaggregation Records'!$D$155:$D$385,255),0))),"")</f>
        <v/>
      </c>
      <c r="O701" s="201" t="str">
        <f t="array" ref="O701">IFERROR(IF(INDEX('Disaggregation Records'!$H$155:$H$385,MATCH(RIGHT(L701,255),RIGHT('Disaggregation Records'!$D$155:$D$385,255),0))="","",INDEX('Disaggregation Records'!$H$155:$H$385,MATCH(RIGHT(L701,255),RIGHT('Disaggregation Records'!$D$155:$D$385,255),0))),"")</f>
        <v/>
      </c>
      <c r="P701" s="201"/>
      <c r="Q701" s="253">
        <f t="shared" ref="Q701" si="872">Q699+1</f>
        <v>1745</v>
      </c>
    </row>
    <row r="702" spans="1:17" ht="20.149999999999999" customHeight="1" x14ac:dyDescent="0.35">
      <c r="A702" s="201"/>
      <c r="B702" s="614"/>
      <c r="C702" s="616"/>
      <c r="D702" s="618"/>
      <c r="E702" s="618"/>
      <c r="F702" s="307"/>
      <c r="G702" s="620"/>
      <c r="H702" s="622"/>
      <c r="I702" s="624"/>
      <c r="J702" s="626"/>
      <c r="K702" s="201"/>
      <c r="L702" s="201"/>
      <c r="M702" s="201"/>
      <c r="N702" s="201"/>
      <c r="O702" s="201"/>
      <c r="P702" s="201"/>
      <c r="Q702" s="253"/>
    </row>
    <row r="703" spans="1:17" ht="20.149999999999999" customHeight="1" x14ac:dyDescent="0.35">
      <c r="A703" s="201" t="str">
        <f t="shared" ca="1" si="860"/>
        <v>a1655000001juFvAAI</v>
      </c>
      <c r="B703" s="613">
        <v>3</v>
      </c>
      <c r="C703" s="615" t="str">
        <f>IFERROR(VLOOKUP(B703,'Coverage Indicators - Section D'!$A$9:$AP$70,42,FALSE),"")</f>
        <v/>
      </c>
      <c r="D703" s="617" t="str">
        <f>M703</f>
        <v/>
      </c>
      <c r="E703" s="617" t="str">
        <f>N703</f>
        <v/>
      </c>
      <c r="F703" s="396"/>
      <c r="G703" s="619" t="str">
        <f ca="1">IF(OR(INDIRECT("'update Helper'!E"&amp;Q703)="",F703&lt;&gt;0,F704&lt;&gt;0),IF(IFERROR((F703/F704),"")="","",(F703/F704)),INDIRECT("'update Helper'!E"&amp;Q703)/100)</f>
        <v/>
      </c>
      <c r="H703" s="621"/>
      <c r="I703" s="623"/>
      <c r="J703" s="625"/>
      <c r="K703" s="201">
        <f>IF(AND(EXACT(C703,C701),C701&lt;&gt;0),K701+1,0)</f>
        <v>41</v>
      </c>
      <c r="L703" s="201" t="str">
        <f t="shared" ref="L703" si="873">IF(C703&lt;&gt;"",C703&amp;"-"&amp;K703,"")</f>
        <v/>
      </c>
      <c r="M703" s="201" t="str">
        <f t="array" ref="M703">IFERROR(IF(INDEX('Disaggregation Records'!$E$155:$E$385,MATCH(RIGHT(L703,255),RIGHT('Disaggregation Records'!$D$155:$D$385,255),0))="","",INDEX('Disaggregation Records'!$E$155:$E$385,MATCH(RIGHT(L703,255),RIGHT('Disaggregation Records'!$D$155:$D$385,255),0))),"")</f>
        <v/>
      </c>
      <c r="N703" s="201" t="str">
        <f t="array" ref="N703">IFERROR(IF(INDEX('Disaggregation Records'!$F$155:$F$385,MATCH(RIGHT(L703,255),RIGHT('Disaggregation Records'!$D$155:$D$385,255),0))="","",INDEX('Disaggregation Records'!$F$155:$F$385,MATCH(RIGHT(L703,255),RIGHT('Disaggregation Records'!$D$155:$D$385,255),0))),"")</f>
        <v/>
      </c>
      <c r="O703" s="201" t="str">
        <f t="array" ref="O703">IFERROR(IF(INDEX('Disaggregation Records'!$H$155:$H$385,MATCH(RIGHT(L703,255),RIGHT('Disaggregation Records'!$D$155:$D$385,255),0))="","",INDEX('Disaggregation Records'!$H$155:$H$385,MATCH(RIGHT(L703,255),RIGHT('Disaggregation Records'!$D$155:$D$385,255),0))),"")</f>
        <v/>
      </c>
      <c r="P703" s="201"/>
      <c r="Q703" s="253">
        <f t="shared" ref="Q703" si="874">Q701+1</f>
        <v>1746</v>
      </c>
    </row>
    <row r="704" spans="1:17" ht="20.149999999999999" customHeight="1" x14ac:dyDescent="0.35">
      <c r="B704" s="614"/>
      <c r="C704" s="616"/>
      <c r="D704" s="618"/>
      <c r="E704" s="618"/>
      <c r="F704" s="307"/>
      <c r="G704" s="620"/>
      <c r="H704" s="622"/>
      <c r="I704" s="624"/>
      <c r="J704" s="626"/>
      <c r="K704" s="201"/>
      <c r="L704" s="201"/>
      <c r="M704" s="201"/>
      <c r="N704" s="201"/>
      <c r="O704" s="201"/>
      <c r="P704" s="201"/>
      <c r="Q704" s="253"/>
    </row>
    <row r="705" spans="1:17" ht="20.149999999999999" customHeight="1" x14ac:dyDescent="0.35">
      <c r="A705" s="201" t="str">
        <f t="shared" ca="1" si="857"/>
        <v>a1655000001juFwAAI</v>
      </c>
      <c r="B705" s="613">
        <v>3</v>
      </c>
      <c r="C705" s="615" t="str">
        <f>IFERROR(VLOOKUP(B705,'Coverage Indicators - Section D'!$A$9:$AP$70,42,FALSE),"")</f>
        <v/>
      </c>
      <c r="D705" s="617" t="str">
        <f>M705</f>
        <v/>
      </c>
      <c r="E705" s="617" t="str">
        <f>N705</f>
        <v/>
      </c>
      <c r="F705" s="396"/>
      <c r="G705" s="619" t="str">
        <f ca="1">IF(OR(INDIRECT("'update Helper'!E"&amp;Q705)="",F705&lt;&gt;0,F706&lt;&gt;0),IF(IFERROR((F705/F706),"")="","",(F705/F706)),INDIRECT("'update Helper'!E"&amp;Q705)/100)</f>
        <v/>
      </c>
      <c r="H705" s="621"/>
      <c r="I705" s="623"/>
      <c r="J705" s="625"/>
      <c r="K705" s="201">
        <f>IF(AND(EXACT(C705,C703),C703&lt;&gt;0),K703+1,0)</f>
        <v>42</v>
      </c>
      <c r="L705" s="201" t="str">
        <f t="shared" ref="L705" si="875">IF(C705&lt;&gt;"",C705&amp;"-"&amp;K705,"")</f>
        <v/>
      </c>
      <c r="M705" s="201" t="str">
        <f t="array" ref="M705">IFERROR(IF(INDEX('Disaggregation Records'!$E$155:$E$385,MATCH(RIGHT(L705,255),RIGHT('Disaggregation Records'!$D$155:$D$385,255),0))="","",INDEX('Disaggregation Records'!$E$155:$E$385,MATCH(RIGHT(L705,255),RIGHT('Disaggregation Records'!$D$155:$D$385,255),0))),"")</f>
        <v/>
      </c>
      <c r="N705" s="201" t="str">
        <f t="array" ref="N705">IFERROR(IF(INDEX('Disaggregation Records'!$F$155:$F$385,MATCH(RIGHT(L705,255),RIGHT('Disaggregation Records'!$D$155:$D$385,255),0))="","",INDEX('Disaggregation Records'!$F$155:$F$385,MATCH(RIGHT(L705,255),RIGHT('Disaggregation Records'!$D$155:$D$385,255),0))),"")</f>
        <v/>
      </c>
      <c r="O705" s="201" t="str">
        <f t="array" ref="O705">IFERROR(IF(INDEX('Disaggregation Records'!$H$155:$H$385,MATCH(RIGHT(L705,255),RIGHT('Disaggregation Records'!$D$155:$D$385,255),0))="","",INDEX('Disaggregation Records'!$H$155:$H$385,MATCH(RIGHT(L705,255),RIGHT('Disaggregation Records'!$D$155:$D$385,255),0))),"")</f>
        <v/>
      </c>
      <c r="P705" s="253"/>
      <c r="Q705" s="253">
        <f t="shared" ref="Q705" si="876">Q703+1</f>
        <v>1747</v>
      </c>
    </row>
    <row r="706" spans="1:17" ht="20.149999999999999" customHeight="1" x14ac:dyDescent="0.35">
      <c r="A706" s="201"/>
      <c r="B706" s="614"/>
      <c r="C706" s="616"/>
      <c r="D706" s="618"/>
      <c r="E706" s="618"/>
      <c r="F706" s="307"/>
      <c r="G706" s="620"/>
      <c r="H706" s="622"/>
      <c r="I706" s="624"/>
      <c r="J706" s="626"/>
      <c r="K706" s="253"/>
      <c r="L706" s="201"/>
      <c r="M706" s="253"/>
      <c r="N706" s="201"/>
      <c r="O706" s="201"/>
      <c r="P706" s="253"/>
      <c r="Q706" s="253"/>
    </row>
    <row r="707" spans="1:17" ht="20.149999999999999" customHeight="1" x14ac:dyDescent="0.35">
      <c r="A707" s="201" t="str">
        <f t="shared" ca="1" si="860"/>
        <v>a1655000001juFxAAI</v>
      </c>
      <c r="B707" s="613">
        <v>3</v>
      </c>
      <c r="C707" s="615" t="str">
        <f>IFERROR(VLOOKUP(B707,'Coverage Indicators - Section D'!$A$9:$AP$70,42,FALSE),"")</f>
        <v/>
      </c>
      <c r="D707" s="617" t="str">
        <f>M707</f>
        <v/>
      </c>
      <c r="E707" s="617" t="str">
        <f>N707</f>
        <v/>
      </c>
      <c r="F707" s="396"/>
      <c r="G707" s="619" t="str">
        <f ca="1">IF(OR(INDIRECT("'update Helper'!E"&amp;Q707)="",F707&lt;&gt;0,F708&lt;&gt;0),IF(IFERROR((F707/F708),"")="","",(F707/F708)),INDIRECT("'update Helper'!E"&amp;Q707)/100)</f>
        <v/>
      </c>
      <c r="H707" s="621"/>
      <c r="I707" s="623"/>
      <c r="J707" s="625"/>
      <c r="K707" s="201">
        <f>IF(AND(EXACT(C707,C705),C705&lt;&gt;0),K705+1,0)</f>
        <v>43</v>
      </c>
      <c r="L707" s="201" t="str">
        <f t="shared" ref="L707" si="877">IF(C707&lt;&gt;"",C707&amp;"-"&amp;K707,"")</f>
        <v/>
      </c>
      <c r="M707" s="201" t="str">
        <f t="array" ref="M707">IFERROR(IF(INDEX('Disaggregation Records'!$E$155:$E$385,MATCH(RIGHT(L707,255),RIGHT('Disaggregation Records'!$D$155:$D$385,255),0))="","",INDEX('Disaggregation Records'!$E$155:$E$385,MATCH(RIGHT(L707,255),RIGHT('Disaggregation Records'!$D$155:$D$385,255),0))),"")</f>
        <v/>
      </c>
      <c r="N707" s="201" t="str">
        <f t="array" ref="N707">IFERROR(IF(INDEX('Disaggregation Records'!$F$155:$F$385,MATCH(RIGHT(L707,255),RIGHT('Disaggregation Records'!$D$155:$D$385,255),0))="","",INDEX('Disaggregation Records'!$F$155:$F$385,MATCH(RIGHT(L707,255),RIGHT('Disaggregation Records'!$D$155:$D$385,255),0))),"")</f>
        <v/>
      </c>
      <c r="O707" s="201" t="str">
        <f t="array" ref="O707">IFERROR(IF(INDEX('Disaggregation Records'!$H$155:$H$385,MATCH(RIGHT(L707,255),RIGHT('Disaggregation Records'!$D$155:$D$385,255),0))="","",INDEX('Disaggregation Records'!$H$155:$H$385,MATCH(RIGHT(L707,255),RIGHT('Disaggregation Records'!$D$155:$D$385,255),0))),"")</f>
        <v/>
      </c>
      <c r="P707" s="253"/>
      <c r="Q707" s="253">
        <f t="shared" ref="Q707" si="878">Q705+1</f>
        <v>1748</v>
      </c>
    </row>
    <row r="708" spans="1:17" ht="20.149999999999999" customHeight="1" x14ac:dyDescent="0.35">
      <c r="B708" s="614"/>
      <c r="C708" s="616"/>
      <c r="D708" s="618"/>
      <c r="E708" s="618"/>
      <c r="F708" s="307"/>
      <c r="G708" s="620"/>
      <c r="H708" s="622"/>
      <c r="I708" s="624"/>
      <c r="J708" s="626"/>
      <c r="K708" s="253"/>
      <c r="L708" s="201"/>
      <c r="M708" s="253"/>
      <c r="N708" s="201"/>
      <c r="O708" s="201"/>
      <c r="P708" s="253"/>
      <c r="Q708" s="253"/>
    </row>
    <row r="709" spans="1:17" ht="20.149999999999999" customHeight="1" x14ac:dyDescent="0.35">
      <c r="A709" s="201" t="str">
        <f t="shared" ca="1" si="857"/>
        <v>a1655000001juFyAAI</v>
      </c>
      <c r="B709" s="613">
        <v>3</v>
      </c>
      <c r="C709" s="615" t="str">
        <f>IFERROR(VLOOKUP(B709,'Coverage Indicators - Section D'!$A$9:$AP$70,42,FALSE),"")</f>
        <v/>
      </c>
      <c r="D709" s="617" t="str">
        <f>M709</f>
        <v/>
      </c>
      <c r="E709" s="617" t="str">
        <f>N709</f>
        <v/>
      </c>
      <c r="F709" s="396"/>
      <c r="G709" s="619" t="str">
        <f ca="1">IF(OR(INDIRECT("'update Helper'!E"&amp;Q709)="",F709&lt;&gt;0,F710&lt;&gt;0),IF(IFERROR((F709/F710),"")="","",(F709/F710)),INDIRECT("'update Helper'!E"&amp;Q709)/100)</f>
        <v/>
      </c>
      <c r="H709" s="621"/>
      <c r="I709" s="623"/>
      <c r="J709" s="625"/>
      <c r="K709" s="201">
        <f>IF(AND(EXACT(C709,C707),C707&lt;&gt;0),K707+1,0)</f>
        <v>44</v>
      </c>
      <c r="L709" s="201" t="str">
        <f t="shared" ref="L709" si="879">IF(C709&lt;&gt;"",C709&amp;"-"&amp;K709,"")</f>
        <v/>
      </c>
      <c r="M709" s="201" t="str">
        <f t="array" ref="M709">IFERROR(IF(INDEX('Disaggregation Records'!$E$155:$E$385,MATCH(RIGHT(L709,255),RIGHT('Disaggregation Records'!$D$155:$D$385,255),0))="","",INDEX('Disaggregation Records'!$E$155:$E$385,MATCH(RIGHT(L709,255),RIGHT('Disaggregation Records'!$D$155:$D$385,255),0))),"")</f>
        <v/>
      </c>
      <c r="N709" s="201" t="str">
        <f t="array" ref="N709">IFERROR(IF(INDEX('Disaggregation Records'!$F$155:$F$385,MATCH(RIGHT(L709,255),RIGHT('Disaggregation Records'!$D$155:$D$385,255),0))="","",INDEX('Disaggregation Records'!$F$155:$F$385,MATCH(RIGHT(L709,255),RIGHT('Disaggregation Records'!$D$155:$D$385,255),0))),"")</f>
        <v/>
      </c>
      <c r="O709" s="201" t="str">
        <f t="array" ref="O709">IFERROR(IF(INDEX('Disaggregation Records'!$H$155:$H$385,MATCH(RIGHT(L709,255),RIGHT('Disaggregation Records'!$D$155:$D$385,255),0))="","",INDEX('Disaggregation Records'!$H$155:$H$385,MATCH(RIGHT(L709,255),RIGHT('Disaggregation Records'!$D$155:$D$385,255),0))),"")</f>
        <v/>
      </c>
      <c r="P709" s="253"/>
      <c r="Q709" s="253">
        <f t="shared" ref="Q709" si="880">Q707+1</f>
        <v>1749</v>
      </c>
    </row>
    <row r="710" spans="1:17" ht="20.149999999999999" customHeight="1" x14ac:dyDescent="0.35">
      <c r="A710" s="201"/>
      <c r="B710" s="614"/>
      <c r="C710" s="616"/>
      <c r="D710" s="618"/>
      <c r="E710" s="618"/>
      <c r="F710" s="307"/>
      <c r="G710" s="620"/>
      <c r="H710" s="622"/>
      <c r="I710" s="624"/>
      <c r="J710" s="626"/>
      <c r="K710" s="253"/>
      <c r="L710" s="201"/>
      <c r="M710" s="253"/>
      <c r="N710" s="201"/>
      <c r="O710" s="201"/>
      <c r="P710" s="253"/>
      <c r="Q710" s="253"/>
    </row>
    <row r="711" spans="1:17" ht="20.149999999999999" customHeight="1" x14ac:dyDescent="0.35">
      <c r="A711" s="201" t="str">
        <f t="shared" ca="1" si="860"/>
        <v>a1655000001juFzAAI</v>
      </c>
      <c r="B711" s="613">
        <v>3</v>
      </c>
      <c r="C711" s="615" t="str">
        <f>IFERROR(VLOOKUP(B711,'Coverage Indicators - Section D'!$A$9:$AP$70,42,FALSE),"")</f>
        <v/>
      </c>
      <c r="D711" s="617" t="str">
        <f>M711</f>
        <v/>
      </c>
      <c r="E711" s="617" t="str">
        <f>N711</f>
        <v/>
      </c>
      <c r="F711" s="396"/>
      <c r="G711" s="619" t="str">
        <f ca="1">IF(OR(INDIRECT("'update Helper'!E"&amp;Q711)="",F711&lt;&gt;0,F712&lt;&gt;0),IF(IFERROR((F711/F712),"")="","",(F711/F712)),INDIRECT("'update Helper'!E"&amp;Q711)/100)</f>
        <v/>
      </c>
      <c r="H711" s="621"/>
      <c r="I711" s="623"/>
      <c r="J711" s="625"/>
      <c r="K711" s="201">
        <f>IF(AND(EXACT(C711,C709),C709&lt;&gt;0),K709+1,0)</f>
        <v>45</v>
      </c>
      <c r="L711" s="201" t="str">
        <f t="shared" ref="L711" si="881">IF(C711&lt;&gt;"",C711&amp;"-"&amp;K711,"")</f>
        <v/>
      </c>
      <c r="M711" s="201" t="str">
        <f t="array" ref="M711">IFERROR(IF(INDEX('Disaggregation Records'!$E$155:$E$385,MATCH(RIGHT(L711,255),RIGHT('Disaggregation Records'!$D$155:$D$385,255),0))="","",INDEX('Disaggregation Records'!$E$155:$E$385,MATCH(RIGHT(L711,255),RIGHT('Disaggregation Records'!$D$155:$D$385,255),0))),"")</f>
        <v/>
      </c>
      <c r="N711" s="201" t="str">
        <f t="array" ref="N711">IFERROR(IF(INDEX('Disaggregation Records'!$F$155:$F$385,MATCH(RIGHT(L711,255),RIGHT('Disaggregation Records'!$D$155:$D$385,255),0))="","",INDEX('Disaggregation Records'!$F$155:$F$385,MATCH(RIGHT(L711,255),RIGHT('Disaggregation Records'!$D$155:$D$385,255),0))),"")</f>
        <v/>
      </c>
      <c r="O711" s="201" t="str">
        <f t="array" ref="O711">IFERROR(IF(INDEX('Disaggregation Records'!$H$155:$H$385,MATCH(RIGHT(L711,255),RIGHT('Disaggregation Records'!$D$155:$D$385,255),0))="","",INDEX('Disaggregation Records'!$H$155:$H$385,MATCH(RIGHT(L711,255),RIGHT('Disaggregation Records'!$D$155:$D$385,255),0))),"")</f>
        <v/>
      </c>
      <c r="P711" s="201"/>
      <c r="Q711" s="253">
        <f t="shared" ref="Q711" si="882">Q709+1</f>
        <v>1750</v>
      </c>
    </row>
    <row r="712" spans="1:17" ht="20.149999999999999" customHeight="1" x14ac:dyDescent="0.35">
      <c r="B712" s="614"/>
      <c r="C712" s="616"/>
      <c r="D712" s="618"/>
      <c r="E712" s="618"/>
      <c r="F712" s="307"/>
      <c r="G712" s="620"/>
      <c r="H712" s="622"/>
      <c r="I712" s="624"/>
      <c r="J712" s="626"/>
      <c r="K712" s="201"/>
      <c r="L712" s="201"/>
      <c r="M712" s="201"/>
      <c r="N712" s="201"/>
      <c r="O712" s="201"/>
      <c r="P712" s="201"/>
      <c r="Q712" s="253"/>
    </row>
    <row r="713" spans="1:17" ht="20.149999999999999" customHeight="1" x14ac:dyDescent="0.35">
      <c r="A713" s="201" t="str">
        <f t="shared" ca="1" si="857"/>
        <v>a1655000001juG0AAI</v>
      </c>
      <c r="B713" s="613">
        <v>3</v>
      </c>
      <c r="C713" s="615" t="str">
        <f>IFERROR(VLOOKUP(B713,'Coverage Indicators - Section D'!$A$9:$AP$70,42,FALSE),"")</f>
        <v/>
      </c>
      <c r="D713" s="617" t="str">
        <f>M713</f>
        <v/>
      </c>
      <c r="E713" s="617" t="str">
        <f>N713</f>
        <v/>
      </c>
      <c r="F713" s="396"/>
      <c r="G713" s="619" t="str">
        <f ca="1">IF(OR(INDIRECT("'update Helper'!E"&amp;Q713)="",F713&lt;&gt;0,F714&lt;&gt;0),IF(IFERROR((F713/F714),"")="","",(F713/F714)),INDIRECT("'update Helper'!E"&amp;Q713)/100)</f>
        <v/>
      </c>
      <c r="H713" s="621"/>
      <c r="I713" s="623"/>
      <c r="J713" s="625"/>
      <c r="K713" s="201">
        <f>IF(AND(EXACT(C713,C711),C711&lt;&gt;0),K711+1,0)</f>
        <v>46</v>
      </c>
      <c r="L713" s="201" t="str">
        <f t="shared" ref="L713" si="883">IF(C713&lt;&gt;"",C713&amp;"-"&amp;K713,"")</f>
        <v/>
      </c>
      <c r="M713" s="201" t="str">
        <f t="array" ref="M713">IFERROR(IF(INDEX('Disaggregation Records'!$E$155:$E$385,MATCH(RIGHT(L713,255),RIGHT('Disaggregation Records'!$D$155:$D$385,255),0))="","",INDEX('Disaggregation Records'!$E$155:$E$385,MATCH(RIGHT(L713,255),RIGHT('Disaggregation Records'!$D$155:$D$385,255),0))),"")</f>
        <v/>
      </c>
      <c r="N713" s="201" t="str">
        <f t="array" ref="N713">IFERROR(IF(INDEX('Disaggregation Records'!$F$155:$F$385,MATCH(RIGHT(L713,255),RIGHT('Disaggregation Records'!$D$155:$D$385,255),0))="","",INDEX('Disaggregation Records'!$F$155:$F$385,MATCH(RIGHT(L713,255),RIGHT('Disaggregation Records'!$D$155:$D$385,255),0))),"")</f>
        <v/>
      </c>
      <c r="O713" s="201" t="str">
        <f t="array" ref="O713">IFERROR(IF(INDEX('Disaggregation Records'!$H$155:$H$385,MATCH(RIGHT(L713,255),RIGHT('Disaggregation Records'!$D$155:$D$385,255),0))="","",INDEX('Disaggregation Records'!$H$155:$H$385,MATCH(RIGHT(L713,255),RIGHT('Disaggregation Records'!$D$155:$D$385,255),0))),"")</f>
        <v/>
      </c>
      <c r="P713" s="201"/>
      <c r="Q713" s="253">
        <f t="shared" ref="Q713" si="884">Q711+1</f>
        <v>1751</v>
      </c>
    </row>
    <row r="714" spans="1:17" ht="20.149999999999999" customHeight="1" x14ac:dyDescent="0.35">
      <c r="A714" s="201"/>
      <c r="B714" s="614"/>
      <c r="C714" s="616"/>
      <c r="D714" s="618"/>
      <c r="E714" s="618"/>
      <c r="F714" s="307"/>
      <c r="G714" s="620"/>
      <c r="H714" s="622"/>
      <c r="I714" s="624"/>
      <c r="J714" s="626"/>
      <c r="K714" s="201"/>
      <c r="L714" s="201"/>
      <c r="M714" s="201"/>
      <c r="N714" s="201"/>
      <c r="O714" s="201"/>
      <c r="P714" s="201"/>
      <c r="Q714" s="253"/>
    </row>
    <row r="715" spans="1:17" ht="20.149999999999999" customHeight="1" x14ac:dyDescent="0.35">
      <c r="A715" s="201" t="str">
        <f t="shared" ca="1" si="860"/>
        <v>a1655000001juG1AAI</v>
      </c>
      <c r="B715" s="613">
        <v>3</v>
      </c>
      <c r="C715" s="615" t="str">
        <f>IFERROR(VLOOKUP(B715,'Coverage Indicators - Section D'!$A$9:$AP$70,42,FALSE),"")</f>
        <v/>
      </c>
      <c r="D715" s="617" t="str">
        <f>M715</f>
        <v/>
      </c>
      <c r="E715" s="617" t="str">
        <f>N715</f>
        <v/>
      </c>
      <c r="F715" s="396"/>
      <c r="G715" s="619" t="str">
        <f ca="1">IF(OR(INDIRECT("'update Helper'!E"&amp;Q715)="",F715&lt;&gt;0,F716&lt;&gt;0),IF(IFERROR((F715/F716),"")="","",(F715/F716)),INDIRECT("'update Helper'!E"&amp;Q715)/100)</f>
        <v/>
      </c>
      <c r="H715" s="621"/>
      <c r="I715" s="623"/>
      <c r="J715" s="625"/>
      <c r="K715" s="201">
        <f>IF(AND(EXACT(C715,C713),C713&lt;&gt;0),K713+1,0)</f>
        <v>47</v>
      </c>
      <c r="L715" s="201" t="str">
        <f t="shared" ref="L715" si="885">IF(C715&lt;&gt;"",C715&amp;"-"&amp;K715,"")</f>
        <v/>
      </c>
      <c r="M715" s="201" t="str">
        <f t="array" ref="M715">IFERROR(IF(INDEX('Disaggregation Records'!$E$155:$E$385,MATCH(RIGHT(L715,255),RIGHT('Disaggregation Records'!$D$155:$D$385,255),0))="","",INDEX('Disaggregation Records'!$E$155:$E$385,MATCH(RIGHT(L715,255),RIGHT('Disaggregation Records'!$D$155:$D$385,255),0))),"")</f>
        <v/>
      </c>
      <c r="N715" s="201" t="str">
        <f t="array" ref="N715">IFERROR(IF(INDEX('Disaggregation Records'!$F$155:$F$385,MATCH(RIGHT(L715,255),RIGHT('Disaggregation Records'!$D$155:$D$385,255),0))="","",INDEX('Disaggregation Records'!$F$155:$F$385,MATCH(RIGHT(L715,255),RIGHT('Disaggregation Records'!$D$155:$D$385,255),0))),"")</f>
        <v/>
      </c>
      <c r="O715" s="201" t="str">
        <f t="array" ref="O715">IFERROR(IF(INDEX('Disaggregation Records'!$H$155:$H$385,MATCH(RIGHT(L715,255),RIGHT('Disaggregation Records'!$D$155:$D$385,255),0))="","",INDEX('Disaggregation Records'!$H$155:$H$385,MATCH(RIGHT(L715,255),RIGHT('Disaggregation Records'!$D$155:$D$385,255),0))),"")</f>
        <v/>
      </c>
      <c r="P715" s="253"/>
      <c r="Q715" s="253">
        <f t="shared" ref="Q715" si="886">Q713+1</f>
        <v>1752</v>
      </c>
    </row>
    <row r="716" spans="1:17" ht="20.149999999999999" customHeight="1" x14ac:dyDescent="0.35">
      <c r="B716" s="614"/>
      <c r="C716" s="616"/>
      <c r="D716" s="618"/>
      <c r="E716" s="618"/>
      <c r="F716" s="307"/>
      <c r="G716" s="620"/>
      <c r="H716" s="622"/>
      <c r="I716" s="624"/>
      <c r="J716" s="626"/>
      <c r="K716" s="253"/>
      <c r="L716" s="201"/>
      <c r="M716" s="253"/>
      <c r="N716" s="201"/>
      <c r="O716" s="201"/>
      <c r="P716" s="253"/>
      <c r="Q716" s="253"/>
    </row>
    <row r="717" spans="1:17" ht="20.149999999999999" customHeight="1" x14ac:dyDescent="0.35">
      <c r="A717" s="201" t="str">
        <f t="shared" ca="1" si="857"/>
        <v>a1655000001juG2AAI</v>
      </c>
      <c r="B717" s="613">
        <v>3</v>
      </c>
      <c r="C717" s="615" t="str">
        <f>IFERROR(VLOOKUP(B717,'Coverage Indicators - Section D'!$A$9:$AP$70,42,FALSE),"")</f>
        <v/>
      </c>
      <c r="D717" s="617" t="str">
        <f>M717</f>
        <v/>
      </c>
      <c r="E717" s="617" t="str">
        <f>N717</f>
        <v/>
      </c>
      <c r="F717" s="396"/>
      <c r="G717" s="619" t="str">
        <f ca="1">IF(OR(INDIRECT("'update Helper'!E"&amp;Q717)="",F717&lt;&gt;0,F718&lt;&gt;0),IF(IFERROR((F717/F718),"")="","",(F717/F718)),INDIRECT("'update Helper'!E"&amp;Q717)/100)</f>
        <v/>
      </c>
      <c r="H717" s="621"/>
      <c r="I717" s="623"/>
      <c r="J717" s="625"/>
      <c r="K717" s="201">
        <f>IF(AND(EXACT(C717,C715),C715&lt;&gt;0),K715+1,0)</f>
        <v>48</v>
      </c>
      <c r="L717" s="201" t="str">
        <f t="shared" ref="L717" si="887">IF(C717&lt;&gt;"",C717&amp;"-"&amp;K717,"")</f>
        <v/>
      </c>
      <c r="M717" s="201" t="str">
        <f t="array" ref="M717">IFERROR(IF(INDEX('Disaggregation Records'!$E$155:$E$385,MATCH(RIGHT(L717,255),RIGHT('Disaggregation Records'!$D$155:$D$385,255),0))="","",INDEX('Disaggregation Records'!$E$155:$E$385,MATCH(RIGHT(L717,255),RIGHT('Disaggregation Records'!$D$155:$D$385,255),0))),"")</f>
        <v/>
      </c>
      <c r="N717" s="201" t="str">
        <f t="array" ref="N717">IFERROR(IF(INDEX('Disaggregation Records'!$F$155:$F$385,MATCH(RIGHT(L717,255),RIGHT('Disaggregation Records'!$D$155:$D$385,255),0))="","",INDEX('Disaggregation Records'!$F$155:$F$385,MATCH(RIGHT(L717,255),RIGHT('Disaggregation Records'!$D$155:$D$385,255),0))),"")</f>
        <v/>
      </c>
      <c r="O717" s="201" t="str">
        <f t="array" ref="O717">IFERROR(IF(INDEX('Disaggregation Records'!$H$155:$H$385,MATCH(RIGHT(L717,255),RIGHT('Disaggregation Records'!$D$155:$D$385,255),0))="","",INDEX('Disaggregation Records'!$H$155:$H$385,MATCH(RIGHT(L717,255),RIGHT('Disaggregation Records'!$D$155:$D$385,255),0))),"")</f>
        <v/>
      </c>
      <c r="P717" s="253"/>
      <c r="Q717" s="253">
        <f t="shared" ref="Q717" si="888">Q715+1</f>
        <v>1753</v>
      </c>
    </row>
    <row r="718" spans="1:17" ht="20.149999999999999" customHeight="1" x14ac:dyDescent="0.35">
      <c r="A718" s="201"/>
      <c r="B718" s="614"/>
      <c r="C718" s="616"/>
      <c r="D718" s="618"/>
      <c r="E718" s="618"/>
      <c r="F718" s="307"/>
      <c r="G718" s="620"/>
      <c r="H718" s="622"/>
      <c r="I718" s="624"/>
      <c r="J718" s="626"/>
      <c r="K718" s="253"/>
      <c r="L718" s="201"/>
      <c r="M718" s="253"/>
      <c r="N718" s="201"/>
      <c r="O718" s="201"/>
      <c r="P718" s="253"/>
      <c r="Q718" s="253"/>
    </row>
    <row r="719" spans="1:17" ht="20.149999999999999" customHeight="1" x14ac:dyDescent="0.35">
      <c r="A719" s="201" t="str">
        <f t="shared" ca="1" si="860"/>
        <v>a1655000001juG3AAI</v>
      </c>
      <c r="B719" s="613">
        <v>3</v>
      </c>
      <c r="C719" s="615" t="str">
        <f>IFERROR(VLOOKUP(B719,'Coverage Indicators - Section D'!$A$9:$AP$70,42,FALSE),"")</f>
        <v/>
      </c>
      <c r="D719" s="617" t="str">
        <f>M719</f>
        <v/>
      </c>
      <c r="E719" s="617" t="str">
        <f>N719</f>
        <v/>
      </c>
      <c r="F719" s="396"/>
      <c r="G719" s="619" t="str">
        <f ca="1">IF(OR(INDIRECT("'update Helper'!E"&amp;Q719)="",F719&lt;&gt;0,F720&lt;&gt;0),IF(IFERROR((F719/F720),"")="","",(F719/F720)),INDIRECT("'update Helper'!E"&amp;Q719)/100)</f>
        <v/>
      </c>
      <c r="H719" s="621"/>
      <c r="I719" s="623"/>
      <c r="J719" s="625"/>
      <c r="K719" s="201">
        <f>IF(AND(EXACT(C719,C717),C717&lt;&gt;0),K717+1,0)</f>
        <v>49</v>
      </c>
      <c r="L719" s="201" t="str">
        <f t="shared" ref="L719" si="889">IF(C719&lt;&gt;"",C719&amp;"-"&amp;K719,"")</f>
        <v/>
      </c>
      <c r="M719" s="201" t="str">
        <f t="array" ref="M719">IFERROR(IF(INDEX('Disaggregation Records'!$E$155:$E$385,MATCH(RIGHT(L719,255),RIGHT('Disaggregation Records'!$D$155:$D$385,255),0))="","",INDEX('Disaggregation Records'!$E$155:$E$385,MATCH(RIGHT(L719,255),RIGHT('Disaggregation Records'!$D$155:$D$385,255),0))),"")</f>
        <v/>
      </c>
      <c r="N719" s="201" t="str">
        <f t="array" ref="N719">IFERROR(IF(INDEX('Disaggregation Records'!$F$155:$F$385,MATCH(RIGHT(L719,255),RIGHT('Disaggregation Records'!$D$155:$D$385,255),0))="","",INDEX('Disaggregation Records'!$F$155:$F$385,MATCH(RIGHT(L719,255),RIGHT('Disaggregation Records'!$D$155:$D$385,255),0))),"")</f>
        <v/>
      </c>
      <c r="O719" s="201" t="str">
        <f t="array" ref="O719">IFERROR(IF(INDEX('Disaggregation Records'!$H$155:$H$385,MATCH(RIGHT(L719,255),RIGHT('Disaggregation Records'!$D$155:$D$385,255),0))="","",INDEX('Disaggregation Records'!$H$155:$H$385,MATCH(RIGHT(L719,255),RIGHT('Disaggregation Records'!$D$155:$D$385,255),0))),"")</f>
        <v/>
      </c>
      <c r="P719" s="253"/>
      <c r="Q719" s="253">
        <f t="shared" ref="Q719" si="890">Q717+1</f>
        <v>1754</v>
      </c>
    </row>
    <row r="720" spans="1:17" ht="20.149999999999999" customHeight="1" x14ac:dyDescent="0.35">
      <c r="B720" s="614"/>
      <c r="C720" s="616"/>
      <c r="D720" s="618"/>
      <c r="E720" s="618"/>
      <c r="F720" s="307"/>
      <c r="G720" s="620"/>
      <c r="H720" s="622"/>
      <c r="I720" s="624"/>
      <c r="J720" s="626"/>
      <c r="K720" s="253"/>
      <c r="L720" s="201"/>
      <c r="M720" s="253"/>
      <c r="N720" s="201"/>
      <c r="O720" s="201"/>
      <c r="P720" s="253"/>
      <c r="Q720" s="253"/>
    </row>
    <row r="721" spans="1:17" ht="20.149999999999999" customHeight="1" x14ac:dyDescent="0.35">
      <c r="A721" s="201" t="str">
        <f t="shared" ca="1" si="857"/>
        <v>a1655000001juG4AAI</v>
      </c>
      <c r="B721" s="613">
        <v>3</v>
      </c>
      <c r="C721" s="615" t="str">
        <f>IFERROR(VLOOKUP(B721,'Coverage Indicators - Section D'!$A$9:$AP$70,42,FALSE),"")</f>
        <v/>
      </c>
      <c r="D721" s="617" t="str">
        <f>M721</f>
        <v/>
      </c>
      <c r="E721" s="617" t="str">
        <f>N721</f>
        <v/>
      </c>
      <c r="F721" s="396"/>
      <c r="G721" s="619" t="str">
        <f ca="1">IF(OR(INDIRECT("'update Helper'!E"&amp;Q721)="",F721&lt;&gt;0,F722&lt;&gt;0),IF(IFERROR((F721/F722),"")="","",(F721/F722)),INDIRECT("'update Helper'!E"&amp;Q721)/100)</f>
        <v/>
      </c>
      <c r="H721" s="621"/>
      <c r="I721" s="623"/>
      <c r="J721" s="625"/>
      <c r="K721" s="201">
        <f>IF(AND(EXACT(C721,C719),C719&lt;&gt;0),K719+1,0)</f>
        <v>50</v>
      </c>
      <c r="L721" s="201" t="str">
        <f t="shared" ref="L721" si="891">IF(C721&lt;&gt;"",C721&amp;"-"&amp;K721,"")</f>
        <v/>
      </c>
      <c r="M721" s="201" t="str">
        <f t="array" ref="M721">IFERROR(IF(INDEX('Disaggregation Records'!$E$155:$E$385,MATCH(RIGHT(L721,255),RIGHT('Disaggregation Records'!$D$155:$D$385,255),0))="","",INDEX('Disaggregation Records'!$E$155:$E$385,MATCH(RIGHT(L721,255),RIGHT('Disaggregation Records'!$D$155:$D$385,255),0))),"")</f>
        <v/>
      </c>
      <c r="N721" s="201" t="str">
        <f t="array" ref="N721">IFERROR(IF(INDEX('Disaggregation Records'!$F$155:$F$385,MATCH(RIGHT(L721,255),RIGHT('Disaggregation Records'!$D$155:$D$385,255),0))="","",INDEX('Disaggregation Records'!$F$155:$F$385,MATCH(RIGHT(L721,255),RIGHT('Disaggregation Records'!$D$155:$D$385,255),0))),"")</f>
        <v/>
      </c>
      <c r="O721" s="201" t="str">
        <f t="array" ref="O721">IFERROR(IF(INDEX('Disaggregation Records'!$H$155:$H$385,MATCH(RIGHT(L721,255),RIGHT('Disaggregation Records'!$D$155:$D$385,255),0))="","",INDEX('Disaggregation Records'!$H$155:$H$385,MATCH(RIGHT(L721,255),RIGHT('Disaggregation Records'!$D$155:$D$385,255),0))),"")</f>
        <v/>
      </c>
      <c r="P721" s="201"/>
      <c r="Q721" s="253">
        <f t="shared" ref="Q721" si="892">Q719+1</f>
        <v>1755</v>
      </c>
    </row>
    <row r="722" spans="1:17" ht="20.149999999999999" customHeight="1" x14ac:dyDescent="0.35">
      <c r="A722" s="201"/>
      <c r="B722" s="614"/>
      <c r="C722" s="616"/>
      <c r="D722" s="618"/>
      <c r="E722" s="618"/>
      <c r="F722" s="307"/>
      <c r="G722" s="620"/>
      <c r="H722" s="622"/>
      <c r="I722" s="624"/>
      <c r="J722" s="626"/>
      <c r="K722" s="201"/>
      <c r="L722" s="201"/>
      <c r="M722" s="201"/>
      <c r="N722" s="201"/>
      <c r="O722" s="201"/>
      <c r="P722" s="201"/>
      <c r="Q722" s="253"/>
    </row>
    <row r="723" spans="1:17" ht="20.149999999999999" customHeight="1" x14ac:dyDescent="0.35">
      <c r="A723" s="201" t="str">
        <f t="shared" ca="1" si="860"/>
        <v>a1655000001juG5AAI</v>
      </c>
      <c r="B723" s="613">
        <v>3</v>
      </c>
      <c r="C723" s="615" t="str">
        <f>IFERROR(VLOOKUP(B723,'Coverage Indicators - Section D'!$A$9:$AP$70,42,FALSE),"")</f>
        <v/>
      </c>
      <c r="D723" s="617" t="str">
        <f>M723</f>
        <v/>
      </c>
      <c r="E723" s="617" t="str">
        <f>N723</f>
        <v/>
      </c>
      <c r="F723" s="396"/>
      <c r="G723" s="619" t="str">
        <f ca="1">IF(OR(INDIRECT("'update Helper'!E"&amp;Q723)="",F723&lt;&gt;0,F724&lt;&gt;0),IF(IFERROR((F723/F724),"")="","",(F723/F724)),INDIRECT("'update Helper'!E"&amp;Q723)/100)</f>
        <v/>
      </c>
      <c r="H723" s="621"/>
      <c r="I723" s="623"/>
      <c r="J723" s="625"/>
      <c r="K723" s="201">
        <f>IF(AND(EXACT(C723,C721),C721&lt;&gt;0),K721+1,0)</f>
        <v>51</v>
      </c>
      <c r="L723" s="201" t="str">
        <f t="shared" ref="L723" si="893">IF(C723&lt;&gt;"",C723&amp;"-"&amp;K723,"")</f>
        <v/>
      </c>
      <c r="M723" s="201" t="str">
        <f t="array" ref="M723">IFERROR(IF(INDEX('Disaggregation Records'!$E$155:$E$385,MATCH(RIGHT(L723,255),RIGHT('Disaggregation Records'!$D$155:$D$385,255),0))="","",INDEX('Disaggregation Records'!$E$155:$E$385,MATCH(RIGHT(L723,255),RIGHT('Disaggregation Records'!$D$155:$D$385,255),0))),"")</f>
        <v/>
      </c>
      <c r="N723" s="201" t="str">
        <f t="array" ref="N723">IFERROR(IF(INDEX('Disaggregation Records'!$F$155:$F$385,MATCH(RIGHT(L723,255),RIGHT('Disaggregation Records'!$D$155:$D$385,255),0))="","",INDEX('Disaggregation Records'!$F$155:$F$385,MATCH(RIGHT(L723,255),RIGHT('Disaggregation Records'!$D$155:$D$385,255),0))),"")</f>
        <v/>
      </c>
      <c r="O723" s="201" t="str">
        <f t="array" ref="O723">IFERROR(IF(INDEX('Disaggregation Records'!$H$155:$H$385,MATCH(RIGHT(L723,255),RIGHT('Disaggregation Records'!$D$155:$D$385,255),0))="","",INDEX('Disaggregation Records'!$H$155:$H$385,MATCH(RIGHT(L723,255),RIGHT('Disaggregation Records'!$D$155:$D$385,255),0))),"")</f>
        <v/>
      </c>
      <c r="P723" s="201"/>
      <c r="Q723" s="253">
        <f t="shared" ref="Q723" si="894">Q721+1</f>
        <v>1756</v>
      </c>
    </row>
    <row r="724" spans="1:17" ht="20.149999999999999" customHeight="1" x14ac:dyDescent="0.35">
      <c r="B724" s="614"/>
      <c r="C724" s="616"/>
      <c r="D724" s="618"/>
      <c r="E724" s="618"/>
      <c r="F724" s="307"/>
      <c r="G724" s="620"/>
      <c r="H724" s="622"/>
      <c r="I724" s="624"/>
      <c r="J724" s="626"/>
      <c r="K724" s="201"/>
      <c r="L724" s="201"/>
      <c r="M724" s="201"/>
      <c r="N724" s="201"/>
      <c r="O724" s="201"/>
      <c r="P724" s="201"/>
      <c r="Q724" s="253"/>
    </row>
    <row r="725" spans="1:17" ht="20.149999999999999" customHeight="1" x14ac:dyDescent="0.35">
      <c r="A725" s="201" t="str">
        <f t="shared" ca="1" si="857"/>
        <v>a1655000001juG6AAI</v>
      </c>
      <c r="B725" s="613">
        <v>3</v>
      </c>
      <c r="C725" s="615" t="str">
        <f>IFERROR(VLOOKUP(B725,'Coverage Indicators - Section D'!$A$9:$AP$70,42,FALSE),"")</f>
        <v/>
      </c>
      <c r="D725" s="617" t="str">
        <f>M725</f>
        <v/>
      </c>
      <c r="E725" s="617" t="str">
        <f>N725</f>
        <v/>
      </c>
      <c r="F725" s="396"/>
      <c r="G725" s="619" t="str">
        <f ca="1">IF(OR(INDIRECT("'update Helper'!E"&amp;Q725)="",F725&lt;&gt;0,F726&lt;&gt;0),IF(IFERROR((F725/F726),"")="","",(F725/F726)),INDIRECT("'update Helper'!E"&amp;Q725)/100)</f>
        <v/>
      </c>
      <c r="H725" s="621"/>
      <c r="I725" s="623"/>
      <c r="J725" s="625"/>
      <c r="K725" s="201">
        <f>IF(AND(EXACT(C725,C723),C723&lt;&gt;0),K723+1,0)</f>
        <v>52</v>
      </c>
      <c r="L725" s="201" t="str">
        <f t="shared" ref="L725" si="895">IF(C725&lt;&gt;"",C725&amp;"-"&amp;K725,"")</f>
        <v/>
      </c>
      <c r="M725" s="201" t="str">
        <f t="array" ref="M725">IFERROR(IF(INDEX('Disaggregation Records'!$E$155:$E$385,MATCH(RIGHT(L725,255),RIGHT('Disaggregation Records'!$D$155:$D$385,255),0))="","",INDEX('Disaggregation Records'!$E$155:$E$385,MATCH(RIGHT(L725,255),RIGHT('Disaggregation Records'!$D$155:$D$385,255),0))),"")</f>
        <v/>
      </c>
      <c r="N725" s="201" t="str">
        <f t="array" ref="N725">IFERROR(IF(INDEX('Disaggregation Records'!$F$155:$F$385,MATCH(RIGHT(L725,255),RIGHT('Disaggregation Records'!$D$155:$D$385,255),0))="","",INDEX('Disaggregation Records'!$F$155:$F$385,MATCH(RIGHT(L725,255),RIGHT('Disaggregation Records'!$D$155:$D$385,255),0))),"")</f>
        <v/>
      </c>
      <c r="O725" s="201" t="str">
        <f t="array" ref="O725">IFERROR(IF(INDEX('Disaggregation Records'!$H$155:$H$385,MATCH(RIGHT(L725,255),RIGHT('Disaggregation Records'!$D$155:$D$385,255),0))="","",INDEX('Disaggregation Records'!$H$155:$H$385,MATCH(RIGHT(L725,255),RIGHT('Disaggregation Records'!$D$155:$D$385,255),0))),"")</f>
        <v/>
      </c>
      <c r="P725" s="253"/>
      <c r="Q725" s="253">
        <f t="shared" ref="Q725" si="896">Q723+1</f>
        <v>1757</v>
      </c>
    </row>
    <row r="726" spans="1:17" ht="20.149999999999999" customHeight="1" x14ac:dyDescent="0.35">
      <c r="A726" s="201"/>
      <c r="B726" s="614"/>
      <c r="C726" s="616"/>
      <c r="D726" s="618"/>
      <c r="E726" s="618"/>
      <c r="F726" s="307"/>
      <c r="G726" s="620"/>
      <c r="H726" s="622"/>
      <c r="I726" s="624"/>
      <c r="J726" s="626"/>
      <c r="K726" s="253"/>
      <c r="L726" s="201"/>
      <c r="M726" s="253"/>
      <c r="N726" s="201"/>
      <c r="O726" s="201"/>
      <c r="P726" s="253"/>
      <c r="Q726" s="253"/>
    </row>
    <row r="727" spans="1:17" ht="20.149999999999999" customHeight="1" x14ac:dyDescent="0.35">
      <c r="A727" s="201" t="str">
        <f t="shared" ca="1" si="860"/>
        <v>a1655000001juG7AAI</v>
      </c>
      <c r="B727" s="613">
        <v>3</v>
      </c>
      <c r="C727" s="615" t="str">
        <f>IFERROR(VLOOKUP(B727,'Coverage Indicators - Section D'!$A$9:$AP$70,42,FALSE),"")</f>
        <v/>
      </c>
      <c r="D727" s="617" t="str">
        <f>M727</f>
        <v/>
      </c>
      <c r="E727" s="617" t="str">
        <f>N727</f>
        <v/>
      </c>
      <c r="F727" s="396"/>
      <c r="G727" s="619" t="str">
        <f ca="1">IF(OR(INDIRECT("'update Helper'!E"&amp;Q727)="",F727&lt;&gt;0,F728&lt;&gt;0),IF(IFERROR((F727/F728),"")="","",(F727/F728)),INDIRECT("'update Helper'!E"&amp;Q727)/100)</f>
        <v/>
      </c>
      <c r="H727" s="621"/>
      <c r="I727" s="623"/>
      <c r="J727" s="625"/>
      <c r="K727" s="201">
        <f>IF(AND(EXACT(C727,C725),C725&lt;&gt;0),K725+1,0)</f>
        <v>53</v>
      </c>
      <c r="L727" s="201" t="str">
        <f t="shared" ref="L727" si="897">IF(C727&lt;&gt;"",C727&amp;"-"&amp;K727,"")</f>
        <v/>
      </c>
      <c r="M727" s="201" t="str">
        <f t="array" ref="M727">IFERROR(IF(INDEX('Disaggregation Records'!$E$155:$E$385,MATCH(RIGHT(L727,255),RIGHT('Disaggregation Records'!$D$155:$D$385,255),0))="","",INDEX('Disaggregation Records'!$E$155:$E$385,MATCH(RIGHT(L727,255),RIGHT('Disaggregation Records'!$D$155:$D$385,255),0))),"")</f>
        <v/>
      </c>
      <c r="N727" s="201" t="str">
        <f t="array" ref="N727">IFERROR(IF(INDEX('Disaggregation Records'!$F$155:$F$385,MATCH(RIGHT(L727,255),RIGHT('Disaggregation Records'!$D$155:$D$385,255),0))="","",INDEX('Disaggregation Records'!$F$155:$F$385,MATCH(RIGHT(L727,255),RIGHT('Disaggregation Records'!$D$155:$D$385,255),0))),"")</f>
        <v/>
      </c>
      <c r="O727" s="201" t="str">
        <f t="array" ref="O727">IFERROR(IF(INDEX('Disaggregation Records'!$H$155:$H$385,MATCH(RIGHT(L727,255),RIGHT('Disaggregation Records'!$D$155:$D$385,255),0))="","",INDEX('Disaggregation Records'!$H$155:$H$385,MATCH(RIGHT(L727,255),RIGHT('Disaggregation Records'!$D$155:$D$385,255),0))),"")</f>
        <v/>
      </c>
      <c r="P727" s="253"/>
      <c r="Q727" s="253">
        <f t="shared" ref="Q727" si="898">Q725+1</f>
        <v>1758</v>
      </c>
    </row>
    <row r="728" spans="1:17" ht="20.149999999999999" customHeight="1" x14ac:dyDescent="0.35">
      <c r="B728" s="614"/>
      <c r="C728" s="616"/>
      <c r="D728" s="618"/>
      <c r="E728" s="618"/>
      <c r="F728" s="307"/>
      <c r="G728" s="620"/>
      <c r="H728" s="622"/>
      <c r="I728" s="624"/>
      <c r="J728" s="626"/>
      <c r="K728" s="253"/>
      <c r="L728" s="201"/>
      <c r="M728" s="253"/>
      <c r="N728" s="201"/>
      <c r="O728" s="201"/>
      <c r="P728" s="253"/>
      <c r="Q728" s="253"/>
    </row>
    <row r="729" spans="1:17" ht="20.149999999999999" customHeight="1" x14ac:dyDescent="0.35">
      <c r="A729" s="201" t="str">
        <f t="shared" ca="1" si="857"/>
        <v>a1655000001juG8AAI</v>
      </c>
      <c r="B729" s="613">
        <v>3</v>
      </c>
      <c r="C729" s="615" t="str">
        <f>IFERROR(VLOOKUP(B729,'Coverage Indicators - Section D'!$A$9:$AP$70,42,FALSE),"")</f>
        <v/>
      </c>
      <c r="D729" s="617" t="str">
        <f>M729</f>
        <v/>
      </c>
      <c r="E729" s="617" t="str">
        <f>N729</f>
        <v/>
      </c>
      <c r="F729" s="396"/>
      <c r="G729" s="619" t="str">
        <f ca="1">IF(OR(INDIRECT("'update Helper'!E"&amp;Q729)="",F729&lt;&gt;0,F730&lt;&gt;0),IF(IFERROR((F729/F730),"")="","",(F729/F730)),INDIRECT("'update Helper'!E"&amp;Q729)/100)</f>
        <v/>
      </c>
      <c r="H729" s="621"/>
      <c r="I729" s="623"/>
      <c r="J729" s="625"/>
      <c r="K729" s="201">
        <f>IF(AND(EXACT(C729,C727),C727&lt;&gt;0),K727+1,0)</f>
        <v>54</v>
      </c>
      <c r="L729" s="201" t="str">
        <f t="shared" ref="L729" si="899">IF(C729&lt;&gt;"",C729&amp;"-"&amp;K729,"")</f>
        <v/>
      </c>
      <c r="M729" s="201" t="str">
        <f t="array" ref="M729">IFERROR(IF(INDEX('Disaggregation Records'!$E$155:$E$385,MATCH(RIGHT(L729,255),RIGHT('Disaggregation Records'!$D$155:$D$385,255),0))="","",INDEX('Disaggregation Records'!$E$155:$E$385,MATCH(RIGHT(L729,255),RIGHT('Disaggregation Records'!$D$155:$D$385,255),0))),"")</f>
        <v/>
      </c>
      <c r="N729" s="201" t="str">
        <f t="array" ref="N729">IFERROR(IF(INDEX('Disaggregation Records'!$F$155:$F$385,MATCH(RIGHT(L729,255),RIGHT('Disaggregation Records'!$D$155:$D$385,255),0))="","",INDEX('Disaggregation Records'!$F$155:$F$385,MATCH(RIGHT(L729,255),RIGHT('Disaggregation Records'!$D$155:$D$385,255),0))),"")</f>
        <v/>
      </c>
      <c r="O729" s="201" t="str">
        <f t="array" ref="O729">IFERROR(IF(INDEX('Disaggregation Records'!$H$155:$H$385,MATCH(RIGHT(L729,255),RIGHT('Disaggregation Records'!$D$155:$D$385,255),0))="","",INDEX('Disaggregation Records'!$H$155:$H$385,MATCH(RIGHT(L729,255),RIGHT('Disaggregation Records'!$D$155:$D$385,255),0))),"")</f>
        <v/>
      </c>
      <c r="P729" s="253"/>
      <c r="Q729" s="253">
        <f t="shared" ref="Q729" si="900">Q727+1</f>
        <v>1759</v>
      </c>
    </row>
    <row r="730" spans="1:17" ht="20.149999999999999" customHeight="1" x14ac:dyDescent="0.35">
      <c r="A730" s="201"/>
      <c r="B730" s="614"/>
      <c r="C730" s="616"/>
      <c r="D730" s="618"/>
      <c r="E730" s="618"/>
      <c r="F730" s="307"/>
      <c r="G730" s="620"/>
      <c r="H730" s="622"/>
      <c r="I730" s="624"/>
      <c r="J730" s="626"/>
      <c r="K730" s="253"/>
      <c r="L730" s="201"/>
      <c r="M730" s="253"/>
      <c r="N730" s="201"/>
      <c r="O730" s="201"/>
      <c r="P730" s="253"/>
      <c r="Q730" s="253"/>
    </row>
    <row r="731" spans="1:17" ht="20.149999999999999" customHeight="1" x14ac:dyDescent="0.35">
      <c r="A731" s="201" t="str">
        <f t="shared" ca="1" si="860"/>
        <v>a1655000001juG9AAI</v>
      </c>
      <c r="B731" s="613">
        <v>3</v>
      </c>
      <c r="C731" s="615" t="str">
        <f>IFERROR(VLOOKUP(B731,'Coverage Indicators - Section D'!$A$9:$AP$70,42,FALSE),"")</f>
        <v/>
      </c>
      <c r="D731" s="617" t="str">
        <f>M731</f>
        <v/>
      </c>
      <c r="E731" s="617" t="str">
        <f>N731</f>
        <v/>
      </c>
      <c r="F731" s="396"/>
      <c r="G731" s="619" t="str">
        <f ca="1">IF(OR(INDIRECT("'update Helper'!E"&amp;Q731)="",F731&lt;&gt;0,F732&lt;&gt;0),IF(IFERROR((F731/F732),"")="","",(F731/F732)),INDIRECT("'update Helper'!E"&amp;Q731)/100)</f>
        <v/>
      </c>
      <c r="H731" s="621"/>
      <c r="I731" s="623"/>
      <c r="J731" s="625"/>
      <c r="K731" s="201">
        <f>IF(AND(EXACT(C731,C729),C729&lt;&gt;0),K729+1,0)</f>
        <v>55</v>
      </c>
      <c r="L731" s="201" t="str">
        <f t="shared" ref="L731" si="901">IF(C731&lt;&gt;"",C731&amp;"-"&amp;K731,"")</f>
        <v/>
      </c>
      <c r="M731" s="201" t="str">
        <f t="array" ref="M731">IFERROR(IF(INDEX('Disaggregation Records'!$E$155:$E$385,MATCH(RIGHT(L731,255),RIGHT('Disaggregation Records'!$D$155:$D$385,255),0))="","",INDEX('Disaggregation Records'!$E$155:$E$385,MATCH(RIGHT(L731,255),RIGHT('Disaggregation Records'!$D$155:$D$385,255),0))),"")</f>
        <v/>
      </c>
      <c r="N731" s="201" t="str">
        <f t="array" ref="N731">IFERROR(IF(INDEX('Disaggregation Records'!$F$155:$F$385,MATCH(RIGHT(L731,255),RIGHT('Disaggregation Records'!$D$155:$D$385,255),0))="","",INDEX('Disaggregation Records'!$F$155:$F$385,MATCH(RIGHT(L731,255),RIGHT('Disaggregation Records'!$D$155:$D$385,255),0))),"")</f>
        <v/>
      </c>
      <c r="O731" s="201" t="str">
        <f t="array" ref="O731">IFERROR(IF(INDEX('Disaggregation Records'!$H$155:$H$385,MATCH(RIGHT(L731,255),RIGHT('Disaggregation Records'!$D$155:$D$385,255),0))="","",INDEX('Disaggregation Records'!$H$155:$H$385,MATCH(RIGHT(L731,255),RIGHT('Disaggregation Records'!$D$155:$D$385,255),0))),"")</f>
        <v/>
      </c>
      <c r="P731" s="201"/>
      <c r="Q731" s="253">
        <f t="shared" ref="Q731" si="902">Q729+1</f>
        <v>1760</v>
      </c>
    </row>
    <row r="732" spans="1:17" ht="20.149999999999999" customHeight="1" x14ac:dyDescent="0.35">
      <c r="B732" s="614"/>
      <c r="C732" s="616"/>
      <c r="D732" s="618"/>
      <c r="E732" s="618"/>
      <c r="F732" s="307"/>
      <c r="G732" s="620"/>
      <c r="H732" s="622"/>
      <c r="I732" s="624"/>
      <c r="J732" s="626"/>
      <c r="K732" s="201"/>
      <c r="L732" s="201"/>
      <c r="M732" s="201"/>
      <c r="N732" s="201"/>
      <c r="O732" s="201"/>
      <c r="P732" s="201"/>
      <c r="Q732" s="253"/>
    </row>
    <row r="733" spans="1:17" ht="20.149999999999999" customHeight="1" x14ac:dyDescent="0.35">
      <c r="A733" s="201" t="str">
        <f t="shared" ca="1" si="857"/>
        <v>a1655000001juGAAAY</v>
      </c>
      <c r="B733" s="613">
        <v>3</v>
      </c>
      <c r="C733" s="615" t="str">
        <f>IFERROR(VLOOKUP(B733,'Coverage Indicators - Section D'!$A$9:$AP$70,42,FALSE),"")</f>
        <v/>
      </c>
      <c r="D733" s="617" t="str">
        <f>M733</f>
        <v/>
      </c>
      <c r="E733" s="617" t="str">
        <f>N733</f>
        <v/>
      </c>
      <c r="F733" s="396"/>
      <c r="G733" s="619" t="str">
        <f ca="1">IF(OR(INDIRECT("'update Helper'!E"&amp;Q733)="",F733&lt;&gt;0,F734&lt;&gt;0),IF(IFERROR((F733/F734),"")="","",(F733/F734)),INDIRECT("'update Helper'!E"&amp;Q733)/100)</f>
        <v/>
      </c>
      <c r="H733" s="621"/>
      <c r="I733" s="623"/>
      <c r="J733" s="625"/>
      <c r="K733" s="201">
        <f>IF(AND(EXACT(C733,C731),C731&lt;&gt;0),K731+1,0)</f>
        <v>56</v>
      </c>
      <c r="L733" s="201" t="str">
        <f t="shared" ref="L733" si="903">IF(C733&lt;&gt;"",C733&amp;"-"&amp;K733,"")</f>
        <v/>
      </c>
      <c r="M733" s="201" t="str">
        <f t="array" ref="M733">IFERROR(IF(INDEX('Disaggregation Records'!$E$155:$E$385,MATCH(RIGHT(L733,255),RIGHT('Disaggregation Records'!$D$155:$D$385,255),0))="","",INDEX('Disaggregation Records'!$E$155:$E$385,MATCH(RIGHT(L733,255),RIGHT('Disaggregation Records'!$D$155:$D$385,255),0))),"")</f>
        <v/>
      </c>
      <c r="N733" s="201" t="str">
        <f t="array" ref="N733">IFERROR(IF(INDEX('Disaggregation Records'!$F$155:$F$385,MATCH(RIGHT(L733,255),RIGHT('Disaggregation Records'!$D$155:$D$385,255),0))="","",INDEX('Disaggregation Records'!$F$155:$F$385,MATCH(RIGHT(L733,255),RIGHT('Disaggregation Records'!$D$155:$D$385,255),0))),"")</f>
        <v/>
      </c>
      <c r="O733" s="201" t="str">
        <f t="array" ref="O733">IFERROR(IF(INDEX('Disaggregation Records'!$H$155:$H$385,MATCH(RIGHT(L733,255),RIGHT('Disaggregation Records'!$D$155:$D$385,255),0))="","",INDEX('Disaggregation Records'!$H$155:$H$385,MATCH(RIGHT(L733,255),RIGHT('Disaggregation Records'!$D$155:$D$385,255),0))),"")</f>
        <v/>
      </c>
      <c r="P733" s="201"/>
      <c r="Q733" s="253">
        <f t="shared" ref="Q733" si="904">Q731+1</f>
        <v>1761</v>
      </c>
    </row>
    <row r="734" spans="1:17" ht="20.149999999999999" customHeight="1" x14ac:dyDescent="0.35">
      <c r="A734" s="201"/>
      <c r="B734" s="614"/>
      <c r="C734" s="616"/>
      <c r="D734" s="618"/>
      <c r="E734" s="618"/>
      <c r="F734" s="307"/>
      <c r="G734" s="620"/>
      <c r="H734" s="622"/>
      <c r="I734" s="624"/>
      <c r="J734" s="626"/>
      <c r="K734" s="201"/>
      <c r="L734" s="201"/>
      <c r="M734" s="201"/>
      <c r="N734" s="201"/>
      <c r="O734" s="201"/>
      <c r="P734" s="201"/>
      <c r="Q734" s="253"/>
    </row>
    <row r="735" spans="1:17" ht="20.149999999999999" customHeight="1" x14ac:dyDescent="0.35">
      <c r="A735" s="201" t="str">
        <f t="shared" ca="1" si="860"/>
        <v>a1655000001juGBAAY</v>
      </c>
      <c r="B735" s="613">
        <v>3</v>
      </c>
      <c r="C735" s="615" t="str">
        <f>IFERROR(VLOOKUP(B735,'Coverage Indicators - Section D'!$A$9:$AP$70,42,FALSE),"")</f>
        <v/>
      </c>
      <c r="D735" s="617" t="str">
        <f>M735</f>
        <v/>
      </c>
      <c r="E735" s="617" t="str">
        <f>N735</f>
        <v/>
      </c>
      <c r="F735" s="396"/>
      <c r="G735" s="619" t="str">
        <f ca="1">IF(OR(INDIRECT("'update Helper'!E"&amp;Q735)="",F735&lt;&gt;0,F736&lt;&gt;0),IF(IFERROR((F735/F736),"")="","",(F735/F736)),INDIRECT("'update Helper'!E"&amp;Q735)/100)</f>
        <v/>
      </c>
      <c r="H735" s="621"/>
      <c r="I735" s="623"/>
      <c r="J735" s="625"/>
      <c r="K735" s="201">
        <f>IF(AND(EXACT(C735,C733),C733&lt;&gt;0),K733+1,0)</f>
        <v>57</v>
      </c>
      <c r="L735" s="201" t="str">
        <f t="shared" ref="L735" si="905">IF(C735&lt;&gt;"",C735&amp;"-"&amp;K735,"")</f>
        <v/>
      </c>
      <c r="M735" s="201" t="str">
        <f t="array" ref="M735">IFERROR(IF(INDEX('Disaggregation Records'!$E$155:$E$385,MATCH(RIGHT(L735,255),RIGHT('Disaggregation Records'!$D$155:$D$385,255),0))="","",INDEX('Disaggregation Records'!$E$155:$E$385,MATCH(RIGHT(L735,255),RIGHT('Disaggregation Records'!$D$155:$D$385,255),0))),"")</f>
        <v/>
      </c>
      <c r="N735" s="201" t="str">
        <f t="array" ref="N735">IFERROR(IF(INDEX('Disaggregation Records'!$F$155:$F$385,MATCH(RIGHT(L735,255),RIGHT('Disaggregation Records'!$D$155:$D$385,255),0))="","",INDEX('Disaggregation Records'!$F$155:$F$385,MATCH(RIGHT(L735,255),RIGHT('Disaggregation Records'!$D$155:$D$385,255),0))),"")</f>
        <v/>
      </c>
      <c r="O735" s="201" t="str">
        <f t="array" ref="O735">IFERROR(IF(INDEX('Disaggregation Records'!$H$155:$H$385,MATCH(RIGHT(L735,255),RIGHT('Disaggregation Records'!$D$155:$D$385,255),0))="","",INDEX('Disaggregation Records'!$H$155:$H$385,MATCH(RIGHT(L735,255),RIGHT('Disaggregation Records'!$D$155:$D$385,255),0))),"")</f>
        <v/>
      </c>
      <c r="P735" s="253"/>
      <c r="Q735" s="253">
        <f t="shared" ref="Q735" si="906">Q733+1</f>
        <v>1762</v>
      </c>
    </row>
    <row r="736" spans="1:17" ht="20.149999999999999" customHeight="1" x14ac:dyDescent="0.35">
      <c r="B736" s="614"/>
      <c r="C736" s="616"/>
      <c r="D736" s="618"/>
      <c r="E736" s="618"/>
      <c r="F736" s="307"/>
      <c r="G736" s="620"/>
      <c r="H736" s="622"/>
      <c r="I736" s="624"/>
      <c r="J736" s="626"/>
      <c r="K736" s="253"/>
      <c r="L736" s="201"/>
      <c r="M736" s="253"/>
      <c r="N736" s="201"/>
      <c r="O736" s="201"/>
      <c r="P736" s="253"/>
      <c r="Q736" s="253"/>
    </row>
    <row r="737" spans="1:17" ht="20.149999999999999" customHeight="1" x14ac:dyDescent="0.35">
      <c r="A737" s="201" t="str">
        <f t="shared" ca="1" si="857"/>
        <v>a1655000001juGCAAY</v>
      </c>
      <c r="B737" s="613">
        <v>3</v>
      </c>
      <c r="C737" s="615" t="str">
        <f>IFERROR(VLOOKUP(B737,'Coverage Indicators - Section D'!$A$9:$AP$70,42,FALSE),"")</f>
        <v/>
      </c>
      <c r="D737" s="617" t="str">
        <f>M737</f>
        <v/>
      </c>
      <c r="E737" s="617" t="str">
        <f>N737</f>
        <v/>
      </c>
      <c r="F737" s="396"/>
      <c r="G737" s="619" t="str">
        <f ca="1">IF(OR(INDIRECT("'update Helper'!E"&amp;Q737)="",F737&lt;&gt;0,F738&lt;&gt;0),IF(IFERROR((F737/F738),"")="","",(F737/F738)),INDIRECT("'update Helper'!E"&amp;Q737)/100)</f>
        <v/>
      </c>
      <c r="H737" s="621"/>
      <c r="I737" s="623"/>
      <c r="J737" s="625"/>
      <c r="K737" s="201">
        <f>IF(AND(EXACT(C737,C735),C735&lt;&gt;0),K735+1,0)</f>
        <v>58</v>
      </c>
      <c r="L737" s="201" t="str">
        <f t="shared" ref="L737" si="907">IF(C737&lt;&gt;"",C737&amp;"-"&amp;K737,"")</f>
        <v/>
      </c>
      <c r="M737" s="201" t="str">
        <f t="array" ref="M737">IFERROR(IF(INDEX('Disaggregation Records'!$E$155:$E$385,MATCH(RIGHT(L737,255),RIGHT('Disaggregation Records'!$D$155:$D$385,255),0))="","",INDEX('Disaggregation Records'!$E$155:$E$385,MATCH(RIGHT(L737,255),RIGHT('Disaggregation Records'!$D$155:$D$385,255),0))),"")</f>
        <v/>
      </c>
      <c r="N737" s="201" t="str">
        <f t="array" ref="N737">IFERROR(IF(INDEX('Disaggregation Records'!$F$155:$F$385,MATCH(RIGHT(L737,255),RIGHT('Disaggregation Records'!$D$155:$D$385,255),0))="","",INDEX('Disaggregation Records'!$F$155:$F$385,MATCH(RIGHT(L737,255),RIGHT('Disaggregation Records'!$D$155:$D$385,255),0))),"")</f>
        <v/>
      </c>
      <c r="O737" s="201" t="str">
        <f t="array" ref="O737">IFERROR(IF(INDEX('Disaggregation Records'!$H$155:$H$385,MATCH(RIGHT(L737,255),RIGHT('Disaggregation Records'!$D$155:$D$385,255),0))="","",INDEX('Disaggregation Records'!$H$155:$H$385,MATCH(RIGHT(L737,255),RIGHT('Disaggregation Records'!$D$155:$D$385,255),0))),"")</f>
        <v/>
      </c>
      <c r="P737" s="253"/>
      <c r="Q737" s="253">
        <f t="shared" ref="Q737" si="908">Q735+1</f>
        <v>1763</v>
      </c>
    </row>
    <row r="738" spans="1:17" ht="20.149999999999999" customHeight="1" x14ac:dyDescent="0.35">
      <c r="A738" s="201"/>
      <c r="B738" s="614"/>
      <c r="C738" s="616"/>
      <c r="D738" s="618"/>
      <c r="E738" s="618"/>
      <c r="F738" s="307"/>
      <c r="G738" s="620"/>
      <c r="H738" s="622"/>
      <c r="I738" s="624"/>
      <c r="J738" s="626"/>
      <c r="K738" s="253"/>
      <c r="L738" s="201"/>
      <c r="M738" s="253"/>
      <c r="N738" s="201"/>
      <c r="O738" s="201"/>
      <c r="P738" s="253"/>
      <c r="Q738" s="253"/>
    </row>
    <row r="739" spans="1:17" ht="20.149999999999999" customHeight="1" x14ac:dyDescent="0.35">
      <c r="A739" s="201" t="str">
        <f t="shared" ca="1" si="860"/>
        <v>a1655000001juGDAAY</v>
      </c>
      <c r="B739" s="613">
        <v>3</v>
      </c>
      <c r="C739" s="615" t="str">
        <f>IFERROR(VLOOKUP(B739,'Coverage Indicators - Section D'!$A$9:$AP$70,42,FALSE),"")</f>
        <v/>
      </c>
      <c r="D739" s="617" t="str">
        <f>M739</f>
        <v/>
      </c>
      <c r="E739" s="617" t="str">
        <f>N739</f>
        <v/>
      </c>
      <c r="F739" s="396"/>
      <c r="G739" s="619" t="str">
        <f ca="1">IF(OR(INDIRECT("'update Helper'!E"&amp;Q739)="",F739&lt;&gt;0,F740&lt;&gt;0),IF(IFERROR((F739/F740),"")="","",(F739/F740)),INDIRECT("'update Helper'!E"&amp;Q739)/100)</f>
        <v/>
      </c>
      <c r="H739" s="621"/>
      <c r="I739" s="623"/>
      <c r="J739" s="625"/>
      <c r="K739" s="201">
        <f>IF(AND(EXACT(C739,C737),C737&lt;&gt;0),K737+1,0)</f>
        <v>59</v>
      </c>
      <c r="L739" s="201" t="str">
        <f t="shared" ref="L739" si="909">IF(C739&lt;&gt;"",C739&amp;"-"&amp;K739,"")</f>
        <v/>
      </c>
      <c r="M739" s="201" t="str">
        <f t="array" ref="M739">IFERROR(IF(INDEX('Disaggregation Records'!$E$155:$E$385,MATCH(RIGHT(L739,255),RIGHT('Disaggregation Records'!$D$155:$D$385,255),0))="","",INDEX('Disaggregation Records'!$E$155:$E$385,MATCH(RIGHT(L739,255),RIGHT('Disaggregation Records'!$D$155:$D$385,255),0))),"")</f>
        <v/>
      </c>
      <c r="N739" s="201" t="str">
        <f t="array" ref="N739">IFERROR(IF(INDEX('Disaggregation Records'!$F$155:$F$385,MATCH(RIGHT(L739,255),RIGHT('Disaggregation Records'!$D$155:$D$385,255),0))="","",INDEX('Disaggregation Records'!$F$155:$F$385,MATCH(RIGHT(L739,255),RIGHT('Disaggregation Records'!$D$155:$D$385,255),0))),"")</f>
        <v/>
      </c>
      <c r="O739" s="201" t="str">
        <f t="array" ref="O739">IFERROR(IF(INDEX('Disaggregation Records'!$H$155:$H$385,MATCH(RIGHT(L739,255),RIGHT('Disaggregation Records'!$D$155:$D$385,255),0))="","",INDEX('Disaggregation Records'!$H$155:$H$385,MATCH(RIGHT(L739,255),RIGHT('Disaggregation Records'!$D$155:$D$385,255),0))),"")</f>
        <v/>
      </c>
      <c r="P739" s="253"/>
      <c r="Q739" s="253">
        <f t="shared" ref="Q739" si="910">Q737+1</f>
        <v>1764</v>
      </c>
    </row>
    <row r="740" spans="1:17" ht="20.149999999999999" customHeight="1" x14ac:dyDescent="0.35">
      <c r="B740" s="614"/>
      <c r="C740" s="616"/>
      <c r="D740" s="618"/>
      <c r="E740" s="618"/>
      <c r="F740" s="307"/>
      <c r="G740" s="620"/>
      <c r="H740" s="622"/>
      <c r="I740" s="624"/>
      <c r="J740" s="626"/>
      <c r="K740" s="253"/>
      <c r="L740" s="201"/>
      <c r="M740" s="253"/>
      <c r="N740" s="201"/>
      <c r="O740" s="201"/>
      <c r="P740" s="253"/>
      <c r="Q740" s="253"/>
    </row>
    <row r="741" spans="1:17" ht="20.149999999999999" customHeight="1" x14ac:dyDescent="0.35">
      <c r="A741" s="201" t="str">
        <f t="shared" ca="1" si="857"/>
        <v>a1655000001juGEAAY</v>
      </c>
      <c r="B741" s="613">
        <v>4</v>
      </c>
      <c r="C741" s="615" t="str">
        <f>IFERROR(VLOOKUP(B741,'Coverage Indicators - Section D'!$A$9:$AP$70,42,FALSE),"")</f>
        <v/>
      </c>
      <c r="D741" s="617" t="str">
        <f>M741</f>
        <v/>
      </c>
      <c r="E741" s="617" t="str">
        <f>N741</f>
        <v/>
      </c>
      <c r="F741" s="396"/>
      <c r="G741" s="619" t="str">
        <f ca="1">IF(OR(INDIRECT("'update Helper'!E"&amp;Q741)="",F741&lt;&gt;0,F742&lt;&gt;0),IF(IFERROR((F741/F742),"")="","",(F741/F742)),INDIRECT("'update Helper'!E"&amp;Q741)/100)</f>
        <v/>
      </c>
      <c r="H741" s="621"/>
      <c r="I741" s="623"/>
      <c r="J741" s="625"/>
      <c r="K741" s="201">
        <f>IF(AND(EXACT(C741,C739),C739&lt;&gt;0),K739+1,0)</f>
        <v>60</v>
      </c>
      <c r="L741" s="201" t="str">
        <f t="shared" ref="L741" si="911">IF(C741&lt;&gt;"",C741&amp;"-"&amp;K741,"")</f>
        <v/>
      </c>
      <c r="M741" s="201" t="str">
        <f t="array" ref="M741">IFERROR(IF(INDEX('Disaggregation Records'!$E$155:$E$385,MATCH(RIGHT(L741,255),RIGHT('Disaggregation Records'!$D$155:$D$385,255),0))="","",INDEX('Disaggregation Records'!$E$155:$E$385,MATCH(RIGHT(L741,255),RIGHT('Disaggregation Records'!$D$155:$D$385,255),0))),"")</f>
        <v/>
      </c>
      <c r="N741" s="201" t="str">
        <f t="array" ref="N741">IFERROR(IF(INDEX('Disaggregation Records'!$F$155:$F$385,MATCH(RIGHT(L741,255),RIGHT('Disaggregation Records'!$D$155:$D$385,255),0))="","",INDEX('Disaggregation Records'!$F$155:$F$385,MATCH(RIGHT(L741,255),RIGHT('Disaggregation Records'!$D$155:$D$385,255),0))),"")</f>
        <v/>
      </c>
      <c r="O741" s="201" t="str">
        <f t="array" ref="O741">IFERROR(IF(INDEX('Disaggregation Records'!$H$155:$H$385,MATCH(RIGHT(L741,255),RIGHT('Disaggregation Records'!$D$155:$D$385,255),0))="","",INDEX('Disaggregation Records'!$H$155:$H$385,MATCH(RIGHT(L741,255),RIGHT('Disaggregation Records'!$D$155:$D$385,255),0))),"")</f>
        <v/>
      </c>
      <c r="P741" s="201"/>
      <c r="Q741" s="253">
        <f t="shared" ref="Q741" si="912">Q739+1</f>
        <v>1765</v>
      </c>
    </row>
    <row r="742" spans="1:17" ht="20.149999999999999" customHeight="1" x14ac:dyDescent="0.35">
      <c r="A742" s="201"/>
      <c r="B742" s="614"/>
      <c r="C742" s="616"/>
      <c r="D742" s="618"/>
      <c r="E742" s="618"/>
      <c r="F742" s="307"/>
      <c r="G742" s="620"/>
      <c r="H742" s="622"/>
      <c r="I742" s="624"/>
      <c r="J742" s="626"/>
      <c r="K742" s="201"/>
      <c r="L742" s="201"/>
      <c r="M742" s="201"/>
      <c r="N742" s="201"/>
      <c r="O742" s="201"/>
      <c r="P742" s="201"/>
      <c r="Q742" s="253"/>
    </row>
    <row r="743" spans="1:17" ht="20.149999999999999" customHeight="1" x14ac:dyDescent="0.35">
      <c r="A743" s="201" t="str">
        <f t="shared" ca="1" si="860"/>
        <v>a1655000001juGFAAY</v>
      </c>
      <c r="B743" s="613">
        <v>4</v>
      </c>
      <c r="C743" s="615" t="str">
        <f>IFERROR(VLOOKUP(B743,'Coverage Indicators - Section D'!$A$9:$AP$70,42,FALSE),"")</f>
        <v/>
      </c>
      <c r="D743" s="617" t="str">
        <f>M743</f>
        <v/>
      </c>
      <c r="E743" s="617" t="str">
        <f>N743</f>
        <v/>
      </c>
      <c r="F743" s="396"/>
      <c r="G743" s="619" t="str">
        <f ca="1">IF(OR(INDIRECT("'update Helper'!E"&amp;Q743)="",F743&lt;&gt;0,F744&lt;&gt;0),IF(IFERROR((F743/F744),"")="","",(F743/F744)),INDIRECT("'update Helper'!E"&amp;Q743)/100)</f>
        <v/>
      </c>
      <c r="H743" s="621"/>
      <c r="I743" s="623"/>
      <c r="J743" s="625"/>
      <c r="K743" s="201">
        <f>IF(AND(EXACT(C743,C741),C741&lt;&gt;0),K741+1,0)</f>
        <v>61</v>
      </c>
      <c r="L743" s="201" t="str">
        <f t="shared" ref="L743" si="913">IF(C743&lt;&gt;"",C743&amp;"-"&amp;K743,"")</f>
        <v/>
      </c>
      <c r="M743" s="201" t="str">
        <f t="array" ref="M743">IFERROR(IF(INDEX('Disaggregation Records'!$E$155:$E$385,MATCH(RIGHT(L743,255),RIGHT('Disaggregation Records'!$D$155:$D$385,255),0))="","",INDEX('Disaggregation Records'!$E$155:$E$385,MATCH(RIGHT(L743,255),RIGHT('Disaggregation Records'!$D$155:$D$385,255),0))),"")</f>
        <v/>
      </c>
      <c r="N743" s="201" t="str">
        <f t="array" ref="N743">IFERROR(IF(INDEX('Disaggregation Records'!$F$155:$F$385,MATCH(RIGHT(L743,255),RIGHT('Disaggregation Records'!$D$155:$D$385,255),0))="","",INDEX('Disaggregation Records'!$F$155:$F$385,MATCH(RIGHT(L743,255),RIGHT('Disaggregation Records'!$D$155:$D$385,255),0))),"")</f>
        <v/>
      </c>
      <c r="O743" s="201" t="str">
        <f t="array" ref="O743">IFERROR(IF(INDEX('Disaggregation Records'!$H$155:$H$385,MATCH(RIGHT(L743,255),RIGHT('Disaggregation Records'!$D$155:$D$385,255),0))="","",INDEX('Disaggregation Records'!$H$155:$H$385,MATCH(RIGHT(L743,255),RIGHT('Disaggregation Records'!$D$155:$D$385,255),0))),"")</f>
        <v/>
      </c>
      <c r="P743" s="201"/>
      <c r="Q743" s="253">
        <f t="shared" ref="Q743" si="914">Q741+1</f>
        <v>1766</v>
      </c>
    </row>
    <row r="744" spans="1:17" ht="20.149999999999999" customHeight="1" x14ac:dyDescent="0.35">
      <c r="B744" s="614"/>
      <c r="C744" s="616"/>
      <c r="D744" s="618"/>
      <c r="E744" s="618"/>
      <c r="F744" s="307"/>
      <c r="G744" s="620"/>
      <c r="H744" s="622"/>
      <c r="I744" s="624"/>
      <c r="J744" s="626"/>
      <c r="K744" s="201"/>
      <c r="L744" s="201"/>
      <c r="M744" s="201"/>
      <c r="N744" s="201"/>
      <c r="O744" s="201"/>
      <c r="P744" s="201"/>
      <c r="Q744" s="253"/>
    </row>
    <row r="745" spans="1:17" ht="20.149999999999999" customHeight="1" x14ac:dyDescent="0.35">
      <c r="A745" s="201" t="str">
        <f t="shared" ca="1" si="857"/>
        <v>a1655000001juGGAAY</v>
      </c>
      <c r="B745" s="613">
        <v>4</v>
      </c>
      <c r="C745" s="615" t="str">
        <f>IFERROR(VLOOKUP(B745,'Coverage Indicators - Section D'!$A$9:$AP$70,42,FALSE),"")</f>
        <v/>
      </c>
      <c r="D745" s="617" t="str">
        <f>M745</f>
        <v/>
      </c>
      <c r="E745" s="617" t="str">
        <f>N745</f>
        <v/>
      </c>
      <c r="F745" s="396"/>
      <c r="G745" s="619" t="str">
        <f ca="1">IF(OR(INDIRECT("'update Helper'!E"&amp;Q745)="",F745&lt;&gt;0,F746&lt;&gt;0),IF(IFERROR((F745/F746),"")="","",(F745/F746)),INDIRECT("'update Helper'!E"&amp;Q745)/100)</f>
        <v/>
      </c>
      <c r="H745" s="621"/>
      <c r="I745" s="623"/>
      <c r="J745" s="625"/>
      <c r="K745" s="201">
        <f>IF(AND(EXACT(C745,C743),C743&lt;&gt;0),K743+1,0)</f>
        <v>62</v>
      </c>
      <c r="L745" s="201" t="str">
        <f t="shared" ref="L745" si="915">IF(C745&lt;&gt;"",C745&amp;"-"&amp;K745,"")</f>
        <v/>
      </c>
      <c r="M745" s="201" t="str">
        <f t="array" ref="M745">IFERROR(IF(INDEX('Disaggregation Records'!$E$155:$E$385,MATCH(RIGHT(L745,255),RIGHT('Disaggregation Records'!$D$155:$D$385,255),0))="","",INDEX('Disaggregation Records'!$E$155:$E$385,MATCH(RIGHT(L745,255),RIGHT('Disaggregation Records'!$D$155:$D$385,255),0))),"")</f>
        <v/>
      </c>
      <c r="N745" s="201" t="str">
        <f t="array" ref="N745">IFERROR(IF(INDEX('Disaggregation Records'!$F$155:$F$385,MATCH(RIGHT(L745,255),RIGHT('Disaggregation Records'!$D$155:$D$385,255),0))="","",INDEX('Disaggregation Records'!$F$155:$F$385,MATCH(RIGHT(L745,255),RIGHT('Disaggregation Records'!$D$155:$D$385,255),0))),"")</f>
        <v/>
      </c>
      <c r="O745" s="201" t="str">
        <f t="array" ref="O745">IFERROR(IF(INDEX('Disaggregation Records'!$H$155:$H$385,MATCH(RIGHT(L745,255),RIGHT('Disaggregation Records'!$D$155:$D$385,255),0))="","",INDEX('Disaggregation Records'!$H$155:$H$385,MATCH(RIGHT(L745,255),RIGHT('Disaggregation Records'!$D$155:$D$385,255),0))),"")</f>
        <v/>
      </c>
      <c r="P745" s="253"/>
      <c r="Q745" s="253">
        <f t="shared" ref="Q745" si="916">Q743+1</f>
        <v>1767</v>
      </c>
    </row>
    <row r="746" spans="1:17" ht="20.149999999999999" customHeight="1" x14ac:dyDescent="0.35">
      <c r="A746" s="201"/>
      <c r="B746" s="614"/>
      <c r="C746" s="616"/>
      <c r="D746" s="618"/>
      <c r="E746" s="618"/>
      <c r="F746" s="307"/>
      <c r="G746" s="620"/>
      <c r="H746" s="622"/>
      <c r="I746" s="624"/>
      <c r="J746" s="626"/>
      <c r="K746" s="253"/>
      <c r="L746" s="201"/>
      <c r="M746" s="253"/>
      <c r="N746" s="201"/>
      <c r="O746" s="201"/>
      <c r="P746" s="253"/>
      <c r="Q746" s="253"/>
    </row>
    <row r="747" spans="1:17" ht="20.149999999999999" customHeight="1" x14ac:dyDescent="0.35">
      <c r="A747" s="201" t="str">
        <f t="shared" ca="1" si="860"/>
        <v>a1655000001juGHAAY</v>
      </c>
      <c r="B747" s="613">
        <v>4</v>
      </c>
      <c r="C747" s="615" t="str">
        <f>IFERROR(VLOOKUP(B747,'Coverage Indicators - Section D'!$A$9:$AP$70,42,FALSE),"")</f>
        <v/>
      </c>
      <c r="D747" s="617" t="str">
        <f>M747</f>
        <v/>
      </c>
      <c r="E747" s="617" t="str">
        <f>N747</f>
        <v/>
      </c>
      <c r="F747" s="396"/>
      <c r="G747" s="619" t="str">
        <f ca="1">IF(OR(INDIRECT("'update Helper'!E"&amp;Q747)="",F747&lt;&gt;0,F748&lt;&gt;0),IF(IFERROR((F747/F748),"")="","",(F747/F748)),INDIRECT("'update Helper'!E"&amp;Q747)/100)</f>
        <v/>
      </c>
      <c r="H747" s="621"/>
      <c r="I747" s="623"/>
      <c r="J747" s="625"/>
      <c r="K747" s="201">
        <f>IF(AND(EXACT(C747,C745),C745&lt;&gt;0),K745+1,0)</f>
        <v>63</v>
      </c>
      <c r="L747" s="201" t="str">
        <f t="shared" ref="L747" si="917">IF(C747&lt;&gt;"",C747&amp;"-"&amp;K747,"")</f>
        <v/>
      </c>
      <c r="M747" s="201" t="str">
        <f t="array" ref="M747">IFERROR(IF(INDEX('Disaggregation Records'!$E$155:$E$385,MATCH(RIGHT(L747,255),RIGHT('Disaggregation Records'!$D$155:$D$385,255),0))="","",INDEX('Disaggregation Records'!$E$155:$E$385,MATCH(RIGHT(L747,255),RIGHT('Disaggregation Records'!$D$155:$D$385,255),0))),"")</f>
        <v/>
      </c>
      <c r="N747" s="201" t="str">
        <f t="array" ref="N747">IFERROR(IF(INDEX('Disaggregation Records'!$F$155:$F$385,MATCH(RIGHT(L747,255),RIGHT('Disaggregation Records'!$D$155:$D$385,255),0))="","",INDEX('Disaggregation Records'!$F$155:$F$385,MATCH(RIGHT(L747,255),RIGHT('Disaggregation Records'!$D$155:$D$385,255),0))),"")</f>
        <v/>
      </c>
      <c r="O747" s="201" t="str">
        <f t="array" ref="O747">IFERROR(IF(INDEX('Disaggregation Records'!$H$155:$H$385,MATCH(RIGHT(L747,255),RIGHT('Disaggregation Records'!$D$155:$D$385,255),0))="","",INDEX('Disaggregation Records'!$H$155:$H$385,MATCH(RIGHT(L747,255),RIGHT('Disaggregation Records'!$D$155:$D$385,255),0))),"")</f>
        <v/>
      </c>
      <c r="P747" s="253"/>
      <c r="Q747" s="253">
        <f t="shared" ref="Q747" si="918">Q745+1</f>
        <v>1768</v>
      </c>
    </row>
    <row r="748" spans="1:17" ht="20.149999999999999" customHeight="1" x14ac:dyDescent="0.35">
      <c r="B748" s="614"/>
      <c r="C748" s="616"/>
      <c r="D748" s="618"/>
      <c r="E748" s="618"/>
      <c r="F748" s="307"/>
      <c r="G748" s="620"/>
      <c r="H748" s="622"/>
      <c r="I748" s="624"/>
      <c r="J748" s="626"/>
      <c r="K748" s="253"/>
      <c r="L748" s="201"/>
      <c r="M748" s="253"/>
      <c r="N748" s="201"/>
      <c r="O748" s="201"/>
      <c r="P748" s="253"/>
      <c r="Q748" s="253"/>
    </row>
    <row r="749" spans="1:17" ht="20.149999999999999" customHeight="1" x14ac:dyDescent="0.35">
      <c r="A749" s="201" t="str">
        <f t="shared" ca="1" si="857"/>
        <v>a1655000001juGIAAY</v>
      </c>
      <c r="B749" s="613">
        <v>4</v>
      </c>
      <c r="C749" s="615" t="str">
        <f>IFERROR(VLOOKUP(B749,'Coverage Indicators - Section D'!$A$9:$AP$70,42,FALSE),"")</f>
        <v/>
      </c>
      <c r="D749" s="617" t="str">
        <f>M749</f>
        <v/>
      </c>
      <c r="E749" s="617" t="str">
        <f>N749</f>
        <v/>
      </c>
      <c r="F749" s="396"/>
      <c r="G749" s="619" t="str">
        <f ca="1">IF(OR(INDIRECT("'update Helper'!E"&amp;Q749)="",F749&lt;&gt;0,F750&lt;&gt;0),IF(IFERROR((F749/F750),"")="","",(F749/F750)),INDIRECT("'update Helper'!E"&amp;Q749)/100)</f>
        <v/>
      </c>
      <c r="H749" s="621"/>
      <c r="I749" s="623"/>
      <c r="J749" s="625"/>
      <c r="K749" s="201">
        <f>IF(AND(EXACT(C749,C747),C747&lt;&gt;0),K747+1,0)</f>
        <v>64</v>
      </c>
      <c r="L749" s="201" t="str">
        <f t="shared" ref="L749" si="919">IF(C749&lt;&gt;"",C749&amp;"-"&amp;K749,"")</f>
        <v/>
      </c>
      <c r="M749" s="201" t="str">
        <f t="array" ref="M749">IFERROR(IF(INDEX('Disaggregation Records'!$E$155:$E$385,MATCH(RIGHT(L749,255),RIGHT('Disaggregation Records'!$D$155:$D$385,255),0))="","",INDEX('Disaggregation Records'!$E$155:$E$385,MATCH(RIGHT(L749,255),RIGHT('Disaggregation Records'!$D$155:$D$385,255),0))),"")</f>
        <v/>
      </c>
      <c r="N749" s="201" t="str">
        <f t="array" ref="N749">IFERROR(IF(INDEX('Disaggregation Records'!$F$155:$F$385,MATCH(RIGHT(L749,255),RIGHT('Disaggregation Records'!$D$155:$D$385,255),0))="","",INDEX('Disaggregation Records'!$F$155:$F$385,MATCH(RIGHT(L749,255),RIGHT('Disaggregation Records'!$D$155:$D$385,255),0))),"")</f>
        <v/>
      </c>
      <c r="O749" s="201" t="str">
        <f t="array" ref="O749">IFERROR(IF(INDEX('Disaggregation Records'!$H$155:$H$385,MATCH(RIGHT(L749,255),RIGHT('Disaggregation Records'!$D$155:$D$385,255),0))="","",INDEX('Disaggregation Records'!$H$155:$H$385,MATCH(RIGHT(L749,255),RIGHT('Disaggregation Records'!$D$155:$D$385,255),0))),"")</f>
        <v/>
      </c>
      <c r="P749" s="253"/>
      <c r="Q749" s="253">
        <f t="shared" ref="Q749" si="920">Q747+1</f>
        <v>1769</v>
      </c>
    </row>
    <row r="750" spans="1:17" ht="20.149999999999999" customHeight="1" x14ac:dyDescent="0.35">
      <c r="A750" s="201"/>
      <c r="B750" s="614"/>
      <c r="C750" s="616"/>
      <c r="D750" s="618"/>
      <c r="E750" s="618"/>
      <c r="F750" s="307"/>
      <c r="G750" s="620"/>
      <c r="H750" s="622"/>
      <c r="I750" s="624"/>
      <c r="J750" s="626"/>
      <c r="K750" s="253"/>
      <c r="L750" s="201"/>
      <c r="M750" s="253"/>
      <c r="N750" s="201"/>
      <c r="O750" s="201"/>
      <c r="P750" s="253"/>
      <c r="Q750" s="253"/>
    </row>
    <row r="751" spans="1:17" ht="20.149999999999999" customHeight="1" x14ac:dyDescent="0.35">
      <c r="A751" s="201" t="str">
        <f t="shared" ca="1" si="860"/>
        <v>a1655000001juGJAAY</v>
      </c>
      <c r="B751" s="613">
        <v>4</v>
      </c>
      <c r="C751" s="615" t="str">
        <f>IFERROR(VLOOKUP(B751,'Coverage Indicators - Section D'!$A$9:$AP$70,42,FALSE),"")</f>
        <v/>
      </c>
      <c r="D751" s="617" t="str">
        <f>M751</f>
        <v/>
      </c>
      <c r="E751" s="617" t="str">
        <f>N751</f>
        <v/>
      </c>
      <c r="F751" s="396"/>
      <c r="G751" s="619" t="str">
        <f ca="1">IF(OR(INDIRECT("'update Helper'!E"&amp;Q751)="",F751&lt;&gt;0,F752&lt;&gt;0),IF(IFERROR((F751/F752),"")="","",(F751/F752)),INDIRECT("'update Helper'!E"&amp;Q751)/100)</f>
        <v/>
      </c>
      <c r="H751" s="621"/>
      <c r="I751" s="623"/>
      <c r="J751" s="625"/>
      <c r="K751" s="201">
        <f>IF(AND(EXACT(C751,C749),C749&lt;&gt;0),K749+1,0)</f>
        <v>65</v>
      </c>
      <c r="L751" s="201" t="str">
        <f t="shared" ref="L751" si="921">IF(C751&lt;&gt;"",C751&amp;"-"&amp;K751,"")</f>
        <v/>
      </c>
      <c r="M751" s="201" t="str">
        <f t="array" ref="M751">IFERROR(IF(INDEX('Disaggregation Records'!$E$155:$E$385,MATCH(RIGHT(L751,255),RIGHT('Disaggregation Records'!$D$155:$D$385,255),0))="","",INDEX('Disaggregation Records'!$E$155:$E$385,MATCH(RIGHT(L751,255),RIGHT('Disaggregation Records'!$D$155:$D$385,255),0))),"")</f>
        <v/>
      </c>
      <c r="N751" s="201" t="str">
        <f t="array" ref="N751">IFERROR(IF(INDEX('Disaggregation Records'!$F$155:$F$385,MATCH(RIGHT(L751,255),RIGHT('Disaggregation Records'!$D$155:$D$385,255),0))="","",INDEX('Disaggregation Records'!$F$155:$F$385,MATCH(RIGHT(L751,255),RIGHT('Disaggregation Records'!$D$155:$D$385,255),0))),"")</f>
        <v/>
      </c>
      <c r="O751" s="201" t="str">
        <f t="array" ref="O751">IFERROR(IF(INDEX('Disaggregation Records'!$H$155:$H$385,MATCH(RIGHT(L751,255),RIGHT('Disaggregation Records'!$D$155:$D$385,255),0))="","",INDEX('Disaggregation Records'!$H$155:$H$385,MATCH(RIGHT(L751,255),RIGHT('Disaggregation Records'!$D$155:$D$385,255),0))),"")</f>
        <v/>
      </c>
      <c r="P751" s="201"/>
      <c r="Q751" s="253">
        <f t="shared" ref="Q751" si="922">Q749+1</f>
        <v>1770</v>
      </c>
    </row>
    <row r="752" spans="1:17" ht="20.149999999999999" customHeight="1" x14ac:dyDescent="0.35">
      <c r="B752" s="614"/>
      <c r="C752" s="616"/>
      <c r="D752" s="618"/>
      <c r="E752" s="618"/>
      <c r="F752" s="307"/>
      <c r="G752" s="620"/>
      <c r="H752" s="622"/>
      <c r="I752" s="624"/>
      <c r="J752" s="626"/>
      <c r="K752" s="201"/>
      <c r="L752" s="201"/>
      <c r="M752" s="201"/>
      <c r="N752" s="201"/>
      <c r="O752" s="201"/>
      <c r="P752" s="201"/>
      <c r="Q752" s="253"/>
    </row>
    <row r="753" spans="1:17" ht="20.149999999999999" customHeight="1" x14ac:dyDescent="0.35">
      <c r="A753" s="201" t="str">
        <f t="shared" ref="A753:A813" ca="1" si="923">INDIRECT("'update Helper'!C"&amp;Q753)</f>
        <v>a1655000001juGKAAY</v>
      </c>
      <c r="B753" s="613">
        <v>4</v>
      </c>
      <c r="C753" s="615" t="str">
        <f>IFERROR(VLOOKUP(B753,'Coverage Indicators - Section D'!$A$9:$AP$70,42,FALSE),"")</f>
        <v/>
      </c>
      <c r="D753" s="617" t="str">
        <f>M753</f>
        <v/>
      </c>
      <c r="E753" s="617" t="str">
        <f>N753</f>
        <v/>
      </c>
      <c r="F753" s="396"/>
      <c r="G753" s="619" t="str">
        <f ca="1">IF(OR(INDIRECT("'update Helper'!E"&amp;Q753)="",F753&lt;&gt;0,F754&lt;&gt;0),IF(IFERROR((F753/F754),"")="","",(F753/F754)),INDIRECT("'update Helper'!E"&amp;Q753)/100)</f>
        <v/>
      </c>
      <c r="H753" s="621"/>
      <c r="I753" s="623"/>
      <c r="J753" s="625"/>
      <c r="K753" s="201">
        <f>IF(AND(EXACT(C753,C751),C751&lt;&gt;0),K751+1,0)</f>
        <v>66</v>
      </c>
      <c r="L753" s="201" t="str">
        <f t="shared" ref="L753" si="924">IF(C753&lt;&gt;"",C753&amp;"-"&amp;K753,"")</f>
        <v/>
      </c>
      <c r="M753" s="201" t="str">
        <f t="array" ref="M753">IFERROR(IF(INDEX('Disaggregation Records'!$E$155:$E$385,MATCH(RIGHT(L753,255),RIGHT('Disaggregation Records'!$D$155:$D$385,255),0))="","",INDEX('Disaggregation Records'!$E$155:$E$385,MATCH(RIGHT(L753,255),RIGHT('Disaggregation Records'!$D$155:$D$385,255),0))),"")</f>
        <v/>
      </c>
      <c r="N753" s="201" t="str">
        <f t="array" ref="N753">IFERROR(IF(INDEX('Disaggregation Records'!$F$155:$F$385,MATCH(RIGHT(L753,255),RIGHT('Disaggregation Records'!$D$155:$D$385,255),0))="","",INDEX('Disaggregation Records'!$F$155:$F$385,MATCH(RIGHT(L753,255),RIGHT('Disaggregation Records'!$D$155:$D$385,255),0))),"")</f>
        <v/>
      </c>
      <c r="O753" s="201" t="str">
        <f t="array" ref="O753">IFERROR(IF(INDEX('Disaggregation Records'!$H$155:$H$385,MATCH(RIGHT(L753,255),RIGHT('Disaggregation Records'!$D$155:$D$385,255),0))="","",INDEX('Disaggregation Records'!$H$155:$H$385,MATCH(RIGHT(L753,255),RIGHT('Disaggregation Records'!$D$155:$D$385,255),0))),"")</f>
        <v/>
      </c>
      <c r="P753" s="201"/>
      <c r="Q753" s="253">
        <f t="shared" ref="Q753" si="925">Q751+1</f>
        <v>1771</v>
      </c>
    </row>
    <row r="754" spans="1:17" ht="20.149999999999999" customHeight="1" x14ac:dyDescent="0.35">
      <c r="A754" s="201"/>
      <c r="B754" s="614"/>
      <c r="C754" s="616"/>
      <c r="D754" s="618"/>
      <c r="E754" s="618"/>
      <c r="F754" s="307"/>
      <c r="G754" s="620"/>
      <c r="H754" s="622"/>
      <c r="I754" s="624"/>
      <c r="J754" s="626"/>
      <c r="K754" s="201"/>
      <c r="L754" s="201"/>
      <c r="M754" s="201"/>
      <c r="N754" s="201"/>
      <c r="O754" s="201"/>
      <c r="P754" s="201"/>
      <c r="Q754" s="253"/>
    </row>
    <row r="755" spans="1:17" ht="20.149999999999999" customHeight="1" x14ac:dyDescent="0.35">
      <c r="A755" s="201" t="str">
        <f t="shared" ref="A755:A815" ca="1" si="926">INDIRECT("'update Helper'!C"&amp;Q755)</f>
        <v>a1655000001juGLAAY</v>
      </c>
      <c r="B755" s="613">
        <v>4</v>
      </c>
      <c r="C755" s="615" t="str">
        <f>IFERROR(VLOOKUP(B755,'Coverage Indicators - Section D'!$A$9:$AP$70,42,FALSE),"")</f>
        <v/>
      </c>
      <c r="D755" s="617" t="str">
        <f>M755</f>
        <v/>
      </c>
      <c r="E755" s="617" t="str">
        <f>N755</f>
        <v/>
      </c>
      <c r="F755" s="396"/>
      <c r="G755" s="619" t="str">
        <f ca="1">IF(OR(INDIRECT("'update Helper'!E"&amp;Q755)="",F755&lt;&gt;0,F756&lt;&gt;0),IF(IFERROR((F755/F756),"")="","",(F755/F756)),INDIRECT("'update Helper'!E"&amp;Q755)/100)</f>
        <v/>
      </c>
      <c r="H755" s="621"/>
      <c r="I755" s="623"/>
      <c r="J755" s="625"/>
      <c r="K755" s="201">
        <f>IF(AND(EXACT(C755,C753),C753&lt;&gt;0),K753+1,0)</f>
        <v>67</v>
      </c>
      <c r="L755" s="201" t="str">
        <f t="shared" ref="L755" si="927">IF(C755&lt;&gt;"",C755&amp;"-"&amp;K755,"")</f>
        <v/>
      </c>
      <c r="M755" s="201" t="str">
        <f t="array" ref="M755">IFERROR(IF(INDEX('Disaggregation Records'!$E$155:$E$385,MATCH(RIGHT(L755,255),RIGHT('Disaggregation Records'!$D$155:$D$385,255),0))="","",INDEX('Disaggregation Records'!$E$155:$E$385,MATCH(RIGHT(L755,255),RIGHT('Disaggregation Records'!$D$155:$D$385,255),0))),"")</f>
        <v/>
      </c>
      <c r="N755" s="201" t="str">
        <f t="array" ref="N755">IFERROR(IF(INDEX('Disaggregation Records'!$F$155:$F$385,MATCH(RIGHT(L755,255),RIGHT('Disaggregation Records'!$D$155:$D$385,255),0))="","",INDEX('Disaggregation Records'!$F$155:$F$385,MATCH(RIGHT(L755,255),RIGHT('Disaggregation Records'!$D$155:$D$385,255),0))),"")</f>
        <v/>
      </c>
      <c r="O755" s="201" t="str">
        <f t="array" ref="O755">IFERROR(IF(INDEX('Disaggregation Records'!$H$155:$H$385,MATCH(RIGHT(L755,255),RIGHT('Disaggregation Records'!$D$155:$D$385,255),0))="","",INDEX('Disaggregation Records'!$H$155:$H$385,MATCH(RIGHT(L755,255),RIGHT('Disaggregation Records'!$D$155:$D$385,255),0))),"")</f>
        <v/>
      </c>
      <c r="P755" s="253"/>
      <c r="Q755" s="253">
        <f t="shared" ref="Q755" si="928">Q753+1</f>
        <v>1772</v>
      </c>
    </row>
    <row r="756" spans="1:17" ht="20.149999999999999" customHeight="1" x14ac:dyDescent="0.35">
      <c r="B756" s="614"/>
      <c r="C756" s="616"/>
      <c r="D756" s="618"/>
      <c r="E756" s="618"/>
      <c r="F756" s="307"/>
      <c r="G756" s="620"/>
      <c r="H756" s="622"/>
      <c r="I756" s="624"/>
      <c r="J756" s="626"/>
      <c r="K756" s="253"/>
      <c r="L756" s="201"/>
      <c r="M756" s="253"/>
      <c r="N756" s="201"/>
      <c r="O756" s="201"/>
      <c r="P756" s="253"/>
      <c r="Q756" s="253"/>
    </row>
    <row r="757" spans="1:17" ht="20.149999999999999" customHeight="1" x14ac:dyDescent="0.35">
      <c r="A757" s="201" t="str">
        <f t="shared" ca="1" si="923"/>
        <v>a1655000001juGMAAY</v>
      </c>
      <c r="B757" s="613">
        <v>4</v>
      </c>
      <c r="C757" s="615" t="str">
        <f>IFERROR(VLOOKUP(B757,'Coverage Indicators - Section D'!$A$9:$AP$70,42,FALSE),"")</f>
        <v/>
      </c>
      <c r="D757" s="617" t="str">
        <f>M757</f>
        <v/>
      </c>
      <c r="E757" s="617" t="str">
        <f>N757</f>
        <v/>
      </c>
      <c r="F757" s="396"/>
      <c r="G757" s="619" t="str">
        <f ca="1">IF(OR(INDIRECT("'update Helper'!E"&amp;Q757)="",F757&lt;&gt;0,F758&lt;&gt;0),IF(IFERROR((F757/F758),"")="","",(F757/F758)),INDIRECT("'update Helper'!E"&amp;Q757)/100)</f>
        <v/>
      </c>
      <c r="H757" s="621"/>
      <c r="I757" s="623"/>
      <c r="J757" s="625"/>
      <c r="K757" s="201">
        <f>IF(AND(EXACT(C757,C755),C755&lt;&gt;0),K755+1,0)</f>
        <v>68</v>
      </c>
      <c r="L757" s="201" t="str">
        <f t="shared" ref="L757" si="929">IF(C757&lt;&gt;"",C757&amp;"-"&amp;K757,"")</f>
        <v/>
      </c>
      <c r="M757" s="201" t="str">
        <f t="array" ref="M757">IFERROR(IF(INDEX('Disaggregation Records'!$E$155:$E$385,MATCH(RIGHT(L757,255),RIGHT('Disaggregation Records'!$D$155:$D$385,255),0))="","",INDEX('Disaggregation Records'!$E$155:$E$385,MATCH(RIGHT(L757,255),RIGHT('Disaggregation Records'!$D$155:$D$385,255),0))),"")</f>
        <v/>
      </c>
      <c r="N757" s="201" t="str">
        <f t="array" ref="N757">IFERROR(IF(INDEX('Disaggregation Records'!$F$155:$F$385,MATCH(RIGHT(L757,255),RIGHT('Disaggregation Records'!$D$155:$D$385,255),0))="","",INDEX('Disaggregation Records'!$F$155:$F$385,MATCH(RIGHT(L757,255),RIGHT('Disaggregation Records'!$D$155:$D$385,255),0))),"")</f>
        <v/>
      </c>
      <c r="O757" s="201" t="str">
        <f t="array" ref="O757">IFERROR(IF(INDEX('Disaggregation Records'!$H$155:$H$385,MATCH(RIGHT(L757,255),RIGHT('Disaggregation Records'!$D$155:$D$385,255),0))="","",INDEX('Disaggregation Records'!$H$155:$H$385,MATCH(RIGHT(L757,255),RIGHT('Disaggregation Records'!$D$155:$D$385,255),0))),"")</f>
        <v/>
      </c>
      <c r="P757" s="253"/>
      <c r="Q757" s="253">
        <f t="shared" ref="Q757" si="930">Q755+1</f>
        <v>1773</v>
      </c>
    </row>
    <row r="758" spans="1:17" ht="20.149999999999999" customHeight="1" x14ac:dyDescent="0.35">
      <c r="A758" s="201"/>
      <c r="B758" s="614"/>
      <c r="C758" s="616"/>
      <c r="D758" s="618"/>
      <c r="E758" s="618"/>
      <c r="F758" s="307"/>
      <c r="G758" s="620"/>
      <c r="H758" s="622"/>
      <c r="I758" s="624"/>
      <c r="J758" s="626"/>
      <c r="K758" s="253"/>
      <c r="L758" s="201"/>
      <c r="M758" s="253"/>
      <c r="N758" s="201"/>
      <c r="O758" s="201"/>
      <c r="P758" s="253"/>
      <c r="Q758" s="253"/>
    </row>
    <row r="759" spans="1:17" ht="20.149999999999999" customHeight="1" x14ac:dyDescent="0.35">
      <c r="A759" s="201" t="str">
        <f t="shared" ca="1" si="926"/>
        <v>a1655000001juGNAAY</v>
      </c>
      <c r="B759" s="613">
        <v>4</v>
      </c>
      <c r="C759" s="615" t="str">
        <f>IFERROR(VLOOKUP(B759,'Coverage Indicators - Section D'!$A$9:$AP$70,42,FALSE),"")</f>
        <v/>
      </c>
      <c r="D759" s="617" t="str">
        <f>M759</f>
        <v/>
      </c>
      <c r="E759" s="617" t="str">
        <f>N759</f>
        <v/>
      </c>
      <c r="F759" s="396"/>
      <c r="G759" s="619" t="str">
        <f ca="1">IF(OR(INDIRECT("'update Helper'!E"&amp;Q759)="",F759&lt;&gt;0,F760&lt;&gt;0),IF(IFERROR((F759/F760),"")="","",(F759/F760)),INDIRECT("'update Helper'!E"&amp;Q759)/100)</f>
        <v/>
      </c>
      <c r="H759" s="621"/>
      <c r="I759" s="623"/>
      <c r="J759" s="625"/>
      <c r="K759" s="201">
        <f>IF(AND(EXACT(C759,C757),C757&lt;&gt;0),K757+1,0)</f>
        <v>69</v>
      </c>
      <c r="L759" s="201" t="str">
        <f t="shared" ref="L759" si="931">IF(C759&lt;&gt;"",C759&amp;"-"&amp;K759,"")</f>
        <v/>
      </c>
      <c r="M759" s="201" t="str">
        <f t="array" ref="M759">IFERROR(IF(INDEX('Disaggregation Records'!$E$155:$E$385,MATCH(RIGHT(L759,255),RIGHT('Disaggregation Records'!$D$155:$D$385,255),0))="","",INDEX('Disaggregation Records'!$E$155:$E$385,MATCH(RIGHT(L759,255),RIGHT('Disaggregation Records'!$D$155:$D$385,255),0))),"")</f>
        <v/>
      </c>
      <c r="N759" s="201" t="str">
        <f t="array" ref="N759">IFERROR(IF(INDEX('Disaggregation Records'!$F$155:$F$385,MATCH(RIGHT(L759,255),RIGHT('Disaggregation Records'!$D$155:$D$385,255),0))="","",INDEX('Disaggregation Records'!$F$155:$F$385,MATCH(RIGHT(L759,255),RIGHT('Disaggregation Records'!$D$155:$D$385,255),0))),"")</f>
        <v/>
      </c>
      <c r="O759" s="201" t="str">
        <f t="array" ref="O759">IFERROR(IF(INDEX('Disaggregation Records'!$H$155:$H$385,MATCH(RIGHT(L759,255),RIGHT('Disaggregation Records'!$D$155:$D$385,255),0))="","",INDEX('Disaggregation Records'!$H$155:$H$385,MATCH(RIGHT(L759,255),RIGHT('Disaggregation Records'!$D$155:$D$385,255),0))),"")</f>
        <v/>
      </c>
      <c r="P759" s="253"/>
      <c r="Q759" s="253">
        <f t="shared" ref="Q759" si="932">Q757+1</f>
        <v>1774</v>
      </c>
    </row>
    <row r="760" spans="1:17" ht="20.149999999999999" customHeight="1" x14ac:dyDescent="0.35">
      <c r="B760" s="614"/>
      <c r="C760" s="616"/>
      <c r="D760" s="618"/>
      <c r="E760" s="618"/>
      <c r="F760" s="307"/>
      <c r="G760" s="620"/>
      <c r="H760" s="622"/>
      <c r="I760" s="624"/>
      <c r="J760" s="626"/>
      <c r="K760" s="253"/>
      <c r="L760" s="201"/>
      <c r="M760" s="253"/>
      <c r="N760" s="201"/>
      <c r="O760" s="201"/>
      <c r="P760" s="253"/>
      <c r="Q760" s="253"/>
    </row>
    <row r="761" spans="1:17" ht="20.149999999999999" customHeight="1" x14ac:dyDescent="0.35">
      <c r="A761" s="201" t="str">
        <f t="shared" ca="1" si="923"/>
        <v>a1655000001juGOAAY</v>
      </c>
      <c r="B761" s="613">
        <v>4</v>
      </c>
      <c r="C761" s="615" t="str">
        <f>IFERROR(VLOOKUP(B761,'Coverage Indicators - Section D'!$A$9:$AP$70,42,FALSE),"")</f>
        <v/>
      </c>
      <c r="D761" s="617" t="str">
        <f>M761</f>
        <v/>
      </c>
      <c r="E761" s="617" t="str">
        <f>N761</f>
        <v/>
      </c>
      <c r="F761" s="396"/>
      <c r="G761" s="619" t="str">
        <f ca="1">IF(OR(INDIRECT("'update Helper'!E"&amp;Q761)="",F761&lt;&gt;0,F762&lt;&gt;0),IF(IFERROR((F761/F762),"")="","",(F761/F762)),INDIRECT("'update Helper'!E"&amp;Q761)/100)</f>
        <v/>
      </c>
      <c r="H761" s="621"/>
      <c r="I761" s="623"/>
      <c r="J761" s="625"/>
      <c r="K761" s="201">
        <f>IF(AND(EXACT(C761,C759),C759&lt;&gt;0),K759+1,0)</f>
        <v>70</v>
      </c>
      <c r="L761" s="201" t="str">
        <f t="shared" ref="L761" si="933">IF(C761&lt;&gt;"",C761&amp;"-"&amp;K761,"")</f>
        <v/>
      </c>
      <c r="M761" s="201" t="str">
        <f t="array" ref="M761">IFERROR(IF(INDEX('Disaggregation Records'!$E$155:$E$385,MATCH(RIGHT(L761,255),RIGHT('Disaggregation Records'!$D$155:$D$385,255),0))="","",INDEX('Disaggregation Records'!$E$155:$E$385,MATCH(RIGHT(L761,255),RIGHT('Disaggregation Records'!$D$155:$D$385,255),0))),"")</f>
        <v/>
      </c>
      <c r="N761" s="201" t="str">
        <f t="array" ref="N761">IFERROR(IF(INDEX('Disaggregation Records'!$F$155:$F$385,MATCH(RIGHT(L761,255),RIGHT('Disaggregation Records'!$D$155:$D$385,255),0))="","",INDEX('Disaggregation Records'!$F$155:$F$385,MATCH(RIGHT(L761,255),RIGHT('Disaggregation Records'!$D$155:$D$385,255),0))),"")</f>
        <v/>
      </c>
      <c r="O761" s="201" t="str">
        <f t="array" ref="O761">IFERROR(IF(INDEX('Disaggregation Records'!$H$155:$H$385,MATCH(RIGHT(L761,255),RIGHT('Disaggregation Records'!$D$155:$D$385,255),0))="","",INDEX('Disaggregation Records'!$H$155:$H$385,MATCH(RIGHT(L761,255),RIGHT('Disaggregation Records'!$D$155:$D$385,255),0))),"")</f>
        <v/>
      </c>
      <c r="P761" s="201"/>
      <c r="Q761" s="253">
        <f t="shared" ref="Q761" si="934">Q759+1</f>
        <v>1775</v>
      </c>
    </row>
    <row r="762" spans="1:17" ht="20.149999999999999" customHeight="1" x14ac:dyDescent="0.35">
      <c r="A762" s="201"/>
      <c r="B762" s="614"/>
      <c r="C762" s="616"/>
      <c r="D762" s="618"/>
      <c r="E762" s="618"/>
      <c r="F762" s="307"/>
      <c r="G762" s="620"/>
      <c r="H762" s="622"/>
      <c r="I762" s="624"/>
      <c r="J762" s="626"/>
      <c r="K762" s="201"/>
      <c r="L762" s="201"/>
      <c r="M762" s="201"/>
      <c r="N762" s="201"/>
      <c r="O762" s="201"/>
      <c r="P762" s="201"/>
      <c r="Q762" s="253"/>
    </row>
    <row r="763" spans="1:17" ht="20.149999999999999" customHeight="1" x14ac:dyDescent="0.35">
      <c r="A763" s="201" t="str">
        <f t="shared" ca="1" si="926"/>
        <v>a1655000001juGPAAY</v>
      </c>
      <c r="B763" s="613">
        <v>4</v>
      </c>
      <c r="C763" s="615" t="str">
        <f>IFERROR(VLOOKUP(B763,'Coverage Indicators - Section D'!$A$9:$AP$70,42,FALSE),"")</f>
        <v/>
      </c>
      <c r="D763" s="617" t="str">
        <f>M763</f>
        <v/>
      </c>
      <c r="E763" s="617" t="str">
        <f>N763</f>
        <v/>
      </c>
      <c r="F763" s="396"/>
      <c r="G763" s="619" t="str">
        <f ca="1">IF(OR(INDIRECT("'update Helper'!E"&amp;Q763)="",F763&lt;&gt;0,F764&lt;&gt;0),IF(IFERROR((F763/F764),"")="","",(F763/F764)),INDIRECT("'update Helper'!E"&amp;Q763)/100)</f>
        <v/>
      </c>
      <c r="H763" s="621"/>
      <c r="I763" s="623"/>
      <c r="J763" s="625"/>
      <c r="K763" s="201">
        <f>IF(AND(EXACT(C763,C761),C761&lt;&gt;0),K761+1,0)</f>
        <v>71</v>
      </c>
      <c r="L763" s="201" t="str">
        <f t="shared" ref="L763" si="935">IF(C763&lt;&gt;"",C763&amp;"-"&amp;K763,"")</f>
        <v/>
      </c>
      <c r="M763" s="201" t="str">
        <f t="array" ref="M763">IFERROR(IF(INDEX('Disaggregation Records'!$E$155:$E$385,MATCH(RIGHT(L763,255),RIGHT('Disaggregation Records'!$D$155:$D$385,255),0))="","",INDEX('Disaggregation Records'!$E$155:$E$385,MATCH(RIGHT(L763,255),RIGHT('Disaggregation Records'!$D$155:$D$385,255),0))),"")</f>
        <v/>
      </c>
      <c r="N763" s="201" t="str">
        <f t="array" ref="N763">IFERROR(IF(INDEX('Disaggregation Records'!$F$155:$F$385,MATCH(RIGHT(L763,255),RIGHT('Disaggregation Records'!$D$155:$D$385,255),0))="","",INDEX('Disaggregation Records'!$F$155:$F$385,MATCH(RIGHT(L763,255),RIGHT('Disaggregation Records'!$D$155:$D$385,255),0))),"")</f>
        <v/>
      </c>
      <c r="O763" s="201" t="str">
        <f t="array" ref="O763">IFERROR(IF(INDEX('Disaggregation Records'!$H$155:$H$385,MATCH(RIGHT(L763,255),RIGHT('Disaggregation Records'!$D$155:$D$385,255),0))="","",INDEX('Disaggregation Records'!$H$155:$H$385,MATCH(RIGHT(L763,255),RIGHT('Disaggregation Records'!$D$155:$D$385,255),0))),"")</f>
        <v/>
      </c>
      <c r="P763" s="201"/>
      <c r="Q763" s="253">
        <f t="shared" ref="Q763" si="936">Q761+1</f>
        <v>1776</v>
      </c>
    </row>
    <row r="764" spans="1:17" ht="20.149999999999999" customHeight="1" x14ac:dyDescent="0.35">
      <c r="B764" s="614"/>
      <c r="C764" s="616"/>
      <c r="D764" s="618"/>
      <c r="E764" s="618"/>
      <c r="F764" s="307"/>
      <c r="G764" s="620"/>
      <c r="H764" s="622"/>
      <c r="I764" s="624"/>
      <c r="J764" s="626"/>
      <c r="K764" s="201"/>
      <c r="L764" s="201"/>
      <c r="M764" s="201"/>
      <c r="N764" s="201"/>
      <c r="O764" s="201"/>
      <c r="P764" s="201"/>
      <c r="Q764" s="253"/>
    </row>
    <row r="765" spans="1:17" ht="20.149999999999999" customHeight="1" x14ac:dyDescent="0.35">
      <c r="A765" s="201" t="str">
        <f t="shared" ca="1" si="923"/>
        <v>a1655000001juGQAAY</v>
      </c>
      <c r="B765" s="613">
        <v>4</v>
      </c>
      <c r="C765" s="615" t="str">
        <f>IFERROR(VLOOKUP(B765,'Coverage Indicators - Section D'!$A$9:$AP$70,42,FALSE),"")</f>
        <v/>
      </c>
      <c r="D765" s="617" t="str">
        <f>M765</f>
        <v/>
      </c>
      <c r="E765" s="617" t="str">
        <f>N765</f>
        <v/>
      </c>
      <c r="F765" s="396"/>
      <c r="G765" s="619" t="str">
        <f ca="1">IF(OR(INDIRECT("'update Helper'!E"&amp;Q765)="",F765&lt;&gt;0,F766&lt;&gt;0),IF(IFERROR((F765/F766),"")="","",(F765/F766)),INDIRECT("'update Helper'!E"&amp;Q765)/100)</f>
        <v/>
      </c>
      <c r="H765" s="621"/>
      <c r="I765" s="623"/>
      <c r="J765" s="625"/>
      <c r="K765" s="201">
        <f>IF(AND(EXACT(C765,C763),C763&lt;&gt;0),K763+1,0)</f>
        <v>72</v>
      </c>
      <c r="L765" s="201" t="str">
        <f t="shared" ref="L765" si="937">IF(C765&lt;&gt;"",C765&amp;"-"&amp;K765,"")</f>
        <v/>
      </c>
      <c r="M765" s="201" t="str">
        <f t="array" ref="M765">IFERROR(IF(INDEX('Disaggregation Records'!$E$155:$E$385,MATCH(RIGHT(L765,255),RIGHT('Disaggregation Records'!$D$155:$D$385,255),0))="","",INDEX('Disaggregation Records'!$E$155:$E$385,MATCH(RIGHT(L765,255),RIGHT('Disaggregation Records'!$D$155:$D$385,255),0))),"")</f>
        <v/>
      </c>
      <c r="N765" s="201" t="str">
        <f t="array" ref="N765">IFERROR(IF(INDEX('Disaggregation Records'!$F$155:$F$385,MATCH(RIGHT(L765,255),RIGHT('Disaggregation Records'!$D$155:$D$385,255),0))="","",INDEX('Disaggregation Records'!$F$155:$F$385,MATCH(RIGHT(L765,255),RIGHT('Disaggregation Records'!$D$155:$D$385,255),0))),"")</f>
        <v/>
      </c>
      <c r="O765" s="201" t="str">
        <f t="array" ref="O765">IFERROR(IF(INDEX('Disaggregation Records'!$H$155:$H$385,MATCH(RIGHT(L765,255),RIGHT('Disaggregation Records'!$D$155:$D$385,255),0))="","",INDEX('Disaggregation Records'!$H$155:$H$385,MATCH(RIGHT(L765,255),RIGHT('Disaggregation Records'!$D$155:$D$385,255),0))),"")</f>
        <v/>
      </c>
      <c r="P765" s="253"/>
      <c r="Q765" s="253">
        <f t="shared" ref="Q765" si="938">Q763+1</f>
        <v>1777</v>
      </c>
    </row>
    <row r="766" spans="1:17" ht="20.149999999999999" customHeight="1" x14ac:dyDescent="0.35">
      <c r="A766" s="201"/>
      <c r="B766" s="614"/>
      <c r="C766" s="616"/>
      <c r="D766" s="618"/>
      <c r="E766" s="618"/>
      <c r="F766" s="307"/>
      <c r="G766" s="620"/>
      <c r="H766" s="622"/>
      <c r="I766" s="624"/>
      <c r="J766" s="626"/>
      <c r="K766" s="253"/>
      <c r="L766" s="201"/>
      <c r="M766" s="253"/>
      <c r="N766" s="201"/>
      <c r="O766" s="201"/>
      <c r="P766" s="253"/>
      <c r="Q766" s="253"/>
    </row>
    <row r="767" spans="1:17" ht="20.149999999999999" customHeight="1" x14ac:dyDescent="0.35">
      <c r="A767" s="201" t="str">
        <f t="shared" ca="1" si="926"/>
        <v>a1655000001juGRAAY</v>
      </c>
      <c r="B767" s="613">
        <v>4</v>
      </c>
      <c r="C767" s="615" t="str">
        <f>IFERROR(VLOOKUP(B767,'Coverage Indicators - Section D'!$A$9:$AP$70,42,FALSE),"")</f>
        <v/>
      </c>
      <c r="D767" s="617" t="str">
        <f>M767</f>
        <v/>
      </c>
      <c r="E767" s="617" t="str">
        <f>N767</f>
        <v/>
      </c>
      <c r="F767" s="396"/>
      <c r="G767" s="619" t="str">
        <f ca="1">IF(OR(INDIRECT("'update Helper'!E"&amp;Q767)="",F767&lt;&gt;0,F768&lt;&gt;0),IF(IFERROR((F767/F768),"")="","",(F767/F768)),INDIRECT("'update Helper'!E"&amp;Q767)/100)</f>
        <v/>
      </c>
      <c r="H767" s="621"/>
      <c r="I767" s="623"/>
      <c r="J767" s="625"/>
      <c r="K767" s="201">
        <f>IF(AND(EXACT(C767,C765),C765&lt;&gt;0),K765+1,0)</f>
        <v>73</v>
      </c>
      <c r="L767" s="201" t="str">
        <f t="shared" ref="L767" si="939">IF(C767&lt;&gt;"",C767&amp;"-"&amp;K767,"")</f>
        <v/>
      </c>
      <c r="M767" s="201" t="str">
        <f t="array" ref="M767">IFERROR(IF(INDEX('Disaggregation Records'!$E$155:$E$385,MATCH(RIGHT(L767,255),RIGHT('Disaggregation Records'!$D$155:$D$385,255),0))="","",INDEX('Disaggregation Records'!$E$155:$E$385,MATCH(RIGHT(L767,255),RIGHT('Disaggregation Records'!$D$155:$D$385,255),0))),"")</f>
        <v/>
      </c>
      <c r="N767" s="201" t="str">
        <f t="array" ref="N767">IFERROR(IF(INDEX('Disaggregation Records'!$F$155:$F$385,MATCH(RIGHT(L767,255),RIGHT('Disaggregation Records'!$D$155:$D$385,255),0))="","",INDEX('Disaggregation Records'!$F$155:$F$385,MATCH(RIGHT(L767,255),RIGHT('Disaggregation Records'!$D$155:$D$385,255),0))),"")</f>
        <v/>
      </c>
      <c r="O767" s="201" t="str">
        <f t="array" ref="O767">IFERROR(IF(INDEX('Disaggregation Records'!$H$155:$H$385,MATCH(RIGHT(L767,255),RIGHT('Disaggregation Records'!$D$155:$D$385,255),0))="","",INDEX('Disaggregation Records'!$H$155:$H$385,MATCH(RIGHT(L767,255),RIGHT('Disaggregation Records'!$D$155:$D$385,255),0))),"")</f>
        <v/>
      </c>
      <c r="P767" s="253"/>
      <c r="Q767" s="253">
        <f t="shared" ref="Q767" si="940">Q765+1</f>
        <v>1778</v>
      </c>
    </row>
    <row r="768" spans="1:17" ht="20.149999999999999" customHeight="1" x14ac:dyDescent="0.35">
      <c r="B768" s="614"/>
      <c r="C768" s="616"/>
      <c r="D768" s="618"/>
      <c r="E768" s="618"/>
      <c r="F768" s="307"/>
      <c r="G768" s="620"/>
      <c r="H768" s="622"/>
      <c r="I768" s="624"/>
      <c r="J768" s="626"/>
      <c r="K768" s="253"/>
      <c r="L768" s="201"/>
      <c r="M768" s="253"/>
      <c r="N768" s="201"/>
      <c r="O768" s="201"/>
      <c r="P768" s="253"/>
      <c r="Q768" s="253"/>
    </row>
    <row r="769" spans="1:17" ht="20.149999999999999" customHeight="1" x14ac:dyDescent="0.35">
      <c r="A769" s="201" t="str">
        <f t="shared" ca="1" si="923"/>
        <v>a1655000001juGSAAY</v>
      </c>
      <c r="B769" s="613">
        <v>4</v>
      </c>
      <c r="C769" s="615" t="str">
        <f>IFERROR(VLOOKUP(B769,'Coverage Indicators - Section D'!$A$9:$AP$70,42,FALSE),"")</f>
        <v/>
      </c>
      <c r="D769" s="617" t="str">
        <f>M769</f>
        <v/>
      </c>
      <c r="E769" s="617" t="str">
        <f>N769</f>
        <v/>
      </c>
      <c r="F769" s="396"/>
      <c r="G769" s="619" t="str">
        <f ca="1">IF(OR(INDIRECT("'update Helper'!E"&amp;Q769)="",F769&lt;&gt;0,F770&lt;&gt;0),IF(IFERROR((F769/F770),"")="","",(F769/F770)),INDIRECT("'update Helper'!E"&amp;Q769)/100)</f>
        <v/>
      </c>
      <c r="H769" s="621"/>
      <c r="I769" s="623"/>
      <c r="J769" s="625"/>
      <c r="K769" s="201">
        <f>IF(AND(EXACT(C769,C767),C767&lt;&gt;0),K767+1,0)</f>
        <v>74</v>
      </c>
      <c r="L769" s="201" t="str">
        <f t="shared" ref="L769" si="941">IF(C769&lt;&gt;"",C769&amp;"-"&amp;K769,"")</f>
        <v/>
      </c>
      <c r="M769" s="201" t="str">
        <f t="array" ref="M769">IFERROR(IF(INDEX('Disaggregation Records'!$E$155:$E$385,MATCH(RIGHT(L769,255),RIGHT('Disaggregation Records'!$D$155:$D$385,255),0))="","",INDEX('Disaggregation Records'!$E$155:$E$385,MATCH(RIGHT(L769,255),RIGHT('Disaggregation Records'!$D$155:$D$385,255),0))),"")</f>
        <v/>
      </c>
      <c r="N769" s="201" t="str">
        <f t="array" ref="N769">IFERROR(IF(INDEX('Disaggregation Records'!$F$155:$F$385,MATCH(RIGHT(L769,255),RIGHT('Disaggregation Records'!$D$155:$D$385,255),0))="","",INDEX('Disaggregation Records'!$F$155:$F$385,MATCH(RIGHT(L769,255),RIGHT('Disaggregation Records'!$D$155:$D$385,255),0))),"")</f>
        <v/>
      </c>
      <c r="O769" s="201" t="str">
        <f t="array" ref="O769">IFERROR(IF(INDEX('Disaggregation Records'!$H$155:$H$385,MATCH(RIGHT(L769,255),RIGHT('Disaggregation Records'!$D$155:$D$385,255),0))="","",INDEX('Disaggregation Records'!$H$155:$H$385,MATCH(RIGHT(L769,255),RIGHT('Disaggregation Records'!$D$155:$D$385,255),0))),"")</f>
        <v/>
      </c>
      <c r="P769" s="253"/>
      <c r="Q769" s="253">
        <f t="shared" ref="Q769" si="942">Q767+1</f>
        <v>1779</v>
      </c>
    </row>
    <row r="770" spans="1:17" ht="20.149999999999999" customHeight="1" x14ac:dyDescent="0.35">
      <c r="A770" s="201"/>
      <c r="B770" s="614"/>
      <c r="C770" s="616"/>
      <c r="D770" s="618"/>
      <c r="E770" s="618"/>
      <c r="F770" s="307"/>
      <c r="G770" s="620"/>
      <c r="H770" s="622"/>
      <c r="I770" s="624"/>
      <c r="J770" s="626"/>
      <c r="K770" s="253"/>
      <c r="L770" s="201"/>
      <c r="M770" s="253"/>
      <c r="N770" s="201"/>
      <c r="O770" s="201"/>
      <c r="P770" s="253"/>
      <c r="Q770" s="253"/>
    </row>
    <row r="771" spans="1:17" ht="20.149999999999999" customHeight="1" x14ac:dyDescent="0.35">
      <c r="A771" s="201" t="str">
        <f t="shared" ca="1" si="926"/>
        <v>a1655000001juGTAAY</v>
      </c>
      <c r="B771" s="613">
        <v>4</v>
      </c>
      <c r="C771" s="615" t="str">
        <f>IFERROR(VLOOKUP(B771,'Coverage Indicators - Section D'!$A$9:$AP$70,42,FALSE),"")</f>
        <v/>
      </c>
      <c r="D771" s="617" t="str">
        <f>M771</f>
        <v/>
      </c>
      <c r="E771" s="617" t="str">
        <f>N771</f>
        <v/>
      </c>
      <c r="F771" s="396"/>
      <c r="G771" s="619" t="str">
        <f ca="1">IF(OR(INDIRECT("'update Helper'!E"&amp;Q771)="",F771&lt;&gt;0,F772&lt;&gt;0),IF(IFERROR((F771/F772),"")="","",(F771/F772)),INDIRECT("'update Helper'!E"&amp;Q771)/100)</f>
        <v/>
      </c>
      <c r="H771" s="621"/>
      <c r="I771" s="623"/>
      <c r="J771" s="625"/>
      <c r="K771" s="201">
        <f>IF(AND(EXACT(C771,C769),C769&lt;&gt;0),K769+1,0)</f>
        <v>75</v>
      </c>
      <c r="L771" s="201" t="str">
        <f t="shared" ref="L771" si="943">IF(C771&lt;&gt;"",C771&amp;"-"&amp;K771,"")</f>
        <v/>
      </c>
      <c r="M771" s="201" t="str">
        <f t="array" ref="M771">IFERROR(IF(INDEX('Disaggregation Records'!$E$155:$E$385,MATCH(RIGHT(L771,255),RIGHT('Disaggregation Records'!$D$155:$D$385,255),0))="","",INDEX('Disaggregation Records'!$E$155:$E$385,MATCH(RIGHT(L771,255),RIGHT('Disaggregation Records'!$D$155:$D$385,255),0))),"")</f>
        <v/>
      </c>
      <c r="N771" s="201" t="str">
        <f t="array" ref="N771">IFERROR(IF(INDEX('Disaggregation Records'!$F$155:$F$385,MATCH(RIGHT(L771,255),RIGHT('Disaggregation Records'!$D$155:$D$385,255),0))="","",INDEX('Disaggregation Records'!$F$155:$F$385,MATCH(RIGHT(L771,255),RIGHT('Disaggregation Records'!$D$155:$D$385,255),0))),"")</f>
        <v/>
      </c>
      <c r="O771" s="201" t="str">
        <f t="array" ref="O771">IFERROR(IF(INDEX('Disaggregation Records'!$H$155:$H$385,MATCH(RIGHT(L771,255),RIGHT('Disaggregation Records'!$D$155:$D$385,255),0))="","",INDEX('Disaggregation Records'!$H$155:$H$385,MATCH(RIGHT(L771,255),RIGHT('Disaggregation Records'!$D$155:$D$385,255),0))),"")</f>
        <v/>
      </c>
      <c r="P771" s="201"/>
      <c r="Q771" s="253">
        <f t="shared" ref="Q771" si="944">Q769+1</f>
        <v>1780</v>
      </c>
    </row>
    <row r="772" spans="1:17" ht="20.149999999999999" customHeight="1" x14ac:dyDescent="0.35">
      <c r="B772" s="614"/>
      <c r="C772" s="616"/>
      <c r="D772" s="618"/>
      <c r="E772" s="618"/>
      <c r="F772" s="307"/>
      <c r="G772" s="620"/>
      <c r="H772" s="622"/>
      <c r="I772" s="624"/>
      <c r="J772" s="626"/>
      <c r="K772" s="201"/>
      <c r="L772" s="201"/>
      <c r="M772" s="201"/>
      <c r="N772" s="201"/>
      <c r="O772" s="201"/>
      <c r="P772" s="201"/>
      <c r="Q772" s="253"/>
    </row>
    <row r="773" spans="1:17" ht="20.149999999999999" customHeight="1" x14ac:dyDescent="0.35">
      <c r="A773" s="201" t="str">
        <f t="shared" ca="1" si="923"/>
        <v>a1655000001juGUAAY</v>
      </c>
      <c r="B773" s="613">
        <v>4</v>
      </c>
      <c r="C773" s="615" t="str">
        <f>IFERROR(VLOOKUP(B773,'Coverage Indicators - Section D'!$A$9:$AP$70,42,FALSE),"")</f>
        <v/>
      </c>
      <c r="D773" s="617" t="str">
        <f>M773</f>
        <v/>
      </c>
      <c r="E773" s="617" t="str">
        <f>N773</f>
        <v/>
      </c>
      <c r="F773" s="396"/>
      <c r="G773" s="619" t="str">
        <f ca="1">IF(OR(INDIRECT("'update Helper'!E"&amp;Q773)="",F773&lt;&gt;0,F774&lt;&gt;0),IF(IFERROR((F773/F774),"")="","",(F773/F774)),INDIRECT("'update Helper'!E"&amp;Q773)/100)</f>
        <v/>
      </c>
      <c r="H773" s="621"/>
      <c r="I773" s="623"/>
      <c r="J773" s="625"/>
      <c r="K773" s="201">
        <f>IF(AND(EXACT(C773,C771),C771&lt;&gt;0),K771+1,0)</f>
        <v>76</v>
      </c>
      <c r="L773" s="201" t="str">
        <f t="shared" ref="L773" si="945">IF(C773&lt;&gt;"",C773&amp;"-"&amp;K773,"")</f>
        <v/>
      </c>
      <c r="M773" s="201" t="str">
        <f t="array" ref="M773">IFERROR(IF(INDEX('Disaggregation Records'!$E$155:$E$385,MATCH(RIGHT(L773,255),RIGHT('Disaggregation Records'!$D$155:$D$385,255),0))="","",INDEX('Disaggregation Records'!$E$155:$E$385,MATCH(RIGHT(L773,255),RIGHT('Disaggregation Records'!$D$155:$D$385,255),0))),"")</f>
        <v/>
      </c>
      <c r="N773" s="201" t="str">
        <f t="array" ref="N773">IFERROR(IF(INDEX('Disaggregation Records'!$F$155:$F$385,MATCH(RIGHT(L773,255),RIGHT('Disaggregation Records'!$D$155:$D$385,255),0))="","",INDEX('Disaggregation Records'!$F$155:$F$385,MATCH(RIGHT(L773,255),RIGHT('Disaggregation Records'!$D$155:$D$385,255),0))),"")</f>
        <v/>
      </c>
      <c r="O773" s="201" t="str">
        <f t="array" ref="O773">IFERROR(IF(INDEX('Disaggregation Records'!$H$155:$H$385,MATCH(RIGHT(L773,255),RIGHT('Disaggregation Records'!$D$155:$D$385,255),0))="","",INDEX('Disaggregation Records'!$H$155:$H$385,MATCH(RIGHT(L773,255),RIGHT('Disaggregation Records'!$D$155:$D$385,255),0))),"")</f>
        <v/>
      </c>
      <c r="P773" s="201"/>
      <c r="Q773" s="253">
        <f t="shared" ref="Q773" si="946">Q771+1</f>
        <v>1781</v>
      </c>
    </row>
    <row r="774" spans="1:17" ht="20.149999999999999" customHeight="1" x14ac:dyDescent="0.35">
      <c r="A774" s="201"/>
      <c r="B774" s="614"/>
      <c r="C774" s="616"/>
      <c r="D774" s="618"/>
      <c r="E774" s="618"/>
      <c r="F774" s="307"/>
      <c r="G774" s="620"/>
      <c r="H774" s="622"/>
      <c r="I774" s="624"/>
      <c r="J774" s="626"/>
      <c r="K774" s="201"/>
      <c r="L774" s="201"/>
      <c r="M774" s="201"/>
      <c r="N774" s="201"/>
      <c r="O774" s="201"/>
      <c r="P774" s="201"/>
      <c r="Q774" s="253"/>
    </row>
    <row r="775" spans="1:17" ht="20.149999999999999" customHeight="1" x14ac:dyDescent="0.35">
      <c r="A775" s="201" t="str">
        <f t="shared" ca="1" si="926"/>
        <v>a1655000001juGVAAY</v>
      </c>
      <c r="B775" s="613">
        <v>4</v>
      </c>
      <c r="C775" s="615" t="str">
        <f>IFERROR(VLOOKUP(B775,'Coverage Indicators - Section D'!$A$9:$AP$70,42,FALSE),"")</f>
        <v/>
      </c>
      <c r="D775" s="617" t="str">
        <f>M775</f>
        <v/>
      </c>
      <c r="E775" s="617" t="str">
        <f>N775</f>
        <v/>
      </c>
      <c r="F775" s="396"/>
      <c r="G775" s="619" t="str">
        <f ca="1">IF(OR(INDIRECT("'update Helper'!E"&amp;Q775)="",F775&lt;&gt;0,F776&lt;&gt;0),IF(IFERROR((F775/F776),"")="","",(F775/F776)),INDIRECT("'update Helper'!E"&amp;Q775)/100)</f>
        <v/>
      </c>
      <c r="H775" s="621"/>
      <c r="I775" s="623"/>
      <c r="J775" s="625"/>
      <c r="K775" s="201">
        <f>IF(AND(EXACT(C775,C773),C773&lt;&gt;0),K773+1,0)</f>
        <v>77</v>
      </c>
      <c r="L775" s="201" t="str">
        <f t="shared" ref="L775" si="947">IF(C775&lt;&gt;"",C775&amp;"-"&amp;K775,"")</f>
        <v/>
      </c>
      <c r="M775" s="201" t="str">
        <f t="array" ref="M775">IFERROR(IF(INDEX('Disaggregation Records'!$E$155:$E$385,MATCH(RIGHT(L775,255),RIGHT('Disaggregation Records'!$D$155:$D$385,255),0))="","",INDEX('Disaggregation Records'!$E$155:$E$385,MATCH(RIGHT(L775,255),RIGHT('Disaggregation Records'!$D$155:$D$385,255),0))),"")</f>
        <v/>
      </c>
      <c r="N775" s="201" t="str">
        <f t="array" ref="N775">IFERROR(IF(INDEX('Disaggregation Records'!$F$155:$F$385,MATCH(RIGHT(L775,255),RIGHT('Disaggregation Records'!$D$155:$D$385,255),0))="","",INDEX('Disaggregation Records'!$F$155:$F$385,MATCH(RIGHT(L775,255),RIGHT('Disaggregation Records'!$D$155:$D$385,255),0))),"")</f>
        <v/>
      </c>
      <c r="O775" s="201" t="str">
        <f t="array" ref="O775">IFERROR(IF(INDEX('Disaggregation Records'!$H$155:$H$385,MATCH(RIGHT(L775,255),RIGHT('Disaggregation Records'!$D$155:$D$385,255),0))="","",INDEX('Disaggregation Records'!$H$155:$H$385,MATCH(RIGHT(L775,255),RIGHT('Disaggregation Records'!$D$155:$D$385,255),0))),"")</f>
        <v/>
      </c>
      <c r="P775" s="253"/>
      <c r="Q775" s="253">
        <f t="shared" ref="Q775" si="948">Q773+1</f>
        <v>1782</v>
      </c>
    </row>
    <row r="776" spans="1:17" ht="20.149999999999999" customHeight="1" x14ac:dyDescent="0.35">
      <c r="B776" s="614"/>
      <c r="C776" s="616"/>
      <c r="D776" s="618"/>
      <c r="E776" s="618"/>
      <c r="F776" s="307"/>
      <c r="G776" s="620"/>
      <c r="H776" s="622"/>
      <c r="I776" s="624"/>
      <c r="J776" s="626"/>
      <c r="K776" s="253"/>
      <c r="L776" s="201"/>
      <c r="M776" s="253"/>
      <c r="N776" s="201"/>
      <c r="O776" s="201"/>
      <c r="P776" s="253"/>
      <c r="Q776" s="253"/>
    </row>
    <row r="777" spans="1:17" ht="20.149999999999999" customHeight="1" x14ac:dyDescent="0.35">
      <c r="A777" s="201" t="str">
        <f t="shared" ca="1" si="923"/>
        <v>a1655000001juGWAAY</v>
      </c>
      <c r="B777" s="613">
        <v>4</v>
      </c>
      <c r="C777" s="615" t="str">
        <f>IFERROR(VLOOKUP(B777,'Coverage Indicators - Section D'!$A$9:$AP$70,42,FALSE),"")</f>
        <v/>
      </c>
      <c r="D777" s="617" t="str">
        <f>M777</f>
        <v/>
      </c>
      <c r="E777" s="617" t="str">
        <f>N777</f>
        <v/>
      </c>
      <c r="F777" s="396"/>
      <c r="G777" s="619" t="str">
        <f ca="1">IF(OR(INDIRECT("'update Helper'!E"&amp;Q777)="",F777&lt;&gt;0,F778&lt;&gt;0),IF(IFERROR((F777/F778),"")="","",(F777/F778)),INDIRECT("'update Helper'!E"&amp;Q777)/100)</f>
        <v/>
      </c>
      <c r="H777" s="621"/>
      <c r="I777" s="623"/>
      <c r="J777" s="625"/>
      <c r="K777" s="201">
        <f>IF(AND(EXACT(C777,C775),C775&lt;&gt;0),K775+1,0)</f>
        <v>78</v>
      </c>
      <c r="L777" s="201" t="str">
        <f t="shared" ref="L777" si="949">IF(C777&lt;&gt;"",C777&amp;"-"&amp;K777,"")</f>
        <v/>
      </c>
      <c r="M777" s="201" t="str">
        <f t="array" ref="M777">IFERROR(IF(INDEX('Disaggregation Records'!$E$155:$E$385,MATCH(RIGHT(L777,255),RIGHT('Disaggregation Records'!$D$155:$D$385,255),0))="","",INDEX('Disaggregation Records'!$E$155:$E$385,MATCH(RIGHT(L777,255),RIGHT('Disaggregation Records'!$D$155:$D$385,255),0))),"")</f>
        <v/>
      </c>
      <c r="N777" s="201" t="str">
        <f t="array" ref="N777">IFERROR(IF(INDEX('Disaggregation Records'!$F$155:$F$385,MATCH(RIGHT(L777,255),RIGHT('Disaggregation Records'!$D$155:$D$385,255),0))="","",INDEX('Disaggregation Records'!$F$155:$F$385,MATCH(RIGHT(L777,255),RIGHT('Disaggregation Records'!$D$155:$D$385,255),0))),"")</f>
        <v/>
      </c>
      <c r="O777" s="201" t="str">
        <f t="array" ref="O777">IFERROR(IF(INDEX('Disaggregation Records'!$H$155:$H$385,MATCH(RIGHT(L777,255),RIGHT('Disaggregation Records'!$D$155:$D$385,255),0))="","",INDEX('Disaggregation Records'!$H$155:$H$385,MATCH(RIGHT(L777,255),RIGHT('Disaggregation Records'!$D$155:$D$385,255),0))),"")</f>
        <v/>
      </c>
      <c r="P777" s="253"/>
      <c r="Q777" s="253">
        <f t="shared" ref="Q777" si="950">Q775+1</f>
        <v>1783</v>
      </c>
    </row>
    <row r="778" spans="1:17" ht="20.149999999999999" customHeight="1" x14ac:dyDescent="0.35">
      <c r="A778" s="201"/>
      <c r="B778" s="614"/>
      <c r="C778" s="616"/>
      <c r="D778" s="618"/>
      <c r="E778" s="618"/>
      <c r="F778" s="307"/>
      <c r="G778" s="620"/>
      <c r="H778" s="622"/>
      <c r="I778" s="624"/>
      <c r="J778" s="626"/>
      <c r="K778" s="253"/>
      <c r="L778" s="201"/>
      <c r="M778" s="253"/>
      <c r="N778" s="201"/>
      <c r="O778" s="201"/>
      <c r="P778" s="253"/>
      <c r="Q778" s="253"/>
    </row>
    <row r="779" spans="1:17" ht="20.149999999999999" customHeight="1" x14ac:dyDescent="0.35">
      <c r="A779" s="201" t="str">
        <f t="shared" ca="1" si="926"/>
        <v>a1655000001juGXAAY</v>
      </c>
      <c r="B779" s="613">
        <v>4</v>
      </c>
      <c r="C779" s="615" t="str">
        <f>IFERROR(VLOOKUP(B779,'Coverage Indicators - Section D'!$A$9:$AP$70,42,FALSE),"")</f>
        <v/>
      </c>
      <c r="D779" s="617" t="str">
        <f>M779</f>
        <v/>
      </c>
      <c r="E779" s="617" t="str">
        <f>N779</f>
        <v/>
      </c>
      <c r="F779" s="396"/>
      <c r="G779" s="619" t="str">
        <f ca="1">IF(OR(INDIRECT("'update Helper'!E"&amp;Q779)="",F779&lt;&gt;0,F780&lt;&gt;0),IF(IFERROR((F779/F780),"")="","",(F779/F780)),INDIRECT("'update Helper'!E"&amp;Q779)/100)</f>
        <v/>
      </c>
      <c r="H779" s="621"/>
      <c r="I779" s="623"/>
      <c r="J779" s="625"/>
      <c r="K779" s="201">
        <f>IF(AND(EXACT(C779,C777),C777&lt;&gt;0),K777+1,0)</f>
        <v>79</v>
      </c>
      <c r="L779" s="201" t="str">
        <f t="shared" ref="L779" si="951">IF(C779&lt;&gt;"",C779&amp;"-"&amp;K779,"")</f>
        <v/>
      </c>
      <c r="M779" s="201" t="str">
        <f t="array" ref="M779">IFERROR(IF(INDEX('Disaggregation Records'!$E$155:$E$385,MATCH(RIGHT(L779,255),RIGHT('Disaggregation Records'!$D$155:$D$385,255),0))="","",INDEX('Disaggregation Records'!$E$155:$E$385,MATCH(RIGHT(L779,255),RIGHT('Disaggregation Records'!$D$155:$D$385,255),0))),"")</f>
        <v/>
      </c>
      <c r="N779" s="201" t="str">
        <f t="array" ref="N779">IFERROR(IF(INDEX('Disaggregation Records'!$F$155:$F$385,MATCH(RIGHT(L779,255),RIGHT('Disaggregation Records'!$D$155:$D$385,255),0))="","",INDEX('Disaggregation Records'!$F$155:$F$385,MATCH(RIGHT(L779,255),RIGHT('Disaggregation Records'!$D$155:$D$385,255),0))),"")</f>
        <v/>
      </c>
      <c r="O779" s="201" t="str">
        <f t="array" ref="O779">IFERROR(IF(INDEX('Disaggregation Records'!$H$155:$H$385,MATCH(RIGHT(L779,255),RIGHT('Disaggregation Records'!$D$155:$D$385,255),0))="","",INDEX('Disaggregation Records'!$H$155:$H$385,MATCH(RIGHT(L779,255),RIGHT('Disaggregation Records'!$D$155:$D$385,255),0))),"")</f>
        <v/>
      </c>
      <c r="P779" s="253"/>
      <c r="Q779" s="253">
        <f t="shared" ref="Q779" si="952">Q777+1</f>
        <v>1784</v>
      </c>
    </row>
    <row r="780" spans="1:17" ht="20.149999999999999" customHeight="1" x14ac:dyDescent="0.35">
      <c r="B780" s="614"/>
      <c r="C780" s="616"/>
      <c r="D780" s="618"/>
      <c r="E780" s="618"/>
      <c r="F780" s="307"/>
      <c r="G780" s="620"/>
      <c r="H780" s="622"/>
      <c r="I780" s="624"/>
      <c r="J780" s="626"/>
      <c r="K780" s="253"/>
      <c r="L780" s="201"/>
      <c r="M780" s="253"/>
      <c r="N780" s="201"/>
      <c r="O780" s="201"/>
      <c r="P780" s="253"/>
      <c r="Q780" s="253"/>
    </row>
    <row r="781" spans="1:17" ht="20.149999999999999" customHeight="1" x14ac:dyDescent="0.35">
      <c r="A781" s="201" t="str">
        <f t="shared" ca="1" si="923"/>
        <v>a1655000001juGYAAY</v>
      </c>
      <c r="B781" s="613">
        <v>5</v>
      </c>
      <c r="C781" s="615" t="str">
        <f>IFERROR(VLOOKUP(B781,'Coverage Indicators - Section D'!$A$9:$AP$70,42,FALSE),"")</f>
        <v/>
      </c>
      <c r="D781" s="617" t="str">
        <f>M781</f>
        <v/>
      </c>
      <c r="E781" s="617" t="str">
        <f>N781</f>
        <v/>
      </c>
      <c r="F781" s="396"/>
      <c r="G781" s="619" t="str">
        <f ca="1">IF(OR(INDIRECT("'update Helper'!E"&amp;Q781)="",F781&lt;&gt;0,F782&lt;&gt;0),IF(IFERROR((F781/F782),"")="","",(F781/F782)),INDIRECT("'update Helper'!E"&amp;Q781)/100)</f>
        <v/>
      </c>
      <c r="H781" s="621"/>
      <c r="I781" s="623"/>
      <c r="J781" s="625"/>
      <c r="K781" s="201">
        <f>IF(AND(EXACT(C781,C779),C779&lt;&gt;0),K779+1,0)</f>
        <v>80</v>
      </c>
      <c r="L781" s="201" t="str">
        <f t="shared" ref="L781" si="953">IF(C781&lt;&gt;"",C781&amp;"-"&amp;K781,"")</f>
        <v/>
      </c>
      <c r="M781" s="201" t="str">
        <f t="array" ref="M781">IFERROR(IF(INDEX('Disaggregation Records'!$E$155:$E$385,MATCH(RIGHT(L781,255),RIGHT('Disaggregation Records'!$D$155:$D$385,255),0))="","",INDEX('Disaggregation Records'!$E$155:$E$385,MATCH(RIGHT(L781,255),RIGHT('Disaggregation Records'!$D$155:$D$385,255),0))),"")</f>
        <v/>
      </c>
      <c r="N781" s="201" t="str">
        <f t="array" ref="N781">IFERROR(IF(INDEX('Disaggregation Records'!$F$155:$F$385,MATCH(RIGHT(L781,255),RIGHT('Disaggregation Records'!$D$155:$D$385,255),0))="","",INDEX('Disaggregation Records'!$F$155:$F$385,MATCH(RIGHT(L781,255),RIGHT('Disaggregation Records'!$D$155:$D$385,255),0))),"")</f>
        <v/>
      </c>
      <c r="O781" s="201" t="str">
        <f t="array" ref="O781">IFERROR(IF(INDEX('Disaggregation Records'!$H$155:$H$385,MATCH(RIGHT(L781,255),RIGHT('Disaggregation Records'!$D$155:$D$385,255),0))="","",INDEX('Disaggregation Records'!$H$155:$H$385,MATCH(RIGHT(L781,255),RIGHT('Disaggregation Records'!$D$155:$D$385,255),0))),"")</f>
        <v/>
      </c>
      <c r="P781" s="201"/>
      <c r="Q781" s="253">
        <f t="shared" ref="Q781" si="954">Q779+1</f>
        <v>1785</v>
      </c>
    </row>
    <row r="782" spans="1:17" ht="20.149999999999999" customHeight="1" x14ac:dyDescent="0.35">
      <c r="A782" s="201"/>
      <c r="B782" s="614"/>
      <c r="C782" s="616"/>
      <c r="D782" s="618"/>
      <c r="E782" s="618"/>
      <c r="F782" s="307"/>
      <c r="G782" s="620"/>
      <c r="H782" s="622"/>
      <c r="I782" s="624"/>
      <c r="J782" s="626"/>
      <c r="K782" s="201"/>
      <c r="L782" s="201"/>
      <c r="M782" s="201"/>
      <c r="N782" s="201"/>
      <c r="O782" s="201"/>
      <c r="P782" s="201"/>
      <c r="Q782" s="253"/>
    </row>
    <row r="783" spans="1:17" ht="20.149999999999999" customHeight="1" x14ac:dyDescent="0.35">
      <c r="A783" s="201" t="str">
        <f t="shared" ca="1" si="926"/>
        <v>a1655000001juGZAAY</v>
      </c>
      <c r="B783" s="613">
        <v>5</v>
      </c>
      <c r="C783" s="615" t="str">
        <f>IFERROR(VLOOKUP(B783,'Coverage Indicators - Section D'!$A$9:$AP$70,42,FALSE),"")</f>
        <v/>
      </c>
      <c r="D783" s="617" t="str">
        <f>M783</f>
        <v/>
      </c>
      <c r="E783" s="617" t="str">
        <f>N783</f>
        <v/>
      </c>
      <c r="F783" s="396"/>
      <c r="G783" s="619" t="str">
        <f ca="1">IF(OR(INDIRECT("'update Helper'!E"&amp;Q783)="",F783&lt;&gt;0,F784&lt;&gt;0),IF(IFERROR((F783/F784),"")="","",(F783/F784)),INDIRECT("'update Helper'!E"&amp;Q783)/100)</f>
        <v/>
      </c>
      <c r="H783" s="621"/>
      <c r="I783" s="623"/>
      <c r="J783" s="625"/>
      <c r="K783" s="201">
        <f>IF(AND(EXACT(C783,C781),C781&lt;&gt;0),K781+1,0)</f>
        <v>81</v>
      </c>
      <c r="L783" s="201" t="str">
        <f t="shared" ref="L783" si="955">IF(C783&lt;&gt;"",C783&amp;"-"&amp;K783,"")</f>
        <v/>
      </c>
      <c r="M783" s="201" t="str">
        <f t="array" ref="M783">IFERROR(IF(INDEX('Disaggregation Records'!$E$155:$E$385,MATCH(RIGHT(L783,255),RIGHT('Disaggregation Records'!$D$155:$D$385,255),0))="","",INDEX('Disaggregation Records'!$E$155:$E$385,MATCH(RIGHT(L783,255),RIGHT('Disaggregation Records'!$D$155:$D$385,255),0))),"")</f>
        <v/>
      </c>
      <c r="N783" s="201" t="str">
        <f t="array" ref="N783">IFERROR(IF(INDEX('Disaggregation Records'!$F$155:$F$385,MATCH(RIGHT(L783,255),RIGHT('Disaggregation Records'!$D$155:$D$385,255),0))="","",INDEX('Disaggregation Records'!$F$155:$F$385,MATCH(RIGHT(L783,255),RIGHT('Disaggregation Records'!$D$155:$D$385,255),0))),"")</f>
        <v/>
      </c>
      <c r="O783" s="201" t="str">
        <f t="array" ref="O783">IFERROR(IF(INDEX('Disaggregation Records'!$H$155:$H$385,MATCH(RIGHT(L783,255),RIGHT('Disaggregation Records'!$D$155:$D$385,255),0))="","",INDEX('Disaggregation Records'!$H$155:$H$385,MATCH(RIGHT(L783,255),RIGHT('Disaggregation Records'!$D$155:$D$385,255),0))),"")</f>
        <v/>
      </c>
      <c r="P783" s="201"/>
      <c r="Q783" s="253">
        <f t="shared" ref="Q783" si="956">Q781+1</f>
        <v>1786</v>
      </c>
    </row>
    <row r="784" spans="1:17" ht="20.149999999999999" customHeight="1" x14ac:dyDescent="0.35">
      <c r="B784" s="614"/>
      <c r="C784" s="616"/>
      <c r="D784" s="618"/>
      <c r="E784" s="618"/>
      <c r="F784" s="307"/>
      <c r="G784" s="620"/>
      <c r="H784" s="622"/>
      <c r="I784" s="624"/>
      <c r="J784" s="626"/>
      <c r="K784" s="201"/>
      <c r="L784" s="201"/>
      <c r="M784" s="201"/>
      <c r="N784" s="201"/>
      <c r="O784" s="201"/>
      <c r="P784" s="201"/>
      <c r="Q784" s="253"/>
    </row>
    <row r="785" spans="1:17" ht="20.149999999999999" customHeight="1" x14ac:dyDescent="0.35">
      <c r="A785" s="201" t="str">
        <f t="shared" ca="1" si="923"/>
        <v>a1655000001juGaAAI</v>
      </c>
      <c r="B785" s="613">
        <v>5</v>
      </c>
      <c r="C785" s="615" t="str">
        <f>IFERROR(VLOOKUP(B785,'Coverage Indicators - Section D'!$A$9:$AP$70,42,FALSE),"")</f>
        <v/>
      </c>
      <c r="D785" s="617" t="str">
        <f>M785</f>
        <v/>
      </c>
      <c r="E785" s="617" t="str">
        <f>N785</f>
        <v/>
      </c>
      <c r="F785" s="396"/>
      <c r="G785" s="619" t="str">
        <f ca="1">IF(OR(INDIRECT("'update Helper'!E"&amp;Q785)="",F785&lt;&gt;0,F786&lt;&gt;0),IF(IFERROR((F785/F786),"")="","",(F785/F786)),INDIRECT("'update Helper'!E"&amp;Q785)/100)</f>
        <v/>
      </c>
      <c r="H785" s="621"/>
      <c r="I785" s="623"/>
      <c r="J785" s="625"/>
      <c r="K785" s="201">
        <f>IF(AND(EXACT(C785,C783),C783&lt;&gt;0),K783+1,0)</f>
        <v>82</v>
      </c>
      <c r="L785" s="201" t="str">
        <f t="shared" ref="L785" si="957">IF(C785&lt;&gt;"",C785&amp;"-"&amp;K785,"")</f>
        <v/>
      </c>
      <c r="M785" s="201" t="str">
        <f t="array" ref="M785">IFERROR(IF(INDEX('Disaggregation Records'!$E$155:$E$385,MATCH(RIGHT(L785,255),RIGHT('Disaggregation Records'!$D$155:$D$385,255),0))="","",INDEX('Disaggregation Records'!$E$155:$E$385,MATCH(RIGHT(L785,255),RIGHT('Disaggregation Records'!$D$155:$D$385,255),0))),"")</f>
        <v/>
      </c>
      <c r="N785" s="201" t="str">
        <f t="array" ref="N785">IFERROR(IF(INDEX('Disaggregation Records'!$F$155:$F$385,MATCH(RIGHT(L785,255),RIGHT('Disaggregation Records'!$D$155:$D$385,255),0))="","",INDEX('Disaggregation Records'!$F$155:$F$385,MATCH(RIGHT(L785,255),RIGHT('Disaggregation Records'!$D$155:$D$385,255),0))),"")</f>
        <v/>
      </c>
      <c r="O785" s="201" t="str">
        <f t="array" ref="O785">IFERROR(IF(INDEX('Disaggregation Records'!$H$155:$H$385,MATCH(RIGHT(L785,255),RIGHT('Disaggregation Records'!$D$155:$D$385,255),0))="","",INDEX('Disaggregation Records'!$H$155:$H$385,MATCH(RIGHT(L785,255),RIGHT('Disaggregation Records'!$D$155:$D$385,255),0))),"")</f>
        <v/>
      </c>
      <c r="P785" s="253"/>
      <c r="Q785" s="253">
        <f t="shared" ref="Q785" si="958">Q783+1</f>
        <v>1787</v>
      </c>
    </row>
    <row r="786" spans="1:17" ht="20.149999999999999" customHeight="1" x14ac:dyDescent="0.35">
      <c r="A786" s="201"/>
      <c r="B786" s="614"/>
      <c r="C786" s="616"/>
      <c r="D786" s="618"/>
      <c r="E786" s="618"/>
      <c r="F786" s="307"/>
      <c r="G786" s="620"/>
      <c r="H786" s="622"/>
      <c r="I786" s="624"/>
      <c r="J786" s="626"/>
      <c r="K786" s="253"/>
      <c r="L786" s="201"/>
      <c r="M786" s="253"/>
      <c r="N786" s="201"/>
      <c r="O786" s="201"/>
      <c r="P786" s="253"/>
      <c r="Q786" s="253"/>
    </row>
    <row r="787" spans="1:17" ht="20.149999999999999" customHeight="1" x14ac:dyDescent="0.35">
      <c r="A787" s="201" t="str">
        <f t="shared" ca="1" si="926"/>
        <v>a1655000001juGbAAI</v>
      </c>
      <c r="B787" s="613">
        <v>5</v>
      </c>
      <c r="C787" s="615" t="str">
        <f>IFERROR(VLOOKUP(B787,'Coverage Indicators - Section D'!$A$9:$AP$70,42,FALSE),"")</f>
        <v/>
      </c>
      <c r="D787" s="617" t="str">
        <f>M787</f>
        <v/>
      </c>
      <c r="E787" s="617" t="str">
        <f>N787</f>
        <v/>
      </c>
      <c r="F787" s="396"/>
      <c r="G787" s="619" t="str">
        <f ca="1">IF(OR(INDIRECT("'update Helper'!E"&amp;Q787)="",F787&lt;&gt;0,F788&lt;&gt;0),IF(IFERROR((F787/F788),"")="","",(F787/F788)),INDIRECT("'update Helper'!E"&amp;Q787)/100)</f>
        <v/>
      </c>
      <c r="H787" s="621"/>
      <c r="I787" s="623"/>
      <c r="J787" s="625"/>
      <c r="K787" s="201">
        <f>IF(AND(EXACT(C787,C785),C785&lt;&gt;0),K785+1,0)</f>
        <v>83</v>
      </c>
      <c r="L787" s="201" t="str">
        <f t="shared" ref="L787" si="959">IF(C787&lt;&gt;"",C787&amp;"-"&amp;K787,"")</f>
        <v/>
      </c>
      <c r="M787" s="201" t="str">
        <f t="array" ref="M787">IFERROR(IF(INDEX('Disaggregation Records'!$E$155:$E$385,MATCH(RIGHT(L787,255),RIGHT('Disaggregation Records'!$D$155:$D$385,255),0))="","",INDEX('Disaggregation Records'!$E$155:$E$385,MATCH(RIGHT(L787,255),RIGHT('Disaggregation Records'!$D$155:$D$385,255),0))),"")</f>
        <v/>
      </c>
      <c r="N787" s="201" t="str">
        <f t="array" ref="N787">IFERROR(IF(INDEX('Disaggregation Records'!$F$155:$F$385,MATCH(RIGHT(L787,255),RIGHT('Disaggregation Records'!$D$155:$D$385,255),0))="","",INDEX('Disaggregation Records'!$F$155:$F$385,MATCH(RIGHT(L787,255),RIGHT('Disaggregation Records'!$D$155:$D$385,255),0))),"")</f>
        <v/>
      </c>
      <c r="O787" s="201" t="str">
        <f t="array" ref="O787">IFERROR(IF(INDEX('Disaggregation Records'!$H$155:$H$385,MATCH(RIGHT(L787,255),RIGHT('Disaggregation Records'!$D$155:$D$385,255),0))="","",INDEX('Disaggregation Records'!$H$155:$H$385,MATCH(RIGHT(L787,255),RIGHT('Disaggregation Records'!$D$155:$D$385,255),0))),"")</f>
        <v/>
      </c>
      <c r="P787" s="253"/>
      <c r="Q787" s="253">
        <f t="shared" ref="Q787" si="960">Q785+1</f>
        <v>1788</v>
      </c>
    </row>
    <row r="788" spans="1:17" ht="20.149999999999999" customHeight="1" x14ac:dyDescent="0.35">
      <c r="B788" s="614"/>
      <c r="C788" s="616"/>
      <c r="D788" s="618"/>
      <c r="E788" s="618"/>
      <c r="F788" s="307"/>
      <c r="G788" s="620"/>
      <c r="H788" s="622"/>
      <c r="I788" s="624"/>
      <c r="J788" s="626"/>
      <c r="K788" s="253"/>
      <c r="L788" s="201"/>
      <c r="M788" s="253"/>
      <c r="N788" s="201"/>
      <c r="O788" s="201"/>
      <c r="P788" s="253"/>
      <c r="Q788" s="253"/>
    </row>
    <row r="789" spans="1:17" ht="20.149999999999999" customHeight="1" x14ac:dyDescent="0.35">
      <c r="A789" s="201" t="str">
        <f t="shared" ca="1" si="923"/>
        <v>a1655000001juGcAAI</v>
      </c>
      <c r="B789" s="613">
        <v>5</v>
      </c>
      <c r="C789" s="615" t="str">
        <f>IFERROR(VLOOKUP(B789,'Coverage Indicators - Section D'!$A$9:$AP$70,42,FALSE),"")</f>
        <v/>
      </c>
      <c r="D789" s="617" t="str">
        <f>M789</f>
        <v/>
      </c>
      <c r="E789" s="617" t="str">
        <f>N789</f>
        <v/>
      </c>
      <c r="F789" s="396"/>
      <c r="G789" s="619" t="str">
        <f ca="1">IF(OR(INDIRECT("'update Helper'!E"&amp;Q789)="",F789&lt;&gt;0,F790&lt;&gt;0),IF(IFERROR((F789/F790),"")="","",(F789/F790)),INDIRECT("'update Helper'!E"&amp;Q789)/100)</f>
        <v/>
      </c>
      <c r="H789" s="621"/>
      <c r="I789" s="623"/>
      <c r="J789" s="625"/>
      <c r="K789" s="201">
        <f>IF(AND(EXACT(C789,C787),C787&lt;&gt;0),K787+1,0)</f>
        <v>84</v>
      </c>
      <c r="L789" s="201" t="str">
        <f t="shared" ref="L789" si="961">IF(C789&lt;&gt;"",C789&amp;"-"&amp;K789,"")</f>
        <v/>
      </c>
      <c r="M789" s="201" t="str">
        <f t="array" ref="M789">IFERROR(IF(INDEX('Disaggregation Records'!$E$155:$E$385,MATCH(RIGHT(L789,255),RIGHT('Disaggregation Records'!$D$155:$D$385,255),0))="","",INDEX('Disaggregation Records'!$E$155:$E$385,MATCH(RIGHT(L789,255),RIGHT('Disaggregation Records'!$D$155:$D$385,255),0))),"")</f>
        <v/>
      </c>
      <c r="N789" s="201" t="str">
        <f t="array" ref="N789">IFERROR(IF(INDEX('Disaggregation Records'!$F$155:$F$385,MATCH(RIGHT(L789,255),RIGHT('Disaggregation Records'!$D$155:$D$385,255),0))="","",INDEX('Disaggregation Records'!$F$155:$F$385,MATCH(RIGHT(L789,255),RIGHT('Disaggregation Records'!$D$155:$D$385,255),0))),"")</f>
        <v/>
      </c>
      <c r="O789" s="201" t="str">
        <f t="array" ref="O789">IFERROR(IF(INDEX('Disaggregation Records'!$H$155:$H$385,MATCH(RIGHT(L789,255),RIGHT('Disaggregation Records'!$D$155:$D$385,255),0))="","",INDEX('Disaggregation Records'!$H$155:$H$385,MATCH(RIGHT(L789,255),RIGHT('Disaggregation Records'!$D$155:$D$385,255),0))),"")</f>
        <v/>
      </c>
      <c r="P789" s="253"/>
      <c r="Q789" s="253">
        <f t="shared" ref="Q789" si="962">Q787+1</f>
        <v>1789</v>
      </c>
    </row>
    <row r="790" spans="1:17" ht="20.149999999999999" customHeight="1" x14ac:dyDescent="0.35">
      <c r="A790" s="201"/>
      <c r="B790" s="614"/>
      <c r="C790" s="616"/>
      <c r="D790" s="618"/>
      <c r="E790" s="618"/>
      <c r="F790" s="307"/>
      <c r="G790" s="620"/>
      <c r="H790" s="622"/>
      <c r="I790" s="624"/>
      <c r="J790" s="626"/>
      <c r="K790" s="253"/>
      <c r="L790" s="201"/>
      <c r="M790" s="253"/>
      <c r="N790" s="201"/>
      <c r="O790" s="201"/>
      <c r="P790" s="253"/>
      <c r="Q790" s="253"/>
    </row>
    <row r="791" spans="1:17" ht="20.149999999999999" customHeight="1" x14ac:dyDescent="0.35">
      <c r="A791" s="201" t="str">
        <f t="shared" ca="1" si="926"/>
        <v>a1655000001juGdAAI</v>
      </c>
      <c r="B791" s="613">
        <v>5</v>
      </c>
      <c r="C791" s="615" t="str">
        <f>IFERROR(VLOOKUP(B791,'Coverage Indicators - Section D'!$A$9:$AP$70,42,FALSE),"")</f>
        <v/>
      </c>
      <c r="D791" s="617" t="str">
        <f>M791</f>
        <v/>
      </c>
      <c r="E791" s="617" t="str">
        <f>N791</f>
        <v/>
      </c>
      <c r="F791" s="396"/>
      <c r="G791" s="619" t="str">
        <f ca="1">IF(OR(INDIRECT("'update Helper'!E"&amp;Q791)="",F791&lt;&gt;0,F792&lt;&gt;0),IF(IFERROR((F791/F792),"")="","",(F791/F792)),INDIRECT("'update Helper'!E"&amp;Q791)/100)</f>
        <v/>
      </c>
      <c r="H791" s="621"/>
      <c r="I791" s="623"/>
      <c r="J791" s="625"/>
      <c r="K791" s="201">
        <f>IF(AND(EXACT(C791,C789),C789&lt;&gt;0),K789+1,0)</f>
        <v>85</v>
      </c>
      <c r="L791" s="201" t="str">
        <f t="shared" ref="L791" si="963">IF(C791&lt;&gt;"",C791&amp;"-"&amp;K791,"")</f>
        <v/>
      </c>
      <c r="M791" s="201" t="str">
        <f t="array" ref="M791">IFERROR(IF(INDEX('Disaggregation Records'!$E$155:$E$385,MATCH(RIGHT(L791,255),RIGHT('Disaggregation Records'!$D$155:$D$385,255),0))="","",INDEX('Disaggregation Records'!$E$155:$E$385,MATCH(RIGHT(L791,255),RIGHT('Disaggregation Records'!$D$155:$D$385,255),0))),"")</f>
        <v/>
      </c>
      <c r="N791" s="201" t="str">
        <f t="array" ref="N791">IFERROR(IF(INDEX('Disaggregation Records'!$F$155:$F$385,MATCH(RIGHT(L791,255),RIGHT('Disaggregation Records'!$D$155:$D$385,255),0))="","",INDEX('Disaggregation Records'!$F$155:$F$385,MATCH(RIGHT(L791,255),RIGHT('Disaggregation Records'!$D$155:$D$385,255),0))),"")</f>
        <v/>
      </c>
      <c r="O791" s="201" t="str">
        <f t="array" ref="O791">IFERROR(IF(INDEX('Disaggregation Records'!$H$155:$H$385,MATCH(RIGHT(L791,255),RIGHT('Disaggregation Records'!$D$155:$D$385,255),0))="","",INDEX('Disaggregation Records'!$H$155:$H$385,MATCH(RIGHT(L791,255),RIGHT('Disaggregation Records'!$D$155:$D$385,255),0))),"")</f>
        <v/>
      </c>
      <c r="P791" s="201"/>
      <c r="Q791" s="253">
        <f t="shared" ref="Q791" si="964">Q789+1</f>
        <v>1790</v>
      </c>
    </row>
    <row r="792" spans="1:17" ht="20.149999999999999" customHeight="1" x14ac:dyDescent="0.35">
      <c r="B792" s="614"/>
      <c r="C792" s="616"/>
      <c r="D792" s="618"/>
      <c r="E792" s="618"/>
      <c r="F792" s="307"/>
      <c r="G792" s="620"/>
      <c r="H792" s="622"/>
      <c r="I792" s="624"/>
      <c r="J792" s="626"/>
      <c r="K792" s="201"/>
      <c r="L792" s="201"/>
      <c r="M792" s="201"/>
      <c r="N792" s="201"/>
      <c r="O792" s="201"/>
      <c r="P792" s="201"/>
      <c r="Q792" s="253"/>
    </row>
    <row r="793" spans="1:17" ht="20.149999999999999" customHeight="1" x14ac:dyDescent="0.35">
      <c r="A793" s="201" t="str">
        <f t="shared" ca="1" si="923"/>
        <v>a1655000001juGeAAI</v>
      </c>
      <c r="B793" s="613">
        <v>5</v>
      </c>
      <c r="C793" s="615" t="str">
        <f>IFERROR(VLOOKUP(B793,'Coverage Indicators - Section D'!$A$9:$AP$70,42,FALSE),"")</f>
        <v/>
      </c>
      <c r="D793" s="617" t="str">
        <f>M793</f>
        <v/>
      </c>
      <c r="E793" s="617" t="str">
        <f>N793</f>
        <v/>
      </c>
      <c r="F793" s="396"/>
      <c r="G793" s="619" t="str">
        <f ca="1">IF(OR(INDIRECT("'update Helper'!E"&amp;Q793)="",F793&lt;&gt;0,F794&lt;&gt;0),IF(IFERROR((F793/F794),"")="","",(F793/F794)),INDIRECT("'update Helper'!E"&amp;Q793)/100)</f>
        <v/>
      </c>
      <c r="H793" s="621"/>
      <c r="I793" s="623"/>
      <c r="J793" s="625"/>
      <c r="K793" s="201">
        <f>IF(AND(EXACT(C793,C791),C791&lt;&gt;0),K791+1,0)</f>
        <v>86</v>
      </c>
      <c r="L793" s="201" t="str">
        <f t="shared" ref="L793" si="965">IF(C793&lt;&gt;"",C793&amp;"-"&amp;K793,"")</f>
        <v/>
      </c>
      <c r="M793" s="201" t="str">
        <f t="array" ref="M793">IFERROR(IF(INDEX('Disaggregation Records'!$E$155:$E$385,MATCH(RIGHT(L793,255),RIGHT('Disaggregation Records'!$D$155:$D$385,255),0))="","",INDEX('Disaggregation Records'!$E$155:$E$385,MATCH(RIGHT(L793,255),RIGHT('Disaggregation Records'!$D$155:$D$385,255),0))),"")</f>
        <v/>
      </c>
      <c r="N793" s="201" t="str">
        <f t="array" ref="N793">IFERROR(IF(INDEX('Disaggregation Records'!$F$155:$F$385,MATCH(RIGHT(L793,255),RIGHT('Disaggregation Records'!$D$155:$D$385,255),0))="","",INDEX('Disaggregation Records'!$F$155:$F$385,MATCH(RIGHT(L793,255),RIGHT('Disaggregation Records'!$D$155:$D$385,255),0))),"")</f>
        <v/>
      </c>
      <c r="O793" s="201" t="str">
        <f t="array" ref="O793">IFERROR(IF(INDEX('Disaggregation Records'!$H$155:$H$385,MATCH(RIGHT(L793,255),RIGHT('Disaggregation Records'!$D$155:$D$385,255),0))="","",INDEX('Disaggregation Records'!$H$155:$H$385,MATCH(RIGHT(L793,255),RIGHT('Disaggregation Records'!$D$155:$D$385,255),0))),"")</f>
        <v/>
      </c>
      <c r="P793" s="201"/>
      <c r="Q793" s="253">
        <f t="shared" ref="Q793" si="966">Q791+1</f>
        <v>1791</v>
      </c>
    </row>
    <row r="794" spans="1:17" ht="20.149999999999999" customHeight="1" x14ac:dyDescent="0.35">
      <c r="A794" s="201"/>
      <c r="B794" s="614"/>
      <c r="C794" s="616"/>
      <c r="D794" s="618"/>
      <c r="E794" s="618"/>
      <c r="F794" s="307"/>
      <c r="G794" s="620"/>
      <c r="H794" s="622"/>
      <c r="I794" s="624"/>
      <c r="J794" s="626"/>
      <c r="K794" s="201"/>
      <c r="L794" s="201"/>
      <c r="M794" s="201"/>
      <c r="N794" s="201"/>
      <c r="O794" s="201"/>
      <c r="P794" s="201"/>
      <c r="Q794" s="253"/>
    </row>
    <row r="795" spans="1:17" ht="20.149999999999999" customHeight="1" x14ac:dyDescent="0.35">
      <c r="A795" s="201" t="str">
        <f t="shared" ca="1" si="926"/>
        <v>a1655000001juGfAAI</v>
      </c>
      <c r="B795" s="613">
        <v>5</v>
      </c>
      <c r="C795" s="615" t="str">
        <f>IFERROR(VLOOKUP(B795,'Coverage Indicators - Section D'!$A$9:$AP$70,42,FALSE),"")</f>
        <v/>
      </c>
      <c r="D795" s="617" t="str">
        <f>M795</f>
        <v/>
      </c>
      <c r="E795" s="617" t="str">
        <f>N795</f>
        <v/>
      </c>
      <c r="F795" s="396"/>
      <c r="G795" s="619" t="str">
        <f ca="1">IF(OR(INDIRECT("'update Helper'!E"&amp;Q795)="",F795&lt;&gt;0,F796&lt;&gt;0),IF(IFERROR((F795/F796),"")="","",(F795/F796)),INDIRECT("'update Helper'!E"&amp;Q795)/100)</f>
        <v/>
      </c>
      <c r="H795" s="621"/>
      <c r="I795" s="623"/>
      <c r="J795" s="625"/>
      <c r="K795" s="201">
        <f>IF(AND(EXACT(C795,C793),C793&lt;&gt;0),K793+1,0)</f>
        <v>87</v>
      </c>
      <c r="L795" s="201" t="str">
        <f t="shared" ref="L795" si="967">IF(C795&lt;&gt;"",C795&amp;"-"&amp;K795,"")</f>
        <v/>
      </c>
      <c r="M795" s="201" t="str">
        <f t="array" ref="M795">IFERROR(IF(INDEX('Disaggregation Records'!$E$155:$E$385,MATCH(RIGHT(L795,255),RIGHT('Disaggregation Records'!$D$155:$D$385,255),0))="","",INDEX('Disaggregation Records'!$E$155:$E$385,MATCH(RIGHT(L795,255),RIGHT('Disaggregation Records'!$D$155:$D$385,255),0))),"")</f>
        <v/>
      </c>
      <c r="N795" s="201" t="str">
        <f t="array" ref="N795">IFERROR(IF(INDEX('Disaggregation Records'!$F$155:$F$385,MATCH(RIGHT(L795,255),RIGHT('Disaggregation Records'!$D$155:$D$385,255),0))="","",INDEX('Disaggregation Records'!$F$155:$F$385,MATCH(RIGHT(L795,255),RIGHT('Disaggregation Records'!$D$155:$D$385,255),0))),"")</f>
        <v/>
      </c>
      <c r="O795" s="201" t="str">
        <f t="array" ref="O795">IFERROR(IF(INDEX('Disaggregation Records'!$H$155:$H$385,MATCH(RIGHT(L795,255),RIGHT('Disaggregation Records'!$D$155:$D$385,255),0))="","",INDEX('Disaggregation Records'!$H$155:$H$385,MATCH(RIGHT(L795,255),RIGHT('Disaggregation Records'!$D$155:$D$385,255),0))),"")</f>
        <v/>
      </c>
      <c r="P795" s="253"/>
      <c r="Q795" s="253">
        <f t="shared" ref="Q795" si="968">Q793+1</f>
        <v>1792</v>
      </c>
    </row>
    <row r="796" spans="1:17" ht="20.149999999999999" customHeight="1" x14ac:dyDescent="0.35">
      <c r="B796" s="614"/>
      <c r="C796" s="616"/>
      <c r="D796" s="618"/>
      <c r="E796" s="618"/>
      <c r="F796" s="307"/>
      <c r="G796" s="620"/>
      <c r="H796" s="622"/>
      <c r="I796" s="624"/>
      <c r="J796" s="626"/>
      <c r="K796" s="253"/>
      <c r="L796" s="201"/>
      <c r="M796" s="253"/>
      <c r="N796" s="201"/>
      <c r="O796" s="201"/>
      <c r="P796" s="253"/>
      <c r="Q796" s="253"/>
    </row>
    <row r="797" spans="1:17" ht="20.149999999999999" customHeight="1" x14ac:dyDescent="0.35">
      <c r="A797" s="201" t="str">
        <f t="shared" ca="1" si="923"/>
        <v>a1655000001juGgAAI</v>
      </c>
      <c r="B797" s="613">
        <v>5</v>
      </c>
      <c r="C797" s="615" t="str">
        <f>IFERROR(VLOOKUP(B797,'Coverage Indicators - Section D'!$A$9:$AP$70,42,FALSE),"")</f>
        <v/>
      </c>
      <c r="D797" s="617" t="str">
        <f>M797</f>
        <v/>
      </c>
      <c r="E797" s="617" t="str">
        <f>N797</f>
        <v/>
      </c>
      <c r="F797" s="396"/>
      <c r="G797" s="619" t="str">
        <f ca="1">IF(OR(INDIRECT("'update Helper'!E"&amp;Q797)="",F797&lt;&gt;0,F798&lt;&gt;0),IF(IFERROR((F797/F798),"")="","",(F797/F798)),INDIRECT("'update Helper'!E"&amp;Q797)/100)</f>
        <v/>
      </c>
      <c r="H797" s="621"/>
      <c r="I797" s="623"/>
      <c r="J797" s="625"/>
      <c r="K797" s="201">
        <f>IF(AND(EXACT(C797,C795),C795&lt;&gt;0),K795+1,0)</f>
        <v>88</v>
      </c>
      <c r="L797" s="201" t="str">
        <f t="shared" ref="L797" si="969">IF(C797&lt;&gt;"",C797&amp;"-"&amp;K797,"")</f>
        <v/>
      </c>
      <c r="M797" s="201" t="str">
        <f t="array" ref="M797">IFERROR(IF(INDEX('Disaggregation Records'!$E$155:$E$385,MATCH(RIGHT(L797,255),RIGHT('Disaggregation Records'!$D$155:$D$385,255),0))="","",INDEX('Disaggregation Records'!$E$155:$E$385,MATCH(RIGHT(L797,255),RIGHT('Disaggregation Records'!$D$155:$D$385,255),0))),"")</f>
        <v/>
      </c>
      <c r="N797" s="201" t="str">
        <f t="array" ref="N797">IFERROR(IF(INDEX('Disaggregation Records'!$F$155:$F$385,MATCH(RIGHT(L797,255),RIGHT('Disaggregation Records'!$D$155:$D$385,255),0))="","",INDEX('Disaggregation Records'!$F$155:$F$385,MATCH(RIGHT(L797,255),RIGHT('Disaggregation Records'!$D$155:$D$385,255),0))),"")</f>
        <v/>
      </c>
      <c r="O797" s="201" t="str">
        <f t="array" ref="O797">IFERROR(IF(INDEX('Disaggregation Records'!$H$155:$H$385,MATCH(RIGHT(L797,255),RIGHT('Disaggregation Records'!$D$155:$D$385,255),0))="","",INDEX('Disaggregation Records'!$H$155:$H$385,MATCH(RIGHT(L797,255),RIGHT('Disaggregation Records'!$D$155:$D$385,255),0))),"")</f>
        <v/>
      </c>
      <c r="P797" s="253"/>
      <c r="Q797" s="253">
        <f t="shared" ref="Q797" si="970">Q795+1</f>
        <v>1793</v>
      </c>
    </row>
    <row r="798" spans="1:17" ht="20.149999999999999" customHeight="1" x14ac:dyDescent="0.35">
      <c r="A798" s="201"/>
      <c r="B798" s="614"/>
      <c r="C798" s="616"/>
      <c r="D798" s="618"/>
      <c r="E798" s="618"/>
      <c r="F798" s="307"/>
      <c r="G798" s="620"/>
      <c r="H798" s="622"/>
      <c r="I798" s="624"/>
      <c r="J798" s="626"/>
      <c r="K798" s="253"/>
      <c r="L798" s="201"/>
      <c r="M798" s="253"/>
      <c r="N798" s="201"/>
      <c r="O798" s="201"/>
      <c r="P798" s="253"/>
      <c r="Q798" s="253"/>
    </row>
    <row r="799" spans="1:17" ht="20.149999999999999" customHeight="1" x14ac:dyDescent="0.35">
      <c r="A799" s="201" t="str">
        <f t="shared" ca="1" si="926"/>
        <v>a1655000001juGhAAI</v>
      </c>
      <c r="B799" s="613">
        <v>5</v>
      </c>
      <c r="C799" s="615" t="str">
        <f>IFERROR(VLOOKUP(B799,'Coverage Indicators - Section D'!$A$9:$AP$70,42,FALSE),"")</f>
        <v/>
      </c>
      <c r="D799" s="617" t="str">
        <f>M799</f>
        <v/>
      </c>
      <c r="E799" s="617" t="str">
        <f>N799</f>
        <v/>
      </c>
      <c r="F799" s="396"/>
      <c r="G799" s="619" t="str">
        <f ca="1">IF(OR(INDIRECT("'update Helper'!E"&amp;Q799)="",F799&lt;&gt;0,F800&lt;&gt;0),IF(IFERROR((F799/F800),"")="","",(F799/F800)),INDIRECT("'update Helper'!E"&amp;Q799)/100)</f>
        <v/>
      </c>
      <c r="H799" s="621"/>
      <c r="I799" s="623"/>
      <c r="J799" s="625"/>
      <c r="K799" s="201">
        <f>IF(AND(EXACT(C799,C797),C797&lt;&gt;0),K797+1,0)</f>
        <v>89</v>
      </c>
      <c r="L799" s="201" t="str">
        <f t="shared" ref="L799" si="971">IF(C799&lt;&gt;"",C799&amp;"-"&amp;K799,"")</f>
        <v/>
      </c>
      <c r="M799" s="201" t="str">
        <f t="array" ref="M799">IFERROR(IF(INDEX('Disaggregation Records'!$E$155:$E$385,MATCH(RIGHT(L799,255),RIGHT('Disaggregation Records'!$D$155:$D$385,255),0))="","",INDEX('Disaggregation Records'!$E$155:$E$385,MATCH(RIGHT(L799,255),RIGHT('Disaggregation Records'!$D$155:$D$385,255),0))),"")</f>
        <v/>
      </c>
      <c r="N799" s="201" t="str">
        <f t="array" ref="N799">IFERROR(IF(INDEX('Disaggregation Records'!$F$155:$F$385,MATCH(RIGHT(L799,255),RIGHT('Disaggregation Records'!$D$155:$D$385,255),0))="","",INDEX('Disaggregation Records'!$F$155:$F$385,MATCH(RIGHT(L799,255),RIGHT('Disaggregation Records'!$D$155:$D$385,255),0))),"")</f>
        <v/>
      </c>
      <c r="O799" s="201" t="str">
        <f t="array" ref="O799">IFERROR(IF(INDEX('Disaggregation Records'!$H$155:$H$385,MATCH(RIGHT(L799,255),RIGHT('Disaggregation Records'!$D$155:$D$385,255),0))="","",INDEX('Disaggregation Records'!$H$155:$H$385,MATCH(RIGHT(L799,255),RIGHT('Disaggregation Records'!$D$155:$D$385,255),0))),"")</f>
        <v/>
      </c>
      <c r="P799" s="253"/>
      <c r="Q799" s="253">
        <f t="shared" ref="Q799" si="972">Q797+1</f>
        <v>1794</v>
      </c>
    </row>
    <row r="800" spans="1:17" ht="20.149999999999999" customHeight="1" x14ac:dyDescent="0.35">
      <c r="B800" s="614"/>
      <c r="C800" s="616"/>
      <c r="D800" s="618"/>
      <c r="E800" s="618"/>
      <c r="F800" s="307"/>
      <c r="G800" s="620"/>
      <c r="H800" s="622"/>
      <c r="I800" s="624"/>
      <c r="J800" s="626"/>
      <c r="K800" s="253"/>
      <c r="L800" s="201"/>
      <c r="M800" s="253"/>
      <c r="N800" s="201"/>
      <c r="O800" s="201"/>
      <c r="P800" s="253"/>
      <c r="Q800" s="253"/>
    </row>
    <row r="801" spans="1:17" ht="20.149999999999999" customHeight="1" x14ac:dyDescent="0.35">
      <c r="A801" s="201" t="str">
        <f t="shared" ca="1" si="923"/>
        <v>a1655000001juGiAAI</v>
      </c>
      <c r="B801" s="613">
        <v>5</v>
      </c>
      <c r="C801" s="615" t="str">
        <f>IFERROR(VLOOKUP(B801,'Coverage Indicators - Section D'!$A$9:$AP$70,42,FALSE),"")</f>
        <v/>
      </c>
      <c r="D801" s="617" t="str">
        <f>M801</f>
        <v/>
      </c>
      <c r="E801" s="617" t="str">
        <f>N801</f>
        <v/>
      </c>
      <c r="F801" s="396"/>
      <c r="G801" s="619" t="str">
        <f ca="1">IF(OR(INDIRECT("'update Helper'!E"&amp;Q801)="",F801&lt;&gt;0,F802&lt;&gt;0),IF(IFERROR((F801/F802),"")="","",(F801/F802)),INDIRECT("'update Helper'!E"&amp;Q801)/100)</f>
        <v/>
      </c>
      <c r="H801" s="621"/>
      <c r="I801" s="623"/>
      <c r="J801" s="625"/>
      <c r="K801" s="201">
        <f>IF(AND(EXACT(C801,C799),C799&lt;&gt;0),K799+1,0)</f>
        <v>90</v>
      </c>
      <c r="L801" s="201" t="str">
        <f t="shared" ref="L801" si="973">IF(C801&lt;&gt;"",C801&amp;"-"&amp;K801,"")</f>
        <v/>
      </c>
      <c r="M801" s="201" t="str">
        <f t="array" ref="M801">IFERROR(IF(INDEX('Disaggregation Records'!$E$155:$E$385,MATCH(RIGHT(L801,255),RIGHT('Disaggregation Records'!$D$155:$D$385,255),0))="","",INDEX('Disaggregation Records'!$E$155:$E$385,MATCH(RIGHT(L801,255),RIGHT('Disaggregation Records'!$D$155:$D$385,255),0))),"")</f>
        <v/>
      </c>
      <c r="N801" s="201" t="str">
        <f t="array" ref="N801">IFERROR(IF(INDEX('Disaggregation Records'!$F$155:$F$385,MATCH(RIGHT(L801,255),RIGHT('Disaggregation Records'!$D$155:$D$385,255),0))="","",INDEX('Disaggregation Records'!$F$155:$F$385,MATCH(RIGHT(L801,255),RIGHT('Disaggregation Records'!$D$155:$D$385,255),0))),"")</f>
        <v/>
      </c>
      <c r="O801" s="201" t="str">
        <f t="array" ref="O801">IFERROR(IF(INDEX('Disaggregation Records'!$H$155:$H$385,MATCH(RIGHT(L801,255),RIGHT('Disaggregation Records'!$D$155:$D$385,255),0))="","",INDEX('Disaggregation Records'!$H$155:$H$385,MATCH(RIGHT(L801,255),RIGHT('Disaggregation Records'!$D$155:$D$385,255),0))),"")</f>
        <v/>
      </c>
      <c r="P801" s="201"/>
      <c r="Q801" s="253">
        <f t="shared" ref="Q801" si="974">Q799+1</f>
        <v>1795</v>
      </c>
    </row>
    <row r="802" spans="1:17" ht="20.149999999999999" customHeight="1" x14ac:dyDescent="0.35">
      <c r="A802" s="201"/>
      <c r="B802" s="614"/>
      <c r="C802" s="616"/>
      <c r="D802" s="618"/>
      <c r="E802" s="618"/>
      <c r="F802" s="307"/>
      <c r="G802" s="620"/>
      <c r="H802" s="622"/>
      <c r="I802" s="624"/>
      <c r="J802" s="626"/>
      <c r="K802" s="201"/>
      <c r="L802" s="201"/>
      <c r="M802" s="201"/>
      <c r="N802" s="201"/>
      <c r="O802" s="201"/>
      <c r="P802" s="201"/>
      <c r="Q802" s="253"/>
    </row>
    <row r="803" spans="1:17" ht="20.149999999999999" customHeight="1" x14ac:dyDescent="0.35">
      <c r="A803" s="201" t="str">
        <f t="shared" ca="1" si="926"/>
        <v>a1655000001juGjAAI</v>
      </c>
      <c r="B803" s="613">
        <v>5</v>
      </c>
      <c r="C803" s="615" t="str">
        <f>IFERROR(VLOOKUP(B803,'Coverage Indicators - Section D'!$A$9:$AP$70,42,FALSE),"")</f>
        <v/>
      </c>
      <c r="D803" s="617" t="str">
        <f>M803</f>
        <v/>
      </c>
      <c r="E803" s="617" t="str">
        <f>N803</f>
        <v/>
      </c>
      <c r="F803" s="396"/>
      <c r="G803" s="619" t="str">
        <f ca="1">IF(OR(INDIRECT("'update Helper'!E"&amp;Q803)="",F803&lt;&gt;0,F804&lt;&gt;0),IF(IFERROR((F803/F804),"")="","",(F803/F804)),INDIRECT("'update Helper'!E"&amp;Q803)/100)</f>
        <v/>
      </c>
      <c r="H803" s="621"/>
      <c r="I803" s="623"/>
      <c r="J803" s="625"/>
      <c r="K803" s="201">
        <f>IF(AND(EXACT(C803,C801),C801&lt;&gt;0),K801+1,0)</f>
        <v>91</v>
      </c>
      <c r="L803" s="201" t="str">
        <f t="shared" ref="L803" si="975">IF(C803&lt;&gt;"",C803&amp;"-"&amp;K803,"")</f>
        <v/>
      </c>
      <c r="M803" s="201" t="str">
        <f t="array" ref="M803">IFERROR(IF(INDEX('Disaggregation Records'!$E$155:$E$385,MATCH(RIGHT(L803,255),RIGHT('Disaggregation Records'!$D$155:$D$385,255),0))="","",INDEX('Disaggregation Records'!$E$155:$E$385,MATCH(RIGHT(L803,255),RIGHT('Disaggregation Records'!$D$155:$D$385,255),0))),"")</f>
        <v/>
      </c>
      <c r="N803" s="201" t="str">
        <f t="array" ref="N803">IFERROR(IF(INDEX('Disaggregation Records'!$F$155:$F$385,MATCH(RIGHT(L803,255),RIGHT('Disaggregation Records'!$D$155:$D$385,255),0))="","",INDEX('Disaggregation Records'!$F$155:$F$385,MATCH(RIGHT(L803,255),RIGHT('Disaggregation Records'!$D$155:$D$385,255),0))),"")</f>
        <v/>
      </c>
      <c r="O803" s="201" t="str">
        <f t="array" ref="O803">IFERROR(IF(INDEX('Disaggregation Records'!$H$155:$H$385,MATCH(RIGHT(L803,255),RIGHT('Disaggregation Records'!$D$155:$D$385,255),0))="","",INDEX('Disaggregation Records'!$H$155:$H$385,MATCH(RIGHT(L803,255),RIGHT('Disaggregation Records'!$D$155:$D$385,255),0))),"")</f>
        <v/>
      </c>
      <c r="P803" s="201"/>
      <c r="Q803" s="253">
        <f t="shared" ref="Q803" si="976">Q801+1</f>
        <v>1796</v>
      </c>
    </row>
    <row r="804" spans="1:17" ht="20.149999999999999" customHeight="1" x14ac:dyDescent="0.35">
      <c r="B804" s="614"/>
      <c r="C804" s="616"/>
      <c r="D804" s="618"/>
      <c r="E804" s="618"/>
      <c r="F804" s="307"/>
      <c r="G804" s="620"/>
      <c r="H804" s="622"/>
      <c r="I804" s="624"/>
      <c r="J804" s="626"/>
      <c r="K804" s="201"/>
      <c r="L804" s="201"/>
      <c r="M804" s="201"/>
      <c r="N804" s="201"/>
      <c r="O804" s="201"/>
      <c r="P804" s="201"/>
      <c r="Q804" s="253"/>
    </row>
    <row r="805" spans="1:17" ht="20.149999999999999" customHeight="1" x14ac:dyDescent="0.35">
      <c r="A805" s="201" t="str">
        <f t="shared" ca="1" si="923"/>
        <v>a1655000001juGkAAI</v>
      </c>
      <c r="B805" s="613">
        <v>5</v>
      </c>
      <c r="C805" s="615" t="str">
        <f>IFERROR(VLOOKUP(B805,'Coverage Indicators - Section D'!$A$9:$AP$70,42,FALSE),"")</f>
        <v/>
      </c>
      <c r="D805" s="617" t="str">
        <f>M805</f>
        <v/>
      </c>
      <c r="E805" s="617" t="str">
        <f>N805</f>
        <v/>
      </c>
      <c r="F805" s="396"/>
      <c r="G805" s="619" t="str">
        <f ca="1">IF(OR(INDIRECT("'update Helper'!E"&amp;Q805)="",F805&lt;&gt;0,F806&lt;&gt;0),IF(IFERROR((F805/F806),"")="","",(F805/F806)),INDIRECT("'update Helper'!E"&amp;Q805)/100)</f>
        <v/>
      </c>
      <c r="H805" s="621"/>
      <c r="I805" s="623"/>
      <c r="J805" s="625"/>
      <c r="K805" s="201">
        <f>IF(AND(EXACT(C805,C803),C803&lt;&gt;0),K803+1,0)</f>
        <v>92</v>
      </c>
      <c r="L805" s="201" t="str">
        <f t="shared" ref="L805" si="977">IF(C805&lt;&gt;"",C805&amp;"-"&amp;K805,"")</f>
        <v/>
      </c>
      <c r="M805" s="201" t="str">
        <f t="array" ref="M805">IFERROR(IF(INDEX('Disaggregation Records'!$E$155:$E$385,MATCH(RIGHT(L805,255),RIGHT('Disaggregation Records'!$D$155:$D$385,255),0))="","",INDEX('Disaggregation Records'!$E$155:$E$385,MATCH(RIGHT(L805,255),RIGHT('Disaggregation Records'!$D$155:$D$385,255),0))),"")</f>
        <v/>
      </c>
      <c r="N805" s="201" t="str">
        <f t="array" ref="N805">IFERROR(IF(INDEX('Disaggregation Records'!$F$155:$F$385,MATCH(RIGHT(L805,255),RIGHT('Disaggregation Records'!$D$155:$D$385,255),0))="","",INDEX('Disaggregation Records'!$F$155:$F$385,MATCH(RIGHT(L805,255),RIGHT('Disaggregation Records'!$D$155:$D$385,255),0))),"")</f>
        <v/>
      </c>
      <c r="O805" s="201" t="str">
        <f t="array" ref="O805">IFERROR(IF(INDEX('Disaggregation Records'!$H$155:$H$385,MATCH(RIGHT(L805,255),RIGHT('Disaggregation Records'!$D$155:$D$385,255),0))="","",INDEX('Disaggregation Records'!$H$155:$H$385,MATCH(RIGHT(L805,255),RIGHT('Disaggregation Records'!$D$155:$D$385,255),0))),"")</f>
        <v/>
      </c>
      <c r="P805" s="253"/>
      <c r="Q805" s="253">
        <f t="shared" ref="Q805" si="978">Q803+1</f>
        <v>1797</v>
      </c>
    </row>
    <row r="806" spans="1:17" ht="20.149999999999999" customHeight="1" x14ac:dyDescent="0.35">
      <c r="A806" s="201"/>
      <c r="B806" s="614"/>
      <c r="C806" s="616"/>
      <c r="D806" s="618"/>
      <c r="E806" s="618"/>
      <c r="F806" s="307"/>
      <c r="G806" s="620"/>
      <c r="H806" s="622"/>
      <c r="I806" s="624"/>
      <c r="J806" s="626"/>
      <c r="K806" s="253"/>
      <c r="L806" s="201"/>
      <c r="M806" s="253"/>
      <c r="N806" s="201"/>
      <c r="O806" s="201"/>
      <c r="P806" s="253"/>
      <c r="Q806" s="253"/>
    </row>
    <row r="807" spans="1:17" ht="20.149999999999999" customHeight="1" x14ac:dyDescent="0.35">
      <c r="A807" s="201" t="str">
        <f t="shared" ca="1" si="926"/>
        <v>a1655000001juGlAAI</v>
      </c>
      <c r="B807" s="613">
        <v>5</v>
      </c>
      <c r="C807" s="615" t="str">
        <f>IFERROR(VLOOKUP(B807,'Coverage Indicators - Section D'!$A$9:$AP$70,42,FALSE),"")</f>
        <v/>
      </c>
      <c r="D807" s="617" t="str">
        <f>M807</f>
        <v/>
      </c>
      <c r="E807" s="617" t="str">
        <f>N807</f>
        <v/>
      </c>
      <c r="F807" s="396"/>
      <c r="G807" s="619" t="str">
        <f ca="1">IF(OR(INDIRECT("'update Helper'!E"&amp;Q807)="",F807&lt;&gt;0,F808&lt;&gt;0),IF(IFERROR((F807/F808),"")="","",(F807/F808)),INDIRECT("'update Helper'!E"&amp;Q807)/100)</f>
        <v/>
      </c>
      <c r="H807" s="621"/>
      <c r="I807" s="623"/>
      <c r="J807" s="625"/>
      <c r="K807" s="201">
        <f>IF(AND(EXACT(C807,C805),C805&lt;&gt;0),K805+1,0)</f>
        <v>93</v>
      </c>
      <c r="L807" s="201" t="str">
        <f t="shared" ref="L807" si="979">IF(C807&lt;&gt;"",C807&amp;"-"&amp;K807,"")</f>
        <v/>
      </c>
      <c r="M807" s="201" t="str">
        <f t="array" ref="M807">IFERROR(IF(INDEX('Disaggregation Records'!$E$155:$E$385,MATCH(RIGHT(L807,255),RIGHT('Disaggregation Records'!$D$155:$D$385,255),0))="","",INDEX('Disaggregation Records'!$E$155:$E$385,MATCH(RIGHT(L807,255),RIGHT('Disaggregation Records'!$D$155:$D$385,255),0))),"")</f>
        <v/>
      </c>
      <c r="N807" s="201" t="str">
        <f t="array" ref="N807">IFERROR(IF(INDEX('Disaggregation Records'!$F$155:$F$385,MATCH(RIGHT(L807,255),RIGHT('Disaggregation Records'!$D$155:$D$385,255),0))="","",INDEX('Disaggregation Records'!$F$155:$F$385,MATCH(RIGHT(L807,255),RIGHT('Disaggregation Records'!$D$155:$D$385,255),0))),"")</f>
        <v/>
      </c>
      <c r="O807" s="201" t="str">
        <f t="array" ref="O807">IFERROR(IF(INDEX('Disaggregation Records'!$H$155:$H$385,MATCH(RIGHT(L807,255),RIGHT('Disaggregation Records'!$D$155:$D$385,255),0))="","",INDEX('Disaggregation Records'!$H$155:$H$385,MATCH(RIGHT(L807,255),RIGHT('Disaggregation Records'!$D$155:$D$385,255),0))),"")</f>
        <v/>
      </c>
      <c r="P807" s="253"/>
      <c r="Q807" s="253">
        <f t="shared" ref="Q807" si="980">Q805+1</f>
        <v>1798</v>
      </c>
    </row>
    <row r="808" spans="1:17" ht="20.149999999999999" customHeight="1" x14ac:dyDescent="0.35">
      <c r="B808" s="614"/>
      <c r="C808" s="616"/>
      <c r="D808" s="618"/>
      <c r="E808" s="618"/>
      <c r="F808" s="307"/>
      <c r="G808" s="620"/>
      <c r="H808" s="622"/>
      <c r="I808" s="624"/>
      <c r="J808" s="626"/>
      <c r="K808" s="253"/>
      <c r="L808" s="201"/>
      <c r="M808" s="253"/>
      <c r="N808" s="201"/>
      <c r="O808" s="201"/>
      <c r="P808" s="253"/>
      <c r="Q808" s="253"/>
    </row>
    <row r="809" spans="1:17" ht="20.149999999999999" customHeight="1" x14ac:dyDescent="0.35">
      <c r="A809" s="201" t="str">
        <f t="shared" ca="1" si="923"/>
        <v>a1655000001juGmAAI</v>
      </c>
      <c r="B809" s="613">
        <v>5</v>
      </c>
      <c r="C809" s="615" t="str">
        <f>IFERROR(VLOOKUP(B809,'Coverage Indicators - Section D'!$A$9:$AP$70,42,FALSE),"")</f>
        <v/>
      </c>
      <c r="D809" s="617" t="str">
        <f>M809</f>
        <v/>
      </c>
      <c r="E809" s="617" t="str">
        <f>N809</f>
        <v/>
      </c>
      <c r="F809" s="396"/>
      <c r="G809" s="619" t="str">
        <f ca="1">IF(OR(INDIRECT("'update Helper'!E"&amp;Q809)="",F809&lt;&gt;0,F810&lt;&gt;0),IF(IFERROR((F809/F810),"")="","",(F809/F810)),INDIRECT("'update Helper'!E"&amp;Q809)/100)</f>
        <v/>
      </c>
      <c r="H809" s="621"/>
      <c r="I809" s="623"/>
      <c r="J809" s="625"/>
      <c r="K809" s="201">
        <f>IF(AND(EXACT(C809,C807),C807&lt;&gt;0),K807+1,0)</f>
        <v>94</v>
      </c>
      <c r="L809" s="201" t="str">
        <f t="shared" ref="L809" si="981">IF(C809&lt;&gt;"",C809&amp;"-"&amp;K809,"")</f>
        <v/>
      </c>
      <c r="M809" s="201" t="str">
        <f t="array" ref="M809">IFERROR(IF(INDEX('Disaggregation Records'!$E$155:$E$385,MATCH(RIGHT(L809,255),RIGHT('Disaggregation Records'!$D$155:$D$385,255),0))="","",INDEX('Disaggregation Records'!$E$155:$E$385,MATCH(RIGHT(L809,255),RIGHT('Disaggregation Records'!$D$155:$D$385,255),0))),"")</f>
        <v/>
      </c>
      <c r="N809" s="201" t="str">
        <f t="array" ref="N809">IFERROR(IF(INDEX('Disaggregation Records'!$F$155:$F$385,MATCH(RIGHT(L809,255),RIGHT('Disaggregation Records'!$D$155:$D$385,255),0))="","",INDEX('Disaggregation Records'!$F$155:$F$385,MATCH(RIGHT(L809,255),RIGHT('Disaggregation Records'!$D$155:$D$385,255),0))),"")</f>
        <v/>
      </c>
      <c r="O809" s="201" t="str">
        <f t="array" ref="O809">IFERROR(IF(INDEX('Disaggregation Records'!$H$155:$H$385,MATCH(RIGHT(L809,255),RIGHT('Disaggregation Records'!$D$155:$D$385,255),0))="","",INDEX('Disaggregation Records'!$H$155:$H$385,MATCH(RIGHT(L809,255),RIGHT('Disaggregation Records'!$D$155:$D$385,255),0))),"")</f>
        <v/>
      </c>
      <c r="P809" s="253"/>
      <c r="Q809" s="253">
        <f t="shared" ref="Q809" si="982">Q807+1</f>
        <v>1799</v>
      </c>
    </row>
    <row r="810" spans="1:17" ht="20.149999999999999" customHeight="1" x14ac:dyDescent="0.35">
      <c r="A810" s="201"/>
      <c r="B810" s="614"/>
      <c r="C810" s="616"/>
      <c r="D810" s="618"/>
      <c r="E810" s="618"/>
      <c r="F810" s="307"/>
      <c r="G810" s="620"/>
      <c r="H810" s="622"/>
      <c r="I810" s="624"/>
      <c r="J810" s="626"/>
      <c r="K810" s="253"/>
      <c r="L810" s="201"/>
      <c r="M810" s="253"/>
      <c r="N810" s="201"/>
      <c r="O810" s="201"/>
      <c r="P810" s="253"/>
      <c r="Q810" s="253"/>
    </row>
    <row r="811" spans="1:17" ht="20.149999999999999" customHeight="1" x14ac:dyDescent="0.35">
      <c r="A811" s="201" t="str">
        <f t="shared" ca="1" si="926"/>
        <v>a1655000001juGnAAI</v>
      </c>
      <c r="B811" s="613">
        <v>5</v>
      </c>
      <c r="C811" s="615" t="str">
        <f>IFERROR(VLOOKUP(B811,'Coverage Indicators - Section D'!$A$9:$AP$70,42,FALSE),"")</f>
        <v/>
      </c>
      <c r="D811" s="617" t="str">
        <f>M811</f>
        <v/>
      </c>
      <c r="E811" s="617" t="str">
        <f>N811</f>
        <v/>
      </c>
      <c r="F811" s="396"/>
      <c r="G811" s="619" t="str">
        <f ca="1">IF(OR(INDIRECT("'update Helper'!E"&amp;Q811)="",F811&lt;&gt;0,F812&lt;&gt;0),IF(IFERROR((F811/F812),"")="","",(F811/F812)),INDIRECT("'update Helper'!E"&amp;Q811)/100)</f>
        <v/>
      </c>
      <c r="H811" s="621"/>
      <c r="I811" s="623"/>
      <c r="J811" s="625"/>
      <c r="K811" s="201">
        <f>IF(AND(EXACT(C811,C809),C809&lt;&gt;0),K809+1,0)</f>
        <v>95</v>
      </c>
      <c r="L811" s="201" t="str">
        <f t="shared" ref="L811" si="983">IF(C811&lt;&gt;"",C811&amp;"-"&amp;K811,"")</f>
        <v/>
      </c>
      <c r="M811" s="201" t="str">
        <f t="array" ref="M811">IFERROR(IF(INDEX('Disaggregation Records'!$E$155:$E$385,MATCH(RIGHT(L811,255),RIGHT('Disaggregation Records'!$D$155:$D$385,255),0))="","",INDEX('Disaggregation Records'!$E$155:$E$385,MATCH(RIGHT(L811,255),RIGHT('Disaggregation Records'!$D$155:$D$385,255),0))),"")</f>
        <v/>
      </c>
      <c r="N811" s="201" t="str">
        <f t="array" ref="N811">IFERROR(IF(INDEX('Disaggregation Records'!$F$155:$F$385,MATCH(RIGHT(L811,255),RIGHT('Disaggregation Records'!$D$155:$D$385,255),0))="","",INDEX('Disaggregation Records'!$F$155:$F$385,MATCH(RIGHT(L811,255),RIGHT('Disaggregation Records'!$D$155:$D$385,255),0))),"")</f>
        <v/>
      </c>
      <c r="O811" s="201" t="str">
        <f t="array" ref="O811">IFERROR(IF(INDEX('Disaggregation Records'!$H$155:$H$385,MATCH(RIGHT(L811,255),RIGHT('Disaggregation Records'!$D$155:$D$385,255),0))="","",INDEX('Disaggregation Records'!$H$155:$H$385,MATCH(RIGHT(L811,255),RIGHT('Disaggregation Records'!$D$155:$D$385,255),0))),"")</f>
        <v/>
      </c>
      <c r="P811" s="201"/>
      <c r="Q811" s="253">
        <f t="shared" ref="Q811" si="984">Q809+1</f>
        <v>1800</v>
      </c>
    </row>
    <row r="812" spans="1:17" ht="20.149999999999999" customHeight="1" x14ac:dyDescent="0.35">
      <c r="B812" s="614"/>
      <c r="C812" s="616"/>
      <c r="D812" s="618"/>
      <c r="E812" s="618"/>
      <c r="F812" s="307"/>
      <c r="G812" s="620"/>
      <c r="H812" s="622"/>
      <c r="I812" s="624"/>
      <c r="J812" s="626"/>
      <c r="K812" s="201"/>
      <c r="L812" s="201"/>
      <c r="M812" s="201"/>
      <c r="N812" s="201"/>
      <c r="O812" s="201"/>
      <c r="P812" s="201"/>
      <c r="Q812" s="253"/>
    </row>
    <row r="813" spans="1:17" ht="20.149999999999999" customHeight="1" x14ac:dyDescent="0.35">
      <c r="A813" s="201" t="str">
        <f t="shared" ca="1" si="923"/>
        <v>a1655000001juGoAAI</v>
      </c>
      <c r="B813" s="613">
        <v>5</v>
      </c>
      <c r="C813" s="615" t="str">
        <f>IFERROR(VLOOKUP(B813,'Coverage Indicators - Section D'!$A$9:$AP$70,42,FALSE),"")</f>
        <v/>
      </c>
      <c r="D813" s="617" t="str">
        <f>M813</f>
        <v/>
      </c>
      <c r="E813" s="617" t="str">
        <f>N813</f>
        <v/>
      </c>
      <c r="F813" s="396"/>
      <c r="G813" s="619" t="str">
        <f ca="1">IF(OR(INDIRECT("'update Helper'!E"&amp;Q813)="",F813&lt;&gt;0,F814&lt;&gt;0),IF(IFERROR((F813/F814),"")="","",(F813/F814)),INDIRECT("'update Helper'!E"&amp;Q813)/100)</f>
        <v/>
      </c>
      <c r="H813" s="621"/>
      <c r="I813" s="623"/>
      <c r="J813" s="625"/>
      <c r="K813" s="201">
        <f>IF(AND(EXACT(C813,C811),C811&lt;&gt;0),K811+1,0)</f>
        <v>96</v>
      </c>
      <c r="L813" s="201" t="str">
        <f t="shared" ref="L813" si="985">IF(C813&lt;&gt;"",C813&amp;"-"&amp;K813,"")</f>
        <v/>
      </c>
      <c r="M813" s="201" t="str">
        <f t="array" ref="M813">IFERROR(IF(INDEX('Disaggregation Records'!$E$155:$E$385,MATCH(RIGHT(L813,255),RIGHT('Disaggregation Records'!$D$155:$D$385,255),0))="","",INDEX('Disaggregation Records'!$E$155:$E$385,MATCH(RIGHT(L813,255),RIGHT('Disaggregation Records'!$D$155:$D$385,255),0))),"")</f>
        <v/>
      </c>
      <c r="N813" s="201" t="str">
        <f t="array" ref="N813">IFERROR(IF(INDEX('Disaggregation Records'!$F$155:$F$385,MATCH(RIGHT(L813,255),RIGHT('Disaggregation Records'!$D$155:$D$385,255),0))="","",INDEX('Disaggregation Records'!$F$155:$F$385,MATCH(RIGHT(L813,255),RIGHT('Disaggregation Records'!$D$155:$D$385,255),0))),"")</f>
        <v/>
      </c>
      <c r="O813" s="201" t="str">
        <f t="array" ref="O813">IFERROR(IF(INDEX('Disaggregation Records'!$H$155:$H$385,MATCH(RIGHT(L813,255),RIGHT('Disaggregation Records'!$D$155:$D$385,255),0))="","",INDEX('Disaggregation Records'!$H$155:$H$385,MATCH(RIGHT(L813,255),RIGHT('Disaggregation Records'!$D$155:$D$385,255),0))),"")</f>
        <v/>
      </c>
      <c r="P813" s="201"/>
      <c r="Q813" s="253">
        <f t="shared" ref="Q813" si="986">Q811+1</f>
        <v>1801</v>
      </c>
    </row>
    <row r="814" spans="1:17" ht="20.149999999999999" customHeight="1" x14ac:dyDescent="0.35">
      <c r="A814" s="201"/>
      <c r="B814" s="614"/>
      <c r="C814" s="616"/>
      <c r="D814" s="618"/>
      <c r="E814" s="618"/>
      <c r="F814" s="307"/>
      <c r="G814" s="620"/>
      <c r="H814" s="622"/>
      <c r="I814" s="624"/>
      <c r="J814" s="626"/>
      <c r="K814" s="201"/>
      <c r="L814" s="201"/>
      <c r="M814" s="201"/>
      <c r="N814" s="201"/>
      <c r="O814" s="201"/>
      <c r="P814" s="201"/>
      <c r="Q814" s="253"/>
    </row>
    <row r="815" spans="1:17" ht="20.149999999999999" customHeight="1" x14ac:dyDescent="0.35">
      <c r="A815" s="201" t="str">
        <f t="shared" ca="1" si="926"/>
        <v>a1655000001juGpAAI</v>
      </c>
      <c r="B815" s="613">
        <v>5</v>
      </c>
      <c r="C815" s="615" t="str">
        <f>IFERROR(VLOOKUP(B815,'Coverage Indicators - Section D'!$A$9:$AP$70,42,FALSE),"")</f>
        <v/>
      </c>
      <c r="D815" s="617" t="str">
        <f>M815</f>
        <v/>
      </c>
      <c r="E815" s="617" t="str">
        <f>N815</f>
        <v/>
      </c>
      <c r="F815" s="396"/>
      <c r="G815" s="619" t="str">
        <f ca="1">IF(OR(INDIRECT("'update Helper'!E"&amp;Q815)="",F815&lt;&gt;0,F816&lt;&gt;0),IF(IFERROR((F815/F816),"")="","",(F815/F816)),INDIRECT("'update Helper'!E"&amp;Q815)/100)</f>
        <v/>
      </c>
      <c r="H815" s="621"/>
      <c r="I815" s="623"/>
      <c r="J815" s="625"/>
      <c r="K815" s="201">
        <f>IF(AND(EXACT(C815,C813),C813&lt;&gt;0),K813+1,0)</f>
        <v>97</v>
      </c>
      <c r="L815" s="201" t="str">
        <f t="shared" ref="L815" si="987">IF(C815&lt;&gt;"",C815&amp;"-"&amp;K815,"")</f>
        <v/>
      </c>
      <c r="M815" s="201" t="str">
        <f t="array" ref="M815">IFERROR(IF(INDEX('Disaggregation Records'!$E$155:$E$385,MATCH(RIGHT(L815,255),RIGHT('Disaggregation Records'!$D$155:$D$385,255),0))="","",INDEX('Disaggregation Records'!$E$155:$E$385,MATCH(RIGHT(L815,255),RIGHT('Disaggregation Records'!$D$155:$D$385,255),0))),"")</f>
        <v/>
      </c>
      <c r="N815" s="201" t="str">
        <f t="array" ref="N815">IFERROR(IF(INDEX('Disaggregation Records'!$F$155:$F$385,MATCH(RIGHT(L815,255),RIGHT('Disaggregation Records'!$D$155:$D$385,255),0))="","",INDEX('Disaggregation Records'!$F$155:$F$385,MATCH(RIGHT(L815,255),RIGHT('Disaggregation Records'!$D$155:$D$385,255),0))),"")</f>
        <v/>
      </c>
      <c r="O815" s="201" t="str">
        <f t="array" ref="O815">IFERROR(IF(INDEX('Disaggregation Records'!$H$155:$H$385,MATCH(RIGHT(L815,255),RIGHT('Disaggregation Records'!$D$155:$D$385,255),0))="","",INDEX('Disaggregation Records'!$H$155:$H$385,MATCH(RIGHT(L815,255),RIGHT('Disaggregation Records'!$D$155:$D$385,255),0))),"")</f>
        <v/>
      </c>
      <c r="P815" s="253"/>
      <c r="Q815" s="253">
        <f t="shared" ref="Q815" si="988">Q813+1</f>
        <v>1802</v>
      </c>
    </row>
    <row r="816" spans="1:17" ht="20.149999999999999" customHeight="1" x14ac:dyDescent="0.35">
      <c r="B816" s="614"/>
      <c r="C816" s="616"/>
      <c r="D816" s="618"/>
      <c r="E816" s="618"/>
      <c r="F816" s="307"/>
      <c r="G816" s="620"/>
      <c r="H816" s="622"/>
      <c r="I816" s="624"/>
      <c r="J816" s="626"/>
      <c r="K816" s="253"/>
      <c r="L816" s="201"/>
      <c r="M816" s="253"/>
      <c r="N816" s="201"/>
      <c r="O816" s="201"/>
      <c r="P816" s="253"/>
      <c r="Q816" s="253"/>
    </row>
    <row r="817" spans="1:17" ht="20.149999999999999" customHeight="1" x14ac:dyDescent="0.35">
      <c r="A817" s="201" t="str">
        <f t="shared" ref="A817:A877" ca="1" si="989">INDIRECT("'update Helper'!C"&amp;Q817)</f>
        <v>a1655000001juGqAAI</v>
      </c>
      <c r="B817" s="613">
        <v>5</v>
      </c>
      <c r="C817" s="615" t="str">
        <f>IFERROR(VLOOKUP(B817,'Coverage Indicators - Section D'!$A$9:$AP$70,42,FALSE),"")</f>
        <v/>
      </c>
      <c r="D817" s="617" t="str">
        <f>M817</f>
        <v/>
      </c>
      <c r="E817" s="617" t="str">
        <f>N817</f>
        <v/>
      </c>
      <c r="F817" s="396"/>
      <c r="G817" s="619" t="str">
        <f ca="1">IF(OR(INDIRECT("'update Helper'!E"&amp;Q817)="",F817&lt;&gt;0,F818&lt;&gt;0),IF(IFERROR((F817/F818),"")="","",(F817/F818)),INDIRECT("'update Helper'!E"&amp;Q817)/100)</f>
        <v/>
      </c>
      <c r="H817" s="621"/>
      <c r="I817" s="623"/>
      <c r="J817" s="625"/>
      <c r="K817" s="201">
        <f>IF(AND(EXACT(C817,C815),C815&lt;&gt;0),K815+1,0)</f>
        <v>98</v>
      </c>
      <c r="L817" s="201" t="str">
        <f t="shared" ref="L817" si="990">IF(C817&lt;&gt;"",C817&amp;"-"&amp;K817,"")</f>
        <v/>
      </c>
      <c r="M817" s="201" t="str">
        <f t="array" ref="M817">IFERROR(IF(INDEX('Disaggregation Records'!$E$155:$E$385,MATCH(RIGHT(L817,255),RIGHT('Disaggregation Records'!$D$155:$D$385,255),0))="","",INDEX('Disaggregation Records'!$E$155:$E$385,MATCH(RIGHT(L817,255),RIGHT('Disaggregation Records'!$D$155:$D$385,255),0))),"")</f>
        <v/>
      </c>
      <c r="N817" s="201" t="str">
        <f t="array" ref="N817">IFERROR(IF(INDEX('Disaggregation Records'!$F$155:$F$385,MATCH(RIGHT(L817,255),RIGHT('Disaggregation Records'!$D$155:$D$385,255),0))="","",INDEX('Disaggregation Records'!$F$155:$F$385,MATCH(RIGHT(L817,255),RIGHT('Disaggregation Records'!$D$155:$D$385,255),0))),"")</f>
        <v/>
      </c>
      <c r="O817" s="201" t="str">
        <f t="array" ref="O817">IFERROR(IF(INDEX('Disaggregation Records'!$H$155:$H$385,MATCH(RIGHT(L817,255),RIGHT('Disaggregation Records'!$D$155:$D$385,255),0))="","",INDEX('Disaggregation Records'!$H$155:$H$385,MATCH(RIGHT(L817,255),RIGHT('Disaggregation Records'!$D$155:$D$385,255),0))),"")</f>
        <v/>
      </c>
      <c r="P817" s="253"/>
      <c r="Q817" s="253">
        <f t="shared" ref="Q817" si="991">Q815+1</f>
        <v>1803</v>
      </c>
    </row>
    <row r="818" spans="1:17" ht="20.149999999999999" customHeight="1" x14ac:dyDescent="0.35">
      <c r="A818" s="201"/>
      <c r="B818" s="614"/>
      <c r="C818" s="616"/>
      <c r="D818" s="618"/>
      <c r="E818" s="618"/>
      <c r="F818" s="307"/>
      <c r="G818" s="620"/>
      <c r="H818" s="622"/>
      <c r="I818" s="624"/>
      <c r="J818" s="626"/>
      <c r="K818" s="253"/>
      <c r="L818" s="201"/>
      <c r="M818" s="253"/>
      <c r="N818" s="201"/>
      <c r="O818" s="201"/>
      <c r="P818" s="253"/>
      <c r="Q818" s="253"/>
    </row>
    <row r="819" spans="1:17" ht="20.149999999999999" customHeight="1" x14ac:dyDescent="0.35">
      <c r="A819" s="201" t="str">
        <f t="shared" ref="A819:A879" ca="1" si="992">INDIRECT("'update Helper'!C"&amp;Q819)</f>
        <v>a1655000001juGrAAI</v>
      </c>
      <c r="B819" s="613">
        <v>5</v>
      </c>
      <c r="C819" s="615" t="str">
        <f>IFERROR(VLOOKUP(B819,'Coverage Indicators - Section D'!$A$9:$AP$70,42,FALSE),"")</f>
        <v/>
      </c>
      <c r="D819" s="617" t="str">
        <f>M819</f>
        <v/>
      </c>
      <c r="E819" s="617" t="str">
        <f>N819</f>
        <v/>
      </c>
      <c r="F819" s="396"/>
      <c r="G819" s="619" t="str">
        <f ca="1">IF(OR(INDIRECT("'update Helper'!E"&amp;Q819)="",F819&lt;&gt;0,F820&lt;&gt;0),IF(IFERROR((F819/F820),"")="","",(F819/F820)),INDIRECT("'update Helper'!E"&amp;Q819)/100)</f>
        <v/>
      </c>
      <c r="H819" s="621"/>
      <c r="I819" s="623"/>
      <c r="J819" s="625"/>
      <c r="K819" s="201">
        <f>IF(AND(EXACT(C819,C817),C817&lt;&gt;0),K817+1,0)</f>
        <v>99</v>
      </c>
      <c r="L819" s="201" t="str">
        <f t="shared" ref="L819" si="993">IF(C819&lt;&gt;"",C819&amp;"-"&amp;K819,"")</f>
        <v/>
      </c>
      <c r="M819" s="201" t="str">
        <f t="array" ref="M819">IFERROR(IF(INDEX('Disaggregation Records'!$E$155:$E$385,MATCH(RIGHT(L819,255),RIGHT('Disaggregation Records'!$D$155:$D$385,255),0))="","",INDEX('Disaggregation Records'!$E$155:$E$385,MATCH(RIGHT(L819,255),RIGHT('Disaggregation Records'!$D$155:$D$385,255),0))),"")</f>
        <v/>
      </c>
      <c r="N819" s="201" t="str">
        <f t="array" ref="N819">IFERROR(IF(INDEX('Disaggregation Records'!$F$155:$F$385,MATCH(RIGHT(L819,255),RIGHT('Disaggregation Records'!$D$155:$D$385,255),0))="","",INDEX('Disaggregation Records'!$F$155:$F$385,MATCH(RIGHT(L819,255),RIGHT('Disaggregation Records'!$D$155:$D$385,255),0))),"")</f>
        <v/>
      </c>
      <c r="O819" s="201" t="str">
        <f t="array" ref="O819">IFERROR(IF(INDEX('Disaggregation Records'!$H$155:$H$385,MATCH(RIGHT(L819,255),RIGHT('Disaggregation Records'!$D$155:$D$385,255),0))="","",INDEX('Disaggregation Records'!$H$155:$H$385,MATCH(RIGHT(L819,255),RIGHT('Disaggregation Records'!$D$155:$D$385,255),0))),"")</f>
        <v/>
      </c>
      <c r="P819" s="253"/>
      <c r="Q819" s="253">
        <f t="shared" ref="Q819" si="994">Q817+1</f>
        <v>1804</v>
      </c>
    </row>
    <row r="820" spans="1:17" ht="20.149999999999999" customHeight="1" x14ac:dyDescent="0.35">
      <c r="B820" s="614"/>
      <c r="C820" s="616"/>
      <c r="D820" s="618"/>
      <c r="E820" s="618"/>
      <c r="F820" s="307"/>
      <c r="G820" s="620"/>
      <c r="H820" s="622"/>
      <c r="I820" s="624"/>
      <c r="J820" s="626"/>
      <c r="K820" s="253"/>
      <c r="L820" s="201"/>
      <c r="M820" s="253"/>
      <c r="N820" s="201"/>
      <c r="O820" s="201"/>
      <c r="P820" s="253"/>
      <c r="Q820" s="253"/>
    </row>
    <row r="821" spans="1:17" ht="20.149999999999999" customHeight="1" x14ac:dyDescent="0.35">
      <c r="A821" s="201" t="str">
        <f t="shared" ca="1" si="989"/>
        <v>a1655000001juGsAAI</v>
      </c>
      <c r="B821" s="613">
        <v>6</v>
      </c>
      <c r="C821" s="615" t="str">
        <f>IFERROR(VLOOKUP(B821,'Coverage Indicators - Section D'!$A$9:$AP$70,42,FALSE),"")</f>
        <v/>
      </c>
      <c r="D821" s="617" t="str">
        <f>M821</f>
        <v/>
      </c>
      <c r="E821" s="617" t="str">
        <f>N821</f>
        <v/>
      </c>
      <c r="F821" s="396"/>
      <c r="G821" s="619" t="str">
        <f ca="1">IF(OR(INDIRECT("'update Helper'!E"&amp;Q821)="",F821&lt;&gt;0,F822&lt;&gt;0),IF(IFERROR((F821/F822),"")="","",(F821/F822)),INDIRECT("'update Helper'!E"&amp;Q821)/100)</f>
        <v/>
      </c>
      <c r="H821" s="621"/>
      <c r="I821" s="623"/>
      <c r="J821" s="625"/>
      <c r="K821" s="201">
        <f>IF(AND(EXACT(C821,C819),C819&lt;&gt;0),K819+1,0)</f>
        <v>100</v>
      </c>
      <c r="L821" s="201" t="str">
        <f t="shared" ref="L821" si="995">IF(C821&lt;&gt;"",C821&amp;"-"&amp;K821,"")</f>
        <v/>
      </c>
      <c r="M821" s="201" t="str">
        <f t="array" ref="M821">IFERROR(IF(INDEX('Disaggregation Records'!$E$155:$E$385,MATCH(RIGHT(L821,255),RIGHT('Disaggregation Records'!$D$155:$D$385,255),0))="","",INDEX('Disaggregation Records'!$E$155:$E$385,MATCH(RIGHT(L821,255),RIGHT('Disaggregation Records'!$D$155:$D$385,255),0))),"")</f>
        <v/>
      </c>
      <c r="N821" s="201" t="str">
        <f t="array" ref="N821">IFERROR(IF(INDEX('Disaggregation Records'!$F$155:$F$385,MATCH(RIGHT(L821,255),RIGHT('Disaggregation Records'!$D$155:$D$385,255),0))="","",INDEX('Disaggregation Records'!$F$155:$F$385,MATCH(RIGHT(L821,255),RIGHT('Disaggregation Records'!$D$155:$D$385,255),0))),"")</f>
        <v/>
      </c>
      <c r="O821" s="201" t="str">
        <f t="array" ref="O821">IFERROR(IF(INDEX('Disaggregation Records'!$H$155:$H$385,MATCH(RIGHT(L821,255),RIGHT('Disaggregation Records'!$D$155:$D$385,255),0))="","",INDEX('Disaggregation Records'!$H$155:$H$385,MATCH(RIGHT(L821,255),RIGHT('Disaggregation Records'!$D$155:$D$385,255),0))),"")</f>
        <v/>
      </c>
      <c r="P821" s="201"/>
      <c r="Q821" s="253">
        <f t="shared" ref="Q821" si="996">Q819+1</f>
        <v>1805</v>
      </c>
    </row>
    <row r="822" spans="1:17" ht="20.149999999999999" customHeight="1" x14ac:dyDescent="0.35">
      <c r="A822" s="201"/>
      <c r="B822" s="614"/>
      <c r="C822" s="616"/>
      <c r="D822" s="618"/>
      <c r="E822" s="618"/>
      <c r="F822" s="307"/>
      <c r="G822" s="620"/>
      <c r="H822" s="622"/>
      <c r="I822" s="624"/>
      <c r="J822" s="626"/>
      <c r="K822" s="201"/>
      <c r="L822" s="201"/>
      <c r="M822" s="201"/>
      <c r="N822" s="201"/>
      <c r="O822" s="201"/>
      <c r="P822" s="201"/>
      <c r="Q822" s="253"/>
    </row>
    <row r="823" spans="1:17" ht="20.149999999999999" customHeight="1" x14ac:dyDescent="0.35">
      <c r="A823" s="201" t="str">
        <f t="shared" ca="1" si="992"/>
        <v>a1655000001juGtAAI</v>
      </c>
      <c r="B823" s="613">
        <v>6</v>
      </c>
      <c r="C823" s="615" t="str">
        <f>IFERROR(VLOOKUP(B823,'Coverage Indicators - Section D'!$A$9:$AP$70,42,FALSE),"")</f>
        <v/>
      </c>
      <c r="D823" s="617" t="str">
        <f>M823</f>
        <v/>
      </c>
      <c r="E823" s="617" t="str">
        <f>N823</f>
        <v/>
      </c>
      <c r="F823" s="396"/>
      <c r="G823" s="619" t="str">
        <f ca="1">IF(OR(INDIRECT("'update Helper'!E"&amp;Q823)="",F823&lt;&gt;0,F824&lt;&gt;0),IF(IFERROR((F823/F824),"")="","",(F823/F824)),INDIRECT("'update Helper'!E"&amp;Q823)/100)</f>
        <v/>
      </c>
      <c r="H823" s="621"/>
      <c r="I823" s="623"/>
      <c r="J823" s="625"/>
      <c r="K823" s="201">
        <f>IF(AND(EXACT(C823,C821),C821&lt;&gt;0),K821+1,0)</f>
        <v>101</v>
      </c>
      <c r="L823" s="201" t="str">
        <f t="shared" ref="L823" si="997">IF(C823&lt;&gt;"",C823&amp;"-"&amp;K823,"")</f>
        <v/>
      </c>
      <c r="M823" s="201" t="str">
        <f t="array" ref="M823">IFERROR(IF(INDEX('Disaggregation Records'!$E$155:$E$385,MATCH(RIGHT(L823,255),RIGHT('Disaggregation Records'!$D$155:$D$385,255),0))="","",INDEX('Disaggregation Records'!$E$155:$E$385,MATCH(RIGHT(L823,255),RIGHT('Disaggregation Records'!$D$155:$D$385,255),0))),"")</f>
        <v/>
      </c>
      <c r="N823" s="201" t="str">
        <f t="array" ref="N823">IFERROR(IF(INDEX('Disaggregation Records'!$F$155:$F$385,MATCH(RIGHT(L823,255),RIGHT('Disaggregation Records'!$D$155:$D$385,255),0))="","",INDEX('Disaggregation Records'!$F$155:$F$385,MATCH(RIGHT(L823,255),RIGHT('Disaggregation Records'!$D$155:$D$385,255),0))),"")</f>
        <v/>
      </c>
      <c r="O823" s="201" t="str">
        <f t="array" ref="O823">IFERROR(IF(INDEX('Disaggregation Records'!$H$155:$H$385,MATCH(RIGHT(L823,255),RIGHT('Disaggregation Records'!$D$155:$D$385,255),0))="","",INDEX('Disaggregation Records'!$H$155:$H$385,MATCH(RIGHT(L823,255),RIGHT('Disaggregation Records'!$D$155:$D$385,255),0))),"")</f>
        <v/>
      </c>
      <c r="P823" s="201"/>
      <c r="Q823" s="253">
        <f t="shared" ref="Q823" si="998">Q821+1</f>
        <v>1806</v>
      </c>
    </row>
    <row r="824" spans="1:17" ht="20.149999999999999" customHeight="1" x14ac:dyDescent="0.35">
      <c r="B824" s="614"/>
      <c r="C824" s="616"/>
      <c r="D824" s="618"/>
      <c r="E824" s="618"/>
      <c r="F824" s="307"/>
      <c r="G824" s="620"/>
      <c r="H824" s="622"/>
      <c r="I824" s="624"/>
      <c r="J824" s="626"/>
      <c r="K824" s="201"/>
      <c r="L824" s="201"/>
      <c r="M824" s="201"/>
      <c r="N824" s="201"/>
      <c r="O824" s="201"/>
      <c r="P824" s="201"/>
      <c r="Q824" s="253"/>
    </row>
    <row r="825" spans="1:17" ht="20.149999999999999" customHeight="1" x14ac:dyDescent="0.35">
      <c r="A825" s="201" t="str">
        <f t="shared" ca="1" si="989"/>
        <v>a1655000001juGuAAI</v>
      </c>
      <c r="B825" s="613">
        <v>6</v>
      </c>
      <c r="C825" s="615" t="str">
        <f>IFERROR(VLOOKUP(B825,'Coverage Indicators - Section D'!$A$9:$AP$70,42,FALSE),"")</f>
        <v/>
      </c>
      <c r="D825" s="617" t="str">
        <f>M825</f>
        <v/>
      </c>
      <c r="E825" s="617" t="str">
        <f>N825</f>
        <v/>
      </c>
      <c r="F825" s="396"/>
      <c r="G825" s="619" t="str">
        <f ca="1">IF(OR(INDIRECT("'update Helper'!E"&amp;Q825)="",F825&lt;&gt;0,F826&lt;&gt;0),IF(IFERROR((F825/F826),"")="","",(F825/F826)),INDIRECT("'update Helper'!E"&amp;Q825)/100)</f>
        <v/>
      </c>
      <c r="H825" s="621"/>
      <c r="I825" s="623"/>
      <c r="J825" s="625"/>
      <c r="K825" s="201">
        <f>IF(AND(EXACT(C825,C823),C823&lt;&gt;0),K823+1,0)</f>
        <v>102</v>
      </c>
      <c r="L825" s="201" t="str">
        <f t="shared" ref="L825" si="999">IF(C825&lt;&gt;"",C825&amp;"-"&amp;K825,"")</f>
        <v/>
      </c>
      <c r="M825" s="201" t="str">
        <f t="array" ref="M825">IFERROR(IF(INDEX('Disaggregation Records'!$E$155:$E$385,MATCH(RIGHT(L825,255),RIGHT('Disaggregation Records'!$D$155:$D$385,255),0))="","",INDEX('Disaggregation Records'!$E$155:$E$385,MATCH(RIGHT(L825,255),RIGHT('Disaggregation Records'!$D$155:$D$385,255),0))),"")</f>
        <v/>
      </c>
      <c r="N825" s="201" t="str">
        <f t="array" ref="N825">IFERROR(IF(INDEX('Disaggregation Records'!$F$155:$F$385,MATCH(RIGHT(L825,255),RIGHT('Disaggregation Records'!$D$155:$D$385,255),0))="","",INDEX('Disaggregation Records'!$F$155:$F$385,MATCH(RIGHT(L825,255),RIGHT('Disaggregation Records'!$D$155:$D$385,255),0))),"")</f>
        <v/>
      </c>
      <c r="O825" s="201" t="str">
        <f t="array" ref="O825">IFERROR(IF(INDEX('Disaggregation Records'!$H$155:$H$385,MATCH(RIGHT(L825,255),RIGHT('Disaggregation Records'!$D$155:$D$385,255),0))="","",INDEX('Disaggregation Records'!$H$155:$H$385,MATCH(RIGHT(L825,255),RIGHT('Disaggregation Records'!$D$155:$D$385,255),0))),"")</f>
        <v/>
      </c>
      <c r="P825" s="253"/>
      <c r="Q825" s="253">
        <f t="shared" ref="Q825" si="1000">Q823+1</f>
        <v>1807</v>
      </c>
    </row>
    <row r="826" spans="1:17" ht="20.149999999999999" customHeight="1" x14ac:dyDescent="0.35">
      <c r="A826" s="201"/>
      <c r="B826" s="614"/>
      <c r="C826" s="616"/>
      <c r="D826" s="618"/>
      <c r="E826" s="618"/>
      <c r="F826" s="307"/>
      <c r="G826" s="620"/>
      <c r="H826" s="622"/>
      <c r="I826" s="624"/>
      <c r="J826" s="626"/>
      <c r="K826" s="253"/>
      <c r="L826" s="201"/>
      <c r="M826" s="253"/>
      <c r="N826" s="201"/>
      <c r="O826" s="201"/>
      <c r="P826" s="253"/>
      <c r="Q826" s="253"/>
    </row>
    <row r="827" spans="1:17" ht="20.149999999999999" customHeight="1" x14ac:dyDescent="0.35">
      <c r="A827" s="201" t="str">
        <f t="shared" ca="1" si="992"/>
        <v>a1655000001juGvAAI</v>
      </c>
      <c r="B827" s="613">
        <v>6</v>
      </c>
      <c r="C827" s="615" t="str">
        <f>IFERROR(VLOOKUP(B827,'Coverage Indicators - Section D'!$A$9:$AP$70,42,FALSE),"")</f>
        <v/>
      </c>
      <c r="D827" s="617" t="str">
        <f>M827</f>
        <v/>
      </c>
      <c r="E827" s="617" t="str">
        <f>N827</f>
        <v/>
      </c>
      <c r="F827" s="396"/>
      <c r="G827" s="619" t="str">
        <f ca="1">IF(OR(INDIRECT("'update Helper'!E"&amp;Q827)="",F827&lt;&gt;0,F828&lt;&gt;0),IF(IFERROR((F827/F828),"")="","",(F827/F828)),INDIRECT("'update Helper'!E"&amp;Q827)/100)</f>
        <v/>
      </c>
      <c r="H827" s="621"/>
      <c r="I827" s="623"/>
      <c r="J827" s="625"/>
      <c r="K827" s="201">
        <f>IF(AND(EXACT(C827,C825),C825&lt;&gt;0),K825+1,0)</f>
        <v>103</v>
      </c>
      <c r="L827" s="201" t="str">
        <f t="shared" ref="L827" si="1001">IF(C827&lt;&gt;"",C827&amp;"-"&amp;K827,"")</f>
        <v/>
      </c>
      <c r="M827" s="201" t="str">
        <f t="array" ref="M827">IFERROR(IF(INDEX('Disaggregation Records'!$E$155:$E$385,MATCH(RIGHT(L827,255),RIGHT('Disaggregation Records'!$D$155:$D$385,255),0))="","",INDEX('Disaggregation Records'!$E$155:$E$385,MATCH(RIGHT(L827,255),RIGHT('Disaggregation Records'!$D$155:$D$385,255),0))),"")</f>
        <v/>
      </c>
      <c r="N827" s="201" t="str">
        <f t="array" ref="N827">IFERROR(IF(INDEX('Disaggregation Records'!$F$155:$F$385,MATCH(RIGHT(L827,255),RIGHT('Disaggregation Records'!$D$155:$D$385,255),0))="","",INDEX('Disaggregation Records'!$F$155:$F$385,MATCH(RIGHT(L827,255),RIGHT('Disaggregation Records'!$D$155:$D$385,255),0))),"")</f>
        <v/>
      </c>
      <c r="O827" s="201" t="str">
        <f t="array" ref="O827">IFERROR(IF(INDEX('Disaggregation Records'!$H$155:$H$385,MATCH(RIGHT(L827,255),RIGHT('Disaggregation Records'!$D$155:$D$385,255),0))="","",INDEX('Disaggregation Records'!$H$155:$H$385,MATCH(RIGHT(L827,255),RIGHT('Disaggregation Records'!$D$155:$D$385,255),0))),"")</f>
        <v/>
      </c>
      <c r="P827" s="253"/>
      <c r="Q827" s="253">
        <f t="shared" ref="Q827" si="1002">Q825+1</f>
        <v>1808</v>
      </c>
    </row>
    <row r="828" spans="1:17" ht="20.149999999999999" customHeight="1" x14ac:dyDescent="0.35">
      <c r="B828" s="614"/>
      <c r="C828" s="616"/>
      <c r="D828" s="618"/>
      <c r="E828" s="618"/>
      <c r="F828" s="307"/>
      <c r="G828" s="620"/>
      <c r="H828" s="622"/>
      <c r="I828" s="624"/>
      <c r="J828" s="626"/>
      <c r="K828" s="253"/>
      <c r="L828" s="201"/>
      <c r="M828" s="253"/>
      <c r="N828" s="201"/>
      <c r="O828" s="201"/>
      <c r="P828" s="253"/>
      <c r="Q828" s="253"/>
    </row>
    <row r="829" spans="1:17" ht="20.149999999999999" customHeight="1" x14ac:dyDescent="0.35">
      <c r="A829" s="201" t="str">
        <f t="shared" ca="1" si="989"/>
        <v>a1655000001juGwAAI</v>
      </c>
      <c r="B829" s="613">
        <v>6</v>
      </c>
      <c r="C829" s="615" t="str">
        <f>IFERROR(VLOOKUP(B829,'Coverage Indicators - Section D'!$A$9:$AP$70,42,FALSE),"")</f>
        <v/>
      </c>
      <c r="D829" s="617" t="str">
        <f>M829</f>
        <v/>
      </c>
      <c r="E829" s="617" t="str">
        <f>N829</f>
        <v/>
      </c>
      <c r="F829" s="396"/>
      <c r="G829" s="619" t="str">
        <f ca="1">IF(OR(INDIRECT("'update Helper'!E"&amp;Q829)="",F829&lt;&gt;0,F830&lt;&gt;0),IF(IFERROR((F829/F830),"")="","",(F829/F830)),INDIRECT("'update Helper'!E"&amp;Q829)/100)</f>
        <v/>
      </c>
      <c r="H829" s="621"/>
      <c r="I829" s="623"/>
      <c r="J829" s="625"/>
      <c r="K829" s="201">
        <f>IF(AND(EXACT(C829,C827),C827&lt;&gt;0),K827+1,0)</f>
        <v>104</v>
      </c>
      <c r="L829" s="201" t="str">
        <f t="shared" ref="L829" si="1003">IF(C829&lt;&gt;"",C829&amp;"-"&amp;K829,"")</f>
        <v/>
      </c>
      <c r="M829" s="201" t="str">
        <f t="array" ref="M829">IFERROR(IF(INDEX('Disaggregation Records'!$E$155:$E$385,MATCH(RIGHT(L829,255),RIGHT('Disaggregation Records'!$D$155:$D$385,255),0))="","",INDEX('Disaggregation Records'!$E$155:$E$385,MATCH(RIGHT(L829,255),RIGHT('Disaggregation Records'!$D$155:$D$385,255),0))),"")</f>
        <v/>
      </c>
      <c r="N829" s="201" t="str">
        <f t="array" ref="N829">IFERROR(IF(INDEX('Disaggregation Records'!$F$155:$F$385,MATCH(RIGHT(L829,255),RIGHT('Disaggregation Records'!$D$155:$D$385,255),0))="","",INDEX('Disaggregation Records'!$F$155:$F$385,MATCH(RIGHT(L829,255),RIGHT('Disaggregation Records'!$D$155:$D$385,255),0))),"")</f>
        <v/>
      </c>
      <c r="O829" s="201" t="str">
        <f t="array" ref="O829">IFERROR(IF(INDEX('Disaggregation Records'!$H$155:$H$385,MATCH(RIGHT(L829,255),RIGHT('Disaggregation Records'!$D$155:$D$385,255),0))="","",INDEX('Disaggregation Records'!$H$155:$H$385,MATCH(RIGHT(L829,255),RIGHT('Disaggregation Records'!$D$155:$D$385,255),0))),"")</f>
        <v/>
      </c>
      <c r="P829" s="253"/>
      <c r="Q829" s="253">
        <f t="shared" ref="Q829" si="1004">Q827+1</f>
        <v>1809</v>
      </c>
    </row>
    <row r="830" spans="1:17" ht="20.149999999999999" customHeight="1" x14ac:dyDescent="0.35">
      <c r="A830" s="201"/>
      <c r="B830" s="614"/>
      <c r="C830" s="616"/>
      <c r="D830" s="618"/>
      <c r="E830" s="618"/>
      <c r="F830" s="307"/>
      <c r="G830" s="620"/>
      <c r="H830" s="622"/>
      <c r="I830" s="624"/>
      <c r="J830" s="626"/>
      <c r="K830" s="253"/>
      <c r="L830" s="201"/>
      <c r="M830" s="253"/>
      <c r="N830" s="201"/>
      <c r="O830" s="201"/>
      <c r="P830" s="253"/>
      <c r="Q830" s="253"/>
    </row>
    <row r="831" spans="1:17" ht="20.149999999999999" customHeight="1" x14ac:dyDescent="0.35">
      <c r="A831" s="201" t="str">
        <f t="shared" ca="1" si="992"/>
        <v>a1655000001juGxAAI</v>
      </c>
      <c r="B831" s="613">
        <v>6</v>
      </c>
      <c r="C831" s="615" t="str">
        <f>IFERROR(VLOOKUP(B831,'Coverage Indicators - Section D'!$A$9:$AP$70,42,FALSE),"")</f>
        <v/>
      </c>
      <c r="D831" s="617" t="str">
        <f>M831</f>
        <v/>
      </c>
      <c r="E831" s="617" t="str">
        <f>N831</f>
        <v/>
      </c>
      <c r="F831" s="396"/>
      <c r="G831" s="619" t="str">
        <f ca="1">IF(OR(INDIRECT("'update Helper'!E"&amp;Q831)="",F831&lt;&gt;0,F832&lt;&gt;0),IF(IFERROR((F831/F832),"")="","",(F831/F832)),INDIRECT("'update Helper'!E"&amp;Q831)/100)</f>
        <v/>
      </c>
      <c r="H831" s="621"/>
      <c r="I831" s="623"/>
      <c r="J831" s="625"/>
      <c r="K831" s="201">
        <f>IF(AND(EXACT(C831,C829),C829&lt;&gt;0),K829+1,0)</f>
        <v>105</v>
      </c>
      <c r="L831" s="201" t="str">
        <f t="shared" ref="L831" si="1005">IF(C831&lt;&gt;"",C831&amp;"-"&amp;K831,"")</f>
        <v/>
      </c>
      <c r="M831" s="201" t="str">
        <f t="array" ref="M831">IFERROR(IF(INDEX('Disaggregation Records'!$E$155:$E$385,MATCH(RIGHT(L831,255),RIGHT('Disaggregation Records'!$D$155:$D$385,255),0))="","",INDEX('Disaggregation Records'!$E$155:$E$385,MATCH(RIGHT(L831,255),RIGHT('Disaggregation Records'!$D$155:$D$385,255),0))),"")</f>
        <v/>
      </c>
      <c r="N831" s="201" t="str">
        <f t="array" ref="N831">IFERROR(IF(INDEX('Disaggregation Records'!$F$155:$F$385,MATCH(RIGHT(L831,255),RIGHT('Disaggregation Records'!$D$155:$D$385,255),0))="","",INDEX('Disaggregation Records'!$F$155:$F$385,MATCH(RIGHT(L831,255),RIGHT('Disaggregation Records'!$D$155:$D$385,255),0))),"")</f>
        <v/>
      </c>
      <c r="O831" s="201" t="str">
        <f t="array" ref="O831">IFERROR(IF(INDEX('Disaggregation Records'!$H$155:$H$385,MATCH(RIGHT(L831,255),RIGHT('Disaggregation Records'!$D$155:$D$385,255),0))="","",INDEX('Disaggregation Records'!$H$155:$H$385,MATCH(RIGHT(L831,255),RIGHT('Disaggregation Records'!$D$155:$D$385,255),0))),"")</f>
        <v/>
      </c>
      <c r="P831" s="201"/>
      <c r="Q831" s="253">
        <f t="shared" ref="Q831" si="1006">Q829+1</f>
        <v>1810</v>
      </c>
    </row>
    <row r="832" spans="1:17" ht="20.149999999999999" customHeight="1" x14ac:dyDescent="0.35">
      <c r="B832" s="614"/>
      <c r="C832" s="616"/>
      <c r="D832" s="618"/>
      <c r="E832" s="618"/>
      <c r="F832" s="307"/>
      <c r="G832" s="620"/>
      <c r="H832" s="622"/>
      <c r="I832" s="624"/>
      <c r="J832" s="626"/>
      <c r="K832" s="201"/>
      <c r="L832" s="201"/>
      <c r="M832" s="201"/>
      <c r="N832" s="201"/>
      <c r="O832" s="201"/>
      <c r="P832" s="201"/>
      <c r="Q832" s="253"/>
    </row>
    <row r="833" spans="1:17" ht="20.149999999999999" customHeight="1" x14ac:dyDescent="0.35">
      <c r="A833" s="201" t="str">
        <f t="shared" ca="1" si="989"/>
        <v>a1655000001juGyAAI</v>
      </c>
      <c r="B833" s="613">
        <v>6</v>
      </c>
      <c r="C833" s="615" t="str">
        <f>IFERROR(VLOOKUP(B833,'Coverage Indicators - Section D'!$A$9:$AP$70,42,FALSE),"")</f>
        <v/>
      </c>
      <c r="D833" s="617" t="str">
        <f>M833</f>
        <v/>
      </c>
      <c r="E833" s="617" t="str">
        <f>N833</f>
        <v/>
      </c>
      <c r="F833" s="396"/>
      <c r="G833" s="619" t="str">
        <f ca="1">IF(OR(INDIRECT("'update Helper'!E"&amp;Q833)="",F833&lt;&gt;0,F834&lt;&gt;0),IF(IFERROR((F833/F834),"")="","",(F833/F834)),INDIRECT("'update Helper'!E"&amp;Q833)/100)</f>
        <v/>
      </c>
      <c r="H833" s="621"/>
      <c r="I833" s="623"/>
      <c r="J833" s="625"/>
      <c r="K833" s="201">
        <f>IF(AND(EXACT(C833,C831),C831&lt;&gt;0),K831+1,0)</f>
        <v>106</v>
      </c>
      <c r="L833" s="201" t="str">
        <f t="shared" ref="L833" si="1007">IF(C833&lt;&gt;"",C833&amp;"-"&amp;K833,"")</f>
        <v/>
      </c>
      <c r="M833" s="201" t="str">
        <f t="array" ref="M833">IFERROR(IF(INDEX('Disaggregation Records'!$E$155:$E$385,MATCH(RIGHT(L833,255),RIGHT('Disaggregation Records'!$D$155:$D$385,255),0))="","",INDEX('Disaggregation Records'!$E$155:$E$385,MATCH(RIGHT(L833,255),RIGHT('Disaggregation Records'!$D$155:$D$385,255),0))),"")</f>
        <v/>
      </c>
      <c r="N833" s="201" t="str">
        <f t="array" ref="N833">IFERROR(IF(INDEX('Disaggregation Records'!$F$155:$F$385,MATCH(RIGHT(L833,255),RIGHT('Disaggregation Records'!$D$155:$D$385,255),0))="","",INDEX('Disaggregation Records'!$F$155:$F$385,MATCH(RIGHT(L833,255),RIGHT('Disaggregation Records'!$D$155:$D$385,255),0))),"")</f>
        <v/>
      </c>
      <c r="O833" s="201" t="str">
        <f t="array" ref="O833">IFERROR(IF(INDEX('Disaggregation Records'!$H$155:$H$385,MATCH(RIGHT(L833,255),RIGHT('Disaggregation Records'!$D$155:$D$385,255),0))="","",INDEX('Disaggregation Records'!$H$155:$H$385,MATCH(RIGHT(L833,255),RIGHT('Disaggregation Records'!$D$155:$D$385,255),0))),"")</f>
        <v/>
      </c>
      <c r="P833" s="201"/>
      <c r="Q833" s="253">
        <f t="shared" ref="Q833" si="1008">Q831+1</f>
        <v>1811</v>
      </c>
    </row>
    <row r="834" spans="1:17" ht="20.149999999999999" customHeight="1" x14ac:dyDescent="0.35">
      <c r="A834" s="201"/>
      <c r="B834" s="614"/>
      <c r="C834" s="616"/>
      <c r="D834" s="618"/>
      <c r="E834" s="618"/>
      <c r="F834" s="307"/>
      <c r="G834" s="620"/>
      <c r="H834" s="622"/>
      <c r="I834" s="624"/>
      <c r="J834" s="626"/>
      <c r="K834" s="201"/>
      <c r="L834" s="201"/>
      <c r="M834" s="201"/>
      <c r="N834" s="201"/>
      <c r="O834" s="201"/>
      <c r="P834" s="201"/>
      <c r="Q834" s="253"/>
    </row>
    <row r="835" spans="1:17" ht="20.149999999999999" customHeight="1" x14ac:dyDescent="0.35">
      <c r="A835" s="201" t="str">
        <f t="shared" ca="1" si="992"/>
        <v>a1655000001juGzAAI</v>
      </c>
      <c r="B835" s="613">
        <v>6</v>
      </c>
      <c r="C835" s="615" t="str">
        <f>IFERROR(VLOOKUP(B835,'Coverage Indicators - Section D'!$A$9:$AP$70,42,FALSE),"")</f>
        <v/>
      </c>
      <c r="D835" s="617" t="str">
        <f>M835</f>
        <v/>
      </c>
      <c r="E835" s="617" t="str">
        <f>N835</f>
        <v/>
      </c>
      <c r="F835" s="396"/>
      <c r="G835" s="619" t="str">
        <f ca="1">IF(OR(INDIRECT("'update Helper'!E"&amp;Q835)="",F835&lt;&gt;0,F836&lt;&gt;0),IF(IFERROR((F835/F836),"")="","",(F835/F836)),INDIRECT("'update Helper'!E"&amp;Q835)/100)</f>
        <v/>
      </c>
      <c r="H835" s="621"/>
      <c r="I835" s="623"/>
      <c r="J835" s="625"/>
      <c r="K835" s="201">
        <f>IF(AND(EXACT(C835,C833),C833&lt;&gt;0),K833+1,0)</f>
        <v>107</v>
      </c>
      <c r="L835" s="201" t="str">
        <f t="shared" ref="L835" si="1009">IF(C835&lt;&gt;"",C835&amp;"-"&amp;K835,"")</f>
        <v/>
      </c>
      <c r="M835" s="201" t="str">
        <f t="array" ref="M835">IFERROR(IF(INDEX('Disaggregation Records'!$E$155:$E$385,MATCH(RIGHT(L835,255),RIGHT('Disaggregation Records'!$D$155:$D$385,255),0))="","",INDEX('Disaggregation Records'!$E$155:$E$385,MATCH(RIGHT(L835,255),RIGHT('Disaggregation Records'!$D$155:$D$385,255),0))),"")</f>
        <v/>
      </c>
      <c r="N835" s="201" t="str">
        <f t="array" ref="N835">IFERROR(IF(INDEX('Disaggregation Records'!$F$155:$F$385,MATCH(RIGHT(L835,255),RIGHT('Disaggregation Records'!$D$155:$D$385,255),0))="","",INDEX('Disaggregation Records'!$F$155:$F$385,MATCH(RIGHT(L835,255),RIGHT('Disaggregation Records'!$D$155:$D$385,255),0))),"")</f>
        <v/>
      </c>
      <c r="O835" s="201" t="str">
        <f t="array" ref="O835">IFERROR(IF(INDEX('Disaggregation Records'!$H$155:$H$385,MATCH(RIGHT(L835,255),RIGHT('Disaggregation Records'!$D$155:$D$385,255),0))="","",INDEX('Disaggregation Records'!$H$155:$H$385,MATCH(RIGHT(L835,255),RIGHT('Disaggregation Records'!$D$155:$D$385,255),0))),"")</f>
        <v/>
      </c>
      <c r="P835" s="253"/>
      <c r="Q835" s="253">
        <f t="shared" ref="Q835" si="1010">Q833+1</f>
        <v>1812</v>
      </c>
    </row>
    <row r="836" spans="1:17" ht="20.149999999999999" customHeight="1" x14ac:dyDescent="0.35">
      <c r="B836" s="614"/>
      <c r="C836" s="616"/>
      <c r="D836" s="618"/>
      <c r="E836" s="618"/>
      <c r="F836" s="307"/>
      <c r="G836" s="620"/>
      <c r="H836" s="622"/>
      <c r="I836" s="624"/>
      <c r="J836" s="626"/>
      <c r="K836" s="253"/>
      <c r="L836" s="201"/>
      <c r="M836" s="253"/>
      <c r="N836" s="201"/>
      <c r="O836" s="201"/>
      <c r="P836" s="253"/>
      <c r="Q836" s="253"/>
    </row>
    <row r="837" spans="1:17" ht="20.149999999999999" customHeight="1" x14ac:dyDescent="0.35">
      <c r="A837" s="201" t="str">
        <f t="shared" ca="1" si="989"/>
        <v>a1655000001juH0AAI</v>
      </c>
      <c r="B837" s="613">
        <v>6</v>
      </c>
      <c r="C837" s="615" t="str">
        <f>IFERROR(VLOOKUP(B837,'Coverage Indicators - Section D'!$A$9:$AP$70,42,FALSE),"")</f>
        <v/>
      </c>
      <c r="D837" s="617" t="str">
        <f>M837</f>
        <v/>
      </c>
      <c r="E837" s="617" t="str">
        <f>N837</f>
        <v/>
      </c>
      <c r="F837" s="396"/>
      <c r="G837" s="619" t="str">
        <f ca="1">IF(OR(INDIRECT("'update Helper'!E"&amp;Q837)="",F837&lt;&gt;0,F838&lt;&gt;0),IF(IFERROR((F837/F838),"")="","",(F837/F838)),INDIRECT("'update Helper'!E"&amp;Q837)/100)</f>
        <v/>
      </c>
      <c r="H837" s="621"/>
      <c r="I837" s="623"/>
      <c r="J837" s="625"/>
      <c r="K837" s="201">
        <f>IF(AND(EXACT(C837,C835),C835&lt;&gt;0),K835+1,0)</f>
        <v>108</v>
      </c>
      <c r="L837" s="201" t="str">
        <f t="shared" ref="L837" si="1011">IF(C837&lt;&gt;"",C837&amp;"-"&amp;K837,"")</f>
        <v/>
      </c>
      <c r="M837" s="201" t="str">
        <f t="array" ref="M837">IFERROR(IF(INDEX('Disaggregation Records'!$E$155:$E$385,MATCH(RIGHT(L837,255),RIGHT('Disaggregation Records'!$D$155:$D$385,255),0))="","",INDEX('Disaggregation Records'!$E$155:$E$385,MATCH(RIGHT(L837,255),RIGHT('Disaggregation Records'!$D$155:$D$385,255),0))),"")</f>
        <v/>
      </c>
      <c r="N837" s="201" t="str">
        <f t="array" ref="N837">IFERROR(IF(INDEX('Disaggregation Records'!$F$155:$F$385,MATCH(RIGHT(L837,255),RIGHT('Disaggregation Records'!$D$155:$D$385,255),0))="","",INDEX('Disaggregation Records'!$F$155:$F$385,MATCH(RIGHT(L837,255),RIGHT('Disaggregation Records'!$D$155:$D$385,255),0))),"")</f>
        <v/>
      </c>
      <c r="O837" s="201" t="str">
        <f t="array" ref="O837">IFERROR(IF(INDEX('Disaggregation Records'!$H$155:$H$385,MATCH(RIGHT(L837,255),RIGHT('Disaggregation Records'!$D$155:$D$385,255),0))="","",INDEX('Disaggregation Records'!$H$155:$H$385,MATCH(RIGHT(L837,255),RIGHT('Disaggregation Records'!$D$155:$D$385,255),0))),"")</f>
        <v/>
      </c>
      <c r="P837" s="253"/>
      <c r="Q837" s="253">
        <f t="shared" ref="Q837" si="1012">Q835+1</f>
        <v>1813</v>
      </c>
    </row>
    <row r="838" spans="1:17" ht="20.149999999999999" customHeight="1" x14ac:dyDescent="0.35">
      <c r="A838" s="201"/>
      <c r="B838" s="614"/>
      <c r="C838" s="616"/>
      <c r="D838" s="618"/>
      <c r="E838" s="618"/>
      <c r="F838" s="307"/>
      <c r="G838" s="620"/>
      <c r="H838" s="622"/>
      <c r="I838" s="624"/>
      <c r="J838" s="626"/>
      <c r="K838" s="253"/>
      <c r="L838" s="201"/>
      <c r="M838" s="253"/>
      <c r="N838" s="201"/>
      <c r="O838" s="201"/>
      <c r="P838" s="253"/>
      <c r="Q838" s="253"/>
    </row>
    <row r="839" spans="1:17" ht="20.149999999999999" customHeight="1" x14ac:dyDescent="0.35">
      <c r="A839" s="201" t="str">
        <f t="shared" ca="1" si="992"/>
        <v>a1655000001juH1AAI</v>
      </c>
      <c r="B839" s="613">
        <v>6</v>
      </c>
      <c r="C839" s="615" t="str">
        <f>IFERROR(VLOOKUP(B839,'Coverage Indicators - Section D'!$A$9:$AP$70,42,FALSE),"")</f>
        <v/>
      </c>
      <c r="D839" s="617" t="str">
        <f>M839</f>
        <v/>
      </c>
      <c r="E839" s="617" t="str">
        <f>N839</f>
        <v/>
      </c>
      <c r="F839" s="396"/>
      <c r="G839" s="619" t="str">
        <f ca="1">IF(OR(INDIRECT("'update Helper'!E"&amp;Q839)="",F839&lt;&gt;0,F840&lt;&gt;0),IF(IFERROR((F839/F840),"")="","",(F839/F840)),INDIRECT("'update Helper'!E"&amp;Q839)/100)</f>
        <v/>
      </c>
      <c r="H839" s="621"/>
      <c r="I839" s="623"/>
      <c r="J839" s="625"/>
      <c r="K839" s="201">
        <f>IF(AND(EXACT(C839,C837),C837&lt;&gt;0),K837+1,0)</f>
        <v>109</v>
      </c>
      <c r="L839" s="201" t="str">
        <f t="shared" ref="L839" si="1013">IF(C839&lt;&gt;"",C839&amp;"-"&amp;K839,"")</f>
        <v/>
      </c>
      <c r="M839" s="201" t="str">
        <f t="array" ref="M839">IFERROR(IF(INDEX('Disaggregation Records'!$E$155:$E$385,MATCH(RIGHT(L839,255),RIGHT('Disaggregation Records'!$D$155:$D$385,255),0))="","",INDEX('Disaggregation Records'!$E$155:$E$385,MATCH(RIGHT(L839,255),RIGHT('Disaggregation Records'!$D$155:$D$385,255),0))),"")</f>
        <v/>
      </c>
      <c r="N839" s="201" t="str">
        <f t="array" ref="N839">IFERROR(IF(INDEX('Disaggregation Records'!$F$155:$F$385,MATCH(RIGHT(L839,255),RIGHT('Disaggregation Records'!$D$155:$D$385,255),0))="","",INDEX('Disaggregation Records'!$F$155:$F$385,MATCH(RIGHT(L839,255),RIGHT('Disaggregation Records'!$D$155:$D$385,255),0))),"")</f>
        <v/>
      </c>
      <c r="O839" s="201" t="str">
        <f t="array" ref="O839">IFERROR(IF(INDEX('Disaggregation Records'!$H$155:$H$385,MATCH(RIGHT(L839,255),RIGHT('Disaggregation Records'!$D$155:$D$385,255),0))="","",INDEX('Disaggregation Records'!$H$155:$H$385,MATCH(RIGHT(L839,255),RIGHT('Disaggregation Records'!$D$155:$D$385,255),0))),"")</f>
        <v/>
      </c>
      <c r="P839" s="253"/>
      <c r="Q839" s="253">
        <f t="shared" ref="Q839" si="1014">Q837+1</f>
        <v>1814</v>
      </c>
    </row>
    <row r="840" spans="1:17" ht="20.149999999999999" customHeight="1" x14ac:dyDescent="0.35">
      <c r="B840" s="614"/>
      <c r="C840" s="616"/>
      <c r="D840" s="618"/>
      <c r="E840" s="618"/>
      <c r="F840" s="307"/>
      <c r="G840" s="620"/>
      <c r="H840" s="622"/>
      <c r="I840" s="624"/>
      <c r="J840" s="626"/>
      <c r="K840" s="253"/>
      <c r="L840" s="201"/>
      <c r="M840" s="253"/>
      <c r="N840" s="201"/>
      <c r="O840" s="201"/>
      <c r="P840" s="253"/>
      <c r="Q840" s="253"/>
    </row>
    <row r="841" spans="1:17" ht="20.149999999999999" customHeight="1" x14ac:dyDescent="0.35">
      <c r="A841" s="201" t="str">
        <f t="shared" ca="1" si="989"/>
        <v>a1655000001juH2AAI</v>
      </c>
      <c r="B841" s="613">
        <v>6</v>
      </c>
      <c r="C841" s="615" t="str">
        <f>IFERROR(VLOOKUP(B841,'Coverage Indicators - Section D'!$A$9:$AP$70,42,FALSE),"")</f>
        <v/>
      </c>
      <c r="D841" s="617" t="str">
        <f>M841</f>
        <v/>
      </c>
      <c r="E841" s="617" t="str">
        <f>N841</f>
        <v/>
      </c>
      <c r="F841" s="396"/>
      <c r="G841" s="619" t="str">
        <f ca="1">IF(OR(INDIRECT("'update Helper'!E"&amp;Q841)="",F841&lt;&gt;0,F842&lt;&gt;0),IF(IFERROR((F841/F842),"")="","",(F841/F842)),INDIRECT("'update Helper'!E"&amp;Q841)/100)</f>
        <v/>
      </c>
      <c r="H841" s="621"/>
      <c r="I841" s="623"/>
      <c r="J841" s="625"/>
      <c r="K841" s="201">
        <f>IF(AND(EXACT(C841,C839),C839&lt;&gt;0),K839+1,0)</f>
        <v>110</v>
      </c>
      <c r="L841" s="201" t="str">
        <f t="shared" ref="L841" si="1015">IF(C841&lt;&gt;"",C841&amp;"-"&amp;K841,"")</f>
        <v/>
      </c>
      <c r="M841" s="201" t="str">
        <f t="array" ref="M841">IFERROR(IF(INDEX('Disaggregation Records'!$E$155:$E$385,MATCH(RIGHT(L841,255),RIGHT('Disaggregation Records'!$D$155:$D$385,255),0))="","",INDEX('Disaggregation Records'!$E$155:$E$385,MATCH(RIGHT(L841,255),RIGHT('Disaggregation Records'!$D$155:$D$385,255),0))),"")</f>
        <v/>
      </c>
      <c r="N841" s="201" t="str">
        <f t="array" ref="N841">IFERROR(IF(INDEX('Disaggregation Records'!$F$155:$F$385,MATCH(RIGHT(L841,255),RIGHT('Disaggregation Records'!$D$155:$D$385,255),0))="","",INDEX('Disaggregation Records'!$F$155:$F$385,MATCH(RIGHT(L841,255),RIGHT('Disaggregation Records'!$D$155:$D$385,255),0))),"")</f>
        <v/>
      </c>
      <c r="O841" s="201" t="str">
        <f t="array" ref="O841">IFERROR(IF(INDEX('Disaggregation Records'!$H$155:$H$385,MATCH(RIGHT(L841,255),RIGHT('Disaggregation Records'!$D$155:$D$385,255),0))="","",INDEX('Disaggregation Records'!$H$155:$H$385,MATCH(RIGHT(L841,255),RIGHT('Disaggregation Records'!$D$155:$D$385,255),0))),"")</f>
        <v/>
      </c>
      <c r="P841" s="201"/>
      <c r="Q841" s="253">
        <f t="shared" ref="Q841" si="1016">Q839+1</f>
        <v>1815</v>
      </c>
    </row>
    <row r="842" spans="1:17" ht="20.149999999999999" customHeight="1" x14ac:dyDescent="0.35">
      <c r="A842" s="201"/>
      <c r="B842" s="614"/>
      <c r="C842" s="616"/>
      <c r="D842" s="618"/>
      <c r="E842" s="618"/>
      <c r="F842" s="307"/>
      <c r="G842" s="620"/>
      <c r="H842" s="622"/>
      <c r="I842" s="624"/>
      <c r="J842" s="626"/>
      <c r="K842" s="201"/>
      <c r="L842" s="201"/>
      <c r="M842" s="201"/>
      <c r="N842" s="201"/>
      <c r="O842" s="201"/>
      <c r="P842" s="201"/>
      <c r="Q842" s="253"/>
    </row>
    <row r="843" spans="1:17" ht="20.149999999999999" customHeight="1" x14ac:dyDescent="0.35">
      <c r="A843" s="201" t="str">
        <f t="shared" ca="1" si="992"/>
        <v>a1655000001juH3AAI</v>
      </c>
      <c r="B843" s="613">
        <v>6</v>
      </c>
      <c r="C843" s="615" t="str">
        <f>IFERROR(VLOOKUP(B843,'Coverage Indicators - Section D'!$A$9:$AP$70,42,FALSE),"")</f>
        <v/>
      </c>
      <c r="D843" s="617" t="str">
        <f>M843</f>
        <v/>
      </c>
      <c r="E843" s="617" t="str">
        <f>N843</f>
        <v/>
      </c>
      <c r="F843" s="396"/>
      <c r="G843" s="619" t="str">
        <f ca="1">IF(OR(INDIRECT("'update Helper'!E"&amp;Q843)="",F843&lt;&gt;0,F844&lt;&gt;0),IF(IFERROR((F843/F844),"")="","",(F843/F844)),INDIRECT("'update Helper'!E"&amp;Q843)/100)</f>
        <v/>
      </c>
      <c r="H843" s="621"/>
      <c r="I843" s="623"/>
      <c r="J843" s="625"/>
      <c r="K843" s="201">
        <f>IF(AND(EXACT(C843,C841),C841&lt;&gt;0),K841+1,0)</f>
        <v>111</v>
      </c>
      <c r="L843" s="201" t="str">
        <f t="shared" ref="L843" si="1017">IF(C843&lt;&gt;"",C843&amp;"-"&amp;K843,"")</f>
        <v/>
      </c>
      <c r="M843" s="201" t="str">
        <f t="array" ref="M843">IFERROR(IF(INDEX('Disaggregation Records'!$E$155:$E$385,MATCH(RIGHT(L843,255),RIGHT('Disaggregation Records'!$D$155:$D$385,255),0))="","",INDEX('Disaggregation Records'!$E$155:$E$385,MATCH(RIGHT(L843,255),RIGHT('Disaggregation Records'!$D$155:$D$385,255),0))),"")</f>
        <v/>
      </c>
      <c r="N843" s="201" t="str">
        <f t="array" ref="N843">IFERROR(IF(INDEX('Disaggregation Records'!$F$155:$F$385,MATCH(RIGHT(L843,255),RIGHT('Disaggregation Records'!$D$155:$D$385,255),0))="","",INDEX('Disaggregation Records'!$F$155:$F$385,MATCH(RIGHT(L843,255),RIGHT('Disaggregation Records'!$D$155:$D$385,255),0))),"")</f>
        <v/>
      </c>
      <c r="O843" s="201" t="str">
        <f t="array" ref="O843">IFERROR(IF(INDEX('Disaggregation Records'!$H$155:$H$385,MATCH(RIGHT(L843,255),RIGHT('Disaggregation Records'!$D$155:$D$385,255),0))="","",INDEX('Disaggregation Records'!$H$155:$H$385,MATCH(RIGHT(L843,255),RIGHT('Disaggregation Records'!$D$155:$D$385,255),0))),"")</f>
        <v/>
      </c>
      <c r="P843" s="201"/>
      <c r="Q843" s="253">
        <f t="shared" ref="Q843" si="1018">Q841+1</f>
        <v>1816</v>
      </c>
    </row>
    <row r="844" spans="1:17" ht="20.149999999999999" customHeight="1" x14ac:dyDescent="0.35">
      <c r="B844" s="614"/>
      <c r="C844" s="616"/>
      <c r="D844" s="618"/>
      <c r="E844" s="618"/>
      <c r="F844" s="307"/>
      <c r="G844" s="620"/>
      <c r="H844" s="622"/>
      <c r="I844" s="624"/>
      <c r="J844" s="626"/>
      <c r="K844" s="201"/>
      <c r="L844" s="201"/>
      <c r="M844" s="201"/>
      <c r="N844" s="201"/>
      <c r="O844" s="201"/>
      <c r="P844" s="201"/>
      <c r="Q844" s="253"/>
    </row>
    <row r="845" spans="1:17" ht="20.149999999999999" customHeight="1" x14ac:dyDescent="0.35">
      <c r="A845" s="201" t="str">
        <f t="shared" ca="1" si="989"/>
        <v>a1655000001juH4AAI</v>
      </c>
      <c r="B845" s="613">
        <v>6</v>
      </c>
      <c r="C845" s="615" t="str">
        <f>IFERROR(VLOOKUP(B845,'Coverage Indicators - Section D'!$A$9:$AP$70,42,FALSE),"")</f>
        <v/>
      </c>
      <c r="D845" s="617" t="str">
        <f>M845</f>
        <v/>
      </c>
      <c r="E845" s="617" t="str">
        <f>N845</f>
        <v/>
      </c>
      <c r="F845" s="396"/>
      <c r="G845" s="619" t="str">
        <f ca="1">IF(OR(INDIRECT("'update Helper'!E"&amp;Q845)="",F845&lt;&gt;0,F846&lt;&gt;0),IF(IFERROR((F845/F846),"")="","",(F845/F846)),INDIRECT("'update Helper'!E"&amp;Q845)/100)</f>
        <v/>
      </c>
      <c r="H845" s="621"/>
      <c r="I845" s="623"/>
      <c r="J845" s="625"/>
      <c r="K845" s="201">
        <f>IF(AND(EXACT(C845,C843),C843&lt;&gt;0),K843+1,0)</f>
        <v>112</v>
      </c>
      <c r="L845" s="201" t="str">
        <f t="shared" ref="L845" si="1019">IF(C845&lt;&gt;"",C845&amp;"-"&amp;K845,"")</f>
        <v/>
      </c>
      <c r="M845" s="201" t="str">
        <f t="array" ref="M845">IFERROR(IF(INDEX('Disaggregation Records'!$E$155:$E$385,MATCH(RIGHT(L845,255),RIGHT('Disaggregation Records'!$D$155:$D$385,255),0))="","",INDEX('Disaggregation Records'!$E$155:$E$385,MATCH(RIGHT(L845,255),RIGHT('Disaggregation Records'!$D$155:$D$385,255),0))),"")</f>
        <v/>
      </c>
      <c r="N845" s="201" t="str">
        <f t="array" ref="N845">IFERROR(IF(INDEX('Disaggregation Records'!$F$155:$F$385,MATCH(RIGHT(L845,255),RIGHT('Disaggregation Records'!$D$155:$D$385,255),0))="","",INDEX('Disaggregation Records'!$F$155:$F$385,MATCH(RIGHT(L845,255),RIGHT('Disaggregation Records'!$D$155:$D$385,255),0))),"")</f>
        <v/>
      </c>
      <c r="O845" s="201" t="str">
        <f t="array" ref="O845">IFERROR(IF(INDEX('Disaggregation Records'!$H$155:$H$385,MATCH(RIGHT(L845,255),RIGHT('Disaggregation Records'!$D$155:$D$385,255),0))="","",INDEX('Disaggregation Records'!$H$155:$H$385,MATCH(RIGHT(L845,255),RIGHT('Disaggregation Records'!$D$155:$D$385,255),0))),"")</f>
        <v/>
      </c>
      <c r="P845" s="253"/>
      <c r="Q845" s="253">
        <f t="shared" ref="Q845" si="1020">Q843+1</f>
        <v>1817</v>
      </c>
    </row>
    <row r="846" spans="1:17" ht="20.149999999999999" customHeight="1" x14ac:dyDescent="0.35">
      <c r="A846" s="201"/>
      <c r="B846" s="614"/>
      <c r="C846" s="616"/>
      <c r="D846" s="618"/>
      <c r="E846" s="618"/>
      <c r="F846" s="307"/>
      <c r="G846" s="620"/>
      <c r="H846" s="622"/>
      <c r="I846" s="624"/>
      <c r="J846" s="626"/>
      <c r="K846" s="253"/>
      <c r="L846" s="201"/>
      <c r="M846" s="253"/>
      <c r="N846" s="201"/>
      <c r="O846" s="201"/>
      <c r="P846" s="253"/>
      <c r="Q846" s="253"/>
    </row>
    <row r="847" spans="1:17" ht="20.149999999999999" customHeight="1" x14ac:dyDescent="0.35">
      <c r="A847" s="201" t="str">
        <f t="shared" ca="1" si="992"/>
        <v>a1655000001juH5AAI</v>
      </c>
      <c r="B847" s="613">
        <v>6</v>
      </c>
      <c r="C847" s="615" t="str">
        <f>IFERROR(VLOOKUP(B847,'Coverage Indicators - Section D'!$A$9:$AP$70,42,FALSE),"")</f>
        <v/>
      </c>
      <c r="D847" s="617" t="str">
        <f>M847</f>
        <v/>
      </c>
      <c r="E847" s="617" t="str">
        <f>N847</f>
        <v/>
      </c>
      <c r="F847" s="396"/>
      <c r="G847" s="619" t="str">
        <f ca="1">IF(OR(INDIRECT("'update Helper'!E"&amp;Q847)="",F847&lt;&gt;0,F848&lt;&gt;0),IF(IFERROR((F847/F848),"")="","",(F847/F848)),INDIRECT("'update Helper'!E"&amp;Q847)/100)</f>
        <v/>
      </c>
      <c r="H847" s="621"/>
      <c r="I847" s="623"/>
      <c r="J847" s="625"/>
      <c r="K847" s="201">
        <f>IF(AND(EXACT(C847,C845),C845&lt;&gt;0),K845+1,0)</f>
        <v>113</v>
      </c>
      <c r="L847" s="201" t="str">
        <f t="shared" ref="L847" si="1021">IF(C847&lt;&gt;"",C847&amp;"-"&amp;K847,"")</f>
        <v/>
      </c>
      <c r="M847" s="201" t="str">
        <f t="array" ref="M847">IFERROR(IF(INDEX('Disaggregation Records'!$E$155:$E$385,MATCH(RIGHT(L847,255),RIGHT('Disaggregation Records'!$D$155:$D$385,255),0))="","",INDEX('Disaggregation Records'!$E$155:$E$385,MATCH(RIGHT(L847,255),RIGHT('Disaggregation Records'!$D$155:$D$385,255),0))),"")</f>
        <v/>
      </c>
      <c r="N847" s="201" t="str">
        <f t="array" ref="N847">IFERROR(IF(INDEX('Disaggregation Records'!$F$155:$F$385,MATCH(RIGHT(L847,255),RIGHT('Disaggregation Records'!$D$155:$D$385,255),0))="","",INDEX('Disaggregation Records'!$F$155:$F$385,MATCH(RIGHT(L847,255),RIGHT('Disaggregation Records'!$D$155:$D$385,255),0))),"")</f>
        <v/>
      </c>
      <c r="O847" s="201" t="str">
        <f t="array" ref="O847">IFERROR(IF(INDEX('Disaggregation Records'!$H$155:$H$385,MATCH(RIGHT(L847,255),RIGHT('Disaggregation Records'!$D$155:$D$385,255),0))="","",INDEX('Disaggregation Records'!$H$155:$H$385,MATCH(RIGHT(L847,255),RIGHT('Disaggregation Records'!$D$155:$D$385,255),0))),"")</f>
        <v/>
      </c>
      <c r="P847" s="253"/>
      <c r="Q847" s="253">
        <f t="shared" ref="Q847" si="1022">Q845+1</f>
        <v>1818</v>
      </c>
    </row>
    <row r="848" spans="1:17" ht="20.149999999999999" customHeight="1" x14ac:dyDescent="0.35">
      <c r="B848" s="614"/>
      <c r="C848" s="616"/>
      <c r="D848" s="618"/>
      <c r="E848" s="618"/>
      <c r="F848" s="307"/>
      <c r="G848" s="620"/>
      <c r="H848" s="622"/>
      <c r="I848" s="624"/>
      <c r="J848" s="626"/>
      <c r="K848" s="253"/>
      <c r="L848" s="201"/>
      <c r="M848" s="253"/>
      <c r="N848" s="201"/>
      <c r="O848" s="201"/>
      <c r="P848" s="253"/>
      <c r="Q848" s="253"/>
    </row>
    <row r="849" spans="1:17" ht="20.149999999999999" customHeight="1" x14ac:dyDescent="0.35">
      <c r="A849" s="201" t="str">
        <f t="shared" ca="1" si="989"/>
        <v>a1655000001juH6AAI</v>
      </c>
      <c r="B849" s="613">
        <v>6</v>
      </c>
      <c r="C849" s="615" t="str">
        <f>IFERROR(VLOOKUP(B849,'Coverage Indicators - Section D'!$A$9:$AP$70,42,FALSE),"")</f>
        <v/>
      </c>
      <c r="D849" s="617" t="str">
        <f>M849</f>
        <v/>
      </c>
      <c r="E849" s="617" t="str">
        <f>N849</f>
        <v/>
      </c>
      <c r="F849" s="396"/>
      <c r="G849" s="619" t="str">
        <f ca="1">IF(OR(INDIRECT("'update Helper'!E"&amp;Q849)="",F849&lt;&gt;0,F850&lt;&gt;0),IF(IFERROR((F849/F850),"")="","",(F849/F850)),INDIRECT("'update Helper'!E"&amp;Q849)/100)</f>
        <v/>
      </c>
      <c r="H849" s="621"/>
      <c r="I849" s="623"/>
      <c r="J849" s="625"/>
      <c r="K849" s="201">
        <f>IF(AND(EXACT(C849,C847),C847&lt;&gt;0),K847+1,0)</f>
        <v>114</v>
      </c>
      <c r="L849" s="201" t="str">
        <f t="shared" ref="L849" si="1023">IF(C849&lt;&gt;"",C849&amp;"-"&amp;K849,"")</f>
        <v/>
      </c>
      <c r="M849" s="201" t="str">
        <f t="array" ref="M849">IFERROR(IF(INDEX('Disaggregation Records'!$E$155:$E$385,MATCH(RIGHT(L849,255),RIGHT('Disaggregation Records'!$D$155:$D$385,255),0))="","",INDEX('Disaggregation Records'!$E$155:$E$385,MATCH(RIGHT(L849,255),RIGHT('Disaggregation Records'!$D$155:$D$385,255),0))),"")</f>
        <v/>
      </c>
      <c r="N849" s="201" t="str">
        <f t="array" ref="N849">IFERROR(IF(INDEX('Disaggregation Records'!$F$155:$F$385,MATCH(RIGHT(L849,255),RIGHT('Disaggregation Records'!$D$155:$D$385,255),0))="","",INDEX('Disaggregation Records'!$F$155:$F$385,MATCH(RIGHT(L849,255),RIGHT('Disaggregation Records'!$D$155:$D$385,255),0))),"")</f>
        <v/>
      </c>
      <c r="O849" s="201" t="str">
        <f t="array" ref="O849">IFERROR(IF(INDEX('Disaggregation Records'!$H$155:$H$385,MATCH(RIGHT(L849,255),RIGHT('Disaggregation Records'!$D$155:$D$385,255),0))="","",INDEX('Disaggregation Records'!$H$155:$H$385,MATCH(RIGHT(L849,255),RIGHT('Disaggregation Records'!$D$155:$D$385,255),0))),"")</f>
        <v/>
      </c>
      <c r="P849" s="253"/>
      <c r="Q849" s="253">
        <f t="shared" ref="Q849" si="1024">Q847+1</f>
        <v>1819</v>
      </c>
    </row>
    <row r="850" spans="1:17" ht="20.149999999999999" customHeight="1" x14ac:dyDescent="0.35">
      <c r="A850" s="201"/>
      <c r="B850" s="614"/>
      <c r="C850" s="616"/>
      <c r="D850" s="618"/>
      <c r="E850" s="618"/>
      <c r="F850" s="307"/>
      <c r="G850" s="620"/>
      <c r="H850" s="622"/>
      <c r="I850" s="624"/>
      <c r="J850" s="626"/>
      <c r="K850" s="253"/>
      <c r="L850" s="201"/>
      <c r="M850" s="253"/>
      <c r="N850" s="201"/>
      <c r="O850" s="201"/>
      <c r="P850" s="253"/>
      <c r="Q850" s="253"/>
    </row>
    <row r="851" spans="1:17" ht="20.149999999999999" customHeight="1" x14ac:dyDescent="0.35">
      <c r="A851" s="201" t="str">
        <f t="shared" ca="1" si="992"/>
        <v>a1655000001juH7AAI</v>
      </c>
      <c r="B851" s="613">
        <v>6</v>
      </c>
      <c r="C851" s="615" t="str">
        <f>IFERROR(VLOOKUP(B851,'Coverage Indicators - Section D'!$A$9:$AP$70,42,FALSE),"")</f>
        <v/>
      </c>
      <c r="D851" s="617" t="str">
        <f>M851</f>
        <v/>
      </c>
      <c r="E851" s="617" t="str">
        <f>N851</f>
        <v/>
      </c>
      <c r="F851" s="396"/>
      <c r="G851" s="619" t="str">
        <f ca="1">IF(OR(INDIRECT("'update Helper'!E"&amp;Q851)="",F851&lt;&gt;0,F852&lt;&gt;0),IF(IFERROR((F851/F852),"")="","",(F851/F852)),INDIRECT("'update Helper'!E"&amp;Q851)/100)</f>
        <v/>
      </c>
      <c r="H851" s="621"/>
      <c r="I851" s="623"/>
      <c r="J851" s="625"/>
      <c r="K851" s="201">
        <f>IF(AND(EXACT(C851,C849),C849&lt;&gt;0),K849+1,0)</f>
        <v>115</v>
      </c>
      <c r="L851" s="201" t="str">
        <f t="shared" ref="L851" si="1025">IF(C851&lt;&gt;"",C851&amp;"-"&amp;K851,"")</f>
        <v/>
      </c>
      <c r="M851" s="201" t="str">
        <f t="array" ref="M851">IFERROR(IF(INDEX('Disaggregation Records'!$E$155:$E$385,MATCH(RIGHT(L851,255),RIGHT('Disaggregation Records'!$D$155:$D$385,255),0))="","",INDEX('Disaggregation Records'!$E$155:$E$385,MATCH(RIGHT(L851,255),RIGHT('Disaggregation Records'!$D$155:$D$385,255),0))),"")</f>
        <v/>
      </c>
      <c r="N851" s="201" t="str">
        <f t="array" ref="N851">IFERROR(IF(INDEX('Disaggregation Records'!$F$155:$F$385,MATCH(RIGHT(L851,255),RIGHT('Disaggregation Records'!$D$155:$D$385,255),0))="","",INDEX('Disaggregation Records'!$F$155:$F$385,MATCH(RIGHT(L851,255),RIGHT('Disaggregation Records'!$D$155:$D$385,255),0))),"")</f>
        <v/>
      </c>
      <c r="O851" s="201" t="str">
        <f t="array" ref="O851">IFERROR(IF(INDEX('Disaggregation Records'!$H$155:$H$385,MATCH(RIGHT(L851,255),RIGHT('Disaggregation Records'!$D$155:$D$385,255),0))="","",INDEX('Disaggregation Records'!$H$155:$H$385,MATCH(RIGHT(L851,255),RIGHT('Disaggregation Records'!$D$155:$D$385,255),0))),"")</f>
        <v/>
      </c>
      <c r="P851" s="201"/>
      <c r="Q851" s="253">
        <f t="shared" ref="Q851" si="1026">Q849+1</f>
        <v>1820</v>
      </c>
    </row>
    <row r="852" spans="1:17" ht="20.149999999999999" customHeight="1" x14ac:dyDescent="0.35">
      <c r="B852" s="614"/>
      <c r="C852" s="616"/>
      <c r="D852" s="618"/>
      <c r="E852" s="618"/>
      <c r="F852" s="307"/>
      <c r="G852" s="620"/>
      <c r="H852" s="622"/>
      <c r="I852" s="624"/>
      <c r="J852" s="626"/>
      <c r="K852" s="201"/>
      <c r="L852" s="201"/>
      <c r="M852" s="201"/>
      <c r="N852" s="201"/>
      <c r="O852" s="201"/>
      <c r="P852" s="201"/>
      <c r="Q852" s="253"/>
    </row>
    <row r="853" spans="1:17" ht="20.149999999999999" customHeight="1" x14ac:dyDescent="0.35">
      <c r="A853" s="201" t="str">
        <f t="shared" ca="1" si="989"/>
        <v>a1655000001juH8AAI</v>
      </c>
      <c r="B853" s="613">
        <v>6</v>
      </c>
      <c r="C853" s="615" t="str">
        <f>IFERROR(VLOOKUP(B853,'Coverage Indicators - Section D'!$A$9:$AP$70,42,FALSE),"")</f>
        <v/>
      </c>
      <c r="D853" s="617" t="str">
        <f>M853</f>
        <v/>
      </c>
      <c r="E853" s="617" t="str">
        <f>N853</f>
        <v/>
      </c>
      <c r="F853" s="396"/>
      <c r="G853" s="619" t="str">
        <f ca="1">IF(OR(INDIRECT("'update Helper'!E"&amp;Q853)="",F853&lt;&gt;0,F854&lt;&gt;0),IF(IFERROR((F853/F854),"")="","",(F853/F854)),INDIRECT("'update Helper'!E"&amp;Q853)/100)</f>
        <v/>
      </c>
      <c r="H853" s="621"/>
      <c r="I853" s="623"/>
      <c r="J853" s="625"/>
      <c r="K853" s="201">
        <f>IF(AND(EXACT(C853,C851),C851&lt;&gt;0),K851+1,0)</f>
        <v>116</v>
      </c>
      <c r="L853" s="201" t="str">
        <f t="shared" ref="L853" si="1027">IF(C853&lt;&gt;"",C853&amp;"-"&amp;K853,"")</f>
        <v/>
      </c>
      <c r="M853" s="201" t="str">
        <f t="array" ref="M853">IFERROR(IF(INDEX('Disaggregation Records'!$E$155:$E$385,MATCH(RIGHT(L853,255),RIGHT('Disaggregation Records'!$D$155:$D$385,255),0))="","",INDEX('Disaggregation Records'!$E$155:$E$385,MATCH(RIGHT(L853,255),RIGHT('Disaggregation Records'!$D$155:$D$385,255),0))),"")</f>
        <v/>
      </c>
      <c r="N853" s="201" t="str">
        <f t="array" ref="N853">IFERROR(IF(INDEX('Disaggregation Records'!$F$155:$F$385,MATCH(RIGHT(L853,255),RIGHT('Disaggregation Records'!$D$155:$D$385,255),0))="","",INDEX('Disaggregation Records'!$F$155:$F$385,MATCH(RIGHT(L853,255),RIGHT('Disaggregation Records'!$D$155:$D$385,255),0))),"")</f>
        <v/>
      </c>
      <c r="O853" s="201" t="str">
        <f t="array" ref="O853">IFERROR(IF(INDEX('Disaggregation Records'!$H$155:$H$385,MATCH(RIGHT(L853,255),RIGHT('Disaggregation Records'!$D$155:$D$385,255),0))="","",INDEX('Disaggregation Records'!$H$155:$H$385,MATCH(RIGHT(L853,255),RIGHT('Disaggregation Records'!$D$155:$D$385,255),0))),"")</f>
        <v/>
      </c>
      <c r="P853" s="201"/>
      <c r="Q853" s="253">
        <f t="shared" ref="Q853" si="1028">Q851+1</f>
        <v>1821</v>
      </c>
    </row>
    <row r="854" spans="1:17" ht="20.149999999999999" customHeight="1" x14ac:dyDescent="0.35">
      <c r="A854" s="201"/>
      <c r="B854" s="614"/>
      <c r="C854" s="616"/>
      <c r="D854" s="618"/>
      <c r="E854" s="618"/>
      <c r="F854" s="307"/>
      <c r="G854" s="620"/>
      <c r="H854" s="622"/>
      <c r="I854" s="624"/>
      <c r="J854" s="626"/>
      <c r="K854" s="201"/>
      <c r="L854" s="201"/>
      <c r="M854" s="201"/>
      <c r="N854" s="201"/>
      <c r="O854" s="201"/>
      <c r="P854" s="201"/>
      <c r="Q854" s="253"/>
    </row>
    <row r="855" spans="1:17" ht="20.149999999999999" customHeight="1" x14ac:dyDescent="0.35">
      <c r="A855" s="201" t="str">
        <f t="shared" ca="1" si="992"/>
        <v>a1655000001juH9AAI</v>
      </c>
      <c r="B855" s="613">
        <v>6</v>
      </c>
      <c r="C855" s="615" t="str">
        <f>IFERROR(VLOOKUP(B855,'Coverage Indicators - Section D'!$A$9:$AP$70,42,FALSE),"")</f>
        <v/>
      </c>
      <c r="D855" s="617" t="str">
        <f>M855</f>
        <v/>
      </c>
      <c r="E855" s="617" t="str">
        <f>N855</f>
        <v/>
      </c>
      <c r="F855" s="396"/>
      <c r="G855" s="619" t="str">
        <f ca="1">IF(OR(INDIRECT("'update Helper'!E"&amp;Q855)="",F855&lt;&gt;0,F856&lt;&gt;0),IF(IFERROR((F855/F856),"")="","",(F855/F856)),INDIRECT("'update Helper'!E"&amp;Q855)/100)</f>
        <v/>
      </c>
      <c r="H855" s="621"/>
      <c r="I855" s="623"/>
      <c r="J855" s="625"/>
      <c r="K855" s="201">
        <f>IF(AND(EXACT(C855,C853),C853&lt;&gt;0),K853+1,0)</f>
        <v>117</v>
      </c>
      <c r="L855" s="201" t="str">
        <f t="shared" ref="L855" si="1029">IF(C855&lt;&gt;"",C855&amp;"-"&amp;K855,"")</f>
        <v/>
      </c>
      <c r="M855" s="201" t="str">
        <f t="array" ref="M855">IFERROR(IF(INDEX('Disaggregation Records'!$E$155:$E$385,MATCH(RIGHT(L855,255),RIGHT('Disaggregation Records'!$D$155:$D$385,255),0))="","",INDEX('Disaggregation Records'!$E$155:$E$385,MATCH(RIGHT(L855,255),RIGHT('Disaggregation Records'!$D$155:$D$385,255),0))),"")</f>
        <v/>
      </c>
      <c r="N855" s="201" t="str">
        <f t="array" ref="N855">IFERROR(IF(INDEX('Disaggregation Records'!$F$155:$F$385,MATCH(RIGHT(L855,255),RIGHT('Disaggregation Records'!$D$155:$D$385,255),0))="","",INDEX('Disaggregation Records'!$F$155:$F$385,MATCH(RIGHT(L855,255),RIGHT('Disaggregation Records'!$D$155:$D$385,255),0))),"")</f>
        <v/>
      </c>
      <c r="O855" s="201" t="str">
        <f t="array" ref="O855">IFERROR(IF(INDEX('Disaggregation Records'!$H$155:$H$385,MATCH(RIGHT(L855,255),RIGHT('Disaggregation Records'!$D$155:$D$385,255),0))="","",INDEX('Disaggregation Records'!$H$155:$H$385,MATCH(RIGHT(L855,255),RIGHT('Disaggregation Records'!$D$155:$D$385,255),0))),"")</f>
        <v/>
      </c>
      <c r="P855" s="253"/>
      <c r="Q855" s="253">
        <f t="shared" ref="Q855" si="1030">Q853+1</f>
        <v>1822</v>
      </c>
    </row>
    <row r="856" spans="1:17" ht="20.149999999999999" customHeight="1" x14ac:dyDescent="0.35">
      <c r="B856" s="614"/>
      <c r="C856" s="616"/>
      <c r="D856" s="618"/>
      <c r="E856" s="618"/>
      <c r="F856" s="307"/>
      <c r="G856" s="620"/>
      <c r="H856" s="622"/>
      <c r="I856" s="624"/>
      <c r="J856" s="626"/>
      <c r="K856" s="253"/>
      <c r="L856" s="201"/>
      <c r="M856" s="253"/>
      <c r="N856" s="201"/>
      <c r="O856" s="201"/>
      <c r="P856" s="253"/>
      <c r="Q856" s="253"/>
    </row>
    <row r="857" spans="1:17" ht="20.149999999999999" customHeight="1" x14ac:dyDescent="0.35">
      <c r="A857" s="201" t="str">
        <f t="shared" ca="1" si="989"/>
        <v>a1655000001juHAAAY</v>
      </c>
      <c r="B857" s="613">
        <v>6</v>
      </c>
      <c r="C857" s="615" t="str">
        <f>IFERROR(VLOOKUP(B857,'Coverage Indicators - Section D'!$A$9:$AP$70,42,FALSE),"")</f>
        <v/>
      </c>
      <c r="D857" s="617" t="str">
        <f>M857</f>
        <v/>
      </c>
      <c r="E857" s="617" t="str">
        <f>N857</f>
        <v/>
      </c>
      <c r="F857" s="396"/>
      <c r="G857" s="619" t="str">
        <f ca="1">IF(OR(INDIRECT("'update Helper'!E"&amp;Q857)="",F857&lt;&gt;0,F858&lt;&gt;0),IF(IFERROR((F857/F858),"")="","",(F857/F858)),INDIRECT("'update Helper'!E"&amp;Q857)/100)</f>
        <v/>
      </c>
      <c r="H857" s="621"/>
      <c r="I857" s="623"/>
      <c r="J857" s="625"/>
      <c r="K857" s="201">
        <f>IF(AND(EXACT(C857,C855),C855&lt;&gt;0),K855+1,0)</f>
        <v>118</v>
      </c>
      <c r="L857" s="201" t="str">
        <f t="shared" ref="L857" si="1031">IF(C857&lt;&gt;"",C857&amp;"-"&amp;K857,"")</f>
        <v/>
      </c>
      <c r="M857" s="201" t="str">
        <f t="array" ref="M857">IFERROR(IF(INDEX('Disaggregation Records'!$E$155:$E$385,MATCH(RIGHT(L857,255),RIGHT('Disaggregation Records'!$D$155:$D$385,255),0))="","",INDEX('Disaggregation Records'!$E$155:$E$385,MATCH(RIGHT(L857,255),RIGHT('Disaggregation Records'!$D$155:$D$385,255),0))),"")</f>
        <v/>
      </c>
      <c r="N857" s="201" t="str">
        <f t="array" ref="N857">IFERROR(IF(INDEX('Disaggregation Records'!$F$155:$F$385,MATCH(RIGHT(L857,255),RIGHT('Disaggregation Records'!$D$155:$D$385,255),0))="","",INDEX('Disaggregation Records'!$F$155:$F$385,MATCH(RIGHT(L857,255),RIGHT('Disaggregation Records'!$D$155:$D$385,255),0))),"")</f>
        <v/>
      </c>
      <c r="O857" s="201" t="str">
        <f t="array" ref="O857">IFERROR(IF(INDEX('Disaggregation Records'!$H$155:$H$385,MATCH(RIGHT(L857,255),RIGHT('Disaggregation Records'!$D$155:$D$385,255),0))="","",INDEX('Disaggregation Records'!$H$155:$H$385,MATCH(RIGHT(L857,255),RIGHT('Disaggregation Records'!$D$155:$D$385,255),0))),"")</f>
        <v/>
      </c>
      <c r="P857" s="253"/>
      <c r="Q857" s="253">
        <f t="shared" ref="Q857" si="1032">Q855+1</f>
        <v>1823</v>
      </c>
    </row>
    <row r="858" spans="1:17" ht="20.149999999999999" customHeight="1" x14ac:dyDescent="0.35">
      <c r="A858" s="201"/>
      <c r="B858" s="614"/>
      <c r="C858" s="616"/>
      <c r="D858" s="618"/>
      <c r="E858" s="618"/>
      <c r="F858" s="307"/>
      <c r="G858" s="620"/>
      <c r="H858" s="622"/>
      <c r="I858" s="624"/>
      <c r="J858" s="626"/>
      <c r="K858" s="253"/>
      <c r="L858" s="201"/>
      <c r="M858" s="253"/>
      <c r="N858" s="201"/>
      <c r="O858" s="201"/>
      <c r="P858" s="253"/>
      <c r="Q858" s="253"/>
    </row>
    <row r="859" spans="1:17" ht="20.149999999999999" customHeight="1" x14ac:dyDescent="0.35">
      <c r="A859" s="201" t="str">
        <f t="shared" ca="1" si="992"/>
        <v>a1655000001juHBAAY</v>
      </c>
      <c r="B859" s="613">
        <v>6</v>
      </c>
      <c r="C859" s="615" t="str">
        <f>IFERROR(VLOOKUP(B859,'Coverage Indicators - Section D'!$A$9:$AP$70,42,FALSE),"")</f>
        <v/>
      </c>
      <c r="D859" s="617" t="str">
        <f>M859</f>
        <v/>
      </c>
      <c r="E859" s="617" t="str">
        <f>N859</f>
        <v/>
      </c>
      <c r="F859" s="396"/>
      <c r="G859" s="619" t="str">
        <f ca="1">IF(OR(INDIRECT("'update Helper'!E"&amp;Q859)="",F859&lt;&gt;0,F860&lt;&gt;0),IF(IFERROR((F859/F860),"")="","",(F859/F860)),INDIRECT("'update Helper'!E"&amp;Q859)/100)</f>
        <v/>
      </c>
      <c r="H859" s="621"/>
      <c r="I859" s="623"/>
      <c r="J859" s="625"/>
      <c r="K859" s="201">
        <f>IF(AND(EXACT(C859,C857),C857&lt;&gt;0),K857+1,0)</f>
        <v>119</v>
      </c>
      <c r="L859" s="201" t="str">
        <f t="shared" ref="L859" si="1033">IF(C859&lt;&gt;"",C859&amp;"-"&amp;K859,"")</f>
        <v/>
      </c>
      <c r="M859" s="201" t="str">
        <f t="array" ref="M859">IFERROR(IF(INDEX('Disaggregation Records'!$E$155:$E$385,MATCH(RIGHT(L859,255),RIGHT('Disaggregation Records'!$D$155:$D$385,255),0))="","",INDEX('Disaggregation Records'!$E$155:$E$385,MATCH(RIGHT(L859,255),RIGHT('Disaggregation Records'!$D$155:$D$385,255),0))),"")</f>
        <v/>
      </c>
      <c r="N859" s="201" t="str">
        <f t="array" ref="N859">IFERROR(IF(INDEX('Disaggregation Records'!$F$155:$F$385,MATCH(RIGHT(L859,255),RIGHT('Disaggregation Records'!$D$155:$D$385,255),0))="","",INDEX('Disaggregation Records'!$F$155:$F$385,MATCH(RIGHT(L859,255),RIGHT('Disaggregation Records'!$D$155:$D$385,255),0))),"")</f>
        <v/>
      </c>
      <c r="O859" s="201" t="str">
        <f t="array" ref="O859">IFERROR(IF(INDEX('Disaggregation Records'!$H$155:$H$385,MATCH(RIGHT(L859,255),RIGHT('Disaggregation Records'!$D$155:$D$385,255),0))="","",INDEX('Disaggregation Records'!$H$155:$H$385,MATCH(RIGHT(L859,255),RIGHT('Disaggregation Records'!$D$155:$D$385,255),0))),"")</f>
        <v/>
      </c>
      <c r="P859" s="253"/>
      <c r="Q859" s="253">
        <f t="shared" ref="Q859" si="1034">Q857+1</f>
        <v>1824</v>
      </c>
    </row>
    <row r="860" spans="1:17" ht="20.149999999999999" customHeight="1" x14ac:dyDescent="0.35">
      <c r="B860" s="614"/>
      <c r="C860" s="616"/>
      <c r="D860" s="618"/>
      <c r="E860" s="618"/>
      <c r="F860" s="307"/>
      <c r="G860" s="620"/>
      <c r="H860" s="622"/>
      <c r="I860" s="624"/>
      <c r="J860" s="626"/>
      <c r="K860" s="253"/>
      <c r="L860" s="201"/>
      <c r="M860" s="253"/>
      <c r="N860" s="201"/>
      <c r="O860" s="201"/>
      <c r="P860" s="253"/>
      <c r="Q860" s="253"/>
    </row>
    <row r="861" spans="1:17" ht="20.149999999999999" customHeight="1" x14ac:dyDescent="0.35">
      <c r="A861" s="201" t="str">
        <f t="shared" ca="1" si="989"/>
        <v>a1655000001juHCAAY</v>
      </c>
      <c r="B861" s="613">
        <v>7</v>
      </c>
      <c r="C861" s="615" t="str">
        <f>IFERROR(VLOOKUP(B861,'Coverage Indicators - Section D'!$A$9:$AP$70,42,FALSE),"")</f>
        <v/>
      </c>
      <c r="D861" s="617" t="str">
        <f>M861</f>
        <v/>
      </c>
      <c r="E861" s="617" t="str">
        <f>N861</f>
        <v/>
      </c>
      <c r="F861" s="396"/>
      <c r="G861" s="619" t="str">
        <f ca="1">IF(OR(INDIRECT("'update Helper'!E"&amp;Q861)="",F861&lt;&gt;0,F862&lt;&gt;0),IF(IFERROR((F861/F862),"")="","",(F861/F862)),INDIRECT("'update Helper'!E"&amp;Q861)/100)</f>
        <v/>
      </c>
      <c r="H861" s="621"/>
      <c r="I861" s="623"/>
      <c r="J861" s="625"/>
      <c r="K861" s="201">
        <f>IF(AND(EXACT(C861,C859),C859&lt;&gt;0),K859+1,0)</f>
        <v>120</v>
      </c>
      <c r="L861" s="201" t="str">
        <f t="shared" ref="L861" si="1035">IF(C861&lt;&gt;"",C861&amp;"-"&amp;K861,"")</f>
        <v/>
      </c>
      <c r="M861" s="201" t="str">
        <f t="array" ref="M861">IFERROR(IF(INDEX('Disaggregation Records'!$E$155:$E$385,MATCH(RIGHT(L861,255),RIGHT('Disaggregation Records'!$D$155:$D$385,255),0))="","",INDEX('Disaggregation Records'!$E$155:$E$385,MATCH(RIGHT(L861,255),RIGHT('Disaggregation Records'!$D$155:$D$385,255),0))),"")</f>
        <v/>
      </c>
      <c r="N861" s="201" t="str">
        <f t="array" ref="N861">IFERROR(IF(INDEX('Disaggregation Records'!$F$155:$F$385,MATCH(RIGHT(L861,255),RIGHT('Disaggregation Records'!$D$155:$D$385,255),0))="","",INDEX('Disaggregation Records'!$F$155:$F$385,MATCH(RIGHT(L861,255),RIGHT('Disaggregation Records'!$D$155:$D$385,255),0))),"")</f>
        <v/>
      </c>
      <c r="O861" s="201" t="str">
        <f t="array" ref="O861">IFERROR(IF(INDEX('Disaggregation Records'!$H$155:$H$385,MATCH(RIGHT(L861,255),RIGHT('Disaggregation Records'!$D$155:$D$385,255),0))="","",INDEX('Disaggregation Records'!$H$155:$H$385,MATCH(RIGHT(L861,255),RIGHT('Disaggregation Records'!$D$155:$D$385,255),0))),"")</f>
        <v/>
      </c>
      <c r="P861" s="201"/>
      <c r="Q861" s="253">
        <f t="shared" ref="Q861" si="1036">Q859+1</f>
        <v>1825</v>
      </c>
    </row>
    <row r="862" spans="1:17" ht="20.149999999999999" customHeight="1" x14ac:dyDescent="0.35">
      <c r="A862" s="201"/>
      <c r="B862" s="614"/>
      <c r="C862" s="616"/>
      <c r="D862" s="618"/>
      <c r="E862" s="618"/>
      <c r="F862" s="307"/>
      <c r="G862" s="620"/>
      <c r="H862" s="622"/>
      <c r="I862" s="624"/>
      <c r="J862" s="626"/>
      <c r="K862" s="201"/>
      <c r="L862" s="201"/>
      <c r="M862" s="201"/>
      <c r="N862" s="201"/>
      <c r="O862" s="201"/>
      <c r="P862" s="201"/>
      <c r="Q862" s="253"/>
    </row>
    <row r="863" spans="1:17" ht="20.149999999999999" customHeight="1" x14ac:dyDescent="0.35">
      <c r="A863" s="201" t="str">
        <f t="shared" ca="1" si="992"/>
        <v>a1655000001juHDAAY</v>
      </c>
      <c r="B863" s="613">
        <v>7</v>
      </c>
      <c r="C863" s="615" t="str">
        <f>IFERROR(VLOOKUP(B863,'Coverage Indicators - Section D'!$A$9:$AP$70,42,FALSE),"")</f>
        <v/>
      </c>
      <c r="D863" s="617" t="str">
        <f>M863</f>
        <v/>
      </c>
      <c r="E863" s="617" t="str">
        <f>N863</f>
        <v/>
      </c>
      <c r="F863" s="396"/>
      <c r="G863" s="619" t="str">
        <f ca="1">IF(OR(INDIRECT("'update Helper'!E"&amp;Q863)="",F863&lt;&gt;0,F864&lt;&gt;0),IF(IFERROR((F863/F864),"")="","",(F863/F864)),INDIRECT("'update Helper'!E"&amp;Q863)/100)</f>
        <v/>
      </c>
      <c r="H863" s="621"/>
      <c r="I863" s="623"/>
      <c r="J863" s="625"/>
      <c r="K863" s="201">
        <f>IF(AND(EXACT(C863,C861),C861&lt;&gt;0),K861+1,0)</f>
        <v>121</v>
      </c>
      <c r="L863" s="201" t="str">
        <f t="shared" ref="L863" si="1037">IF(C863&lt;&gt;"",C863&amp;"-"&amp;K863,"")</f>
        <v/>
      </c>
      <c r="M863" s="201" t="str">
        <f t="array" ref="M863">IFERROR(IF(INDEX('Disaggregation Records'!$E$155:$E$385,MATCH(RIGHT(L863,255),RIGHT('Disaggregation Records'!$D$155:$D$385,255),0))="","",INDEX('Disaggregation Records'!$E$155:$E$385,MATCH(RIGHT(L863,255),RIGHT('Disaggregation Records'!$D$155:$D$385,255),0))),"")</f>
        <v/>
      </c>
      <c r="N863" s="201" t="str">
        <f t="array" ref="N863">IFERROR(IF(INDEX('Disaggregation Records'!$F$155:$F$385,MATCH(RIGHT(L863,255),RIGHT('Disaggregation Records'!$D$155:$D$385,255),0))="","",INDEX('Disaggregation Records'!$F$155:$F$385,MATCH(RIGHT(L863,255),RIGHT('Disaggregation Records'!$D$155:$D$385,255),0))),"")</f>
        <v/>
      </c>
      <c r="O863" s="201" t="str">
        <f t="array" ref="O863">IFERROR(IF(INDEX('Disaggregation Records'!$H$155:$H$385,MATCH(RIGHT(L863,255),RIGHT('Disaggregation Records'!$D$155:$D$385,255),0))="","",INDEX('Disaggregation Records'!$H$155:$H$385,MATCH(RIGHT(L863,255),RIGHT('Disaggregation Records'!$D$155:$D$385,255),0))),"")</f>
        <v/>
      </c>
      <c r="P863" s="201"/>
      <c r="Q863" s="253">
        <f t="shared" ref="Q863" si="1038">Q861+1</f>
        <v>1826</v>
      </c>
    </row>
    <row r="864" spans="1:17" ht="20.149999999999999" customHeight="1" x14ac:dyDescent="0.35">
      <c r="B864" s="614"/>
      <c r="C864" s="616"/>
      <c r="D864" s="618"/>
      <c r="E864" s="618"/>
      <c r="F864" s="307"/>
      <c r="G864" s="620"/>
      <c r="H864" s="622"/>
      <c r="I864" s="624"/>
      <c r="J864" s="626"/>
      <c r="K864" s="201"/>
      <c r="L864" s="201"/>
      <c r="M864" s="201"/>
      <c r="N864" s="201"/>
      <c r="O864" s="201"/>
      <c r="P864" s="201"/>
      <c r="Q864" s="253"/>
    </row>
    <row r="865" spans="1:17" ht="20.149999999999999" customHeight="1" x14ac:dyDescent="0.35">
      <c r="A865" s="201" t="str">
        <f t="shared" ca="1" si="989"/>
        <v>a1655000001juHEAAY</v>
      </c>
      <c r="B865" s="613">
        <v>7</v>
      </c>
      <c r="C865" s="615" t="str">
        <f>IFERROR(VLOOKUP(B865,'Coverage Indicators - Section D'!$A$9:$AP$70,42,FALSE),"")</f>
        <v/>
      </c>
      <c r="D865" s="617" t="str">
        <f>M865</f>
        <v/>
      </c>
      <c r="E865" s="617" t="str">
        <f>N865</f>
        <v/>
      </c>
      <c r="F865" s="396"/>
      <c r="G865" s="619" t="str">
        <f ca="1">IF(OR(INDIRECT("'update Helper'!E"&amp;Q865)="",F865&lt;&gt;0,F866&lt;&gt;0),IF(IFERROR((F865/F866),"")="","",(F865/F866)),INDIRECT("'update Helper'!E"&amp;Q865)/100)</f>
        <v/>
      </c>
      <c r="H865" s="621"/>
      <c r="I865" s="623"/>
      <c r="J865" s="625"/>
      <c r="K865" s="201">
        <f>IF(AND(EXACT(C865,C863),C863&lt;&gt;0),K863+1,0)</f>
        <v>122</v>
      </c>
      <c r="L865" s="201" t="str">
        <f t="shared" ref="L865" si="1039">IF(C865&lt;&gt;"",C865&amp;"-"&amp;K865,"")</f>
        <v/>
      </c>
      <c r="M865" s="201" t="str">
        <f t="array" ref="M865">IFERROR(IF(INDEX('Disaggregation Records'!$E$155:$E$385,MATCH(RIGHT(L865,255),RIGHT('Disaggregation Records'!$D$155:$D$385,255),0))="","",INDEX('Disaggregation Records'!$E$155:$E$385,MATCH(RIGHT(L865,255),RIGHT('Disaggregation Records'!$D$155:$D$385,255),0))),"")</f>
        <v/>
      </c>
      <c r="N865" s="201" t="str">
        <f t="array" ref="N865">IFERROR(IF(INDEX('Disaggregation Records'!$F$155:$F$385,MATCH(RIGHT(L865,255),RIGHT('Disaggregation Records'!$D$155:$D$385,255),0))="","",INDEX('Disaggregation Records'!$F$155:$F$385,MATCH(RIGHT(L865,255),RIGHT('Disaggregation Records'!$D$155:$D$385,255),0))),"")</f>
        <v/>
      </c>
      <c r="O865" s="201" t="str">
        <f t="array" ref="O865">IFERROR(IF(INDEX('Disaggregation Records'!$H$155:$H$385,MATCH(RIGHT(L865,255),RIGHT('Disaggregation Records'!$D$155:$D$385,255),0))="","",INDEX('Disaggregation Records'!$H$155:$H$385,MATCH(RIGHT(L865,255),RIGHT('Disaggregation Records'!$D$155:$D$385,255),0))),"")</f>
        <v/>
      </c>
      <c r="P865" s="253"/>
      <c r="Q865" s="253">
        <f t="shared" ref="Q865" si="1040">Q863+1</f>
        <v>1827</v>
      </c>
    </row>
    <row r="866" spans="1:17" ht="20.149999999999999" customHeight="1" x14ac:dyDescent="0.35">
      <c r="A866" s="201"/>
      <c r="B866" s="614"/>
      <c r="C866" s="616"/>
      <c r="D866" s="618"/>
      <c r="E866" s="618"/>
      <c r="F866" s="307"/>
      <c r="G866" s="620"/>
      <c r="H866" s="622"/>
      <c r="I866" s="624"/>
      <c r="J866" s="626"/>
      <c r="K866" s="253"/>
      <c r="L866" s="201"/>
      <c r="M866" s="253"/>
      <c r="N866" s="201"/>
      <c r="O866" s="201"/>
      <c r="P866" s="253"/>
      <c r="Q866" s="253"/>
    </row>
    <row r="867" spans="1:17" ht="20.149999999999999" customHeight="1" x14ac:dyDescent="0.35">
      <c r="A867" s="201" t="str">
        <f t="shared" ca="1" si="992"/>
        <v>a1655000001juHFAAY</v>
      </c>
      <c r="B867" s="613">
        <v>7</v>
      </c>
      <c r="C867" s="615" t="str">
        <f>IFERROR(VLOOKUP(B867,'Coverage Indicators - Section D'!$A$9:$AP$70,42,FALSE),"")</f>
        <v/>
      </c>
      <c r="D867" s="617" t="str">
        <f>M867</f>
        <v/>
      </c>
      <c r="E867" s="617" t="str">
        <f>N867</f>
        <v/>
      </c>
      <c r="F867" s="396"/>
      <c r="G867" s="619" t="str">
        <f ca="1">IF(OR(INDIRECT("'update Helper'!E"&amp;Q867)="",F867&lt;&gt;0,F868&lt;&gt;0),IF(IFERROR((F867/F868),"")="","",(F867/F868)),INDIRECT("'update Helper'!E"&amp;Q867)/100)</f>
        <v/>
      </c>
      <c r="H867" s="621"/>
      <c r="I867" s="623"/>
      <c r="J867" s="625"/>
      <c r="K867" s="201">
        <f>IF(AND(EXACT(C867,C865),C865&lt;&gt;0),K865+1,0)</f>
        <v>123</v>
      </c>
      <c r="L867" s="201" t="str">
        <f t="shared" ref="L867" si="1041">IF(C867&lt;&gt;"",C867&amp;"-"&amp;K867,"")</f>
        <v/>
      </c>
      <c r="M867" s="201" t="str">
        <f t="array" ref="M867">IFERROR(IF(INDEX('Disaggregation Records'!$E$155:$E$385,MATCH(RIGHT(L867,255),RIGHT('Disaggregation Records'!$D$155:$D$385,255),0))="","",INDEX('Disaggregation Records'!$E$155:$E$385,MATCH(RIGHT(L867,255),RIGHT('Disaggregation Records'!$D$155:$D$385,255),0))),"")</f>
        <v/>
      </c>
      <c r="N867" s="201" t="str">
        <f t="array" ref="N867">IFERROR(IF(INDEX('Disaggregation Records'!$F$155:$F$385,MATCH(RIGHT(L867,255),RIGHT('Disaggregation Records'!$D$155:$D$385,255),0))="","",INDEX('Disaggregation Records'!$F$155:$F$385,MATCH(RIGHT(L867,255),RIGHT('Disaggregation Records'!$D$155:$D$385,255),0))),"")</f>
        <v/>
      </c>
      <c r="O867" s="201" t="str">
        <f t="array" ref="O867">IFERROR(IF(INDEX('Disaggregation Records'!$H$155:$H$385,MATCH(RIGHT(L867,255),RIGHT('Disaggregation Records'!$D$155:$D$385,255),0))="","",INDEX('Disaggregation Records'!$H$155:$H$385,MATCH(RIGHT(L867,255),RIGHT('Disaggregation Records'!$D$155:$D$385,255),0))),"")</f>
        <v/>
      </c>
      <c r="P867" s="253"/>
      <c r="Q867" s="253">
        <f t="shared" ref="Q867" si="1042">Q865+1</f>
        <v>1828</v>
      </c>
    </row>
    <row r="868" spans="1:17" ht="20.149999999999999" customHeight="1" x14ac:dyDescent="0.35">
      <c r="B868" s="614"/>
      <c r="C868" s="616"/>
      <c r="D868" s="618"/>
      <c r="E868" s="618"/>
      <c r="F868" s="307"/>
      <c r="G868" s="620"/>
      <c r="H868" s="622"/>
      <c r="I868" s="624"/>
      <c r="J868" s="626"/>
      <c r="K868" s="253"/>
      <c r="L868" s="201"/>
      <c r="M868" s="253"/>
      <c r="N868" s="201"/>
      <c r="O868" s="201"/>
      <c r="P868" s="253"/>
      <c r="Q868" s="253"/>
    </row>
    <row r="869" spans="1:17" ht="20.149999999999999" customHeight="1" x14ac:dyDescent="0.35">
      <c r="A869" s="201" t="str">
        <f t="shared" ca="1" si="989"/>
        <v>a1655000001juHGAAY</v>
      </c>
      <c r="B869" s="613">
        <v>7</v>
      </c>
      <c r="C869" s="615" t="str">
        <f>IFERROR(VLOOKUP(B869,'Coverage Indicators - Section D'!$A$9:$AP$70,42,FALSE),"")</f>
        <v/>
      </c>
      <c r="D869" s="617" t="str">
        <f>M869</f>
        <v/>
      </c>
      <c r="E869" s="617" t="str">
        <f>N869</f>
        <v/>
      </c>
      <c r="F869" s="396"/>
      <c r="G869" s="619" t="str">
        <f ca="1">IF(OR(INDIRECT("'update Helper'!E"&amp;Q869)="",F869&lt;&gt;0,F870&lt;&gt;0),IF(IFERROR((F869/F870),"")="","",(F869/F870)),INDIRECT("'update Helper'!E"&amp;Q869)/100)</f>
        <v/>
      </c>
      <c r="H869" s="621"/>
      <c r="I869" s="623"/>
      <c r="J869" s="625"/>
      <c r="K869" s="201">
        <f>IF(AND(EXACT(C869,C867),C867&lt;&gt;0),K867+1,0)</f>
        <v>124</v>
      </c>
      <c r="L869" s="201" t="str">
        <f t="shared" ref="L869" si="1043">IF(C869&lt;&gt;"",C869&amp;"-"&amp;K869,"")</f>
        <v/>
      </c>
      <c r="M869" s="201" t="str">
        <f t="array" ref="M869">IFERROR(IF(INDEX('Disaggregation Records'!$E$155:$E$385,MATCH(RIGHT(L869,255),RIGHT('Disaggregation Records'!$D$155:$D$385,255),0))="","",INDEX('Disaggregation Records'!$E$155:$E$385,MATCH(RIGHT(L869,255),RIGHT('Disaggregation Records'!$D$155:$D$385,255),0))),"")</f>
        <v/>
      </c>
      <c r="N869" s="201" t="str">
        <f t="array" ref="N869">IFERROR(IF(INDEX('Disaggregation Records'!$F$155:$F$385,MATCH(RIGHT(L869,255),RIGHT('Disaggregation Records'!$D$155:$D$385,255),0))="","",INDEX('Disaggregation Records'!$F$155:$F$385,MATCH(RIGHT(L869,255),RIGHT('Disaggregation Records'!$D$155:$D$385,255),0))),"")</f>
        <v/>
      </c>
      <c r="O869" s="201" t="str">
        <f t="array" ref="O869">IFERROR(IF(INDEX('Disaggregation Records'!$H$155:$H$385,MATCH(RIGHT(L869,255),RIGHT('Disaggregation Records'!$D$155:$D$385,255),0))="","",INDEX('Disaggregation Records'!$H$155:$H$385,MATCH(RIGHT(L869,255),RIGHT('Disaggregation Records'!$D$155:$D$385,255),0))),"")</f>
        <v/>
      </c>
      <c r="P869" s="253"/>
      <c r="Q869" s="253">
        <f t="shared" ref="Q869" si="1044">Q867+1</f>
        <v>1829</v>
      </c>
    </row>
    <row r="870" spans="1:17" ht="20.149999999999999" customHeight="1" x14ac:dyDescent="0.35">
      <c r="A870" s="201"/>
      <c r="B870" s="614"/>
      <c r="C870" s="616"/>
      <c r="D870" s="618"/>
      <c r="E870" s="618"/>
      <c r="F870" s="307"/>
      <c r="G870" s="620"/>
      <c r="H870" s="622"/>
      <c r="I870" s="624"/>
      <c r="J870" s="626"/>
      <c r="K870" s="253"/>
      <c r="L870" s="201"/>
      <c r="M870" s="253"/>
      <c r="N870" s="201"/>
      <c r="O870" s="201"/>
      <c r="P870" s="253"/>
      <c r="Q870" s="253"/>
    </row>
    <row r="871" spans="1:17" ht="20.149999999999999" customHeight="1" x14ac:dyDescent="0.35">
      <c r="A871" s="201" t="str">
        <f t="shared" ca="1" si="992"/>
        <v>a1655000001juHHAAY</v>
      </c>
      <c r="B871" s="613">
        <v>7</v>
      </c>
      <c r="C871" s="615" t="str">
        <f>IFERROR(VLOOKUP(B871,'Coverage Indicators - Section D'!$A$9:$AP$70,42,FALSE),"")</f>
        <v/>
      </c>
      <c r="D871" s="617" t="str">
        <f>M871</f>
        <v/>
      </c>
      <c r="E871" s="617" t="str">
        <f>N871</f>
        <v/>
      </c>
      <c r="F871" s="396"/>
      <c r="G871" s="619" t="str">
        <f ca="1">IF(OR(INDIRECT("'update Helper'!E"&amp;Q871)="",F871&lt;&gt;0,F872&lt;&gt;0),IF(IFERROR((F871/F872),"")="","",(F871/F872)),INDIRECT("'update Helper'!E"&amp;Q871)/100)</f>
        <v/>
      </c>
      <c r="H871" s="621"/>
      <c r="I871" s="623"/>
      <c r="J871" s="625"/>
      <c r="K871" s="201">
        <f>IF(AND(EXACT(C871,C869),C869&lt;&gt;0),K869+1,0)</f>
        <v>125</v>
      </c>
      <c r="L871" s="201" t="str">
        <f t="shared" ref="L871" si="1045">IF(C871&lt;&gt;"",C871&amp;"-"&amp;K871,"")</f>
        <v/>
      </c>
      <c r="M871" s="201" t="str">
        <f t="array" ref="M871">IFERROR(IF(INDEX('Disaggregation Records'!$E$155:$E$385,MATCH(RIGHT(L871,255),RIGHT('Disaggregation Records'!$D$155:$D$385,255),0))="","",INDEX('Disaggregation Records'!$E$155:$E$385,MATCH(RIGHT(L871,255),RIGHT('Disaggregation Records'!$D$155:$D$385,255),0))),"")</f>
        <v/>
      </c>
      <c r="N871" s="201" t="str">
        <f t="array" ref="N871">IFERROR(IF(INDEX('Disaggregation Records'!$F$155:$F$385,MATCH(RIGHT(L871,255),RIGHT('Disaggregation Records'!$D$155:$D$385,255),0))="","",INDEX('Disaggregation Records'!$F$155:$F$385,MATCH(RIGHT(L871,255),RIGHT('Disaggregation Records'!$D$155:$D$385,255),0))),"")</f>
        <v/>
      </c>
      <c r="O871" s="201" t="str">
        <f t="array" ref="O871">IFERROR(IF(INDEX('Disaggregation Records'!$H$155:$H$385,MATCH(RIGHT(L871,255),RIGHT('Disaggregation Records'!$D$155:$D$385,255),0))="","",INDEX('Disaggregation Records'!$H$155:$H$385,MATCH(RIGHT(L871,255),RIGHT('Disaggregation Records'!$D$155:$D$385,255),0))),"")</f>
        <v/>
      </c>
      <c r="P871" s="201"/>
      <c r="Q871" s="253">
        <f t="shared" ref="Q871" si="1046">Q869+1</f>
        <v>1830</v>
      </c>
    </row>
    <row r="872" spans="1:17" ht="20.149999999999999" customHeight="1" x14ac:dyDescent="0.35">
      <c r="B872" s="614"/>
      <c r="C872" s="616"/>
      <c r="D872" s="618"/>
      <c r="E872" s="618"/>
      <c r="F872" s="307"/>
      <c r="G872" s="620"/>
      <c r="H872" s="622"/>
      <c r="I872" s="624"/>
      <c r="J872" s="626"/>
      <c r="K872" s="201"/>
      <c r="L872" s="201"/>
      <c r="M872" s="201"/>
      <c r="N872" s="201"/>
      <c r="O872" s="201"/>
      <c r="P872" s="201"/>
      <c r="Q872" s="253"/>
    </row>
    <row r="873" spans="1:17" ht="20.149999999999999" customHeight="1" x14ac:dyDescent="0.35">
      <c r="A873" s="201" t="str">
        <f t="shared" ca="1" si="989"/>
        <v>a1655000001juHIAAY</v>
      </c>
      <c r="B873" s="613">
        <v>7</v>
      </c>
      <c r="C873" s="615" t="str">
        <f>IFERROR(VLOOKUP(B873,'Coverage Indicators - Section D'!$A$9:$AP$70,42,FALSE),"")</f>
        <v/>
      </c>
      <c r="D873" s="617" t="str">
        <f>M873</f>
        <v/>
      </c>
      <c r="E873" s="617" t="str">
        <f>N873</f>
        <v/>
      </c>
      <c r="F873" s="396"/>
      <c r="G873" s="619" t="str">
        <f ca="1">IF(OR(INDIRECT("'update Helper'!E"&amp;Q873)="",F873&lt;&gt;0,F874&lt;&gt;0),IF(IFERROR((F873/F874),"")="","",(F873/F874)),INDIRECT("'update Helper'!E"&amp;Q873)/100)</f>
        <v/>
      </c>
      <c r="H873" s="621"/>
      <c r="I873" s="623"/>
      <c r="J873" s="625"/>
      <c r="K873" s="201">
        <f>IF(AND(EXACT(C873,C871),C871&lt;&gt;0),K871+1,0)</f>
        <v>126</v>
      </c>
      <c r="L873" s="201" t="str">
        <f t="shared" ref="L873" si="1047">IF(C873&lt;&gt;"",C873&amp;"-"&amp;K873,"")</f>
        <v/>
      </c>
      <c r="M873" s="201" t="str">
        <f t="array" ref="M873">IFERROR(IF(INDEX('Disaggregation Records'!$E$155:$E$385,MATCH(RIGHT(L873,255),RIGHT('Disaggregation Records'!$D$155:$D$385,255),0))="","",INDEX('Disaggregation Records'!$E$155:$E$385,MATCH(RIGHT(L873,255),RIGHT('Disaggregation Records'!$D$155:$D$385,255),0))),"")</f>
        <v/>
      </c>
      <c r="N873" s="201" t="str">
        <f t="array" ref="N873">IFERROR(IF(INDEX('Disaggregation Records'!$F$155:$F$385,MATCH(RIGHT(L873,255),RIGHT('Disaggregation Records'!$D$155:$D$385,255),0))="","",INDEX('Disaggregation Records'!$F$155:$F$385,MATCH(RIGHT(L873,255),RIGHT('Disaggregation Records'!$D$155:$D$385,255),0))),"")</f>
        <v/>
      </c>
      <c r="O873" s="201" t="str">
        <f t="array" ref="O873">IFERROR(IF(INDEX('Disaggregation Records'!$H$155:$H$385,MATCH(RIGHT(L873,255),RIGHT('Disaggregation Records'!$D$155:$D$385,255),0))="","",INDEX('Disaggregation Records'!$H$155:$H$385,MATCH(RIGHT(L873,255),RIGHT('Disaggregation Records'!$D$155:$D$385,255),0))),"")</f>
        <v/>
      </c>
      <c r="P873" s="201"/>
      <c r="Q873" s="253">
        <f t="shared" ref="Q873" si="1048">Q871+1</f>
        <v>1831</v>
      </c>
    </row>
    <row r="874" spans="1:17" ht="20.149999999999999" customHeight="1" x14ac:dyDescent="0.35">
      <c r="A874" s="201"/>
      <c r="B874" s="614"/>
      <c r="C874" s="616"/>
      <c r="D874" s="618"/>
      <c r="E874" s="618"/>
      <c r="F874" s="307"/>
      <c r="G874" s="620"/>
      <c r="H874" s="622"/>
      <c r="I874" s="624"/>
      <c r="J874" s="626"/>
      <c r="K874" s="201"/>
      <c r="L874" s="201"/>
      <c r="M874" s="201"/>
      <c r="N874" s="201"/>
      <c r="O874" s="201"/>
      <c r="P874" s="201"/>
      <c r="Q874" s="253"/>
    </row>
    <row r="875" spans="1:17" ht="20.149999999999999" customHeight="1" x14ac:dyDescent="0.35">
      <c r="A875" s="201" t="str">
        <f t="shared" ca="1" si="992"/>
        <v>a1655000001juHJAAY</v>
      </c>
      <c r="B875" s="613">
        <v>7</v>
      </c>
      <c r="C875" s="615" t="str">
        <f>IFERROR(VLOOKUP(B875,'Coverage Indicators - Section D'!$A$9:$AP$70,42,FALSE),"")</f>
        <v/>
      </c>
      <c r="D875" s="617" t="str">
        <f>M875</f>
        <v/>
      </c>
      <c r="E875" s="617" t="str">
        <f>N875</f>
        <v/>
      </c>
      <c r="F875" s="396"/>
      <c r="G875" s="619" t="str">
        <f ca="1">IF(OR(INDIRECT("'update Helper'!E"&amp;Q875)="",F875&lt;&gt;0,F876&lt;&gt;0),IF(IFERROR((F875/F876),"")="","",(F875/F876)),INDIRECT("'update Helper'!E"&amp;Q875)/100)</f>
        <v/>
      </c>
      <c r="H875" s="621"/>
      <c r="I875" s="623"/>
      <c r="J875" s="625"/>
      <c r="K875" s="201">
        <f>IF(AND(EXACT(C875,C873),C873&lt;&gt;0),K873+1,0)</f>
        <v>127</v>
      </c>
      <c r="L875" s="201" t="str">
        <f t="shared" ref="L875" si="1049">IF(C875&lt;&gt;"",C875&amp;"-"&amp;K875,"")</f>
        <v/>
      </c>
      <c r="M875" s="201" t="str">
        <f t="array" ref="M875">IFERROR(IF(INDEX('Disaggregation Records'!$E$155:$E$385,MATCH(RIGHT(L875,255),RIGHT('Disaggregation Records'!$D$155:$D$385,255),0))="","",INDEX('Disaggregation Records'!$E$155:$E$385,MATCH(RIGHT(L875,255),RIGHT('Disaggregation Records'!$D$155:$D$385,255),0))),"")</f>
        <v/>
      </c>
      <c r="N875" s="201" t="str">
        <f t="array" ref="N875">IFERROR(IF(INDEX('Disaggregation Records'!$F$155:$F$385,MATCH(RIGHT(L875,255),RIGHT('Disaggregation Records'!$D$155:$D$385,255),0))="","",INDEX('Disaggregation Records'!$F$155:$F$385,MATCH(RIGHT(L875,255),RIGHT('Disaggregation Records'!$D$155:$D$385,255),0))),"")</f>
        <v/>
      </c>
      <c r="O875" s="201" t="str">
        <f t="array" ref="O875">IFERROR(IF(INDEX('Disaggregation Records'!$H$155:$H$385,MATCH(RIGHT(L875,255),RIGHT('Disaggregation Records'!$D$155:$D$385,255),0))="","",INDEX('Disaggregation Records'!$H$155:$H$385,MATCH(RIGHT(L875,255),RIGHT('Disaggregation Records'!$D$155:$D$385,255),0))),"")</f>
        <v/>
      </c>
      <c r="P875" s="253"/>
      <c r="Q875" s="253">
        <f t="shared" ref="Q875" si="1050">Q873+1</f>
        <v>1832</v>
      </c>
    </row>
    <row r="876" spans="1:17" ht="20.149999999999999" customHeight="1" x14ac:dyDescent="0.35">
      <c r="B876" s="614"/>
      <c r="C876" s="616"/>
      <c r="D876" s="618"/>
      <c r="E876" s="618"/>
      <c r="F876" s="307"/>
      <c r="G876" s="620"/>
      <c r="H876" s="622"/>
      <c r="I876" s="624"/>
      <c r="J876" s="626"/>
      <c r="K876" s="253"/>
      <c r="L876" s="201"/>
      <c r="M876" s="253"/>
      <c r="N876" s="201"/>
      <c r="O876" s="201"/>
      <c r="P876" s="253"/>
      <c r="Q876" s="253"/>
    </row>
    <row r="877" spans="1:17" ht="20.149999999999999" customHeight="1" x14ac:dyDescent="0.35">
      <c r="A877" s="201" t="str">
        <f t="shared" ca="1" si="989"/>
        <v>a1655000001juHKAAY</v>
      </c>
      <c r="B877" s="613">
        <v>7</v>
      </c>
      <c r="C877" s="615" t="str">
        <f>IFERROR(VLOOKUP(B877,'Coverage Indicators - Section D'!$A$9:$AP$70,42,FALSE),"")</f>
        <v/>
      </c>
      <c r="D877" s="617" t="str">
        <f>M877</f>
        <v/>
      </c>
      <c r="E877" s="617" t="str">
        <f>N877</f>
        <v/>
      </c>
      <c r="F877" s="396"/>
      <c r="G877" s="619" t="str">
        <f ca="1">IF(OR(INDIRECT("'update Helper'!E"&amp;Q877)="",F877&lt;&gt;0,F878&lt;&gt;0),IF(IFERROR((F877/F878),"")="","",(F877/F878)),INDIRECT("'update Helper'!E"&amp;Q877)/100)</f>
        <v/>
      </c>
      <c r="H877" s="621"/>
      <c r="I877" s="623"/>
      <c r="J877" s="625"/>
      <c r="K877" s="201">
        <f>IF(AND(EXACT(C877,C875),C875&lt;&gt;0),K875+1,0)</f>
        <v>128</v>
      </c>
      <c r="L877" s="201" t="str">
        <f t="shared" ref="L877" si="1051">IF(C877&lt;&gt;"",C877&amp;"-"&amp;K877,"")</f>
        <v/>
      </c>
      <c r="M877" s="201" t="str">
        <f t="array" ref="M877">IFERROR(IF(INDEX('Disaggregation Records'!$E$155:$E$385,MATCH(RIGHT(L877,255),RIGHT('Disaggregation Records'!$D$155:$D$385,255),0))="","",INDEX('Disaggregation Records'!$E$155:$E$385,MATCH(RIGHT(L877,255),RIGHT('Disaggregation Records'!$D$155:$D$385,255),0))),"")</f>
        <v/>
      </c>
      <c r="N877" s="201" t="str">
        <f t="array" ref="N877">IFERROR(IF(INDEX('Disaggregation Records'!$F$155:$F$385,MATCH(RIGHT(L877,255),RIGHT('Disaggregation Records'!$D$155:$D$385,255),0))="","",INDEX('Disaggregation Records'!$F$155:$F$385,MATCH(RIGHT(L877,255),RIGHT('Disaggregation Records'!$D$155:$D$385,255),0))),"")</f>
        <v/>
      </c>
      <c r="O877" s="201" t="str">
        <f t="array" ref="O877">IFERROR(IF(INDEX('Disaggregation Records'!$H$155:$H$385,MATCH(RIGHT(L877,255),RIGHT('Disaggregation Records'!$D$155:$D$385,255),0))="","",INDEX('Disaggregation Records'!$H$155:$H$385,MATCH(RIGHT(L877,255),RIGHT('Disaggregation Records'!$D$155:$D$385,255),0))),"")</f>
        <v/>
      </c>
      <c r="P877" s="253"/>
      <c r="Q877" s="253">
        <f t="shared" ref="Q877" si="1052">Q875+1</f>
        <v>1833</v>
      </c>
    </row>
    <row r="878" spans="1:17" ht="20.149999999999999" customHeight="1" x14ac:dyDescent="0.35">
      <c r="A878" s="201"/>
      <c r="B878" s="614"/>
      <c r="C878" s="616"/>
      <c r="D878" s="618"/>
      <c r="E878" s="618"/>
      <c r="F878" s="307"/>
      <c r="G878" s="620"/>
      <c r="H878" s="622"/>
      <c r="I878" s="624"/>
      <c r="J878" s="626"/>
      <c r="K878" s="253"/>
      <c r="L878" s="201"/>
      <c r="M878" s="253"/>
      <c r="N878" s="201"/>
      <c r="O878" s="201"/>
      <c r="P878" s="253"/>
      <c r="Q878" s="253"/>
    </row>
    <row r="879" spans="1:17" ht="20.149999999999999" customHeight="1" x14ac:dyDescent="0.35">
      <c r="A879" s="201" t="str">
        <f t="shared" ca="1" si="992"/>
        <v>a1655000001juHLAAY</v>
      </c>
      <c r="B879" s="613">
        <v>7</v>
      </c>
      <c r="C879" s="615" t="str">
        <f>IFERROR(VLOOKUP(B879,'Coverage Indicators - Section D'!$A$9:$AP$70,42,FALSE),"")</f>
        <v/>
      </c>
      <c r="D879" s="617" t="str">
        <f>M879</f>
        <v/>
      </c>
      <c r="E879" s="617" t="str">
        <f>N879</f>
        <v/>
      </c>
      <c r="F879" s="396"/>
      <c r="G879" s="619" t="str">
        <f ca="1">IF(OR(INDIRECT("'update Helper'!E"&amp;Q879)="",F879&lt;&gt;0,F880&lt;&gt;0),IF(IFERROR((F879/F880),"")="","",(F879/F880)),INDIRECT("'update Helper'!E"&amp;Q879)/100)</f>
        <v/>
      </c>
      <c r="H879" s="621"/>
      <c r="I879" s="623"/>
      <c r="J879" s="625"/>
      <c r="K879" s="201">
        <f>IF(AND(EXACT(C879,C877),C877&lt;&gt;0),K877+1,0)</f>
        <v>129</v>
      </c>
      <c r="L879" s="201" t="str">
        <f t="shared" ref="L879" si="1053">IF(C879&lt;&gt;"",C879&amp;"-"&amp;K879,"")</f>
        <v/>
      </c>
      <c r="M879" s="201" t="str">
        <f t="array" ref="M879">IFERROR(IF(INDEX('Disaggregation Records'!$E$155:$E$385,MATCH(RIGHT(L879,255),RIGHT('Disaggregation Records'!$D$155:$D$385,255),0))="","",INDEX('Disaggregation Records'!$E$155:$E$385,MATCH(RIGHT(L879,255),RIGHT('Disaggregation Records'!$D$155:$D$385,255),0))),"")</f>
        <v/>
      </c>
      <c r="N879" s="201" t="str">
        <f t="array" ref="N879">IFERROR(IF(INDEX('Disaggregation Records'!$F$155:$F$385,MATCH(RIGHT(L879,255),RIGHT('Disaggregation Records'!$D$155:$D$385,255),0))="","",INDEX('Disaggregation Records'!$F$155:$F$385,MATCH(RIGHT(L879,255),RIGHT('Disaggregation Records'!$D$155:$D$385,255),0))),"")</f>
        <v/>
      </c>
      <c r="O879" s="201" t="str">
        <f t="array" ref="O879">IFERROR(IF(INDEX('Disaggregation Records'!$H$155:$H$385,MATCH(RIGHT(L879,255),RIGHT('Disaggregation Records'!$D$155:$D$385,255),0))="","",INDEX('Disaggregation Records'!$H$155:$H$385,MATCH(RIGHT(L879,255),RIGHT('Disaggregation Records'!$D$155:$D$385,255),0))),"")</f>
        <v/>
      </c>
      <c r="P879" s="253"/>
      <c r="Q879" s="253">
        <f t="shared" ref="Q879" si="1054">Q877+1</f>
        <v>1834</v>
      </c>
    </row>
    <row r="880" spans="1:17" ht="20.149999999999999" customHeight="1" x14ac:dyDescent="0.35">
      <c r="B880" s="614"/>
      <c r="C880" s="616"/>
      <c r="D880" s="618"/>
      <c r="E880" s="618"/>
      <c r="F880" s="307"/>
      <c r="G880" s="620"/>
      <c r="H880" s="622"/>
      <c r="I880" s="624"/>
      <c r="J880" s="626"/>
      <c r="K880" s="253"/>
      <c r="L880" s="201"/>
      <c r="M880" s="253"/>
      <c r="N880" s="201"/>
      <c r="O880" s="201"/>
      <c r="P880" s="253"/>
      <c r="Q880" s="253"/>
    </row>
    <row r="881" spans="1:17" ht="20.149999999999999" customHeight="1" x14ac:dyDescent="0.35">
      <c r="A881" s="201" t="str">
        <f t="shared" ref="A881:A941" ca="1" si="1055">INDIRECT("'update Helper'!C"&amp;Q881)</f>
        <v>a1655000001juHMAAY</v>
      </c>
      <c r="B881" s="613">
        <v>7</v>
      </c>
      <c r="C881" s="615" t="str">
        <f>IFERROR(VLOOKUP(B881,'Coverage Indicators - Section D'!$A$9:$AP$70,42,FALSE),"")</f>
        <v/>
      </c>
      <c r="D881" s="617" t="str">
        <f>M881</f>
        <v/>
      </c>
      <c r="E881" s="617" t="str">
        <f>N881</f>
        <v/>
      </c>
      <c r="F881" s="396"/>
      <c r="G881" s="619" t="str">
        <f ca="1">IF(OR(INDIRECT("'update Helper'!E"&amp;Q881)="",F881&lt;&gt;0,F882&lt;&gt;0),IF(IFERROR((F881/F882),"")="","",(F881/F882)),INDIRECT("'update Helper'!E"&amp;Q881)/100)</f>
        <v/>
      </c>
      <c r="H881" s="621"/>
      <c r="I881" s="623"/>
      <c r="J881" s="625"/>
      <c r="K881" s="201">
        <f>IF(AND(EXACT(C881,C879),C879&lt;&gt;0),K879+1,0)</f>
        <v>130</v>
      </c>
      <c r="L881" s="201" t="str">
        <f t="shared" ref="L881" si="1056">IF(C881&lt;&gt;"",C881&amp;"-"&amp;K881,"")</f>
        <v/>
      </c>
      <c r="M881" s="201" t="str">
        <f t="array" ref="M881">IFERROR(IF(INDEX('Disaggregation Records'!$E$155:$E$385,MATCH(RIGHT(L881,255),RIGHT('Disaggregation Records'!$D$155:$D$385,255),0))="","",INDEX('Disaggregation Records'!$E$155:$E$385,MATCH(RIGHT(L881,255),RIGHT('Disaggregation Records'!$D$155:$D$385,255),0))),"")</f>
        <v/>
      </c>
      <c r="N881" s="201" t="str">
        <f t="array" ref="N881">IFERROR(IF(INDEX('Disaggregation Records'!$F$155:$F$385,MATCH(RIGHT(L881,255),RIGHT('Disaggregation Records'!$D$155:$D$385,255),0))="","",INDEX('Disaggregation Records'!$F$155:$F$385,MATCH(RIGHT(L881,255),RIGHT('Disaggregation Records'!$D$155:$D$385,255),0))),"")</f>
        <v/>
      </c>
      <c r="O881" s="201" t="str">
        <f t="array" ref="O881">IFERROR(IF(INDEX('Disaggregation Records'!$H$155:$H$385,MATCH(RIGHT(L881,255),RIGHT('Disaggregation Records'!$D$155:$D$385,255),0))="","",INDEX('Disaggregation Records'!$H$155:$H$385,MATCH(RIGHT(L881,255),RIGHT('Disaggregation Records'!$D$155:$D$385,255),0))),"")</f>
        <v/>
      </c>
      <c r="P881" s="201"/>
      <c r="Q881" s="253">
        <f t="shared" ref="Q881" si="1057">Q879+1</f>
        <v>1835</v>
      </c>
    </row>
    <row r="882" spans="1:17" ht="20.149999999999999" customHeight="1" x14ac:dyDescent="0.35">
      <c r="A882" s="201"/>
      <c r="B882" s="614"/>
      <c r="C882" s="616"/>
      <c r="D882" s="618"/>
      <c r="E882" s="618"/>
      <c r="F882" s="307"/>
      <c r="G882" s="620"/>
      <c r="H882" s="622"/>
      <c r="I882" s="624"/>
      <c r="J882" s="626"/>
      <c r="K882" s="201"/>
      <c r="L882" s="201"/>
      <c r="M882" s="201"/>
      <c r="N882" s="201"/>
      <c r="O882" s="201"/>
      <c r="P882" s="201"/>
      <c r="Q882" s="253"/>
    </row>
    <row r="883" spans="1:17" ht="20.149999999999999" customHeight="1" x14ac:dyDescent="0.35">
      <c r="A883" s="201" t="str">
        <f t="shared" ref="A883:A943" ca="1" si="1058">INDIRECT("'update Helper'!C"&amp;Q883)</f>
        <v>a1655000001juHNAAY</v>
      </c>
      <c r="B883" s="613">
        <v>7</v>
      </c>
      <c r="C883" s="615" t="str">
        <f>IFERROR(VLOOKUP(B883,'Coverage Indicators - Section D'!$A$9:$AP$70,42,FALSE),"")</f>
        <v/>
      </c>
      <c r="D883" s="617" t="str">
        <f>M883</f>
        <v/>
      </c>
      <c r="E883" s="617" t="str">
        <f>N883</f>
        <v/>
      </c>
      <c r="F883" s="396"/>
      <c r="G883" s="619" t="str">
        <f ca="1">IF(OR(INDIRECT("'update Helper'!E"&amp;Q883)="",F883&lt;&gt;0,F884&lt;&gt;0),IF(IFERROR((F883/F884),"")="","",(F883/F884)),INDIRECT("'update Helper'!E"&amp;Q883)/100)</f>
        <v/>
      </c>
      <c r="H883" s="621"/>
      <c r="I883" s="623"/>
      <c r="J883" s="625"/>
      <c r="K883" s="201">
        <f>IF(AND(EXACT(C883,C881),C881&lt;&gt;0),K881+1,0)</f>
        <v>131</v>
      </c>
      <c r="L883" s="201" t="str">
        <f t="shared" ref="L883" si="1059">IF(C883&lt;&gt;"",C883&amp;"-"&amp;K883,"")</f>
        <v/>
      </c>
      <c r="M883" s="201" t="str">
        <f t="array" ref="M883">IFERROR(IF(INDEX('Disaggregation Records'!$E$155:$E$385,MATCH(RIGHT(L883,255),RIGHT('Disaggregation Records'!$D$155:$D$385,255),0))="","",INDEX('Disaggregation Records'!$E$155:$E$385,MATCH(RIGHT(L883,255),RIGHT('Disaggregation Records'!$D$155:$D$385,255),0))),"")</f>
        <v/>
      </c>
      <c r="N883" s="201" t="str">
        <f t="array" ref="N883">IFERROR(IF(INDEX('Disaggregation Records'!$F$155:$F$385,MATCH(RIGHT(L883,255),RIGHT('Disaggregation Records'!$D$155:$D$385,255),0))="","",INDEX('Disaggregation Records'!$F$155:$F$385,MATCH(RIGHT(L883,255),RIGHT('Disaggregation Records'!$D$155:$D$385,255),0))),"")</f>
        <v/>
      </c>
      <c r="O883" s="201" t="str">
        <f t="array" ref="O883">IFERROR(IF(INDEX('Disaggregation Records'!$H$155:$H$385,MATCH(RIGHT(L883,255),RIGHT('Disaggregation Records'!$D$155:$D$385,255),0))="","",INDEX('Disaggregation Records'!$H$155:$H$385,MATCH(RIGHT(L883,255),RIGHT('Disaggregation Records'!$D$155:$D$385,255),0))),"")</f>
        <v/>
      </c>
      <c r="P883" s="201"/>
      <c r="Q883" s="253">
        <f t="shared" ref="Q883" si="1060">Q881+1</f>
        <v>1836</v>
      </c>
    </row>
    <row r="884" spans="1:17" ht="20.149999999999999" customHeight="1" x14ac:dyDescent="0.35">
      <c r="B884" s="614"/>
      <c r="C884" s="616"/>
      <c r="D884" s="618"/>
      <c r="E884" s="618"/>
      <c r="F884" s="307"/>
      <c r="G884" s="620"/>
      <c r="H884" s="622"/>
      <c r="I884" s="624"/>
      <c r="J884" s="626"/>
      <c r="K884" s="201"/>
      <c r="L884" s="201"/>
      <c r="M884" s="201"/>
      <c r="N884" s="201"/>
      <c r="O884" s="201"/>
      <c r="P884" s="201"/>
      <c r="Q884" s="253"/>
    </row>
    <row r="885" spans="1:17" ht="20.149999999999999" customHeight="1" x14ac:dyDescent="0.35">
      <c r="A885" s="201" t="str">
        <f t="shared" ca="1" si="1055"/>
        <v>a1655000001juHOAAY</v>
      </c>
      <c r="B885" s="613">
        <v>7</v>
      </c>
      <c r="C885" s="615" t="str">
        <f>IFERROR(VLOOKUP(B885,'Coverage Indicators - Section D'!$A$9:$AP$70,42,FALSE),"")</f>
        <v/>
      </c>
      <c r="D885" s="617" t="str">
        <f>M885</f>
        <v/>
      </c>
      <c r="E885" s="617" t="str">
        <f>N885</f>
        <v/>
      </c>
      <c r="F885" s="396"/>
      <c r="G885" s="619" t="str">
        <f ca="1">IF(OR(INDIRECT("'update Helper'!E"&amp;Q885)="",F885&lt;&gt;0,F886&lt;&gt;0),IF(IFERROR((F885/F886),"")="","",(F885/F886)),INDIRECT("'update Helper'!E"&amp;Q885)/100)</f>
        <v/>
      </c>
      <c r="H885" s="621"/>
      <c r="I885" s="623"/>
      <c r="J885" s="625"/>
      <c r="K885" s="201">
        <f>IF(AND(EXACT(C885,C883),C883&lt;&gt;0),K883+1,0)</f>
        <v>132</v>
      </c>
      <c r="L885" s="201" t="str">
        <f t="shared" ref="L885" si="1061">IF(C885&lt;&gt;"",C885&amp;"-"&amp;K885,"")</f>
        <v/>
      </c>
      <c r="M885" s="201" t="str">
        <f t="array" ref="M885">IFERROR(IF(INDEX('Disaggregation Records'!$E$155:$E$385,MATCH(RIGHT(L885,255),RIGHT('Disaggregation Records'!$D$155:$D$385,255),0))="","",INDEX('Disaggregation Records'!$E$155:$E$385,MATCH(RIGHT(L885,255),RIGHT('Disaggregation Records'!$D$155:$D$385,255),0))),"")</f>
        <v/>
      </c>
      <c r="N885" s="201" t="str">
        <f t="array" ref="N885">IFERROR(IF(INDEX('Disaggregation Records'!$F$155:$F$385,MATCH(RIGHT(L885,255),RIGHT('Disaggregation Records'!$D$155:$D$385,255),0))="","",INDEX('Disaggregation Records'!$F$155:$F$385,MATCH(RIGHT(L885,255),RIGHT('Disaggregation Records'!$D$155:$D$385,255),0))),"")</f>
        <v/>
      </c>
      <c r="O885" s="201" t="str">
        <f t="array" ref="O885">IFERROR(IF(INDEX('Disaggregation Records'!$H$155:$H$385,MATCH(RIGHT(L885,255),RIGHT('Disaggregation Records'!$D$155:$D$385,255),0))="","",INDEX('Disaggregation Records'!$H$155:$H$385,MATCH(RIGHT(L885,255),RIGHT('Disaggregation Records'!$D$155:$D$385,255),0))),"")</f>
        <v/>
      </c>
      <c r="P885" s="253"/>
      <c r="Q885" s="253">
        <f t="shared" ref="Q885" si="1062">Q883+1</f>
        <v>1837</v>
      </c>
    </row>
    <row r="886" spans="1:17" ht="20.149999999999999" customHeight="1" x14ac:dyDescent="0.35">
      <c r="A886" s="201"/>
      <c r="B886" s="614"/>
      <c r="C886" s="616"/>
      <c r="D886" s="618"/>
      <c r="E886" s="618"/>
      <c r="F886" s="307"/>
      <c r="G886" s="620"/>
      <c r="H886" s="622"/>
      <c r="I886" s="624"/>
      <c r="J886" s="626"/>
      <c r="K886" s="253"/>
      <c r="L886" s="201"/>
      <c r="M886" s="253"/>
      <c r="N886" s="201"/>
      <c r="O886" s="201"/>
      <c r="P886" s="253"/>
      <c r="Q886" s="253"/>
    </row>
    <row r="887" spans="1:17" ht="20.149999999999999" customHeight="1" x14ac:dyDescent="0.35">
      <c r="A887" s="201" t="str">
        <f t="shared" ca="1" si="1058"/>
        <v>a1655000001juHPAAY</v>
      </c>
      <c r="B887" s="613">
        <v>7</v>
      </c>
      <c r="C887" s="615" t="str">
        <f>IFERROR(VLOOKUP(B887,'Coverage Indicators - Section D'!$A$9:$AP$70,42,FALSE),"")</f>
        <v/>
      </c>
      <c r="D887" s="617" t="str">
        <f>M887</f>
        <v/>
      </c>
      <c r="E887" s="617" t="str">
        <f>N887</f>
        <v/>
      </c>
      <c r="F887" s="396"/>
      <c r="G887" s="619" t="str">
        <f ca="1">IF(OR(INDIRECT("'update Helper'!E"&amp;Q887)="",F887&lt;&gt;0,F888&lt;&gt;0),IF(IFERROR((F887/F888),"")="","",(F887/F888)),INDIRECT("'update Helper'!E"&amp;Q887)/100)</f>
        <v/>
      </c>
      <c r="H887" s="621"/>
      <c r="I887" s="623"/>
      <c r="J887" s="625"/>
      <c r="K887" s="201">
        <f>IF(AND(EXACT(C887,C885),C885&lt;&gt;0),K885+1,0)</f>
        <v>133</v>
      </c>
      <c r="L887" s="201" t="str">
        <f t="shared" ref="L887" si="1063">IF(C887&lt;&gt;"",C887&amp;"-"&amp;K887,"")</f>
        <v/>
      </c>
      <c r="M887" s="201" t="str">
        <f t="array" ref="M887">IFERROR(IF(INDEX('Disaggregation Records'!$E$155:$E$385,MATCH(RIGHT(L887,255),RIGHT('Disaggregation Records'!$D$155:$D$385,255),0))="","",INDEX('Disaggregation Records'!$E$155:$E$385,MATCH(RIGHT(L887,255),RIGHT('Disaggregation Records'!$D$155:$D$385,255),0))),"")</f>
        <v/>
      </c>
      <c r="N887" s="201" t="str">
        <f t="array" ref="N887">IFERROR(IF(INDEX('Disaggregation Records'!$F$155:$F$385,MATCH(RIGHT(L887,255),RIGHT('Disaggregation Records'!$D$155:$D$385,255),0))="","",INDEX('Disaggregation Records'!$F$155:$F$385,MATCH(RIGHT(L887,255),RIGHT('Disaggregation Records'!$D$155:$D$385,255),0))),"")</f>
        <v/>
      </c>
      <c r="O887" s="201" t="str">
        <f t="array" ref="O887">IFERROR(IF(INDEX('Disaggregation Records'!$H$155:$H$385,MATCH(RIGHT(L887,255),RIGHT('Disaggregation Records'!$D$155:$D$385,255),0))="","",INDEX('Disaggregation Records'!$H$155:$H$385,MATCH(RIGHT(L887,255),RIGHT('Disaggregation Records'!$D$155:$D$385,255),0))),"")</f>
        <v/>
      </c>
      <c r="P887" s="253"/>
      <c r="Q887" s="253">
        <f t="shared" ref="Q887" si="1064">Q885+1</f>
        <v>1838</v>
      </c>
    </row>
    <row r="888" spans="1:17" ht="20.149999999999999" customHeight="1" x14ac:dyDescent="0.35">
      <c r="B888" s="614"/>
      <c r="C888" s="616"/>
      <c r="D888" s="618"/>
      <c r="E888" s="618"/>
      <c r="F888" s="307"/>
      <c r="G888" s="620"/>
      <c r="H888" s="622"/>
      <c r="I888" s="624"/>
      <c r="J888" s="626"/>
      <c r="K888" s="253"/>
      <c r="L888" s="201"/>
      <c r="M888" s="253"/>
      <c r="N888" s="201"/>
      <c r="O888" s="201"/>
      <c r="P888" s="253"/>
      <c r="Q888" s="253"/>
    </row>
    <row r="889" spans="1:17" ht="20.149999999999999" customHeight="1" x14ac:dyDescent="0.35">
      <c r="A889" s="201" t="str">
        <f t="shared" ca="1" si="1055"/>
        <v>a1655000001juHQAAY</v>
      </c>
      <c r="B889" s="613">
        <v>7</v>
      </c>
      <c r="C889" s="615" t="str">
        <f>IFERROR(VLOOKUP(B889,'Coverage Indicators - Section D'!$A$9:$AP$70,42,FALSE),"")</f>
        <v/>
      </c>
      <c r="D889" s="617" t="str">
        <f>M889</f>
        <v/>
      </c>
      <c r="E889" s="617" t="str">
        <f>N889</f>
        <v/>
      </c>
      <c r="F889" s="396"/>
      <c r="G889" s="619" t="str">
        <f ca="1">IF(OR(INDIRECT("'update Helper'!E"&amp;Q889)="",F889&lt;&gt;0,F890&lt;&gt;0),IF(IFERROR((F889/F890),"")="","",(F889/F890)),INDIRECT("'update Helper'!E"&amp;Q889)/100)</f>
        <v/>
      </c>
      <c r="H889" s="621"/>
      <c r="I889" s="623"/>
      <c r="J889" s="625"/>
      <c r="K889" s="201">
        <f>IF(AND(EXACT(C889,C887),C887&lt;&gt;0),K887+1,0)</f>
        <v>134</v>
      </c>
      <c r="L889" s="201" t="str">
        <f t="shared" ref="L889" si="1065">IF(C889&lt;&gt;"",C889&amp;"-"&amp;K889,"")</f>
        <v/>
      </c>
      <c r="M889" s="201" t="str">
        <f t="array" ref="M889">IFERROR(IF(INDEX('Disaggregation Records'!$E$155:$E$385,MATCH(RIGHT(L889,255),RIGHT('Disaggregation Records'!$D$155:$D$385,255),0))="","",INDEX('Disaggregation Records'!$E$155:$E$385,MATCH(RIGHT(L889,255),RIGHT('Disaggregation Records'!$D$155:$D$385,255),0))),"")</f>
        <v/>
      </c>
      <c r="N889" s="201" t="str">
        <f t="array" ref="N889">IFERROR(IF(INDEX('Disaggregation Records'!$F$155:$F$385,MATCH(RIGHT(L889,255),RIGHT('Disaggregation Records'!$D$155:$D$385,255),0))="","",INDEX('Disaggregation Records'!$F$155:$F$385,MATCH(RIGHT(L889,255),RIGHT('Disaggregation Records'!$D$155:$D$385,255),0))),"")</f>
        <v/>
      </c>
      <c r="O889" s="201" t="str">
        <f t="array" ref="O889">IFERROR(IF(INDEX('Disaggregation Records'!$H$155:$H$385,MATCH(RIGHT(L889,255),RIGHT('Disaggregation Records'!$D$155:$D$385,255),0))="","",INDEX('Disaggregation Records'!$H$155:$H$385,MATCH(RIGHT(L889,255),RIGHT('Disaggregation Records'!$D$155:$D$385,255),0))),"")</f>
        <v/>
      </c>
      <c r="P889" s="253"/>
      <c r="Q889" s="253">
        <f t="shared" ref="Q889" si="1066">Q887+1</f>
        <v>1839</v>
      </c>
    </row>
    <row r="890" spans="1:17" ht="20.149999999999999" customHeight="1" x14ac:dyDescent="0.35">
      <c r="A890" s="201"/>
      <c r="B890" s="614"/>
      <c r="C890" s="616"/>
      <c r="D890" s="618"/>
      <c r="E890" s="618"/>
      <c r="F890" s="307"/>
      <c r="G890" s="620"/>
      <c r="H890" s="622"/>
      <c r="I890" s="624"/>
      <c r="J890" s="626"/>
      <c r="K890" s="253"/>
      <c r="L890" s="201"/>
      <c r="M890" s="253"/>
      <c r="N890" s="201"/>
      <c r="O890" s="201"/>
      <c r="P890" s="253"/>
      <c r="Q890" s="253"/>
    </row>
    <row r="891" spans="1:17" ht="20.149999999999999" customHeight="1" x14ac:dyDescent="0.35">
      <c r="A891" s="201" t="str">
        <f t="shared" ca="1" si="1058"/>
        <v>a1655000001juHRAAY</v>
      </c>
      <c r="B891" s="613">
        <v>7</v>
      </c>
      <c r="C891" s="615" t="str">
        <f>IFERROR(VLOOKUP(B891,'Coverage Indicators - Section D'!$A$9:$AP$70,42,FALSE),"")</f>
        <v/>
      </c>
      <c r="D891" s="617" t="str">
        <f>M891</f>
        <v/>
      </c>
      <c r="E891" s="617" t="str">
        <f>N891</f>
        <v/>
      </c>
      <c r="F891" s="396"/>
      <c r="G891" s="619" t="str">
        <f ca="1">IF(OR(INDIRECT("'update Helper'!E"&amp;Q891)="",F891&lt;&gt;0,F892&lt;&gt;0),IF(IFERROR((F891/F892),"")="","",(F891/F892)),INDIRECT("'update Helper'!E"&amp;Q891)/100)</f>
        <v/>
      </c>
      <c r="H891" s="621"/>
      <c r="I891" s="623"/>
      <c r="J891" s="625"/>
      <c r="K891" s="201">
        <f>IF(AND(EXACT(C891,C889),C889&lt;&gt;0),K889+1,0)</f>
        <v>135</v>
      </c>
      <c r="L891" s="201" t="str">
        <f t="shared" ref="L891" si="1067">IF(C891&lt;&gt;"",C891&amp;"-"&amp;K891,"")</f>
        <v/>
      </c>
      <c r="M891" s="201" t="str">
        <f t="array" ref="M891">IFERROR(IF(INDEX('Disaggregation Records'!$E$155:$E$385,MATCH(RIGHT(L891,255),RIGHT('Disaggregation Records'!$D$155:$D$385,255),0))="","",INDEX('Disaggregation Records'!$E$155:$E$385,MATCH(RIGHT(L891,255),RIGHT('Disaggregation Records'!$D$155:$D$385,255),0))),"")</f>
        <v/>
      </c>
      <c r="N891" s="201" t="str">
        <f t="array" ref="N891">IFERROR(IF(INDEX('Disaggregation Records'!$F$155:$F$385,MATCH(RIGHT(L891,255),RIGHT('Disaggregation Records'!$D$155:$D$385,255),0))="","",INDEX('Disaggregation Records'!$F$155:$F$385,MATCH(RIGHT(L891,255),RIGHT('Disaggregation Records'!$D$155:$D$385,255),0))),"")</f>
        <v/>
      </c>
      <c r="O891" s="201" t="str">
        <f t="array" ref="O891">IFERROR(IF(INDEX('Disaggregation Records'!$H$155:$H$385,MATCH(RIGHT(L891,255),RIGHT('Disaggregation Records'!$D$155:$D$385,255),0))="","",INDEX('Disaggregation Records'!$H$155:$H$385,MATCH(RIGHT(L891,255),RIGHT('Disaggregation Records'!$D$155:$D$385,255),0))),"")</f>
        <v/>
      </c>
      <c r="P891" s="201"/>
      <c r="Q891" s="253">
        <f t="shared" ref="Q891" si="1068">Q889+1</f>
        <v>1840</v>
      </c>
    </row>
    <row r="892" spans="1:17" ht="20.149999999999999" customHeight="1" x14ac:dyDescent="0.35">
      <c r="B892" s="614"/>
      <c r="C892" s="616"/>
      <c r="D892" s="618"/>
      <c r="E892" s="618"/>
      <c r="F892" s="307"/>
      <c r="G892" s="620"/>
      <c r="H892" s="622"/>
      <c r="I892" s="624"/>
      <c r="J892" s="626"/>
      <c r="K892" s="201"/>
      <c r="L892" s="201"/>
      <c r="M892" s="201"/>
      <c r="N892" s="201"/>
      <c r="O892" s="201"/>
      <c r="P892" s="201"/>
      <c r="Q892" s="253"/>
    </row>
    <row r="893" spans="1:17" ht="20.149999999999999" customHeight="1" x14ac:dyDescent="0.35">
      <c r="A893" s="201" t="str">
        <f t="shared" ca="1" si="1055"/>
        <v>a1655000001juHSAAY</v>
      </c>
      <c r="B893" s="613">
        <v>7</v>
      </c>
      <c r="C893" s="615" t="str">
        <f>IFERROR(VLOOKUP(B893,'Coverage Indicators - Section D'!$A$9:$AP$70,42,FALSE),"")</f>
        <v/>
      </c>
      <c r="D893" s="617" t="str">
        <f>M893</f>
        <v/>
      </c>
      <c r="E893" s="617" t="str">
        <f>N893</f>
        <v/>
      </c>
      <c r="F893" s="396"/>
      <c r="G893" s="619" t="str">
        <f ca="1">IF(OR(INDIRECT("'update Helper'!E"&amp;Q893)="",F893&lt;&gt;0,F894&lt;&gt;0),IF(IFERROR((F893/F894),"")="","",(F893/F894)),INDIRECT("'update Helper'!E"&amp;Q893)/100)</f>
        <v/>
      </c>
      <c r="H893" s="621"/>
      <c r="I893" s="623"/>
      <c r="J893" s="625"/>
      <c r="K893" s="201">
        <f>IF(AND(EXACT(C893,C891),C891&lt;&gt;0),K891+1,0)</f>
        <v>136</v>
      </c>
      <c r="L893" s="201" t="str">
        <f t="shared" ref="L893" si="1069">IF(C893&lt;&gt;"",C893&amp;"-"&amp;K893,"")</f>
        <v/>
      </c>
      <c r="M893" s="201" t="str">
        <f t="array" ref="M893">IFERROR(IF(INDEX('Disaggregation Records'!$E$155:$E$385,MATCH(RIGHT(L893,255),RIGHT('Disaggregation Records'!$D$155:$D$385,255),0))="","",INDEX('Disaggregation Records'!$E$155:$E$385,MATCH(RIGHT(L893,255),RIGHT('Disaggregation Records'!$D$155:$D$385,255),0))),"")</f>
        <v/>
      </c>
      <c r="N893" s="201" t="str">
        <f t="array" ref="N893">IFERROR(IF(INDEX('Disaggregation Records'!$F$155:$F$385,MATCH(RIGHT(L893,255),RIGHT('Disaggregation Records'!$D$155:$D$385,255),0))="","",INDEX('Disaggregation Records'!$F$155:$F$385,MATCH(RIGHT(L893,255),RIGHT('Disaggregation Records'!$D$155:$D$385,255),0))),"")</f>
        <v/>
      </c>
      <c r="O893" s="201" t="str">
        <f t="array" ref="O893">IFERROR(IF(INDEX('Disaggregation Records'!$H$155:$H$385,MATCH(RIGHT(L893,255),RIGHT('Disaggregation Records'!$D$155:$D$385,255),0))="","",INDEX('Disaggregation Records'!$H$155:$H$385,MATCH(RIGHT(L893,255),RIGHT('Disaggregation Records'!$D$155:$D$385,255),0))),"")</f>
        <v/>
      </c>
      <c r="P893" s="201"/>
      <c r="Q893" s="253">
        <f t="shared" ref="Q893" si="1070">Q891+1</f>
        <v>1841</v>
      </c>
    </row>
    <row r="894" spans="1:17" ht="20.149999999999999" customHeight="1" x14ac:dyDescent="0.35">
      <c r="A894" s="201"/>
      <c r="B894" s="614"/>
      <c r="C894" s="616"/>
      <c r="D894" s="618"/>
      <c r="E894" s="618"/>
      <c r="F894" s="307"/>
      <c r="G894" s="620"/>
      <c r="H894" s="622"/>
      <c r="I894" s="624"/>
      <c r="J894" s="626"/>
      <c r="K894" s="201"/>
      <c r="L894" s="201"/>
      <c r="M894" s="201"/>
      <c r="N894" s="201"/>
      <c r="O894" s="201"/>
      <c r="P894" s="201"/>
      <c r="Q894" s="253"/>
    </row>
    <row r="895" spans="1:17" ht="20.149999999999999" customHeight="1" x14ac:dyDescent="0.35">
      <c r="A895" s="201" t="str">
        <f t="shared" ca="1" si="1058"/>
        <v>a1655000001juHTAAY</v>
      </c>
      <c r="B895" s="613">
        <v>7</v>
      </c>
      <c r="C895" s="615" t="str">
        <f>IFERROR(VLOOKUP(B895,'Coverage Indicators - Section D'!$A$9:$AP$70,42,FALSE),"")</f>
        <v/>
      </c>
      <c r="D895" s="617" t="str">
        <f>M895</f>
        <v/>
      </c>
      <c r="E895" s="617" t="str">
        <f>N895</f>
        <v/>
      </c>
      <c r="F895" s="396"/>
      <c r="G895" s="619" t="str">
        <f ca="1">IF(OR(INDIRECT("'update Helper'!E"&amp;Q895)="",F895&lt;&gt;0,F896&lt;&gt;0),IF(IFERROR((F895/F896),"")="","",(F895/F896)),INDIRECT("'update Helper'!E"&amp;Q895)/100)</f>
        <v/>
      </c>
      <c r="H895" s="621"/>
      <c r="I895" s="623"/>
      <c r="J895" s="625"/>
      <c r="K895" s="201">
        <f>IF(AND(EXACT(C895,C893),C893&lt;&gt;0),K893+1,0)</f>
        <v>137</v>
      </c>
      <c r="L895" s="201" t="str">
        <f t="shared" ref="L895" si="1071">IF(C895&lt;&gt;"",C895&amp;"-"&amp;K895,"")</f>
        <v/>
      </c>
      <c r="M895" s="201" t="str">
        <f t="array" ref="M895">IFERROR(IF(INDEX('Disaggregation Records'!$E$155:$E$385,MATCH(RIGHT(L895,255),RIGHT('Disaggregation Records'!$D$155:$D$385,255),0))="","",INDEX('Disaggregation Records'!$E$155:$E$385,MATCH(RIGHT(L895,255),RIGHT('Disaggregation Records'!$D$155:$D$385,255),0))),"")</f>
        <v/>
      </c>
      <c r="N895" s="201" t="str">
        <f t="array" ref="N895">IFERROR(IF(INDEX('Disaggregation Records'!$F$155:$F$385,MATCH(RIGHT(L895,255),RIGHT('Disaggregation Records'!$D$155:$D$385,255),0))="","",INDEX('Disaggregation Records'!$F$155:$F$385,MATCH(RIGHT(L895,255),RIGHT('Disaggregation Records'!$D$155:$D$385,255),0))),"")</f>
        <v/>
      </c>
      <c r="O895" s="201" t="str">
        <f t="array" ref="O895">IFERROR(IF(INDEX('Disaggregation Records'!$H$155:$H$385,MATCH(RIGHT(L895,255),RIGHT('Disaggregation Records'!$D$155:$D$385,255),0))="","",INDEX('Disaggregation Records'!$H$155:$H$385,MATCH(RIGHT(L895,255),RIGHT('Disaggregation Records'!$D$155:$D$385,255),0))),"")</f>
        <v/>
      </c>
      <c r="P895" s="253"/>
      <c r="Q895" s="253">
        <f t="shared" ref="Q895" si="1072">Q893+1</f>
        <v>1842</v>
      </c>
    </row>
    <row r="896" spans="1:17" ht="20.149999999999999" customHeight="1" x14ac:dyDescent="0.35">
      <c r="B896" s="614"/>
      <c r="C896" s="616"/>
      <c r="D896" s="618"/>
      <c r="E896" s="618"/>
      <c r="F896" s="307"/>
      <c r="G896" s="620"/>
      <c r="H896" s="622"/>
      <c r="I896" s="624"/>
      <c r="J896" s="626"/>
      <c r="K896" s="253"/>
      <c r="L896" s="201"/>
      <c r="M896" s="253"/>
      <c r="N896" s="201"/>
      <c r="O896" s="201"/>
      <c r="P896" s="253"/>
      <c r="Q896" s="253"/>
    </row>
    <row r="897" spans="1:17" ht="20.149999999999999" customHeight="1" x14ac:dyDescent="0.35">
      <c r="A897" s="201" t="str">
        <f t="shared" ca="1" si="1055"/>
        <v>a1655000001juHUAAY</v>
      </c>
      <c r="B897" s="613">
        <v>7</v>
      </c>
      <c r="C897" s="615" t="str">
        <f>IFERROR(VLOOKUP(B897,'Coverage Indicators - Section D'!$A$9:$AP$70,42,FALSE),"")</f>
        <v/>
      </c>
      <c r="D897" s="617" t="str">
        <f>M897</f>
        <v/>
      </c>
      <c r="E897" s="617" t="str">
        <f>N897</f>
        <v/>
      </c>
      <c r="F897" s="396"/>
      <c r="G897" s="619" t="str">
        <f ca="1">IF(OR(INDIRECT("'update Helper'!E"&amp;Q897)="",F897&lt;&gt;0,F898&lt;&gt;0),IF(IFERROR((F897/F898),"")="","",(F897/F898)),INDIRECT("'update Helper'!E"&amp;Q897)/100)</f>
        <v/>
      </c>
      <c r="H897" s="621"/>
      <c r="I897" s="623"/>
      <c r="J897" s="625"/>
      <c r="K897" s="201">
        <f>IF(AND(EXACT(C897,C895),C895&lt;&gt;0),K895+1,0)</f>
        <v>138</v>
      </c>
      <c r="L897" s="201" t="str">
        <f t="shared" ref="L897" si="1073">IF(C897&lt;&gt;"",C897&amp;"-"&amp;K897,"")</f>
        <v/>
      </c>
      <c r="M897" s="201" t="str">
        <f t="array" ref="M897">IFERROR(IF(INDEX('Disaggregation Records'!$E$155:$E$385,MATCH(RIGHT(L897,255),RIGHT('Disaggregation Records'!$D$155:$D$385,255),0))="","",INDEX('Disaggregation Records'!$E$155:$E$385,MATCH(RIGHT(L897,255),RIGHT('Disaggregation Records'!$D$155:$D$385,255),0))),"")</f>
        <v/>
      </c>
      <c r="N897" s="201" t="str">
        <f t="array" ref="N897">IFERROR(IF(INDEX('Disaggregation Records'!$F$155:$F$385,MATCH(RIGHT(L897,255),RIGHT('Disaggregation Records'!$D$155:$D$385,255),0))="","",INDEX('Disaggregation Records'!$F$155:$F$385,MATCH(RIGHT(L897,255),RIGHT('Disaggregation Records'!$D$155:$D$385,255),0))),"")</f>
        <v/>
      </c>
      <c r="O897" s="201" t="str">
        <f t="array" ref="O897">IFERROR(IF(INDEX('Disaggregation Records'!$H$155:$H$385,MATCH(RIGHT(L897,255),RIGHT('Disaggregation Records'!$D$155:$D$385,255),0))="","",INDEX('Disaggregation Records'!$H$155:$H$385,MATCH(RIGHT(L897,255),RIGHT('Disaggregation Records'!$D$155:$D$385,255),0))),"")</f>
        <v/>
      </c>
      <c r="P897" s="253"/>
      <c r="Q897" s="253">
        <f t="shared" ref="Q897" si="1074">Q895+1</f>
        <v>1843</v>
      </c>
    </row>
    <row r="898" spans="1:17" ht="20.149999999999999" customHeight="1" x14ac:dyDescent="0.35">
      <c r="A898" s="201"/>
      <c r="B898" s="614"/>
      <c r="C898" s="616"/>
      <c r="D898" s="618"/>
      <c r="E898" s="618"/>
      <c r="F898" s="307"/>
      <c r="G898" s="620"/>
      <c r="H898" s="622"/>
      <c r="I898" s="624"/>
      <c r="J898" s="626"/>
      <c r="K898" s="253"/>
      <c r="L898" s="201"/>
      <c r="M898" s="253"/>
      <c r="N898" s="201"/>
      <c r="O898" s="201"/>
      <c r="P898" s="253"/>
      <c r="Q898" s="253"/>
    </row>
    <row r="899" spans="1:17" ht="20.149999999999999" customHeight="1" x14ac:dyDescent="0.35">
      <c r="A899" s="201" t="str">
        <f t="shared" ca="1" si="1058"/>
        <v>a1655000001juHVAAY</v>
      </c>
      <c r="B899" s="613">
        <v>7</v>
      </c>
      <c r="C899" s="615" t="str">
        <f>IFERROR(VLOOKUP(B899,'Coverage Indicators - Section D'!$A$9:$AP$70,42,FALSE),"")</f>
        <v/>
      </c>
      <c r="D899" s="617" t="str">
        <f>M899</f>
        <v/>
      </c>
      <c r="E899" s="617" t="str">
        <f>N899</f>
        <v/>
      </c>
      <c r="F899" s="396"/>
      <c r="G899" s="619" t="str">
        <f ca="1">IF(OR(INDIRECT("'update Helper'!E"&amp;Q899)="",F899&lt;&gt;0,F900&lt;&gt;0),IF(IFERROR((F899/F900),"")="","",(F899/F900)),INDIRECT("'update Helper'!E"&amp;Q899)/100)</f>
        <v/>
      </c>
      <c r="H899" s="621"/>
      <c r="I899" s="623"/>
      <c r="J899" s="625"/>
      <c r="K899" s="201">
        <f>IF(AND(EXACT(C899,C897),C897&lt;&gt;0),K897+1,0)</f>
        <v>139</v>
      </c>
      <c r="L899" s="201" t="str">
        <f t="shared" ref="L899" si="1075">IF(C899&lt;&gt;"",C899&amp;"-"&amp;K899,"")</f>
        <v/>
      </c>
      <c r="M899" s="201" t="str">
        <f t="array" ref="M899">IFERROR(IF(INDEX('Disaggregation Records'!$E$155:$E$385,MATCH(RIGHT(L899,255),RIGHT('Disaggregation Records'!$D$155:$D$385,255),0))="","",INDEX('Disaggregation Records'!$E$155:$E$385,MATCH(RIGHT(L899,255),RIGHT('Disaggregation Records'!$D$155:$D$385,255),0))),"")</f>
        <v/>
      </c>
      <c r="N899" s="201" t="str">
        <f t="array" ref="N899">IFERROR(IF(INDEX('Disaggregation Records'!$F$155:$F$385,MATCH(RIGHT(L899,255),RIGHT('Disaggregation Records'!$D$155:$D$385,255),0))="","",INDEX('Disaggregation Records'!$F$155:$F$385,MATCH(RIGHT(L899,255),RIGHT('Disaggregation Records'!$D$155:$D$385,255),0))),"")</f>
        <v/>
      </c>
      <c r="O899" s="201" t="str">
        <f t="array" ref="O899">IFERROR(IF(INDEX('Disaggregation Records'!$H$155:$H$385,MATCH(RIGHT(L899,255),RIGHT('Disaggregation Records'!$D$155:$D$385,255),0))="","",INDEX('Disaggregation Records'!$H$155:$H$385,MATCH(RIGHT(L899,255),RIGHT('Disaggregation Records'!$D$155:$D$385,255),0))),"")</f>
        <v/>
      </c>
      <c r="P899" s="253"/>
      <c r="Q899" s="253">
        <f t="shared" ref="Q899" si="1076">Q897+1</f>
        <v>1844</v>
      </c>
    </row>
    <row r="900" spans="1:17" ht="20.149999999999999" customHeight="1" x14ac:dyDescent="0.35">
      <c r="B900" s="614"/>
      <c r="C900" s="616"/>
      <c r="D900" s="618"/>
      <c r="E900" s="618"/>
      <c r="F900" s="307"/>
      <c r="G900" s="620"/>
      <c r="H900" s="622"/>
      <c r="I900" s="624"/>
      <c r="J900" s="626"/>
      <c r="K900" s="253"/>
      <c r="L900" s="201"/>
      <c r="M900" s="253"/>
      <c r="N900" s="201"/>
      <c r="O900" s="201"/>
      <c r="P900" s="253"/>
      <c r="Q900" s="253"/>
    </row>
    <row r="901" spans="1:17" ht="20.149999999999999" customHeight="1" x14ac:dyDescent="0.35">
      <c r="A901" s="201" t="str">
        <f t="shared" ca="1" si="1055"/>
        <v>a1655000001juHWAAY</v>
      </c>
      <c r="B901" s="613">
        <v>8</v>
      </c>
      <c r="C901" s="615" t="str">
        <f>IFERROR(VLOOKUP(B901,'Coverage Indicators - Section D'!$A$9:$AP$70,42,FALSE),"")</f>
        <v/>
      </c>
      <c r="D901" s="617" t="str">
        <f>M901</f>
        <v/>
      </c>
      <c r="E901" s="617" t="str">
        <f>N901</f>
        <v/>
      </c>
      <c r="F901" s="396"/>
      <c r="G901" s="619" t="str">
        <f ca="1">IF(OR(INDIRECT("'update Helper'!E"&amp;Q901)="",F901&lt;&gt;0,F902&lt;&gt;0),IF(IFERROR((F901/F902),"")="","",(F901/F902)),INDIRECT("'update Helper'!E"&amp;Q901)/100)</f>
        <v/>
      </c>
      <c r="H901" s="621"/>
      <c r="I901" s="623"/>
      <c r="J901" s="625"/>
      <c r="K901" s="201">
        <f>IF(AND(EXACT(C901,C899),C899&lt;&gt;0),K899+1,0)</f>
        <v>140</v>
      </c>
      <c r="L901" s="201" t="str">
        <f t="shared" ref="L901" si="1077">IF(C901&lt;&gt;"",C901&amp;"-"&amp;K901,"")</f>
        <v/>
      </c>
      <c r="M901" s="201" t="str">
        <f t="array" ref="M901">IFERROR(IF(INDEX('Disaggregation Records'!$E$155:$E$385,MATCH(RIGHT(L901,255),RIGHT('Disaggregation Records'!$D$155:$D$385,255),0))="","",INDEX('Disaggregation Records'!$E$155:$E$385,MATCH(RIGHT(L901,255),RIGHT('Disaggregation Records'!$D$155:$D$385,255),0))),"")</f>
        <v/>
      </c>
      <c r="N901" s="201" t="str">
        <f t="array" ref="N901">IFERROR(IF(INDEX('Disaggregation Records'!$F$155:$F$385,MATCH(RIGHT(L901,255),RIGHT('Disaggregation Records'!$D$155:$D$385,255),0))="","",INDEX('Disaggregation Records'!$F$155:$F$385,MATCH(RIGHT(L901,255),RIGHT('Disaggregation Records'!$D$155:$D$385,255),0))),"")</f>
        <v/>
      </c>
      <c r="O901" s="201" t="str">
        <f t="array" ref="O901">IFERROR(IF(INDEX('Disaggregation Records'!$H$155:$H$385,MATCH(RIGHT(L901,255),RIGHT('Disaggregation Records'!$D$155:$D$385,255),0))="","",INDEX('Disaggregation Records'!$H$155:$H$385,MATCH(RIGHT(L901,255),RIGHT('Disaggregation Records'!$D$155:$D$385,255),0))),"")</f>
        <v/>
      </c>
      <c r="P901" s="201"/>
      <c r="Q901" s="253">
        <f t="shared" ref="Q901" si="1078">Q899+1</f>
        <v>1845</v>
      </c>
    </row>
    <row r="902" spans="1:17" ht="20.149999999999999" customHeight="1" x14ac:dyDescent="0.35">
      <c r="A902" s="201"/>
      <c r="B902" s="614"/>
      <c r="C902" s="616"/>
      <c r="D902" s="618"/>
      <c r="E902" s="618"/>
      <c r="F902" s="307"/>
      <c r="G902" s="620"/>
      <c r="H902" s="622"/>
      <c r="I902" s="624"/>
      <c r="J902" s="626"/>
      <c r="K902" s="201"/>
      <c r="L902" s="201"/>
      <c r="M902" s="201"/>
      <c r="N902" s="201"/>
      <c r="O902" s="201"/>
      <c r="P902" s="201"/>
      <c r="Q902" s="253"/>
    </row>
    <row r="903" spans="1:17" ht="20.149999999999999" customHeight="1" x14ac:dyDescent="0.35">
      <c r="A903" s="201" t="str">
        <f t="shared" ca="1" si="1058"/>
        <v>a1655000001juHXAAY</v>
      </c>
      <c r="B903" s="613">
        <v>8</v>
      </c>
      <c r="C903" s="615" t="str">
        <f>IFERROR(VLOOKUP(B903,'Coverage Indicators - Section D'!$A$9:$AP$70,42,FALSE),"")</f>
        <v/>
      </c>
      <c r="D903" s="617" t="str">
        <f>M903</f>
        <v/>
      </c>
      <c r="E903" s="617" t="str">
        <f>N903</f>
        <v/>
      </c>
      <c r="F903" s="396"/>
      <c r="G903" s="619" t="str">
        <f ca="1">IF(OR(INDIRECT("'update Helper'!E"&amp;Q903)="",F903&lt;&gt;0,F904&lt;&gt;0),IF(IFERROR((F903/F904),"")="","",(F903/F904)),INDIRECT("'update Helper'!E"&amp;Q903)/100)</f>
        <v/>
      </c>
      <c r="H903" s="621"/>
      <c r="I903" s="623"/>
      <c r="J903" s="625"/>
      <c r="K903" s="201">
        <f>IF(AND(EXACT(C903,C901),C901&lt;&gt;0),K901+1,0)</f>
        <v>141</v>
      </c>
      <c r="L903" s="201" t="str">
        <f t="shared" ref="L903" si="1079">IF(C903&lt;&gt;"",C903&amp;"-"&amp;K903,"")</f>
        <v/>
      </c>
      <c r="M903" s="201" t="str">
        <f t="array" ref="M903">IFERROR(IF(INDEX('Disaggregation Records'!$E$155:$E$385,MATCH(RIGHT(L903,255),RIGHT('Disaggregation Records'!$D$155:$D$385,255),0))="","",INDEX('Disaggregation Records'!$E$155:$E$385,MATCH(RIGHT(L903,255),RIGHT('Disaggregation Records'!$D$155:$D$385,255),0))),"")</f>
        <v/>
      </c>
      <c r="N903" s="201" t="str">
        <f t="array" ref="N903">IFERROR(IF(INDEX('Disaggregation Records'!$F$155:$F$385,MATCH(RIGHT(L903,255),RIGHT('Disaggregation Records'!$D$155:$D$385,255),0))="","",INDEX('Disaggregation Records'!$F$155:$F$385,MATCH(RIGHT(L903,255),RIGHT('Disaggregation Records'!$D$155:$D$385,255),0))),"")</f>
        <v/>
      </c>
      <c r="O903" s="201" t="str">
        <f t="array" ref="O903">IFERROR(IF(INDEX('Disaggregation Records'!$H$155:$H$385,MATCH(RIGHT(L903,255),RIGHT('Disaggregation Records'!$D$155:$D$385,255),0))="","",INDEX('Disaggregation Records'!$H$155:$H$385,MATCH(RIGHT(L903,255),RIGHT('Disaggregation Records'!$D$155:$D$385,255),0))),"")</f>
        <v/>
      </c>
      <c r="P903" s="201"/>
      <c r="Q903" s="253">
        <f t="shared" ref="Q903" si="1080">Q901+1</f>
        <v>1846</v>
      </c>
    </row>
    <row r="904" spans="1:17" ht="20.149999999999999" customHeight="1" x14ac:dyDescent="0.35">
      <c r="B904" s="614"/>
      <c r="C904" s="616"/>
      <c r="D904" s="618"/>
      <c r="E904" s="618"/>
      <c r="F904" s="307"/>
      <c r="G904" s="620"/>
      <c r="H904" s="622"/>
      <c r="I904" s="624"/>
      <c r="J904" s="626"/>
      <c r="K904" s="201"/>
      <c r="L904" s="201"/>
      <c r="M904" s="201"/>
      <c r="N904" s="201"/>
      <c r="O904" s="201"/>
      <c r="P904" s="201"/>
      <c r="Q904" s="253"/>
    </row>
    <row r="905" spans="1:17" ht="20.149999999999999" customHeight="1" x14ac:dyDescent="0.35">
      <c r="A905" s="201" t="str">
        <f t="shared" ca="1" si="1055"/>
        <v>a1655000001juHYAAY</v>
      </c>
      <c r="B905" s="613">
        <v>8</v>
      </c>
      <c r="C905" s="615" t="str">
        <f>IFERROR(VLOOKUP(B905,'Coverage Indicators - Section D'!$A$9:$AP$70,42,FALSE),"")</f>
        <v/>
      </c>
      <c r="D905" s="617" t="str">
        <f>M905</f>
        <v/>
      </c>
      <c r="E905" s="617" t="str">
        <f>N905</f>
        <v/>
      </c>
      <c r="F905" s="396"/>
      <c r="G905" s="619" t="str">
        <f ca="1">IF(OR(INDIRECT("'update Helper'!E"&amp;Q905)="",F905&lt;&gt;0,F906&lt;&gt;0),IF(IFERROR((F905/F906),"")="","",(F905/F906)),INDIRECT("'update Helper'!E"&amp;Q905)/100)</f>
        <v/>
      </c>
      <c r="H905" s="621"/>
      <c r="I905" s="623"/>
      <c r="J905" s="625"/>
      <c r="K905" s="201">
        <f>IF(AND(EXACT(C905,C903),C903&lt;&gt;0),K903+1,0)</f>
        <v>142</v>
      </c>
      <c r="L905" s="201" t="str">
        <f t="shared" ref="L905" si="1081">IF(C905&lt;&gt;"",C905&amp;"-"&amp;K905,"")</f>
        <v/>
      </c>
      <c r="M905" s="201" t="str">
        <f t="array" ref="M905">IFERROR(IF(INDEX('Disaggregation Records'!$E$155:$E$385,MATCH(RIGHT(L905,255),RIGHT('Disaggregation Records'!$D$155:$D$385,255),0))="","",INDEX('Disaggregation Records'!$E$155:$E$385,MATCH(RIGHT(L905,255),RIGHT('Disaggregation Records'!$D$155:$D$385,255),0))),"")</f>
        <v/>
      </c>
      <c r="N905" s="201" t="str">
        <f t="array" ref="N905">IFERROR(IF(INDEX('Disaggregation Records'!$F$155:$F$385,MATCH(RIGHT(L905,255),RIGHT('Disaggregation Records'!$D$155:$D$385,255),0))="","",INDEX('Disaggregation Records'!$F$155:$F$385,MATCH(RIGHT(L905,255),RIGHT('Disaggregation Records'!$D$155:$D$385,255),0))),"")</f>
        <v/>
      </c>
      <c r="O905" s="201" t="str">
        <f t="array" ref="O905">IFERROR(IF(INDEX('Disaggregation Records'!$H$155:$H$385,MATCH(RIGHT(L905,255),RIGHT('Disaggregation Records'!$D$155:$D$385,255),0))="","",INDEX('Disaggregation Records'!$H$155:$H$385,MATCH(RIGHT(L905,255),RIGHT('Disaggregation Records'!$D$155:$D$385,255),0))),"")</f>
        <v/>
      </c>
      <c r="P905" s="253"/>
      <c r="Q905" s="253">
        <f t="shared" ref="Q905" si="1082">Q903+1</f>
        <v>1847</v>
      </c>
    </row>
    <row r="906" spans="1:17" ht="20.149999999999999" customHeight="1" x14ac:dyDescent="0.35">
      <c r="A906" s="201"/>
      <c r="B906" s="614"/>
      <c r="C906" s="616"/>
      <c r="D906" s="618"/>
      <c r="E906" s="618"/>
      <c r="F906" s="307"/>
      <c r="G906" s="620"/>
      <c r="H906" s="622"/>
      <c r="I906" s="624"/>
      <c r="J906" s="626"/>
      <c r="K906" s="253"/>
      <c r="L906" s="201"/>
      <c r="M906" s="253"/>
      <c r="N906" s="201"/>
      <c r="O906" s="201"/>
      <c r="P906" s="253"/>
      <c r="Q906" s="253"/>
    </row>
    <row r="907" spans="1:17" ht="20.149999999999999" customHeight="1" x14ac:dyDescent="0.35">
      <c r="A907" s="201" t="str">
        <f t="shared" ca="1" si="1058"/>
        <v>a1655000001juHZAAY</v>
      </c>
      <c r="B907" s="613">
        <v>8</v>
      </c>
      <c r="C907" s="615" t="str">
        <f>IFERROR(VLOOKUP(B907,'Coverage Indicators - Section D'!$A$9:$AP$70,42,FALSE),"")</f>
        <v/>
      </c>
      <c r="D907" s="617" t="str">
        <f>M907</f>
        <v/>
      </c>
      <c r="E907" s="617" t="str">
        <f>N907</f>
        <v/>
      </c>
      <c r="F907" s="396"/>
      <c r="G907" s="619" t="str">
        <f ca="1">IF(OR(INDIRECT("'update Helper'!E"&amp;Q907)="",F907&lt;&gt;0,F908&lt;&gt;0),IF(IFERROR((F907/F908),"")="","",(F907/F908)),INDIRECT("'update Helper'!E"&amp;Q907)/100)</f>
        <v/>
      </c>
      <c r="H907" s="621"/>
      <c r="I907" s="623"/>
      <c r="J907" s="625"/>
      <c r="K907" s="201">
        <f>IF(AND(EXACT(C907,C905),C905&lt;&gt;0),K905+1,0)</f>
        <v>143</v>
      </c>
      <c r="L907" s="201" t="str">
        <f t="shared" ref="L907" si="1083">IF(C907&lt;&gt;"",C907&amp;"-"&amp;K907,"")</f>
        <v/>
      </c>
      <c r="M907" s="201" t="str">
        <f t="array" ref="M907">IFERROR(IF(INDEX('Disaggregation Records'!$E$155:$E$385,MATCH(RIGHT(L907,255),RIGHT('Disaggregation Records'!$D$155:$D$385,255),0))="","",INDEX('Disaggregation Records'!$E$155:$E$385,MATCH(RIGHT(L907,255),RIGHT('Disaggregation Records'!$D$155:$D$385,255),0))),"")</f>
        <v/>
      </c>
      <c r="N907" s="201" t="str">
        <f t="array" ref="N907">IFERROR(IF(INDEX('Disaggregation Records'!$F$155:$F$385,MATCH(RIGHT(L907,255),RIGHT('Disaggregation Records'!$D$155:$D$385,255),0))="","",INDEX('Disaggregation Records'!$F$155:$F$385,MATCH(RIGHT(L907,255),RIGHT('Disaggregation Records'!$D$155:$D$385,255),0))),"")</f>
        <v/>
      </c>
      <c r="O907" s="201" t="str">
        <f t="array" ref="O907">IFERROR(IF(INDEX('Disaggregation Records'!$H$155:$H$385,MATCH(RIGHT(L907,255),RIGHT('Disaggregation Records'!$D$155:$D$385,255),0))="","",INDEX('Disaggregation Records'!$H$155:$H$385,MATCH(RIGHT(L907,255),RIGHT('Disaggregation Records'!$D$155:$D$385,255),0))),"")</f>
        <v/>
      </c>
      <c r="P907" s="253"/>
      <c r="Q907" s="253">
        <f t="shared" ref="Q907" si="1084">Q905+1</f>
        <v>1848</v>
      </c>
    </row>
    <row r="908" spans="1:17" ht="20.149999999999999" customHeight="1" x14ac:dyDescent="0.35">
      <c r="B908" s="614"/>
      <c r="C908" s="616"/>
      <c r="D908" s="618"/>
      <c r="E908" s="618"/>
      <c r="F908" s="307"/>
      <c r="G908" s="620"/>
      <c r="H908" s="622"/>
      <c r="I908" s="624"/>
      <c r="J908" s="626"/>
      <c r="K908" s="253"/>
      <c r="L908" s="201"/>
      <c r="M908" s="253"/>
      <c r="N908" s="201"/>
      <c r="O908" s="201"/>
      <c r="P908" s="253"/>
      <c r="Q908" s="253"/>
    </row>
    <row r="909" spans="1:17" ht="20.149999999999999" customHeight="1" x14ac:dyDescent="0.35">
      <c r="A909" s="201" t="str">
        <f t="shared" ca="1" si="1055"/>
        <v>a1655000001juHaAAI</v>
      </c>
      <c r="B909" s="613">
        <v>8</v>
      </c>
      <c r="C909" s="615" t="str">
        <f>IFERROR(VLOOKUP(B909,'Coverage Indicators - Section D'!$A$9:$AP$70,42,FALSE),"")</f>
        <v/>
      </c>
      <c r="D909" s="617" t="str">
        <f>M909</f>
        <v/>
      </c>
      <c r="E909" s="617" t="str">
        <f>N909</f>
        <v/>
      </c>
      <c r="F909" s="396"/>
      <c r="G909" s="619" t="str">
        <f ca="1">IF(OR(INDIRECT("'update Helper'!E"&amp;Q909)="",F909&lt;&gt;0,F910&lt;&gt;0),IF(IFERROR((F909/F910),"")="","",(F909/F910)),INDIRECT("'update Helper'!E"&amp;Q909)/100)</f>
        <v/>
      </c>
      <c r="H909" s="621"/>
      <c r="I909" s="623"/>
      <c r="J909" s="625"/>
      <c r="K909" s="201">
        <f>IF(AND(EXACT(C909,C907),C907&lt;&gt;0),K907+1,0)</f>
        <v>144</v>
      </c>
      <c r="L909" s="201" t="str">
        <f t="shared" ref="L909" si="1085">IF(C909&lt;&gt;"",C909&amp;"-"&amp;K909,"")</f>
        <v/>
      </c>
      <c r="M909" s="201" t="str">
        <f t="array" ref="M909">IFERROR(IF(INDEX('Disaggregation Records'!$E$155:$E$385,MATCH(RIGHT(L909,255),RIGHT('Disaggregation Records'!$D$155:$D$385,255),0))="","",INDEX('Disaggregation Records'!$E$155:$E$385,MATCH(RIGHT(L909,255),RIGHT('Disaggregation Records'!$D$155:$D$385,255),0))),"")</f>
        <v/>
      </c>
      <c r="N909" s="201" t="str">
        <f t="array" ref="N909">IFERROR(IF(INDEX('Disaggregation Records'!$F$155:$F$385,MATCH(RIGHT(L909,255),RIGHT('Disaggregation Records'!$D$155:$D$385,255),0))="","",INDEX('Disaggregation Records'!$F$155:$F$385,MATCH(RIGHT(L909,255),RIGHT('Disaggregation Records'!$D$155:$D$385,255),0))),"")</f>
        <v/>
      </c>
      <c r="O909" s="201" t="str">
        <f t="array" ref="O909">IFERROR(IF(INDEX('Disaggregation Records'!$H$155:$H$385,MATCH(RIGHT(L909,255),RIGHT('Disaggregation Records'!$D$155:$D$385,255),0))="","",INDEX('Disaggregation Records'!$H$155:$H$385,MATCH(RIGHT(L909,255),RIGHT('Disaggregation Records'!$D$155:$D$385,255),0))),"")</f>
        <v/>
      </c>
      <c r="P909" s="253"/>
      <c r="Q909" s="253">
        <f t="shared" ref="Q909" si="1086">Q907+1</f>
        <v>1849</v>
      </c>
    </row>
    <row r="910" spans="1:17" ht="20.149999999999999" customHeight="1" x14ac:dyDescent="0.35">
      <c r="A910" s="201"/>
      <c r="B910" s="614"/>
      <c r="C910" s="616"/>
      <c r="D910" s="618"/>
      <c r="E910" s="618"/>
      <c r="F910" s="307"/>
      <c r="G910" s="620"/>
      <c r="H910" s="622"/>
      <c r="I910" s="624"/>
      <c r="J910" s="626"/>
      <c r="K910" s="253"/>
      <c r="L910" s="201"/>
      <c r="M910" s="253"/>
      <c r="N910" s="201"/>
      <c r="O910" s="201"/>
      <c r="P910" s="253"/>
      <c r="Q910" s="253"/>
    </row>
    <row r="911" spans="1:17" ht="20.149999999999999" customHeight="1" x14ac:dyDescent="0.35">
      <c r="A911" s="201" t="str">
        <f t="shared" ca="1" si="1058"/>
        <v>a1655000001juHbAAI</v>
      </c>
      <c r="B911" s="613">
        <v>8</v>
      </c>
      <c r="C911" s="615" t="str">
        <f>IFERROR(VLOOKUP(B911,'Coverage Indicators - Section D'!$A$9:$AP$70,42,FALSE),"")</f>
        <v/>
      </c>
      <c r="D911" s="617" t="str">
        <f>M911</f>
        <v/>
      </c>
      <c r="E911" s="617" t="str">
        <f>N911</f>
        <v/>
      </c>
      <c r="F911" s="396"/>
      <c r="G911" s="619" t="str">
        <f ca="1">IF(OR(INDIRECT("'update Helper'!E"&amp;Q911)="",F911&lt;&gt;0,F912&lt;&gt;0),IF(IFERROR((F911/F912),"")="","",(F911/F912)),INDIRECT("'update Helper'!E"&amp;Q911)/100)</f>
        <v/>
      </c>
      <c r="H911" s="621"/>
      <c r="I911" s="623"/>
      <c r="J911" s="625"/>
      <c r="K911" s="201">
        <f>IF(AND(EXACT(C911,C909),C909&lt;&gt;0),K909+1,0)</f>
        <v>145</v>
      </c>
      <c r="L911" s="201" t="str">
        <f t="shared" ref="L911" si="1087">IF(C911&lt;&gt;"",C911&amp;"-"&amp;K911,"")</f>
        <v/>
      </c>
      <c r="M911" s="201" t="str">
        <f t="array" ref="M911">IFERROR(IF(INDEX('Disaggregation Records'!$E$155:$E$385,MATCH(RIGHT(L911,255),RIGHT('Disaggregation Records'!$D$155:$D$385,255),0))="","",INDEX('Disaggregation Records'!$E$155:$E$385,MATCH(RIGHT(L911,255),RIGHT('Disaggregation Records'!$D$155:$D$385,255),0))),"")</f>
        <v/>
      </c>
      <c r="N911" s="201" t="str">
        <f t="array" ref="N911">IFERROR(IF(INDEX('Disaggregation Records'!$F$155:$F$385,MATCH(RIGHT(L911,255),RIGHT('Disaggregation Records'!$D$155:$D$385,255),0))="","",INDEX('Disaggregation Records'!$F$155:$F$385,MATCH(RIGHT(L911,255),RIGHT('Disaggregation Records'!$D$155:$D$385,255),0))),"")</f>
        <v/>
      </c>
      <c r="O911" s="201" t="str">
        <f t="array" ref="O911">IFERROR(IF(INDEX('Disaggregation Records'!$H$155:$H$385,MATCH(RIGHT(L911,255),RIGHT('Disaggregation Records'!$D$155:$D$385,255),0))="","",INDEX('Disaggregation Records'!$H$155:$H$385,MATCH(RIGHT(L911,255),RIGHT('Disaggregation Records'!$D$155:$D$385,255),0))),"")</f>
        <v/>
      </c>
      <c r="P911" s="201"/>
      <c r="Q911" s="253">
        <f t="shared" ref="Q911" si="1088">Q909+1</f>
        <v>1850</v>
      </c>
    </row>
    <row r="912" spans="1:17" ht="20.149999999999999" customHeight="1" x14ac:dyDescent="0.35">
      <c r="B912" s="614"/>
      <c r="C912" s="616"/>
      <c r="D912" s="618"/>
      <c r="E912" s="618"/>
      <c r="F912" s="307"/>
      <c r="G912" s="620"/>
      <c r="H912" s="622"/>
      <c r="I912" s="624"/>
      <c r="J912" s="626"/>
      <c r="K912" s="201"/>
      <c r="L912" s="201"/>
      <c r="M912" s="201"/>
      <c r="N912" s="201"/>
      <c r="O912" s="201"/>
      <c r="P912" s="201"/>
      <c r="Q912" s="253"/>
    </row>
    <row r="913" spans="1:17" ht="20.149999999999999" customHeight="1" x14ac:dyDescent="0.35">
      <c r="A913" s="201" t="str">
        <f t="shared" ca="1" si="1055"/>
        <v>a1655000001juHcAAI</v>
      </c>
      <c r="B913" s="613">
        <v>8</v>
      </c>
      <c r="C913" s="615" t="str">
        <f>IFERROR(VLOOKUP(B913,'Coverage Indicators - Section D'!$A$9:$AP$70,42,FALSE),"")</f>
        <v/>
      </c>
      <c r="D913" s="617" t="str">
        <f>M913</f>
        <v/>
      </c>
      <c r="E913" s="617" t="str">
        <f>N913</f>
        <v/>
      </c>
      <c r="F913" s="396"/>
      <c r="G913" s="619" t="str">
        <f ca="1">IF(OR(INDIRECT("'update Helper'!E"&amp;Q913)="",F913&lt;&gt;0,F914&lt;&gt;0),IF(IFERROR((F913/F914),"")="","",(F913/F914)),INDIRECT("'update Helper'!E"&amp;Q913)/100)</f>
        <v/>
      </c>
      <c r="H913" s="621"/>
      <c r="I913" s="623"/>
      <c r="J913" s="625"/>
      <c r="K913" s="201">
        <f>IF(AND(EXACT(C913,C911),C911&lt;&gt;0),K911+1,0)</f>
        <v>146</v>
      </c>
      <c r="L913" s="201" t="str">
        <f t="shared" ref="L913" si="1089">IF(C913&lt;&gt;"",C913&amp;"-"&amp;K913,"")</f>
        <v/>
      </c>
      <c r="M913" s="201" t="str">
        <f t="array" ref="M913">IFERROR(IF(INDEX('Disaggregation Records'!$E$155:$E$385,MATCH(RIGHT(L913,255),RIGHT('Disaggregation Records'!$D$155:$D$385,255),0))="","",INDEX('Disaggregation Records'!$E$155:$E$385,MATCH(RIGHT(L913,255),RIGHT('Disaggregation Records'!$D$155:$D$385,255),0))),"")</f>
        <v/>
      </c>
      <c r="N913" s="201" t="str">
        <f t="array" ref="N913">IFERROR(IF(INDEX('Disaggregation Records'!$F$155:$F$385,MATCH(RIGHT(L913,255),RIGHT('Disaggregation Records'!$D$155:$D$385,255),0))="","",INDEX('Disaggregation Records'!$F$155:$F$385,MATCH(RIGHT(L913,255),RIGHT('Disaggregation Records'!$D$155:$D$385,255),0))),"")</f>
        <v/>
      </c>
      <c r="O913" s="201" t="str">
        <f t="array" ref="O913">IFERROR(IF(INDEX('Disaggregation Records'!$H$155:$H$385,MATCH(RIGHT(L913,255),RIGHT('Disaggregation Records'!$D$155:$D$385,255),0))="","",INDEX('Disaggregation Records'!$H$155:$H$385,MATCH(RIGHT(L913,255),RIGHT('Disaggregation Records'!$D$155:$D$385,255),0))),"")</f>
        <v/>
      </c>
      <c r="P913" s="201"/>
      <c r="Q913" s="253">
        <f t="shared" ref="Q913" si="1090">Q911+1</f>
        <v>1851</v>
      </c>
    </row>
    <row r="914" spans="1:17" ht="20.149999999999999" customHeight="1" x14ac:dyDescent="0.35">
      <c r="A914" s="201"/>
      <c r="B914" s="614"/>
      <c r="C914" s="616"/>
      <c r="D914" s="618"/>
      <c r="E914" s="618"/>
      <c r="F914" s="307"/>
      <c r="G914" s="620"/>
      <c r="H914" s="622"/>
      <c r="I914" s="624"/>
      <c r="J914" s="626"/>
      <c r="K914" s="201"/>
      <c r="L914" s="201"/>
      <c r="M914" s="201"/>
      <c r="N914" s="201"/>
      <c r="O914" s="201"/>
      <c r="P914" s="201"/>
      <c r="Q914" s="253"/>
    </row>
    <row r="915" spans="1:17" ht="20.149999999999999" customHeight="1" x14ac:dyDescent="0.35">
      <c r="A915" s="201" t="str">
        <f t="shared" ca="1" si="1058"/>
        <v>a1655000001juHdAAI</v>
      </c>
      <c r="B915" s="613">
        <v>8</v>
      </c>
      <c r="C915" s="615" t="str">
        <f>IFERROR(VLOOKUP(B915,'Coverage Indicators - Section D'!$A$9:$AP$70,42,FALSE),"")</f>
        <v/>
      </c>
      <c r="D915" s="617" t="str">
        <f>M915</f>
        <v/>
      </c>
      <c r="E915" s="617" t="str">
        <f>N915</f>
        <v/>
      </c>
      <c r="F915" s="396"/>
      <c r="G915" s="619" t="str">
        <f ca="1">IF(OR(INDIRECT("'update Helper'!E"&amp;Q915)="",F915&lt;&gt;0,F916&lt;&gt;0),IF(IFERROR((F915/F916),"")="","",(F915/F916)),INDIRECT("'update Helper'!E"&amp;Q915)/100)</f>
        <v/>
      </c>
      <c r="H915" s="621"/>
      <c r="I915" s="623"/>
      <c r="J915" s="625"/>
      <c r="K915" s="201">
        <f>IF(AND(EXACT(C915,C913),C913&lt;&gt;0),K913+1,0)</f>
        <v>147</v>
      </c>
      <c r="L915" s="201" t="str">
        <f t="shared" ref="L915" si="1091">IF(C915&lt;&gt;"",C915&amp;"-"&amp;K915,"")</f>
        <v/>
      </c>
      <c r="M915" s="201" t="str">
        <f t="array" ref="M915">IFERROR(IF(INDEX('Disaggregation Records'!$E$155:$E$385,MATCH(RIGHT(L915,255),RIGHT('Disaggregation Records'!$D$155:$D$385,255),0))="","",INDEX('Disaggregation Records'!$E$155:$E$385,MATCH(RIGHT(L915,255),RIGHT('Disaggregation Records'!$D$155:$D$385,255),0))),"")</f>
        <v/>
      </c>
      <c r="N915" s="201" t="str">
        <f t="array" ref="N915">IFERROR(IF(INDEX('Disaggregation Records'!$F$155:$F$385,MATCH(RIGHT(L915,255),RIGHT('Disaggregation Records'!$D$155:$D$385,255),0))="","",INDEX('Disaggregation Records'!$F$155:$F$385,MATCH(RIGHT(L915,255),RIGHT('Disaggregation Records'!$D$155:$D$385,255),0))),"")</f>
        <v/>
      </c>
      <c r="O915" s="201" t="str">
        <f t="array" ref="O915">IFERROR(IF(INDEX('Disaggregation Records'!$H$155:$H$385,MATCH(RIGHT(L915,255),RIGHT('Disaggregation Records'!$D$155:$D$385,255),0))="","",INDEX('Disaggregation Records'!$H$155:$H$385,MATCH(RIGHT(L915,255),RIGHT('Disaggregation Records'!$D$155:$D$385,255),0))),"")</f>
        <v/>
      </c>
      <c r="P915" s="253"/>
      <c r="Q915" s="253">
        <f t="shared" ref="Q915" si="1092">Q913+1</f>
        <v>1852</v>
      </c>
    </row>
    <row r="916" spans="1:17" ht="20.149999999999999" customHeight="1" x14ac:dyDescent="0.35">
      <c r="B916" s="614"/>
      <c r="C916" s="616"/>
      <c r="D916" s="618"/>
      <c r="E916" s="618"/>
      <c r="F916" s="307"/>
      <c r="G916" s="620"/>
      <c r="H916" s="622"/>
      <c r="I916" s="624"/>
      <c r="J916" s="626"/>
      <c r="K916" s="253"/>
      <c r="L916" s="201"/>
      <c r="M916" s="253"/>
      <c r="N916" s="201"/>
      <c r="O916" s="201"/>
      <c r="P916" s="253"/>
      <c r="Q916" s="253"/>
    </row>
    <row r="917" spans="1:17" ht="20.149999999999999" customHeight="1" x14ac:dyDescent="0.35">
      <c r="A917" s="201" t="str">
        <f t="shared" ca="1" si="1055"/>
        <v>a1655000001juHeAAI</v>
      </c>
      <c r="B917" s="613">
        <v>8</v>
      </c>
      <c r="C917" s="615" t="str">
        <f>IFERROR(VLOOKUP(B917,'Coverage Indicators - Section D'!$A$9:$AP$70,42,FALSE),"")</f>
        <v/>
      </c>
      <c r="D917" s="617" t="str">
        <f>M917</f>
        <v/>
      </c>
      <c r="E917" s="617" t="str">
        <f>N917</f>
        <v/>
      </c>
      <c r="F917" s="396"/>
      <c r="G917" s="619" t="str">
        <f ca="1">IF(OR(INDIRECT("'update Helper'!E"&amp;Q917)="",F917&lt;&gt;0,F918&lt;&gt;0),IF(IFERROR((F917/F918),"")="","",(F917/F918)),INDIRECT("'update Helper'!E"&amp;Q917)/100)</f>
        <v/>
      </c>
      <c r="H917" s="621"/>
      <c r="I917" s="623"/>
      <c r="J917" s="625"/>
      <c r="K917" s="201">
        <f>IF(AND(EXACT(C917,C915),C915&lt;&gt;0),K915+1,0)</f>
        <v>148</v>
      </c>
      <c r="L917" s="201" t="str">
        <f t="shared" ref="L917" si="1093">IF(C917&lt;&gt;"",C917&amp;"-"&amp;K917,"")</f>
        <v/>
      </c>
      <c r="M917" s="201" t="str">
        <f t="array" ref="M917">IFERROR(IF(INDEX('Disaggregation Records'!$E$155:$E$385,MATCH(RIGHT(L917,255),RIGHT('Disaggregation Records'!$D$155:$D$385,255),0))="","",INDEX('Disaggregation Records'!$E$155:$E$385,MATCH(RIGHT(L917,255),RIGHT('Disaggregation Records'!$D$155:$D$385,255),0))),"")</f>
        <v/>
      </c>
      <c r="N917" s="201" t="str">
        <f t="array" ref="N917">IFERROR(IF(INDEX('Disaggregation Records'!$F$155:$F$385,MATCH(RIGHT(L917,255),RIGHT('Disaggregation Records'!$D$155:$D$385,255),0))="","",INDEX('Disaggregation Records'!$F$155:$F$385,MATCH(RIGHT(L917,255),RIGHT('Disaggregation Records'!$D$155:$D$385,255),0))),"")</f>
        <v/>
      </c>
      <c r="O917" s="201" t="str">
        <f t="array" ref="O917">IFERROR(IF(INDEX('Disaggregation Records'!$H$155:$H$385,MATCH(RIGHT(L917,255),RIGHT('Disaggregation Records'!$D$155:$D$385,255),0))="","",INDEX('Disaggregation Records'!$H$155:$H$385,MATCH(RIGHT(L917,255),RIGHT('Disaggregation Records'!$D$155:$D$385,255),0))),"")</f>
        <v/>
      </c>
      <c r="P917" s="253"/>
      <c r="Q917" s="253">
        <f t="shared" ref="Q917" si="1094">Q915+1</f>
        <v>1853</v>
      </c>
    </row>
    <row r="918" spans="1:17" ht="20.149999999999999" customHeight="1" x14ac:dyDescent="0.35">
      <c r="A918" s="201"/>
      <c r="B918" s="614"/>
      <c r="C918" s="616"/>
      <c r="D918" s="618"/>
      <c r="E918" s="618"/>
      <c r="F918" s="307"/>
      <c r="G918" s="620"/>
      <c r="H918" s="622"/>
      <c r="I918" s="624"/>
      <c r="J918" s="626"/>
      <c r="K918" s="253"/>
      <c r="L918" s="201"/>
      <c r="M918" s="253"/>
      <c r="N918" s="201"/>
      <c r="O918" s="201"/>
      <c r="P918" s="253"/>
      <c r="Q918" s="253"/>
    </row>
    <row r="919" spans="1:17" ht="20.149999999999999" customHeight="1" x14ac:dyDescent="0.35">
      <c r="A919" s="201" t="str">
        <f t="shared" ca="1" si="1058"/>
        <v>a1655000001juHfAAI</v>
      </c>
      <c r="B919" s="613">
        <v>8</v>
      </c>
      <c r="C919" s="615" t="str">
        <f>IFERROR(VLOOKUP(B919,'Coverage Indicators - Section D'!$A$9:$AP$70,42,FALSE),"")</f>
        <v/>
      </c>
      <c r="D919" s="617" t="str">
        <f>M919</f>
        <v/>
      </c>
      <c r="E919" s="617" t="str">
        <f>N919</f>
        <v/>
      </c>
      <c r="F919" s="396"/>
      <c r="G919" s="619" t="str">
        <f ca="1">IF(OR(INDIRECT("'update Helper'!E"&amp;Q919)="",F919&lt;&gt;0,F920&lt;&gt;0),IF(IFERROR((F919/F920),"")="","",(F919/F920)),INDIRECT("'update Helper'!E"&amp;Q919)/100)</f>
        <v/>
      </c>
      <c r="H919" s="621"/>
      <c r="I919" s="623"/>
      <c r="J919" s="625"/>
      <c r="K919" s="201">
        <f>IF(AND(EXACT(C919,C917),C917&lt;&gt;0),K917+1,0)</f>
        <v>149</v>
      </c>
      <c r="L919" s="201" t="str">
        <f t="shared" ref="L919" si="1095">IF(C919&lt;&gt;"",C919&amp;"-"&amp;K919,"")</f>
        <v/>
      </c>
      <c r="M919" s="201" t="str">
        <f t="array" ref="M919">IFERROR(IF(INDEX('Disaggregation Records'!$E$155:$E$385,MATCH(RIGHT(L919,255),RIGHT('Disaggregation Records'!$D$155:$D$385,255),0))="","",INDEX('Disaggregation Records'!$E$155:$E$385,MATCH(RIGHT(L919,255),RIGHT('Disaggregation Records'!$D$155:$D$385,255),0))),"")</f>
        <v/>
      </c>
      <c r="N919" s="201" t="str">
        <f t="array" ref="N919">IFERROR(IF(INDEX('Disaggregation Records'!$F$155:$F$385,MATCH(RIGHT(L919,255),RIGHT('Disaggregation Records'!$D$155:$D$385,255),0))="","",INDEX('Disaggregation Records'!$F$155:$F$385,MATCH(RIGHT(L919,255),RIGHT('Disaggregation Records'!$D$155:$D$385,255),0))),"")</f>
        <v/>
      </c>
      <c r="O919" s="201" t="str">
        <f t="array" ref="O919">IFERROR(IF(INDEX('Disaggregation Records'!$H$155:$H$385,MATCH(RIGHT(L919,255),RIGHT('Disaggregation Records'!$D$155:$D$385,255),0))="","",INDEX('Disaggregation Records'!$H$155:$H$385,MATCH(RIGHT(L919,255),RIGHT('Disaggregation Records'!$D$155:$D$385,255),0))),"")</f>
        <v/>
      </c>
      <c r="P919" s="253"/>
      <c r="Q919" s="253">
        <f t="shared" ref="Q919" si="1096">Q917+1</f>
        <v>1854</v>
      </c>
    </row>
    <row r="920" spans="1:17" ht="20.149999999999999" customHeight="1" x14ac:dyDescent="0.35">
      <c r="B920" s="614"/>
      <c r="C920" s="616"/>
      <c r="D920" s="618"/>
      <c r="E920" s="618"/>
      <c r="F920" s="307"/>
      <c r="G920" s="620"/>
      <c r="H920" s="622"/>
      <c r="I920" s="624"/>
      <c r="J920" s="626"/>
      <c r="K920" s="253"/>
      <c r="L920" s="201"/>
      <c r="M920" s="253"/>
      <c r="N920" s="201"/>
      <c r="O920" s="201"/>
      <c r="P920" s="253"/>
      <c r="Q920" s="253"/>
    </row>
    <row r="921" spans="1:17" ht="20.149999999999999" customHeight="1" x14ac:dyDescent="0.35">
      <c r="A921" s="201" t="str">
        <f t="shared" ca="1" si="1055"/>
        <v>a1655000001juHgAAI</v>
      </c>
      <c r="B921" s="613">
        <v>8</v>
      </c>
      <c r="C921" s="615" t="str">
        <f>IFERROR(VLOOKUP(B921,'Coverage Indicators - Section D'!$A$9:$AP$70,42,FALSE),"")</f>
        <v/>
      </c>
      <c r="D921" s="617" t="str">
        <f>M921</f>
        <v/>
      </c>
      <c r="E921" s="617" t="str">
        <f>N921</f>
        <v/>
      </c>
      <c r="F921" s="396"/>
      <c r="G921" s="619" t="str">
        <f ca="1">IF(OR(INDIRECT("'update Helper'!E"&amp;Q921)="",F921&lt;&gt;0,F922&lt;&gt;0),IF(IFERROR((F921/F922),"")="","",(F921/F922)),INDIRECT("'update Helper'!E"&amp;Q921)/100)</f>
        <v/>
      </c>
      <c r="H921" s="621"/>
      <c r="I921" s="623"/>
      <c r="J921" s="625"/>
      <c r="K921" s="201">
        <f>IF(AND(EXACT(C921,C919),C919&lt;&gt;0),K919+1,0)</f>
        <v>150</v>
      </c>
      <c r="L921" s="201" t="str">
        <f t="shared" ref="L921" si="1097">IF(C921&lt;&gt;"",C921&amp;"-"&amp;K921,"")</f>
        <v/>
      </c>
      <c r="M921" s="201" t="str">
        <f t="array" ref="M921">IFERROR(IF(INDEX('Disaggregation Records'!$E$155:$E$385,MATCH(RIGHT(L921,255),RIGHT('Disaggregation Records'!$D$155:$D$385,255),0))="","",INDEX('Disaggregation Records'!$E$155:$E$385,MATCH(RIGHT(L921,255),RIGHT('Disaggregation Records'!$D$155:$D$385,255),0))),"")</f>
        <v/>
      </c>
      <c r="N921" s="201" t="str">
        <f t="array" ref="N921">IFERROR(IF(INDEX('Disaggregation Records'!$F$155:$F$385,MATCH(RIGHT(L921,255),RIGHT('Disaggregation Records'!$D$155:$D$385,255),0))="","",INDEX('Disaggregation Records'!$F$155:$F$385,MATCH(RIGHT(L921,255),RIGHT('Disaggregation Records'!$D$155:$D$385,255),0))),"")</f>
        <v/>
      </c>
      <c r="O921" s="201" t="str">
        <f t="array" ref="O921">IFERROR(IF(INDEX('Disaggregation Records'!$H$155:$H$385,MATCH(RIGHT(L921,255),RIGHT('Disaggregation Records'!$D$155:$D$385,255),0))="","",INDEX('Disaggregation Records'!$H$155:$H$385,MATCH(RIGHT(L921,255),RIGHT('Disaggregation Records'!$D$155:$D$385,255),0))),"")</f>
        <v/>
      </c>
      <c r="P921" s="201"/>
      <c r="Q921" s="253">
        <f t="shared" ref="Q921" si="1098">Q919+1</f>
        <v>1855</v>
      </c>
    </row>
    <row r="922" spans="1:17" ht="20.149999999999999" customHeight="1" x14ac:dyDescent="0.35">
      <c r="A922" s="201"/>
      <c r="B922" s="614"/>
      <c r="C922" s="616"/>
      <c r="D922" s="618"/>
      <c r="E922" s="618"/>
      <c r="F922" s="307"/>
      <c r="G922" s="620"/>
      <c r="H922" s="622"/>
      <c r="I922" s="624"/>
      <c r="J922" s="626"/>
      <c r="K922" s="201"/>
      <c r="L922" s="201"/>
      <c r="M922" s="201"/>
      <c r="N922" s="201"/>
      <c r="O922" s="201"/>
      <c r="P922" s="201"/>
      <c r="Q922" s="253"/>
    </row>
    <row r="923" spans="1:17" ht="20.149999999999999" customHeight="1" x14ac:dyDescent="0.35">
      <c r="A923" s="201" t="str">
        <f t="shared" ca="1" si="1058"/>
        <v>a1655000001juHhAAI</v>
      </c>
      <c r="B923" s="613">
        <v>8</v>
      </c>
      <c r="C923" s="615" t="str">
        <f>IFERROR(VLOOKUP(B923,'Coverage Indicators - Section D'!$A$9:$AP$70,42,FALSE),"")</f>
        <v/>
      </c>
      <c r="D923" s="617" t="str">
        <f>M923</f>
        <v/>
      </c>
      <c r="E923" s="617" t="str">
        <f>N923</f>
        <v/>
      </c>
      <c r="F923" s="396"/>
      <c r="G923" s="619" t="str">
        <f ca="1">IF(OR(INDIRECT("'update Helper'!E"&amp;Q923)="",F923&lt;&gt;0,F924&lt;&gt;0),IF(IFERROR((F923/F924),"")="","",(F923/F924)),INDIRECT("'update Helper'!E"&amp;Q923)/100)</f>
        <v/>
      </c>
      <c r="H923" s="621"/>
      <c r="I923" s="623"/>
      <c r="J923" s="625"/>
      <c r="K923" s="201">
        <f>IF(AND(EXACT(C923,C921),C921&lt;&gt;0),K921+1,0)</f>
        <v>151</v>
      </c>
      <c r="L923" s="201" t="str">
        <f t="shared" ref="L923" si="1099">IF(C923&lt;&gt;"",C923&amp;"-"&amp;K923,"")</f>
        <v/>
      </c>
      <c r="M923" s="201" t="str">
        <f t="array" ref="M923">IFERROR(IF(INDEX('Disaggregation Records'!$E$155:$E$385,MATCH(RIGHT(L923,255),RIGHT('Disaggregation Records'!$D$155:$D$385,255),0))="","",INDEX('Disaggregation Records'!$E$155:$E$385,MATCH(RIGHT(L923,255),RIGHT('Disaggregation Records'!$D$155:$D$385,255),0))),"")</f>
        <v/>
      </c>
      <c r="N923" s="201" t="str">
        <f t="array" ref="N923">IFERROR(IF(INDEX('Disaggregation Records'!$F$155:$F$385,MATCH(RIGHT(L923,255),RIGHT('Disaggregation Records'!$D$155:$D$385,255),0))="","",INDEX('Disaggregation Records'!$F$155:$F$385,MATCH(RIGHT(L923,255),RIGHT('Disaggregation Records'!$D$155:$D$385,255),0))),"")</f>
        <v/>
      </c>
      <c r="O923" s="201" t="str">
        <f t="array" ref="O923">IFERROR(IF(INDEX('Disaggregation Records'!$H$155:$H$385,MATCH(RIGHT(L923,255),RIGHT('Disaggregation Records'!$D$155:$D$385,255),0))="","",INDEX('Disaggregation Records'!$H$155:$H$385,MATCH(RIGHT(L923,255),RIGHT('Disaggregation Records'!$D$155:$D$385,255),0))),"")</f>
        <v/>
      </c>
      <c r="P923" s="201"/>
      <c r="Q923" s="253">
        <f t="shared" ref="Q923" si="1100">Q921+1</f>
        <v>1856</v>
      </c>
    </row>
    <row r="924" spans="1:17" ht="20.149999999999999" customHeight="1" x14ac:dyDescent="0.35">
      <c r="B924" s="614"/>
      <c r="C924" s="616"/>
      <c r="D924" s="618"/>
      <c r="E924" s="618"/>
      <c r="F924" s="307"/>
      <c r="G924" s="620"/>
      <c r="H924" s="622"/>
      <c r="I924" s="624"/>
      <c r="J924" s="626"/>
      <c r="K924" s="201"/>
      <c r="L924" s="201"/>
      <c r="M924" s="201"/>
      <c r="N924" s="201"/>
      <c r="O924" s="201"/>
      <c r="P924" s="201"/>
      <c r="Q924" s="253"/>
    </row>
    <row r="925" spans="1:17" ht="20.149999999999999" customHeight="1" x14ac:dyDescent="0.35">
      <c r="A925" s="201" t="str">
        <f t="shared" ca="1" si="1055"/>
        <v>a1655000001juHiAAI</v>
      </c>
      <c r="B925" s="613">
        <v>8</v>
      </c>
      <c r="C925" s="615" t="str">
        <f>IFERROR(VLOOKUP(B925,'Coverage Indicators - Section D'!$A$9:$AP$70,42,FALSE),"")</f>
        <v/>
      </c>
      <c r="D925" s="617" t="str">
        <f>M925</f>
        <v/>
      </c>
      <c r="E925" s="617" t="str">
        <f>N925</f>
        <v/>
      </c>
      <c r="F925" s="396"/>
      <c r="G925" s="619" t="str">
        <f ca="1">IF(OR(INDIRECT("'update Helper'!E"&amp;Q925)="",F925&lt;&gt;0,F926&lt;&gt;0),IF(IFERROR((F925/F926),"")="","",(F925/F926)),INDIRECT("'update Helper'!E"&amp;Q925)/100)</f>
        <v/>
      </c>
      <c r="H925" s="621"/>
      <c r="I925" s="623"/>
      <c r="J925" s="625"/>
      <c r="K925" s="201">
        <f>IF(AND(EXACT(C925,C923),C923&lt;&gt;0),K923+1,0)</f>
        <v>152</v>
      </c>
      <c r="L925" s="201" t="str">
        <f t="shared" ref="L925" si="1101">IF(C925&lt;&gt;"",C925&amp;"-"&amp;K925,"")</f>
        <v/>
      </c>
      <c r="M925" s="201" t="str">
        <f t="array" ref="M925">IFERROR(IF(INDEX('Disaggregation Records'!$E$155:$E$385,MATCH(RIGHT(L925,255),RIGHT('Disaggregation Records'!$D$155:$D$385,255),0))="","",INDEX('Disaggregation Records'!$E$155:$E$385,MATCH(RIGHT(L925,255),RIGHT('Disaggregation Records'!$D$155:$D$385,255),0))),"")</f>
        <v/>
      </c>
      <c r="N925" s="201" t="str">
        <f t="array" ref="N925">IFERROR(IF(INDEX('Disaggregation Records'!$F$155:$F$385,MATCH(RIGHT(L925,255),RIGHT('Disaggregation Records'!$D$155:$D$385,255),0))="","",INDEX('Disaggregation Records'!$F$155:$F$385,MATCH(RIGHT(L925,255),RIGHT('Disaggregation Records'!$D$155:$D$385,255),0))),"")</f>
        <v/>
      </c>
      <c r="O925" s="201" t="str">
        <f t="array" ref="O925">IFERROR(IF(INDEX('Disaggregation Records'!$H$155:$H$385,MATCH(RIGHT(L925,255),RIGHT('Disaggregation Records'!$D$155:$D$385,255),0))="","",INDEX('Disaggregation Records'!$H$155:$H$385,MATCH(RIGHT(L925,255),RIGHT('Disaggregation Records'!$D$155:$D$385,255),0))),"")</f>
        <v/>
      </c>
      <c r="P925" s="253"/>
      <c r="Q925" s="253">
        <f t="shared" ref="Q925" si="1102">Q923+1</f>
        <v>1857</v>
      </c>
    </row>
    <row r="926" spans="1:17" ht="20.149999999999999" customHeight="1" x14ac:dyDescent="0.35">
      <c r="A926" s="201"/>
      <c r="B926" s="614"/>
      <c r="C926" s="616"/>
      <c r="D926" s="618"/>
      <c r="E926" s="618"/>
      <c r="F926" s="307"/>
      <c r="G926" s="620"/>
      <c r="H926" s="622"/>
      <c r="I926" s="624"/>
      <c r="J926" s="626"/>
      <c r="K926" s="253"/>
      <c r="L926" s="201"/>
      <c r="M926" s="253"/>
      <c r="N926" s="201"/>
      <c r="O926" s="201"/>
      <c r="P926" s="253"/>
      <c r="Q926" s="253"/>
    </row>
    <row r="927" spans="1:17" ht="20.149999999999999" customHeight="1" x14ac:dyDescent="0.35">
      <c r="A927" s="201" t="str">
        <f t="shared" ca="1" si="1058"/>
        <v>a1655000001juHjAAI</v>
      </c>
      <c r="B927" s="613">
        <v>8</v>
      </c>
      <c r="C927" s="615" t="str">
        <f>IFERROR(VLOOKUP(B927,'Coverage Indicators - Section D'!$A$9:$AP$70,42,FALSE),"")</f>
        <v/>
      </c>
      <c r="D927" s="617" t="str">
        <f>M927</f>
        <v/>
      </c>
      <c r="E927" s="617" t="str">
        <f>N927</f>
        <v/>
      </c>
      <c r="F927" s="396"/>
      <c r="G927" s="619" t="str">
        <f ca="1">IF(OR(INDIRECT("'update Helper'!E"&amp;Q927)="",F927&lt;&gt;0,F928&lt;&gt;0),IF(IFERROR((F927/F928),"")="","",(F927/F928)),INDIRECT("'update Helper'!E"&amp;Q927)/100)</f>
        <v/>
      </c>
      <c r="H927" s="621"/>
      <c r="I927" s="623"/>
      <c r="J927" s="625"/>
      <c r="K927" s="201">
        <f>IF(AND(EXACT(C927,C925),C925&lt;&gt;0),K925+1,0)</f>
        <v>153</v>
      </c>
      <c r="L927" s="201" t="str">
        <f t="shared" ref="L927" si="1103">IF(C927&lt;&gt;"",C927&amp;"-"&amp;K927,"")</f>
        <v/>
      </c>
      <c r="M927" s="201" t="str">
        <f t="array" ref="M927">IFERROR(IF(INDEX('Disaggregation Records'!$E$155:$E$385,MATCH(RIGHT(L927,255),RIGHT('Disaggregation Records'!$D$155:$D$385,255),0))="","",INDEX('Disaggregation Records'!$E$155:$E$385,MATCH(RIGHT(L927,255),RIGHT('Disaggregation Records'!$D$155:$D$385,255),0))),"")</f>
        <v/>
      </c>
      <c r="N927" s="201" t="str">
        <f t="array" ref="N927">IFERROR(IF(INDEX('Disaggregation Records'!$F$155:$F$385,MATCH(RIGHT(L927,255),RIGHT('Disaggregation Records'!$D$155:$D$385,255),0))="","",INDEX('Disaggregation Records'!$F$155:$F$385,MATCH(RIGHT(L927,255),RIGHT('Disaggregation Records'!$D$155:$D$385,255),0))),"")</f>
        <v/>
      </c>
      <c r="O927" s="201" t="str">
        <f t="array" ref="O927">IFERROR(IF(INDEX('Disaggregation Records'!$H$155:$H$385,MATCH(RIGHT(L927,255),RIGHT('Disaggregation Records'!$D$155:$D$385,255),0))="","",INDEX('Disaggregation Records'!$H$155:$H$385,MATCH(RIGHT(L927,255),RIGHT('Disaggregation Records'!$D$155:$D$385,255),0))),"")</f>
        <v/>
      </c>
      <c r="P927" s="253"/>
      <c r="Q927" s="253">
        <f t="shared" ref="Q927" si="1104">Q925+1</f>
        <v>1858</v>
      </c>
    </row>
    <row r="928" spans="1:17" ht="20.149999999999999" customHeight="1" x14ac:dyDescent="0.35">
      <c r="B928" s="614"/>
      <c r="C928" s="616"/>
      <c r="D928" s="618"/>
      <c r="E928" s="618"/>
      <c r="F928" s="307"/>
      <c r="G928" s="620"/>
      <c r="H928" s="622"/>
      <c r="I928" s="624"/>
      <c r="J928" s="626"/>
      <c r="K928" s="253"/>
      <c r="L928" s="201"/>
      <c r="M928" s="253"/>
      <c r="N928" s="201"/>
      <c r="O928" s="201"/>
      <c r="P928" s="253"/>
      <c r="Q928" s="253"/>
    </row>
    <row r="929" spans="1:17" ht="20.149999999999999" customHeight="1" x14ac:dyDescent="0.35">
      <c r="A929" s="201" t="str">
        <f t="shared" ca="1" si="1055"/>
        <v>a1655000001juHkAAI</v>
      </c>
      <c r="B929" s="613">
        <v>8</v>
      </c>
      <c r="C929" s="615" t="str">
        <f>IFERROR(VLOOKUP(B929,'Coverage Indicators - Section D'!$A$9:$AP$70,42,FALSE),"")</f>
        <v/>
      </c>
      <c r="D929" s="617" t="str">
        <f>M929</f>
        <v/>
      </c>
      <c r="E929" s="617" t="str">
        <f>N929</f>
        <v/>
      </c>
      <c r="F929" s="396"/>
      <c r="G929" s="619" t="str">
        <f ca="1">IF(OR(INDIRECT("'update Helper'!E"&amp;Q929)="",F929&lt;&gt;0,F930&lt;&gt;0),IF(IFERROR((F929/F930),"")="","",(F929/F930)),INDIRECT("'update Helper'!E"&amp;Q929)/100)</f>
        <v/>
      </c>
      <c r="H929" s="621"/>
      <c r="I929" s="623"/>
      <c r="J929" s="625"/>
      <c r="K929" s="201">
        <f>IF(AND(EXACT(C929,C927),C927&lt;&gt;0),K927+1,0)</f>
        <v>154</v>
      </c>
      <c r="L929" s="201" t="str">
        <f t="shared" ref="L929" si="1105">IF(C929&lt;&gt;"",C929&amp;"-"&amp;K929,"")</f>
        <v/>
      </c>
      <c r="M929" s="201" t="str">
        <f t="array" ref="M929">IFERROR(IF(INDEX('Disaggregation Records'!$E$155:$E$385,MATCH(RIGHT(L929,255),RIGHT('Disaggregation Records'!$D$155:$D$385,255),0))="","",INDEX('Disaggregation Records'!$E$155:$E$385,MATCH(RIGHT(L929,255),RIGHT('Disaggregation Records'!$D$155:$D$385,255),0))),"")</f>
        <v/>
      </c>
      <c r="N929" s="201" t="str">
        <f t="array" ref="N929">IFERROR(IF(INDEX('Disaggregation Records'!$F$155:$F$385,MATCH(RIGHT(L929,255),RIGHT('Disaggregation Records'!$D$155:$D$385,255),0))="","",INDEX('Disaggregation Records'!$F$155:$F$385,MATCH(RIGHT(L929,255),RIGHT('Disaggregation Records'!$D$155:$D$385,255),0))),"")</f>
        <v/>
      </c>
      <c r="O929" s="201" t="str">
        <f t="array" ref="O929">IFERROR(IF(INDEX('Disaggregation Records'!$H$155:$H$385,MATCH(RIGHT(L929,255),RIGHT('Disaggregation Records'!$D$155:$D$385,255),0))="","",INDEX('Disaggregation Records'!$H$155:$H$385,MATCH(RIGHT(L929,255),RIGHT('Disaggregation Records'!$D$155:$D$385,255),0))),"")</f>
        <v/>
      </c>
      <c r="P929" s="253"/>
      <c r="Q929" s="253">
        <f t="shared" ref="Q929" si="1106">Q927+1</f>
        <v>1859</v>
      </c>
    </row>
    <row r="930" spans="1:17" ht="20.149999999999999" customHeight="1" x14ac:dyDescent="0.35">
      <c r="A930" s="201"/>
      <c r="B930" s="614"/>
      <c r="C930" s="616"/>
      <c r="D930" s="618"/>
      <c r="E930" s="618"/>
      <c r="F930" s="307"/>
      <c r="G930" s="620"/>
      <c r="H930" s="622"/>
      <c r="I930" s="624"/>
      <c r="J930" s="626"/>
      <c r="K930" s="253"/>
      <c r="L930" s="201"/>
      <c r="M930" s="253"/>
      <c r="N930" s="201"/>
      <c r="O930" s="201"/>
      <c r="P930" s="253"/>
      <c r="Q930" s="253"/>
    </row>
    <row r="931" spans="1:17" ht="20.149999999999999" customHeight="1" x14ac:dyDescent="0.35">
      <c r="A931" s="201" t="str">
        <f t="shared" ca="1" si="1058"/>
        <v>a1655000001juHlAAI</v>
      </c>
      <c r="B931" s="613">
        <v>8</v>
      </c>
      <c r="C931" s="615" t="str">
        <f>IFERROR(VLOOKUP(B931,'Coverage Indicators - Section D'!$A$9:$AP$70,42,FALSE),"")</f>
        <v/>
      </c>
      <c r="D931" s="617" t="str">
        <f>M931</f>
        <v/>
      </c>
      <c r="E931" s="617" t="str">
        <f>N931</f>
        <v/>
      </c>
      <c r="F931" s="396"/>
      <c r="G931" s="619" t="str">
        <f ca="1">IF(OR(INDIRECT("'update Helper'!E"&amp;Q931)="",F931&lt;&gt;0,F932&lt;&gt;0),IF(IFERROR((F931/F932),"")="","",(F931/F932)),INDIRECT("'update Helper'!E"&amp;Q931)/100)</f>
        <v/>
      </c>
      <c r="H931" s="621"/>
      <c r="I931" s="623"/>
      <c r="J931" s="625"/>
      <c r="K931" s="201">
        <f>IF(AND(EXACT(C931,C929),C929&lt;&gt;0),K929+1,0)</f>
        <v>155</v>
      </c>
      <c r="L931" s="201" t="str">
        <f t="shared" ref="L931" si="1107">IF(C931&lt;&gt;"",C931&amp;"-"&amp;K931,"")</f>
        <v/>
      </c>
      <c r="M931" s="201" t="str">
        <f t="array" ref="M931">IFERROR(IF(INDEX('Disaggregation Records'!$E$155:$E$385,MATCH(RIGHT(L931,255),RIGHT('Disaggregation Records'!$D$155:$D$385,255),0))="","",INDEX('Disaggregation Records'!$E$155:$E$385,MATCH(RIGHT(L931,255),RIGHT('Disaggregation Records'!$D$155:$D$385,255),0))),"")</f>
        <v/>
      </c>
      <c r="N931" s="201" t="str">
        <f t="array" ref="N931">IFERROR(IF(INDEX('Disaggregation Records'!$F$155:$F$385,MATCH(RIGHT(L931,255),RIGHT('Disaggregation Records'!$D$155:$D$385,255),0))="","",INDEX('Disaggregation Records'!$F$155:$F$385,MATCH(RIGHT(L931,255),RIGHT('Disaggregation Records'!$D$155:$D$385,255),0))),"")</f>
        <v/>
      </c>
      <c r="O931" s="201" t="str">
        <f t="array" ref="O931">IFERROR(IF(INDEX('Disaggregation Records'!$H$155:$H$385,MATCH(RIGHT(L931,255),RIGHT('Disaggregation Records'!$D$155:$D$385,255),0))="","",INDEX('Disaggregation Records'!$H$155:$H$385,MATCH(RIGHT(L931,255),RIGHT('Disaggregation Records'!$D$155:$D$385,255),0))),"")</f>
        <v/>
      </c>
      <c r="P931" s="201"/>
      <c r="Q931" s="253">
        <f t="shared" ref="Q931" si="1108">Q929+1</f>
        <v>1860</v>
      </c>
    </row>
    <row r="932" spans="1:17" ht="20.149999999999999" customHeight="1" x14ac:dyDescent="0.35">
      <c r="B932" s="614"/>
      <c r="C932" s="616"/>
      <c r="D932" s="618"/>
      <c r="E932" s="618"/>
      <c r="F932" s="307"/>
      <c r="G932" s="620"/>
      <c r="H932" s="622"/>
      <c r="I932" s="624"/>
      <c r="J932" s="626"/>
      <c r="K932" s="201"/>
      <c r="L932" s="201"/>
      <c r="M932" s="201"/>
      <c r="N932" s="201"/>
      <c r="O932" s="201"/>
      <c r="P932" s="201"/>
      <c r="Q932" s="253"/>
    </row>
    <row r="933" spans="1:17" ht="20.149999999999999" customHeight="1" x14ac:dyDescent="0.35">
      <c r="A933" s="201" t="str">
        <f t="shared" ca="1" si="1055"/>
        <v>a1655000001juHmAAI</v>
      </c>
      <c r="B933" s="613">
        <v>8</v>
      </c>
      <c r="C933" s="615" t="str">
        <f>IFERROR(VLOOKUP(B933,'Coverage Indicators - Section D'!$A$9:$AP$70,42,FALSE),"")</f>
        <v/>
      </c>
      <c r="D933" s="617" t="str">
        <f>M933</f>
        <v/>
      </c>
      <c r="E933" s="617" t="str">
        <f>N933</f>
        <v/>
      </c>
      <c r="F933" s="396"/>
      <c r="G933" s="619" t="str">
        <f ca="1">IF(OR(INDIRECT("'update Helper'!E"&amp;Q933)="",F933&lt;&gt;0,F934&lt;&gt;0),IF(IFERROR((F933/F934),"")="","",(F933/F934)),INDIRECT("'update Helper'!E"&amp;Q933)/100)</f>
        <v/>
      </c>
      <c r="H933" s="621"/>
      <c r="I933" s="623"/>
      <c r="J933" s="625"/>
      <c r="K933" s="201">
        <f>IF(AND(EXACT(C933,C931),C931&lt;&gt;0),K931+1,0)</f>
        <v>156</v>
      </c>
      <c r="L933" s="201" t="str">
        <f t="shared" ref="L933" si="1109">IF(C933&lt;&gt;"",C933&amp;"-"&amp;K933,"")</f>
        <v/>
      </c>
      <c r="M933" s="201" t="str">
        <f t="array" ref="M933">IFERROR(IF(INDEX('Disaggregation Records'!$E$155:$E$385,MATCH(RIGHT(L933,255),RIGHT('Disaggregation Records'!$D$155:$D$385,255),0))="","",INDEX('Disaggregation Records'!$E$155:$E$385,MATCH(RIGHT(L933,255),RIGHT('Disaggregation Records'!$D$155:$D$385,255),0))),"")</f>
        <v/>
      </c>
      <c r="N933" s="201" t="str">
        <f t="array" ref="N933">IFERROR(IF(INDEX('Disaggregation Records'!$F$155:$F$385,MATCH(RIGHT(L933,255),RIGHT('Disaggregation Records'!$D$155:$D$385,255),0))="","",INDEX('Disaggregation Records'!$F$155:$F$385,MATCH(RIGHT(L933,255),RIGHT('Disaggregation Records'!$D$155:$D$385,255),0))),"")</f>
        <v/>
      </c>
      <c r="O933" s="201" t="str">
        <f t="array" ref="O933">IFERROR(IF(INDEX('Disaggregation Records'!$H$155:$H$385,MATCH(RIGHT(L933,255),RIGHT('Disaggregation Records'!$D$155:$D$385,255),0))="","",INDEX('Disaggregation Records'!$H$155:$H$385,MATCH(RIGHT(L933,255),RIGHT('Disaggregation Records'!$D$155:$D$385,255),0))),"")</f>
        <v/>
      </c>
      <c r="P933" s="201"/>
      <c r="Q933" s="253">
        <f t="shared" ref="Q933" si="1110">Q931+1</f>
        <v>1861</v>
      </c>
    </row>
    <row r="934" spans="1:17" ht="20.149999999999999" customHeight="1" x14ac:dyDescent="0.35">
      <c r="A934" s="201"/>
      <c r="B934" s="614"/>
      <c r="C934" s="616"/>
      <c r="D934" s="618"/>
      <c r="E934" s="618"/>
      <c r="F934" s="307"/>
      <c r="G934" s="620"/>
      <c r="H934" s="622"/>
      <c r="I934" s="624"/>
      <c r="J934" s="626"/>
      <c r="K934" s="201"/>
      <c r="L934" s="201"/>
      <c r="M934" s="201"/>
      <c r="N934" s="201"/>
      <c r="O934" s="201"/>
      <c r="P934" s="201"/>
      <c r="Q934" s="253"/>
    </row>
    <row r="935" spans="1:17" ht="20.149999999999999" customHeight="1" x14ac:dyDescent="0.35">
      <c r="A935" s="201" t="str">
        <f t="shared" ca="1" si="1058"/>
        <v>a1655000001juHnAAI</v>
      </c>
      <c r="B935" s="613">
        <v>8</v>
      </c>
      <c r="C935" s="615" t="str">
        <f>IFERROR(VLOOKUP(B935,'Coverage Indicators - Section D'!$A$9:$AP$70,42,FALSE),"")</f>
        <v/>
      </c>
      <c r="D935" s="617" t="str">
        <f>M935</f>
        <v/>
      </c>
      <c r="E935" s="617" t="str">
        <f>N935</f>
        <v/>
      </c>
      <c r="F935" s="396"/>
      <c r="G935" s="619" t="str">
        <f ca="1">IF(OR(INDIRECT("'update Helper'!E"&amp;Q935)="",F935&lt;&gt;0,F936&lt;&gt;0),IF(IFERROR((F935/F936),"")="","",(F935/F936)),INDIRECT("'update Helper'!E"&amp;Q935)/100)</f>
        <v/>
      </c>
      <c r="H935" s="621"/>
      <c r="I935" s="623"/>
      <c r="J935" s="625"/>
      <c r="K935" s="201">
        <f>IF(AND(EXACT(C935,C933),C933&lt;&gt;0),K933+1,0)</f>
        <v>157</v>
      </c>
      <c r="L935" s="201" t="str">
        <f t="shared" ref="L935" si="1111">IF(C935&lt;&gt;"",C935&amp;"-"&amp;K935,"")</f>
        <v/>
      </c>
      <c r="M935" s="201" t="str">
        <f t="array" ref="M935">IFERROR(IF(INDEX('Disaggregation Records'!$E$155:$E$385,MATCH(RIGHT(L935,255),RIGHT('Disaggregation Records'!$D$155:$D$385,255),0))="","",INDEX('Disaggregation Records'!$E$155:$E$385,MATCH(RIGHT(L935,255),RIGHT('Disaggregation Records'!$D$155:$D$385,255),0))),"")</f>
        <v/>
      </c>
      <c r="N935" s="201" t="str">
        <f t="array" ref="N935">IFERROR(IF(INDEX('Disaggregation Records'!$F$155:$F$385,MATCH(RIGHT(L935,255),RIGHT('Disaggregation Records'!$D$155:$D$385,255),0))="","",INDEX('Disaggregation Records'!$F$155:$F$385,MATCH(RIGHT(L935,255),RIGHT('Disaggregation Records'!$D$155:$D$385,255),0))),"")</f>
        <v/>
      </c>
      <c r="O935" s="201" t="str">
        <f t="array" ref="O935">IFERROR(IF(INDEX('Disaggregation Records'!$H$155:$H$385,MATCH(RIGHT(L935,255),RIGHT('Disaggregation Records'!$D$155:$D$385,255),0))="","",INDEX('Disaggregation Records'!$H$155:$H$385,MATCH(RIGHT(L935,255),RIGHT('Disaggregation Records'!$D$155:$D$385,255),0))),"")</f>
        <v/>
      </c>
      <c r="P935" s="253"/>
      <c r="Q935" s="253">
        <f t="shared" ref="Q935" si="1112">Q933+1</f>
        <v>1862</v>
      </c>
    </row>
    <row r="936" spans="1:17" ht="20.149999999999999" customHeight="1" x14ac:dyDescent="0.35">
      <c r="B936" s="614"/>
      <c r="C936" s="616"/>
      <c r="D936" s="618"/>
      <c r="E936" s="618"/>
      <c r="F936" s="307"/>
      <c r="G936" s="620"/>
      <c r="H936" s="622"/>
      <c r="I936" s="624"/>
      <c r="J936" s="626"/>
      <c r="K936" s="253"/>
      <c r="L936" s="201"/>
      <c r="M936" s="253"/>
      <c r="N936" s="201"/>
      <c r="O936" s="201"/>
      <c r="P936" s="253"/>
      <c r="Q936" s="253"/>
    </row>
    <row r="937" spans="1:17" ht="20.149999999999999" customHeight="1" x14ac:dyDescent="0.35">
      <c r="A937" s="201" t="str">
        <f t="shared" ca="1" si="1055"/>
        <v>a1655000001juHoAAI</v>
      </c>
      <c r="B937" s="613">
        <v>8</v>
      </c>
      <c r="C937" s="615" t="str">
        <f>IFERROR(VLOOKUP(B937,'Coverage Indicators - Section D'!$A$9:$AP$70,42,FALSE),"")</f>
        <v/>
      </c>
      <c r="D937" s="617" t="str">
        <f>M937</f>
        <v/>
      </c>
      <c r="E937" s="617" t="str">
        <f>N937</f>
        <v/>
      </c>
      <c r="F937" s="396"/>
      <c r="G937" s="619" t="str">
        <f ca="1">IF(OR(INDIRECT("'update Helper'!E"&amp;Q937)="",F937&lt;&gt;0,F938&lt;&gt;0),IF(IFERROR((F937/F938),"")="","",(F937/F938)),INDIRECT("'update Helper'!E"&amp;Q937)/100)</f>
        <v/>
      </c>
      <c r="H937" s="621"/>
      <c r="I937" s="623"/>
      <c r="J937" s="625"/>
      <c r="K937" s="201">
        <f>IF(AND(EXACT(C937,C935),C935&lt;&gt;0),K935+1,0)</f>
        <v>158</v>
      </c>
      <c r="L937" s="201" t="str">
        <f t="shared" ref="L937" si="1113">IF(C937&lt;&gt;"",C937&amp;"-"&amp;K937,"")</f>
        <v/>
      </c>
      <c r="M937" s="201" t="str">
        <f t="array" ref="M937">IFERROR(IF(INDEX('Disaggregation Records'!$E$155:$E$385,MATCH(RIGHT(L937,255),RIGHT('Disaggregation Records'!$D$155:$D$385,255),0))="","",INDEX('Disaggregation Records'!$E$155:$E$385,MATCH(RIGHT(L937,255),RIGHT('Disaggregation Records'!$D$155:$D$385,255),0))),"")</f>
        <v/>
      </c>
      <c r="N937" s="201" t="str">
        <f t="array" ref="N937">IFERROR(IF(INDEX('Disaggregation Records'!$F$155:$F$385,MATCH(RIGHT(L937,255),RIGHT('Disaggregation Records'!$D$155:$D$385,255),0))="","",INDEX('Disaggregation Records'!$F$155:$F$385,MATCH(RIGHT(L937,255),RIGHT('Disaggregation Records'!$D$155:$D$385,255),0))),"")</f>
        <v/>
      </c>
      <c r="O937" s="201" t="str">
        <f t="array" ref="O937">IFERROR(IF(INDEX('Disaggregation Records'!$H$155:$H$385,MATCH(RIGHT(L937,255),RIGHT('Disaggregation Records'!$D$155:$D$385,255),0))="","",INDEX('Disaggregation Records'!$H$155:$H$385,MATCH(RIGHT(L937,255),RIGHT('Disaggregation Records'!$D$155:$D$385,255),0))),"")</f>
        <v/>
      </c>
      <c r="P937" s="253"/>
      <c r="Q937" s="253">
        <f t="shared" ref="Q937" si="1114">Q935+1</f>
        <v>1863</v>
      </c>
    </row>
    <row r="938" spans="1:17" ht="20.149999999999999" customHeight="1" x14ac:dyDescent="0.35">
      <c r="A938" s="201"/>
      <c r="B938" s="614"/>
      <c r="C938" s="616"/>
      <c r="D938" s="618"/>
      <c r="E938" s="618"/>
      <c r="F938" s="307"/>
      <c r="G938" s="620"/>
      <c r="H938" s="622"/>
      <c r="I938" s="624"/>
      <c r="J938" s="626"/>
      <c r="K938" s="253"/>
      <c r="L938" s="201"/>
      <c r="M938" s="253"/>
      <c r="N938" s="201"/>
      <c r="O938" s="201"/>
      <c r="P938" s="253"/>
      <c r="Q938" s="253"/>
    </row>
    <row r="939" spans="1:17" ht="20.149999999999999" customHeight="1" x14ac:dyDescent="0.35">
      <c r="A939" s="201" t="str">
        <f t="shared" ca="1" si="1058"/>
        <v>a1655000001juHpAAI</v>
      </c>
      <c r="B939" s="613">
        <v>8</v>
      </c>
      <c r="C939" s="615" t="str">
        <f>IFERROR(VLOOKUP(B939,'Coverage Indicators - Section D'!$A$9:$AP$70,42,FALSE),"")</f>
        <v/>
      </c>
      <c r="D939" s="617" t="str">
        <f>M939</f>
        <v/>
      </c>
      <c r="E939" s="617" t="str">
        <f>N939</f>
        <v/>
      </c>
      <c r="F939" s="396"/>
      <c r="G939" s="619" t="str">
        <f ca="1">IF(OR(INDIRECT("'update Helper'!E"&amp;Q939)="",F939&lt;&gt;0,F940&lt;&gt;0),IF(IFERROR((F939/F940),"")="","",(F939/F940)),INDIRECT("'update Helper'!E"&amp;Q939)/100)</f>
        <v/>
      </c>
      <c r="H939" s="621"/>
      <c r="I939" s="623"/>
      <c r="J939" s="625"/>
      <c r="K939" s="201">
        <f>IF(AND(EXACT(C939,C937),C937&lt;&gt;0),K937+1,0)</f>
        <v>159</v>
      </c>
      <c r="L939" s="201" t="str">
        <f t="shared" ref="L939" si="1115">IF(C939&lt;&gt;"",C939&amp;"-"&amp;K939,"")</f>
        <v/>
      </c>
      <c r="M939" s="201" t="str">
        <f t="array" ref="M939">IFERROR(IF(INDEX('Disaggregation Records'!$E$155:$E$385,MATCH(RIGHT(L939,255),RIGHT('Disaggregation Records'!$D$155:$D$385,255),0))="","",INDEX('Disaggregation Records'!$E$155:$E$385,MATCH(RIGHT(L939,255),RIGHT('Disaggregation Records'!$D$155:$D$385,255),0))),"")</f>
        <v/>
      </c>
      <c r="N939" s="201" t="str">
        <f t="array" ref="N939">IFERROR(IF(INDEX('Disaggregation Records'!$F$155:$F$385,MATCH(RIGHT(L939,255),RIGHT('Disaggregation Records'!$D$155:$D$385,255),0))="","",INDEX('Disaggregation Records'!$F$155:$F$385,MATCH(RIGHT(L939,255),RIGHT('Disaggregation Records'!$D$155:$D$385,255),0))),"")</f>
        <v/>
      </c>
      <c r="O939" s="201" t="str">
        <f t="array" ref="O939">IFERROR(IF(INDEX('Disaggregation Records'!$H$155:$H$385,MATCH(RIGHT(L939,255),RIGHT('Disaggregation Records'!$D$155:$D$385,255),0))="","",INDEX('Disaggregation Records'!$H$155:$H$385,MATCH(RIGHT(L939,255),RIGHT('Disaggregation Records'!$D$155:$D$385,255),0))),"")</f>
        <v/>
      </c>
      <c r="P939" s="253"/>
      <c r="Q939" s="253">
        <f t="shared" ref="Q939" si="1116">Q937+1</f>
        <v>1864</v>
      </c>
    </row>
    <row r="940" spans="1:17" ht="20.149999999999999" customHeight="1" x14ac:dyDescent="0.35">
      <c r="B940" s="614"/>
      <c r="C940" s="616"/>
      <c r="D940" s="618"/>
      <c r="E940" s="618"/>
      <c r="F940" s="307"/>
      <c r="G940" s="620"/>
      <c r="H940" s="622"/>
      <c r="I940" s="624"/>
      <c r="J940" s="626"/>
      <c r="K940" s="253"/>
      <c r="L940" s="201"/>
      <c r="M940" s="253"/>
      <c r="N940" s="201"/>
      <c r="O940" s="201"/>
      <c r="P940" s="253"/>
      <c r="Q940" s="253"/>
    </row>
    <row r="941" spans="1:17" ht="20.149999999999999" customHeight="1" x14ac:dyDescent="0.35">
      <c r="A941" s="201" t="str">
        <f t="shared" ca="1" si="1055"/>
        <v>a1655000001juHqAAI</v>
      </c>
      <c r="B941" s="613">
        <v>9</v>
      </c>
      <c r="C941" s="615" t="str">
        <f>IFERROR(VLOOKUP(B941,'Coverage Indicators - Section D'!$A$9:$AP$70,42,FALSE),"")</f>
        <v/>
      </c>
      <c r="D941" s="617" t="str">
        <f>M941</f>
        <v/>
      </c>
      <c r="E941" s="617" t="str">
        <f>N941</f>
        <v/>
      </c>
      <c r="F941" s="396"/>
      <c r="G941" s="619" t="str">
        <f ca="1">IF(OR(INDIRECT("'update Helper'!E"&amp;Q941)="",F941&lt;&gt;0,F942&lt;&gt;0),IF(IFERROR((F941/F942),"")="","",(F941/F942)),INDIRECT("'update Helper'!E"&amp;Q941)/100)</f>
        <v/>
      </c>
      <c r="H941" s="621"/>
      <c r="I941" s="623"/>
      <c r="J941" s="625"/>
      <c r="K941" s="201">
        <f>IF(AND(EXACT(C941,C939),C939&lt;&gt;0),K939+1,0)</f>
        <v>160</v>
      </c>
      <c r="L941" s="201" t="str">
        <f t="shared" ref="L941" si="1117">IF(C941&lt;&gt;"",C941&amp;"-"&amp;K941,"")</f>
        <v/>
      </c>
      <c r="M941" s="201" t="str">
        <f t="array" ref="M941">IFERROR(IF(INDEX('Disaggregation Records'!$E$155:$E$385,MATCH(RIGHT(L941,255),RIGHT('Disaggregation Records'!$D$155:$D$385,255),0))="","",INDEX('Disaggregation Records'!$E$155:$E$385,MATCH(RIGHT(L941,255),RIGHT('Disaggregation Records'!$D$155:$D$385,255),0))),"")</f>
        <v/>
      </c>
      <c r="N941" s="201" t="str">
        <f t="array" ref="N941">IFERROR(IF(INDEX('Disaggregation Records'!$F$155:$F$385,MATCH(RIGHT(L941,255),RIGHT('Disaggregation Records'!$D$155:$D$385,255),0))="","",INDEX('Disaggregation Records'!$F$155:$F$385,MATCH(RIGHT(L941,255),RIGHT('Disaggregation Records'!$D$155:$D$385,255),0))),"")</f>
        <v/>
      </c>
      <c r="O941" s="201" t="str">
        <f t="array" ref="O941">IFERROR(IF(INDEX('Disaggregation Records'!$H$155:$H$385,MATCH(RIGHT(L941,255),RIGHT('Disaggregation Records'!$D$155:$D$385,255),0))="","",INDEX('Disaggregation Records'!$H$155:$H$385,MATCH(RIGHT(L941,255),RIGHT('Disaggregation Records'!$D$155:$D$385,255),0))),"")</f>
        <v/>
      </c>
      <c r="P941" s="201"/>
      <c r="Q941" s="253">
        <f t="shared" ref="Q941" si="1118">Q939+1</f>
        <v>1865</v>
      </c>
    </row>
    <row r="942" spans="1:17" ht="20.149999999999999" customHeight="1" x14ac:dyDescent="0.35">
      <c r="A942" s="201"/>
      <c r="B942" s="614"/>
      <c r="C942" s="616"/>
      <c r="D942" s="618"/>
      <c r="E942" s="618"/>
      <c r="F942" s="307"/>
      <c r="G942" s="620"/>
      <c r="H942" s="622"/>
      <c r="I942" s="624"/>
      <c r="J942" s="626"/>
      <c r="K942" s="201"/>
      <c r="L942" s="201"/>
      <c r="M942" s="201"/>
      <c r="N942" s="201"/>
      <c r="O942" s="201"/>
      <c r="P942" s="201"/>
      <c r="Q942" s="253"/>
    </row>
    <row r="943" spans="1:17" ht="20.149999999999999" customHeight="1" x14ac:dyDescent="0.35">
      <c r="A943" s="201" t="str">
        <f t="shared" ca="1" si="1058"/>
        <v>a1655000001juHrAAI</v>
      </c>
      <c r="B943" s="613">
        <v>9</v>
      </c>
      <c r="C943" s="615" t="str">
        <f>IFERROR(VLOOKUP(B943,'Coverage Indicators - Section D'!$A$9:$AP$70,42,FALSE),"")</f>
        <v/>
      </c>
      <c r="D943" s="617" t="str">
        <f>M943</f>
        <v/>
      </c>
      <c r="E943" s="617" t="str">
        <f>N943</f>
        <v/>
      </c>
      <c r="F943" s="396"/>
      <c r="G943" s="619" t="str">
        <f ca="1">IF(OR(INDIRECT("'update Helper'!E"&amp;Q943)="",F943&lt;&gt;0,F944&lt;&gt;0),IF(IFERROR((F943/F944),"")="","",(F943/F944)),INDIRECT("'update Helper'!E"&amp;Q943)/100)</f>
        <v/>
      </c>
      <c r="H943" s="621"/>
      <c r="I943" s="623"/>
      <c r="J943" s="625"/>
      <c r="K943" s="201">
        <f>IF(AND(EXACT(C943,C941),C941&lt;&gt;0),K941+1,0)</f>
        <v>161</v>
      </c>
      <c r="L943" s="201" t="str">
        <f t="shared" ref="L943" si="1119">IF(C943&lt;&gt;"",C943&amp;"-"&amp;K943,"")</f>
        <v/>
      </c>
      <c r="M943" s="201" t="str">
        <f t="array" ref="M943">IFERROR(IF(INDEX('Disaggregation Records'!$E$155:$E$385,MATCH(RIGHT(L943,255),RIGHT('Disaggregation Records'!$D$155:$D$385,255),0))="","",INDEX('Disaggregation Records'!$E$155:$E$385,MATCH(RIGHT(L943,255),RIGHT('Disaggregation Records'!$D$155:$D$385,255),0))),"")</f>
        <v/>
      </c>
      <c r="N943" s="201" t="str">
        <f t="array" ref="N943">IFERROR(IF(INDEX('Disaggregation Records'!$F$155:$F$385,MATCH(RIGHT(L943,255),RIGHT('Disaggregation Records'!$D$155:$D$385,255),0))="","",INDEX('Disaggregation Records'!$F$155:$F$385,MATCH(RIGHT(L943,255),RIGHT('Disaggregation Records'!$D$155:$D$385,255),0))),"")</f>
        <v/>
      </c>
      <c r="O943" s="201" t="str">
        <f t="array" ref="O943">IFERROR(IF(INDEX('Disaggregation Records'!$H$155:$H$385,MATCH(RIGHT(L943,255),RIGHT('Disaggregation Records'!$D$155:$D$385,255),0))="","",INDEX('Disaggregation Records'!$H$155:$H$385,MATCH(RIGHT(L943,255),RIGHT('Disaggregation Records'!$D$155:$D$385,255),0))),"")</f>
        <v/>
      </c>
      <c r="P943" s="201"/>
      <c r="Q943" s="253">
        <f t="shared" ref="Q943" si="1120">Q941+1</f>
        <v>1866</v>
      </c>
    </row>
    <row r="944" spans="1:17" ht="20.149999999999999" customHeight="1" x14ac:dyDescent="0.35">
      <c r="B944" s="614"/>
      <c r="C944" s="616"/>
      <c r="D944" s="618"/>
      <c r="E944" s="618"/>
      <c r="F944" s="307"/>
      <c r="G944" s="620"/>
      <c r="H944" s="622"/>
      <c r="I944" s="624"/>
      <c r="J944" s="626"/>
      <c r="K944" s="201"/>
      <c r="L944" s="201"/>
      <c r="M944" s="201"/>
      <c r="N944" s="201"/>
      <c r="O944" s="201"/>
      <c r="P944" s="201"/>
      <c r="Q944" s="253"/>
    </row>
    <row r="945" spans="1:17" ht="20.149999999999999" customHeight="1" x14ac:dyDescent="0.35">
      <c r="A945" s="201" t="str">
        <f t="shared" ref="A945:A1005" ca="1" si="1121">INDIRECT("'update Helper'!C"&amp;Q945)</f>
        <v>a1655000001juHsAAI</v>
      </c>
      <c r="B945" s="613">
        <v>9</v>
      </c>
      <c r="C945" s="615" t="str">
        <f>IFERROR(VLOOKUP(B945,'Coverage Indicators - Section D'!$A$9:$AP$70,42,FALSE),"")</f>
        <v/>
      </c>
      <c r="D945" s="617" t="str">
        <f>M945</f>
        <v/>
      </c>
      <c r="E945" s="617" t="str">
        <f>N945</f>
        <v/>
      </c>
      <c r="F945" s="396"/>
      <c r="G945" s="619" t="str">
        <f ca="1">IF(OR(INDIRECT("'update Helper'!E"&amp;Q945)="",F945&lt;&gt;0,F946&lt;&gt;0),IF(IFERROR((F945/F946),"")="","",(F945/F946)),INDIRECT("'update Helper'!E"&amp;Q945)/100)</f>
        <v/>
      </c>
      <c r="H945" s="621"/>
      <c r="I945" s="623"/>
      <c r="J945" s="625"/>
      <c r="K945" s="201">
        <f>IF(AND(EXACT(C945,C943),C943&lt;&gt;0),K943+1,0)</f>
        <v>162</v>
      </c>
      <c r="L945" s="201" t="str">
        <f t="shared" ref="L945" si="1122">IF(C945&lt;&gt;"",C945&amp;"-"&amp;K945,"")</f>
        <v/>
      </c>
      <c r="M945" s="201" t="str">
        <f t="array" ref="M945">IFERROR(IF(INDEX('Disaggregation Records'!$E$155:$E$385,MATCH(RIGHT(L945,255),RIGHT('Disaggregation Records'!$D$155:$D$385,255),0))="","",INDEX('Disaggregation Records'!$E$155:$E$385,MATCH(RIGHT(L945,255),RIGHT('Disaggregation Records'!$D$155:$D$385,255),0))),"")</f>
        <v/>
      </c>
      <c r="N945" s="201" t="str">
        <f t="array" ref="N945">IFERROR(IF(INDEX('Disaggregation Records'!$F$155:$F$385,MATCH(RIGHT(L945,255),RIGHT('Disaggregation Records'!$D$155:$D$385,255),0))="","",INDEX('Disaggregation Records'!$F$155:$F$385,MATCH(RIGHT(L945,255),RIGHT('Disaggregation Records'!$D$155:$D$385,255),0))),"")</f>
        <v/>
      </c>
      <c r="O945" s="201" t="str">
        <f t="array" ref="O945">IFERROR(IF(INDEX('Disaggregation Records'!$H$155:$H$385,MATCH(RIGHT(L945,255),RIGHT('Disaggregation Records'!$D$155:$D$385,255),0))="","",INDEX('Disaggregation Records'!$H$155:$H$385,MATCH(RIGHT(L945,255),RIGHT('Disaggregation Records'!$D$155:$D$385,255),0))),"")</f>
        <v/>
      </c>
      <c r="P945" s="253"/>
      <c r="Q945" s="253">
        <f t="shared" ref="Q945" si="1123">Q943+1</f>
        <v>1867</v>
      </c>
    </row>
    <row r="946" spans="1:17" ht="20.149999999999999" customHeight="1" x14ac:dyDescent="0.35">
      <c r="A946" s="201"/>
      <c r="B946" s="614"/>
      <c r="C946" s="616"/>
      <c r="D946" s="618"/>
      <c r="E946" s="618"/>
      <c r="F946" s="307"/>
      <c r="G946" s="620"/>
      <c r="H946" s="622"/>
      <c r="I946" s="624"/>
      <c r="J946" s="626"/>
      <c r="K946" s="253"/>
      <c r="L946" s="201"/>
      <c r="M946" s="253"/>
      <c r="N946" s="201"/>
      <c r="O946" s="201"/>
      <c r="P946" s="253"/>
      <c r="Q946" s="253"/>
    </row>
    <row r="947" spans="1:17" ht="20.149999999999999" customHeight="1" x14ac:dyDescent="0.35">
      <c r="A947" s="201" t="str">
        <f t="shared" ref="A947:A1007" ca="1" si="1124">INDIRECT("'update Helper'!C"&amp;Q947)</f>
        <v>a1655000001juHtAAI</v>
      </c>
      <c r="B947" s="613">
        <v>9</v>
      </c>
      <c r="C947" s="615" t="str">
        <f>IFERROR(VLOOKUP(B947,'Coverage Indicators - Section D'!$A$9:$AP$70,42,FALSE),"")</f>
        <v/>
      </c>
      <c r="D947" s="617" t="str">
        <f>M947</f>
        <v/>
      </c>
      <c r="E947" s="617" t="str">
        <f>N947</f>
        <v/>
      </c>
      <c r="F947" s="396"/>
      <c r="G947" s="619" t="str">
        <f ca="1">IF(OR(INDIRECT("'update Helper'!E"&amp;Q947)="",F947&lt;&gt;0,F948&lt;&gt;0),IF(IFERROR((F947/F948),"")="","",(F947/F948)),INDIRECT("'update Helper'!E"&amp;Q947)/100)</f>
        <v/>
      </c>
      <c r="H947" s="621"/>
      <c r="I947" s="623"/>
      <c r="J947" s="625"/>
      <c r="K947" s="201">
        <f>IF(AND(EXACT(C947,C945),C945&lt;&gt;0),K945+1,0)</f>
        <v>163</v>
      </c>
      <c r="L947" s="201" t="str">
        <f t="shared" ref="L947" si="1125">IF(C947&lt;&gt;"",C947&amp;"-"&amp;K947,"")</f>
        <v/>
      </c>
      <c r="M947" s="201" t="str">
        <f t="array" ref="M947">IFERROR(IF(INDEX('Disaggregation Records'!$E$155:$E$385,MATCH(RIGHT(L947,255),RIGHT('Disaggregation Records'!$D$155:$D$385,255),0))="","",INDEX('Disaggregation Records'!$E$155:$E$385,MATCH(RIGHT(L947,255),RIGHT('Disaggregation Records'!$D$155:$D$385,255),0))),"")</f>
        <v/>
      </c>
      <c r="N947" s="201" t="str">
        <f t="array" ref="N947">IFERROR(IF(INDEX('Disaggregation Records'!$F$155:$F$385,MATCH(RIGHT(L947,255),RIGHT('Disaggregation Records'!$D$155:$D$385,255),0))="","",INDEX('Disaggregation Records'!$F$155:$F$385,MATCH(RIGHT(L947,255),RIGHT('Disaggregation Records'!$D$155:$D$385,255),0))),"")</f>
        <v/>
      </c>
      <c r="O947" s="201" t="str">
        <f t="array" ref="O947">IFERROR(IF(INDEX('Disaggregation Records'!$H$155:$H$385,MATCH(RIGHT(L947,255),RIGHT('Disaggregation Records'!$D$155:$D$385,255),0))="","",INDEX('Disaggregation Records'!$H$155:$H$385,MATCH(RIGHT(L947,255),RIGHT('Disaggregation Records'!$D$155:$D$385,255),0))),"")</f>
        <v/>
      </c>
      <c r="P947" s="253"/>
      <c r="Q947" s="253">
        <f t="shared" ref="Q947" si="1126">Q945+1</f>
        <v>1868</v>
      </c>
    </row>
    <row r="948" spans="1:17" ht="20.149999999999999" customHeight="1" x14ac:dyDescent="0.35">
      <c r="B948" s="614"/>
      <c r="C948" s="616"/>
      <c r="D948" s="618"/>
      <c r="E948" s="618"/>
      <c r="F948" s="307"/>
      <c r="G948" s="620"/>
      <c r="H948" s="622"/>
      <c r="I948" s="624"/>
      <c r="J948" s="626"/>
      <c r="K948" s="253"/>
      <c r="L948" s="201"/>
      <c r="M948" s="253"/>
      <c r="N948" s="201"/>
      <c r="O948" s="201"/>
      <c r="P948" s="253"/>
      <c r="Q948" s="253"/>
    </row>
    <row r="949" spans="1:17" ht="20.149999999999999" customHeight="1" x14ac:dyDescent="0.35">
      <c r="A949" s="201" t="str">
        <f t="shared" ca="1" si="1121"/>
        <v>a1655000001juHuAAI</v>
      </c>
      <c r="B949" s="613">
        <v>9</v>
      </c>
      <c r="C949" s="615" t="str">
        <f>IFERROR(VLOOKUP(B949,'Coverage Indicators - Section D'!$A$9:$AP$70,42,FALSE),"")</f>
        <v/>
      </c>
      <c r="D949" s="617" t="str">
        <f>M949</f>
        <v/>
      </c>
      <c r="E949" s="617" t="str">
        <f>N949</f>
        <v/>
      </c>
      <c r="F949" s="396"/>
      <c r="G949" s="619" t="str">
        <f ca="1">IF(OR(INDIRECT("'update Helper'!E"&amp;Q949)="",F949&lt;&gt;0,F950&lt;&gt;0),IF(IFERROR((F949/F950),"")="","",(F949/F950)),INDIRECT("'update Helper'!E"&amp;Q949)/100)</f>
        <v/>
      </c>
      <c r="H949" s="621"/>
      <c r="I949" s="623"/>
      <c r="J949" s="625"/>
      <c r="K949" s="201">
        <f>IF(AND(EXACT(C949,C947),C947&lt;&gt;0),K947+1,0)</f>
        <v>164</v>
      </c>
      <c r="L949" s="201" t="str">
        <f t="shared" ref="L949" si="1127">IF(C949&lt;&gt;"",C949&amp;"-"&amp;K949,"")</f>
        <v/>
      </c>
      <c r="M949" s="201" t="str">
        <f t="array" ref="M949">IFERROR(IF(INDEX('Disaggregation Records'!$E$155:$E$385,MATCH(RIGHT(L949,255),RIGHT('Disaggregation Records'!$D$155:$D$385,255),0))="","",INDEX('Disaggregation Records'!$E$155:$E$385,MATCH(RIGHT(L949,255),RIGHT('Disaggregation Records'!$D$155:$D$385,255),0))),"")</f>
        <v/>
      </c>
      <c r="N949" s="201" t="str">
        <f t="array" ref="N949">IFERROR(IF(INDEX('Disaggregation Records'!$F$155:$F$385,MATCH(RIGHT(L949,255),RIGHT('Disaggregation Records'!$D$155:$D$385,255),0))="","",INDEX('Disaggregation Records'!$F$155:$F$385,MATCH(RIGHT(L949,255),RIGHT('Disaggregation Records'!$D$155:$D$385,255),0))),"")</f>
        <v/>
      </c>
      <c r="O949" s="201" t="str">
        <f t="array" ref="O949">IFERROR(IF(INDEX('Disaggregation Records'!$H$155:$H$385,MATCH(RIGHT(L949,255),RIGHT('Disaggregation Records'!$D$155:$D$385,255),0))="","",INDEX('Disaggregation Records'!$H$155:$H$385,MATCH(RIGHT(L949,255),RIGHT('Disaggregation Records'!$D$155:$D$385,255),0))),"")</f>
        <v/>
      </c>
      <c r="P949" s="253"/>
      <c r="Q949" s="253">
        <f t="shared" ref="Q949" si="1128">Q947+1</f>
        <v>1869</v>
      </c>
    </row>
    <row r="950" spans="1:17" ht="20.149999999999999" customHeight="1" x14ac:dyDescent="0.35">
      <c r="A950" s="201"/>
      <c r="B950" s="614"/>
      <c r="C950" s="616"/>
      <c r="D950" s="618"/>
      <c r="E950" s="618"/>
      <c r="F950" s="307"/>
      <c r="G950" s="620"/>
      <c r="H950" s="622"/>
      <c r="I950" s="624"/>
      <c r="J950" s="626"/>
      <c r="K950" s="253"/>
      <c r="L950" s="201"/>
      <c r="M950" s="253"/>
      <c r="N950" s="201"/>
      <c r="O950" s="201"/>
      <c r="P950" s="253"/>
      <c r="Q950" s="253"/>
    </row>
    <row r="951" spans="1:17" ht="20.149999999999999" customHeight="1" x14ac:dyDescent="0.35">
      <c r="A951" s="201" t="str">
        <f t="shared" ca="1" si="1124"/>
        <v>a1655000001juHvAAI</v>
      </c>
      <c r="B951" s="613">
        <v>9</v>
      </c>
      <c r="C951" s="615" t="str">
        <f>IFERROR(VLOOKUP(B951,'Coverage Indicators - Section D'!$A$9:$AP$70,42,FALSE),"")</f>
        <v/>
      </c>
      <c r="D951" s="617" t="str">
        <f>M951</f>
        <v/>
      </c>
      <c r="E951" s="617" t="str">
        <f>N951</f>
        <v/>
      </c>
      <c r="F951" s="396"/>
      <c r="G951" s="619" t="str">
        <f ca="1">IF(OR(INDIRECT("'update Helper'!E"&amp;Q951)="",F951&lt;&gt;0,F952&lt;&gt;0),IF(IFERROR((F951/F952),"")="","",(F951/F952)),INDIRECT("'update Helper'!E"&amp;Q951)/100)</f>
        <v/>
      </c>
      <c r="H951" s="621"/>
      <c r="I951" s="623"/>
      <c r="J951" s="625"/>
      <c r="K951" s="201">
        <f>IF(AND(EXACT(C951,C949),C949&lt;&gt;0),K949+1,0)</f>
        <v>165</v>
      </c>
      <c r="L951" s="201" t="str">
        <f t="shared" ref="L951" si="1129">IF(C951&lt;&gt;"",C951&amp;"-"&amp;K951,"")</f>
        <v/>
      </c>
      <c r="M951" s="201" t="str">
        <f t="array" ref="M951">IFERROR(IF(INDEX('Disaggregation Records'!$E$155:$E$385,MATCH(RIGHT(L951,255),RIGHT('Disaggregation Records'!$D$155:$D$385,255),0))="","",INDEX('Disaggregation Records'!$E$155:$E$385,MATCH(RIGHT(L951,255),RIGHT('Disaggregation Records'!$D$155:$D$385,255),0))),"")</f>
        <v/>
      </c>
      <c r="N951" s="201" t="str">
        <f t="array" ref="N951">IFERROR(IF(INDEX('Disaggregation Records'!$F$155:$F$385,MATCH(RIGHT(L951,255),RIGHT('Disaggregation Records'!$D$155:$D$385,255),0))="","",INDEX('Disaggregation Records'!$F$155:$F$385,MATCH(RIGHT(L951,255),RIGHT('Disaggregation Records'!$D$155:$D$385,255),0))),"")</f>
        <v/>
      </c>
      <c r="O951" s="201" t="str">
        <f t="array" ref="O951">IFERROR(IF(INDEX('Disaggregation Records'!$H$155:$H$385,MATCH(RIGHT(L951,255),RIGHT('Disaggregation Records'!$D$155:$D$385,255),0))="","",INDEX('Disaggregation Records'!$H$155:$H$385,MATCH(RIGHT(L951,255),RIGHT('Disaggregation Records'!$D$155:$D$385,255),0))),"")</f>
        <v/>
      </c>
      <c r="P951" s="201"/>
      <c r="Q951" s="253">
        <f t="shared" ref="Q951" si="1130">Q949+1</f>
        <v>1870</v>
      </c>
    </row>
    <row r="952" spans="1:17" ht="20.149999999999999" customHeight="1" x14ac:dyDescent="0.35">
      <c r="B952" s="614"/>
      <c r="C952" s="616"/>
      <c r="D952" s="618"/>
      <c r="E952" s="618"/>
      <c r="F952" s="307"/>
      <c r="G952" s="620"/>
      <c r="H952" s="622"/>
      <c r="I952" s="624"/>
      <c r="J952" s="626"/>
      <c r="K952" s="201"/>
      <c r="L952" s="201"/>
      <c r="M952" s="201"/>
      <c r="N952" s="201"/>
      <c r="O952" s="201"/>
      <c r="P952" s="201"/>
      <c r="Q952" s="253"/>
    </row>
    <row r="953" spans="1:17" ht="20.149999999999999" customHeight="1" x14ac:dyDescent="0.35">
      <c r="A953" s="201" t="str">
        <f t="shared" ca="1" si="1121"/>
        <v>a1655000001juHwAAI</v>
      </c>
      <c r="B953" s="613">
        <v>9</v>
      </c>
      <c r="C953" s="615" t="str">
        <f>IFERROR(VLOOKUP(B953,'Coverage Indicators - Section D'!$A$9:$AP$70,42,FALSE),"")</f>
        <v/>
      </c>
      <c r="D953" s="617" t="str">
        <f>M953</f>
        <v/>
      </c>
      <c r="E953" s="617" t="str">
        <f>N953</f>
        <v/>
      </c>
      <c r="F953" s="396"/>
      <c r="G953" s="619" t="str">
        <f ca="1">IF(OR(INDIRECT("'update Helper'!E"&amp;Q953)="",F953&lt;&gt;0,F954&lt;&gt;0),IF(IFERROR((F953/F954),"")="","",(F953/F954)),INDIRECT("'update Helper'!E"&amp;Q953)/100)</f>
        <v/>
      </c>
      <c r="H953" s="621"/>
      <c r="I953" s="623"/>
      <c r="J953" s="625"/>
      <c r="K953" s="201">
        <f>IF(AND(EXACT(C953,C951),C951&lt;&gt;0),K951+1,0)</f>
        <v>166</v>
      </c>
      <c r="L953" s="201" t="str">
        <f t="shared" ref="L953" si="1131">IF(C953&lt;&gt;"",C953&amp;"-"&amp;K953,"")</f>
        <v/>
      </c>
      <c r="M953" s="201" t="str">
        <f t="array" ref="M953">IFERROR(IF(INDEX('Disaggregation Records'!$E$155:$E$385,MATCH(RIGHT(L953,255),RIGHT('Disaggregation Records'!$D$155:$D$385,255),0))="","",INDEX('Disaggregation Records'!$E$155:$E$385,MATCH(RIGHT(L953,255),RIGHT('Disaggregation Records'!$D$155:$D$385,255),0))),"")</f>
        <v/>
      </c>
      <c r="N953" s="201" t="str">
        <f t="array" ref="N953">IFERROR(IF(INDEX('Disaggregation Records'!$F$155:$F$385,MATCH(RIGHT(L953,255),RIGHT('Disaggregation Records'!$D$155:$D$385,255),0))="","",INDEX('Disaggregation Records'!$F$155:$F$385,MATCH(RIGHT(L953,255),RIGHT('Disaggregation Records'!$D$155:$D$385,255),0))),"")</f>
        <v/>
      </c>
      <c r="O953" s="201" t="str">
        <f t="array" ref="O953">IFERROR(IF(INDEX('Disaggregation Records'!$H$155:$H$385,MATCH(RIGHT(L953,255),RIGHT('Disaggregation Records'!$D$155:$D$385,255),0))="","",INDEX('Disaggregation Records'!$H$155:$H$385,MATCH(RIGHT(L953,255),RIGHT('Disaggregation Records'!$D$155:$D$385,255),0))),"")</f>
        <v/>
      </c>
      <c r="P953" s="201"/>
      <c r="Q953" s="253">
        <f t="shared" ref="Q953" si="1132">Q951+1</f>
        <v>1871</v>
      </c>
    </row>
    <row r="954" spans="1:17" ht="20.149999999999999" customHeight="1" x14ac:dyDescent="0.35">
      <c r="A954" s="201"/>
      <c r="B954" s="614"/>
      <c r="C954" s="616"/>
      <c r="D954" s="618"/>
      <c r="E954" s="618"/>
      <c r="F954" s="307"/>
      <c r="G954" s="620"/>
      <c r="H954" s="622"/>
      <c r="I954" s="624"/>
      <c r="J954" s="626"/>
      <c r="K954" s="201"/>
      <c r="L954" s="201"/>
      <c r="M954" s="201"/>
      <c r="N954" s="201"/>
      <c r="O954" s="201"/>
      <c r="P954" s="201"/>
      <c r="Q954" s="253"/>
    </row>
    <row r="955" spans="1:17" ht="20.149999999999999" customHeight="1" x14ac:dyDescent="0.35">
      <c r="A955" s="201" t="str">
        <f t="shared" ca="1" si="1124"/>
        <v>a1655000001juHxAAI</v>
      </c>
      <c r="B955" s="613">
        <v>9</v>
      </c>
      <c r="C955" s="615" t="str">
        <f>IFERROR(VLOOKUP(B955,'Coverage Indicators - Section D'!$A$9:$AP$70,42,FALSE),"")</f>
        <v/>
      </c>
      <c r="D955" s="617" t="str">
        <f>M955</f>
        <v/>
      </c>
      <c r="E955" s="617" t="str">
        <f>N955</f>
        <v/>
      </c>
      <c r="F955" s="396"/>
      <c r="G955" s="619" t="str">
        <f ca="1">IF(OR(INDIRECT("'update Helper'!E"&amp;Q955)="",F955&lt;&gt;0,F956&lt;&gt;0),IF(IFERROR((F955/F956),"")="","",(F955/F956)),INDIRECT("'update Helper'!E"&amp;Q955)/100)</f>
        <v/>
      </c>
      <c r="H955" s="621"/>
      <c r="I955" s="623"/>
      <c r="J955" s="625"/>
      <c r="K955" s="201">
        <f>IF(AND(EXACT(C955,C953),C953&lt;&gt;0),K953+1,0)</f>
        <v>167</v>
      </c>
      <c r="L955" s="201" t="str">
        <f t="shared" ref="L955" si="1133">IF(C955&lt;&gt;"",C955&amp;"-"&amp;K955,"")</f>
        <v/>
      </c>
      <c r="M955" s="201" t="str">
        <f t="array" ref="M955">IFERROR(IF(INDEX('Disaggregation Records'!$E$155:$E$385,MATCH(RIGHT(L955,255),RIGHT('Disaggregation Records'!$D$155:$D$385,255),0))="","",INDEX('Disaggregation Records'!$E$155:$E$385,MATCH(RIGHT(L955,255),RIGHT('Disaggregation Records'!$D$155:$D$385,255),0))),"")</f>
        <v/>
      </c>
      <c r="N955" s="201" t="str">
        <f t="array" ref="N955">IFERROR(IF(INDEX('Disaggregation Records'!$F$155:$F$385,MATCH(RIGHT(L955,255),RIGHT('Disaggregation Records'!$D$155:$D$385,255),0))="","",INDEX('Disaggregation Records'!$F$155:$F$385,MATCH(RIGHT(L955,255),RIGHT('Disaggregation Records'!$D$155:$D$385,255),0))),"")</f>
        <v/>
      </c>
      <c r="O955" s="201" t="str">
        <f t="array" ref="O955">IFERROR(IF(INDEX('Disaggregation Records'!$H$155:$H$385,MATCH(RIGHT(L955,255),RIGHT('Disaggregation Records'!$D$155:$D$385,255),0))="","",INDEX('Disaggregation Records'!$H$155:$H$385,MATCH(RIGHT(L955,255),RIGHT('Disaggregation Records'!$D$155:$D$385,255),0))),"")</f>
        <v/>
      </c>
      <c r="P955" s="253"/>
      <c r="Q955" s="253">
        <f t="shared" ref="Q955" si="1134">Q953+1</f>
        <v>1872</v>
      </c>
    </row>
    <row r="956" spans="1:17" ht="20.149999999999999" customHeight="1" x14ac:dyDescent="0.35">
      <c r="B956" s="614"/>
      <c r="C956" s="616"/>
      <c r="D956" s="618"/>
      <c r="E956" s="618"/>
      <c r="F956" s="307"/>
      <c r="G956" s="620"/>
      <c r="H956" s="622"/>
      <c r="I956" s="624"/>
      <c r="J956" s="626"/>
      <c r="K956" s="253"/>
      <c r="L956" s="201"/>
      <c r="M956" s="253"/>
      <c r="N956" s="201"/>
      <c r="O956" s="201"/>
      <c r="P956" s="253"/>
      <c r="Q956" s="253"/>
    </row>
    <row r="957" spans="1:17" ht="20.149999999999999" customHeight="1" x14ac:dyDescent="0.35">
      <c r="A957" s="201" t="str">
        <f t="shared" ca="1" si="1121"/>
        <v>a1655000001juHyAAI</v>
      </c>
      <c r="B957" s="613">
        <v>9</v>
      </c>
      <c r="C957" s="615" t="str">
        <f>IFERROR(VLOOKUP(B957,'Coverage Indicators - Section D'!$A$9:$AP$70,42,FALSE),"")</f>
        <v/>
      </c>
      <c r="D957" s="617" t="str">
        <f>M957</f>
        <v/>
      </c>
      <c r="E957" s="617" t="str">
        <f>N957</f>
        <v/>
      </c>
      <c r="F957" s="396"/>
      <c r="G957" s="619" t="str">
        <f ca="1">IF(OR(INDIRECT("'update Helper'!E"&amp;Q957)="",F957&lt;&gt;0,F958&lt;&gt;0),IF(IFERROR((F957/F958),"")="","",(F957/F958)),INDIRECT("'update Helper'!E"&amp;Q957)/100)</f>
        <v/>
      </c>
      <c r="H957" s="621"/>
      <c r="I957" s="623"/>
      <c r="J957" s="625"/>
      <c r="K957" s="201">
        <f>IF(AND(EXACT(C957,C955),C955&lt;&gt;0),K955+1,0)</f>
        <v>168</v>
      </c>
      <c r="L957" s="201" t="str">
        <f t="shared" ref="L957" si="1135">IF(C957&lt;&gt;"",C957&amp;"-"&amp;K957,"")</f>
        <v/>
      </c>
      <c r="M957" s="201" t="str">
        <f t="array" ref="M957">IFERROR(IF(INDEX('Disaggregation Records'!$E$155:$E$385,MATCH(RIGHT(L957,255),RIGHT('Disaggregation Records'!$D$155:$D$385,255),0))="","",INDEX('Disaggregation Records'!$E$155:$E$385,MATCH(RIGHT(L957,255),RIGHT('Disaggregation Records'!$D$155:$D$385,255),0))),"")</f>
        <v/>
      </c>
      <c r="N957" s="201" t="str">
        <f t="array" ref="N957">IFERROR(IF(INDEX('Disaggregation Records'!$F$155:$F$385,MATCH(RIGHT(L957,255),RIGHT('Disaggregation Records'!$D$155:$D$385,255),0))="","",INDEX('Disaggregation Records'!$F$155:$F$385,MATCH(RIGHT(L957,255),RIGHT('Disaggregation Records'!$D$155:$D$385,255),0))),"")</f>
        <v/>
      </c>
      <c r="O957" s="201" t="str">
        <f t="array" ref="O957">IFERROR(IF(INDEX('Disaggregation Records'!$H$155:$H$385,MATCH(RIGHT(L957,255),RIGHT('Disaggregation Records'!$D$155:$D$385,255),0))="","",INDEX('Disaggregation Records'!$H$155:$H$385,MATCH(RIGHT(L957,255),RIGHT('Disaggregation Records'!$D$155:$D$385,255),0))),"")</f>
        <v/>
      </c>
      <c r="P957" s="253"/>
      <c r="Q957" s="253">
        <f t="shared" ref="Q957" si="1136">Q955+1</f>
        <v>1873</v>
      </c>
    </row>
    <row r="958" spans="1:17" ht="20.149999999999999" customHeight="1" x14ac:dyDescent="0.35">
      <c r="A958" s="201"/>
      <c r="B958" s="614"/>
      <c r="C958" s="616"/>
      <c r="D958" s="618"/>
      <c r="E958" s="618"/>
      <c r="F958" s="307"/>
      <c r="G958" s="620"/>
      <c r="H958" s="622"/>
      <c r="I958" s="624"/>
      <c r="J958" s="626"/>
      <c r="K958" s="253"/>
      <c r="L958" s="201"/>
      <c r="M958" s="253"/>
      <c r="N958" s="201"/>
      <c r="O958" s="201"/>
      <c r="P958" s="253"/>
      <c r="Q958" s="253"/>
    </row>
    <row r="959" spans="1:17" ht="20.149999999999999" customHeight="1" x14ac:dyDescent="0.35">
      <c r="A959" s="201" t="str">
        <f t="shared" ca="1" si="1124"/>
        <v>a1655000001juHzAAI</v>
      </c>
      <c r="B959" s="613">
        <v>9</v>
      </c>
      <c r="C959" s="615" t="str">
        <f>IFERROR(VLOOKUP(B959,'Coverage Indicators - Section D'!$A$9:$AP$70,42,FALSE),"")</f>
        <v/>
      </c>
      <c r="D959" s="617" t="str">
        <f>M959</f>
        <v/>
      </c>
      <c r="E959" s="617" t="str">
        <f>N959</f>
        <v/>
      </c>
      <c r="F959" s="396"/>
      <c r="G959" s="619" t="str">
        <f ca="1">IF(OR(INDIRECT("'update Helper'!E"&amp;Q959)="",F959&lt;&gt;0,F960&lt;&gt;0),IF(IFERROR((F959/F960),"")="","",(F959/F960)),INDIRECT("'update Helper'!E"&amp;Q959)/100)</f>
        <v/>
      </c>
      <c r="H959" s="621"/>
      <c r="I959" s="623"/>
      <c r="J959" s="625"/>
      <c r="K959" s="201">
        <f>IF(AND(EXACT(C959,C957),C957&lt;&gt;0),K957+1,0)</f>
        <v>169</v>
      </c>
      <c r="L959" s="201" t="str">
        <f t="shared" ref="L959" si="1137">IF(C959&lt;&gt;"",C959&amp;"-"&amp;K959,"")</f>
        <v/>
      </c>
      <c r="M959" s="201" t="str">
        <f t="array" ref="M959">IFERROR(IF(INDEX('Disaggregation Records'!$E$155:$E$385,MATCH(RIGHT(L959,255),RIGHT('Disaggregation Records'!$D$155:$D$385,255),0))="","",INDEX('Disaggregation Records'!$E$155:$E$385,MATCH(RIGHT(L959,255),RIGHT('Disaggregation Records'!$D$155:$D$385,255),0))),"")</f>
        <v/>
      </c>
      <c r="N959" s="201" t="str">
        <f t="array" ref="N959">IFERROR(IF(INDEX('Disaggregation Records'!$F$155:$F$385,MATCH(RIGHT(L959,255),RIGHT('Disaggregation Records'!$D$155:$D$385,255),0))="","",INDEX('Disaggregation Records'!$F$155:$F$385,MATCH(RIGHT(L959,255),RIGHT('Disaggregation Records'!$D$155:$D$385,255),0))),"")</f>
        <v/>
      </c>
      <c r="O959" s="201" t="str">
        <f t="array" ref="O959">IFERROR(IF(INDEX('Disaggregation Records'!$H$155:$H$385,MATCH(RIGHT(L959,255),RIGHT('Disaggregation Records'!$D$155:$D$385,255),0))="","",INDEX('Disaggregation Records'!$H$155:$H$385,MATCH(RIGHT(L959,255),RIGHT('Disaggregation Records'!$D$155:$D$385,255),0))),"")</f>
        <v/>
      </c>
      <c r="P959" s="253"/>
      <c r="Q959" s="253">
        <f t="shared" ref="Q959" si="1138">Q957+1</f>
        <v>1874</v>
      </c>
    </row>
    <row r="960" spans="1:17" ht="20.149999999999999" customHeight="1" x14ac:dyDescent="0.35">
      <c r="B960" s="614"/>
      <c r="C960" s="616"/>
      <c r="D960" s="618"/>
      <c r="E960" s="618"/>
      <c r="F960" s="307"/>
      <c r="G960" s="620"/>
      <c r="H960" s="622"/>
      <c r="I960" s="624"/>
      <c r="J960" s="626"/>
      <c r="K960" s="253"/>
      <c r="L960" s="201"/>
      <c r="M960" s="253"/>
      <c r="N960" s="201"/>
      <c r="O960" s="201"/>
      <c r="P960" s="253"/>
      <c r="Q960" s="253"/>
    </row>
    <row r="961" spans="1:17" ht="20.149999999999999" customHeight="1" x14ac:dyDescent="0.35">
      <c r="A961" s="201" t="str">
        <f t="shared" ca="1" si="1121"/>
        <v>a1655000001juI0AAI</v>
      </c>
      <c r="B961" s="613">
        <v>9</v>
      </c>
      <c r="C961" s="615" t="str">
        <f>IFERROR(VLOOKUP(B961,'Coverage Indicators - Section D'!$A$9:$AP$70,42,FALSE),"")</f>
        <v/>
      </c>
      <c r="D961" s="617" t="str">
        <f>M961</f>
        <v/>
      </c>
      <c r="E961" s="617" t="str">
        <f>N961</f>
        <v/>
      </c>
      <c r="F961" s="396"/>
      <c r="G961" s="619" t="str">
        <f ca="1">IF(OR(INDIRECT("'update Helper'!E"&amp;Q961)="",F961&lt;&gt;0,F962&lt;&gt;0),IF(IFERROR((F961/F962),"")="","",(F961/F962)),INDIRECT("'update Helper'!E"&amp;Q961)/100)</f>
        <v/>
      </c>
      <c r="H961" s="621"/>
      <c r="I961" s="623"/>
      <c r="J961" s="625"/>
      <c r="K961" s="201">
        <f>IF(AND(EXACT(C961,C959),C959&lt;&gt;0),K959+1,0)</f>
        <v>170</v>
      </c>
      <c r="L961" s="201" t="str">
        <f t="shared" ref="L961" si="1139">IF(C961&lt;&gt;"",C961&amp;"-"&amp;K961,"")</f>
        <v/>
      </c>
      <c r="M961" s="201" t="str">
        <f t="array" ref="M961">IFERROR(IF(INDEX('Disaggregation Records'!$E$155:$E$385,MATCH(RIGHT(L961,255),RIGHT('Disaggregation Records'!$D$155:$D$385,255),0))="","",INDEX('Disaggregation Records'!$E$155:$E$385,MATCH(RIGHT(L961,255),RIGHT('Disaggregation Records'!$D$155:$D$385,255),0))),"")</f>
        <v/>
      </c>
      <c r="N961" s="201" t="str">
        <f t="array" ref="N961">IFERROR(IF(INDEX('Disaggregation Records'!$F$155:$F$385,MATCH(RIGHT(L961,255),RIGHT('Disaggregation Records'!$D$155:$D$385,255),0))="","",INDEX('Disaggregation Records'!$F$155:$F$385,MATCH(RIGHT(L961,255),RIGHT('Disaggregation Records'!$D$155:$D$385,255),0))),"")</f>
        <v/>
      </c>
      <c r="O961" s="201" t="str">
        <f t="array" ref="O961">IFERROR(IF(INDEX('Disaggregation Records'!$H$155:$H$385,MATCH(RIGHT(L961,255),RIGHT('Disaggregation Records'!$D$155:$D$385,255),0))="","",INDEX('Disaggregation Records'!$H$155:$H$385,MATCH(RIGHT(L961,255),RIGHT('Disaggregation Records'!$D$155:$D$385,255),0))),"")</f>
        <v/>
      </c>
      <c r="P961" s="201"/>
      <c r="Q961" s="253">
        <f t="shared" ref="Q961" si="1140">Q959+1</f>
        <v>1875</v>
      </c>
    </row>
    <row r="962" spans="1:17" ht="20.149999999999999" customHeight="1" x14ac:dyDescent="0.35">
      <c r="A962" s="201"/>
      <c r="B962" s="614"/>
      <c r="C962" s="616"/>
      <c r="D962" s="618"/>
      <c r="E962" s="618"/>
      <c r="F962" s="307"/>
      <c r="G962" s="620"/>
      <c r="H962" s="622"/>
      <c r="I962" s="624"/>
      <c r="J962" s="626"/>
      <c r="K962" s="201"/>
      <c r="L962" s="201"/>
      <c r="M962" s="201"/>
      <c r="N962" s="201"/>
      <c r="O962" s="201"/>
      <c r="P962" s="201"/>
      <c r="Q962" s="253"/>
    </row>
    <row r="963" spans="1:17" ht="20.149999999999999" customHeight="1" x14ac:dyDescent="0.35">
      <c r="A963" s="201" t="str">
        <f t="shared" ca="1" si="1124"/>
        <v>a1655000001juI1AAI</v>
      </c>
      <c r="B963" s="613">
        <v>9</v>
      </c>
      <c r="C963" s="615" t="str">
        <f>IFERROR(VLOOKUP(B963,'Coverage Indicators - Section D'!$A$9:$AP$70,42,FALSE),"")</f>
        <v/>
      </c>
      <c r="D963" s="617" t="str">
        <f>M963</f>
        <v/>
      </c>
      <c r="E963" s="617" t="str">
        <f>N963</f>
        <v/>
      </c>
      <c r="F963" s="396"/>
      <c r="G963" s="619" t="str">
        <f ca="1">IF(OR(INDIRECT("'update Helper'!E"&amp;Q963)="",F963&lt;&gt;0,F964&lt;&gt;0),IF(IFERROR((F963/F964),"")="","",(F963/F964)),INDIRECT("'update Helper'!E"&amp;Q963)/100)</f>
        <v/>
      </c>
      <c r="H963" s="621"/>
      <c r="I963" s="623"/>
      <c r="J963" s="625"/>
      <c r="K963" s="201">
        <f>IF(AND(EXACT(C963,C961),C961&lt;&gt;0),K961+1,0)</f>
        <v>171</v>
      </c>
      <c r="L963" s="201" t="str">
        <f t="shared" ref="L963" si="1141">IF(C963&lt;&gt;"",C963&amp;"-"&amp;K963,"")</f>
        <v/>
      </c>
      <c r="M963" s="201" t="str">
        <f t="array" ref="M963">IFERROR(IF(INDEX('Disaggregation Records'!$E$155:$E$385,MATCH(RIGHT(L963,255),RIGHT('Disaggregation Records'!$D$155:$D$385,255),0))="","",INDEX('Disaggregation Records'!$E$155:$E$385,MATCH(RIGHT(L963,255),RIGHT('Disaggregation Records'!$D$155:$D$385,255),0))),"")</f>
        <v/>
      </c>
      <c r="N963" s="201" t="str">
        <f t="array" ref="N963">IFERROR(IF(INDEX('Disaggregation Records'!$F$155:$F$385,MATCH(RIGHT(L963,255),RIGHT('Disaggregation Records'!$D$155:$D$385,255),0))="","",INDEX('Disaggregation Records'!$F$155:$F$385,MATCH(RIGHT(L963,255),RIGHT('Disaggregation Records'!$D$155:$D$385,255),0))),"")</f>
        <v/>
      </c>
      <c r="O963" s="201" t="str">
        <f t="array" ref="O963">IFERROR(IF(INDEX('Disaggregation Records'!$H$155:$H$385,MATCH(RIGHT(L963,255),RIGHT('Disaggregation Records'!$D$155:$D$385,255),0))="","",INDEX('Disaggregation Records'!$H$155:$H$385,MATCH(RIGHT(L963,255),RIGHT('Disaggregation Records'!$D$155:$D$385,255),0))),"")</f>
        <v/>
      </c>
      <c r="P963" s="201"/>
      <c r="Q963" s="253">
        <f t="shared" ref="Q963" si="1142">Q961+1</f>
        <v>1876</v>
      </c>
    </row>
    <row r="964" spans="1:17" ht="20.149999999999999" customHeight="1" x14ac:dyDescent="0.35">
      <c r="B964" s="614"/>
      <c r="C964" s="616"/>
      <c r="D964" s="618"/>
      <c r="E964" s="618"/>
      <c r="F964" s="307"/>
      <c r="G964" s="620"/>
      <c r="H964" s="622"/>
      <c r="I964" s="624"/>
      <c r="J964" s="626"/>
      <c r="K964" s="201"/>
      <c r="L964" s="201"/>
      <c r="M964" s="201"/>
      <c r="N964" s="201"/>
      <c r="O964" s="201"/>
      <c r="P964" s="201"/>
      <c r="Q964" s="253"/>
    </row>
    <row r="965" spans="1:17" ht="20.149999999999999" customHeight="1" x14ac:dyDescent="0.35">
      <c r="A965" s="201" t="str">
        <f t="shared" ca="1" si="1121"/>
        <v>a1655000001juI2AAI</v>
      </c>
      <c r="B965" s="613">
        <v>9</v>
      </c>
      <c r="C965" s="615" t="str">
        <f>IFERROR(VLOOKUP(B965,'Coverage Indicators - Section D'!$A$9:$AP$70,42,FALSE),"")</f>
        <v/>
      </c>
      <c r="D965" s="617" t="str">
        <f>M965</f>
        <v/>
      </c>
      <c r="E965" s="617" t="str">
        <f>N965</f>
        <v/>
      </c>
      <c r="F965" s="396"/>
      <c r="G965" s="619" t="str">
        <f ca="1">IF(OR(INDIRECT("'update Helper'!E"&amp;Q965)="",F965&lt;&gt;0,F966&lt;&gt;0),IF(IFERROR((F965/F966),"")="","",(F965/F966)),INDIRECT("'update Helper'!E"&amp;Q965)/100)</f>
        <v/>
      </c>
      <c r="H965" s="621"/>
      <c r="I965" s="623"/>
      <c r="J965" s="625"/>
      <c r="K965" s="201">
        <f>IF(AND(EXACT(C965,C963),C963&lt;&gt;0),K963+1,0)</f>
        <v>172</v>
      </c>
      <c r="L965" s="201" t="str">
        <f t="shared" ref="L965" si="1143">IF(C965&lt;&gt;"",C965&amp;"-"&amp;K965,"")</f>
        <v/>
      </c>
      <c r="M965" s="201" t="str">
        <f t="array" ref="M965">IFERROR(IF(INDEX('Disaggregation Records'!$E$155:$E$385,MATCH(RIGHT(L965,255),RIGHT('Disaggregation Records'!$D$155:$D$385,255),0))="","",INDEX('Disaggregation Records'!$E$155:$E$385,MATCH(RIGHT(L965,255),RIGHT('Disaggregation Records'!$D$155:$D$385,255),0))),"")</f>
        <v/>
      </c>
      <c r="N965" s="201" t="str">
        <f t="array" ref="N965">IFERROR(IF(INDEX('Disaggregation Records'!$F$155:$F$385,MATCH(RIGHT(L965,255),RIGHT('Disaggregation Records'!$D$155:$D$385,255),0))="","",INDEX('Disaggregation Records'!$F$155:$F$385,MATCH(RIGHT(L965,255),RIGHT('Disaggregation Records'!$D$155:$D$385,255),0))),"")</f>
        <v/>
      </c>
      <c r="O965" s="201" t="str">
        <f t="array" ref="O965">IFERROR(IF(INDEX('Disaggregation Records'!$H$155:$H$385,MATCH(RIGHT(L965,255),RIGHT('Disaggregation Records'!$D$155:$D$385,255),0))="","",INDEX('Disaggregation Records'!$H$155:$H$385,MATCH(RIGHT(L965,255),RIGHT('Disaggregation Records'!$D$155:$D$385,255),0))),"")</f>
        <v/>
      </c>
      <c r="P965" s="253"/>
      <c r="Q965" s="253">
        <f t="shared" ref="Q965" si="1144">Q963+1</f>
        <v>1877</v>
      </c>
    </row>
    <row r="966" spans="1:17" ht="20.149999999999999" customHeight="1" x14ac:dyDescent="0.35">
      <c r="A966" s="201"/>
      <c r="B966" s="614"/>
      <c r="C966" s="616"/>
      <c r="D966" s="618"/>
      <c r="E966" s="618"/>
      <c r="F966" s="307"/>
      <c r="G966" s="620"/>
      <c r="H966" s="622"/>
      <c r="I966" s="624"/>
      <c r="J966" s="626"/>
      <c r="K966" s="253"/>
      <c r="L966" s="201"/>
      <c r="M966" s="253"/>
      <c r="N966" s="201"/>
      <c r="O966" s="201"/>
      <c r="P966" s="253"/>
      <c r="Q966" s="253"/>
    </row>
    <row r="967" spans="1:17" ht="20.149999999999999" customHeight="1" x14ac:dyDescent="0.35">
      <c r="A967" s="201" t="str">
        <f t="shared" ca="1" si="1124"/>
        <v>a1655000001juI3AAI</v>
      </c>
      <c r="B967" s="613">
        <v>9</v>
      </c>
      <c r="C967" s="615" t="str">
        <f>IFERROR(VLOOKUP(B967,'Coverage Indicators - Section D'!$A$9:$AP$70,42,FALSE),"")</f>
        <v/>
      </c>
      <c r="D967" s="617" t="str">
        <f>M967</f>
        <v/>
      </c>
      <c r="E967" s="617" t="str">
        <f>N967</f>
        <v/>
      </c>
      <c r="F967" s="396"/>
      <c r="G967" s="619" t="str">
        <f ca="1">IF(OR(INDIRECT("'update Helper'!E"&amp;Q967)="",F967&lt;&gt;0,F968&lt;&gt;0),IF(IFERROR((F967/F968),"")="","",(F967/F968)),INDIRECT("'update Helper'!E"&amp;Q967)/100)</f>
        <v/>
      </c>
      <c r="H967" s="621"/>
      <c r="I967" s="623"/>
      <c r="J967" s="625"/>
      <c r="K967" s="201">
        <f>IF(AND(EXACT(C967,C965),C965&lt;&gt;0),K965+1,0)</f>
        <v>173</v>
      </c>
      <c r="L967" s="201" t="str">
        <f t="shared" ref="L967" si="1145">IF(C967&lt;&gt;"",C967&amp;"-"&amp;K967,"")</f>
        <v/>
      </c>
      <c r="M967" s="201" t="str">
        <f t="array" ref="M967">IFERROR(IF(INDEX('Disaggregation Records'!$E$155:$E$385,MATCH(RIGHT(L967,255),RIGHT('Disaggregation Records'!$D$155:$D$385,255),0))="","",INDEX('Disaggregation Records'!$E$155:$E$385,MATCH(RIGHT(L967,255),RIGHT('Disaggregation Records'!$D$155:$D$385,255),0))),"")</f>
        <v/>
      </c>
      <c r="N967" s="201" t="str">
        <f t="array" ref="N967">IFERROR(IF(INDEX('Disaggregation Records'!$F$155:$F$385,MATCH(RIGHT(L967,255),RIGHT('Disaggregation Records'!$D$155:$D$385,255),0))="","",INDEX('Disaggregation Records'!$F$155:$F$385,MATCH(RIGHT(L967,255),RIGHT('Disaggregation Records'!$D$155:$D$385,255),0))),"")</f>
        <v/>
      </c>
      <c r="O967" s="201" t="str">
        <f t="array" ref="O967">IFERROR(IF(INDEX('Disaggregation Records'!$H$155:$H$385,MATCH(RIGHT(L967,255),RIGHT('Disaggregation Records'!$D$155:$D$385,255),0))="","",INDEX('Disaggregation Records'!$H$155:$H$385,MATCH(RIGHT(L967,255),RIGHT('Disaggregation Records'!$D$155:$D$385,255),0))),"")</f>
        <v/>
      </c>
      <c r="P967" s="253"/>
      <c r="Q967" s="253">
        <f t="shared" ref="Q967" si="1146">Q965+1</f>
        <v>1878</v>
      </c>
    </row>
    <row r="968" spans="1:17" ht="20.149999999999999" customHeight="1" x14ac:dyDescent="0.35">
      <c r="B968" s="614"/>
      <c r="C968" s="616"/>
      <c r="D968" s="618"/>
      <c r="E968" s="618"/>
      <c r="F968" s="307"/>
      <c r="G968" s="620"/>
      <c r="H968" s="622"/>
      <c r="I968" s="624"/>
      <c r="J968" s="626"/>
      <c r="K968" s="253"/>
      <c r="L968" s="201"/>
      <c r="M968" s="253"/>
      <c r="N968" s="201"/>
      <c r="O968" s="201"/>
      <c r="P968" s="253"/>
      <c r="Q968" s="253"/>
    </row>
    <row r="969" spans="1:17" ht="20.149999999999999" customHeight="1" x14ac:dyDescent="0.35">
      <c r="A969" s="201" t="str">
        <f t="shared" ca="1" si="1121"/>
        <v>a1655000001juI4AAI</v>
      </c>
      <c r="B969" s="613">
        <v>9</v>
      </c>
      <c r="C969" s="615" t="str">
        <f>IFERROR(VLOOKUP(B969,'Coverage Indicators - Section D'!$A$9:$AP$70,42,FALSE),"")</f>
        <v/>
      </c>
      <c r="D969" s="617" t="str">
        <f>M969</f>
        <v/>
      </c>
      <c r="E969" s="617" t="str">
        <f>N969</f>
        <v/>
      </c>
      <c r="F969" s="396"/>
      <c r="G969" s="619" t="str">
        <f ca="1">IF(OR(INDIRECT("'update Helper'!E"&amp;Q969)="",F969&lt;&gt;0,F970&lt;&gt;0),IF(IFERROR((F969/F970),"")="","",(F969/F970)),INDIRECT("'update Helper'!E"&amp;Q969)/100)</f>
        <v/>
      </c>
      <c r="H969" s="621"/>
      <c r="I969" s="623"/>
      <c r="J969" s="625"/>
      <c r="K969" s="201">
        <f>IF(AND(EXACT(C969,C967),C967&lt;&gt;0),K967+1,0)</f>
        <v>174</v>
      </c>
      <c r="L969" s="201" t="str">
        <f t="shared" ref="L969" si="1147">IF(C969&lt;&gt;"",C969&amp;"-"&amp;K969,"")</f>
        <v/>
      </c>
      <c r="M969" s="201" t="str">
        <f t="array" ref="M969">IFERROR(IF(INDEX('Disaggregation Records'!$E$155:$E$385,MATCH(RIGHT(L969,255),RIGHT('Disaggregation Records'!$D$155:$D$385,255),0))="","",INDEX('Disaggregation Records'!$E$155:$E$385,MATCH(RIGHT(L969,255),RIGHT('Disaggregation Records'!$D$155:$D$385,255),0))),"")</f>
        <v/>
      </c>
      <c r="N969" s="201" t="str">
        <f t="array" ref="N969">IFERROR(IF(INDEX('Disaggregation Records'!$F$155:$F$385,MATCH(RIGHT(L969,255),RIGHT('Disaggregation Records'!$D$155:$D$385,255),0))="","",INDEX('Disaggregation Records'!$F$155:$F$385,MATCH(RIGHT(L969,255),RIGHT('Disaggregation Records'!$D$155:$D$385,255),0))),"")</f>
        <v/>
      </c>
      <c r="O969" s="201" t="str">
        <f t="array" ref="O969">IFERROR(IF(INDEX('Disaggregation Records'!$H$155:$H$385,MATCH(RIGHT(L969,255),RIGHT('Disaggregation Records'!$D$155:$D$385,255),0))="","",INDEX('Disaggregation Records'!$H$155:$H$385,MATCH(RIGHT(L969,255),RIGHT('Disaggregation Records'!$D$155:$D$385,255),0))),"")</f>
        <v/>
      </c>
      <c r="P969" s="253"/>
      <c r="Q969" s="253">
        <f t="shared" ref="Q969" si="1148">Q967+1</f>
        <v>1879</v>
      </c>
    </row>
    <row r="970" spans="1:17" ht="20.149999999999999" customHeight="1" x14ac:dyDescent="0.35">
      <c r="A970" s="201"/>
      <c r="B970" s="614"/>
      <c r="C970" s="616"/>
      <c r="D970" s="618"/>
      <c r="E970" s="618"/>
      <c r="F970" s="307"/>
      <c r="G970" s="620"/>
      <c r="H970" s="622"/>
      <c r="I970" s="624"/>
      <c r="J970" s="626"/>
      <c r="K970" s="253"/>
      <c r="L970" s="201"/>
      <c r="M970" s="253"/>
      <c r="N970" s="201"/>
      <c r="O970" s="201"/>
      <c r="P970" s="253"/>
      <c r="Q970" s="253"/>
    </row>
    <row r="971" spans="1:17" ht="20.149999999999999" customHeight="1" x14ac:dyDescent="0.35">
      <c r="A971" s="201" t="str">
        <f t="shared" ca="1" si="1124"/>
        <v>a1655000001juI5AAI</v>
      </c>
      <c r="B971" s="613">
        <v>9</v>
      </c>
      <c r="C971" s="615" t="str">
        <f>IFERROR(VLOOKUP(B971,'Coverage Indicators - Section D'!$A$9:$AP$70,42,FALSE),"")</f>
        <v/>
      </c>
      <c r="D971" s="617" t="str">
        <f>M971</f>
        <v/>
      </c>
      <c r="E971" s="617" t="str">
        <f>N971</f>
        <v/>
      </c>
      <c r="F971" s="396"/>
      <c r="G971" s="619" t="str">
        <f ca="1">IF(OR(INDIRECT("'update Helper'!E"&amp;Q971)="",F971&lt;&gt;0,F972&lt;&gt;0),IF(IFERROR((F971/F972),"")="","",(F971/F972)),INDIRECT("'update Helper'!E"&amp;Q971)/100)</f>
        <v/>
      </c>
      <c r="H971" s="621"/>
      <c r="I971" s="623"/>
      <c r="J971" s="625"/>
      <c r="K971" s="201">
        <f>IF(AND(EXACT(C971,C969),C969&lt;&gt;0),K969+1,0)</f>
        <v>175</v>
      </c>
      <c r="L971" s="201" t="str">
        <f t="shared" ref="L971" si="1149">IF(C971&lt;&gt;"",C971&amp;"-"&amp;K971,"")</f>
        <v/>
      </c>
      <c r="M971" s="201" t="str">
        <f t="array" ref="M971">IFERROR(IF(INDEX('Disaggregation Records'!$E$155:$E$385,MATCH(RIGHT(L971,255),RIGHT('Disaggregation Records'!$D$155:$D$385,255),0))="","",INDEX('Disaggregation Records'!$E$155:$E$385,MATCH(RIGHT(L971,255),RIGHT('Disaggregation Records'!$D$155:$D$385,255),0))),"")</f>
        <v/>
      </c>
      <c r="N971" s="201" t="str">
        <f t="array" ref="N971">IFERROR(IF(INDEX('Disaggregation Records'!$F$155:$F$385,MATCH(RIGHT(L971,255),RIGHT('Disaggregation Records'!$D$155:$D$385,255),0))="","",INDEX('Disaggregation Records'!$F$155:$F$385,MATCH(RIGHT(L971,255),RIGHT('Disaggregation Records'!$D$155:$D$385,255),0))),"")</f>
        <v/>
      </c>
      <c r="O971" s="201" t="str">
        <f t="array" ref="O971">IFERROR(IF(INDEX('Disaggregation Records'!$H$155:$H$385,MATCH(RIGHT(L971,255),RIGHT('Disaggregation Records'!$D$155:$D$385,255),0))="","",INDEX('Disaggregation Records'!$H$155:$H$385,MATCH(RIGHT(L971,255),RIGHT('Disaggregation Records'!$D$155:$D$385,255),0))),"")</f>
        <v/>
      </c>
      <c r="P971" s="201"/>
      <c r="Q971" s="253">
        <f t="shared" ref="Q971" si="1150">Q969+1</f>
        <v>1880</v>
      </c>
    </row>
    <row r="972" spans="1:17" ht="20.149999999999999" customHeight="1" x14ac:dyDescent="0.35">
      <c r="B972" s="614"/>
      <c r="C972" s="616"/>
      <c r="D972" s="618"/>
      <c r="E972" s="618"/>
      <c r="F972" s="307"/>
      <c r="G972" s="620"/>
      <c r="H972" s="622"/>
      <c r="I972" s="624"/>
      <c r="J972" s="626"/>
      <c r="K972" s="201"/>
      <c r="L972" s="201"/>
      <c r="M972" s="201"/>
      <c r="N972" s="201"/>
      <c r="O972" s="201"/>
      <c r="P972" s="201"/>
      <c r="Q972" s="253"/>
    </row>
    <row r="973" spans="1:17" ht="20.149999999999999" customHeight="1" x14ac:dyDescent="0.35">
      <c r="A973" s="201" t="str">
        <f t="shared" ca="1" si="1121"/>
        <v>a1655000001juI6AAI</v>
      </c>
      <c r="B973" s="613">
        <v>9</v>
      </c>
      <c r="C973" s="615" t="str">
        <f>IFERROR(VLOOKUP(B973,'Coverage Indicators - Section D'!$A$9:$AP$70,42,FALSE),"")</f>
        <v/>
      </c>
      <c r="D973" s="617" t="str">
        <f>M973</f>
        <v/>
      </c>
      <c r="E973" s="617" t="str">
        <f>N973</f>
        <v/>
      </c>
      <c r="F973" s="396"/>
      <c r="G973" s="619" t="str">
        <f ca="1">IF(OR(INDIRECT("'update Helper'!E"&amp;Q973)="",F973&lt;&gt;0,F974&lt;&gt;0),IF(IFERROR((F973/F974),"")="","",(F973/F974)),INDIRECT("'update Helper'!E"&amp;Q973)/100)</f>
        <v/>
      </c>
      <c r="H973" s="621"/>
      <c r="I973" s="623"/>
      <c r="J973" s="625"/>
      <c r="K973" s="201">
        <f>IF(AND(EXACT(C973,C971),C971&lt;&gt;0),K971+1,0)</f>
        <v>176</v>
      </c>
      <c r="L973" s="201" t="str">
        <f t="shared" ref="L973" si="1151">IF(C973&lt;&gt;"",C973&amp;"-"&amp;K973,"")</f>
        <v/>
      </c>
      <c r="M973" s="201" t="str">
        <f t="array" ref="M973">IFERROR(IF(INDEX('Disaggregation Records'!$E$155:$E$385,MATCH(RIGHT(L973,255),RIGHT('Disaggregation Records'!$D$155:$D$385,255),0))="","",INDEX('Disaggregation Records'!$E$155:$E$385,MATCH(RIGHT(L973,255),RIGHT('Disaggregation Records'!$D$155:$D$385,255),0))),"")</f>
        <v/>
      </c>
      <c r="N973" s="201" t="str">
        <f t="array" ref="N973">IFERROR(IF(INDEX('Disaggregation Records'!$F$155:$F$385,MATCH(RIGHT(L973,255),RIGHT('Disaggregation Records'!$D$155:$D$385,255),0))="","",INDEX('Disaggregation Records'!$F$155:$F$385,MATCH(RIGHT(L973,255),RIGHT('Disaggregation Records'!$D$155:$D$385,255),0))),"")</f>
        <v/>
      </c>
      <c r="O973" s="201" t="str">
        <f t="array" ref="O973">IFERROR(IF(INDEX('Disaggregation Records'!$H$155:$H$385,MATCH(RIGHT(L973,255),RIGHT('Disaggregation Records'!$D$155:$D$385,255),0))="","",INDEX('Disaggregation Records'!$H$155:$H$385,MATCH(RIGHT(L973,255),RIGHT('Disaggregation Records'!$D$155:$D$385,255),0))),"")</f>
        <v/>
      </c>
      <c r="P973" s="201"/>
      <c r="Q973" s="253">
        <f t="shared" ref="Q973" si="1152">Q971+1</f>
        <v>1881</v>
      </c>
    </row>
    <row r="974" spans="1:17" ht="20.149999999999999" customHeight="1" x14ac:dyDescent="0.35">
      <c r="A974" s="201"/>
      <c r="B974" s="614"/>
      <c r="C974" s="616"/>
      <c r="D974" s="618"/>
      <c r="E974" s="618"/>
      <c r="F974" s="307"/>
      <c r="G974" s="620"/>
      <c r="H974" s="622"/>
      <c r="I974" s="624"/>
      <c r="J974" s="626"/>
      <c r="K974" s="201"/>
      <c r="L974" s="201"/>
      <c r="M974" s="201"/>
      <c r="N974" s="201"/>
      <c r="O974" s="201"/>
      <c r="P974" s="201"/>
      <c r="Q974" s="253"/>
    </row>
    <row r="975" spans="1:17" ht="20.149999999999999" customHeight="1" x14ac:dyDescent="0.35">
      <c r="A975" s="201" t="str">
        <f t="shared" ca="1" si="1124"/>
        <v>a1655000001juI7AAI</v>
      </c>
      <c r="B975" s="613">
        <v>9</v>
      </c>
      <c r="C975" s="615" t="str">
        <f>IFERROR(VLOOKUP(B975,'Coverage Indicators - Section D'!$A$9:$AP$70,42,FALSE),"")</f>
        <v/>
      </c>
      <c r="D975" s="617" t="str">
        <f>M975</f>
        <v/>
      </c>
      <c r="E975" s="617" t="str">
        <f>N975</f>
        <v/>
      </c>
      <c r="F975" s="396"/>
      <c r="G975" s="619" t="str">
        <f ca="1">IF(OR(INDIRECT("'update Helper'!E"&amp;Q975)="",F975&lt;&gt;0,F976&lt;&gt;0),IF(IFERROR((F975/F976),"")="","",(F975/F976)),INDIRECT("'update Helper'!E"&amp;Q975)/100)</f>
        <v/>
      </c>
      <c r="H975" s="621"/>
      <c r="I975" s="623"/>
      <c r="J975" s="625"/>
      <c r="K975" s="201">
        <f>IF(AND(EXACT(C975,C973),C973&lt;&gt;0),K973+1,0)</f>
        <v>177</v>
      </c>
      <c r="L975" s="201" t="str">
        <f t="shared" ref="L975" si="1153">IF(C975&lt;&gt;"",C975&amp;"-"&amp;K975,"")</f>
        <v/>
      </c>
      <c r="M975" s="201" t="str">
        <f t="array" ref="M975">IFERROR(IF(INDEX('Disaggregation Records'!$E$155:$E$385,MATCH(RIGHT(L975,255),RIGHT('Disaggregation Records'!$D$155:$D$385,255),0))="","",INDEX('Disaggregation Records'!$E$155:$E$385,MATCH(RIGHT(L975,255),RIGHT('Disaggregation Records'!$D$155:$D$385,255),0))),"")</f>
        <v/>
      </c>
      <c r="N975" s="201" t="str">
        <f t="array" ref="N975">IFERROR(IF(INDEX('Disaggregation Records'!$F$155:$F$385,MATCH(RIGHT(L975,255),RIGHT('Disaggregation Records'!$D$155:$D$385,255),0))="","",INDEX('Disaggregation Records'!$F$155:$F$385,MATCH(RIGHT(L975,255),RIGHT('Disaggregation Records'!$D$155:$D$385,255),0))),"")</f>
        <v/>
      </c>
      <c r="O975" s="201" t="str">
        <f t="array" ref="O975">IFERROR(IF(INDEX('Disaggregation Records'!$H$155:$H$385,MATCH(RIGHT(L975,255),RIGHT('Disaggregation Records'!$D$155:$D$385,255),0))="","",INDEX('Disaggregation Records'!$H$155:$H$385,MATCH(RIGHT(L975,255),RIGHT('Disaggregation Records'!$D$155:$D$385,255),0))),"")</f>
        <v/>
      </c>
      <c r="P975" s="253"/>
      <c r="Q975" s="253">
        <f t="shared" ref="Q975" si="1154">Q973+1</f>
        <v>1882</v>
      </c>
    </row>
    <row r="976" spans="1:17" ht="20.149999999999999" customHeight="1" x14ac:dyDescent="0.35">
      <c r="B976" s="614"/>
      <c r="C976" s="616"/>
      <c r="D976" s="618"/>
      <c r="E976" s="618"/>
      <c r="F976" s="307"/>
      <c r="G976" s="620"/>
      <c r="H976" s="622"/>
      <c r="I976" s="624"/>
      <c r="J976" s="626"/>
      <c r="K976" s="253"/>
      <c r="L976" s="201"/>
      <c r="M976" s="253"/>
      <c r="N976" s="201"/>
      <c r="O976" s="201"/>
      <c r="P976" s="253"/>
      <c r="Q976" s="253"/>
    </row>
    <row r="977" spans="1:17" ht="20.149999999999999" customHeight="1" x14ac:dyDescent="0.35">
      <c r="A977" s="201" t="str">
        <f t="shared" ca="1" si="1121"/>
        <v>a1655000001juI8AAI</v>
      </c>
      <c r="B977" s="613">
        <v>9</v>
      </c>
      <c r="C977" s="615" t="str">
        <f>IFERROR(VLOOKUP(B977,'Coverage Indicators - Section D'!$A$9:$AP$70,42,FALSE),"")</f>
        <v/>
      </c>
      <c r="D977" s="617" t="str">
        <f>M977</f>
        <v/>
      </c>
      <c r="E977" s="617" t="str">
        <f>N977</f>
        <v/>
      </c>
      <c r="F977" s="396"/>
      <c r="G977" s="619" t="str">
        <f ca="1">IF(OR(INDIRECT("'update Helper'!E"&amp;Q977)="",F977&lt;&gt;0,F978&lt;&gt;0),IF(IFERROR((F977/F978),"")="","",(F977/F978)),INDIRECT("'update Helper'!E"&amp;Q977)/100)</f>
        <v/>
      </c>
      <c r="H977" s="621"/>
      <c r="I977" s="623"/>
      <c r="J977" s="625"/>
      <c r="K977" s="201">
        <f>IF(AND(EXACT(C977,C975),C975&lt;&gt;0),K975+1,0)</f>
        <v>178</v>
      </c>
      <c r="L977" s="201" t="str">
        <f t="shared" ref="L977" si="1155">IF(C977&lt;&gt;"",C977&amp;"-"&amp;K977,"")</f>
        <v/>
      </c>
      <c r="M977" s="201" t="str">
        <f t="array" ref="M977">IFERROR(IF(INDEX('Disaggregation Records'!$E$155:$E$385,MATCH(RIGHT(L977,255),RIGHT('Disaggregation Records'!$D$155:$D$385,255),0))="","",INDEX('Disaggregation Records'!$E$155:$E$385,MATCH(RIGHT(L977,255),RIGHT('Disaggregation Records'!$D$155:$D$385,255),0))),"")</f>
        <v/>
      </c>
      <c r="N977" s="201" t="str">
        <f t="array" ref="N977">IFERROR(IF(INDEX('Disaggregation Records'!$F$155:$F$385,MATCH(RIGHT(L977,255),RIGHT('Disaggregation Records'!$D$155:$D$385,255),0))="","",INDEX('Disaggregation Records'!$F$155:$F$385,MATCH(RIGHT(L977,255),RIGHT('Disaggregation Records'!$D$155:$D$385,255),0))),"")</f>
        <v/>
      </c>
      <c r="O977" s="201" t="str">
        <f t="array" ref="O977">IFERROR(IF(INDEX('Disaggregation Records'!$H$155:$H$385,MATCH(RIGHT(L977,255),RIGHT('Disaggregation Records'!$D$155:$D$385,255),0))="","",INDEX('Disaggregation Records'!$H$155:$H$385,MATCH(RIGHT(L977,255),RIGHT('Disaggregation Records'!$D$155:$D$385,255),0))),"")</f>
        <v/>
      </c>
      <c r="P977" s="253"/>
      <c r="Q977" s="253">
        <f t="shared" ref="Q977" si="1156">Q975+1</f>
        <v>1883</v>
      </c>
    </row>
    <row r="978" spans="1:17" ht="20.149999999999999" customHeight="1" x14ac:dyDescent="0.35">
      <c r="A978" s="201"/>
      <c r="B978" s="614"/>
      <c r="C978" s="616"/>
      <c r="D978" s="618"/>
      <c r="E978" s="618"/>
      <c r="F978" s="307"/>
      <c r="G978" s="620"/>
      <c r="H978" s="622"/>
      <c r="I978" s="624"/>
      <c r="J978" s="626"/>
      <c r="K978" s="253"/>
      <c r="L978" s="201"/>
      <c r="M978" s="253"/>
      <c r="N978" s="201"/>
      <c r="O978" s="201"/>
      <c r="P978" s="253"/>
      <c r="Q978" s="253"/>
    </row>
    <row r="979" spans="1:17" ht="20.149999999999999" customHeight="1" x14ac:dyDescent="0.35">
      <c r="A979" s="201" t="str">
        <f t="shared" ca="1" si="1124"/>
        <v>a1655000001juI9AAI</v>
      </c>
      <c r="B979" s="613">
        <v>9</v>
      </c>
      <c r="C979" s="615" t="str">
        <f>IFERROR(VLOOKUP(B979,'Coverage Indicators - Section D'!$A$9:$AP$70,42,FALSE),"")</f>
        <v/>
      </c>
      <c r="D979" s="617" t="str">
        <f>M979</f>
        <v/>
      </c>
      <c r="E979" s="617" t="str">
        <f>N979</f>
        <v/>
      </c>
      <c r="F979" s="396"/>
      <c r="G979" s="619" t="str">
        <f ca="1">IF(OR(INDIRECT("'update Helper'!E"&amp;Q979)="",F979&lt;&gt;0,F980&lt;&gt;0),IF(IFERROR((F979/F980),"")="","",(F979/F980)),INDIRECT("'update Helper'!E"&amp;Q979)/100)</f>
        <v/>
      </c>
      <c r="H979" s="621"/>
      <c r="I979" s="623"/>
      <c r="J979" s="625"/>
      <c r="K979" s="201">
        <f>IF(AND(EXACT(C979,C977),C977&lt;&gt;0),K977+1,0)</f>
        <v>179</v>
      </c>
      <c r="L979" s="201" t="str">
        <f t="shared" ref="L979" si="1157">IF(C979&lt;&gt;"",C979&amp;"-"&amp;K979,"")</f>
        <v/>
      </c>
      <c r="M979" s="201" t="str">
        <f t="array" ref="M979">IFERROR(IF(INDEX('Disaggregation Records'!$E$155:$E$385,MATCH(RIGHT(L979,255),RIGHT('Disaggregation Records'!$D$155:$D$385,255),0))="","",INDEX('Disaggregation Records'!$E$155:$E$385,MATCH(RIGHT(L979,255),RIGHT('Disaggregation Records'!$D$155:$D$385,255),0))),"")</f>
        <v/>
      </c>
      <c r="N979" s="201" t="str">
        <f t="array" ref="N979">IFERROR(IF(INDEX('Disaggregation Records'!$F$155:$F$385,MATCH(RIGHT(L979,255),RIGHT('Disaggregation Records'!$D$155:$D$385,255),0))="","",INDEX('Disaggregation Records'!$F$155:$F$385,MATCH(RIGHT(L979,255),RIGHT('Disaggregation Records'!$D$155:$D$385,255),0))),"")</f>
        <v/>
      </c>
      <c r="O979" s="201" t="str">
        <f t="array" ref="O979">IFERROR(IF(INDEX('Disaggregation Records'!$H$155:$H$385,MATCH(RIGHT(L979,255),RIGHT('Disaggregation Records'!$D$155:$D$385,255),0))="","",INDEX('Disaggregation Records'!$H$155:$H$385,MATCH(RIGHT(L979,255),RIGHT('Disaggregation Records'!$D$155:$D$385,255),0))),"")</f>
        <v/>
      </c>
      <c r="P979" s="253"/>
      <c r="Q979" s="253">
        <f t="shared" ref="Q979" si="1158">Q977+1</f>
        <v>1884</v>
      </c>
    </row>
    <row r="980" spans="1:17" ht="20.149999999999999" customHeight="1" x14ac:dyDescent="0.35">
      <c r="B980" s="614"/>
      <c r="C980" s="616"/>
      <c r="D980" s="618"/>
      <c r="E980" s="618"/>
      <c r="F980" s="307"/>
      <c r="G980" s="620"/>
      <c r="H980" s="622"/>
      <c r="I980" s="624"/>
      <c r="J980" s="626"/>
      <c r="K980" s="253"/>
      <c r="L980" s="201"/>
      <c r="M980" s="253"/>
      <c r="N980" s="201"/>
      <c r="O980" s="201"/>
      <c r="P980" s="253"/>
      <c r="Q980" s="253"/>
    </row>
    <row r="981" spans="1:17" ht="20.149999999999999" customHeight="1" x14ac:dyDescent="0.35">
      <c r="A981" s="201" t="str">
        <f t="shared" ca="1" si="1121"/>
        <v>a1655000001juIAAAY</v>
      </c>
      <c r="B981" s="613">
        <v>10</v>
      </c>
      <c r="C981" s="615" t="str">
        <f>IFERROR(VLOOKUP(B981,'Coverage Indicators - Section D'!$A$9:$AP$70,42,FALSE),"")</f>
        <v/>
      </c>
      <c r="D981" s="617" t="str">
        <f>M981</f>
        <v/>
      </c>
      <c r="E981" s="617" t="str">
        <f>N981</f>
        <v/>
      </c>
      <c r="F981" s="396"/>
      <c r="G981" s="619" t="str">
        <f ca="1">IF(OR(INDIRECT("'update Helper'!E"&amp;Q981)="",F981&lt;&gt;0,F982&lt;&gt;0),IF(IFERROR((F981/F982),"")="","",(F981/F982)),INDIRECT("'update Helper'!E"&amp;Q981)/100)</f>
        <v/>
      </c>
      <c r="H981" s="621"/>
      <c r="I981" s="623"/>
      <c r="J981" s="625"/>
      <c r="K981" s="201">
        <f>IF(AND(EXACT(C981,C979),C979&lt;&gt;0),K979+1,0)</f>
        <v>180</v>
      </c>
      <c r="L981" s="201" t="str">
        <f t="shared" ref="L981" si="1159">IF(C981&lt;&gt;"",C981&amp;"-"&amp;K981,"")</f>
        <v/>
      </c>
      <c r="M981" s="201" t="str">
        <f t="array" ref="M981">IFERROR(IF(INDEX('Disaggregation Records'!$E$155:$E$385,MATCH(RIGHT(L981,255),RIGHT('Disaggregation Records'!$D$155:$D$385,255),0))="","",INDEX('Disaggregation Records'!$E$155:$E$385,MATCH(RIGHT(L981,255),RIGHT('Disaggregation Records'!$D$155:$D$385,255),0))),"")</f>
        <v/>
      </c>
      <c r="N981" s="201" t="str">
        <f t="array" ref="N981">IFERROR(IF(INDEX('Disaggregation Records'!$F$155:$F$385,MATCH(RIGHT(L981,255),RIGHT('Disaggregation Records'!$D$155:$D$385,255),0))="","",INDEX('Disaggregation Records'!$F$155:$F$385,MATCH(RIGHT(L981,255),RIGHT('Disaggregation Records'!$D$155:$D$385,255),0))),"")</f>
        <v/>
      </c>
      <c r="O981" s="201" t="str">
        <f t="array" ref="O981">IFERROR(IF(INDEX('Disaggregation Records'!$H$155:$H$385,MATCH(RIGHT(L981,255),RIGHT('Disaggregation Records'!$D$155:$D$385,255),0))="","",INDEX('Disaggregation Records'!$H$155:$H$385,MATCH(RIGHT(L981,255),RIGHT('Disaggregation Records'!$D$155:$D$385,255),0))),"")</f>
        <v/>
      </c>
      <c r="P981" s="201"/>
      <c r="Q981" s="253">
        <f t="shared" ref="Q981" si="1160">Q979+1</f>
        <v>1885</v>
      </c>
    </row>
    <row r="982" spans="1:17" ht="20.149999999999999" customHeight="1" x14ac:dyDescent="0.35">
      <c r="A982" s="201"/>
      <c r="B982" s="614"/>
      <c r="C982" s="616"/>
      <c r="D982" s="618"/>
      <c r="E982" s="618"/>
      <c r="F982" s="307"/>
      <c r="G982" s="620"/>
      <c r="H982" s="622"/>
      <c r="I982" s="624"/>
      <c r="J982" s="626"/>
      <c r="K982" s="201"/>
      <c r="L982" s="201"/>
      <c r="M982" s="201"/>
      <c r="N982" s="201"/>
      <c r="O982" s="201"/>
      <c r="P982" s="201"/>
      <c r="Q982" s="253"/>
    </row>
    <row r="983" spans="1:17" ht="20.149999999999999" customHeight="1" x14ac:dyDescent="0.35">
      <c r="A983" s="201" t="str">
        <f t="shared" ca="1" si="1124"/>
        <v>a1655000001juIBAAY</v>
      </c>
      <c r="B983" s="613">
        <v>10</v>
      </c>
      <c r="C983" s="615" t="str">
        <f>IFERROR(VLOOKUP(B983,'Coverage Indicators - Section D'!$A$9:$AP$70,42,FALSE),"")</f>
        <v/>
      </c>
      <c r="D983" s="617" t="str">
        <f>M983</f>
        <v/>
      </c>
      <c r="E983" s="617" t="str">
        <f>N983</f>
        <v/>
      </c>
      <c r="F983" s="396"/>
      <c r="G983" s="619" t="str">
        <f ca="1">IF(OR(INDIRECT("'update Helper'!E"&amp;Q983)="",F983&lt;&gt;0,F984&lt;&gt;0),IF(IFERROR((F983/F984),"")="","",(F983/F984)),INDIRECT("'update Helper'!E"&amp;Q983)/100)</f>
        <v/>
      </c>
      <c r="H983" s="621"/>
      <c r="I983" s="623"/>
      <c r="J983" s="625"/>
      <c r="K983" s="201">
        <f>IF(AND(EXACT(C983,C981),C981&lt;&gt;0),K981+1,0)</f>
        <v>181</v>
      </c>
      <c r="L983" s="201" t="str">
        <f t="shared" ref="L983" si="1161">IF(C983&lt;&gt;"",C983&amp;"-"&amp;K983,"")</f>
        <v/>
      </c>
      <c r="M983" s="201" t="str">
        <f t="array" ref="M983">IFERROR(IF(INDEX('Disaggregation Records'!$E$155:$E$385,MATCH(RIGHT(L983,255),RIGHT('Disaggregation Records'!$D$155:$D$385,255),0))="","",INDEX('Disaggregation Records'!$E$155:$E$385,MATCH(RIGHT(L983,255),RIGHT('Disaggregation Records'!$D$155:$D$385,255),0))),"")</f>
        <v/>
      </c>
      <c r="N983" s="201" t="str">
        <f t="array" ref="N983">IFERROR(IF(INDEX('Disaggregation Records'!$F$155:$F$385,MATCH(RIGHT(L983,255),RIGHT('Disaggregation Records'!$D$155:$D$385,255),0))="","",INDEX('Disaggregation Records'!$F$155:$F$385,MATCH(RIGHT(L983,255),RIGHT('Disaggregation Records'!$D$155:$D$385,255),0))),"")</f>
        <v/>
      </c>
      <c r="O983" s="201" t="str">
        <f t="array" ref="O983">IFERROR(IF(INDEX('Disaggregation Records'!$H$155:$H$385,MATCH(RIGHT(L983,255),RIGHT('Disaggregation Records'!$D$155:$D$385,255),0))="","",INDEX('Disaggregation Records'!$H$155:$H$385,MATCH(RIGHT(L983,255),RIGHT('Disaggregation Records'!$D$155:$D$385,255),0))),"")</f>
        <v/>
      </c>
      <c r="P983" s="201"/>
      <c r="Q983" s="253">
        <f t="shared" ref="Q983" si="1162">Q981+1</f>
        <v>1886</v>
      </c>
    </row>
    <row r="984" spans="1:17" ht="20.149999999999999" customHeight="1" x14ac:dyDescent="0.35">
      <c r="B984" s="614"/>
      <c r="C984" s="616"/>
      <c r="D984" s="618"/>
      <c r="E984" s="618"/>
      <c r="F984" s="307"/>
      <c r="G984" s="620"/>
      <c r="H984" s="622"/>
      <c r="I984" s="624"/>
      <c r="J984" s="626"/>
      <c r="K984" s="201"/>
      <c r="L984" s="201"/>
      <c r="M984" s="201"/>
      <c r="N984" s="201"/>
      <c r="O984" s="201"/>
      <c r="P984" s="201"/>
      <c r="Q984" s="253"/>
    </row>
    <row r="985" spans="1:17" ht="20.149999999999999" customHeight="1" x14ac:dyDescent="0.35">
      <c r="A985" s="201" t="str">
        <f t="shared" ca="1" si="1121"/>
        <v>a1655000001juICAAY</v>
      </c>
      <c r="B985" s="613">
        <v>10</v>
      </c>
      <c r="C985" s="615" t="str">
        <f>IFERROR(VLOOKUP(B985,'Coverage Indicators - Section D'!$A$9:$AP$70,42,FALSE),"")</f>
        <v/>
      </c>
      <c r="D985" s="617" t="str">
        <f>M985</f>
        <v/>
      </c>
      <c r="E985" s="617" t="str">
        <f>N985</f>
        <v/>
      </c>
      <c r="F985" s="396"/>
      <c r="G985" s="619" t="str">
        <f ca="1">IF(OR(INDIRECT("'update Helper'!E"&amp;Q985)="",F985&lt;&gt;0,F986&lt;&gt;0),IF(IFERROR((F985/F986),"")="","",(F985/F986)),INDIRECT("'update Helper'!E"&amp;Q985)/100)</f>
        <v/>
      </c>
      <c r="H985" s="621"/>
      <c r="I985" s="623"/>
      <c r="J985" s="625"/>
      <c r="K985" s="201">
        <f>IF(AND(EXACT(C985,C983),C983&lt;&gt;0),K983+1,0)</f>
        <v>182</v>
      </c>
      <c r="L985" s="201" t="str">
        <f t="shared" ref="L985" si="1163">IF(C985&lt;&gt;"",C985&amp;"-"&amp;K985,"")</f>
        <v/>
      </c>
      <c r="M985" s="201" t="str">
        <f t="array" ref="M985">IFERROR(IF(INDEX('Disaggregation Records'!$E$155:$E$385,MATCH(RIGHT(L985,255),RIGHT('Disaggregation Records'!$D$155:$D$385,255),0))="","",INDEX('Disaggregation Records'!$E$155:$E$385,MATCH(RIGHT(L985,255),RIGHT('Disaggregation Records'!$D$155:$D$385,255),0))),"")</f>
        <v/>
      </c>
      <c r="N985" s="201" t="str">
        <f t="array" ref="N985">IFERROR(IF(INDEX('Disaggregation Records'!$F$155:$F$385,MATCH(RIGHT(L985,255),RIGHT('Disaggregation Records'!$D$155:$D$385,255),0))="","",INDEX('Disaggregation Records'!$F$155:$F$385,MATCH(RIGHT(L985,255),RIGHT('Disaggregation Records'!$D$155:$D$385,255),0))),"")</f>
        <v/>
      </c>
      <c r="O985" s="201" t="str">
        <f t="array" ref="O985">IFERROR(IF(INDEX('Disaggregation Records'!$H$155:$H$385,MATCH(RIGHT(L985,255),RIGHT('Disaggregation Records'!$D$155:$D$385,255),0))="","",INDEX('Disaggregation Records'!$H$155:$H$385,MATCH(RIGHT(L985,255),RIGHT('Disaggregation Records'!$D$155:$D$385,255),0))),"")</f>
        <v/>
      </c>
      <c r="P985" s="253"/>
      <c r="Q985" s="253">
        <f t="shared" ref="Q985" si="1164">Q983+1</f>
        <v>1887</v>
      </c>
    </row>
    <row r="986" spans="1:17" ht="20.149999999999999" customHeight="1" x14ac:dyDescent="0.35">
      <c r="A986" s="201"/>
      <c r="B986" s="614"/>
      <c r="C986" s="616"/>
      <c r="D986" s="618"/>
      <c r="E986" s="618"/>
      <c r="F986" s="307"/>
      <c r="G986" s="620"/>
      <c r="H986" s="622"/>
      <c r="I986" s="624"/>
      <c r="J986" s="626"/>
      <c r="K986" s="253"/>
      <c r="L986" s="201"/>
      <c r="M986" s="253"/>
      <c r="N986" s="201"/>
      <c r="O986" s="201"/>
      <c r="P986" s="253"/>
      <c r="Q986" s="253"/>
    </row>
    <row r="987" spans="1:17" ht="20.149999999999999" customHeight="1" x14ac:dyDescent="0.35">
      <c r="A987" s="201" t="str">
        <f t="shared" ca="1" si="1124"/>
        <v>a1655000001juIDAAY</v>
      </c>
      <c r="B987" s="613">
        <v>10</v>
      </c>
      <c r="C987" s="615" t="str">
        <f>IFERROR(VLOOKUP(B987,'Coverage Indicators - Section D'!$A$9:$AP$70,42,FALSE),"")</f>
        <v/>
      </c>
      <c r="D987" s="617" t="str">
        <f>M987</f>
        <v/>
      </c>
      <c r="E987" s="617" t="str">
        <f>N987</f>
        <v/>
      </c>
      <c r="F987" s="396"/>
      <c r="G987" s="619" t="str">
        <f ca="1">IF(OR(INDIRECT("'update Helper'!E"&amp;Q987)="",F987&lt;&gt;0,F988&lt;&gt;0),IF(IFERROR((F987/F988),"")="","",(F987/F988)),INDIRECT("'update Helper'!E"&amp;Q987)/100)</f>
        <v/>
      </c>
      <c r="H987" s="621"/>
      <c r="I987" s="623"/>
      <c r="J987" s="625"/>
      <c r="K987" s="201">
        <f>IF(AND(EXACT(C987,C985),C985&lt;&gt;0),K985+1,0)</f>
        <v>183</v>
      </c>
      <c r="L987" s="201" t="str">
        <f t="shared" ref="L987" si="1165">IF(C987&lt;&gt;"",C987&amp;"-"&amp;K987,"")</f>
        <v/>
      </c>
      <c r="M987" s="201" t="str">
        <f t="array" ref="M987">IFERROR(IF(INDEX('Disaggregation Records'!$E$155:$E$385,MATCH(RIGHT(L987,255),RIGHT('Disaggregation Records'!$D$155:$D$385,255),0))="","",INDEX('Disaggregation Records'!$E$155:$E$385,MATCH(RIGHT(L987,255),RIGHT('Disaggregation Records'!$D$155:$D$385,255),0))),"")</f>
        <v/>
      </c>
      <c r="N987" s="201" t="str">
        <f t="array" ref="N987">IFERROR(IF(INDEX('Disaggregation Records'!$F$155:$F$385,MATCH(RIGHT(L987,255),RIGHT('Disaggregation Records'!$D$155:$D$385,255),0))="","",INDEX('Disaggregation Records'!$F$155:$F$385,MATCH(RIGHT(L987,255),RIGHT('Disaggregation Records'!$D$155:$D$385,255),0))),"")</f>
        <v/>
      </c>
      <c r="O987" s="201" t="str">
        <f t="array" ref="O987">IFERROR(IF(INDEX('Disaggregation Records'!$H$155:$H$385,MATCH(RIGHT(L987,255),RIGHT('Disaggregation Records'!$D$155:$D$385,255),0))="","",INDEX('Disaggregation Records'!$H$155:$H$385,MATCH(RIGHT(L987,255),RIGHT('Disaggregation Records'!$D$155:$D$385,255),0))),"")</f>
        <v/>
      </c>
      <c r="P987" s="253"/>
      <c r="Q987" s="253">
        <f t="shared" ref="Q987" si="1166">Q985+1</f>
        <v>1888</v>
      </c>
    </row>
    <row r="988" spans="1:17" ht="20.149999999999999" customHeight="1" x14ac:dyDescent="0.35">
      <c r="B988" s="614"/>
      <c r="C988" s="616"/>
      <c r="D988" s="618"/>
      <c r="E988" s="618"/>
      <c r="F988" s="307"/>
      <c r="G988" s="620"/>
      <c r="H988" s="622"/>
      <c r="I988" s="624"/>
      <c r="J988" s="626"/>
      <c r="K988" s="253"/>
      <c r="L988" s="201"/>
      <c r="M988" s="253"/>
      <c r="N988" s="201"/>
      <c r="O988" s="201"/>
      <c r="P988" s="253"/>
      <c r="Q988" s="253"/>
    </row>
    <row r="989" spans="1:17" ht="20.149999999999999" customHeight="1" x14ac:dyDescent="0.35">
      <c r="A989" s="201" t="str">
        <f t="shared" ca="1" si="1121"/>
        <v>a1655000001juIEAAY</v>
      </c>
      <c r="B989" s="613">
        <v>10</v>
      </c>
      <c r="C989" s="615" t="str">
        <f>IFERROR(VLOOKUP(B989,'Coverage Indicators - Section D'!$A$9:$AP$70,42,FALSE),"")</f>
        <v/>
      </c>
      <c r="D989" s="617" t="str">
        <f>M989</f>
        <v/>
      </c>
      <c r="E989" s="617" t="str">
        <f>N989</f>
        <v/>
      </c>
      <c r="F989" s="396"/>
      <c r="G989" s="619" t="str">
        <f ca="1">IF(OR(INDIRECT("'update Helper'!E"&amp;Q989)="",F989&lt;&gt;0,F990&lt;&gt;0),IF(IFERROR((F989/F990),"")="","",(F989/F990)),INDIRECT("'update Helper'!E"&amp;Q989)/100)</f>
        <v/>
      </c>
      <c r="H989" s="621"/>
      <c r="I989" s="623"/>
      <c r="J989" s="625"/>
      <c r="K989" s="201">
        <f>IF(AND(EXACT(C989,C987),C987&lt;&gt;0),K987+1,0)</f>
        <v>184</v>
      </c>
      <c r="L989" s="201" t="str">
        <f t="shared" ref="L989" si="1167">IF(C989&lt;&gt;"",C989&amp;"-"&amp;K989,"")</f>
        <v/>
      </c>
      <c r="M989" s="201" t="str">
        <f t="array" ref="M989">IFERROR(IF(INDEX('Disaggregation Records'!$E$155:$E$385,MATCH(RIGHT(L989,255),RIGHT('Disaggregation Records'!$D$155:$D$385,255),0))="","",INDEX('Disaggregation Records'!$E$155:$E$385,MATCH(RIGHT(L989,255),RIGHT('Disaggregation Records'!$D$155:$D$385,255),0))),"")</f>
        <v/>
      </c>
      <c r="N989" s="201" t="str">
        <f t="array" ref="N989">IFERROR(IF(INDEX('Disaggregation Records'!$F$155:$F$385,MATCH(RIGHT(L989,255),RIGHT('Disaggregation Records'!$D$155:$D$385,255),0))="","",INDEX('Disaggregation Records'!$F$155:$F$385,MATCH(RIGHT(L989,255),RIGHT('Disaggregation Records'!$D$155:$D$385,255),0))),"")</f>
        <v/>
      </c>
      <c r="O989" s="201" t="str">
        <f t="array" ref="O989">IFERROR(IF(INDEX('Disaggregation Records'!$H$155:$H$385,MATCH(RIGHT(L989,255),RIGHT('Disaggregation Records'!$D$155:$D$385,255),0))="","",INDEX('Disaggregation Records'!$H$155:$H$385,MATCH(RIGHT(L989,255),RIGHT('Disaggregation Records'!$D$155:$D$385,255),0))),"")</f>
        <v/>
      </c>
      <c r="P989" s="253"/>
      <c r="Q989" s="253">
        <f t="shared" ref="Q989" si="1168">Q987+1</f>
        <v>1889</v>
      </c>
    </row>
    <row r="990" spans="1:17" ht="20.149999999999999" customHeight="1" x14ac:dyDescent="0.35">
      <c r="A990" s="201"/>
      <c r="B990" s="614"/>
      <c r="C990" s="616"/>
      <c r="D990" s="618"/>
      <c r="E990" s="618"/>
      <c r="F990" s="307"/>
      <c r="G990" s="620"/>
      <c r="H990" s="622"/>
      <c r="I990" s="624"/>
      <c r="J990" s="626"/>
      <c r="K990" s="253"/>
      <c r="L990" s="201"/>
      <c r="M990" s="253"/>
      <c r="N990" s="201"/>
      <c r="O990" s="201"/>
      <c r="P990" s="253"/>
      <c r="Q990" s="253"/>
    </row>
    <row r="991" spans="1:17" ht="20.149999999999999" customHeight="1" x14ac:dyDescent="0.35">
      <c r="A991" s="201" t="str">
        <f t="shared" ca="1" si="1124"/>
        <v>a1655000001juIFAAY</v>
      </c>
      <c r="B991" s="613">
        <v>10</v>
      </c>
      <c r="C991" s="615" t="str">
        <f>IFERROR(VLOOKUP(B991,'Coverage Indicators - Section D'!$A$9:$AP$70,42,FALSE),"")</f>
        <v/>
      </c>
      <c r="D991" s="617" t="str">
        <f>M991</f>
        <v/>
      </c>
      <c r="E991" s="617" t="str">
        <f>N991</f>
        <v/>
      </c>
      <c r="F991" s="396"/>
      <c r="G991" s="619" t="str">
        <f ca="1">IF(OR(INDIRECT("'update Helper'!E"&amp;Q991)="",F991&lt;&gt;0,F992&lt;&gt;0),IF(IFERROR((F991/F992),"")="","",(F991/F992)),INDIRECT("'update Helper'!E"&amp;Q991)/100)</f>
        <v/>
      </c>
      <c r="H991" s="621"/>
      <c r="I991" s="623"/>
      <c r="J991" s="625"/>
      <c r="K991" s="201">
        <f>IF(AND(EXACT(C991,C989),C989&lt;&gt;0),K989+1,0)</f>
        <v>185</v>
      </c>
      <c r="L991" s="201" t="str">
        <f t="shared" ref="L991" si="1169">IF(C991&lt;&gt;"",C991&amp;"-"&amp;K991,"")</f>
        <v/>
      </c>
      <c r="M991" s="201" t="str">
        <f t="array" ref="M991">IFERROR(IF(INDEX('Disaggregation Records'!$E$155:$E$385,MATCH(RIGHT(L991,255),RIGHT('Disaggregation Records'!$D$155:$D$385,255),0))="","",INDEX('Disaggregation Records'!$E$155:$E$385,MATCH(RIGHT(L991,255),RIGHT('Disaggregation Records'!$D$155:$D$385,255),0))),"")</f>
        <v/>
      </c>
      <c r="N991" s="201" t="str">
        <f t="array" ref="N991">IFERROR(IF(INDEX('Disaggregation Records'!$F$155:$F$385,MATCH(RIGHT(L991,255),RIGHT('Disaggregation Records'!$D$155:$D$385,255),0))="","",INDEX('Disaggregation Records'!$F$155:$F$385,MATCH(RIGHT(L991,255),RIGHT('Disaggregation Records'!$D$155:$D$385,255),0))),"")</f>
        <v/>
      </c>
      <c r="O991" s="201" t="str">
        <f t="array" ref="O991">IFERROR(IF(INDEX('Disaggregation Records'!$H$155:$H$385,MATCH(RIGHT(L991,255),RIGHT('Disaggregation Records'!$D$155:$D$385,255),0))="","",INDEX('Disaggregation Records'!$H$155:$H$385,MATCH(RIGHT(L991,255),RIGHT('Disaggregation Records'!$D$155:$D$385,255),0))),"")</f>
        <v/>
      </c>
      <c r="P991" s="201"/>
      <c r="Q991" s="253">
        <f t="shared" ref="Q991" si="1170">Q989+1</f>
        <v>1890</v>
      </c>
    </row>
    <row r="992" spans="1:17" ht="20.149999999999999" customHeight="1" x14ac:dyDescent="0.35">
      <c r="B992" s="614"/>
      <c r="C992" s="616"/>
      <c r="D992" s="618"/>
      <c r="E992" s="618"/>
      <c r="F992" s="307"/>
      <c r="G992" s="620"/>
      <c r="H992" s="622"/>
      <c r="I992" s="624"/>
      <c r="J992" s="626"/>
      <c r="K992" s="201"/>
      <c r="L992" s="201"/>
      <c r="M992" s="201"/>
      <c r="N992" s="201"/>
      <c r="O992" s="201"/>
      <c r="P992" s="201"/>
      <c r="Q992" s="253"/>
    </row>
    <row r="993" spans="1:17" ht="20.149999999999999" customHeight="1" x14ac:dyDescent="0.35">
      <c r="A993" s="201" t="str">
        <f t="shared" ca="1" si="1121"/>
        <v>a1655000001juIGAAY</v>
      </c>
      <c r="B993" s="613">
        <v>10</v>
      </c>
      <c r="C993" s="615" t="str">
        <f>IFERROR(VLOOKUP(B993,'Coverage Indicators - Section D'!$A$9:$AP$70,42,FALSE),"")</f>
        <v/>
      </c>
      <c r="D993" s="617" t="str">
        <f>M993</f>
        <v/>
      </c>
      <c r="E993" s="617" t="str">
        <f>N993</f>
        <v/>
      </c>
      <c r="F993" s="396"/>
      <c r="G993" s="619" t="str">
        <f ca="1">IF(OR(INDIRECT("'update Helper'!E"&amp;Q993)="",F993&lt;&gt;0,F994&lt;&gt;0),IF(IFERROR((F993/F994),"")="","",(F993/F994)),INDIRECT("'update Helper'!E"&amp;Q993)/100)</f>
        <v/>
      </c>
      <c r="H993" s="621"/>
      <c r="I993" s="623"/>
      <c r="J993" s="625"/>
      <c r="K993" s="201">
        <f>IF(AND(EXACT(C993,C991),C991&lt;&gt;0),K991+1,0)</f>
        <v>186</v>
      </c>
      <c r="L993" s="201" t="str">
        <f t="shared" ref="L993" si="1171">IF(C993&lt;&gt;"",C993&amp;"-"&amp;K993,"")</f>
        <v/>
      </c>
      <c r="M993" s="201" t="str">
        <f t="array" ref="M993">IFERROR(IF(INDEX('Disaggregation Records'!$E$155:$E$385,MATCH(RIGHT(L993,255),RIGHT('Disaggregation Records'!$D$155:$D$385,255),0))="","",INDEX('Disaggregation Records'!$E$155:$E$385,MATCH(RIGHT(L993,255),RIGHT('Disaggregation Records'!$D$155:$D$385,255),0))),"")</f>
        <v/>
      </c>
      <c r="N993" s="201" t="str">
        <f t="array" ref="N993">IFERROR(IF(INDEX('Disaggregation Records'!$F$155:$F$385,MATCH(RIGHT(L993,255),RIGHT('Disaggregation Records'!$D$155:$D$385,255),0))="","",INDEX('Disaggregation Records'!$F$155:$F$385,MATCH(RIGHT(L993,255),RIGHT('Disaggregation Records'!$D$155:$D$385,255),0))),"")</f>
        <v/>
      </c>
      <c r="O993" s="201" t="str">
        <f t="array" ref="O993">IFERROR(IF(INDEX('Disaggregation Records'!$H$155:$H$385,MATCH(RIGHT(L993,255),RIGHT('Disaggregation Records'!$D$155:$D$385,255),0))="","",INDEX('Disaggregation Records'!$H$155:$H$385,MATCH(RIGHT(L993,255),RIGHT('Disaggregation Records'!$D$155:$D$385,255),0))),"")</f>
        <v/>
      </c>
      <c r="P993" s="201"/>
      <c r="Q993" s="253">
        <f t="shared" ref="Q993" si="1172">Q991+1</f>
        <v>1891</v>
      </c>
    </row>
    <row r="994" spans="1:17" ht="20.149999999999999" customHeight="1" x14ac:dyDescent="0.35">
      <c r="A994" s="201"/>
      <c r="B994" s="614"/>
      <c r="C994" s="616"/>
      <c r="D994" s="618"/>
      <c r="E994" s="618"/>
      <c r="F994" s="307"/>
      <c r="G994" s="620"/>
      <c r="H994" s="622"/>
      <c r="I994" s="624"/>
      <c r="J994" s="626"/>
      <c r="K994" s="201"/>
      <c r="L994" s="201"/>
      <c r="M994" s="201"/>
      <c r="N994" s="201"/>
      <c r="O994" s="201"/>
      <c r="P994" s="201"/>
      <c r="Q994" s="253"/>
    </row>
    <row r="995" spans="1:17" ht="20.149999999999999" customHeight="1" x14ac:dyDescent="0.35">
      <c r="A995" s="201" t="str">
        <f t="shared" ca="1" si="1124"/>
        <v>a1655000001juIHAAY</v>
      </c>
      <c r="B995" s="613">
        <v>10</v>
      </c>
      <c r="C995" s="615" t="str">
        <f>IFERROR(VLOOKUP(B995,'Coverage Indicators - Section D'!$A$9:$AP$70,42,FALSE),"")</f>
        <v/>
      </c>
      <c r="D995" s="617" t="str">
        <f>M995</f>
        <v/>
      </c>
      <c r="E995" s="617" t="str">
        <f>N995</f>
        <v/>
      </c>
      <c r="F995" s="396"/>
      <c r="G995" s="619" t="str">
        <f ca="1">IF(OR(INDIRECT("'update Helper'!E"&amp;Q995)="",F995&lt;&gt;0,F996&lt;&gt;0),IF(IFERROR((F995/F996),"")="","",(F995/F996)),INDIRECT("'update Helper'!E"&amp;Q995)/100)</f>
        <v/>
      </c>
      <c r="H995" s="621"/>
      <c r="I995" s="623"/>
      <c r="J995" s="625"/>
      <c r="K995" s="201">
        <f>IF(AND(EXACT(C995,C993),C993&lt;&gt;0),K993+1,0)</f>
        <v>187</v>
      </c>
      <c r="L995" s="201" t="str">
        <f t="shared" ref="L995" si="1173">IF(C995&lt;&gt;"",C995&amp;"-"&amp;K995,"")</f>
        <v/>
      </c>
      <c r="M995" s="201" t="str">
        <f t="array" ref="M995">IFERROR(IF(INDEX('Disaggregation Records'!$E$155:$E$385,MATCH(RIGHT(L995,255),RIGHT('Disaggregation Records'!$D$155:$D$385,255),0))="","",INDEX('Disaggregation Records'!$E$155:$E$385,MATCH(RIGHT(L995,255),RIGHT('Disaggregation Records'!$D$155:$D$385,255),0))),"")</f>
        <v/>
      </c>
      <c r="N995" s="201" t="str">
        <f t="array" ref="N995">IFERROR(IF(INDEX('Disaggregation Records'!$F$155:$F$385,MATCH(RIGHT(L995,255),RIGHT('Disaggregation Records'!$D$155:$D$385,255),0))="","",INDEX('Disaggregation Records'!$F$155:$F$385,MATCH(RIGHT(L995,255),RIGHT('Disaggregation Records'!$D$155:$D$385,255),0))),"")</f>
        <v/>
      </c>
      <c r="O995" s="201" t="str">
        <f t="array" ref="O995">IFERROR(IF(INDEX('Disaggregation Records'!$H$155:$H$385,MATCH(RIGHT(L995,255),RIGHT('Disaggregation Records'!$D$155:$D$385,255),0))="","",INDEX('Disaggregation Records'!$H$155:$H$385,MATCH(RIGHT(L995,255),RIGHT('Disaggregation Records'!$D$155:$D$385,255),0))),"")</f>
        <v/>
      </c>
      <c r="P995" s="253"/>
      <c r="Q995" s="253">
        <f t="shared" ref="Q995" si="1174">Q993+1</f>
        <v>1892</v>
      </c>
    </row>
    <row r="996" spans="1:17" ht="20.149999999999999" customHeight="1" x14ac:dyDescent="0.35">
      <c r="B996" s="614"/>
      <c r="C996" s="616"/>
      <c r="D996" s="618"/>
      <c r="E996" s="618"/>
      <c r="F996" s="307"/>
      <c r="G996" s="620"/>
      <c r="H996" s="622"/>
      <c r="I996" s="624"/>
      <c r="J996" s="626"/>
      <c r="K996" s="253"/>
      <c r="L996" s="201"/>
      <c r="M996" s="253"/>
      <c r="N996" s="201"/>
      <c r="O996" s="201"/>
      <c r="P996" s="253"/>
      <c r="Q996" s="253"/>
    </row>
    <row r="997" spans="1:17" ht="20.149999999999999" customHeight="1" x14ac:dyDescent="0.35">
      <c r="A997" s="201" t="str">
        <f t="shared" ca="1" si="1121"/>
        <v>a1655000001juIIAAY</v>
      </c>
      <c r="B997" s="613">
        <v>10</v>
      </c>
      <c r="C997" s="615" t="str">
        <f>IFERROR(VLOOKUP(B997,'Coverage Indicators - Section D'!$A$9:$AP$70,42,FALSE),"")</f>
        <v/>
      </c>
      <c r="D997" s="617" t="str">
        <f>M997</f>
        <v/>
      </c>
      <c r="E997" s="617" t="str">
        <f>N997</f>
        <v/>
      </c>
      <c r="F997" s="396"/>
      <c r="G997" s="619" t="str">
        <f ca="1">IF(OR(INDIRECT("'update Helper'!E"&amp;Q997)="",F997&lt;&gt;0,F998&lt;&gt;0),IF(IFERROR((F997/F998),"")="","",(F997/F998)),INDIRECT("'update Helper'!E"&amp;Q997)/100)</f>
        <v/>
      </c>
      <c r="H997" s="621"/>
      <c r="I997" s="623"/>
      <c r="J997" s="625"/>
      <c r="K997" s="201">
        <f>IF(AND(EXACT(C997,C995),C995&lt;&gt;0),K995+1,0)</f>
        <v>188</v>
      </c>
      <c r="L997" s="201" t="str">
        <f t="shared" ref="L997" si="1175">IF(C997&lt;&gt;"",C997&amp;"-"&amp;K997,"")</f>
        <v/>
      </c>
      <c r="M997" s="201" t="str">
        <f t="array" ref="M997">IFERROR(IF(INDEX('Disaggregation Records'!$E$155:$E$385,MATCH(RIGHT(L997,255),RIGHT('Disaggregation Records'!$D$155:$D$385,255),0))="","",INDEX('Disaggregation Records'!$E$155:$E$385,MATCH(RIGHT(L997,255),RIGHT('Disaggregation Records'!$D$155:$D$385,255),0))),"")</f>
        <v/>
      </c>
      <c r="N997" s="201" t="str">
        <f t="array" ref="N997">IFERROR(IF(INDEX('Disaggregation Records'!$F$155:$F$385,MATCH(RIGHT(L997,255),RIGHT('Disaggregation Records'!$D$155:$D$385,255),0))="","",INDEX('Disaggregation Records'!$F$155:$F$385,MATCH(RIGHT(L997,255),RIGHT('Disaggregation Records'!$D$155:$D$385,255),0))),"")</f>
        <v/>
      </c>
      <c r="O997" s="201" t="str">
        <f t="array" ref="O997">IFERROR(IF(INDEX('Disaggregation Records'!$H$155:$H$385,MATCH(RIGHT(L997,255),RIGHT('Disaggregation Records'!$D$155:$D$385,255),0))="","",INDEX('Disaggregation Records'!$H$155:$H$385,MATCH(RIGHT(L997,255),RIGHT('Disaggregation Records'!$D$155:$D$385,255),0))),"")</f>
        <v/>
      </c>
      <c r="P997" s="253"/>
      <c r="Q997" s="253">
        <f t="shared" ref="Q997" si="1176">Q995+1</f>
        <v>1893</v>
      </c>
    </row>
    <row r="998" spans="1:17" ht="20.149999999999999" customHeight="1" x14ac:dyDescent="0.35">
      <c r="A998" s="201"/>
      <c r="B998" s="614"/>
      <c r="C998" s="616"/>
      <c r="D998" s="618"/>
      <c r="E998" s="618"/>
      <c r="F998" s="307"/>
      <c r="G998" s="620"/>
      <c r="H998" s="622"/>
      <c r="I998" s="624"/>
      <c r="J998" s="626"/>
      <c r="K998" s="253"/>
      <c r="L998" s="201"/>
      <c r="M998" s="253"/>
      <c r="N998" s="201"/>
      <c r="O998" s="201"/>
      <c r="P998" s="253"/>
      <c r="Q998" s="253"/>
    </row>
    <row r="999" spans="1:17" ht="20.149999999999999" customHeight="1" x14ac:dyDescent="0.35">
      <c r="A999" s="201" t="str">
        <f t="shared" ca="1" si="1124"/>
        <v>a1655000001juIJAAY</v>
      </c>
      <c r="B999" s="613">
        <v>10</v>
      </c>
      <c r="C999" s="615" t="str">
        <f>IFERROR(VLOOKUP(B999,'Coverage Indicators - Section D'!$A$9:$AP$70,42,FALSE),"")</f>
        <v/>
      </c>
      <c r="D999" s="617" t="str">
        <f>M999</f>
        <v/>
      </c>
      <c r="E999" s="617" t="str">
        <f>N999</f>
        <v/>
      </c>
      <c r="F999" s="396"/>
      <c r="G999" s="619" t="str">
        <f ca="1">IF(OR(INDIRECT("'update Helper'!E"&amp;Q999)="",F999&lt;&gt;0,F1000&lt;&gt;0),IF(IFERROR((F999/F1000),"")="","",(F999/F1000)),INDIRECT("'update Helper'!E"&amp;Q999)/100)</f>
        <v/>
      </c>
      <c r="H999" s="621"/>
      <c r="I999" s="623"/>
      <c r="J999" s="625"/>
      <c r="K999" s="201">
        <f>IF(AND(EXACT(C999,C997),C997&lt;&gt;0),K997+1,0)</f>
        <v>189</v>
      </c>
      <c r="L999" s="201" t="str">
        <f t="shared" ref="L999" si="1177">IF(C999&lt;&gt;"",C999&amp;"-"&amp;K999,"")</f>
        <v/>
      </c>
      <c r="M999" s="201" t="str">
        <f t="array" ref="M999">IFERROR(IF(INDEX('Disaggregation Records'!$E$155:$E$385,MATCH(RIGHT(L999,255),RIGHT('Disaggregation Records'!$D$155:$D$385,255),0))="","",INDEX('Disaggregation Records'!$E$155:$E$385,MATCH(RIGHT(L999,255),RIGHT('Disaggregation Records'!$D$155:$D$385,255),0))),"")</f>
        <v/>
      </c>
      <c r="N999" s="201" t="str">
        <f t="array" ref="N999">IFERROR(IF(INDEX('Disaggregation Records'!$F$155:$F$385,MATCH(RIGHT(L999,255),RIGHT('Disaggregation Records'!$D$155:$D$385,255),0))="","",INDEX('Disaggregation Records'!$F$155:$F$385,MATCH(RIGHT(L999,255),RIGHT('Disaggregation Records'!$D$155:$D$385,255),0))),"")</f>
        <v/>
      </c>
      <c r="O999" s="201" t="str">
        <f t="array" ref="O999">IFERROR(IF(INDEX('Disaggregation Records'!$H$155:$H$385,MATCH(RIGHT(L999,255),RIGHT('Disaggregation Records'!$D$155:$D$385,255),0))="","",INDEX('Disaggregation Records'!$H$155:$H$385,MATCH(RIGHT(L999,255),RIGHT('Disaggregation Records'!$D$155:$D$385,255),0))),"")</f>
        <v/>
      </c>
      <c r="P999" s="253"/>
      <c r="Q999" s="253">
        <f t="shared" ref="Q999" si="1178">Q997+1</f>
        <v>1894</v>
      </c>
    </row>
    <row r="1000" spans="1:17" ht="20.149999999999999" customHeight="1" x14ac:dyDescent="0.35">
      <c r="B1000" s="614"/>
      <c r="C1000" s="616"/>
      <c r="D1000" s="618"/>
      <c r="E1000" s="618"/>
      <c r="F1000" s="307"/>
      <c r="G1000" s="620"/>
      <c r="H1000" s="622"/>
      <c r="I1000" s="624"/>
      <c r="J1000" s="626"/>
      <c r="K1000" s="253"/>
      <c r="L1000" s="201"/>
      <c r="M1000" s="253"/>
      <c r="N1000" s="201"/>
      <c r="O1000" s="201"/>
      <c r="P1000" s="253"/>
      <c r="Q1000" s="253"/>
    </row>
    <row r="1001" spans="1:17" ht="20.149999999999999" customHeight="1" x14ac:dyDescent="0.35">
      <c r="A1001" s="201" t="str">
        <f t="shared" ca="1" si="1121"/>
        <v>a1655000001juIKAAY</v>
      </c>
      <c r="B1001" s="613">
        <v>10</v>
      </c>
      <c r="C1001" s="615" t="str">
        <f>IFERROR(VLOOKUP(B1001,'Coverage Indicators - Section D'!$A$9:$AP$70,42,FALSE),"")</f>
        <v/>
      </c>
      <c r="D1001" s="617" t="str">
        <f>M1001</f>
        <v/>
      </c>
      <c r="E1001" s="617" t="str">
        <f>N1001</f>
        <v/>
      </c>
      <c r="F1001" s="396"/>
      <c r="G1001" s="619" t="str">
        <f ca="1">IF(OR(INDIRECT("'update Helper'!E"&amp;Q1001)="",F1001&lt;&gt;0,F1002&lt;&gt;0),IF(IFERROR((F1001/F1002),"")="","",(F1001/F1002)),INDIRECT("'update Helper'!E"&amp;Q1001)/100)</f>
        <v/>
      </c>
      <c r="H1001" s="621"/>
      <c r="I1001" s="623"/>
      <c r="J1001" s="625"/>
      <c r="K1001" s="201">
        <f>IF(AND(EXACT(C1001,C999),C999&lt;&gt;0),K999+1,0)</f>
        <v>190</v>
      </c>
      <c r="L1001" s="201" t="str">
        <f t="shared" ref="L1001" si="1179">IF(C1001&lt;&gt;"",C1001&amp;"-"&amp;K1001,"")</f>
        <v/>
      </c>
      <c r="M1001" s="201" t="str">
        <f t="array" ref="M1001">IFERROR(IF(INDEX('Disaggregation Records'!$E$155:$E$385,MATCH(RIGHT(L1001,255),RIGHT('Disaggregation Records'!$D$155:$D$385,255),0))="","",INDEX('Disaggregation Records'!$E$155:$E$385,MATCH(RIGHT(L1001,255),RIGHT('Disaggregation Records'!$D$155:$D$385,255),0))),"")</f>
        <v/>
      </c>
      <c r="N1001" s="201" t="str">
        <f t="array" ref="N1001">IFERROR(IF(INDEX('Disaggregation Records'!$F$155:$F$385,MATCH(RIGHT(L1001,255),RIGHT('Disaggregation Records'!$D$155:$D$385,255),0))="","",INDEX('Disaggregation Records'!$F$155:$F$385,MATCH(RIGHT(L1001,255),RIGHT('Disaggregation Records'!$D$155:$D$385,255),0))),"")</f>
        <v/>
      </c>
      <c r="O1001" s="201" t="str">
        <f t="array" ref="O1001">IFERROR(IF(INDEX('Disaggregation Records'!$H$155:$H$385,MATCH(RIGHT(L1001,255),RIGHT('Disaggregation Records'!$D$155:$D$385,255),0))="","",INDEX('Disaggregation Records'!$H$155:$H$385,MATCH(RIGHT(L1001,255),RIGHT('Disaggregation Records'!$D$155:$D$385,255),0))),"")</f>
        <v/>
      </c>
      <c r="P1001" s="201"/>
      <c r="Q1001" s="253">
        <f t="shared" ref="Q1001" si="1180">Q999+1</f>
        <v>1895</v>
      </c>
    </row>
    <row r="1002" spans="1:17" ht="20.149999999999999" customHeight="1" x14ac:dyDescent="0.35">
      <c r="A1002" s="201"/>
      <c r="B1002" s="614"/>
      <c r="C1002" s="616"/>
      <c r="D1002" s="618"/>
      <c r="E1002" s="618"/>
      <c r="F1002" s="307"/>
      <c r="G1002" s="620"/>
      <c r="H1002" s="622"/>
      <c r="I1002" s="624"/>
      <c r="J1002" s="626"/>
      <c r="K1002" s="201"/>
      <c r="L1002" s="201"/>
      <c r="M1002" s="201"/>
      <c r="N1002" s="201"/>
      <c r="O1002" s="201"/>
      <c r="P1002" s="201"/>
      <c r="Q1002" s="253"/>
    </row>
    <row r="1003" spans="1:17" ht="20.149999999999999" customHeight="1" x14ac:dyDescent="0.35">
      <c r="A1003" s="201" t="str">
        <f t="shared" ca="1" si="1124"/>
        <v>a1655000001juILAAY</v>
      </c>
      <c r="B1003" s="613">
        <v>10</v>
      </c>
      <c r="C1003" s="615" t="str">
        <f>IFERROR(VLOOKUP(B1003,'Coverage Indicators - Section D'!$A$9:$AP$70,42,FALSE),"")</f>
        <v/>
      </c>
      <c r="D1003" s="617" t="str">
        <f>M1003</f>
        <v/>
      </c>
      <c r="E1003" s="617" t="str">
        <f>N1003</f>
        <v/>
      </c>
      <c r="F1003" s="396"/>
      <c r="G1003" s="619" t="str">
        <f ca="1">IF(OR(INDIRECT("'update Helper'!E"&amp;Q1003)="",F1003&lt;&gt;0,F1004&lt;&gt;0),IF(IFERROR((F1003/F1004),"")="","",(F1003/F1004)),INDIRECT("'update Helper'!E"&amp;Q1003)/100)</f>
        <v/>
      </c>
      <c r="H1003" s="621"/>
      <c r="I1003" s="623"/>
      <c r="J1003" s="625"/>
      <c r="K1003" s="201">
        <f>IF(AND(EXACT(C1003,C1001),C1001&lt;&gt;0),K1001+1,0)</f>
        <v>191</v>
      </c>
      <c r="L1003" s="201" t="str">
        <f t="shared" ref="L1003" si="1181">IF(C1003&lt;&gt;"",C1003&amp;"-"&amp;K1003,"")</f>
        <v/>
      </c>
      <c r="M1003" s="201" t="str">
        <f t="array" ref="M1003">IFERROR(IF(INDEX('Disaggregation Records'!$E$155:$E$385,MATCH(RIGHT(L1003,255),RIGHT('Disaggregation Records'!$D$155:$D$385,255),0))="","",INDEX('Disaggregation Records'!$E$155:$E$385,MATCH(RIGHT(L1003,255),RIGHT('Disaggregation Records'!$D$155:$D$385,255),0))),"")</f>
        <v/>
      </c>
      <c r="N1003" s="201" t="str">
        <f t="array" ref="N1003">IFERROR(IF(INDEX('Disaggregation Records'!$F$155:$F$385,MATCH(RIGHT(L1003,255),RIGHT('Disaggregation Records'!$D$155:$D$385,255),0))="","",INDEX('Disaggregation Records'!$F$155:$F$385,MATCH(RIGHT(L1003,255),RIGHT('Disaggregation Records'!$D$155:$D$385,255),0))),"")</f>
        <v/>
      </c>
      <c r="O1003" s="201" t="str">
        <f t="array" ref="O1003">IFERROR(IF(INDEX('Disaggregation Records'!$H$155:$H$385,MATCH(RIGHT(L1003,255),RIGHT('Disaggregation Records'!$D$155:$D$385,255),0))="","",INDEX('Disaggregation Records'!$H$155:$H$385,MATCH(RIGHT(L1003,255),RIGHT('Disaggregation Records'!$D$155:$D$385,255),0))),"")</f>
        <v/>
      </c>
      <c r="P1003" s="201"/>
      <c r="Q1003" s="253">
        <f t="shared" ref="Q1003" si="1182">Q1001+1</f>
        <v>1896</v>
      </c>
    </row>
    <row r="1004" spans="1:17" ht="20.149999999999999" customHeight="1" x14ac:dyDescent="0.35">
      <c r="B1004" s="614"/>
      <c r="C1004" s="616"/>
      <c r="D1004" s="618"/>
      <c r="E1004" s="618"/>
      <c r="F1004" s="307"/>
      <c r="G1004" s="620"/>
      <c r="H1004" s="622"/>
      <c r="I1004" s="624"/>
      <c r="J1004" s="626"/>
      <c r="K1004" s="201"/>
      <c r="L1004" s="201"/>
      <c r="M1004" s="201"/>
      <c r="N1004" s="201"/>
      <c r="O1004" s="201"/>
      <c r="P1004" s="201"/>
      <c r="Q1004" s="253"/>
    </row>
    <row r="1005" spans="1:17" ht="20.149999999999999" customHeight="1" x14ac:dyDescent="0.35">
      <c r="A1005" s="201" t="str">
        <f t="shared" ca="1" si="1121"/>
        <v>a1655000001juIMAAY</v>
      </c>
      <c r="B1005" s="613">
        <v>10</v>
      </c>
      <c r="C1005" s="615" t="str">
        <f>IFERROR(VLOOKUP(B1005,'Coverage Indicators - Section D'!$A$9:$AP$70,42,FALSE),"")</f>
        <v/>
      </c>
      <c r="D1005" s="617" t="str">
        <f>M1005</f>
        <v/>
      </c>
      <c r="E1005" s="617" t="str">
        <f>N1005</f>
        <v/>
      </c>
      <c r="F1005" s="396"/>
      <c r="G1005" s="619" t="str">
        <f ca="1">IF(OR(INDIRECT("'update Helper'!E"&amp;Q1005)="",F1005&lt;&gt;0,F1006&lt;&gt;0),IF(IFERROR((F1005/F1006),"")="","",(F1005/F1006)),INDIRECT("'update Helper'!E"&amp;Q1005)/100)</f>
        <v/>
      </c>
      <c r="H1005" s="621"/>
      <c r="I1005" s="623"/>
      <c r="J1005" s="625"/>
      <c r="K1005" s="201">
        <f>IF(AND(EXACT(C1005,C1003),C1003&lt;&gt;0),K1003+1,0)</f>
        <v>192</v>
      </c>
      <c r="L1005" s="201" t="str">
        <f t="shared" ref="L1005" si="1183">IF(C1005&lt;&gt;"",C1005&amp;"-"&amp;K1005,"")</f>
        <v/>
      </c>
      <c r="M1005" s="201" t="str">
        <f t="array" ref="M1005">IFERROR(IF(INDEX('Disaggregation Records'!$E$155:$E$385,MATCH(RIGHT(L1005,255),RIGHT('Disaggregation Records'!$D$155:$D$385,255),0))="","",INDEX('Disaggregation Records'!$E$155:$E$385,MATCH(RIGHT(L1005,255),RIGHT('Disaggregation Records'!$D$155:$D$385,255),0))),"")</f>
        <v/>
      </c>
      <c r="N1005" s="201" t="str">
        <f t="array" ref="N1005">IFERROR(IF(INDEX('Disaggregation Records'!$F$155:$F$385,MATCH(RIGHT(L1005,255),RIGHT('Disaggregation Records'!$D$155:$D$385,255),0))="","",INDEX('Disaggregation Records'!$F$155:$F$385,MATCH(RIGHT(L1005,255),RIGHT('Disaggregation Records'!$D$155:$D$385,255),0))),"")</f>
        <v/>
      </c>
      <c r="O1005" s="201" t="str">
        <f t="array" ref="O1005">IFERROR(IF(INDEX('Disaggregation Records'!$H$155:$H$385,MATCH(RIGHT(L1005,255),RIGHT('Disaggregation Records'!$D$155:$D$385,255),0))="","",INDEX('Disaggregation Records'!$H$155:$H$385,MATCH(RIGHT(L1005,255),RIGHT('Disaggregation Records'!$D$155:$D$385,255),0))),"")</f>
        <v/>
      </c>
      <c r="P1005" s="253"/>
      <c r="Q1005" s="253">
        <f t="shared" ref="Q1005" si="1184">Q1003+1</f>
        <v>1897</v>
      </c>
    </row>
    <row r="1006" spans="1:17" ht="20.149999999999999" customHeight="1" x14ac:dyDescent="0.35">
      <c r="A1006" s="201"/>
      <c r="B1006" s="614"/>
      <c r="C1006" s="616"/>
      <c r="D1006" s="618"/>
      <c r="E1006" s="618"/>
      <c r="F1006" s="307"/>
      <c r="G1006" s="620"/>
      <c r="H1006" s="622"/>
      <c r="I1006" s="624"/>
      <c r="J1006" s="626"/>
      <c r="K1006" s="253"/>
      <c r="L1006" s="201"/>
      <c r="M1006" s="253"/>
      <c r="N1006" s="201"/>
      <c r="O1006" s="201"/>
      <c r="P1006" s="253"/>
      <c r="Q1006" s="253"/>
    </row>
    <row r="1007" spans="1:17" ht="20.149999999999999" customHeight="1" x14ac:dyDescent="0.35">
      <c r="A1007" s="201" t="str">
        <f t="shared" ca="1" si="1124"/>
        <v>a1655000001juINAAY</v>
      </c>
      <c r="B1007" s="613">
        <v>10</v>
      </c>
      <c r="C1007" s="615" t="str">
        <f>IFERROR(VLOOKUP(B1007,'Coverage Indicators - Section D'!$A$9:$AP$70,42,FALSE),"")</f>
        <v/>
      </c>
      <c r="D1007" s="617" t="str">
        <f>M1007</f>
        <v/>
      </c>
      <c r="E1007" s="617" t="str">
        <f>N1007</f>
        <v/>
      </c>
      <c r="F1007" s="396"/>
      <c r="G1007" s="619" t="str">
        <f ca="1">IF(OR(INDIRECT("'update Helper'!E"&amp;Q1007)="",F1007&lt;&gt;0,F1008&lt;&gt;0),IF(IFERROR((F1007/F1008),"")="","",(F1007/F1008)),INDIRECT("'update Helper'!E"&amp;Q1007)/100)</f>
        <v/>
      </c>
      <c r="H1007" s="621"/>
      <c r="I1007" s="623"/>
      <c r="J1007" s="625"/>
      <c r="K1007" s="201">
        <f>IF(AND(EXACT(C1007,C1005),C1005&lt;&gt;0),K1005+1,0)</f>
        <v>193</v>
      </c>
      <c r="L1007" s="201" t="str">
        <f t="shared" ref="L1007" si="1185">IF(C1007&lt;&gt;"",C1007&amp;"-"&amp;K1007,"")</f>
        <v/>
      </c>
      <c r="M1007" s="201" t="str">
        <f t="array" ref="M1007">IFERROR(IF(INDEX('Disaggregation Records'!$E$155:$E$385,MATCH(RIGHT(L1007,255),RIGHT('Disaggregation Records'!$D$155:$D$385,255),0))="","",INDEX('Disaggregation Records'!$E$155:$E$385,MATCH(RIGHT(L1007,255),RIGHT('Disaggregation Records'!$D$155:$D$385,255),0))),"")</f>
        <v/>
      </c>
      <c r="N1007" s="201" t="str">
        <f t="array" ref="N1007">IFERROR(IF(INDEX('Disaggregation Records'!$F$155:$F$385,MATCH(RIGHT(L1007,255),RIGHT('Disaggregation Records'!$D$155:$D$385,255),0))="","",INDEX('Disaggregation Records'!$F$155:$F$385,MATCH(RIGHT(L1007,255),RIGHT('Disaggregation Records'!$D$155:$D$385,255),0))),"")</f>
        <v/>
      </c>
      <c r="O1007" s="201" t="str">
        <f t="array" ref="O1007">IFERROR(IF(INDEX('Disaggregation Records'!$H$155:$H$385,MATCH(RIGHT(L1007,255),RIGHT('Disaggregation Records'!$D$155:$D$385,255),0))="","",INDEX('Disaggregation Records'!$H$155:$H$385,MATCH(RIGHT(L1007,255),RIGHT('Disaggregation Records'!$D$155:$D$385,255),0))),"")</f>
        <v/>
      </c>
      <c r="P1007" s="253"/>
      <c r="Q1007" s="253">
        <f t="shared" ref="Q1007" si="1186">Q1005+1</f>
        <v>1898</v>
      </c>
    </row>
    <row r="1008" spans="1:17" ht="20.149999999999999" customHeight="1" x14ac:dyDescent="0.35">
      <c r="B1008" s="614"/>
      <c r="C1008" s="616"/>
      <c r="D1008" s="618"/>
      <c r="E1008" s="618"/>
      <c r="F1008" s="307"/>
      <c r="G1008" s="620"/>
      <c r="H1008" s="622"/>
      <c r="I1008" s="624"/>
      <c r="J1008" s="626"/>
      <c r="K1008" s="253"/>
      <c r="L1008" s="201"/>
      <c r="M1008" s="253"/>
      <c r="N1008" s="201"/>
      <c r="O1008" s="201"/>
      <c r="P1008" s="253"/>
      <c r="Q1008" s="253"/>
    </row>
    <row r="1009" spans="1:17" ht="20.149999999999999" customHeight="1" x14ac:dyDescent="0.35">
      <c r="A1009" s="201" t="str">
        <f t="shared" ref="A1009:A1069" ca="1" si="1187">INDIRECT("'update Helper'!C"&amp;Q1009)</f>
        <v>a1655000001juIOAAY</v>
      </c>
      <c r="B1009" s="613">
        <v>10</v>
      </c>
      <c r="C1009" s="615" t="str">
        <f>IFERROR(VLOOKUP(B1009,'Coverage Indicators - Section D'!$A$9:$AP$70,42,FALSE),"")</f>
        <v/>
      </c>
      <c r="D1009" s="617" t="str">
        <f>M1009</f>
        <v/>
      </c>
      <c r="E1009" s="617" t="str">
        <f>N1009</f>
        <v/>
      </c>
      <c r="F1009" s="396"/>
      <c r="G1009" s="619" t="str">
        <f ca="1">IF(OR(INDIRECT("'update Helper'!E"&amp;Q1009)="",F1009&lt;&gt;0,F1010&lt;&gt;0),IF(IFERROR((F1009/F1010),"")="","",(F1009/F1010)),INDIRECT("'update Helper'!E"&amp;Q1009)/100)</f>
        <v/>
      </c>
      <c r="H1009" s="621"/>
      <c r="I1009" s="623"/>
      <c r="J1009" s="625"/>
      <c r="K1009" s="201">
        <f>IF(AND(EXACT(C1009,C1007),C1007&lt;&gt;0),K1007+1,0)</f>
        <v>194</v>
      </c>
      <c r="L1009" s="201" t="str">
        <f t="shared" ref="L1009" si="1188">IF(C1009&lt;&gt;"",C1009&amp;"-"&amp;K1009,"")</f>
        <v/>
      </c>
      <c r="M1009" s="201" t="str">
        <f t="array" ref="M1009">IFERROR(IF(INDEX('Disaggregation Records'!$E$155:$E$385,MATCH(RIGHT(L1009,255),RIGHT('Disaggregation Records'!$D$155:$D$385,255),0))="","",INDEX('Disaggregation Records'!$E$155:$E$385,MATCH(RIGHT(L1009,255),RIGHT('Disaggregation Records'!$D$155:$D$385,255),0))),"")</f>
        <v/>
      </c>
      <c r="N1009" s="201" t="str">
        <f t="array" ref="N1009">IFERROR(IF(INDEX('Disaggregation Records'!$F$155:$F$385,MATCH(RIGHT(L1009,255),RIGHT('Disaggregation Records'!$D$155:$D$385,255),0))="","",INDEX('Disaggregation Records'!$F$155:$F$385,MATCH(RIGHT(L1009,255),RIGHT('Disaggregation Records'!$D$155:$D$385,255),0))),"")</f>
        <v/>
      </c>
      <c r="O1009" s="201" t="str">
        <f t="array" ref="O1009">IFERROR(IF(INDEX('Disaggregation Records'!$H$155:$H$385,MATCH(RIGHT(L1009,255),RIGHT('Disaggregation Records'!$D$155:$D$385,255),0))="","",INDEX('Disaggregation Records'!$H$155:$H$385,MATCH(RIGHT(L1009,255),RIGHT('Disaggregation Records'!$D$155:$D$385,255),0))),"")</f>
        <v/>
      </c>
      <c r="P1009" s="253"/>
      <c r="Q1009" s="253">
        <f t="shared" ref="Q1009" si="1189">Q1007+1</f>
        <v>1899</v>
      </c>
    </row>
    <row r="1010" spans="1:17" ht="20.149999999999999" customHeight="1" x14ac:dyDescent="0.35">
      <c r="A1010" s="201"/>
      <c r="B1010" s="614"/>
      <c r="C1010" s="616"/>
      <c r="D1010" s="618"/>
      <c r="E1010" s="618"/>
      <c r="F1010" s="307"/>
      <c r="G1010" s="620"/>
      <c r="H1010" s="622"/>
      <c r="I1010" s="624"/>
      <c r="J1010" s="626"/>
      <c r="K1010" s="253"/>
      <c r="L1010" s="201"/>
      <c r="M1010" s="253"/>
      <c r="N1010" s="201"/>
      <c r="O1010" s="201"/>
      <c r="P1010" s="253"/>
      <c r="Q1010" s="253"/>
    </row>
    <row r="1011" spans="1:17" ht="20.149999999999999" customHeight="1" x14ac:dyDescent="0.35">
      <c r="A1011" s="201" t="str">
        <f t="shared" ref="A1011:A1071" ca="1" si="1190">INDIRECT("'update Helper'!C"&amp;Q1011)</f>
        <v>a1655000001juIPAAY</v>
      </c>
      <c r="B1011" s="613">
        <v>10</v>
      </c>
      <c r="C1011" s="615" t="str">
        <f>IFERROR(VLOOKUP(B1011,'Coverage Indicators - Section D'!$A$9:$AP$70,42,FALSE),"")</f>
        <v/>
      </c>
      <c r="D1011" s="617" t="str">
        <f>M1011</f>
        <v/>
      </c>
      <c r="E1011" s="617" t="str">
        <f>N1011</f>
        <v/>
      </c>
      <c r="F1011" s="396"/>
      <c r="G1011" s="619" t="str">
        <f ca="1">IF(OR(INDIRECT("'update Helper'!E"&amp;Q1011)="",F1011&lt;&gt;0,F1012&lt;&gt;0),IF(IFERROR((F1011/F1012),"")="","",(F1011/F1012)),INDIRECT("'update Helper'!E"&amp;Q1011)/100)</f>
        <v/>
      </c>
      <c r="H1011" s="621"/>
      <c r="I1011" s="623"/>
      <c r="J1011" s="625"/>
      <c r="K1011" s="201">
        <f>IF(AND(EXACT(C1011,C1009),C1009&lt;&gt;0),K1009+1,0)</f>
        <v>195</v>
      </c>
      <c r="L1011" s="201" t="str">
        <f t="shared" ref="L1011" si="1191">IF(C1011&lt;&gt;"",C1011&amp;"-"&amp;K1011,"")</f>
        <v/>
      </c>
      <c r="M1011" s="201" t="str">
        <f t="array" ref="M1011">IFERROR(IF(INDEX('Disaggregation Records'!$E$155:$E$385,MATCH(RIGHT(L1011,255),RIGHT('Disaggregation Records'!$D$155:$D$385,255),0))="","",INDEX('Disaggregation Records'!$E$155:$E$385,MATCH(RIGHT(L1011,255),RIGHT('Disaggregation Records'!$D$155:$D$385,255),0))),"")</f>
        <v/>
      </c>
      <c r="N1011" s="201" t="str">
        <f t="array" ref="N1011">IFERROR(IF(INDEX('Disaggregation Records'!$F$155:$F$385,MATCH(RIGHT(L1011,255),RIGHT('Disaggregation Records'!$D$155:$D$385,255),0))="","",INDEX('Disaggregation Records'!$F$155:$F$385,MATCH(RIGHT(L1011,255),RIGHT('Disaggregation Records'!$D$155:$D$385,255),0))),"")</f>
        <v/>
      </c>
      <c r="O1011" s="201" t="str">
        <f t="array" ref="O1011">IFERROR(IF(INDEX('Disaggregation Records'!$H$155:$H$385,MATCH(RIGHT(L1011,255),RIGHT('Disaggregation Records'!$D$155:$D$385,255),0))="","",INDEX('Disaggregation Records'!$H$155:$H$385,MATCH(RIGHT(L1011,255),RIGHT('Disaggregation Records'!$D$155:$D$385,255),0))),"")</f>
        <v/>
      </c>
      <c r="P1011" s="201"/>
      <c r="Q1011" s="253">
        <f t="shared" ref="Q1011" si="1192">Q1009+1</f>
        <v>1900</v>
      </c>
    </row>
    <row r="1012" spans="1:17" ht="20.149999999999999" customHeight="1" x14ac:dyDescent="0.35">
      <c r="B1012" s="614"/>
      <c r="C1012" s="616"/>
      <c r="D1012" s="618"/>
      <c r="E1012" s="618"/>
      <c r="F1012" s="307"/>
      <c r="G1012" s="620"/>
      <c r="H1012" s="622"/>
      <c r="I1012" s="624"/>
      <c r="J1012" s="626"/>
      <c r="K1012" s="201"/>
      <c r="L1012" s="201"/>
      <c r="M1012" s="201"/>
      <c r="N1012" s="201"/>
      <c r="O1012" s="201"/>
      <c r="P1012" s="201"/>
      <c r="Q1012" s="253"/>
    </row>
    <row r="1013" spans="1:17" ht="20.149999999999999" customHeight="1" x14ac:dyDescent="0.35">
      <c r="A1013" s="201" t="str">
        <f t="shared" ca="1" si="1187"/>
        <v>a1655000001juIQAAY</v>
      </c>
      <c r="B1013" s="613">
        <v>10</v>
      </c>
      <c r="C1013" s="615" t="str">
        <f>IFERROR(VLOOKUP(B1013,'Coverage Indicators - Section D'!$A$9:$AP$70,42,FALSE),"")</f>
        <v/>
      </c>
      <c r="D1013" s="617" t="str">
        <f>M1013</f>
        <v/>
      </c>
      <c r="E1013" s="617" t="str">
        <f>N1013</f>
        <v/>
      </c>
      <c r="F1013" s="396"/>
      <c r="G1013" s="619" t="str">
        <f ca="1">IF(OR(INDIRECT("'update Helper'!E"&amp;Q1013)="",F1013&lt;&gt;0,F1014&lt;&gt;0),IF(IFERROR((F1013/F1014),"")="","",(F1013/F1014)),INDIRECT("'update Helper'!E"&amp;Q1013)/100)</f>
        <v/>
      </c>
      <c r="H1013" s="621"/>
      <c r="I1013" s="623"/>
      <c r="J1013" s="625"/>
      <c r="K1013" s="201">
        <f>IF(AND(EXACT(C1013,C1011),C1011&lt;&gt;0),K1011+1,0)</f>
        <v>196</v>
      </c>
      <c r="L1013" s="201" t="str">
        <f t="shared" ref="L1013" si="1193">IF(C1013&lt;&gt;"",C1013&amp;"-"&amp;K1013,"")</f>
        <v/>
      </c>
      <c r="M1013" s="201" t="str">
        <f t="array" ref="M1013">IFERROR(IF(INDEX('Disaggregation Records'!$E$155:$E$385,MATCH(RIGHT(L1013,255),RIGHT('Disaggregation Records'!$D$155:$D$385,255),0))="","",INDEX('Disaggregation Records'!$E$155:$E$385,MATCH(RIGHT(L1013,255),RIGHT('Disaggregation Records'!$D$155:$D$385,255),0))),"")</f>
        <v/>
      </c>
      <c r="N1013" s="201" t="str">
        <f t="array" ref="N1013">IFERROR(IF(INDEX('Disaggregation Records'!$F$155:$F$385,MATCH(RIGHT(L1013,255),RIGHT('Disaggregation Records'!$D$155:$D$385,255),0))="","",INDEX('Disaggregation Records'!$F$155:$F$385,MATCH(RIGHT(L1013,255),RIGHT('Disaggregation Records'!$D$155:$D$385,255),0))),"")</f>
        <v/>
      </c>
      <c r="O1013" s="201" t="str">
        <f t="array" ref="O1013">IFERROR(IF(INDEX('Disaggregation Records'!$H$155:$H$385,MATCH(RIGHT(L1013,255),RIGHT('Disaggregation Records'!$D$155:$D$385,255),0))="","",INDEX('Disaggregation Records'!$H$155:$H$385,MATCH(RIGHT(L1013,255),RIGHT('Disaggregation Records'!$D$155:$D$385,255),0))),"")</f>
        <v/>
      </c>
      <c r="P1013" s="201"/>
      <c r="Q1013" s="253">
        <f t="shared" ref="Q1013" si="1194">Q1011+1</f>
        <v>1901</v>
      </c>
    </row>
    <row r="1014" spans="1:17" ht="20.149999999999999" customHeight="1" x14ac:dyDescent="0.35">
      <c r="A1014" s="201"/>
      <c r="B1014" s="614"/>
      <c r="C1014" s="616"/>
      <c r="D1014" s="618"/>
      <c r="E1014" s="618"/>
      <c r="F1014" s="307"/>
      <c r="G1014" s="620"/>
      <c r="H1014" s="622"/>
      <c r="I1014" s="624"/>
      <c r="J1014" s="626"/>
      <c r="K1014" s="201"/>
      <c r="L1014" s="201"/>
      <c r="M1014" s="201"/>
      <c r="N1014" s="201"/>
      <c r="O1014" s="201"/>
      <c r="P1014" s="201"/>
      <c r="Q1014" s="253"/>
    </row>
    <row r="1015" spans="1:17" ht="20.149999999999999" customHeight="1" x14ac:dyDescent="0.35">
      <c r="A1015" s="201" t="str">
        <f t="shared" ca="1" si="1190"/>
        <v>a1655000001juIRAAY</v>
      </c>
      <c r="B1015" s="613">
        <v>10</v>
      </c>
      <c r="C1015" s="615" t="str">
        <f>IFERROR(VLOOKUP(B1015,'Coverage Indicators - Section D'!$A$9:$AP$70,42,FALSE),"")</f>
        <v/>
      </c>
      <c r="D1015" s="617" t="str">
        <f>M1015</f>
        <v/>
      </c>
      <c r="E1015" s="617" t="str">
        <f>N1015</f>
        <v/>
      </c>
      <c r="F1015" s="396"/>
      <c r="G1015" s="619" t="str">
        <f ca="1">IF(OR(INDIRECT("'update Helper'!E"&amp;Q1015)="",F1015&lt;&gt;0,F1016&lt;&gt;0),IF(IFERROR((F1015/F1016),"")="","",(F1015/F1016)),INDIRECT("'update Helper'!E"&amp;Q1015)/100)</f>
        <v/>
      </c>
      <c r="H1015" s="621"/>
      <c r="I1015" s="623"/>
      <c r="J1015" s="625"/>
      <c r="K1015" s="201">
        <f>IF(AND(EXACT(C1015,C1013),C1013&lt;&gt;0),K1013+1,0)</f>
        <v>197</v>
      </c>
      <c r="L1015" s="201" t="str">
        <f t="shared" ref="L1015" si="1195">IF(C1015&lt;&gt;"",C1015&amp;"-"&amp;K1015,"")</f>
        <v/>
      </c>
      <c r="M1015" s="201" t="str">
        <f t="array" ref="M1015">IFERROR(IF(INDEX('Disaggregation Records'!$E$155:$E$385,MATCH(RIGHT(L1015,255),RIGHT('Disaggregation Records'!$D$155:$D$385,255),0))="","",INDEX('Disaggregation Records'!$E$155:$E$385,MATCH(RIGHT(L1015,255),RIGHT('Disaggregation Records'!$D$155:$D$385,255),0))),"")</f>
        <v/>
      </c>
      <c r="N1015" s="201" t="str">
        <f t="array" ref="N1015">IFERROR(IF(INDEX('Disaggregation Records'!$F$155:$F$385,MATCH(RIGHT(L1015,255),RIGHT('Disaggregation Records'!$D$155:$D$385,255),0))="","",INDEX('Disaggregation Records'!$F$155:$F$385,MATCH(RIGHT(L1015,255),RIGHT('Disaggregation Records'!$D$155:$D$385,255),0))),"")</f>
        <v/>
      </c>
      <c r="O1015" s="201" t="str">
        <f t="array" ref="O1015">IFERROR(IF(INDEX('Disaggregation Records'!$H$155:$H$385,MATCH(RIGHT(L1015,255),RIGHT('Disaggregation Records'!$D$155:$D$385,255),0))="","",INDEX('Disaggregation Records'!$H$155:$H$385,MATCH(RIGHT(L1015,255),RIGHT('Disaggregation Records'!$D$155:$D$385,255),0))),"")</f>
        <v/>
      </c>
      <c r="P1015" s="253"/>
      <c r="Q1015" s="253">
        <f t="shared" ref="Q1015" si="1196">Q1013+1</f>
        <v>1902</v>
      </c>
    </row>
    <row r="1016" spans="1:17" ht="20.149999999999999" customHeight="1" x14ac:dyDescent="0.35">
      <c r="B1016" s="614"/>
      <c r="C1016" s="616"/>
      <c r="D1016" s="618"/>
      <c r="E1016" s="618"/>
      <c r="F1016" s="307"/>
      <c r="G1016" s="620"/>
      <c r="H1016" s="622"/>
      <c r="I1016" s="624"/>
      <c r="J1016" s="626"/>
      <c r="K1016" s="253"/>
      <c r="L1016" s="201"/>
      <c r="M1016" s="253"/>
      <c r="N1016" s="201"/>
      <c r="O1016" s="201"/>
      <c r="P1016" s="253"/>
      <c r="Q1016" s="253"/>
    </row>
    <row r="1017" spans="1:17" ht="20.149999999999999" customHeight="1" x14ac:dyDescent="0.35">
      <c r="A1017" s="201" t="str">
        <f t="shared" ca="1" si="1187"/>
        <v>a1655000001juISAAY</v>
      </c>
      <c r="B1017" s="613">
        <v>10</v>
      </c>
      <c r="C1017" s="615" t="str">
        <f>IFERROR(VLOOKUP(B1017,'Coverage Indicators - Section D'!$A$9:$AP$70,42,FALSE),"")</f>
        <v/>
      </c>
      <c r="D1017" s="617" t="str">
        <f>M1017</f>
        <v/>
      </c>
      <c r="E1017" s="617" t="str">
        <f>N1017</f>
        <v/>
      </c>
      <c r="F1017" s="396"/>
      <c r="G1017" s="619" t="str">
        <f ca="1">IF(OR(INDIRECT("'update Helper'!E"&amp;Q1017)="",F1017&lt;&gt;0,F1018&lt;&gt;0),IF(IFERROR((F1017/F1018),"")="","",(F1017/F1018)),INDIRECT("'update Helper'!E"&amp;Q1017)/100)</f>
        <v/>
      </c>
      <c r="H1017" s="621"/>
      <c r="I1017" s="623"/>
      <c r="J1017" s="625"/>
      <c r="K1017" s="201">
        <f>IF(AND(EXACT(C1017,C1015),C1015&lt;&gt;0),K1015+1,0)</f>
        <v>198</v>
      </c>
      <c r="L1017" s="201" t="str">
        <f t="shared" ref="L1017" si="1197">IF(C1017&lt;&gt;"",C1017&amp;"-"&amp;K1017,"")</f>
        <v/>
      </c>
      <c r="M1017" s="201" t="str">
        <f t="array" ref="M1017">IFERROR(IF(INDEX('Disaggregation Records'!$E$155:$E$385,MATCH(RIGHT(L1017,255),RIGHT('Disaggregation Records'!$D$155:$D$385,255),0))="","",INDEX('Disaggregation Records'!$E$155:$E$385,MATCH(RIGHT(L1017,255),RIGHT('Disaggregation Records'!$D$155:$D$385,255),0))),"")</f>
        <v/>
      </c>
      <c r="N1017" s="201" t="str">
        <f t="array" ref="N1017">IFERROR(IF(INDEX('Disaggregation Records'!$F$155:$F$385,MATCH(RIGHT(L1017,255),RIGHT('Disaggregation Records'!$D$155:$D$385,255),0))="","",INDEX('Disaggregation Records'!$F$155:$F$385,MATCH(RIGHT(L1017,255),RIGHT('Disaggregation Records'!$D$155:$D$385,255),0))),"")</f>
        <v/>
      </c>
      <c r="O1017" s="201" t="str">
        <f t="array" ref="O1017">IFERROR(IF(INDEX('Disaggregation Records'!$H$155:$H$385,MATCH(RIGHT(L1017,255),RIGHT('Disaggregation Records'!$D$155:$D$385,255),0))="","",INDEX('Disaggregation Records'!$H$155:$H$385,MATCH(RIGHT(L1017,255),RIGHT('Disaggregation Records'!$D$155:$D$385,255),0))),"")</f>
        <v/>
      </c>
      <c r="P1017" s="253"/>
      <c r="Q1017" s="253">
        <f t="shared" ref="Q1017" si="1198">Q1015+1</f>
        <v>1903</v>
      </c>
    </row>
    <row r="1018" spans="1:17" ht="20.149999999999999" customHeight="1" x14ac:dyDescent="0.35">
      <c r="A1018" s="201"/>
      <c r="B1018" s="614"/>
      <c r="C1018" s="616"/>
      <c r="D1018" s="618"/>
      <c r="E1018" s="618"/>
      <c r="F1018" s="307"/>
      <c r="G1018" s="620"/>
      <c r="H1018" s="622"/>
      <c r="I1018" s="624"/>
      <c r="J1018" s="626"/>
      <c r="K1018" s="253"/>
      <c r="L1018" s="201"/>
      <c r="M1018" s="253"/>
      <c r="N1018" s="201"/>
      <c r="O1018" s="201"/>
      <c r="P1018" s="253"/>
      <c r="Q1018" s="253"/>
    </row>
    <row r="1019" spans="1:17" ht="20.149999999999999" customHeight="1" x14ac:dyDescent="0.35">
      <c r="A1019" s="201" t="str">
        <f t="shared" ca="1" si="1190"/>
        <v>a1655000001juITAAY</v>
      </c>
      <c r="B1019" s="613">
        <v>10</v>
      </c>
      <c r="C1019" s="615" t="str">
        <f>IFERROR(VLOOKUP(B1019,'Coverage Indicators - Section D'!$A$9:$AP$70,42,FALSE),"")</f>
        <v/>
      </c>
      <c r="D1019" s="617" t="str">
        <f>M1019</f>
        <v/>
      </c>
      <c r="E1019" s="617" t="str">
        <f>N1019</f>
        <v/>
      </c>
      <c r="F1019" s="396"/>
      <c r="G1019" s="619" t="str">
        <f ca="1">IF(OR(INDIRECT("'update Helper'!E"&amp;Q1019)="",F1019&lt;&gt;0,F1020&lt;&gt;0),IF(IFERROR((F1019/F1020),"")="","",(F1019/F1020)),INDIRECT("'update Helper'!E"&amp;Q1019)/100)</f>
        <v/>
      </c>
      <c r="H1019" s="621"/>
      <c r="I1019" s="623"/>
      <c r="J1019" s="625"/>
      <c r="K1019" s="201">
        <f>IF(AND(EXACT(C1019,C1017),C1017&lt;&gt;0),K1017+1,0)</f>
        <v>199</v>
      </c>
      <c r="L1019" s="201" t="str">
        <f t="shared" ref="L1019" si="1199">IF(C1019&lt;&gt;"",C1019&amp;"-"&amp;K1019,"")</f>
        <v/>
      </c>
      <c r="M1019" s="201" t="str">
        <f t="array" ref="M1019">IFERROR(IF(INDEX('Disaggregation Records'!$E$155:$E$385,MATCH(RIGHT(L1019,255),RIGHT('Disaggregation Records'!$D$155:$D$385,255),0))="","",INDEX('Disaggregation Records'!$E$155:$E$385,MATCH(RIGHT(L1019,255),RIGHT('Disaggregation Records'!$D$155:$D$385,255),0))),"")</f>
        <v/>
      </c>
      <c r="N1019" s="201" t="str">
        <f t="array" ref="N1019">IFERROR(IF(INDEX('Disaggregation Records'!$F$155:$F$385,MATCH(RIGHT(L1019,255),RIGHT('Disaggregation Records'!$D$155:$D$385,255),0))="","",INDEX('Disaggregation Records'!$F$155:$F$385,MATCH(RIGHT(L1019,255),RIGHT('Disaggregation Records'!$D$155:$D$385,255),0))),"")</f>
        <v/>
      </c>
      <c r="O1019" s="201" t="str">
        <f t="array" ref="O1019">IFERROR(IF(INDEX('Disaggregation Records'!$H$155:$H$385,MATCH(RIGHT(L1019,255),RIGHT('Disaggregation Records'!$D$155:$D$385,255),0))="","",INDEX('Disaggregation Records'!$H$155:$H$385,MATCH(RIGHT(L1019,255),RIGHT('Disaggregation Records'!$D$155:$D$385,255),0))),"")</f>
        <v/>
      </c>
      <c r="P1019" s="253"/>
      <c r="Q1019" s="253">
        <f t="shared" ref="Q1019" si="1200">Q1017+1</f>
        <v>1904</v>
      </c>
    </row>
    <row r="1020" spans="1:17" ht="20.149999999999999" customHeight="1" x14ac:dyDescent="0.35">
      <c r="B1020" s="614"/>
      <c r="C1020" s="616"/>
      <c r="D1020" s="618"/>
      <c r="E1020" s="618"/>
      <c r="F1020" s="307"/>
      <c r="G1020" s="620"/>
      <c r="H1020" s="622"/>
      <c r="I1020" s="624"/>
      <c r="J1020" s="626"/>
      <c r="K1020" s="253"/>
      <c r="L1020" s="201"/>
      <c r="M1020" s="253"/>
      <c r="N1020" s="201"/>
      <c r="O1020" s="201"/>
      <c r="P1020" s="253"/>
      <c r="Q1020" s="253"/>
    </row>
    <row r="1021" spans="1:17" ht="20.149999999999999" customHeight="1" x14ac:dyDescent="0.35">
      <c r="A1021" s="201" t="str">
        <f t="shared" ca="1" si="1187"/>
        <v>a1655000001juIUAAY</v>
      </c>
      <c r="B1021" s="613">
        <v>11</v>
      </c>
      <c r="C1021" s="615" t="str">
        <f>IFERROR(VLOOKUP(B1021,'Coverage Indicators - Section D'!$A$9:$AP$70,42,FALSE),"")</f>
        <v/>
      </c>
      <c r="D1021" s="617" t="str">
        <f>M1021</f>
        <v/>
      </c>
      <c r="E1021" s="617" t="str">
        <f>N1021</f>
        <v/>
      </c>
      <c r="F1021" s="396"/>
      <c r="G1021" s="619" t="str">
        <f ca="1">IF(OR(INDIRECT("'update Helper'!E"&amp;Q1021)="",F1021&lt;&gt;0,F1022&lt;&gt;0),IF(IFERROR((F1021/F1022),"")="","",(F1021/F1022)),INDIRECT("'update Helper'!E"&amp;Q1021)/100)</f>
        <v/>
      </c>
      <c r="H1021" s="621"/>
      <c r="I1021" s="623"/>
      <c r="J1021" s="625"/>
      <c r="K1021" s="201">
        <f>IF(AND(EXACT(C1021,C1019),C1019&lt;&gt;0),K1019+1,0)</f>
        <v>200</v>
      </c>
      <c r="L1021" s="201" t="str">
        <f t="shared" ref="L1021" si="1201">IF(C1021&lt;&gt;"",C1021&amp;"-"&amp;K1021,"")</f>
        <v/>
      </c>
      <c r="M1021" s="201" t="str">
        <f t="array" ref="M1021">IFERROR(IF(INDEX('Disaggregation Records'!$E$155:$E$385,MATCH(RIGHT(L1021,255),RIGHT('Disaggregation Records'!$D$155:$D$385,255),0))="","",INDEX('Disaggregation Records'!$E$155:$E$385,MATCH(RIGHT(L1021,255),RIGHT('Disaggregation Records'!$D$155:$D$385,255),0))),"")</f>
        <v/>
      </c>
      <c r="N1021" s="201" t="str">
        <f t="array" ref="N1021">IFERROR(IF(INDEX('Disaggregation Records'!$F$155:$F$385,MATCH(RIGHT(L1021,255),RIGHT('Disaggregation Records'!$D$155:$D$385,255),0))="","",INDEX('Disaggregation Records'!$F$155:$F$385,MATCH(RIGHT(L1021,255),RIGHT('Disaggregation Records'!$D$155:$D$385,255),0))),"")</f>
        <v/>
      </c>
      <c r="O1021" s="201" t="str">
        <f t="array" ref="O1021">IFERROR(IF(INDEX('Disaggregation Records'!$H$155:$H$385,MATCH(RIGHT(L1021,255),RIGHT('Disaggregation Records'!$D$155:$D$385,255),0))="","",INDEX('Disaggregation Records'!$H$155:$H$385,MATCH(RIGHT(L1021,255),RIGHT('Disaggregation Records'!$D$155:$D$385,255),0))),"")</f>
        <v/>
      </c>
      <c r="P1021" s="201"/>
      <c r="Q1021" s="253">
        <f t="shared" ref="Q1021" si="1202">Q1019+1</f>
        <v>1905</v>
      </c>
    </row>
    <row r="1022" spans="1:17" ht="20.149999999999999" customHeight="1" x14ac:dyDescent="0.35">
      <c r="A1022" s="201"/>
      <c r="B1022" s="614"/>
      <c r="C1022" s="616"/>
      <c r="D1022" s="618"/>
      <c r="E1022" s="618"/>
      <c r="F1022" s="307"/>
      <c r="G1022" s="620"/>
      <c r="H1022" s="622"/>
      <c r="I1022" s="624"/>
      <c r="J1022" s="626"/>
      <c r="K1022" s="201"/>
      <c r="L1022" s="201"/>
      <c r="M1022" s="201"/>
      <c r="N1022" s="201"/>
      <c r="O1022" s="201"/>
      <c r="P1022" s="201"/>
      <c r="Q1022" s="253"/>
    </row>
    <row r="1023" spans="1:17" ht="20.149999999999999" customHeight="1" x14ac:dyDescent="0.35">
      <c r="A1023" s="201" t="str">
        <f t="shared" ca="1" si="1190"/>
        <v>a1655000001juIVAAY</v>
      </c>
      <c r="B1023" s="613">
        <v>11</v>
      </c>
      <c r="C1023" s="615" t="str">
        <f>IFERROR(VLOOKUP(B1023,'Coverage Indicators - Section D'!$A$9:$AP$70,42,FALSE),"")</f>
        <v/>
      </c>
      <c r="D1023" s="617" t="str">
        <f>M1023</f>
        <v/>
      </c>
      <c r="E1023" s="617" t="str">
        <f>N1023</f>
        <v/>
      </c>
      <c r="F1023" s="396"/>
      <c r="G1023" s="619" t="str">
        <f ca="1">IF(OR(INDIRECT("'update Helper'!E"&amp;Q1023)="",F1023&lt;&gt;0,F1024&lt;&gt;0),IF(IFERROR((F1023/F1024),"")="","",(F1023/F1024)),INDIRECT("'update Helper'!E"&amp;Q1023)/100)</f>
        <v/>
      </c>
      <c r="H1023" s="621"/>
      <c r="I1023" s="623"/>
      <c r="J1023" s="625"/>
      <c r="K1023" s="201">
        <f>IF(AND(EXACT(C1023,C1021),C1021&lt;&gt;0),K1021+1,0)</f>
        <v>201</v>
      </c>
      <c r="L1023" s="201" t="str">
        <f t="shared" ref="L1023" si="1203">IF(C1023&lt;&gt;"",C1023&amp;"-"&amp;K1023,"")</f>
        <v/>
      </c>
      <c r="M1023" s="201" t="str">
        <f t="array" ref="M1023">IFERROR(IF(INDEX('Disaggregation Records'!$E$155:$E$385,MATCH(RIGHT(L1023,255),RIGHT('Disaggregation Records'!$D$155:$D$385,255),0))="","",INDEX('Disaggregation Records'!$E$155:$E$385,MATCH(RIGHT(L1023,255),RIGHT('Disaggregation Records'!$D$155:$D$385,255),0))),"")</f>
        <v/>
      </c>
      <c r="N1023" s="201" t="str">
        <f t="array" ref="N1023">IFERROR(IF(INDEX('Disaggregation Records'!$F$155:$F$385,MATCH(RIGHT(L1023,255),RIGHT('Disaggregation Records'!$D$155:$D$385,255),0))="","",INDEX('Disaggregation Records'!$F$155:$F$385,MATCH(RIGHT(L1023,255),RIGHT('Disaggregation Records'!$D$155:$D$385,255),0))),"")</f>
        <v/>
      </c>
      <c r="O1023" s="201" t="str">
        <f t="array" ref="O1023">IFERROR(IF(INDEX('Disaggregation Records'!$H$155:$H$385,MATCH(RIGHT(L1023,255),RIGHT('Disaggregation Records'!$D$155:$D$385,255),0))="","",INDEX('Disaggregation Records'!$H$155:$H$385,MATCH(RIGHT(L1023,255),RIGHT('Disaggregation Records'!$D$155:$D$385,255),0))),"")</f>
        <v/>
      </c>
      <c r="P1023" s="201"/>
      <c r="Q1023" s="253">
        <f t="shared" ref="Q1023" si="1204">Q1021+1</f>
        <v>1906</v>
      </c>
    </row>
    <row r="1024" spans="1:17" ht="20.149999999999999" customHeight="1" x14ac:dyDescent="0.35">
      <c r="B1024" s="614"/>
      <c r="C1024" s="616"/>
      <c r="D1024" s="618"/>
      <c r="E1024" s="618"/>
      <c r="F1024" s="307"/>
      <c r="G1024" s="620"/>
      <c r="H1024" s="622"/>
      <c r="I1024" s="624"/>
      <c r="J1024" s="626"/>
      <c r="K1024" s="201"/>
      <c r="L1024" s="201"/>
      <c r="M1024" s="201"/>
      <c r="N1024" s="201"/>
      <c r="O1024" s="201"/>
      <c r="P1024" s="201"/>
      <c r="Q1024" s="253"/>
    </row>
    <row r="1025" spans="1:17" ht="20.149999999999999" customHeight="1" x14ac:dyDescent="0.35">
      <c r="A1025" s="201" t="str">
        <f t="shared" ca="1" si="1187"/>
        <v>a1655000001juIWAAY</v>
      </c>
      <c r="B1025" s="613">
        <v>11</v>
      </c>
      <c r="C1025" s="615" t="str">
        <f>IFERROR(VLOOKUP(B1025,'Coverage Indicators - Section D'!$A$9:$AP$70,42,FALSE),"")</f>
        <v/>
      </c>
      <c r="D1025" s="617" t="str">
        <f>M1025</f>
        <v/>
      </c>
      <c r="E1025" s="617" t="str">
        <f>N1025</f>
        <v/>
      </c>
      <c r="F1025" s="396"/>
      <c r="G1025" s="619" t="str">
        <f ca="1">IF(OR(INDIRECT("'update Helper'!E"&amp;Q1025)="",F1025&lt;&gt;0,F1026&lt;&gt;0),IF(IFERROR((F1025/F1026),"")="","",(F1025/F1026)),INDIRECT("'update Helper'!E"&amp;Q1025)/100)</f>
        <v/>
      </c>
      <c r="H1025" s="621"/>
      <c r="I1025" s="623"/>
      <c r="J1025" s="625"/>
      <c r="K1025" s="201">
        <f>IF(AND(EXACT(C1025,C1023),C1023&lt;&gt;0),K1023+1,0)</f>
        <v>202</v>
      </c>
      <c r="L1025" s="201" t="str">
        <f t="shared" ref="L1025" si="1205">IF(C1025&lt;&gt;"",C1025&amp;"-"&amp;K1025,"")</f>
        <v/>
      </c>
      <c r="M1025" s="201" t="str">
        <f t="array" ref="M1025">IFERROR(IF(INDEX('Disaggregation Records'!$E$155:$E$385,MATCH(RIGHT(L1025,255),RIGHT('Disaggregation Records'!$D$155:$D$385,255),0))="","",INDEX('Disaggregation Records'!$E$155:$E$385,MATCH(RIGHT(L1025,255),RIGHT('Disaggregation Records'!$D$155:$D$385,255),0))),"")</f>
        <v/>
      </c>
      <c r="N1025" s="201" t="str">
        <f t="array" ref="N1025">IFERROR(IF(INDEX('Disaggregation Records'!$F$155:$F$385,MATCH(RIGHT(L1025,255),RIGHT('Disaggregation Records'!$D$155:$D$385,255),0))="","",INDEX('Disaggregation Records'!$F$155:$F$385,MATCH(RIGHT(L1025,255),RIGHT('Disaggregation Records'!$D$155:$D$385,255),0))),"")</f>
        <v/>
      </c>
      <c r="O1025" s="201" t="str">
        <f t="array" ref="O1025">IFERROR(IF(INDEX('Disaggregation Records'!$H$155:$H$385,MATCH(RIGHT(L1025,255),RIGHT('Disaggregation Records'!$D$155:$D$385,255),0))="","",INDEX('Disaggregation Records'!$H$155:$H$385,MATCH(RIGHT(L1025,255),RIGHT('Disaggregation Records'!$D$155:$D$385,255),0))),"")</f>
        <v/>
      </c>
      <c r="P1025" s="253"/>
      <c r="Q1025" s="253">
        <f t="shared" ref="Q1025" si="1206">Q1023+1</f>
        <v>1907</v>
      </c>
    </row>
    <row r="1026" spans="1:17" ht="20.149999999999999" customHeight="1" x14ac:dyDescent="0.35">
      <c r="A1026" s="201"/>
      <c r="B1026" s="614"/>
      <c r="C1026" s="616"/>
      <c r="D1026" s="618"/>
      <c r="E1026" s="618"/>
      <c r="F1026" s="307"/>
      <c r="G1026" s="620"/>
      <c r="H1026" s="622"/>
      <c r="I1026" s="624"/>
      <c r="J1026" s="626"/>
      <c r="K1026" s="253"/>
      <c r="L1026" s="201"/>
      <c r="M1026" s="253"/>
      <c r="N1026" s="201"/>
      <c r="O1026" s="201"/>
      <c r="P1026" s="253"/>
      <c r="Q1026" s="253"/>
    </row>
    <row r="1027" spans="1:17" ht="20.149999999999999" customHeight="1" x14ac:dyDescent="0.35">
      <c r="A1027" s="201" t="str">
        <f t="shared" ca="1" si="1190"/>
        <v>a1655000001juIXAAY</v>
      </c>
      <c r="B1027" s="613">
        <v>11</v>
      </c>
      <c r="C1027" s="615" t="str">
        <f>IFERROR(VLOOKUP(B1027,'Coverage Indicators - Section D'!$A$9:$AP$70,42,FALSE),"")</f>
        <v/>
      </c>
      <c r="D1027" s="617" t="str">
        <f>M1027</f>
        <v/>
      </c>
      <c r="E1027" s="617" t="str">
        <f>N1027</f>
        <v/>
      </c>
      <c r="F1027" s="396"/>
      <c r="G1027" s="619" t="str">
        <f ca="1">IF(OR(INDIRECT("'update Helper'!E"&amp;Q1027)="",F1027&lt;&gt;0,F1028&lt;&gt;0),IF(IFERROR((F1027/F1028),"")="","",(F1027/F1028)),INDIRECT("'update Helper'!E"&amp;Q1027)/100)</f>
        <v/>
      </c>
      <c r="H1027" s="621"/>
      <c r="I1027" s="623"/>
      <c r="J1027" s="625"/>
      <c r="K1027" s="201">
        <f>IF(AND(EXACT(C1027,C1025),C1025&lt;&gt;0),K1025+1,0)</f>
        <v>203</v>
      </c>
      <c r="L1027" s="201" t="str">
        <f t="shared" ref="L1027" si="1207">IF(C1027&lt;&gt;"",C1027&amp;"-"&amp;K1027,"")</f>
        <v/>
      </c>
      <c r="M1027" s="201" t="str">
        <f t="array" ref="M1027">IFERROR(IF(INDEX('Disaggregation Records'!$E$155:$E$385,MATCH(RIGHT(L1027,255),RIGHT('Disaggregation Records'!$D$155:$D$385,255),0))="","",INDEX('Disaggregation Records'!$E$155:$E$385,MATCH(RIGHT(L1027,255),RIGHT('Disaggregation Records'!$D$155:$D$385,255),0))),"")</f>
        <v/>
      </c>
      <c r="N1027" s="201" t="str">
        <f t="array" ref="N1027">IFERROR(IF(INDEX('Disaggregation Records'!$F$155:$F$385,MATCH(RIGHT(L1027,255),RIGHT('Disaggregation Records'!$D$155:$D$385,255),0))="","",INDEX('Disaggregation Records'!$F$155:$F$385,MATCH(RIGHT(L1027,255),RIGHT('Disaggregation Records'!$D$155:$D$385,255),0))),"")</f>
        <v/>
      </c>
      <c r="O1027" s="201" t="str">
        <f t="array" ref="O1027">IFERROR(IF(INDEX('Disaggregation Records'!$H$155:$H$385,MATCH(RIGHT(L1027,255),RIGHT('Disaggregation Records'!$D$155:$D$385,255),0))="","",INDEX('Disaggregation Records'!$H$155:$H$385,MATCH(RIGHT(L1027,255),RIGHT('Disaggregation Records'!$D$155:$D$385,255),0))),"")</f>
        <v/>
      </c>
      <c r="P1027" s="253"/>
      <c r="Q1027" s="253">
        <f t="shared" ref="Q1027" si="1208">Q1025+1</f>
        <v>1908</v>
      </c>
    </row>
    <row r="1028" spans="1:17" ht="20.149999999999999" customHeight="1" x14ac:dyDescent="0.35">
      <c r="B1028" s="614"/>
      <c r="C1028" s="616"/>
      <c r="D1028" s="618"/>
      <c r="E1028" s="618"/>
      <c r="F1028" s="307"/>
      <c r="G1028" s="620"/>
      <c r="H1028" s="622"/>
      <c r="I1028" s="624"/>
      <c r="J1028" s="626"/>
      <c r="K1028" s="253"/>
      <c r="L1028" s="201"/>
      <c r="M1028" s="253"/>
      <c r="N1028" s="201"/>
      <c r="O1028" s="201"/>
      <c r="P1028" s="253"/>
      <c r="Q1028" s="253"/>
    </row>
    <row r="1029" spans="1:17" ht="20.149999999999999" customHeight="1" x14ac:dyDescent="0.35">
      <c r="A1029" s="201" t="str">
        <f t="shared" ca="1" si="1187"/>
        <v>a1655000001juIYAAY</v>
      </c>
      <c r="B1029" s="613">
        <v>11</v>
      </c>
      <c r="C1029" s="615" t="str">
        <f>IFERROR(VLOOKUP(B1029,'Coverage Indicators - Section D'!$A$9:$AP$70,42,FALSE),"")</f>
        <v/>
      </c>
      <c r="D1029" s="617" t="str">
        <f>M1029</f>
        <v/>
      </c>
      <c r="E1029" s="617" t="str">
        <f>N1029</f>
        <v/>
      </c>
      <c r="F1029" s="396"/>
      <c r="G1029" s="619" t="str">
        <f ca="1">IF(OR(INDIRECT("'update Helper'!E"&amp;Q1029)="",F1029&lt;&gt;0,F1030&lt;&gt;0),IF(IFERROR((F1029/F1030),"")="","",(F1029/F1030)),INDIRECT("'update Helper'!E"&amp;Q1029)/100)</f>
        <v/>
      </c>
      <c r="H1029" s="621"/>
      <c r="I1029" s="623"/>
      <c r="J1029" s="625"/>
      <c r="K1029" s="201">
        <f>IF(AND(EXACT(C1029,C1027),C1027&lt;&gt;0),K1027+1,0)</f>
        <v>204</v>
      </c>
      <c r="L1029" s="201" t="str">
        <f t="shared" ref="L1029" si="1209">IF(C1029&lt;&gt;"",C1029&amp;"-"&amp;K1029,"")</f>
        <v/>
      </c>
      <c r="M1029" s="201" t="str">
        <f t="array" ref="M1029">IFERROR(IF(INDEX('Disaggregation Records'!$E$155:$E$385,MATCH(RIGHT(L1029,255),RIGHT('Disaggregation Records'!$D$155:$D$385,255),0))="","",INDEX('Disaggregation Records'!$E$155:$E$385,MATCH(RIGHT(L1029,255),RIGHT('Disaggregation Records'!$D$155:$D$385,255),0))),"")</f>
        <v/>
      </c>
      <c r="N1029" s="201" t="str">
        <f t="array" ref="N1029">IFERROR(IF(INDEX('Disaggregation Records'!$F$155:$F$385,MATCH(RIGHT(L1029,255),RIGHT('Disaggregation Records'!$D$155:$D$385,255),0))="","",INDEX('Disaggregation Records'!$F$155:$F$385,MATCH(RIGHT(L1029,255),RIGHT('Disaggregation Records'!$D$155:$D$385,255),0))),"")</f>
        <v/>
      </c>
      <c r="O1029" s="201" t="str">
        <f t="array" ref="O1029">IFERROR(IF(INDEX('Disaggregation Records'!$H$155:$H$385,MATCH(RIGHT(L1029,255),RIGHT('Disaggregation Records'!$D$155:$D$385,255),0))="","",INDEX('Disaggregation Records'!$H$155:$H$385,MATCH(RIGHT(L1029,255),RIGHT('Disaggregation Records'!$D$155:$D$385,255),0))),"")</f>
        <v/>
      </c>
      <c r="P1029" s="253"/>
      <c r="Q1029" s="253">
        <f t="shared" ref="Q1029" si="1210">Q1027+1</f>
        <v>1909</v>
      </c>
    </row>
    <row r="1030" spans="1:17" ht="20.149999999999999" customHeight="1" x14ac:dyDescent="0.35">
      <c r="A1030" s="201"/>
      <c r="B1030" s="614"/>
      <c r="C1030" s="616"/>
      <c r="D1030" s="618"/>
      <c r="E1030" s="618"/>
      <c r="F1030" s="307"/>
      <c r="G1030" s="620"/>
      <c r="H1030" s="622"/>
      <c r="I1030" s="624"/>
      <c r="J1030" s="626"/>
      <c r="K1030" s="253"/>
      <c r="L1030" s="201"/>
      <c r="M1030" s="253"/>
      <c r="N1030" s="201"/>
      <c r="O1030" s="201"/>
      <c r="P1030" s="253"/>
      <c r="Q1030" s="253"/>
    </row>
    <row r="1031" spans="1:17" ht="20.149999999999999" customHeight="1" x14ac:dyDescent="0.35">
      <c r="A1031" s="201" t="str">
        <f t="shared" ca="1" si="1190"/>
        <v>a1655000001juIZAAY</v>
      </c>
      <c r="B1031" s="613">
        <v>11</v>
      </c>
      <c r="C1031" s="615" t="str">
        <f>IFERROR(VLOOKUP(B1031,'Coverage Indicators - Section D'!$A$9:$AP$70,42,FALSE),"")</f>
        <v/>
      </c>
      <c r="D1031" s="617" t="str">
        <f>M1031</f>
        <v/>
      </c>
      <c r="E1031" s="617" t="str">
        <f>N1031</f>
        <v/>
      </c>
      <c r="F1031" s="396"/>
      <c r="G1031" s="619" t="str">
        <f ca="1">IF(OR(INDIRECT("'update Helper'!E"&amp;Q1031)="",F1031&lt;&gt;0,F1032&lt;&gt;0),IF(IFERROR((F1031/F1032),"")="","",(F1031/F1032)),INDIRECT("'update Helper'!E"&amp;Q1031)/100)</f>
        <v/>
      </c>
      <c r="H1031" s="621"/>
      <c r="I1031" s="623"/>
      <c r="J1031" s="625"/>
      <c r="K1031" s="201">
        <f>IF(AND(EXACT(C1031,C1029),C1029&lt;&gt;0),K1029+1,0)</f>
        <v>205</v>
      </c>
      <c r="L1031" s="201" t="str">
        <f t="shared" ref="L1031" si="1211">IF(C1031&lt;&gt;"",C1031&amp;"-"&amp;K1031,"")</f>
        <v/>
      </c>
      <c r="M1031" s="201" t="str">
        <f t="array" ref="M1031">IFERROR(IF(INDEX('Disaggregation Records'!$E$155:$E$385,MATCH(RIGHT(L1031,255),RIGHT('Disaggregation Records'!$D$155:$D$385,255),0))="","",INDEX('Disaggregation Records'!$E$155:$E$385,MATCH(RIGHT(L1031,255),RIGHT('Disaggregation Records'!$D$155:$D$385,255),0))),"")</f>
        <v/>
      </c>
      <c r="N1031" s="201" t="str">
        <f t="array" ref="N1031">IFERROR(IF(INDEX('Disaggregation Records'!$F$155:$F$385,MATCH(RIGHT(L1031,255),RIGHT('Disaggregation Records'!$D$155:$D$385,255),0))="","",INDEX('Disaggregation Records'!$F$155:$F$385,MATCH(RIGHT(L1031,255),RIGHT('Disaggregation Records'!$D$155:$D$385,255),0))),"")</f>
        <v/>
      </c>
      <c r="O1031" s="201" t="str">
        <f t="array" ref="O1031">IFERROR(IF(INDEX('Disaggregation Records'!$H$155:$H$385,MATCH(RIGHT(L1031,255),RIGHT('Disaggregation Records'!$D$155:$D$385,255),0))="","",INDEX('Disaggregation Records'!$H$155:$H$385,MATCH(RIGHT(L1031,255),RIGHT('Disaggregation Records'!$D$155:$D$385,255),0))),"")</f>
        <v/>
      </c>
      <c r="P1031" s="201"/>
      <c r="Q1031" s="253">
        <f t="shared" ref="Q1031" si="1212">Q1029+1</f>
        <v>1910</v>
      </c>
    </row>
    <row r="1032" spans="1:17" ht="20.149999999999999" customHeight="1" x14ac:dyDescent="0.35">
      <c r="B1032" s="614"/>
      <c r="C1032" s="616"/>
      <c r="D1032" s="618"/>
      <c r="E1032" s="618"/>
      <c r="F1032" s="307"/>
      <c r="G1032" s="620"/>
      <c r="H1032" s="622"/>
      <c r="I1032" s="624"/>
      <c r="J1032" s="626"/>
      <c r="K1032" s="201"/>
      <c r="L1032" s="201"/>
      <c r="M1032" s="201"/>
      <c r="N1032" s="201"/>
      <c r="O1032" s="201"/>
      <c r="P1032" s="201"/>
      <c r="Q1032" s="253"/>
    </row>
    <row r="1033" spans="1:17" ht="20.149999999999999" customHeight="1" x14ac:dyDescent="0.35">
      <c r="A1033" s="201" t="str">
        <f t="shared" ca="1" si="1187"/>
        <v>a1655000001juIaAAI</v>
      </c>
      <c r="B1033" s="613">
        <v>11</v>
      </c>
      <c r="C1033" s="615" t="str">
        <f>IFERROR(VLOOKUP(B1033,'Coverage Indicators - Section D'!$A$9:$AP$70,42,FALSE),"")</f>
        <v/>
      </c>
      <c r="D1033" s="617" t="str">
        <f>M1033</f>
        <v/>
      </c>
      <c r="E1033" s="617" t="str">
        <f>N1033</f>
        <v/>
      </c>
      <c r="F1033" s="396"/>
      <c r="G1033" s="619" t="str">
        <f ca="1">IF(OR(INDIRECT("'update Helper'!E"&amp;Q1033)="",F1033&lt;&gt;0,F1034&lt;&gt;0),IF(IFERROR((F1033/F1034),"")="","",(F1033/F1034)),INDIRECT("'update Helper'!E"&amp;Q1033)/100)</f>
        <v/>
      </c>
      <c r="H1033" s="621"/>
      <c r="I1033" s="623"/>
      <c r="J1033" s="625"/>
      <c r="K1033" s="201">
        <f>IF(AND(EXACT(C1033,C1031),C1031&lt;&gt;0),K1031+1,0)</f>
        <v>206</v>
      </c>
      <c r="L1033" s="201" t="str">
        <f t="shared" ref="L1033" si="1213">IF(C1033&lt;&gt;"",C1033&amp;"-"&amp;K1033,"")</f>
        <v/>
      </c>
      <c r="M1033" s="201" t="str">
        <f t="array" ref="M1033">IFERROR(IF(INDEX('Disaggregation Records'!$E$155:$E$385,MATCH(RIGHT(L1033,255),RIGHT('Disaggregation Records'!$D$155:$D$385,255),0))="","",INDEX('Disaggregation Records'!$E$155:$E$385,MATCH(RIGHT(L1033,255),RIGHT('Disaggregation Records'!$D$155:$D$385,255),0))),"")</f>
        <v/>
      </c>
      <c r="N1033" s="201" t="str">
        <f t="array" ref="N1033">IFERROR(IF(INDEX('Disaggregation Records'!$F$155:$F$385,MATCH(RIGHT(L1033,255),RIGHT('Disaggregation Records'!$D$155:$D$385,255),0))="","",INDEX('Disaggregation Records'!$F$155:$F$385,MATCH(RIGHT(L1033,255),RIGHT('Disaggregation Records'!$D$155:$D$385,255),0))),"")</f>
        <v/>
      </c>
      <c r="O1033" s="201" t="str">
        <f t="array" ref="O1033">IFERROR(IF(INDEX('Disaggregation Records'!$H$155:$H$385,MATCH(RIGHT(L1033,255),RIGHT('Disaggregation Records'!$D$155:$D$385,255),0))="","",INDEX('Disaggregation Records'!$H$155:$H$385,MATCH(RIGHT(L1033,255),RIGHT('Disaggregation Records'!$D$155:$D$385,255),0))),"")</f>
        <v/>
      </c>
      <c r="P1033" s="201"/>
      <c r="Q1033" s="253">
        <f t="shared" ref="Q1033" si="1214">Q1031+1</f>
        <v>1911</v>
      </c>
    </row>
    <row r="1034" spans="1:17" ht="20.149999999999999" customHeight="1" x14ac:dyDescent="0.35">
      <c r="A1034" s="201"/>
      <c r="B1034" s="614"/>
      <c r="C1034" s="616"/>
      <c r="D1034" s="618"/>
      <c r="E1034" s="618"/>
      <c r="F1034" s="307"/>
      <c r="G1034" s="620"/>
      <c r="H1034" s="622"/>
      <c r="I1034" s="624"/>
      <c r="J1034" s="626"/>
      <c r="K1034" s="201"/>
      <c r="L1034" s="201"/>
      <c r="M1034" s="201"/>
      <c r="N1034" s="201"/>
      <c r="O1034" s="201"/>
      <c r="P1034" s="201"/>
      <c r="Q1034" s="253"/>
    </row>
    <row r="1035" spans="1:17" ht="20.149999999999999" customHeight="1" x14ac:dyDescent="0.35">
      <c r="A1035" s="201" t="str">
        <f t="shared" ca="1" si="1190"/>
        <v>a1655000001juIbAAI</v>
      </c>
      <c r="B1035" s="613">
        <v>11</v>
      </c>
      <c r="C1035" s="615" t="str">
        <f>IFERROR(VLOOKUP(B1035,'Coverage Indicators - Section D'!$A$9:$AP$70,42,FALSE),"")</f>
        <v/>
      </c>
      <c r="D1035" s="617" t="str">
        <f>M1035</f>
        <v/>
      </c>
      <c r="E1035" s="617" t="str">
        <f>N1035</f>
        <v/>
      </c>
      <c r="F1035" s="396"/>
      <c r="G1035" s="619" t="str">
        <f ca="1">IF(OR(INDIRECT("'update Helper'!E"&amp;Q1035)="",F1035&lt;&gt;0,F1036&lt;&gt;0),IF(IFERROR((F1035/F1036),"")="","",(F1035/F1036)),INDIRECT("'update Helper'!E"&amp;Q1035)/100)</f>
        <v/>
      </c>
      <c r="H1035" s="621"/>
      <c r="I1035" s="623"/>
      <c r="J1035" s="625"/>
      <c r="K1035" s="201">
        <f>IF(AND(EXACT(C1035,C1033),C1033&lt;&gt;0),K1033+1,0)</f>
        <v>207</v>
      </c>
      <c r="L1035" s="201" t="str">
        <f t="shared" ref="L1035" si="1215">IF(C1035&lt;&gt;"",C1035&amp;"-"&amp;K1035,"")</f>
        <v/>
      </c>
      <c r="M1035" s="201" t="str">
        <f t="array" ref="M1035">IFERROR(IF(INDEX('Disaggregation Records'!$E$155:$E$385,MATCH(RIGHT(L1035,255),RIGHT('Disaggregation Records'!$D$155:$D$385,255),0))="","",INDEX('Disaggregation Records'!$E$155:$E$385,MATCH(RIGHT(L1035,255),RIGHT('Disaggregation Records'!$D$155:$D$385,255),0))),"")</f>
        <v/>
      </c>
      <c r="N1035" s="201" t="str">
        <f t="array" ref="N1035">IFERROR(IF(INDEX('Disaggregation Records'!$F$155:$F$385,MATCH(RIGHT(L1035,255),RIGHT('Disaggregation Records'!$D$155:$D$385,255),0))="","",INDEX('Disaggregation Records'!$F$155:$F$385,MATCH(RIGHT(L1035,255),RIGHT('Disaggregation Records'!$D$155:$D$385,255),0))),"")</f>
        <v/>
      </c>
      <c r="O1035" s="201" t="str">
        <f t="array" ref="O1035">IFERROR(IF(INDEX('Disaggregation Records'!$H$155:$H$385,MATCH(RIGHT(L1035,255),RIGHT('Disaggregation Records'!$D$155:$D$385,255),0))="","",INDEX('Disaggregation Records'!$H$155:$H$385,MATCH(RIGHT(L1035,255),RIGHT('Disaggregation Records'!$D$155:$D$385,255),0))),"")</f>
        <v/>
      </c>
      <c r="P1035" s="253"/>
      <c r="Q1035" s="253">
        <f t="shared" ref="Q1035" si="1216">Q1033+1</f>
        <v>1912</v>
      </c>
    </row>
    <row r="1036" spans="1:17" ht="20.149999999999999" customHeight="1" x14ac:dyDescent="0.35">
      <c r="B1036" s="614"/>
      <c r="C1036" s="616"/>
      <c r="D1036" s="618"/>
      <c r="E1036" s="618"/>
      <c r="F1036" s="307"/>
      <c r="G1036" s="620"/>
      <c r="H1036" s="622"/>
      <c r="I1036" s="624"/>
      <c r="J1036" s="626"/>
      <c r="K1036" s="253"/>
      <c r="L1036" s="201"/>
      <c r="M1036" s="253"/>
      <c r="N1036" s="201"/>
      <c r="O1036" s="201"/>
      <c r="P1036" s="253"/>
      <c r="Q1036" s="253"/>
    </row>
    <row r="1037" spans="1:17" ht="20.149999999999999" customHeight="1" x14ac:dyDescent="0.35">
      <c r="A1037" s="201" t="str">
        <f t="shared" ca="1" si="1187"/>
        <v>a1655000001juIcAAI</v>
      </c>
      <c r="B1037" s="613">
        <v>11</v>
      </c>
      <c r="C1037" s="615" t="str">
        <f>IFERROR(VLOOKUP(B1037,'Coverage Indicators - Section D'!$A$9:$AP$70,42,FALSE),"")</f>
        <v/>
      </c>
      <c r="D1037" s="617" t="str">
        <f>M1037</f>
        <v/>
      </c>
      <c r="E1037" s="617" t="str">
        <f>N1037</f>
        <v/>
      </c>
      <c r="F1037" s="396"/>
      <c r="G1037" s="619" t="str">
        <f ca="1">IF(OR(INDIRECT("'update Helper'!E"&amp;Q1037)="",F1037&lt;&gt;0,F1038&lt;&gt;0),IF(IFERROR((F1037/F1038),"")="","",(F1037/F1038)),INDIRECT("'update Helper'!E"&amp;Q1037)/100)</f>
        <v/>
      </c>
      <c r="H1037" s="621"/>
      <c r="I1037" s="623"/>
      <c r="J1037" s="625"/>
      <c r="K1037" s="201">
        <f>IF(AND(EXACT(C1037,C1035),C1035&lt;&gt;0),K1035+1,0)</f>
        <v>208</v>
      </c>
      <c r="L1037" s="201" t="str">
        <f t="shared" ref="L1037" si="1217">IF(C1037&lt;&gt;"",C1037&amp;"-"&amp;K1037,"")</f>
        <v/>
      </c>
      <c r="M1037" s="201" t="str">
        <f t="array" ref="M1037">IFERROR(IF(INDEX('Disaggregation Records'!$E$155:$E$385,MATCH(RIGHT(L1037,255),RIGHT('Disaggregation Records'!$D$155:$D$385,255),0))="","",INDEX('Disaggregation Records'!$E$155:$E$385,MATCH(RIGHT(L1037,255),RIGHT('Disaggregation Records'!$D$155:$D$385,255),0))),"")</f>
        <v/>
      </c>
      <c r="N1037" s="201" t="str">
        <f t="array" ref="N1037">IFERROR(IF(INDEX('Disaggregation Records'!$F$155:$F$385,MATCH(RIGHT(L1037,255),RIGHT('Disaggregation Records'!$D$155:$D$385,255),0))="","",INDEX('Disaggregation Records'!$F$155:$F$385,MATCH(RIGHT(L1037,255),RIGHT('Disaggregation Records'!$D$155:$D$385,255),0))),"")</f>
        <v/>
      </c>
      <c r="O1037" s="201" t="str">
        <f t="array" ref="O1037">IFERROR(IF(INDEX('Disaggregation Records'!$H$155:$H$385,MATCH(RIGHT(L1037,255),RIGHT('Disaggregation Records'!$D$155:$D$385,255),0))="","",INDEX('Disaggregation Records'!$H$155:$H$385,MATCH(RIGHT(L1037,255),RIGHT('Disaggregation Records'!$D$155:$D$385,255),0))),"")</f>
        <v/>
      </c>
      <c r="P1037" s="253"/>
      <c r="Q1037" s="253">
        <f t="shared" ref="Q1037" si="1218">Q1035+1</f>
        <v>1913</v>
      </c>
    </row>
    <row r="1038" spans="1:17" ht="20.149999999999999" customHeight="1" x14ac:dyDescent="0.35">
      <c r="A1038" s="201"/>
      <c r="B1038" s="614"/>
      <c r="C1038" s="616"/>
      <c r="D1038" s="618"/>
      <c r="E1038" s="618"/>
      <c r="F1038" s="307"/>
      <c r="G1038" s="620"/>
      <c r="H1038" s="622"/>
      <c r="I1038" s="624"/>
      <c r="J1038" s="626"/>
      <c r="K1038" s="253"/>
      <c r="L1038" s="201"/>
      <c r="M1038" s="253"/>
      <c r="N1038" s="201"/>
      <c r="O1038" s="201"/>
      <c r="P1038" s="253"/>
      <c r="Q1038" s="253"/>
    </row>
    <row r="1039" spans="1:17" ht="20.149999999999999" customHeight="1" x14ac:dyDescent="0.35">
      <c r="A1039" s="201" t="str">
        <f t="shared" ca="1" si="1190"/>
        <v>a1655000001juIdAAI</v>
      </c>
      <c r="B1039" s="613">
        <v>11</v>
      </c>
      <c r="C1039" s="615" t="str">
        <f>IFERROR(VLOOKUP(B1039,'Coverage Indicators - Section D'!$A$9:$AP$70,42,FALSE),"")</f>
        <v/>
      </c>
      <c r="D1039" s="617" t="str">
        <f>M1039</f>
        <v/>
      </c>
      <c r="E1039" s="617" t="str">
        <f>N1039</f>
        <v/>
      </c>
      <c r="F1039" s="396"/>
      <c r="G1039" s="619" t="str">
        <f ca="1">IF(OR(INDIRECT("'update Helper'!E"&amp;Q1039)="",F1039&lt;&gt;0,F1040&lt;&gt;0),IF(IFERROR((F1039/F1040),"")="","",(F1039/F1040)),INDIRECT("'update Helper'!E"&amp;Q1039)/100)</f>
        <v/>
      </c>
      <c r="H1039" s="621"/>
      <c r="I1039" s="623"/>
      <c r="J1039" s="625"/>
      <c r="K1039" s="201">
        <f>IF(AND(EXACT(C1039,C1037),C1037&lt;&gt;0),K1037+1,0)</f>
        <v>209</v>
      </c>
      <c r="L1039" s="201" t="str">
        <f t="shared" ref="L1039" si="1219">IF(C1039&lt;&gt;"",C1039&amp;"-"&amp;K1039,"")</f>
        <v/>
      </c>
      <c r="M1039" s="201" t="str">
        <f t="array" ref="M1039">IFERROR(IF(INDEX('Disaggregation Records'!$E$155:$E$385,MATCH(RIGHT(L1039,255),RIGHT('Disaggregation Records'!$D$155:$D$385,255),0))="","",INDEX('Disaggregation Records'!$E$155:$E$385,MATCH(RIGHT(L1039,255),RIGHT('Disaggregation Records'!$D$155:$D$385,255),0))),"")</f>
        <v/>
      </c>
      <c r="N1039" s="201" t="str">
        <f t="array" ref="N1039">IFERROR(IF(INDEX('Disaggregation Records'!$F$155:$F$385,MATCH(RIGHT(L1039,255),RIGHT('Disaggregation Records'!$D$155:$D$385,255),0))="","",INDEX('Disaggregation Records'!$F$155:$F$385,MATCH(RIGHT(L1039,255),RIGHT('Disaggregation Records'!$D$155:$D$385,255),0))),"")</f>
        <v/>
      </c>
      <c r="O1039" s="201" t="str">
        <f t="array" ref="O1039">IFERROR(IF(INDEX('Disaggregation Records'!$H$155:$H$385,MATCH(RIGHT(L1039,255),RIGHT('Disaggregation Records'!$D$155:$D$385,255),0))="","",INDEX('Disaggregation Records'!$H$155:$H$385,MATCH(RIGHT(L1039,255),RIGHT('Disaggregation Records'!$D$155:$D$385,255),0))),"")</f>
        <v/>
      </c>
      <c r="P1039" s="253"/>
      <c r="Q1039" s="253">
        <f t="shared" ref="Q1039" si="1220">Q1037+1</f>
        <v>1914</v>
      </c>
    </row>
    <row r="1040" spans="1:17" ht="20.149999999999999" customHeight="1" x14ac:dyDescent="0.35">
      <c r="B1040" s="614"/>
      <c r="C1040" s="616"/>
      <c r="D1040" s="618"/>
      <c r="E1040" s="618"/>
      <c r="F1040" s="307"/>
      <c r="G1040" s="620"/>
      <c r="H1040" s="622"/>
      <c r="I1040" s="624"/>
      <c r="J1040" s="626"/>
      <c r="K1040" s="253"/>
      <c r="L1040" s="201"/>
      <c r="M1040" s="253"/>
      <c r="N1040" s="201"/>
      <c r="O1040" s="201"/>
      <c r="P1040" s="253"/>
      <c r="Q1040" s="253"/>
    </row>
    <row r="1041" spans="1:17" ht="20.149999999999999" customHeight="1" x14ac:dyDescent="0.35">
      <c r="A1041" s="201" t="str">
        <f t="shared" ca="1" si="1187"/>
        <v>a1655000001juIeAAI</v>
      </c>
      <c r="B1041" s="613">
        <v>11</v>
      </c>
      <c r="C1041" s="615" t="str">
        <f>IFERROR(VLOOKUP(B1041,'Coverage Indicators - Section D'!$A$9:$AP$70,42,FALSE),"")</f>
        <v/>
      </c>
      <c r="D1041" s="617" t="str">
        <f>M1041</f>
        <v/>
      </c>
      <c r="E1041" s="617" t="str">
        <f>N1041</f>
        <v/>
      </c>
      <c r="F1041" s="396"/>
      <c r="G1041" s="619" t="str">
        <f ca="1">IF(OR(INDIRECT("'update Helper'!E"&amp;Q1041)="",F1041&lt;&gt;0,F1042&lt;&gt;0),IF(IFERROR((F1041/F1042),"")="","",(F1041/F1042)),INDIRECT("'update Helper'!E"&amp;Q1041)/100)</f>
        <v/>
      </c>
      <c r="H1041" s="621"/>
      <c r="I1041" s="623"/>
      <c r="J1041" s="625"/>
      <c r="K1041" s="201">
        <f>IF(AND(EXACT(C1041,C1039),C1039&lt;&gt;0),K1039+1,0)</f>
        <v>210</v>
      </c>
      <c r="L1041" s="201" t="str">
        <f t="shared" ref="L1041" si="1221">IF(C1041&lt;&gt;"",C1041&amp;"-"&amp;K1041,"")</f>
        <v/>
      </c>
      <c r="M1041" s="201" t="str">
        <f t="array" ref="M1041">IFERROR(IF(INDEX('Disaggregation Records'!$E$155:$E$385,MATCH(RIGHT(L1041,255),RIGHT('Disaggregation Records'!$D$155:$D$385,255),0))="","",INDEX('Disaggregation Records'!$E$155:$E$385,MATCH(RIGHT(L1041,255),RIGHT('Disaggregation Records'!$D$155:$D$385,255),0))),"")</f>
        <v/>
      </c>
      <c r="N1041" s="201" t="str">
        <f t="array" ref="N1041">IFERROR(IF(INDEX('Disaggregation Records'!$F$155:$F$385,MATCH(RIGHT(L1041,255),RIGHT('Disaggregation Records'!$D$155:$D$385,255),0))="","",INDEX('Disaggregation Records'!$F$155:$F$385,MATCH(RIGHT(L1041,255),RIGHT('Disaggregation Records'!$D$155:$D$385,255),0))),"")</f>
        <v/>
      </c>
      <c r="O1041" s="201" t="str">
        <f t="array" ref="O1041">IFERROR(IF(INDEX('Disaggregation Records'!$H$155:$H$385,MATCH(RIGHT(L1041,255),RIGHT('Disaggregation Records'!$D$155:$D$385,255),0))="","",INDEX('Disaggregation Records'!$H$155:$H$385,MATCH(RIGHT(L1041,255),RIGHT('Disaggregation Records'!$D$155:$D$385,255),0))),"")</f>
        <v/>
      </c>
      <c r="P1041" s="201"/>
      <c r="Q1041" s="253">
        <f t="shared" ref="Q1041" si="1222">Q1039+1</f>
        <v>1915</v>
      </c>
    </row>
    <row r="1042" spans="1:17" ht="20.149999999999999" customHeight="1" x14ac:dyDescent="0.35">
      <c r="A1042" s="201"/>
      <c r="B1042" s="614"/>
      <c r="C1042" s="616"/>
      <c r="D1042" s="618"/>
      <c r="E1042" s="618"/>
      <c r="F1042" s="307"/>
      <c r="G1042" s="620"/>
      <c r="H1042" s="622"/>
      <c r="I1042" s="624"/>
      <c r="J1042" s="626"/>
      <c r="K1042" s="201"/>
      <c r="L1042" s="201"/>
      <c r="M1042" s="201"/>
      <c r="N1042" s="201"/>
      <c r="O1042" s="201"/>
      <c r="P1042" s="201"/>
      <c r="Q1042" s="253"/>
    </row>
    <row r="1043" spans="1:17" ht="20.149999999999999" customHeight="1" x14ac:dyDescent="0.35">
      <c r="A1043" s="201" t="str">
        <f t="shared" ca="1" si="1190"/>
        <v>a1655000001juIfAAI</v>
      </c>
      <c r="B1043" s="613">
        <v>11</v>
      </c>
      <c r="C1043" s="615" t="str">
        <f>IFERROR(VLOOKUP(B1043,'Coverage Indicators - Section D'!$A$9:$AP$70,42,FALSE),"")</f>
        <v/>
      </c>
      <c r="D1043" s="617" t="str">
        <f>M1043</f>
        <v/>
      </c>
      <c r="E1043" s="617" t="str">
        <f>N1043</f>
        <v/>
      </c>
      <c r="F1043" s="396"/>
      <c r="G1043" s="619" t="str">
        <f ca="1">IF(OR(INDIRECT("'update Helper'!E"&amp;Q1043)="",F1043&lt;&gt;0,F1044&lt;&gt;0),IF(IFERROR((F1043/F1044),"")="","",(F1043/F1044)),INDIRECT("'update Helper'!E"&amp;Q1043)/100)</f>
        <v/>
      </c>
      <c r="H1043" s="621"/>
      <c r="I1043" s="623"/>
      <c r="J1043" s="625"/>
      <c r="K1043" s="201">
        <f>IF(AND(EXACT(C1043,C1041),C1041&lt;&gt;0),K1041+1,0)</f>
        <v>211</v>
      </c>
      <c r="L1043" s="201" t="str">
        <f t="shared" ref="L1043" si="1223">IF(C1043&lt;&gt;"",C1043&amp;"-"&amp;K1043,"")</f>
        <v/>
      </c>
      <c r="M1043" s="201" t="str">
        <f t="array" ref="M1043">IFERROR(IF(INDEX('Disaggregation Records'!$E$155:$E$385,MATCH(RIGHT(L1043,255),RIGHT('Disaggregation Records'!$D$155:$D$385,255),0))="","",INDEX('Disaggregation Records'!$E$155:$E$385,MATCH(RIGHT(L1043,255),RIGHT('Disaggregation Records'!$D$155:$D$385,255),0))),"")</f>
        <v/>
      </c>
      <c r="N1043" s="201" t="str">
        <f t="array" ref="N1043">IFERROR(IF(INDEX('Disaggregation Records'!$F$155:$F$385,MATCH(RIGHT(L1043,255),RIGHT('Disaggregation Records'!$D$155:$D$385,255),0))="","",INDEX('Disaggregation Records'!$F$155:$F$385,MATCH(RIGHT(L1043,255),RIGHT('Disaggregation Records'!$D$155:$D$385,255),0))),"")</f>
        <v/>
      </c>
      <c r="O1043" s="201" t="str">
        <f t="array" ref="O1043">IFERROR(IF(INDEX('Disaggregation Records'!$H$155:$H$385,MATCH(RIGHT(L1043,255),RIGHT('Disaggregation Records'!$D$155:$D$385,255),0))="","",INDEX('Disaggregation Records'!$H$155:$H$385,MATCH(RIGHT(L1043,255),RIGHT('Disaggregation Records'!$D$155:$D$385,255),0))),"")</f>
        <v/>
      </c>
      <c r="P1043" s="201"/>
      <c r="Q1043" s="253">
        <f t="shared" ref="Q1043" si="1224">Q1041+1</f>
        <v>1916</v>
      </c>
    </row>
    <row r="1044" spans="1:17" ht="20.149999999999999" customHeight="1" x14ac:dyDescent="0.35">
      <c r="B1044" s="614"/>
      <c r="C1044" s="616"/>
      <c r="D1044" s="618"/>
      <c r="E1044" s="618"/>
      <c r="F1044" s="307"/>
      <c r="G1044" s="620"/>
      <c r="H1044" s="622"/>
      <c r="I1044" s="624"/>
      <c r="J1044" s="626"/>
      <c r="K1044" s="201"/>
      <c r="L1044" s="201"/>
      <c r="M1044" s="201"/>
      <c r="N1044" s="201"/>
      <c r="O1044" s="201"/>
      <c r="P1044" s="201"/>
      <c r="Q1044" s="253"/>
    </row>
    <row r="1045" spans="1:17" ht="20.149999999999999" customHeight="1" x14ac:dyDescent="0.35">
      <c r="A1045" s="201" t="str">
        <f t="shared" ca="1" si="1187"/>
        <v>a1655000001juIgAAI</v>
      </c>
      <c r="B1045" s="613">
        <v>11</v>
      </c>
      <c r="C1045" s="615" t="str">
        <f>IFERROR(VLOOKUP(B1045,'Coverage Indicators - Section D'!$A$9:$AP$70,42,FALSE),"")</f>
        <v/>
      </c>
      <c r="D1045" s="617" t="str">
        <f>M1045</f>
        <v/>
      </c>
      <c r="E1045" s="617" t="str">
        <f>N1045</f>
        <v/>
      </c>
      <c r="F1045" s="396"/>
      <c r="G1045" s="619" t="str">
        <f ca="1">IF(OR(INDIRECT("'update Helper'!E"&amp;Q1045)="",F1045&lt;&gt;0,F1046&lt;&gt;0),IF(IFERROR((F1045/F1046),"")="","",(F1045/F1046)),INDIRECT("'update Helper'!E"&amp;Q1045)/100)</f>
        <v/>
      </c>
      <c r="H1045" s="621"/>
      <c r="I1045" s="623"/>
      <c r="J1045" s="625"/>
      <c r="K1045" s="201">
        <f>IF(AND(EXACT(C1045,C1043),C1043&lt;&gt;0),K1043+1,0)</f>
        <v>212</v>
      </c>
      <c r="L1045" s="201" t="str">
        <f t="shared" ref="L1045" si="1225">IF(C1045&lt;&gt;"",C1045&amp;"-"&amp;K1045,"")</f>
        <v/>
      </c>
      <c r="M1045" s="201" t="str">
        <f t="array" ref="M1045">IFERROR(IF(INDEX('Disaggregation Records'!$E$155:$E$385,MATCH(RIGHT(L1045,255),RIGHT('Disaggregation Records'!$D$155:$D$385,255),0))="","",INDEX('Disaggregation Records'!$E$155:$E$385,MATCH(RIGHT(L1045,255),RIGHT('Disaggregation Records'!$D$155:$D$385,255),0))),"")</f>
        <v/>
      </c>
      <c r="N1045" s="201" t="str">
        <f t="array" ref="N1045">IFERROR(IF(INDEX('Disaggregation Records'!$F$155:$F$385,MATCH(RIGHT(L1045,255),RIGHT('Disaggregation Records'!$D$155:$D$385,255),0))="","",INDEX('Disaggregation Records'!$F$155:$F$385,MATCH(RIGHT(L1045,255),RIGHT('Disaggregation Records'!$D$155:$D$385,255),0))),"")</f>
        <v/>
      </c>
      <c r="O1045" s="201" t="str">
        <f t="array" ref="O1045">IFERROR(IF(INDEX('Disaggregation Records'!$H$155:$H$385,MATCH(RIGHT(L1045,255),RIGHT('Disaggregation Records'!$D$155:$D$385,255),0))="","",INDEX('Disaggregation Records'!$H$155:$H$385,MATCH(RIGHT(L1045,255),RIGHT('Disaggregation Records'!$D$155:$D$385,255),0))),"")</f>
        <v/>
      </c>
      <c r="P1045" s="253"/>
      <c r="Q1045" s="253">
        <f t="shared" ref="Q1045" si="1226">Q1043+1</f>
        <v>1917</v>
      </c>
    </row>
    <row r="1046" spans="1:17" ht="20.149999999999999" customHeight="1" x14ac:dyDescent="0.35">
      <c r="A1046" s="201"/>
      <c r="B1046" s="614"/>
      <c r="C1046" s="616"/>
      <c r="D1046" s="618"/>
      <c r="E1046" s="618"/>
      <c r="F1046" s="307"/>
      <c r="G1046" s="620"/>
      <c r="H1046" s="622"/>
      <c r="I1046" s="624"/>
      <c r="J1046" s="626"/>
      <c r="K1046" s="253"/>
      <c r="L1046" s="201"/>
      <c r="M1046" s="253"/>
      <c r="N1046" s="201"/>
      <c r="O1046" s="201"/>
      <c r="P1046" s="253"/>
      <c r="Q1046" s="253"/>
    </row>
    <row r="1047" spans="1:17" ht="20.149999999999999" customHeight="1" x14ac:dyDescent="0.35">
      <c r="A1047" s="201" t="str">
        <f t="shared" ca="1" si="1190"/>
        <v>a1655000001juIhAAI</v>
      </c>
      <c r="B1047" s="613">
        <v>11</v>
      </c>
      <c r="C1047" s="615" t="str">
        <f>IFERROR(VLOOKUP(B1047,'Coverage Indicators - Section D'!$A$9:$AP$70,42,FALSE),"")</f>
        <v/>
      </c>
      <c r="D1047" s="617" t="str">
        <f>M1047</f>
        <v/>
      </c>
      <c r="E1047" s="617" t="str">
        <f>N1047</f>
        <v/>
      </c>
      <c r="F1047" s="396"/>
      <c r="G1047" s="619" t="str">
        <f ca="1">IF(OR(INDIRECT("'update Helper'!E"&amp;Q1047)="",F1047&lt;&gt;0,F1048&lt;&gt;0),IF(IFERROR((F1047/F1048),"")="","",(F1047/F1048)),INDIRECT("'update Helper'!E"&amp;Q1047)/100)</f>
        <v/>
      </c>
      <c r="H1047" s="621"/>
      <c r="I1047" s="623"/>
      <c r="J1047" s="625"/>
      <c r="K1047" s="201">
        <f>IF(AND(EXACT(C1047,C1045),C1045&lt;&gt;0),K1045+1,0)</f>
        <v>213</v>
      </c>
      <c r="L1047" s="201" t="str">
        <f t="shared" ref="L1047" si="1227">IF(C1047&lt;&gt;"",C1047&amp;"-"&amp;K1047,"")</f>
        <v/>
      </c>
      <c r="M1047" s="201" t="str">
        <f t="array" ref="M1047">IFERROR(IF(INDEX('Disaggregation Records'!$E$155:$E$385,MATCH(RIGHT(L1047,255),RIGHT('Disaggregation Records'!$D$155:$D$385,255),0))="","",INDEX('Disaggregation Records'!$E$155:$E$385,MATCH(RIGHT(L1047,255),RIGHT('Disaggregation Records'!$D$155:$D$385,255),0))),"")</f>
        <v/>
      </c>
      <c r="N1047" s="201" t="str">
        <f t="array" ref="N1047">IFERROR(IF(INDEX('Disaggregation Records'!$F$155:$F$385,MATCH(RIGHT(L1047,255),RIGHT('Disaggregation Records'!$D$155:$D$385,255),0))="","",INDEX('Disaggregation Records'!$F$155:$F$385,MATCH(RIGHT(L1047,255),RIGHT('Disaggregation Records'!$D$155:$D$385,255),0))),"")</f>
        <v/>
      </c>
      <c r="O1047" s="201" t="str">
        <f t="array" ref="O1047">IFERROR(IF(INDEX('Disaggregation Records'!$H$155:$H$385,MATCH(RIGHT(L1047,255),RIGHT('Disaggregation Records'!$D$155:$D$385,255),0))="","",INDEX('Disaggregation Records'!$H$155:$H$385,MATCH(RIGHT(L1047,255),RIGHT('Disaggregation Records'!$D$155:$D$385,255),0))),"")</f>
        <v/>
      </c>
      <c r="P1047" s="253"/>
      <c r="Q1047" s="253">
        <f t="shared" ref="Q1047" si="1228">Q1045+1</f>
        <v>1918</v>
      </c>
    </row>
    <row r="1048" spans="1:17" ht="20.149999999999999" customHeight="1" x14ac:dyDescent="0.35">
      <c r="B1048" s="614"/>
      <c r="C1048" s="616"/>
      <c r="D1048" s="618"/>
      <c r="E1048" s="618"/>
      <c r="F1048" s="307"/>
      <c r="G1048" s="620"/>
      <c r="H1048" s="622"/>
      <c r="I1048" s="624"/>
      <c r="J1048" s="626"/>
      <c r="K1048" s="253"/>
      <c r="L1048" s="201"/>
      <c r="M1048" s="253"/>
      <c r="N1048" s="201"/>
      <c r="O1048" s="201"/>
      <c r="P1048" s="253"/>
      <c r="Q1048" s="253"/>
    </row>
    <row r="1049" spans="1:17" ht="20.149999999999999" customHeight="1" x14ac:dyDescent="0.35">
      <c r="A1049" s="201" t="str">
        <f t="shared" ca="1" si="1187"/>
        <v>a1655000001juIiAAI</v>
      </c>
      <c r="B1049" s="613">
        <v>11</v>
      </c>
      <c r="C1049" s="615" t="str">
        <f>IFERROR(VLOOKUP(B1049,'Coverage Indicators - Section D'!$A$9:$AP$70,42,FALSE),"")</f>
        <v/>
      </c>
      <c r="D1049" s="617" t="str">
        <f>M1049</f>
        <v/>
      </c>
      <c r="E1049" s="617" t="str">
        <f>N1049</f>
        <v/>
      </c>
      <c r="F1049" s="396"/>
      <c r="G1049" s="619" t="str">
        <f ca="1">IF(OR(INDIRECT("'update Helper'!E"&amp;Q1049)="",F1049&lt;&gt;0,F1050&lt;&gt;0),IF(IFERROR((F1049/F1050),"")="","",(F1049/F1050)),INDIRECT("'update Helper'!E"&amp;Q1049)/100)</f>
        <v/>
      </c>
      <c r="H1049" s="621"/>
      <c r="I1049" s="623"/>
      <c r="J1049" s="625"/>
      <c r="K1049" s="201">
        <f>IF(AND(EXACT(C1049,C1047),C1047&lt;&gt;0),K1047+1,0)</f>
        <v>214</v>
      </c>
      <c r="L1049" s="201" t="str">
        <f t="shared" ref="L1049" si="1229">IF(C1049&lt;&gt;"",C1049&amp;"-"&amp;K1049,"")</f>
        <v/>
      </c>
      <c r="M1049" s="201" t="str">
        <f t="array" ref="M1049">IFERROR(IF(INDEX('Disaggregation Records'!$E$155:$E$385,MATCH(RIGHT(L1049,255),RIGHT('Disaggregation Records'!$D$155:$D$385,255),0))="","",INDEX('Disaggregation Records'!$E$155:$E$385,MATCH(RIGHT(L1049,255),RIGHT('Disaggregation Records'!$D$155:$D$385,255),0))),"")</f>
        <v/>
      </c>
      <c r="N1049" s="201" t="str">
        <f t="array" ref="N1049">IFERROR(IF(INDEX('Disaggregation Records'!$F$155:$F$385,MATCH(RIGHT(L1049,255),RIGHT('Disaggregation Records'!$D$155:$D$385,255),0))="","",INDEX('Disaggregation Records'!$F$155:$F$385,MATCH(RIGHT(L1049,255),RIGHT('Disaggregation Records'!$D$155:$D$385,255),0))),"")</f>
        <v/>
      </c>
      <c r="O1049" s="201" t="str">
        <f t="array" ref="O1049">IFERROR(IF(INDEX('Disaggregation Records'!$H$155:$H$385,MATCH(RIGHT(L1049,255),RIGHT('Disaggregation Records'!$D$155:$D$385,255),0))="","",INDEX('Disaggregation Records'!$H$155:$H$385,MATCH(RIGHT(L1049,255),RIGHT('Disaggregation Records'!$D$155:$D$385,255),0))),"")</f>
        <v/>
      </c>
      <c r="P1049" s="253"/>
      <c r="Q1049" s="253">
        <f t="shared" ref="Q1049" si="1230">Q1047+1</f>
        <v>1919</v>
      </c>
    </row>
    <row r="1050" spans="1:17" ht="20.149999999999999" customHeight="1" x14ac:dyDescent="0.35">
      <c r="A1050" s="201"/>
      <c r="B1050" s="614"/>
      <c r="C1050" s="616"/>
      <c r="D1050" s="618"/>
      <c r="E1050" s="618"/>
      <c r="F1050" s="307"/>
      <c r="G1050" s="620"/>
      <c r="H1050" s="622"/>
      <c r="I1050" s="624"/>
      <c r="J1050" s="626"/>
      <c r="K1050" s="253"/>
      <c r="L1050" s="201"/>
      <c r="M1050" s="253"/>
      <c r="N1050" s="201"/>
      <c r="O1050" s="201"/>
      <c r="P1050" s="253"/>
      <c r="Q1050" s="253"/>
    </row>
    <row r="1051" spans="1:17" ht="20.149999999999999" customHeight="1" x14ac:dyDescent="0.35">
      <c r="A1051" s="201" t="str">
        <f t="shared" ca="1" si="1190"/>
        <v>a1655000001juIjAAI</v>
      </c>
      <c r="B1051" s="613">
        <v>11</v>
      </c>
      <c r="C1051" s="615" t="str">
        <f>IFERROR(VLOOKUP(B1051,'Coverage Indicators - Section D'!$A$9:$AP$70,42,FALSE),"")</f>
        <v/>
      </c>
      <c r="D1051" s="617" t="str">
        <f>M1051</f>
        <v/>
      </c>
      <c r="E1051" s="617" t="str">
        <f>N1051</f>
        <v/>
      </c>
      <c r="F1051" s="396"/>
      <c r="G1051" s="619" t="str">
        <f ca="1">IF(OR(INDIRECT("'update Helper'!E"&amp;Q1051)="",F1051&lt;&gt;0,F1052&lt;&gt;0),IF(IFERROR((F1051/F1052),"")="","",(F1051/F1052)),INDIRECT("'update Helper'!E"&amp;Q1051)/100)</f>
        <v/>
      </c>
      <c r="H1051" s="621"/>
      <c r="I1051" s="623"/>
      <c r="J1051" s="625"/>
      <c r="K1051" s="201">
        <f>IF(AND(EXACT(C1051,C1049),C1049&lt;&gt;0),K1049+1,0)</f>
        <v>215</v>
      </c>
      <c r="L1051" s="201" t="str">
        <f t="shared" ref="L1051" si="1231">IF(C1051&lt;&gt;"",C1051&amp;"-"&amp;K1051,"")</f>
        <v/>
      </c>
      <c r="M1051" s="201" t="str">
        <f t="array" ref="M1051">IFERROR(IF(INDEX('Disaggregation Records'!$E$155:$E$385,MATCH(RIGHT(L1051,255),RIGHT('Disaggregation Records'!$D$155:$D$385,255),0))="","",INDEX('Disaggregation Records'!$E$155:$E$385,MATCH(RIGHT(L1051,255),RIGHT('Disaggregation Records'!$D$155:$D$385,255),0))),"")</f>
        <v/>
      </c>
      <c r="N1051" s="201" t="str">
        <f t="array" ref="N1051">IFERROR(IF(INDEX('Disaggregation Records'!$F$155:$F$385,MATCH(RIGHT(L1051,255),RIGHT('Disaggregation Records'!$D$155:$D$385,255),0))="","",INDEX('Disaggregation Records'!$F$155:$F$385,MATCH(RIGHT(L1051,255),RIGHT('Disaggregation Records'!$D$155:$D$385,255),0))),"")</f>
        <v/>
      </c>
      <c r="O1051" s="201" t="str">
        <f t="array" ref="O1051">IFERROR(IF(INDEX('Disaggregation Records'!$H$155:$H$385,MATCH(RIGHT(L1051,255),RIGHT('Disaggregation Records'!$D$155:$D$385,255),0))="","",INDEX('Disaggregation Records'!$H$155:$H$385,MATCH(RIGHT(L1051,255),RIGHT('Disaggregation Records'!$D$155:$D$385,255),0))),"")</f>
        <v/>
      </c>
      <c r="P1051" s="201"/>
      <c r="Q1051" s="253">
        <f t="shared" ref="Q1051" si="1232">Q1049+1</f>
        <v>1920</v>
      </c>
    </row>
    <row r="1052" spans="1:17" ht="20.149999999999999" customHeight="1" x14ac:dyDescent="0.35">
      <c r="B1052" s="614"/>
      <c r="C1052" s="616"/>
      <c r="D1052" s="618"/>
      <c r="E1052" s="618"/>
      <c r="F1052" s="307"/>
      <c r="G1052" s="620"/>
      <c r="H1052" s="622"/>
      <c r="I1052" s="624"/>
      <c r="J1052" s="626"/>
      <c r="K1052" s="201"/>
      <c r="L1052" s="201"/>
      <c r="M1052" s="201"/>
      <c r="N1052" s="201"/>
      <c r="O1052" s="201"/>
      <c r="P1052" s="201"/>
      <c r="Q1052" s="253"/>
    </row>
    <row r="1053" spans="1:17" ht="20.149999999999999" customHeight="1" x14ac:dyDescent="0.35">
      <c r="A1053" s="201" t="str">
        <f t="shared" ca="1" si="1187"/>
        <v>a1655000001juIkAAI</v>
      </c>
      <c r="B1053" s="613">
        <v>11</v>
      </c>
      <c r="C1053" s="615" t="str">
        <f>IFERROR(VLOOKUP(B1053,'Coverage Indicators - Section D'!$A$9:$AP$70,42,FALSE),"")</f>
        <v/>
      </c>
      <c r="D1053" s="617" t="str">
        <f>M1053</f>
        <v/>
      </c>
      <c r="E1053" s="617" t="str">
        <f>N1053</f>
        <v/>
      </c>
      <c r="F1053" s="396"/>
      <c r="G1053" s="619" t="str">
        <f ca="1">IF(OR(INDIRECT("'update Helper'!E"&amp;Q1053)="",F1053&lt;&gt;0,F1054&lt;&gt;0),IF(IFERROR((F1053/F1054),"")="","",(F1053/F1054)),INDIRECT("'update Helper'!E"&amp;Q1053)/100)</f>
        <v/>
      </c>
      <c r="H1053" s="621"/>
      <c r="I1053" s="623"/>
      <c r="J1053" s="625"/>
      <c r="K1053" s="201">
        <f>IF(AND(EXACT(C1053,C1051),C1051&lt;&gt;0),K1051+1,0)</f>
        <v>216</v>
      </c>
      <c r="L1053" s="201" t="str">
        <f t="shared" ref="L1053" si="1233">IF(C1053&lt;&gt;"",C1053&amp;"-"&amp;K1053,"")</f>
        <v/>
      </c>
      <c r="M1053" s="201" t="str">
        <f t="array" ref="M1053">IFERROR(IF(INDEX('Disaggregation Records'!$E$155:$E$385,MATCH(RIGHT(L1053,255),RIGHT('Disaggregation Records'!$D$155:$D$385,255),0))="","",INDEX('Disaggregation Records'!$E$155:$E$385,MATCH(RIGHT(L1053,255),RIGHT('Disaggregation Records'!$D$155:$D$385,255),0))),"")</f>
        <v/>
      </c>
      <c r="N1053" s="201" t="str">
        <f t="array" ref="N1053">IFERROR(IF(INDEX('Disaggregation Records'!$F$155:$F$385,MATCH(RIGHT(L1053,255),RIGHT('Disaggregation Records'!$D$155:$D$385,255),0))="","",INDEX('Disaggregation Records'!$F$155:$F$385,MATCH(RIGHT(L1053,255),RIGHT('Disaggregation Records'!$D$155:$D$385,255),0))),"")</f>
        <v/>
      </c>
      <c r="O1053" s="201" t="str">
        <f t="array" ref="O1053">IFERROR(IF(INDEX('Disaggregation Records'!$H$155:$H$385,MATCH(RIGHT(L1053,255),RIGHT('Disaggregation Records'!$D$155:$D$385,255),0))="","",INDEX('Disaggregation Records'!$H$155:$H$385,MATCH(RIGHT(L1053,255),RIGHT('Disaggregation Records'!$D$155:$D$385,255),0))),"")</f>
        <v/>
      </c>
      <c r="P1053" s="201"/>
      <c r="Q1053" s="253">
        <f t="shared" ref="Q1053" si="1234">Q1051+1</f>
        <v>1921</v>
      </c>
    </row>
    <row r="1054" spans="1:17" ht="20.149999999999999" customHeight="1" x14ac:dyDescent="0.35">
      <c r="A1054" s="201"/>
      <c r="B1054" s="614"/>
      <c r="C1054" s="616"/>
      <c r="D1054" s="618"/>
      <c r="E1054" s="618"/>
      <c r="F1054" s="307"/>
      <c r="G1054" s="620"/>
      <c r="H1054" s="622"/>
      <c r="I1054" s="624"/>
      <c r="J1054" s="626"/>
      <c r="K1054" s="201"/>
      <c r="L1054" s="201"/>
      <c r="M1054" s="201"/>
      <c r="N1054" s="201"/>
      <c r="O1054" s="201"/>
      <c r="P1054" s="201"/>
      <c r="Q1054" s="253"/>
    </row>
    <row r="1055" spans="1:17" ht="20.149999999999999" customHeight="1" x14ac:dyDescent="0.35">
      <c r="A1055" s="201" t="str">
        <f t="shared" ca="1" si="1190"/>
        <v>a1655000001juIlAAI</v>
      </c>
      <c r="B1055" s="613">
        <v>11</v>
      </c>
      <c r="C1055" s="615" t="str">
        <f>IFERROR(VLOOKUP(B1055,'Coverage Indicators - Section D'!$A$9:$AP$70,42,FALSE),"")</f>
        <v/>
      </c>
      <c r="D1055" s="617" t="str">
        <f>M1055</f>
        <v/>
      </c>
      <c r="E1055" s="617" t="str">
        <f>N1055</f>
        <v/>
      </c>
      <c r="F1055" s="396"/>
      <c r="G1055" s="619" t="str">
        <f ca="1">IF(OR(INDIRECT("'update Helper'!E"&amp;Q1055)="",F1055&lt;&gt;0,F1056&lt;&gt;0),IF(IFERROR((F1055/F1056),"")="","",(F1055/F1056)),INDIRECT("'update Helper'!E"&amp;Q1055)/100)</f>
        <v/>
      </c>
      <c r="H1055" s="621"/>
      <c r="I1055" s="623"/>
      <c r="J1055" s="625"/>
      <c r="K1055" s="201">
        <f>IF(AND(EXACT(C1055,C1053),C1053&lt;&gt;0),K1053+1,0)</f>
        <v>217</v>
      </c>
      <c r="L1055" s="201" t="str">
        <f t="shared" ref="L1055" si="1235">IF(C1055&lt;&gt;"",C1055&amp;"-"&amp;K1055,"")</f>
        <v/>
      </c>
      <c r="M1055" s="201" t="str">
        <f t="array" ref="M1055">IFERROR(IF(INDEX('Disaggregation Records'!$E$155:$E$385,MATCH(RIGHT(L1055,255),RIGHT('Disaggregation Records'!$D$155:$D$385,255),0))="","",INDEX('Disaggregation Records'!$E$155:$E$385,MATCH(RIGHT(L1055,255),RIGHT('Disaggregation Records'!$D$155:$D$385,255),0))),"")</f>
        <v/>
      </c>
      <c r="N1055" s="201" t="str">
        <f t="array" ref="N1055">IFERROR(IF(INDEX('Disaggregation Records'!$F$155:$F$385,MATCH(RIGHT(L1055,255),RIGHT('Disaggregation Records'!$D$155:$D$385,255),0))="","",INDEX('Disaggregation Records'!$F$155:$F$385,MATCH(RIGHT(L1055,255),RIGHT('Disaggregation Records'!$D$155:$D$385,255),0))),"")</f>
        <v/>
      </c>
      <c r="O1055" s="201" t="str">
        <f t="array" ref="O1055">IFERROR(IF(INDEX('Disaggregation Records'!$H$155:$H$385,MATCH(RIGHT(L1055,255),RIGHT('Disaggregation Records'!$D$155:$D$385,255),0))="","",INDEX('Disaggregation Records'!$H$155:$H$385,MATCH(RIGHT(L1055,255),RIGHT('Disaggregation Records'!$D$155:$D$385,255),0))),"")</f>
        <v/>
      </c>
      <c r="P1055" s="253"/>
      <c r="Q1055" s="253">
        <f t="shared" ref="Q1055" si="1236">Q1053+1</f>
        <v>1922</v>
      </c>
    </row>
    <row r="1056" spans="1:17" ht="20.149999999999999" customHeight="1" x14ac:dyDescent="0.35">
      <c r="B1056" s="614"/>
      <c r="C1056" s="616"/>
      <c r="D1056" s="618"/>
      <c r="E1056" s="618"/>
      <c r="F1056" s="307"/>
      <c r="G1056" s="620"/>
      <c r="H1056" s="622"/>
      <c r="I1056" s="624"/>
      <c r="J1056" s="626"/>
      <c r="K1056" s="253"/>
      <c r="L1056" s="201"/>
      <c r="M1056" s="253"/>
      <c r="N1056" s="201"/>
      <c r="O1056" s="201"/>
      <c r="P1056" s="253"/>
      <c r="Q1056" s="253"/>
    </row>
    <row r="1057" spans="1:17" ht="20.149999999999999" customHeight="1" x14ac:dyDescent="0.35">
      <c r="A1057" s="201" t="str">
        <f t="shared" ca="1" si="1187"/>
        <v>a1655000001juImAAI</v>
      </c>
      <c r="B1057" s="613">
        <v>11</v>
      </c>
      <c r="C1057" s="615" t="str">
        <f>IFERROR(VLOOKUP(B1057,'Coverage Indicators - Section D'!$A$9:$AP$70,42,FALSE),"")</f>
        <v/>
      </c>
      <c r="D1057" s="617" t="str">
        <f>M1057</f>
        <v/>
      </c>
      <c r="E1057" s="617" t="str">
        <f>N1057</f>
        <v/>
      </c>
      <c r="F1057" s="396"/>
      <c r="G1057" s="619" t="str">
        <f ca="1">IF(OR(INDIRECT("'update Helper'!E"&amp;Q1057)="",F1057&lt;&gt;0,F1058&lt;&gt;0),IF(IFERROR((F1057/F1058),"")="","",(F1057/F1058)),INDIRECT("'update Helper'!E"&amp;Q1057)/100)</f>
        <v/>
      </c>
      <c r="H1057" s="621"/>
      <c r="I1057" s="623"/>
      <c r="J1057" s="625"/>
      <c r="K1057" s="201">
        <f>IF(AND(EXACT(C1057,C1055),C1055&lt;&gt;0),K1055+1,0)</f>
        <v>218</v>
      </c>
      <c r="L1057" s="201" t="str">
        <f t="shared" ref="L1057" si="1237">IF(C1057&lt;&gt;"",C1057&amp;"-"&amp;K1057,"")</f>
        <v/>
      </c>
      <c r="M1057" s="201" t="str">
        <f t="array" ref="M1057">IFERROR(IF(INDEX('Disaggregation Records'!$E$155:$E$385,MATCH(RIGHT(L1057,255),RIGHT('Disaggregation Records'!$D$155:$D$385,255),0))="","",INDEX('Disaggregation Records'!$E$155:$E$385,MATCH(RIGHT(L1057,255),RIGHT('Disaggregation Records'!$D$155:$D$385,255),0))),"")</f>
        <v/>
      </c>
      <c r="N1057" s="201" t="str">
        <f t="array" ref="N1057">IFERROR(IF(INDEX('Disaggregation Records'!$F$155:$F$385,MATCH(RIGHT(L1057,255),RIGHT('Disaggregation Records'!$D$155:$D$385,255),0))="","",INDEX('Disaggregation Records'!$F$155:$F$385,MATCH(RIGHT(L1057,255),RIGHT('Disaggregation Records'!$D$155:$D$385,255),0))),"")</f>
        <v/>
      </c>
      <c r="O1057" s="201" t="str">
        <f t="array" ref="O1057">IFERROR(IF(INDEX('Disaggregation Records'!$H$155:$H$385,MATCH(RIGHT(L1057,255),RIGHT('Disaggregation Records'!$D$155:$D$385,255),0))="","",INDEX('Disaggregation Records'!$H$155:$H$385,MATCH(RIGHT(L1057,255),RIGHT('Disaggregation Records'!$D$155:$D$385,255),0))),"")</f>
        <v/>
      </c>
      <c r="P1057" s="253"/>
      <c r="Q1057" s="253">
        <f t="shared" ref="Q1057" si="1238">Q1055+1</f>
        <v>1923</v>
      </c>
    </row>
    <row r="1058" spans="1:17" ht="20.149999999999999" customHeight="1" x14ac:dyDescent="0.35">
      <c r="A1058" s="201"/>
      <c r="B1058" s="614"/>
      <c r="C1058" s="616"/>
      <c r="D1058" s="618"/>
      <c r="E1058" s="618"/>
      <c r="F1058" s="307"/>
      <c r="G1058" s="620"/>
      <c r="H1058" s="622"/>
      <c r="I1058" s="624"/>
      <c r="J1058" s="626"/>
      <c r="K1058" s="253"/>
      <c r="L1058" s="201"/>
      <c r="M1058" s="253"/>
      <c r="N1058" s="201"/>
      <c r="O1058" s="201"/>
      <c r="P1058" s="253"/>
      <c r="Q1058" s="253"/>
    </row>
    <row r="1059" spans="1:17" ht="20.149999999999999" customHeight="1" x14ac:dyDescent="0.35">
      <c r="A1059" s="201" t="str">
        <f t="shared" ca="1" si="1190"/>
        <v>a1655000001juInAAI</v>
      </c>
      <c r="B1059" s="613">
        <v>11</v>
      </c>
      <c r="C1059" s="615" t="str">
        <f>IFERROR(VLOOKUP(B1059,'Coverage Indicators - Section D'!$A$9:$AP$70,42,FALSE),"")</f>
        <v/>
      </c>
      <c r="D1059" s="617" t="str">
        <f>M1059</f>
        <v/>
      </c>
      <c r="E1059" s="617" t="str">
        <f>N1059</f>
        <v/>
      </c>
      <c r="F1059" s="396"/>
      <c r="G1059" s="619" t="str">
        <f ca="1">IF(OR(INDIRECT("'update Helper'!E"&amp;Q1059)="",F1059&lt;&gt;0,F1060&lt;&gt;0),IF(IFERROR((F1059/F1060),"")="","",(F1059/F1060)),INDIRECT("'update Helper'!E"&amp;Q1059)/100)</f>
        <v/>
      </c>
      <c r="H1059" s="621"/>
      <c r="I1059" s="623"/>
      <c r="J1059" s="625"/>
      <c r="K1059" s="201">
        <f>IF(AND(EXACT(C1059,C1057),C1057&lt;&gt;0),K1057+1,0)</f>
        <v>219</v>
      </c>
      <c r="L1059" s="201" t="str">
        <f t="shared" ref="L1059" si="1239">IF(C1059&lt;&gt;"",C1059&amp;"-"&amp;K1059,"")</f>
        <v/>
      </c>
      <c r="M1059" s="201" t="str">
        <f t="array" ref="M1059">IFERROR(IF(INDEX('Disaggregation Records'!$E$155:$E$385,MATCH(RIGHT(L1059,255),RIGHT('Disaggregation Records'!$D$155:$D$385,255),0))="","",INDEX('Disaggregation Records'!$E$155:$E$385,MATCH(RIGHT(L1059,255),RIGHT('Disaggregation Records'!$D$155:$D$385,255),0))),"")</f>
        <v/>
      </c>
      <c r="N1059" s="201" t="str">
        <f t="array" ref="N1059">IFERROR(IF(INDEX('Disaggregation Records'!$F$155:$F$385,MATCH(RIGHT(L1059,255),RIGHT('Disaggregation Records'!$D$155:$D$385,255),0))="","",INDEX('Disaggregation Records'!$F$155:$F$385,MATCH(RIGHT(L1059,255),RIGHT('Disaggregation Records'!$D$155:$D$385,255),0))),"")</f>
        <v/>
      </c>
      <c r="O1059" s="201" t="str">
        <f t="array" ref="O1059">IFERROR(IF(INDEX('Disaggregation Records'!$H$155:$H$385,MATCH(RIGHT(L1059,255),RIGHT('Disaggregation Records'!$D$155:$D$385,255),0))="","",INDEX('Disaggregation Records'!$H$155:$H$385,MATCH(RIGHT(L1059,255),RIGHT('Disaggregation Records'!$D$155:$D$385,255),0))),"")</f>
        <v/>
      </c>
      <c r="P1059" s="253"/>
      <c r="Q1059" s="253">
        <f t="shared" ref="Q1059" si="1240">Q1057+1</f>
        <v>1924</v>
      </c>
    </row>
    <row r="1060" spans="1:17" ht="20.149999999999999" customHeight="1" x14ac:dyDescent="0.35">
      <c r="B1060" s="614"/>
      <c r="C1060" s="616"/>
      <c r="D1060" s="618"/>
      <c r="E1060" s="618"/>
      <c r="F1060" s="307"/>
      <c r="G1060" s="620"/>
      <c r="H1060" s="622"/>
      <c r="I1060" s="624"/>
      <c r="J1060" s="626"/>
      <c r="K1060" s="253"/>
      <c r="L1060" s="201"/>
      <c r="M1060" s="253"/>
      <c r="N1060" s="201"/>
      <c r="O1060" s="201"/>
      <c r="P1060" s="253"/>
      <c r="Q1060" s="253"/>
    </row>
    <row r="1061" spans="1:17" ht="20.149999999999999" customHeight="1" x14ac:dyDescent="0.35">
      <c r="A1061" s="201" t="str">
        <f t="shared" ca="1" si="1187"/>
        <v>a1655000001juIoAAI</v>
      </c>
      <c r="B1061" s="613">
        <v>12</v>
      </c>
      <c r="C1061" s="615" t="str">
        <f>IFERROR(VLOOKUP(B1061,'Coverage Indicators - Section D'!$A$9:$AP$70,42,FALSE),"")</f>
        <v/>
      </c>
      <c r="D1061" s="617" t="str">
        <f>M1061</f>
        <v/>
      </c>
      <c r="E1061" s="617" t="str">
        <f>N1061</f>
        <v/>
      </c>
      <c r="F1061" s="396"/>
      <c r="G1061" s="619" t="str">
        <f ca="1">IF(OR(INDIRECT("'update Helper'!E"&amp;Q1061)="",F1061&lt;&gt;0,F1062&lt;&gt;0),IF(IFERROR((F1061/F1062),"")="","",(F1061/F1062)),INDIRECT("'update Helper'!E"&amp;Q1061)/100)</f>
        <v/>
      </c>
      <c r="H1061" s="621"/>
      <c r="I1061" s="623"/>
      <c r="J1061" s="625"/>
      <c r="K1061" s="201">
        <f>IF(AND(EXACT(C1061,C1059),C1059&lt;&gt;0),K1059+1,0)</f>
        <v>220</v>
      </c>
      <c r="L1061" s="201" t="str">
        <f t="shared" ref="L1061" si="1241">IF(C1061&lt;&gt;"",C1061&amp;"-"&amp;K1061,"")</f>
        <v/>
      </c>
      <c r="M1061" s="201" t="str">
        <f t="array" ref="M1061">IFERROR(IF(INDEX('Disaggregation Records'!$E$155:$E$385,MATCH(RIGHT(L1061,255),RIGHT('Disaggregation Records'!$D$155:$D$385,255),0))="","",INDEX('Disaggregation Records'!$E$155:$E$385,MATCH(RIGHT(L1061,255),RIGHT('Disaggregation Records'!$D$155:$D$385,255),0))),"")</f>
        <v/>
      </c>
      <c r="N1061" s="201" t="str">
        <f t="array" ref="N1061">IFERROR(IF(INDEX('Disaggregation Records'!$F$155:$F$385,MATCH(RIGHT(L1061,255),RIGHT('Disaggregation Records'!$D$155:$D$385,255),0))="","",INDEX('Disaggregation Records'!$F$155:$F$385,MATCH(RIGHT(L1061,255),RIGHT('Disaggregation Records'!$D$155:$D$385,255),0))),"")</f>
        <v/>
      </c>
      <c r="O1061" s="201" t="str">
        <f t="array" ref="O1061">IFERROR(IF(INDEX('Disaggregation Records'!$H$155:$H$385,MATCH(RIGHT(L1061,255),RIGHT('Disaggregation Records'!$D$155:$D$385,255),0))="","",INDEX('Disaggregation Records'!$H$155:$H$385,MATCH(RIGHT(L1061,255),RIGHT('Disaggregation Records'!$D$155:$D$385,255),0))),"")</f>
        <v/>
      </c>
      <c r="P1061" s="201"/>
      <c r="Q1061" s="253">
        <f t="shared" ref="Q1061" si="1242">Q1059+1</f>
        <v>1925</v>
      </c>
    </row>
    <row r="1062" spans="1:17" ht="20.149999999999999" customHeight="1" x14ac:dyDescent="0.35">
      <c r="A1062" s="201"/>
      <c r="B1062" s="614"/>
      <c r="C1062" s="616"/>
      <c r="D1062" s="618"/>
      <c r="E1062" s="618"/>
      <c r="F1062" s="307"/>
      <c r="G1062" s="620"/>
      <c r="H1062" s="622"/>
      <c r="I1062" s="624"/>
      <c r="J1062" s="626"/>
      <c r="K1062" s="201"/>
      <c r="L1062" s="201"/>
      <c r="M1062" s="201"/>
      <c r="N1062" s="201"/>
      <c r="O1062" s="201"/>
      <c r="P1062" s="201"/>
      <c r="Q1062" s="253"/>
    </row>
    <row r="1063" spans="1:17" ht="20.149999999999999" customHeight="1" x14ac:dyDescent="0.35">
      <c r="A1063" s="201" t="str">
        <f t="shared" ca="1" si="1190"/>
        <v>a1655000001juIpAAI</v>
      </c>
      <c r="B1063" s="613">
        <v>12</v>
      </c>
      <c r="C1063" s="615" t="str">
        <f>IFERROR(VLOOKUP(B1063,'Coverage Indicators - Section D'!$A$9:$AP$70,42,FALSE),"")</f>
        <v/>
      </c>
      <c r="D1063" s="617" t="str">
        <f>M1063</f>
        <v/>
      </c>
      <c r="E1063" s="617" t="str">
        <f>N1063</f>
        <v/>
      </c>
      <c r="F1063" s="396"/>
      <c r="G1063" s="619" t="str">
        <f ca="1">IF(OR(INDIRECT("'update Helper'!E"&amp;Q1063)="",F1063&lt;&gt;0,F1064&lt;&gt;0),IF(IFERROR((F1063/F1064),"")="","",(F1063/F1064)),INDIRECT("'update Helper'!E"&amp;Q1063)/100)</f>
        <v/>
      </c>
      <c r="H1063" s="621"/>
      <c r="I1063" s="623"/>
      <c r="J1063" s="625"/>
      <c r="K1063" s="201">
        <f>IF(AND(EXACT(C1063,C1061),C1061&lt;&gt;0),K1061+1,0)</f>
        <v>221</v>
      </c>
      <c r="L1063" s="201" t="str">
        <f t="shared" ref="L1063" si="1243">IF(C1063&lt;&gt;"",C1063&amp;"-"&amp;K1063,"")</f>
        <v/>
      </c>
      <c r="M1063" s="201" t="str">
        <f t="array" ref="M1063">IFERROR(IF(INDEX('Disaggregation Records'!$E$155:$E$385,MATCH(RIGHT(L1063,255),RIGHT('Disaggregation Records'!$D$155:$D$385,255),0))="","",INDEX('Disaggregation Records'!$E$155:$E$385,MATCH(RIGHT(L1063,255),RIGHT('Disaggregation Records'!$D$155:$D$385,255),0))),"")</f>
        <v/>
      </c>
      <c r="N1063" s="201" t="str">
        <f t="array" ref="N1063">IFERROR(IF(INDEX('Disaggregation Records'!$F$155:$F$385,MATCH(RIGHT(L1063,255),RIGHT('Disaggregation Records'!$D$155:$D$385,255),0))="","",INDEX('Disaggregation Records'!$F$155:$F$385,MATCH(RIGHT(L1063,255),RIGHT('Disaggregation Records'!$D$155:$D$385,255),0))),"")</f>
        <v/>
      </c>
      <c r="O1063" s="201" t="str">
        <f t="array" ref="O1063">IFERROR(IF(INDEX('Disaggregation Records'!$H$155:$H$385,MATCH(RIGHT(L1063,255),RIGHT('Disaggregation Records'!$D$155:$D$385,255),0))="","",INDEX('Disaggregation Records'!$H$155:$H$385,MATCH(RIGHT(L1063,255),RIGHT('Disaggregation Records'!$D$155:$D$385,255),0))),"")</f>
        <v/>
      </c>
      <c r="P1063" s="201"/>
      <c r="Q1063" s="253">
        <f t="shared" ref="Q1063" si="1244">Q1061+1</f>
        <v>1926</v>
      </c>
    </row>
    <row r="1064" spans="1:17" ht="20.149999999999999" customHeight="1" x14ac:dyDescent="0.35">
      <c r="B1064" s="614"/>
      <c r="C1064" s="616"/>
      <c r="D1064" s="618"/>
      <c r="E1064" s="618"/>
      <c r="F1064" s="307"/>
      <c r="G1064" s="620"/>
      <c r="H1064" s="622"/>
      <c r="I1064" s="624"/>
      <c r="J1064" s="626"/>
      <c r="K1064" s="201"/>
      <c r="L1064" s="201"/>
      <c r="M1064" s="201"/>
      <c r="N1064" s="201"/>
      <c r="O1064" s="201"/>
      <c r="P1064" s="201"/>
      <c r="Q1064" s="253"/>
    </row>
    <row r="1065" spans="1:17" ht="20.149999999999999" customHeight="1" x14ac:dyDescent="0.35">
      <c r="A1065" s="201" t="str">
        <f t="shared" ca="1" si="1187"/>
        <v>a1655000001juIqAAI</v>
      </c>
      <c r="B1065" s="613">
        <v>12</v>
      </c>
      <c r="C1065" s="615" t="str">
        <f>IFERROR(VLOOKUP(B1065,'Coverage Indicators - Section D'!$A$9:$AP$70,42,FALSE),"")</f>
        <v/>
      </c>
      <c r="D1065" s="617" t="str">
        <f>M1065</f>
        <v/>
      </c>
      <c r="E1065" s="617" t="str">
        <f>N1065</f>
        <v/>
      </c>
      <c r="F1065" s="396"/>
      <c r="G1065" s="619" t="str">
        <f ca="1">IF(OR(INDIRECT("'update Helper'!E"&amp;Q1065)="",F1065&lt;&gt;0,F1066&lt;&gt;0),IF(IFERROR((F1065/F1066),"")="","",(F1065/F1066)),INDIRECT("'update Helper'!E"&amp;Q1065)/100)</f>
        <v/>
      </c>
      <c r="H1065" s="621"/>
      <c r="I1065" s="623"/>
      <c r="J1065" s="625"/>
      <c r="K1065" s="201">
        <f>IF(AND(EXACT(C1065,C1063),C1063&lt;&gt;0),K1063+1,0)</f>
        <v>222</v>
      </c>
      <c r="L1065" s="201" t="str">
        <f t="shared" ref="L1065" si="1245">IF(C1065&lt;&gt;"",C1065&amp;"-"&amp;K1065,"")</f>
        <v/>
      </c>
      <c r="M1065" s="201" t="str">
        <f t="array" ref="M1065">IFERROR(IF(INDEX('Disaggregation Records'!$E$155:$E$385,MATCH(RIGHT(L1065,255),RIGHT('Disaggregation Records'!$D$155:$D$385,255),0))="","",INDEX('Disaggregation Records'!$E$155:$E$385,MATCH(RIGHT(L1065,255),RIGHT('Disaggregation Records'!$D$155:$D$385,255),0))),"")</f>
        <v/>
      </c>
      <c r="N1065" s="201" t="str">
        <f t="array" ref="N1065">IFERROR(IF(INDEX('Disaggregation Records'!$F$155:$F$385,MATCH(RIGHT(L1065,255),RIGHT('Disaggregation Records'!$D$155:$D$385,255),0))="","",INDEX('Disaggregation Records'!$F$155:$F$385,MATCH(RIGHT(L1065,255),RIGHT('Disaggregation Records'!$D$155:$D$385,255),0))),"")</f>
        <v/>
      </c>
      <c r="O1065" s="201" t="str">
        <f t="array" ref="O1065">IFERROR(IF(INDEX('Disaggregation Records'!$H$155:$H$385,MATCH(RIGHT(L1065,255),RIGHT('Disaggregation Records'!$D$155:$D$385,255),0))="","",INDEX('Disaggregation Records'!$H$155:$H$385,MATCH(RIGHT(L1065,255),RIGHT('Disaggregation Records'!$D$155:$D$385,255),0))),"")</f>
        <v/>
      </c>
      <c r="P1065" s="253"/>
      <c r="Q1065" s="253">
        <f t="shared" ref="Q1065" si="1246">Q1063+1</f>
        <v>1927</v>
      </c>
    </row>
    <row r="1066" spans="1:17" ht="20.149999999999999" customHeight="1" x14ac:dyDescent="0.35">
      <c r="A1066" s="201"/>
      <c r="B1066" s="614"/>
      <c r="C1066" s="616"/>
      <c r="D1066" s="618"/>
      <c r="E1066" s="618"/>
      <c r="F1066" s="307"/>
      <c r="G1066" s="620"/>
      <c r="H1066" s="622"/>
      <c r="I1066" s="624"/>
      <c r="J1066" s="626"/>
      <c r="K1066" s="253"/>
      <c r="L1066" s="201"/>
      <c r="M1066" s="253"/>
      <c r="N1066" s="201"/>
      <c r="O1066" s="201"/>
      <c r="P1066" s="253"/>
      <c r="Q1066" s="253"/>
    </row>
    <row r="1067" spans="1:17" ht="20.149999999999999" customHeight="1" x14ac:dyDescent="0.35">
      <c r="A1067" s="201" t="str">
        <f t="shared" ca="1" si="1190"/>
        <v>a1655000001juIrAAI</v>
      </c>
      <c r="B1067" s="613">
        <v>12</v>
      </c>
      <c r="C1067" s="615" t="str">
        <f>IFERROR(VLOOKUP(B1067,'Coverage Indicators - Section D'!$A$9:$AP$70,42,FALSE),"")</f>
        <v/>
      </c>
      <c r="D1067" s="617" t="str">
        <f>M1067</f>
        <v/>
      </c>
      <c r="E1067" s="617" t="str">
        <f>N1067</f>
        <v/>
      </c>
      <c r="F1067" s="396"/>
      <c r="G1067" s="619" t="str">
        <f ca="1">IF(OR(INDIRECT("'update Helper'!E"&amp;Q1067)="",F1067&lt;&gt;0,F1068&lt;&gt;0),IF(IFERROR((F1067/F1068),"")="","",(F1067/F1068)),INDIRECT("'update Helper'!E"&amp;Q1067)/100)</f>
        <v/>
      </c>
      <c r="H1067" s="621"/>
      <c r="I1067" s="623"/>
      <c r="J1067" s="625"/>
      <c r="K1067" s="201">
        <f>IF(AND(EXACT(C1067,C1065),C1065&lt;&gt;0),K1065+1,0)</f>
        <v>223</v>
      </c>
      <c r="L1067" s="201" t="str">
        <f t="shared" ref="L1067" si="1247">IF(C1067&lt;&gt;"",C1067&amp;"-"&amp;K1067,"")</f>
        <v/>
      </c>
      <c r="M1067" s="201" t="str">
        <f t="array" ref="M1067">IFERROR(IF(INDEX('Disaggregation Records'!$E$155:$E$385,MATCH(RIGHT(L1067,255),RIGHT('Disaggregation Records'!$D$155:$D$385,255),0))="","",INDEX('Disaggregation Records'!$E$155:$E$385,MATCH(RIGHT(L1067,255),RIGHT('Disaggregation Records'!$D$155:$D$385,255),0))),"")</f>
        <v/>
      </c>
      <c r="N1067" s="201" t="str">
        <f t="array" ref="N1067">IFERROR(IF(INDEX('Disaggregation Records'!$F$155:$F$385,MATCH(RIGHT(L1067,255),RIGHT('Disaggregation Records'!$D$155:$D$385,255),0))="","",INDEX('Disaggregation Records'!$F$155:$F$385,MATCH(RIGHT(L1067,255),RIGHT('Disaggregation Records'!$D$155:$D$385,255),0))),"")</f>
        <v/>
      </c>
      <c r="O1067" s="201" t="str">
        <f t="array" ref="O1067">IFERROR(IF(INDEX('Disaggregation Records'!$H$155:$H$385,MATCH(RIGHT(L1067,255),RIGHT('Disaggregation Records'!$D$155:$D$385,255),0))="","",INDEX('Disaggregation Records'!$H$155:$H$385,MATCH(RIGHT(L1067,255),RIGHT('Disaggregation Records'!$D$155:$D$385,255),0))),"")</f>
        <v/>
      </c>
      <c r="P1067" s="253"/>
      <c r="Q1067" s="253">
        <f t="shared" ref="Q1067" si="1248">Q1065+1</f>
        <v>1928</v>
      </c>
    </row>
    <row r="1068" spans="1:17" ht="20.149999999999999" customHeight="1" x14ac:dyDescent="0.35">
      <c r="B1068" s="614"/>
      <c r="C1068" s="616"/>
      <c r="D1068" s="618"/>
      <c r="E1068" s="618"/>
      <c r="F1068" s="307"/>
      <c r="G1068" s="620"/>
      <c r="H1068" s="622"/>
      <c r="I1068" s="624"/>
      <c r="J1068" s="626"/>
      <c r="K1068" s="253"/>
      <c r="L1068" s="201"/>
      <c r="M1068" s="253"/>
      <c r="N1068" s="201"/>
      <c r="O1068" s="201"/>
      <c r="P1068" s="253"/>
      <c r="Q1068" s="253"/>
    </row>
    <row r="1069" spans="1:17" ht="20.149999999999999" customHeight="1" x14ac:dyDescent="0.35">
      <c r="A1069" s="201" t="str">
        <f t="shared" ca="1" si="1187"/>
        <v>a1655000001juIsAAI</v>
      </c>
      <c r="B1069" s="613">
        <v>12</v>
      </c>
      <c r="C1069" s="615" t="str">
        <f>IFERROR(VLOOKUP(B1069,'Coverage Indicators - Section D'!$A$9:$AP$70,42,FALSE),"")</f>
        <v/>
      </c>
      <c r="D1069" s="617" t="str">
        <f>M1069</f>
        <v/>
      </c>
      <c r="E1069" s="617" t="str">
        <f>N1069</f>
        <v/>
      </c>
      <c r="F1069" s="396"/>
      <c r="G1069" s="619" t="str">
        <f ca="1">IF(OR(INDIRECT("'update Helper'!E"&amp;Q1069)="",F1069&lt;&gt;0,F1070&lt;&gt;0),IF(IFERROR((F1069/F1070),"")="","",(F1069/F1070)),INDIRECT("'update Helper'!E"&amp;Q1069)/100)</f>
        <v/>
      </c>
      <c r="H1069" s="621"/>
      <c r="I1069" s="623"/>
      <c r="J1069" s="625"/>
      <c r="K1069" s="201">
        <f>IF(AND(EXACT(C1069,C1067),C1067&lt;&gt;0),K1067+1,0)</f>
        <v>224</v>
      </c>
      <c r="L1069" s="201" t="str">
        <f t="shared" ref="L1069" si="1249">IF(C1069&lt;&gt;"",C1069&amp;"-"&amp;K1069,"")</f>
        <v/>
      </c>
      <c r="M1069" s="201" t="str">
        <f t="array" ref="M1069">IFERROR(IF(INDEX('Disaggregation Records'!$E$155:$E$385,MATCH(RIGHT(L1069,255),RIGHT('Disaggregation Records'!$D$155:$D$385,255),0))="","",INDEX('Disaggregation Records'!$E$155:$E$385,MATCH(RIGHT(L1069,255),RIGHT('Disaggregation Records'!$D$155:$D$385,255),0))),"")</f>
        <v/>
      </c>
      <c r="N1069" s="201" t="str">
        <f t="array" ref="N1069">IFERROR(IF(INDEX('Disaggregation Records'!$F$155:$F$385,MATCH(RIGHT(L1069,255),RIGHT('Disaggregation Records'!$D$155:$D$385,255),0))="","",INDEX('Disaggregation Records'!$F$155:$F$385,MATCH(RIGHT(L1069,255),RIGHT('Disaggregation Records'!$D$155:$D$385,255),0))),"")</f>
        <v/>
      </c>
      <c r="O1069" s="201" t="str">
        <f t="array" ref="O1069">IFERROR(IF(INDEX('Disaggregation Records'!$H$155:$H$385,MATCH(RIGHT(L1069,255),RIGHT('Disaggregation Records'!$D$155:$D$385,255),0))="","",INDEX('Disaggregation Records'!$H$155:$H$385,MATCH(RIGHT(L1069,255),RIGHT('Disaggregation Records'!$D$155:$D$385,255),0))),"")</f>
        <v/>
      </c>
      <c r="P1069" s="253"/>
      <c r="Q1069" s="253">
        <f t="shared" ref="Q1069" si="1250">Q1067+1</f>
        <v>1929</v>
      </c>
    </row>
    <row r="1070" spans="1:17" ht="20.149999999999999" customHeight="1" x14ac:dyDescent="0.35">
      <c r="A1070" s="201"/>
      <c r="B1070" s="614"/>
      <c r="C1070" s="616"/>
      <c r="D1070" s="618"/>
      <c r="E1070" s="618"/>
      <c r="F1070" s="307"/>
      <c r="G1070" s="620"/>
      <c r="H1070" s="622"/>
      <c r="I1070" s="624"/>
      <c r="J1070" s="626"/>
      <c r="K1070" s="253"/>
      <c r="L1070" s="201"/>
      <c r="M1070" s="253"/>
      <c r="N1070" s="201"/>
      <c r="O1070" s="201"/>
      <c r="P1070" s="253"/>
      <c r="Q1070" s="253"/>
    </row>
    <row r="1071" spans="1:17" ht="20.149999999999999" customHeight="1" x14ac:dyDescent="0.35">
      <c r="A1071" s="201" t="str">
        <f t="shared" ca="1" si="1190"/>
        <v>a1655000001juItAAI</v>
      </c>
      <c r="B1071" s="613">
        <v>12</v>
      </c>
      <c r="C1071" s="615" t="str">
        <f>IFERROR(VLOOKUP(B1071,'Coverage Indicators - Section D'!$A$9:$AP$70,42,FALSE),"")</f>
        <v/>
      </c>
      <c r="D1071" s="617" t="str">
        <f>M1071</f>
        <v/>
      </c>
      <c r="E1071" s="617" t="str">
        <f>N1071</f>
        <v/>
      </c>
      <c r="F1071" s="396"/>
      <c r="G1071" s="619" t="str">
        <f ca="1">IF(OR(INDIRECT("'update Helper'!E"&amp;Q1071)="",F1071&lt;&gt;0,F1072&lt;&gt;0),IF(IFERROR((F1071/F1072),"")="","",(F1071/F1072)),INDIRECT("'update Helper'!E"&amp;Q1071)/100)</f>
        <v/>
      </c>
      <c r="H1071" s="621"/>
      <c r="I1071" s="623"/>
      <c r="J1071" s="625"/>
      <c r="K1071" s="201">
        <f>IF(AND(EXACT(C1071,C1069),C1069&lt;&gt;0),K1069+1,0)</f>
        <v>225</v>
      </c>
      <c r="L1071" s="201" t="str">
        <f t="shared" ref="L1071" si="1251">IF(C1071&lt;&gt;"",C1071&amp;"-"&amp;K1071,"")</f>
        <v/>
      </c>
      <c r="M1071" s="201" t="str">
        <f t="array" ref="M1071">IFERROR(IF(INDEX('Disaggregation Records'!$E$155:$E$385,MATCH(RIGHT(L1071,255),RIGHT('Disaggregation Records'!$D$155:$D$385,255),0))="","",INDEX('Disaggregation Records'!$E$155:$E$385,MATCH(RIGHT(L1071,255),RIGHT('Disaggregation Records'!$D$155:$D$385,255),0))),"")</f>
        <v/>
      </c>
      <c r="N1071" s="201" t="str">
        <f t="array" ref="N1071">IFERROR(IF(INDEX('Disaggregation Records'!$F$155:$F$385,MATCH(RIGHT(L1071,255),RIGHT('Disaggregation Records'!$D$155:$D$385,255),0))="","",INDEX('Disaggregation Records'!$F$155:$F$385,MATCH(RIGHT(L1071,255),RIGHT('Disaggregation Records'!$D$155:$D$385,255),0))),"")</f>
        <v/>
      </c>
      <c r="O1071" s="201" t="str">
        <f t="array" ref="O1071">IFERROR(IF(INDEX('Disaggregation Records'!$H$155:$H$385,MATCH(RIGHT(L1071,255),RIGHT('Disaggregation Records'!$D$155:$D$385,255),0))="","",INDEX('Disaggregation Records'!$H$155:$H$385,MATCH(RIGHT(L1071,255),RIGHT('Disaggregation Records'!$D$155:$D$385,255),0))),"")</f>
        <v/>
      </c>
      <c r="P1071" s="201"/>
      <c r="Q1071" s="253">
        <f t="shared" ref="Q1071" si="1252">Q1069+1</f>
        <v>1930</v>
      </c>
    </row>
    <row r="1072" spans="1:17" ht="20.149999999999999" customHeight="1" x14ac:dyDescent="0.35">
      <c r="B1072" s="614"/>
      <c r="C1072" s="616"/>
      <c r="D1072" s="618"/>
      <c r="E1072" s="618"/>
      <c r="F1072" s="307"/>
      <c r="G1072" s="620"/>
      <c r="H1072" s="622"/>
      <c r="I1072" s="624"/>
      <c r="J1072" s="626"/>
      <c r="K1072" s="201"/>
      <c r="L1072" s="201"/>
      <c r="M1072" s="201"/>
      <c r="N1072" s="201"/>
      <c r="O1072" s="201"/>
      <c r="P1072" s="201"/>
      <c r="Q1072" s="253"/>
    </row>
    <row r="1073" spans="1:17" ht="20.149999999999999" customHeight="1" x14ac:dyDescent="0.35">
      <c r="A1073" s="201" t="str">
        <f t="shared" ref="A1073:A1133" ca="1" si="1253">INDIRECT("'update Helper'!C"&amp;Q1073)</f>
        <v>a1655000001juIuAAI</v>
      </c>
      <c r="B1073" s="613">
        <v>12</v>
      </c>
      <c r="C1073" s="615" t="str">
        <f>IFERROR(VLOOKUP(B1073,'Coverage Indicators - Section D'!$A$9:$AP$70,42,FALSE),"")</f>
        <v/>
      </c>
      <c r="D1073" s="617" t="str">
        <f>M1073</f>
        <v/>
      </c>
      <c r="E1073" s="617" t="str">
        <f>N1073</f>
        <v/>
      </c>
      <c r="F1073" s="396"/>
      <c r="G1073" s="619" t="str">
        <f ca="1">IF(OR(INDIRECT("'update Helper'!E"&amp;Q1073)="",F1073&lt;&gt;0,F1074&lt;&gt;0),IF(IFERROR((F1073/F1074),"")="","",(F1073/F1074)),INDIRECT("'update Helper'!E"&amp;Q1073)/100)</f>
        <v/>
      </c>
      <c r="H1073" s="621"/>
      <c r="I1073" s="623"/>
      <c r="J1073" s="625"/>
      <c r="K1073" s="201">
        <f>IF(AND(EXACT(C1073,C1071),C1071&lt;&gt;0),K1071+1,0)</f>
        <v>226</v>
      </c>
      <c r="L1073" s="201" t="str">
        <f t="shared" ref="L1073" si="1254">IF(C1073&lt;&gt;"",C1073&amp;"-"&amp;K1073,"")</f>
        <v/>
      </c>
      <c r="M1073" s="201" t="str">
        <f t="array" ref="M1073">IFERROR(IF(INDEX('Disaggregation Records'!$E$155:$E$385,MATCH(RIGHT(L1073,255),RIGHT('Disaggregation Records'!$D$155:$D$385,255),0))="","",INDEX('Disaggregation Records'!$E$155:$E$385,MATCH(RIGHT(L1073,255),RIGHT('Disaggregation Records'!$D$155:$D$385,255),0))),"")</f>
        <v/>
      </c>
      <c r="N1073" s="201" t="str">
        <f t="array" ref="N1073">IFERROR(IF(INDEX('Disaggregation Records'!$F$155:$F$385,MATCH(RIGHT(L1073,255),RIGHT('Disaggregation Records'!$D$155:$D$385,255),0))="","",INDEX('Disaggregation Records'!$F$155:$F$385,MATCH(RIGHT(L1073,255),RIGHT('Disaggregation Records'!$D$155:$D$385,255),0))),"")</f>
        <v/>
      </c>
      <c r="O1073" s="201" t="str">
        <f t="array" ref="O1073">IFERROR(IF(INDEX('Disaggregation Records'!$H$155:$H$385,MATCH(RIGHT(L1073,255),RIGHT('Disaggregation Records'!$D$155:$D$385,255),0))="","",INDEX('Disaggregation Records'!$H$155:$H$385,MATCH(RIGHT(L1073,255),RIGHT('Disaggregation Records'!$D$155:$D$385,255),0))),"")</f>
        <v/>
      </c>
      <c r="P1073" s="201"/>
      <c r="Q1073" s="253">
        <f t="shared" ref="Q1073" si="1255">Q1071+1</f>
        <v>1931</v>
      </c>
    </row>
    <row r="1074" spans="1:17" ht="20.149999999999999" customHeight="1" x14ac:dyDescent="0.35">
      <c r="A1074" s="201"/>
      <c r="B1074" s="614"/>
      <c r="C1074" s="616"/>
      <c r="D1074" s="618"/>
      <c r="E1074" s="618"/>
      <c r="F1074" s="307"/>
      <c r="G1074" s="620"/>
      <c r="H1074" s="622"/>
      <c r="I1074" s="624"/>
      <c r="J1074" s="626"/>
      <c r="K1074" s="201"/>
      <c r="L1074" s="201"/>
      <c r="M1074" s="201"/>
      <c r="N1074" s="201"/>
      <c r="O1074" s="201"/>
      <c r="P1074" s="201"/>
      <c r="Q1074" s="253"/>
    </row>
    <row r="1075" spans="1:17" ht="20.149999999999999" customHeight="1" x14ac:dyDescent="0.35">
      <c r="A1075" s="201" t="str">
        <f t="shared" ref="A1075:A1135" ca="1" si="1256">INDIRECT("'update Helper'!C"&amp;Q1075)</f>
        <v>a1655000001juIvAAI</v>
      </c>
      <c r="B1075" s="613">
        <v>12</v>
      </c>
      <c r="C1075" s="615" t="str">
        <f>IFERROR(VLOOKUP(B1075,'Coverage Indicators - Section D'!$A$9:$AP$70,42,FALSE),"")</f>
        <v/>
      </c>
      <c r="D1075" s="617" t="str">
        <f>M1075</f>
        <v/>
      </c>
      <c r="E1075" s="617" t="str">
        <f>N1075</f>
        <v/>
      </c>
      <c r="F1075" s="396"/>
      <c r="G1075" s="619" t="str">
        <f ca="1">IF(OR(INDIRECT("'update Helper'!E"&amp;Q1075)="",F1075&lt;&gt;0,F1076&lt;&gt;0),IF(IFERROR((F1075/F1076),"")="","",(F1075/F1076)),INDIRECT("'update Helper'!E"&amp;Q1075)/100)</f>
        <v/>
      </c>
      <c r="H1075" s="621"/>
      <c r="I1075" s="623"/>
      <c r="J1075" s="625"/>
      <c r="K1075" s="201">
        <f>IF(AND(EXACT(C1075,C1073),C1073&lt;&gt;0),K1073+1,0)</f>
        <v>227</v>
      </c>
      <c r="L1075" s="201" t="str">
        <f t="shared" ref="L1075" si="1257">IF(C1075&lt;&gt;"",C1075&amp;"-"&amp;K1075,"")</f>
        <v/>
      </c>
      <c r="M1075" s="201" t="str">
        <f t="array" ref="M1075">IFERROR(IF(INDEX('Disaggregation Records'!$E$155:$E$385,MATCH(RIGHT(L1075,255),RIGHT('Disaggregation Records'!$D$155:$D$385,255),0))="","",INDEX('Disaggregation Records'!$E$155:$E$385,MATCH(RIGHT(L1075,255),RIGHT('Disaggregation Records'!$D$155:$D$385,255),0))),"")</f>
        <v/>
      </c>
      <c r="N1075" s="201" t="str">
        <f t="array" ref="N1075">IFERROR(IF(INDEX('Disaggregation Records'!$F$155:$F$385,MATCH(RIGHT(L1075,255),RIGHT('Disaggregation Records'!$D$155:$D$385,255),0))="","",INDEX('Disaggregation Records'!$F$155:$F$385,MATCH(RIGHT(L1075,255),RIGHT('Disaggregation Records'!$D$155:$D$385,255),0))),"")</f>
        <v/>
      </c>
      <c r="O1075" s="201" t="str">
        <f t="array" ref="O1075">IFERROR(IF(INDEX('Disaggregation Records'!$H$155:$H$385,MATCH(RIGHT(L1075,255),RIGHT('Disaggregation Records'!$D$155:$D$385,255),0))="","",INDEX('Disaggregation Records'!$H$155:$H$385,MATCH(RIGHT(L1075,255),RIGHT('Disaggregation Records'!$D$155:$D$385,255),0))),"")</f>
        <v/>
      </c>
      <c r="P1075" s="253"/>
      <c r="Q1075" s="253">
        <f t="shared" ref="Q1075" si="1258">Q1073+1</f>
        <v>1932</v>
      </c>
    </row>
    <row r="1076" spans="1:17" ht="20.149999999999999" customHeight="1" x14ac:dyDescent="0.35">
      <c r="B1076" s="614"/>
      <c r="C1076" s="616"/>
      <c r="D1076" s="618"/>
      <c r="E1076" s="618"/>
      <c r="F1076" s="307"/>
      <c r="G1076" s="620"/>
      <c r="H1076" s="622"/>
      <c r="I1076" s="624"/>
      <c r="J1076" s="626"/>
      <c r="K1076" s="253"/>
      <c r="L1076" s="201"/>
      <c r="M1076" s="253"/>
      <c r="N1076" s="201"/>
      <c r="O1076" s="201"/>
      <c r="P1076" s="253"/>
      <c r="Q1076" s="253"/>
    </row>
    <row r="1077" spans="1:17" ht="20.149999999999999" customHeight="1" x14ac:dyDescent="0.35">
      <c r="A1077" s="201" t="str">
        <f t="shared" ca="1" si="1253"/>
        <v>a1655000001juIwAAI</v>
      </c>
      <c r="B1077" s="613">
        <v>12</v>
      </c>
      <c r="C1077" s="615" t="str">
        <f>IFERROR(VLOOKUP(B1077,'Coverage Indicators - Section D'!$A$9:$AP$70,42,FALSE),"")</f>
        <v/>
      </c>
      <c r="D1077" s="617" t="str">
        <f>M1077</f>
        <v/>
      </c>
      <c r="E1077" s="617" t="str">
        <f>N1077</f>
        <v/>
      </c>
      <c r="F1077" s="396"/>
      <c r="G1077" s="619" t="str">
        <f ca="1">IF(OR(INDIRECT("'update Helper'!E"&amp;Q1077)="",F1077&lt;&gt;0,F1078&lt;&gt;0),IF(IFERROR((F1077/F1078),"")="","",(F1077/F1078)),INDIRECT("'update Helper'!E"&amp;Q1077)/100)</f>
        <v/>
      </c>
      <c r="H1077" s="621"/>
      <c r="I1077" s="623"/>
      <c r="J1077" s="625"/>
      <c r="K1077" s="201">
        <f>IF(AND(EXACT(C1077,C1075),C1075&lt;&gt;0),K1075+1,0)</f>
        <v>228</v>
      </c>
      <c r="L1077" s="201" t="str">
        <f t="shared" ref="L1077" si="1259">IF(C1077&lt;&gt;"",C1077&amp;"-"&amp;K1077,"")</f>
        <v/>
      </c>
      <c r="M1077" s="201" t="str">
        <f t="array" ref="M1077">IFERROR(IF(INDEX('Disaggregation Records'!$E$155:$E$385,MATCH(RIGHT(L1077,255),RIGHT('Disaggregation Records'!$D$155:$D$385,255),0))="","",INDEX('Disaggregation Records'!$E$155:$E$385,MATCH(RIGHT(L1077,255),RIGHT('Disaggregation Records'!$D$155:$D$385,255),0))),"")</f>
        <v/>
      </c>
      <c r="N1077" s="201" t="str">
        <f t="array" ref="N1077">IFERROR(IF(INDEX('Disaggregation Records'!$F$155:$F$385,MATCH(RIGHT(L1077,255),RIGHT('Disaggregation Records'!$D$155:$D$385,255),0))="","",INDEX('Disaggregation Records'!$F$155:$F$385,MATCH(RIGHT(L1077,255),RIGHT('Disaggregation Records'!$D$155:$D$385,255),0))),"")</f>
        <v/>
      </c>
      <c r="O1077" s="201" t="str">
        <f t="array" ref="O1077">IFERROR(IF(INDEX('Disaggregation Records'!$H$155:$H$385,MATCH(RIGHT(L1077,255),RIGHT('Disaggregation Records'!$D$155:$D$385,255),0))="","",INDEX('Disaggregation Records'!$H$155:$H$385,MATCH(RIGHT(L1077,255),RIGHT('Disaggregation Records'!$D$155:$D$385,255),0))),"")</f>
        <v/>
      </c>
      <c r="P1077" s="253"/>
      <c r="Q1077" s="253">
        <f t="shared" ref="Q1077" si="1260">Q1075+1</f>
        <v>1933</v>
      </c>
    </row>
    <row r="1078" spans="1:17" ht="20.149999999999999" customHeight="1" x14ac:dyDescent="0.35">
      <c r="A1078" s="201"/>
      <c r="B1078" s="614"/>
      <c r="C1078" s="616"/>
      <c r="D1078" s="618"/>
      <c r="E1078" s="618"/>
      <c r="F1078" s="307"/>
      <c r="G1078" s="620"/>
      <c r="H1078" s="622"/>
      <c r="I1078" s="624"/>
      <c r="J1078" s="626"/>
      <c r="K1078" s="253"/>
      <c r="L1078" s="201"/>
      <c r="M1078" s="253"/>
      <c r="N1078" s="201"/>
      <c r="O1078" s="201"/>
      <c r="P1078" s="253"/>
      <c r="Q1078" s="253"/>
    </row>
    <row r="1079" spans="1:17" ht="20.149999999999999" customHeight="1" x14ac:dyDescent="0.35">
      <c r="A1079" s="201" t="str">
        <f t="shared" ca="1" si="1256"/>
        <v>a1655000001juIxAAI</v>
      </c>
      <c r="B1079" s="613">
        <v>12</v>
      </c>
      <c r="C1079" s="615" t="str">
        <f>IFERROR(VLOOKUP(B1079,'Coverage Indicators - Section D'!$A$9:$AP$70,42,FALSE),"")</f>
        <v/>
      </c>
      <c r="D1079" s="617" t="str">
        <f>M1079</f>
        <v/>
      </c>
      <c r="E1079" s="617" t="str">
        <f>N1079</f>
        <v/>
      </c>
      <c r="F1079" s="396"/>
      <c r="G1079" s="619" t="str">
        <f ca="1">IF(OR(INDIRECT("'update Helper'!E"&amp;Q1079)="",F1079&lt;&gt;0,F1080&lt;&gt;0),IF(IFERROR((F1079/F1080),"")="","",(F1079/F1080)),INDIRECT("'update Helper'!E"&amp;Q1079)/100)</f>
        <v/>
      </c>
      <c r="H1079" s="621"/>
      <c r="I1079" s="623"/>
      <c r="J1079" s="625"/>
      <c r="K1079" s="201">
        <f>IF(AND(EXACT(C1079,C1077),C1077&lt;&gt;0),K1077+1,0)</f>
        <v>229</v>
      </c>
      <c r="L1079" s="201" t="str">
        <f t="shared" ref="L1079" si="1261">IF(C1079&lt;&gt;"",C1079&amp;"-"&amp;K1079,"")</f>
        <v/>
      </c>
      <c r="M1079" s="201" t="str">
        <f t="array" ref="M1079">IFERROR(IF(INDEX('Disaggregation Records'!$E$155:$E$385,MATCH(RIGHT(L1079,255),RIGHT('Disaggregation Records'!$D$155:$D$385,255),0))="","",INDEX('Disaggregation Records'!$E$155:$E$385,MATCH(RIGHT(L1079,255),RIGHT('Disaggregation Records'!$D$155:$D$385,255),0))),"")</f>
        <v/>
      </c>
      <c r="N1079" s="201" t="str">
        <f t="array" ref="N1079">IFERROR(IF(INDEX('Disaggregation Records'!$F$155:$F$385,MATCH(RIGHT(L1079,255),RIGHT('Disaggregation Records'!$D$155:$D$385,255),0))="","",INDEX('Disaggregation Records'!$F$155:$F$385,MATCH(RIGHT(L1079,255),RIGHT('Disaggregation Records'!$D$155:$D$385,255),0))),"")</f>
        <v/>
      </c>
      <c r="O1079" s="201" t="str">
        <f t="array" ref="O1079">IFERROR(IF(INDEX('Disaggregation Records'!$H$155:$H$385,MATCH(RIGHT(L1079,255),RIGHT('Disaggregation Records'!$D$155:$D$385,255),0))="","",INDEX('Disaggregation Records'!$H$155:$H$385,MATCH(RIGHT(L1079,255),RIGHT('Disaggregation Records'!$D$155:$D$385,255),0))),"")</f>
        <v/>
      </c>
      <c r="P1079" s="253"/>
      <c r="Q1079" s="253">
        <f t="shared" ref="Q1079" si="1262">Q1077+1</f>
        <v>1934</v>
      </c>
    </row>
    <row r="1080" spans="1:17" ht="20.149999999999999" customHeight="1" x14ac:dyDescent="0.35">
      <c r="B1080" s="614"/>
      <c r="C1080" s="616"/>
      <c r="D1080" s="618"/>
      <c r="E1080" s="618"/>
      <c r="F1080" s="307"/>
      <c r="G1080" s="620"/>
      <c r="H1080" s="622"/>
      <c r="I1080" s="624"/>
      <c r="J1080" s="626"/>
      <c r="K1080" s="253"/>
      <c r="L1080" s="201"/>
      <c r="M1080" s="253"/>
      <c r="N1080" s="201"/>
      <c r="O1080" s="201"/>
      <c r="P1080" s="253"/>
      <c r="Q1080" s="253"/>
    </row>
    <row r="1081" spans="1:17" ht="20.149999999999999" customHeight="1" x14ac:dyDescent="0.35">
      <c r="A1081" s="201" t="str">
        <f t="shared" ca="1" si="1253"/>
        <v>a1655000001juIyAAI</v>
      </c>
      <c r="B1081" s="613">
        <v>12</v>
      </c>
      <c r="C1081" s="615" t="str">
        <f>IFERROR(VLOOKUP(B1081,'Coverage Indicators - Section D'!$A$9:$AP$70,42,FALSE),"")</f>
        <v/>
      </c>
      <c r="D1081" s="617" t="str">
        <f>M1081</f>
        <v/>
      </c>
      <c r="E1081" s="617" t="str">
        <f>N1081</f>
        <v/>
      </c>
      <c r="F1081" s="396"/>
      <c r="G1081" s="619" t="str">
        <f ca="1">IF(OR(INDIRECT("'update Helper'!E"&amp;Q1081)="",F1081&lt;&gt;0,F1082&lt;&gt;0),IF(IFERROR((F1081/F1082),"")="","",(F1081/F1082)),INDIRECT("'update Helper'!E"&amp;Q1081)/100)</f>
        <v/>
      </c>
      <c r="H1081" s="621"/>
      <c r="I1081" s="623"/>
      <c r="J1081" s="625"/>
      <c r="K1081" s="201">
        <f>IF(AND(EXACT(C1081,C1079),C1079&lt;&gt;0),K1079+1,0)</f>
        <v>230</v>
      </c>
      <c r="L1081" s="201" t="str">
        <f t="shared" ref="L1081" si="1263">IF(C1081&lt;&gt;"",C1081&amp;"-"&amp;K1081,"")</f>
        <v/>
      </c>
      <c r="M1081" s="201" t="str">
        <f t="array" ref="M1081">IFERROR(IF(INDEX('Disaggregation Records'!$E$155:$E$385,MATCH(RIGHT(L1081,255),RIGHT('Disaggregation Records'!$D$155:$D$385,255),0))="","",INDEX('Disaggregation Records'!$E$155:$E$385,MATCH(RIGHT(L1081,255),RIGHT('Disaggregation Records'!$D$155:$D$385,255),0))),"")</f>
        <v/>
      </c>
      <c r="N1081" s="201" t="str">
        <f t="array" ref="N1081">IFERROR(IF(INDEX('Disaggregation Records'!$F$155:$F$385,MATCH(RIGHT(L1081,255),RIGHT('Disaggregation Records'!$D$155:$D$385,255),0))="","",INDEX('Disaggregation Records'!$F$155:$F$385,MATCH(RIGHT(L1081,255),RIGHT('Disaggregation Records'!$D$155:$D$385,255),0))),"")</f>
        <v/>
      </c>
      <c r="O1081" s="201" t="str">
        <f t="array" ref="O1081">IFERROR(IF(INDEX('Disaggregation Records'!$H$155:$H$385,MATCH(RIGHT(L1081,255),RIGHT('Disaggregation Records'!$D$155:$D$385,255),0))="","",INDEX('Disaggregation Records'!$H$155:$H$385,MATCH(RIGHT(L1081,255),RIGHT('Disaggregation Records'!$D$155:$D$385,255),0))),"")</f>
        <v/>
      </c>
      <c r="P1081" s="201"/>
      <c r="Q1081" s="253">
        <f t="shared" ref="Q1081" si="1264">Q1079+1</f>
        <v>1935</v>
      </c>
    </row>
    <row r="1082" spans="1:17" ht="20.149999999999999" customHeight="1" x14ac:dyDescent="0.35">
      <c r="A1082" s="201"/>
      <c r="B1082" s="614"/>
      <c r="C1082" s="616"/>
      <c r="D1082" s="618"/>
      <c r="E1082" s="618"/>
      <c r="F1082" s="307"/>
      <c r="G1082" s="620"/>
      <c r="H1082" s="622"/>
      <c r="I1082" s="624"/>
      <c r="J1082" s="626"/>
      <c r="K1082" s="201"/>
      <c r="L1082" s="201"/>
      <c r="M1082" s="201"/>
      <c r="N1082" s="201"/>
      <c r="O1082" s="201"/>
      <c r="P1082" s="201"/>
      <c r="Q1082" s="253"/>
    </row>
    <row r="1083" spans="1:17" ht="20.149999999999999" customHeight="1" x14ac:dyDescent="0.35">
      <c r="A1083" s="201" t="str">
        <f t="shared" ca="1" si="1256"/>
        <v>a1655000001juIzAAI</v>
      </c>
      <c r="B1083" s="613">
        <v>12</v>
      </c>
      <c r="C1083" s="615" t="str">
        <f>IFERROR(VLOOKUP(B1083,'Coverage Indicators - Section D'!$A$9:$AP$70,42,FALSE),"")</f>
        <v/>
      </c>
      <c r="D1083" s="617" t="str">
        <f>M1083</f>
        <v/>
      </c>
      <c r="E1083" s="617" t="str">
        <f>N1083</f>
        <v/>
      </c>
      <c r="F1083" s="396"/>
      <c r="G1083" s="619" t="str">
        <f ca="1">IF(OR(INDIRECT("'update Helper'!E"&amp;Q1083)="",F1083&lt;&gt;0,F1084&lt;&gt;0),IF(IFERROR((F1083/F1084),"")="","",(F1083/F1084)),INDIRECT("'update Helper'!E"&amp;Q1083)/100)</f>
        <v/>
      </c>
      <c r="H1083" s="621"/>
      <c r="I1083" s="623"/>
      <c r="J1083" s="625"/>
      <c r="K1083" s="201">
        <f>IF(AND(EXACT(C1083,C1081),C1081&lt;&gt;0),K1081+1,0)</f>
        <v>231</v>
      </c>
      <c r="L1083" s="201" t="str">
        <f t="shared" ref="L1083" si="1265">IF(C1083&lt;&gt;"",C1083&amp;"-"&amp;K1083,"")</f>
        <v/>
      </c>
      <c r="M1083" s="201" t="str">
        <f t="array" ref="M1083">IFERROR(IF(INDEX('Disaggregation Records'!$E$155:$E$385,MATCH(RIGHT(L1083,255),RIGHT('Disaggregation Records'!$D$155:$D$385,255),0))="","",INDEX('Disaggregation Records'!$E$155:$E$385,MATCH(RIGHT(L1083,255),RIGHT('Disaggregation Records'!$D$155:$D$385,255),0))),"")</f>
        <v/>
      </c>
      <c r="N1083" s="201" t="str">
        <f t="array" ref="N1083">IFERROR(IF(INDEX('Disaggregation Records'!$F$155:$F$385,MATCH(RIGHT(L1083,255),RIGHT('Disaggregation Records'!$D$155:$D$385,255),0))="","",INDEX('Disaggregation Records'!$F$155:$F$385,MATCH(RIGHT(L1083,255),RIGHT('Disaggregation Records'!$D$155:$D$385,255),0))),"")</f>
        <v/>
      </c>
      <c r="O1083" s="201" t="str">
        <f t="array" ref="O1083">IFERROR(IF(INDEX('Disaggregation Records'!$H$155:$H$385,MATCH(RIGHT(L1083,255),RIGHT('Disaggregation Records'!$D$155:$D$385,255),0))="","",INDEX('Disaggregation Records'!$H$155:$H$385,MATCH(RIGHT(L1083,255),RIGHT('Disaggregation Records'!$D$155:$D$385,255),0))),"")</f>
        <v/>
      </c>
      <c r="P1083" s="201"/>
      <c r="Q1083" s="253">
        <f t="shared" ref="Q1083" si="1266">Q1081+1</f>
        <v>1936</v>
      </c>
    </row>
    <row r="1084" spans="1:17" ht="20.149999999999999" customHeight="1" x14ac:dyDescent="0.35">
      <c r="B1084" s="614"/>
      <c r="C1084" s="616"/>
      <c r="D1084" s="618"/>
      <c r="E1084" s="618"/>
      <c r="F1084" s="307"/>
      <c r="G1084" s="620"/>
      <c r="H1084" s="622"/>
      <c r="I1084" s="624"/>
      <c r="J1084" s="626"/>
      <c r="K1084" s="201"/>
      <c r="L1084" s="201"/>
      <c r="M1084" s="201"/>
      <c r="N1084" s="201"/>
      <c r="O1084" s="201"/>
      <c r="P1084" s="201"/>
      <c r="Q1084" s="253"/>
    </row>
    <row r="1085" spans="1:17" ht="20.149999999999999" customHeight="1" x14ac:dyDescent="0.35">
      <c r="A1085" s="201" t="str">
        <f t="shared" ca="1" si="1253"/>
        <v>a1655000001juJ0AAI</v>
      </c>
      <c r="B1085" s="613">
        <v>12</v>
      </c>
      <c r="C1085" s="615" t="str">
        <f>IFERROR(VLOOKUP(B1085,'Coverage Indicators - Section D'!$A$9:$AP$70,42,FALSE),"")</f>
        <v/>
      </c>
      <c r="D1085" s="617" t="str">
        <f>M1085</f>
        <v/>
      </c>
      <c r="E1085" s="617" t="str">
        <f>N1085</f>
        <v/>
      </c>
      <c r="F1085" s="396"/>
      <c r="G1085" s="619" t="str">
        <f ca="1">IF(OR(INDIRECT("'update Helper'!E"&amp;Q1085)="",F1085&lt;&gt;0,F1086&lt;&gt;0),IF(IFERROR((F1085/F1086),"")="","",(F1085/F1086)),INDIRECT("'update Helper'!E"&amp;Q1085)/100)</f>
        <v/>
      </c>
      <c r="H1085" s="621"/>
      <c r="I1085" s="623"/>
      <c r="J1085" s="625"/>
      <c r="K1085" s="201">
        <f>IF(AND(EXACT(C1085,C1083),C1083&lt;&gt;0),K1083+1,0)</f>
        <v>232</v>
      </c>
      <c r="L1085" s="201" t="str">
        <f t="shared" ref="L1085" si="1267">IF(C1085&lt;&gt;"",C1085&amp;"-"&amp;K1085,"")</f>
        <v/>
      </c>
      <c r="M1085" s="201" t="str">
        <f t="array" ref="M1085">IFERROR(IF(INDEX('Disaggregation Records'!$E$155:$E$385,MATCH(RIGHT(L1085,255),RIGHT('Disaggregation Records'!$D$155:$D$385,255),0))="","",INDEX('Disaggregation Records'!$E$155:$E$385,MATCH(RIGHT(L1085,255),RIGHT('Disaggregation Records'!$D$155:$D$385,255),0))),"")</f>
        <v/>
      </c>
      <c r="N1085" s="201" t="str">
        <f t="array" ref="N1085">IFERROR(IF(INDEX('Disaggregation Records'!$F$155:$F$385,MATCH(RIGHT(L1085,255),RIGHT('Disaggregation Records'!$D$155:$D$385,255),0))="","",INDEX('Disaggregation Records'!$F$155:$F$385,MATCH(RIGHT(L1085,255),RIGHT('Disaggregation Records'!$D$155:$D$385,255),0))),"")</f>
        <v/>
      </c>
      <c r="O1085" s="201" t="str">
        <f t="array" ref="O1085">IFERROR(IF(INDEX('Disaggregation Records'!$H$155:$H$385,MATCH(RIGHT(L1085,255),RIGHT('Disaggregation Records'!$D$155:$D$385,255),0))="","",INDEX('Disaggregation Records'!$H$155:$H$385,MATCH(RIGHT(L1085,255),RIGHT('Disaggregation Records'!$D$155:$D$385,255),0))),"")</f>
        <v/>
      </c>
      <c r="P1085" s="253"/>
      <c r="Q1085" s="253">
        <f t="shared" ref="Q1085" si="1268">Q1083+1</f>
        <v>1937</v>
      </c>
    </row>
    <row r="1086" spans="1:17" ht="20.149999999999999" customHeight="1" x14ac:dyDescent="0.35">
      <c r="A1086" s="201"/>
      <c r="B1086" s="614"/>
      <c r="C1086" s="616"/>
      <c r="D1086" s="618"/>
      <c r="E1086" s="618"/>
      <c r="F1086" s="307"/>
      <c r="G1086" s="620"/>
      <c r="H1086" s="622"/>
      <c r="I1086" s="624"/>
      <c r="J1086" s="626"/>
      <c r="K1086" s="253"/>
      <c r="L1086" s="201"/>
      <c r="M1086" s="253"/>
      <c r="N1086" s="201"/>
      <c r="O1086" s="201"/>
      <c r="P1086" s="253"/>
      <c r="Q1086" s="253"/>
    </row>
    <row r="1087" spans="1:17" ht="20.149999999999999" customHeight="1" x14ac:dyDescent="0.35">
      <c r="A1087" s="201" t="str">
        <f t="shared" ca="1" si="1256"/>
        <v>a1655000001juJ1AAI</v>
      </c>
      <c r="B1087" s="613">
        <v>12</v>
      </c>
      <c r="C1087" s="615" t="str">
        <f>IFERROR(VLOOKUP(B1087,'Coverage Indicators - Section D'!$A$9:$AP$70,42,FALSE),"")</f>
        <v/>
      </c>
      <c r="D1087" s="617" t="str">
        <f>M1087</f>
        <v/>
      </c>
      <c r="E1087" s="617" t="str">
        <f>N1087</f>
        <v/>
      </c>
      <c r="F1087" s="396"/>
      <c r="G1087" s="619" t="str">
        <f ca="1">IF(OR(INDIRECT("'update Helper'!E"&amp;Q1087)="",F1087&lt;&gt;0,F1088&lt;&gt;0),IF(IFERROR((F1087/F1088),"")="","",(F1087/F1088)),INDIRECT("'update Helper'!E"&amp;Q1087)/100)</f>
        <v/>
      </c>
      <c r="H1087" s="621"/>
      <c r="I1087" s="623"/>
      <c r="J1087" s="625"/>
      <c r="K1087" s="201">
        <f>IF(AND(EXACT(C1087,C1085),C1085&lt;&gt;0),K1085+1,0)</f>
        <v>233</v>
      </c>
      <c r="L1087" s="201" t="str">
        <f t="shared" ref="L1087" si="1269">IF(C1087&lt;&gt;"",C1087&amp;"-"&amp;K1087,"")</f>
        <v/>
      </c>
      <c r="M1087" s="201" t="str">
        <f t="array" ref="M1087">IFERROR(IF(INDEX('Disaggregation Records'!$E$155:$E$385,MATCH(RIGHT(L1087,255),RIGHT('Disaggregation Records'!$D$155:$D$385,255),0))="","",INDEX('Disaggregation Records'!$E$155:$E$385,MATCH(RIGHT(L1087,255),RIGHT('Disaggregation Records'!$D$155:$D$385,255),0))),"")</f>
        <v/>
      </c>
      <c r="N1087" s="201" t="str">
        <f t="array" ref="N1087">IFERROR(IF(INDEX('Disaggregation Records'!$F$155:$F$385,MATCH(RIGHT(L1087,255),RIGHT('Disaggregation Records'!$D$155:$D$385,255),0))="","",INDEX('Disaggregation Records'!$F$155:$F$385,MATCH(RIGHT(L1087,255),RIGHT('Disaggregation Records'!$D$155:$D$385,255),0))),"")</f>
        <v/>
      </c>
      <c r="O1087" s="201" t="str">
        <f t="array" ref="O1087">IFERROR(IF(INDEX('Disaggregation Records'!$H$155:$H$385,MATCH(RIGHT(L1087,255),RIGHT('Disaggregation Records'!$D$155:$D$385,255),0))="","",INDEX('Disaggregation Records'!$H$155:$H$385,MATCH(RIGHT(L1087,255),RIGHT('Disaggregation Records'!$D$155:$D$385,255),0))),"")</f>
        <v/>
      </c>
      <c r="P1087" s="253"/>
      <c r="Q1087" s="253">
        <f t="shared" ref="Q1087" si="1270">Q1085+1</f>
        <v>1938</v>
      </c>
    </row>
    <row r="1088" spans="1:17" ht="20.149999999999999" customHeight="1" x14ac:dyDescent="0.35">
      <c r="B1088" s="614"/>
      <c r="C1088" s="616"/>
      <c r="D1088" s="618"/>
      <c r="E1088" s="618"/>
      <c r="F1088" s="307"/>
      <c r="G1088" s="620"/>
      <c r="H1088" s="622"/>
      <c r="I1088" s="624"/>
      <c r="J1088" s="626"/>
      <c r="K1088" s="253"/>
      <c r="L1088" s="201"/>
      <c r="M1088" s="253"/>
      <c r="N1088" s="201"/>
      <c r="O1088" s="201"/>
      <c r="P1088" s="253"/>
      <c r="Q1088" s="253"/>
    </row>
    <row r="1089" spans="1:17" ht="20.149999999999999" customHeight="1" x14ac:dyDescent="0.35">
      <c r="A1089" s="201" t="str">
        <f t="shared" ca="1" si="1253"/>
        <v>a1655000001juJ2AAI</v>
      </c>
      <c r="B1089" s="613">
        <v>12</v>
      </c>
      <c r="C1089" s="615" t="str">
        <f>IFERROR(VLOOKUP(B1089,'Coverage Indicators - Section D'!$A$9:$AP$70,42,FALSE),"")</f>
        <v/>
      </c>
      <c r="D1089" s="617" t="str">
        <f>M1089</f>
        <v/>
      </c>
      <c r="E1089" s="617" t="str">
        <f>N1089</f>
        <v/>
      </c>
      <c r="F1089" s="396"/>
      <c r="G1089" s="619" t="str">
        <f ca="1">IF(OR(INDIRECT("'update Helper'!E"&amp;Q1089)="",F1089&lt;&gt;0,F1090&lt;&gt;0),IF(IFERROR((F1089/F1090),"")="","",(F1089/F1090)),INDIRECT("'update Helper'!E"&amp;Q1089)/100)</f>
        <v/>
      </c>
      <c r="H1089" s="621"/>
      <c r="I1089" s="623"/>
      <c r="J1089" s="625"/>
      <c r="K1089" s="201">
        <f>IF(AND(EXACT(C1089,C1087),C1087&lt;&gt;0),K1087+1,0)</f>
        <v>234</v>
      </c>
      <c r="L1089" s="201" t="str">
        <f t="shared" ref="L1089" si="1271">IF(C1089&lt;&gt;"",C1089&amp;"-"&amp;K1089,"")</f>
        <v/>
      </c>
      <c r="M1089" s="201" t="str">
        <f t="array" ref="M1089">IFERROR(IF(INDEX('Disaggregation Records'!$E$155:$E$385,MATCH(RIGHT(L1089,255),RIGHT('Disaggregation Records'!$D$155:$D$385,255),0))="","",INDEX('Disaggregation Records'!$E$155:$E$385,MATCH(RIGHT(L1089,255),RIGHT('Disaggregation Records'!$D$155:$D$385,255),0))),"")</f>
        <v/>
      </c>
      <c r="N1089" s="201" t="str">
        <f t="array" ref="N1089">IFERROR(IF(INDEX('Disaggregation Records'!$F$155:$F$385,MATCH(RIGHT(L1089,255),RIGHT('Disaggregation Records'!$D$155:$D$385,255),0))="","",INDEX('Disaggregation Records'!$F$155:$F$385,MATCH(RIGHT(L1089,255),RIGHT('Disaggregation Records'!$D$155:$D$385,255),0))),"")</f>
        <v/>
      </c>
      <c r="O1089" s="201" t="str">
        <f t="array" ref="O1089">IFERROR(IF(INDEX('Disaggregation Records'!$H$155:$H$385,MATCH(RIGHT(L1089,255),RIGHT('Disaggregation Records'!$D$155:$D$385,255),0))="","",INDEX('Disaggregation Records'!$H$155:$H$385,MATCH(RIGHT(L1089,255),RIGHT('Disaggregation Records'!$D$155:$D$385,255),0))),"")</f>
        <v/>
      </c>
      <c r="P1089" s="253"/>
      <c r="Q1089" s="253">
        <f t="shared" ref="Q1089" si="1272">Q1087+1</f>
        <v>1939</v>
      </c>
    </row>
    <row r="1090" spans="1:17" ht="20.149999999999999" customHeight="1" x14ac:dyDescent="0.35">
      <c r="A1090" s="201"/>
      <c r="B1090" s="614"/>
      <c r="C1090" s="616"/>
      <c r="D1090" s="618"/>
      <c r="E1090" s="618"/>
      <c r="F1090" s="307"/>
      <c r="G1090" s="620"/>
      <c r="H1090" s="622"/>
      <c r="I1090" s="624"/>
      <c r="J1090" s="626"/>
      <c r="K1090" s="253"/>
      <c r="L1090" s="201"/>
      <c r="M1090" s="253"/>
      <c r="N1090" s="201"/>
      <c r="O1090" s="201"/>
      <c r="P1090" s="253"/>
      <c r="Q1090" s="253"/>
    </row>
    <row r="1091" spans="1:17" ht="20.149999999999999" customHeight="1" x14ac:dyDescent="0.35">
      <c r="A1091" s="201" t="str">
        <f t="shared" ca="1" si="1256"/>
        <v>a1655000001juJ3AAI</v>
      </c>
      <c r="B1091" s="613">
        <v>12</v>
      </c>
      <c r="C1091" s="615" t="str">
        <f>IFERROR(VLOOKUP(B1091,'Coverage Indicators - Section D'!$A$9:$AP$70,42,FALSE),"")</f>
        <v/>
      </c>
      <c r="D1091" s="617" t="str">
        <f>M1091</f>
        <v/>
      </c>
      <c r="E1091" s="617" t="str">
        <f>N1091</f>
        <v/>
      </c>
      <c r="F1091" s="396"/>
      <c r="G1091" s="619" t="str">
        <f ca="1">IF(OR(INDIRECT("'update Helper'!E"&amp;Q1091)="",F1091&lt;&gt;0,F1092&lt;&gt;0),IF(IFERROR((F1091/F1092),"")="","",(F1091/F1092)),INDIRECT("'update Helper'!E"&amp;Q1091)/100)</f>
        <v/>
      </c>
      <c r="H1091" s="621"/>
      <c r="I1091" s="623"/>
      <c r="J1091" s="625"/>
      <c r="K1091" s="201">
        <f>IF(AND(EXACT(C1091,C1089),C1089&lt;&gt;0),K1089+1,0)</f>
        <v>235</v>
      </c>
      <c r="L1091" s="201" t="str">
        <f t="shared" ref="L1091" si="1273">IF(C1091&lt;&gt;"",C1091&amp;"-"&amp;K1091,"")</f>
        <v/>
      </c>
      <c r="M1091" s="201" t="str">
        <f t="array" ref="M1091">IFERROR(IF(INDEX('Disaggregation Records'!$E$155:$E$385,MATCH(RIGHT(L1091,255),RIGHT('Disaggregation Records'!$D$155:$D$385,255),0))="","",INDEX('Disaggregation Records'!$E$155:$E$385,MATCH(RIGHT(L1091,255),RIGHT('Disaggregation Records'!$D$155:$D$385,255),0))),"")</f>
        <v/>
      </c>
      <c r="N1091" s="201" t="str">
        <f t="array" ref="N1091">IFERROR(IF(INDEX('Disaggregation Records'!$F$155:$F$385,MATCH(RIGHT(L1091,255),RIGHT('Disaggregation Records'!$D$155:$D$385,255),0))="","",INDEX('Disaggregation Records'!$F$155:$F$385,MATCH(RIGHT(L1091,255),RIGHT('Disaggregation Records'!$D$155:$D$385,255),0))),"")</f>
        <v/>
      </c>
      <c r="O1091" s="201" t="str">
        <f t="array" ref="O1091">IFERROR(IF(INDEX('Disaggregation Records'!$H$155:$H$385,MATCH(RIGHT(L1091,255),RIGHT('Disaggregation Records'!$D$155:$D$385,255),0))="","",INDEX('Disaggregation Records'!$H$155:$H$385,MATCH(RIGHT(L1091,255),RIGHT('Disaggregation Records'!$D$155:$D$385,255),0))),"")</f>
        <v/>
      </c>
      <c r="P1091" s="201"/>
      <c r="Q1091" s="253">
        <f t="shared" ref="Q1091" si="1274">Q1089+1</f>
        <v>1940</v>
      </c>
    </row>
    <row r="1092" spans="1:17" ht="20.149999999999999" customHeight="1" x14ac:dyDescent="0.35">
      <c r="B1092" s="614"/>
      <c r="C1092" s="616"/>
      <c r="D1092" s="618"/>
      <c r="E1092" s="618"/>
      <c r="F1092" s="307"/>
      <c r="G1092" s="620"/>
      <c r="H1092" s="622"/>
      <c r="I1092" s="624"/>
      <c r="J1092" s="626"/>
      <c r="K1092" s="201"/>
      <c r="L1092" s="201"/>
      <c r="M1092" s="201"/>
      <c r="N1092" s="201"/>
      <c r="O1092" s="201"/>
      <c r="P1092" s="201"/>
      <c r="Q1092" s="253"/>
    </row>
    <row r="1093" spans="1:17" ht="20.149999999999999" customHeight="1" x14ac:dyDescent="0.35">
      <c r="A1093" s="201" t="str">
        <f t="shared" ca="1" si="1253"/>
        <v>a1655000001juJ4AAI</v>
      </c>
      <c r="B1093" s="613">
        <v>12</v>
      </c>
      <c r="C1093" s="615" t="str">
        <f>IFERROR(VLOOKUP(B1093,'Coverage Indicators - Section D'!$A$9:$AP$70,42,FALSE),"")</f>
        <v/>
      </c>
      <c r="D1093" s="617" t="str">
        <f>M1093</f>
        <v/>
      </c>
      <c r="E1093" s="617" t="str">
        <f>N1093</f>
        <v/>
      </c>
      <c r="F1093" s="396"/>
      <c r="G1093" s="619" t="str">
        <f ca="1">IF(OR(INDIRECT("'update Helper'!E"&amp;Q1093)="",F1093&lt;&gt;0,F1094&lt;&gt;0),IF(IFERROR((F1093/F1094),"")="","",(F1093/F1094)),INDIRECT("'update Helper'!E"&amp;Q1093)/100)</f>
        <v/>
      </c>
      <c r="H1093" s="621"/>
      <c r="I1093" s="623"/>
      <c r="J1093" s="625"/>
      <c r="K1093" s="201">
        <f>IF(AND(EXACT(C1093,C1091),C1091&lt;&gt;0),K1091+1,0)</f>
        <v>236</v>
      </c>
      <c r="L1093" s="201" t="str">
        <f t="shared" ref="L1093" si="1275">IF(C1093&lt;&gt;"",C1093&amp;"-"&amp;K1093,"")</f>
        <v/>
      </c>
      <c r="M1093" s="201" t="str">
        <f t="array" ref="M1093">IFERROR(IF(INDEX('Disaggregation Records'!$E$155:$E$385,MATCH(RIGHT(L1093,255),RIGHT('Disaggregation Records'!$D$155:$D$385,255),0))="","",INDEX('Disaggregation Records'!$E$155:$E$385,MATCH(RIGHT(L1093,255),RIGHT('Disaggregation Records'!$D$155:$D$385,255),0))),"")</f>
        <v/>
      </c>
      <c r="N1093" s="201" t="str">
        <f t="array" ref="N1093">IFERROR(IF(INDEX('Disaggregation Records'!$F$155:$F$385,MATCH(RIGHT(L1093,255),RIGHT('Disaggregation Records'!$D$155:$D$385,255),0))="","",INDEX('Disaggregation Records'!$F$155:$F$385,MATCH(RIGHT(L1093,255),RIGHT('Disaggregation Records'!$D$155:$D$385,255),0))),"")</f>
        <v/>
      </c>
      <c r="O1093" s="201" t="str">
        <f t="array" ref="O1093">IFERROR(IF(INDEX('Disaggregation Records'!$H$155:$H$385,MATCH(RIGHT(L1093,255),RIGHT('Disaggregation Records'!$D$155:$D$385,255),0))="","",INDEX('Disaggregation Records'!$H$155:$H$385,MATCH(RIGHT(L1093,255),RIGHT('Disaggregation Records'!$D$155:$D$385,255),0))),"")</f>
        <v/>
      </c>
      <c r="P1093" s="201"/>
      <c r="Q1093" s="253">
        <f t="shared" ref="Q1093" si="1276">Q1091+1</f>
        <v>1941</v>
      </c>
    </row>
    <row r="1094" spans="1:17" ht="20.149999999999999" customHeight="1" x14ac:dyDescent="0.35">
      <c r="A1094" s="201"/>
      <c r="B1094" s="614"/>
      <c r="C1094" s="616"/>
      <c r="D1094" s="618"/>
      <c r="E1094" s="618"/>
      <c r="F1094" s="307"/>
      <c r="G1094" s="620"/>
      <c r="H1094" s="622"/>
      <c r="I1094" s="624"/>
      <c r="J1094" s="626"/>
      <c r="K1094" s="201"/>
      <c r="L1094" s="201"/>
      <c r="M1094" s="201"/>
      <c r="N1094" s="201"/>
      <c r="O1094" s="201"/>
      <c r="P1094" s="201"/>
      <c r="Q1094" s="253"/>
    </row>
    <row r="1095" spans="1:17" ht="20.149999999999999" customHeight="1" x14ac:dyDescent="0.35">
      <c r="A1095" s="201" t="str">
        <f t="shared" ca="1" si="1256"/>
        <v>a1655000001juJ5AAI</v>
      </c>
      <c r="B1095" s="613">
        <v>12</v>
      </c>
      <c r="C1095" s="615" t="str">
        <f>IFERROR(VLOOKUP(B1095,'Coverage Indicators - Section D'!$A$9:$AP$70,42,FALSE),"")</f>
        <v/>
      </c>
      <c r="D1095" s="617" t="str">
        <f>M1095</f>
        <v/>
      </c>
      <c r="E1095" s="617" t="str">
        <f>N1095</f>
        <v/>
      </c>
      <c r="F1095" s="396"/>
      <c r="G1095" s="619" t="str">
        <f ca="1">IF(OR(INDIRECT("'update Helper'!E"&amp;Q1095)="",F1095&lt;&gt;0,F1096&lt;&gt;0),IF(IFERROR((F1095/F1096),"")="","",(F1095/F1096)),INDIRECT("'update Helper'!E"&amp;Q1095)/100)</f>
        <v/>
      </c>
      <c r="H1095" s="621"/>
      <c r="I1095" s="623"/>
      <c r="J1095" s="625"/>
      <c r="K1095" s="201">
        <f>IF(AND(EXACT(C1095,C1093),C1093&lt;&gt;0),K1093+1,0)</f>
        <v>237</v>
      </c>
      <c r="L1095" s="201" t="str">
        <f t="shared" ref="L1095" si="1277">IF(C1095&lt;&gt;"",C1095&amp;"-"&amp;K1095,"")</f>
        <v/>
      </c>
      <c r="M1095" s="201" t="str">
        <f t="array" ref="M1095">IFERROR(IF(INDEX('Disaggregation Records'!$E$155:$E$385,MATCH(RIGHT(L1095,255),RIGHT('Disaggregation Records'!$D$155:$D$385,255),0))="","",INDEX('Disaggregation Records'!$E$155:$E$385,MATCH(RIGHT(L1095,255),RIGHT('Disaggregation Records'!$D$155:$D$385,255),0))),"")</f>
        <v/>
      </c>
      <c r="N1095" s="201" t="str">
        <f t="array" ref="N1095">IFERROR(IF(INDEX('Disaggregation Records'!$F$155:$F$385,MATCH(RIGHT(L1095,255),RIGHT('Disaggregation Records'!$D$155:$D$385,255),0))="","",INDEX('Disaggregation Records'!$F$155:$F$385,MATCH(RIGHT(L1095,255),RIGHT('Disaggregation Records'!$D$155:$D$385,255),0))),"")</f>
        <v/>
      </c>
      <c r="O1095" s="201" t="str">
        <f t="array" ref="O1095">IFERROR(IF(INDEX('Disaggregation Records'!$H$155:$H$385,MATCH(RIGHT(L1095,255),RIGHT('Disaggregation Records'!$D$155:$D$385,255),0))="","",INDEX('Disaggregation Records'!$H$155:$H$385,MATCH(RIGHT(L1095,255),RIGHT('Disaggregation Records'!$D$155:$D$385,255),0))),"")</f>
        <v/>
      </c>
      <c r="P1095" s="253"/>
      <c r="Q1095" s="253">
        <f t="shared" ref="Q1095" si="1278">Q1093+1</f>
        <v>1942</v>
      </c>
    </row>
    <row r="1096" spans="1:17" ht="20.149999999999999" customHeight="1" x14ac:dyDescent="0.35">
      <c r="B1096" s="614"/>
      <c r="C1096" s="616"/>
      <c r="D1096" s="618"/>
      <c r="E1096" s="618"/>
      <c r="F1096" s="307"/>
      <c r="G1096" s="620"/>
      <c r="H1096" s="622"/>
      <c r="I1096" s="624"/>
      <c r="J1096" s="626"/>
      <c r="K1096" s="253"/>
      <c r="L1096" s="201"/>
      <c r="M1096" s="253"/>
      <c r="N1096" s="201"/>
      <c r="O1096" s="201"/>
      <c r="P1096" s="253"/>
      <c r="Q1096" s="253"/>
    </row>
    <row r="1097" spans="1:17" ht="20.149999999999999" customHeight="1" x14ac:dyDescent="0.35">
      <c r="A1097" s="201" t="str">
        <f t="shared" ca="1" si="1253"/>
        <v>a1655000001juJ6AAI</v>
      </c>
      <c r="B1097" s="613">
        <v>12</v>
      </c>
      <c r="C1097" s="615" t="str">
        <f>IFERROR(VLOOKUP(B1097,'Coverage Indicators - Section D'!$A$9:$AP$70,42,FALSE),"")</f>
        <v/>
      </c>
      <c r="D1097" s="617" t="str">
        <f>M1097</f>
        <v/>
      </c>
      <c r="E1097" s="617" t="str">
        <f>N1097</f>
        <v/>
      </c>
      <c r="F1097" s="396"/>
      <c r="G1097" s="619" t="str">
        <f ca="1">IF(OR(INDIRECT("'update Helper'!E"&amp;Q1097)="",F1097&lt;&gt;0,F1098&lt;&gt;0),IF(IFERROR((F1097/F1098),"")="","",(F1097/F1098)),INDIRECT("'update Helper'!E"&amp;Q1097)/100)</f>
        <v/>
      </c>
      <c r="H1097" s="621"/>
      <c r="I1097" s="623"/>
      <c r="J1097" s="625"/>
      <c r="K1097" s="201">
        <f>IF(AND(EXACT(C1097,C1095),C1095&lt;&gt;0),K1095+1,0)</f>
        <v>238</v>
      </c>
      <c r="L1097" s="201" t="str">
        <f t="shared" ref="L1097" si="1279">IF(C1097&lt;&gt;"",C1097&amp;"-"&amp;K1097,"")</f>
        <v/>
      </c>
      <c r="M1097" s="201" t="str">
        <f t="array" ref="M1097">IFERROR(IF(INDEX('Disaggregation Records'!$E$155:$E$385,MATCH(RIGHT(L1097,255),RIGHT('Disaggregation Records'!$D$155:$D$385,255),0))="","",INDEX('Disaggregation Records'!$E$155:$E$385,MATCH(RIGHT(L1097,255),RIGHT('Disaggregation Records'!$D$155:$D$385,255),0))),"")</f>
        <v/>
      </c>
      <c r="N1097" s="201" t="str">
        <f t="array" ref="N1097">IFERROR(IF(INDEX('Disaggregation Records'!$F$155:$F$385,MATCH(RIGHT(L1097,255),RIGHT('Disaggregation Records'!$D$155:$D$385,255),0))="","",INDEX('Disaggregation Records'!$F$155:$F$385,MATCH(RIGHT(L1097,255),RIGHT('Disaggregation Records'!$D$155:$D$385,255),0))),"")</f>
        <v/>
      </c>
      <c r="O1097" s="201" t="str">
        <f t="array" ref="O1097">IFERROR(IF(INDEX('Disaggregation Records'!$H$155:$H$385,MATCH(RIGHT(L1097,255),RIGHT('Disaggregation Records'!$D$155:$D$385,255),0))="","",INDEX('Disaggregation Records'!$H$155:$H$385,MATCH(RIGHT(L1097,255),RIGHT('Disaggregation Records'!$D$155:$D$385,255),0))),"")</f>
        <v/>
      </c>
      <c r="P1097" s="253"/>
      <c r="Q1097" s="253">
        <f t="shared" ref="Q1097" si="1280">Q1095+1</f>
        <v>1943</v>
      </c>
    </row>
    <row r="1098" spans="1:17" ht="20.149999999999999" customHeight="1" x14ac:dyDescent="0.35">
      <c r="A1098" s="201"/>
      <c r="B1098" s="614"/>
      <c r="C1098" s="616"/>
      <c r="D1098" s="618"/>
      <c r="E1098" s="618"/>
      <c r="F1098" s="307"/>
      <c r="G1098" s="620"/>
      <c r="H1098" s="622"/>
      <c r="I1098" s="624"/>
      <c r="J1098" s="626"/>
      <c r="K1098" s="253"/>
      <c r="L1098" s="201"/>
      <c r="M1098" s="253"/>
      <c r="N1098" s="201"/>
      <c r="O1098" s="201"/>
      <c r="P1098" s="253"/>
      <c r="Q1098" s="253"/>
    </row>
    <row r="1099" spans="1:17" ht="20.149999999999999" customHeight="1" x14ac:dyDescent="0.35">
      <c r="A1099" s="201" t="str">
        <f t="shared" ca="1" si="1256"/>
        <v>a1655000001juJ7AAI</v>
      </c>
      <c r="B1099" s="613">
        <v>12</v>
      </c>
      <c r="C1099" s="615" t="str">
        <f>IFERROR(VLOOKUP(B1099,'Coverage Indicators - Section D'!$A$9:$AP$70,42,FALSE),"")</f>
        <v/>
      </c>
      <c r="D1099" s="617" t="str">
        <f>M1099</f>
        <v/>
      </c>
      <c r="E1099" s="617" t="str">
        <f>N1099</f>
        <v/>
      </c>
      <c r="F1099" s="396"/>
      <c r="G1099" s="619" t="str">
        <f ca="1">IF(OR(INDIRECT("'update Helper'!E"&amp;Q1099)="",F1099&lt;&gt;0,F1100&lt;&gt;0),IF(IFERROR((F1099/F1100),"")="","",(F1099/F1100)),INDIRECT("'update Helper'!E"&amp;Q1099)/100)</f>
        <v/>
      </c>
      <c r="H1099" s="621"/>
      <c r="I1099" s="623"/>
      <c r="J1099" s="625"/>
      <c r="K1099" s="201">
        <f>IF(AND(EXACT(C1099,C1097),C1097&lt;&gt;0),K1097+1,0)</f>
        <v>239</v>
      </c>
      <c r="L1099" s="201" t="str">
        <f t="shared" ref="L1099" si="1281">IF(C1099&lt;&gt;"",C1099&amp;"-"&amp;K1099,"")</f>
        <v/>
      </c>
      <c r="M1099" s="201" t="str">
        <f t="array" ref="M1099">IFERROR(IF(INDEX('Disaggregation Records'!$E$155:$E$385,MATCH(RIGHT(L1099,255),RIGHT('Disaggregation Records'!$D$155:$D$385,255),0))="","",INDEX('Disaggregation Records'!$E$155:$E$385,MATCH(RIGHT(L1099,255),RIGHT('Disaggregation Records'!$D$155:$D$385,255),0))),"")</f>
        <v/>
      </c>
      <c r="N1099" s="201" t="str">
        <f t="array" ref="N1099">IFERROR(IF(INDEX('Disaggregation Records'!$F$155:$F$385,MATCH(RIGHT(L1099,255),RIGHT('Disaggregation Records'!$D$155:$D$385,255),0))="","",INDEX('Disaggregation Records'!$F$155:$F$385,MATCH(RIGHT(L1099,255),RIGHT('Disaggregation Records'!$D$155:$D$385,255),0))),"")</f>
        <v/>
      </c>
      <c r="O1099" s="201" t="str">
        <f t="array" ref="O1099">IFERROR(IF(INDEX('Disaggregation Records'!$H$155:$H$385,MATCH(RIGHT(L1099,255),RIGHT('Disaggregation Records'!$D$155:$D$385,255),0))="","",INDEX('Disaggregation Records'!$H$155:$H$385,MATCH(RIGHT(L1099,255),RIGHT('Disaggregation Records'!$D$155:$D$385,255),0))),"")</f>
        <v/>
      </c>
      <c r="P1099" s="253"/>
      <c r="Q1099" s="253">
        <f t="shared" ref="Q1099" si="1282">Q1097+1</f>
        <v>1944</v>
      </c>
    </row>
    <row r="1100" spans="1:17" ht="20.149999999999999" customHeight="1" x14ac:dyDescent="0.35">
      <c r="B1100" s="614"/>
      <c r="C1100" s="616"/>
      <c r="D1100" s="618"/>
      <c r="E1100" s="618"/>
      <c r="F1100" s="307"/>
      <c r="G1100" s="620"/>
      <c r="H1100" s="622"/>
      <c r="I1100" s="624"/>
      <c r="J1100" s="626"/>
      <c r="K1100" s="253"/>
      <c r="L1100" s="201"/>
      <c r="M1100" s="253"/>
      <c r="N1100" s="201"/>
      <c r="O1100" s="201"/>
      <c r="P1100" s="253"/>
      <c r="Q1100" s="253"/>
    </row>
    <row r="1101" spans="1:17" ht="20.149999999999999" customHeight="1" x14ac:dyDescent="0.35">
      <c r="A1101" s="201" t="str">
        <f t="shared" ca="1" si="1253"/>
        <v>a1655000001juJ8AAI</v>
      </c>
      <c r="B1101" s="613">
        <v>13</v>
      </c>
      <c r="C1101" s="615" t="str">
        <f>IFERROR(VLOOKUP(B1101,'Coverage Indicators - Section D'!$A$9:$AP$70,42,FALSE),"")</f>
        <v/>
      </c>
      <c r="D1101" s="617" t="str">
        <f>M1101</f>
        <v/>
      </c>
      <c r="E1101" s="617" t="str">
        <f>N1101</f>
        <v/>
      </c>
      <c r="F1101" s="396"/>
      <c r="G1101" s="619" t="str">
        <f ca="1">IF(OR(INDIRECT("'update Helper'!E"&amp;Q1101)="",F1101&lt;&gt;0,F1102&lt;&gt;0),IF(IFERROR((F1101/F1102),"")="","",(F1101/F1102)),INDIRECT("'update Helper'!E"&amp;Q1101)/100)</f>
        <v/>
      </c>
      <c r="H1101" s="621"/>
      <c r="I1101" s="623"/>
      <c r="J1101" s="625"/>
      <c r="K1101" s="201">
        <f>IF(AND(EXACT(C1101,C1099),C1099&lt;&gt;0),K1099+1,0)</f>
        <v>240</v>
      </c>
      <c r="L1101" s="201" t="str">
        <f t="shared" ref="L1101" si="1283">IF(C1101&lt;&gt;"",C1101&amp;"-"&amp;K1101,"")</f>
        <v/>
      </c>
      <c r="M1101" s="201" t="str">
        <f t="array" ref="M1101">IFERROR(IF(INDEX('Disaggregation Records'!$E$155:$E$385,MATCH(RIGHT(L1101,255),RIGHT('Disaggregation Records'!$D$155:$D$385,255),0))="","",INDEX('Disaggregation Records'!$E$155:$E$385,MATCH(RIGHT(L1101,255),RIGHT('Disaggregation Records'!$D$155:$D$385,255),0))),"")</f>
        <v/>
      </c>
      <c r="N1101" s="201" t="str">
        <f t="array" ref="N1101">IFERROR(IF(INDEX('Disaggregation Records'!$F$155:$F$385,MATCH(RIGHT(L1101,255),RIGHT('Disaggregation Records'!$D$155:$D$385,255),0))="","",INDEX('Disaggregation Records'!$F$155:$F$385,MATCH(RIGHT(L1101,255),RIGHT('Disaggregation Records'!$D$155:$D$385,255),0))),"")</f>
        <v/>
      </c>
      <c r="O1101" s="201" t="str">
        <f t="array" ref="O1101">IFERROR(IF(INDEX('Disaggregation Records'!$H$155:$H$385,MATCH(RIGHT(L1101,255),RIGHT('Disaggregation Records'!$D$155:$D$385,255),0))="","",INDEX('Disaggregation Records'!$H$155:$H$385,MATCH(RIGHT(L1101,255),RIGHT('Disaggregation Records'!$D$155:$D$385,255),0))),"")</f>
        <v/>
      </c>
      <c r="P1101" s="201"/>
      <c r="Q1101" s="253">
        <f t="shared" ref="Q1101" si="1284">Q1099+1</f>
        <v>1945</v>
      </c>
    </row>
    <row r="1102" spans="1:17" ht="20.149999999999999" customHeight="1" x14ac:dyDescent="0.35">
      <c r="A1102" s="201"/>
      <c r="B1102" s="614"/>
      <c r="C1102" s="616"/>
      <c r="D1102" s="618"/>
      <c r="E1102" s="618"/>
      <c r="F1102" s="307"/>
      <c r="G1102" s="620"/>
      <c r="H1102" s="622"/>
      <c r="I1102" s="624"/>
      <c r="J1102" s="626"/>
      <c r="K1102" s="201"/>
      <c r="L1102" s="201"/>
      <c r="M1102" s="201"/>
      <c r="N1102" s="201"/>
      <c r="O1102" s="201"/>
      <c r="P1102" s="201"/>
      <c r="Q1102" s="253"/>
    </row>
    <row r="1103" spans="1:17" ht="20.149999999999999" customHeight="1" x14ac:dyDescent="0.35">
      <c r="A1103" s="201" t="str">
        <f t="shared" ca="1" si="1256"/>
        <v>a1655000001juJ9AAI</v>
      </c>
      <c r="B1103" s="613">
        <v>13</v>
      </c>
      <c r="C1103" s="615" t="str">
        <f>IFERROR(VLOOKUP(B1103,'Coverage Indicators - Section D'!$A$9:$AP$70,42,FALSE),"")</f>
        <v/>
      </c>
      <c r="D1103" s="617" t="str">
        <f>M1103</f>
        <v/>
      </c>
      <c r="E1103" s="617" t="str">
        <f>N1103</f>
        <v/>
      </c>
      <c r="F1103" s="396"/>
      <c r="G1103" s="619" t="str">
        <f ca="1">IF(OR(INDIRECT("'update Helper'!E"&amp;Q1103)="",F1103&lt;&gt;0,F1104&lt;&gt;0),IF(IFERROR((F1103/F1104),"")="","",(F1103/F1104)),INDIRECT("'update Helper'!E"&amp;Q1103)/100)</f>
        <v/>
      </c>
      <c r="H1103" s="621"/>
      <c r="I1103" s="623"/>
      <c r="J1103" s="625"/>
      <c r="K1103" s="201">
        <f>IF(AND(EXACT(C1103,C1101),C1101&lt;&gt;0),K1101+1,0)</f>
        <v>241</v>
      </c>
      <c r="L1103" s="201" t="str">
        <f t="shared" ref="L1103" si="1285">IF(C1103&lt;&gt;"",C1103&amp;"-"&amp;K1103,"")</f>
        <v/>
      </c>
      <c r="M1103" s="201" t="str">
        <f t="array" ref="M1103">IFERROR(IF(INDEX('Disaggregation Records'!$E$155:$E$385,MATCH(RIGHT(L1103,255),RIGHT('Disaggregation Records'!$D$155:$D$385,255),0))="","",INDEX('Disaggregation Records'!$E$155:$E$385,MATCH(RIGHT(L1103,255),RIGHT('Disaggregation Records'!$D$155:$D$385,255),0))),"")</f>
        <v/>
      </c>
      <c r="N1103" s="201" t="str">
        <f t="array" ref="N1103">IFERROR(IF(INDEX('Disaggregation Records'!$F$155:$F$385,MATCH(RIGHT(L1103,255),RIGHT('Disaggregation Records'!$D$155:$D$385,255),0))="","",INDEX('Disaggregation Records'!$F$155:$F$385,MATCH(RIGHT(L1103,255),RIGHT('Disaggregation Records'!$D$155:$D$385,255),0))),"")</f>
        <v/>
      </c>
      <c r="O1103" s="201" t="str">
        <f t="array" ref="O1103">IFERROR(IF(INDEX('Disaggregation Records'!$H$155:$H$385,MATCH(RIGHT(L1103,255),RIGHT('Disaggregation Records'!$D$155:$D$385,255),0))="","",INDEX('Disaggregation Records'!$H$155:$H$385,MATCH(RIGHT(L1103,255),RIGHT('Disaggregation Records'!$D$155:$D$385,255),0))),"")</f>
        <v/>
      </c>
      <c r="P1103" s="201"/>
      <c r="Q1103" s="253">
        <f t="shared" ref="Q1103" si="1286">Q1101+1</f>
        <v>1946</v>
      </c>
    </row>
    <row r="1104" spans="1:17" ht="20.149999999999999" customHeight="1" x14ac:dyDescent="0.35">
      <c r="B1104" s="614"/>
      <c r="C1104" s="616"/>
      <c r="D1104" s="618"/>
      <c r="E1104" s="618"/>
      <c r="F1104" s="307"/>
      <c r="G1104" s="620"/>
      <c r="H1104" s="622"/>
      <c r="I1104" s="624"/>
      <c r="J1104" s="626"/>
      <c r="K1104" s="201"/>
      <c r="L1104" s="201"/>
      <c r="M1104" s="201"/>
      <c r="N1104" s="201"/>
      <c r="O1104" s="201"/>
      <c r="P1104" s="201"/>
      <c r="Q1104" s="253"/>
    </row>
    <row r="1105" spans="1:17" ht="20.149999999999999" customHeight="1" x14ac:dyDescent="0.35">
      <c r="A1105" s="201" t="str">
        <f t="shared" ca="1" si="1253"/>
        <v>a1655000001juJAAAY</v>
      </c>
      <c r="B1105" s="613">
        <v>13</v>
      </c>
      <c r="C1105" s="615" t="str">
        <f>IFERROR(VLOOKUP(B1105,'Coverage Indicators - Section D'!$A$9:$AP$70,42,FALSE),"")</f>
        <v/>
      </c>
      <c r="D1105" s="617" t="str">
        <f>M1105</f>
        <v/>
      </c>
      <c r="E1105" s="617" t="str">
        <f>N1105</f>
        <v/>
      </c>
      <c r="F1105" s="396"/>
      <c r="G1105" s="619" t="str">
        <f ca="1">IF(OR(INDIRECT("'update Helper'!E"&amp;Q1105)="",F1105&lt;&gt;0,F1106&lt;&gt;0),IF(IFERROR((F1105/F1106),"")="","",(F1105/F1106)),INDIRECT("'update Helper'!E"&amp;Q1105)/100)</f>
        <v/>
      </c>
      <c r="H1105" s="621"/>
      <c r="I1105" s="623"/>
      <c r="J1105" s="625"/>
      <c r="K1105" s="201">
        <f>IF(AND(EXACT(C1105,C1103),C1103&lt;&gt;0),K1103+1,0)</f>
        <v>242</v>
      </c>
      <c r="L1105" s="201" t="str">
        <f t="shared" ref="L1105" si="1287">IF(C1105&lt;&gt;"",C1105&amp;"-"&amp;K1105,"")</f>
        <v/>
      </c>
      <c r="M1105" s="201" t="str">
        <f t="array" ref="M1105">IFERROR(IF(INDEX('Disaggregation Records'!$E$155:$E$385,MATCH(RIGHT(L1105,255),RIGHT('Disaggregation Records'!$D$155:$D$385,255),0))="","",INDEX('Disaggregation Records'!$E$155:$E$385,MATCH(RIGHT(L1105,255),RIGHT('Disaggregation Records'!$D$155:$D$385,255),0))),"")</f>
        <v/>
      </c>
      <c r="N1105" s="201" t="str">
        <f t="array" ref="N1105">IFERROR(IF(INDEX('Disaggregation Records'!$F$155:$F$385,MATCH(RIGHT(L1105,255),RIGHT('Disaggregation Records'!$D$155:$D$385,255),0))="","",INDEX('Disaggregation Records'!$F$155:$F$385,MATCH(RIGHT(L1105,255),RIGHT('Disaggregation Records'!$D$155:$D$385,255),0))),"")</f>
        <v/>
      </c>
      <c r="O1105" s="201" t="str">
        <f t="array" ref="O1105">IFERROR(IF(INDEX('Disaggregation Records'!$H$155:$H$385,MATCH(RIGHT(L1105,255),RIGHT('Disaggregation Records'!$D$155:$D$385,255),0))="","",INDEX('Disaggregation Records'!$H$155:$H$385,MATCH(RIGHT(L1105,255),RIGHT('Disaggregation Records'!$D$155:$D$385,255),0))),"")</f>
        <v/>
      </c>
      <c r="P1105" s="253"/>
      <c r="Q1105" s="253">
        <f t="shared" ref="Q1105" si="1288">Q1103+1</f>
        <v>1947</v>
      </c>
    </row>
    <row r="1106" spans="1:17" ht="20.149999999999999" customHeight="1" x14ac:dyDescent="0.35">
      <c r="A1106" s="201"/>
      <c r="B1106" s="614"/>
      <c r="C1106" s="616"/>
      <c r="D1106" s="618"/>
      <c r="E1106" s="618"/>
      <c r="F1106" s="307"/>
      <c r="G1106" s="620"/>
      <c r="H1106" s="622"/>
      <c r="I1106" s="624"/>
      <c r="J1106" s="626"/>
      <c r="K1106" s="253"/>
      <c r="L1106" s="201"/>
      <c r="M1106" s="253"/>
      <c r="N1106" s="201"/>
      <c r="O1106" s="201"/>
      <c r="P1106" s="253"/>
      <c r="Q1106" s="253"/>
    </row>
    <row r="1107" spans="1:17" ht="20.149999999999999" customHeight="1" x14ac:dyDescent="0.35">
      <c r="A1107" s="201" t="str">
        <f t="shared" ca="1" si="1256"/>
        <v>a1655000001juJBAAY</v>
      </c>
      <c r="B1107" s="613">
        <v>13</v>
      </c>
      <c r="C1107" s="615" t="str">
        <f>IFERROR(VLOOKUP(B1107,'Coverage Indicators - Section D'!$A$9:$AP$70,42,FALSE),"")</f>
        <v/>
      </c>
      <c r="D1107" s="617" t="str">
        <f>M1107</f>
        <v/>
      </c>
      <c r="E1107" s="617" t="str">
        <f>N1107</f>
        <v/>
      </c>
      <c r="F1107" s="396"/>
      <c r="G1107" s="619" t="str">
        <f ca="1">IF(OR(INDIRECT("'update Helper'!E"&amp;Q1107)="",F1107&lt;&gt;0,F1108&lt;&gt;0),IF(IFERROR((F1107/F1108),"")="","",(F1107/F1108)),INDIRECT("'update Helper'!E"&amp;Q1107)/100)</f>
        <v/>
      </c>
      <c r="H1107" s="621"/>
      <c r="I1107" s="623"/>
      <c r="J1107" s="625"/>
      <c r="K1107" s="201">
        <f>IF(AND(EXACT(C1107,C1105),C1105&lt;&gt;0),K1105+1,0)</f>
        <v>243</v>
      </c>
      <c r="L1107" s="201" t="str">
        <f t="shared" ref="L1107" si="1289">IF(C1107&lt;&gt;"",C1107&amp;"-"&amp;K1107,"")</f>
        <v/>
      </c>
      <c r="M1107" s="201" t="str">
        <f t="array" ref="M1107">IFERROR(IF(INDEX('Disaggregation Records'!$E$155:$E$385,MATCH(RIGHT(L1107,255),RIGHT('Disaggregation Records'!$D$155:$D$385,255),0))="","",INDEX('Disaggregation Records'!$E$155:$E$385,MATCH(RIGHT(L1107,255),RIGHT('Disaggregation Records'!$D$155:$D$385,255),0))),"")</f>
        <v/>
      </c>
      <c r="N1107" s="201" t="str">
        <f t="array" ref="N1107">IFERROR(IF(INDEX('Disaggregation Records'!$F$155:$F$385,MATCH(RIGHT(L1107,255),RIGHT('Disaggregation Records'!$D$155:$D$385,255),0))="","",INDEX('Disaggregation Records'!$F$155:$F$385,MATCH(RIGHT(L1107,255),RIGHT('Disaggregation Records'!$D$155:$D$385,255),0))),"")</f>
        <v/>
      </c>
      <c r="O1107" s="201" t="str">
        <f t="array" ref="O1107">IFERROR(IF(INDEX('Disaggregation Records'!$H$155:$H$385,MATCH(RIGHT(L1107,255),RIGHT('Disaggregation Records'!$D$155:$D$385,255),0))="","",INDEX('Disaggregation Records'!$H$155:$H$385,MATCH(RIGHT(L1107,255),RIGHT('Disaggregation Records'!$D$155:$D$385,255),0))),"")</f>
        <v/>
      </c>
      <c r="P1107" s="253"/>
      <c r="Q1107" s="253">
        <f t="shared" ref="Q1107" si="1290">Q1105+1</f>
        <v>1948</v>
      </c>
    </row>
    <row r="1108" spans="1:17" ht="20.149999999999999" customHeight="1" x14ac:dyDescent="0.35">
      <c r="B1108" s="614"/>
      <c r="C1108" s="616"/>
      <c r="D1108" s="618"/>
      <c r="E1108" s="618"/>
      <c r="F1108" s="307"/>
      <c r="G1108" s="620"/>
      <c r="H1108" s="622"/>
      <c r="I1108" s="624"/>
      <c r="J1108" s="626"/>
      <c r="K1108" s="253"/>
      <c r="L1108" s="201"/>
      <c r="M1108" s="253"/>
      <c r="N1108" s="201"/>
      <c r="O1108" s="201"/>
      <c r="P1108" s="253"/>
      <c r="Q1108" s="253"/>
    </row>
    <row r="1109" spans="1:17" ht="20.149999999999999" customHeight="1" x14ac:dyDescent="0.35">
      <c r="A1109" s="201" t="str">
        <f t="shared" ca="1" si="1253"/>
        <v>a1655000001juJCAAY</v>
      </c>
      <c r="B1109" s="613">
        <v>13</v>
      </c>
      <c r="C1109" s="615" t="str">
        <f>IFERROR(VLOOKUP(B1109,'Coverage Indicators - Section D'!$A$9:$AP$70,42,FALSE),"")</f>
        <v/>
      </c>
      <c r="D1109" s="617" t="str">
        <f>M1109</f>
        <v/>
      </c>
      <c r="E1109" s="617" t="str">
        <f>N1109</f>
        <v/>
      </c>
      <c r="F1109" s="396"/>
      <c r="G1109" s="619" t="str">
        <f ca="1">IF(OR(INDIRECT("'update Helper'!E"&amp;Q1109)="",F1109&lt;&gt;0,F1110&lt;&gt;0),IF(IFERROR((F1109/F1110),"")="","",(F1109/F1110)),INDIRECT("'update Helper'!E"&amp;Q1109)/100)</f>
        <v/>
      </c>
      <c r="H1109" s="621"/>
      <c r="I1109" s="623"/>
      <c r="J1109" s="625"/>
      <c r="K1109" s="201">
        <f>IF(AND(EXACT(C1109,C1107),C1107&lt;&gt;0),K1107+1,0)</f>
        <v>244</v>
      </c>
      <c r="L1109" s="201" t="str">
        <f t="shared" ref="L1109" si="1291">IF(C1109&lt;&gt;"",C1109&amp;"-"&amp;K1109,"")</f>
        <v/>
      </c>
      <c r="M1109" s="201" t="str">
        <f t="array" ref="M1109">IFERROR(IF(INDEX('Disaggregation Records'!$E$155:$E$385,MATCH(RIGHT(L1109,255),RIGHT('Disaggregation Records'!$D$155:$D$385,255),0))="","",INDEX('Disaggregation Records'!$E$155:$E$385,MATCH(RIGHT(L1109,255),RIGHT('Disaggregation Records'!$D$155:$D$385,255),0))),"")</f>
        <v/>
      </c>
      <c r="N1109" s="201" t="str">
        <f t="array" ref="N1109">IFERROR(IF(INDEX('Disaggregation Records'!$F$155:$F$385,MATCH(RIGHT(L1109,255),RIGHT('Disaggregation Records'!$D$155:$D$385,255),0))="","",INDEX('Disaggregation Records'!$F$155:$F$385,MATCH(RIGHT(L1109,255),RIGHT('Disaggregation Records'!$D$155:$D$385,255),0))),"")</f>
        <v/>
      </c>
      <c r="O1109" s="201" t="str">
        <f t="array" ref="O1109">IFERROR(IF(INDEX('Disaggregation Records'!$H$155:$H$385,MATCH(RIGHT(L1109,255),RIGHT('Disaggregation Records'!$D$155:$D$385,255),0))="","",INDEX('Disaggregation Records'!$H$155:$H$385,MATCH(RIGHT(L1109,255),RIGHT('Disaggregation Records'!$D$155:$D$385,255),0))),"")</f>
        <v/>
      </c>
      <c r="P1109" s="253"/>
      <c r="Q1109" s="253">
        <f t="shared" ref="Q1109" si="1292">Q1107+1</f>
        <v>1949</v>
      </c>
    </row>
    <row r="1110" spans="1:17" ht="20.149999999999999" customHeight="1" x14ac:dyDescent="0.35">
      <c r="A1110" s="201"/>
      <c r="B1110" s="614"/>
      <c r="C1110" s="616"/>
      <c r="D1110" s="618"/>
      <c r="E1110" s="618"/>
      <c r="F1110" s="307"/>
      <c r="G1110" s="620"/>
      <c r="H1110" s="622"/>
      <c r="I1110" s="624"/>
      <c r="J1110" s="626"/>
      <c r="K1110" s="253"/>
      <c r="L1110" s="201"/>
      <c r="M1110" s="253"/>
      <c r="N1110" s="201"/>
      <c r="O1110" s="201"/>
      <c r="P1110" s="253"/>
      <c r="Q1110" s="253"/>
    </row>
    <row r="1111" spans="1:17" ht="20.149999999999999" customHeight="1" x14ac:dyDescent="0.35">
      <c r="A1111" s="201" t="str">
        <f t="shared" ca="1" si="1256"/>
        <v>a1655000001juJDAAY</v>
      </c>
      <c r="B1111" s="613">
        <v>13</v>
      </c>
      <c r="C1111" s="615" t="str">
        <f>IFERROR(VLOOKUP(B1111,'Coverage Indicators - Section D'!$A$9:$AP$70,42,FALSE),"")</f>
        <v/>
      </c>
      <c r="D1111" s="617" t="str">
        <f>M1111</f>
        <v/>
      </c>
      <c r="E1111" s="617" t="str">
        <f>N1111</f>
        <v/>
      </c>
      <c r="F1111" s="396"/>
      <c r="G1111" s="619" t="str">
        <f ca="1">IF(OR(INDIRECT("'update Helper'!E"&amp;Q1111)="",F1111&lt;&gt;0,F1112&lt;&gt;0),IF(IFERROR((F1111/F1112),"")="","",(F1111/F1112)),INDIRECT("'update Helper'!E"&amp;Q1111)/100)</f>
        <v/>
      </c>
      <c r="H1111" s="621"/>
      <c r="I1111" s="623"/>
      <c r="J1111" s="625"/>
      <c r="K1111" s="201">
        <f>IF(AND(EXACT(C1111,C1109),C1109&lt;&gt;0),K1109+1,0)</f>
        <v>245</v>
      </c>
      <c r="L1111" s="201" t="str">
        <f t="shared" ref="L1111" si="1293">IF(C1111&lt;&gt;"",C1111&amp;"-"&amp;K1111,"")</f>
        <v/>
      </c>
      <c r="M1111" s="201" t="str">
        <f t="array" ref="M1111">IFERROR(IF(INDEX('Disaggregation Records'!$E$155:$E$385,MATCH(RIGHT(L1111,255),RIGHT('Disaggregation Records'!$D$155:$D$385,255),0))="","",INDEX('Disaggregation Records'!$E$155:$E$385,MATCH(RIGHT(L1111,255),RIGHT('Disaggregation Records'!$D$155:$D$385,255),0))),"")</f>
        <v/>
      </c>
      <c r="N1111" s="201" t="str">
        <f t="array" ref="N1111">IFERROR(IF(INDEX('Disaggregation Records'!$F$155:$F$385,MATCH(RIGHT(L1111,255),RIGHT('Disaggregation Records'!$D$155:$D$385,255),0))="","",INDEX('Disaggregation Records'!$F$155:$F$385,MATCH(RIGHT(L1111,255),RIGHT('Disaggregation Records'!$D$155:$D$385,255),0))),"")</f>
        <v/>
      </c>
      <c r="O1111" s="201" t="str">
        <f t="array" ref="O1111">IFERROR(IF(INDEX('Disaggregation Records'!$H$155:$H$385,MATCH(RIGHT(L1111,255),RIGHT('Disaggregation Records'!$D$155:$D$385,255),0))="","",INDEX('Disaggregation Records'!$H$155:$H$385,MATCH(RIGHT(L1111,255),RIGHT('Disaggregation Records'!$D$155:$D$385,255),0))),"")</f>
        <v/>
      </c>
      <c r="P1111" s="201"/>
      <c r="Q1111" s="253">
        <f t="shared" ref="Q1111" si="1294">Q1109+1</f>
        <v>1950</v>
      </c>
    </row>
    <row r="1112" spans="1:17" ht="20.149999999999999" customHeight="1" x14ac:dyDescent="0.35">
      <c r="B1112" s="614"/>
      <c r="C1112" s="616"/>
      <c r="D1112" s="618"/>
      <c r="E1112" s="618"/>
      <c r="F1112" s="307"/>
      <c r="G1112" s="620"/>
      <c r="H1112" s="622"/>
      <c r="I1112" s="624"/>
      <c r="J1112" s="626"/>
      <c r="K1112" s="201"/>
      <c r="L1112" s="201"/>
      <c r="M1112" s="201"/>
      <c r="N1112" s="201"/>
      <c r="O1112" s="201"/>
      <c r="P1112" s="201"/>
      <c r="Q1112" s="253"/>
    </row>
    <row r="1113" spans="1:17" ht="20.149999999999999" customHeight="1" x14ac:dyDescent="0.35">
      <c r="A1113" s="201" t="str">
        <f t="shared" ca="1" si="1253"/>
        <v>a1655000001juJEAAY</v>
      </c>
      <c r="B1113" s="613">
        <v>13</v>
      </c>
      <c r="C1113" s="615" t="str">
        <f>IFERROR(VLOOKUP(B1113,'Coverage Indicators - Section D'!$A$9:$AP$70,42,FALSE),"")</f>
        <v/>
      </c>
      <c r="D1113" s="617" t="str">
        <f>M1113</f>
        <v/>
      </c>
      <c r="E1113" s="617" t="str">
        <f>N1113</f>
        <v/>
      </c>
      <c r="F1113" s="396"/>
      <c r="G1113" s="619" t="str">
        <f ca="1">IF(OR(INDIRECT("'update Helper'!E"&amp;Q1113)="",F1113&lt;&gt;0,F1114&lt;&gt;0),IF(IFERROR((F1113/F1114),"")="","",(F1113/F1114)),INDIRECT("'update Helper'!E"&amp;Q1113)/100)</f>
        <v/>
      </c>
      <c r="H1113" s="621"/>
      <c r="I1113" s="623"/>
      <c r="J1113" s="625"/>
      <c r="K1113" s="201">
        <f>IF(AND(EXACT(C1113,C1111),C1111&lt;&gt;0),K1111+1,0)</f>
        <v>246</v>
      </c>
      <c r="L1113" s="201" t="str">
        <f t="shared" ref="L1113" si="1295">IF(C1113&lt;&gt;"",C1113&amp;"-"&amp;K1113,"")</f>
        <v/>
      </c>
      <c r="M1113" s="201" t="str">
        <f t="array" ref="M1113">IFERROR(IF(INDEX('Disaggregation Records'!$E$155:$E$385,MATCH(RIGHT(L1113,255),RIGHT('Disaggregation Records'!$D$155:$D$385,255),0))="","",INDEX('Disaggregation Records'!$E$155:$E$385,MATCH(RIGHT(L1113,255),RIGHT('Disaggregation Records'!$D$155:$D$385,255),0))),"")</f>
        <v/>
      </c>
      <c r="N1113" s="201" t="str">
        <f t="array" ref="N1113">IFERROR(IF(INDEX('Disaggregation Records'!$F$155:$F$385,MATCH(RIGHT(L1113,255),RIGHT('Disaggregation Records'!$D$155:$D$385,255),0))="","",INDEX('Disaggregation Records'!$F$155:$F$385,MATCH(RIGHT(L1113,255),RIGHT('Disaggregation Records'!$D$155:$D$385,255),0))),"")</f>
        <v/>
      </c>
      <c r="O1113" s="201" t="str">
        <f t="array" ref="O1113">IFERROR(IF(INDEX('Disaggregation Records'!$H$155:$H$385,MATCH(RIGHT(L1113,255),RIGHT('Disaggregation Records'!$D$155:$D$385,255),0))="","",INDEX('Disaggregation Records'!$H$155:$H$385,MATCH(RIGHT(L1113,255),RIGHT('Disaggregation Records'!$D$155:$D$385,255),0))),"")</f>
        <v/>
      </c>
      <c r="P1113" s="201"/>
      <c r="Q1113" s="253">
        <f t="shared" ref="Q1113" si="1296">Q1111+1</f>
        <v>1951</v>
      </c>
    </row>
    <row r="1114" spans="1:17" ht="20.149999999999999" customHeight="1" x14ac:dyDescent="0.35">
      <c r="A1114" s="201"/>
      <c r="B1114" s="614"/>
      <c r="C1114" s="616"/>
      <c r="D1114" s="618"/>
      <c r="E1114" s="618"/>
      <c r="F1114" s="307"/>
      <c r="G1114" s="620"/>
      <c r="H1114" s="622"/>
      <c r="I1114" s="624"/>
      <c r="J1114" s="626"/>
      <c r="K1114" s="201"/>
      <c r="L1114" s="201"/>
      <c r="M1114" s="201"/>
      <c r="N1114" s="201"/>
      <c r="O1114" s="201"/>
      <c r="P1114" s="201"/>
      <c r="Q1114" s="253"/>
    </row>
    <row r="1115" spans="1:17" ht="20.149999999999999" customHeight="1" x14ac:dyDescent="0.35">
      <c r="A1115" s="201" t="str">
        <f t="shared" ca="1" si="1256"/>
        <v>a1655000001juJFAAY</v>
      </c>
      <c r="B1115" s="613">
        <v>13</v>
      </c>
      <c r="C1115" s="615" t="str">
        <f>IFERROR(VLOOKUP(B1115,'Coverage Indicators - Section D'!$A$9:$AP$70,42,FALSE),"")</f>
        <v/>
      </c>
      <c r="D1115" s="617" t="str">
        <f>M1115</f>
        <v/>
      </c>
      <c r="E1115" s="617" t="str">
        <f>N1115</f>
        <v/>
      </c>
      <c r="F1115" s="396"/>
      <c r="G1115" s="619" t="str">
        <f ca="1">IF(OR(INDIRECT("'update Helper'!E"&amp;Q1115)="",F1115&lt;&gt;0,F1116&lt;&gt;0),IF(IFERROR((F1115/F1116),"")="","",(F1115/F1116)),INDIRECT("'update Helper'!E"&amp;Q1115)/100)</f>
        <v/>
      </c>
      <c r="H1115" s="621"/>
      <c r="I1115" s="623"/>
      <c r="J1115" s="625"/>
      <c r="K1115" s="201">
        <f>IF(AND(EXACT(C1115,C1113),C1113&lt;&gt;0),K1113+1,0)</f>
        <v>247</v>
      </c>
      <c r="L1115" s="201" t="str">
        <f t="shared" ref="L1115" si="1297">IF(C1115&lt;&gt;"",C1115&amp;"-"&amp;K1115,"")</f>
        <v/>
      </c>
      <c r="M1115" s="201" t="str">
        <f t="array" ref="M1115">IFERROR(IF(INDEX('Disaggregation Records'!$E$155:$E$385,MATCH(RIGHT(L1115,255),RIGHT('Disaggregation Records'!$D$155:$D$385,255),0))="","",INDEX('Disaggregation Records'!$E$155:$E$385,MATCH(RIGHT(L1115,255),RIGHT('Disaggregation Records'!$D$155:$D$385,255),0))),"")</f>
        <v/>
      </c>
      <c r="N1115" s="201" t="str">
        <f t="array" ref="N1115">IFERROR(IF(INDEX('Disaggregation Records'!$F$155:$F$385,MATCH(RIGHT(L1115,255),RIGHT('Disaggregation Records'!$D$155:$D$385,255),0))="","",INDEX('Disaggregation Records'!$F$155:$F$385,MATCH(RIGHT(L1115,255),RIGHT('Disaggregation Records'!$D$155:$D$385,255),0))),"")</f>
        <v/>
      </c>
      <c r="O1115" s="201" t="str">
        <f t="array" ref="O1115">IFERROR(IF(INDEX('Disaggregation Records'!$H$155:$H$385,MATCH(RIGHT(L1115,255),RIGHT('Disaggregation Records'!$D$155:$D$385,255),0))="","",INDEX('Disaggregation Records'!$H$155:$H$385,MATCH(RIGHT(L1115,255),RIGHT('Disaggregation Records'!$D$155:$D$385,255),0))),"")</f>
        <v/>
      </c>
      <c r="P1115" s="253"/>
      <c r="Q1115" s="253">
        <f t="shared" ref="Q1115" si="1298">Q1113+1</f>
        <v>1952</v>
      </c>
    </row>
    <row r="1116" spans="1:17" ht="20.149999999999999" customHeight="1" x14ac:dyDescent="0.35">
      <c r="B1116" s="614"/>
      <c r="C1116" s="616"/>
      <c r="D1116" s="618"/>
      <c r="E1116" s="618"/>
      <c r="F1116" s="307"/>
      <c r="G1116" s="620"/>
      <c r="H1116" s="622"/>
      <c r="I1116" s="624"/>
      <c r="J1116" s="626"/>
      <c r="K1116" s="253"/>
      <c r="L1116" s="201"/>
      <c r="M1116" s="253"/>
      <c r="N1116" s="201"/>
      <c r="O1116" s="201"/>
      <c r="P1116" s="253"/>
      <c r="Q1116" s="253"/>
    </row>
    <row r="1117" spans="1:17" ht="20.149999999999999" customHeight="1" x14ac:dyDescent="0.35">
      <c r="A1117" s="201" t="str">
        <f t="shared" ca="1" si="1253"/>
        <v>a1655000001juJGAAY</v>
      </c>
      <c r="B1117" s="613">
        <v>13</v>
      </c>
      <c r="C1117" s="615" t="str">
        <f>IFERROR(VLOOKUP(B1117,'Coverage Indicators - Section D'!$A$9:$AP$70,42,FALSE),"")</f>
        <v/>
      </c>
      <c r="D1117" s="617" t="str">
        <f>M1117</f>
        <v/>
      </c>
      <c r="E1117" s="617" t="str">
        <f>N1117</f>
        <v/>
      </c>
      <c r="F1117" s="396"/>
      <c r="G1117" s="619" t="str">
        <f ca="1">IF(OR(INDIRECT("'update Helper'!E"&amp;Q1117)="",F1117&lt;&gt;0,F1118&lt;&gt;0),IF(IFERROR((F1117/F1118),"")="","",(F1117/F1118)),INDIRECT("'update Helper'!E"&amp;Q1117)/100)</f>
        <v/>
      </c>
      <c r="H1117" s="621"/>
      <c r="I1117" s="623"/>
      <c r="J1117" s="625"/>
      <c r="K1117" s="201">
        <f>IF(AND(EXACT(C1117,C1115),C1115&lt;&gt;0),K1115+1,0)</f>
        <v>248</v>
      </c>
      <c r="L1117" s="201" t="str">
        <f t="shared" ref="L1117" si="1299">IF(C1117&lt;&gt;"",C1117&amp;"-"&amp;K1117,"")</f>
        <v/>
      </c>
      <c r="M1117" s="201" t="str">
        <f t="array" ref="M1117">IFERROR(IF(INDEX('Disaggregation Records'!$E$155:$E$385,MATCH(RIGHT(L1117,255),RIGHT('Disaggregation Records'!$D$155:$D$385,255),0))="","",INDEX('Disaggregation Records'!$E$155:$E$385,MATCH(RIGHT(L1117,255),RIGHT('Disaggregation Records'!$D$155:$D$385,255),0))),"")</f>
        <v/>
      </c>
      <c r="N1117" s="201" t="str">
        <f t="array" ref="N1117">IFERROR(IF(INDEX('Disaggregation Records'!$F$155:$F$385,MATCH(RIGHT(L1117,255),RIGHT('Disaggregation Records'!$D$155:$D$385,255),0))="","",INDEX('Disaggregation Records'!$F$155:$F$385,MATCH(RIGHT(L1117,255),RIGHT('Disaggregation Records'!$D$155:$D$385,255),0))),"")</f>
        <v/>
      </c>
      <c r="O1117" s="201" t="str">
        <f t="array" ref="O1117">IFERROR(IF(INDEX('Disaggregation Records'!$H$155:$H$385,MATCH(RIGHT(L1117,255),RIGHT('Disaggregation Records'!$D$155:$D$385,255),0))="","",INDEX('Disaggregation Records'!$H$155:$H$385,MATCH(RIGHT(L1117,255),RIGHT('Disaggregation Records'!$D$155:$D$385,255),0))),"")</f>
        <v/>
      </c>
      <c r="P1117" s="253"/>
      <c r="Q1117" s="253">
        <f t="shared" ref="Q1117" si="1300">Q1115+1</f>
        <v>1953</v>
      </c>
    </row>
    <row r="1118" spans="1:17" ht="20.149999999999999" customHeight="1" x14ac:dyDescent="0.35">
      <c r="A1118" s="201"/>
      <c r="B1118" s="614"/>
      <c r="C1118" s="616"/>
      <c r="D1118" s="618"/>
      <c r="E1118" s="618"/>
      <c r="F1118" s="307"/>
      <c r="G1118" s="620"/>
      <c r="H1118" s="622"/>
      <c r="I1118" s="624"/>
      <c r="J1118" s="626"/>
      <c r="K1118" s="253"/>
      <c r="L1118" s="201"/>
      <c r="M1118" s="253"/>
      <c r="N1118" s="201"/>
      <c r="O1118" s="201"/>
      <c r="P1118" s="253"/>
      <c r="Q1118" s="253"/>
    </row>
    <row r="1119" spans="1:17" ht="20.149999999999999" customHeight="1" x14ac:dyDescent="0.35">
      <c r="A1119" s="201" t="str">
        <f t="shared" ca="1" si="1256"/>
        <v>a1655000001juJHAAY</v>
      </c>
      <c r="B1119" s="613">
        <v>13</v>
      </c>
      <c r="C1119" s="615" t="str">
        <f>IFERROR(VLOOKUP(B1119,'Coverage Indicators - Section D'!$A$9:$AP$70,42,FALSE),"")</f>
        <v/>
      </c>
      <c r="D1119" s="617" t="str">
        <f>M1119</f>
        <v/>
      </c>
      <c r="E1119" s="617" t="str">
        <f>N1119</f>
        <v/>
      </c>
      <c r="F1119" s="396"/>
      <c r="G1119" s="619" t="str">
        <f ca="1">IF(OR(INDIRECT("'update Helper'!E"&amp;Q1119)="",F1119&lt;&gt;0,F1120&lt;&gt;0),IF(IFERROR((F1119/F1120),"")="","",(F1119/F1120)),INDIRECT("'update Helper'!E"&amp;Q1119)/100)</f>
        <v/>
      </c>
      <c r="H1119" s="621"/>
      <c r="I1119" s="623"/>
      <c r="J1119" s="625"/>
      <c r="K1119" s="201">
        <f>IF(AND(EXACT(C1119,C1117),C1117&lt;&gt;0),K1117+1,0)</f>
        <v>249</v>
      </c>
      <c r="L1119" s="201" t="str">
        <f t="shared" ref="L1119" si="1301">IF(C1119&lt;&gt;"",C1119&amp;"-"&amp;K1119,"")</f>
        <v/>
      </c>
      <c r="M1119" s="201" t="str">
        <f t="array" ref="M1119">IFERROR(IF(INDEX('Disaggregation Records'!$E$155:$E$385,MATCH(RIGHT(L1119,255),RIGHT('Disaggregation Records'!$D$155:$D$385,255),0))="","",INDEX('Disaggregation Records'!$E$155:$E$385,MATCH(RIGHT(L1119,255),RIGHT('Disaggregation Records'!$D$155:$D$385,255),0))),"")</f>
        <v/>
      </c>
      <c r="N1119" s="201" t="str">
        <f t="array" ref="N1119">IFERROR(IF(INDEX('Disaggregation Records'!$F$155:$F$385,MATCH(RIGHT(L1119,255),RIGHT('Disaggregation Records'!$D$155:$D$385,255),0))="","",INDEX('Disaggregation Records'!$F$155:$F$385,MATCH(RIGHT(L1119,255),RIGHT('Disaggregation Records'!$D$155:$D$385,255),0))),"")</f>
        <v/>
      </c>
      <c r="O1119" s="201" t="str">
        <f t="array" ref="O1119">IFERROR(IF(INDEX('Disaggregation Records'!$H$155:$H$385,MATCH(RIGHT(L1119,255),RIGHT('Disaggregation Records'!$D$155:$D$385,255),0))="","",INDEX('Disaggregation Records'!$H$155:$H$385,MATCH(RIGHT(L1119,255),RIGHT('Disaggregation Records'!$D$155:$D$385,255),0))),"")</f>
        <v/>
      </c>
      <c r="P1119" s="253"/>
      <c r="Q1119" s="253">
        <f t="shared" ref="Q1119" si="1302">Q1117+1</f>
        <v>1954</v>
      </c>
    </row>
    <row r="1120" spans="1:17" ht="20.149999999999999" customHeight="1" x14ac:dyDescent="0.35">
      <c r="B1120" s="614"/>
      <c r="C1120" s="616"/>
      <c r="D1120" s="618"/>
      <c r="E1120" s="618"/>
      <c r="F1120" s="307"/>
      <c r="G1120" s="620"/>
      <c r="H1120" s="622"/>
      <c r="I1120" s="624"/>
      <c r="J1120" s="626"/>
      <c r="K1120" s="253"/>
      <c r="L1120" s="201"/>
      <c r="M1120" s="253"/>
      <c r="N1120" s="201"/>
      <c r="O1120" s="201"/>
      <c r="P1120" s="253"/>
      <c r="Q1120" s="253"/>
    </row>
    <row r="1121" spans="1:17" ht="20.149999999999999" customHeight="1" x14ac:dyDescent="0.35">
      <c r="A1121" s="201" t="str">
        <f t="shared" ca="1" si="1253"/>
        <v>a1655000001juJIAAY</v>
      </c>
      <c r="B1121" s="613">
        <v>13</v>
      </c>
      <c r="C1121" s="615" t="str">
        <f>IFERROR(VLOOKUP(B1121,'Coverage Indicators - Section D'!$A$9:$AP$70,42,FALSE),"")</f>
        <v/>
      </c>
      <c r="D1121" s="617" t="str">
        <f>M1121</f>
        <v/>
      </c>
      <c r="E1121" s="617" t="str">
        <f>N1121</f>
        <v/>
      </c>
      <c r="F1121" s="396"/>
      <c r="G1121" s="619" t="str">
        <f ca="1">IF(OR(INDIRECT("'update Helper'!E"&amp;Q1121)="",F1121&lt;&gt;0,F1122&lt;&gt;0),IF(IFERROR((F1121/F1122),"")="","",(F1121/F1122)),INDIRECT("'update Helper'!E"&amp;Q1121)/100)</f>
        <v/>
      </c>
      <c r="H1121" s="621"/>
      <c r="I1121" s="623"/>
      <c r="J1121" s="625"/>
      <c r="K1121" s="201">
        <f>IF(AND(EXACT(C1121,C1119),C1119&lt;&gt;0),K1119+1,0)</f>
        <v>250</v>
      </c>
      <c r="L1121" s="201" t="str">
        <f t="shared" ref="L1121" si="1303">IF(C1121&lt;&gt;"",C1121&amp;"-"&amp;K1121,"")</f>
        <v/>
      </c>
      <c r="M1121" s="201" t="str">
        <f t="array" ref="M1121">IFERROR(IF(INDEX('Disaggregation Records'!$E$155:$E$385,MATCH(RIGHT(L1121,255),RIGHT('Disaggregation Records'!$D$155:$D$385,255),0))="","",INDEX('Disaggregation Records'!$E$155:$E$385,MATCH(RIGHT(L1121,255),RIGHT('Disaggregation Records'!$D$155:$D$385,255),0))),"")</f>
        <v/>
      </c>
      <c r="N1121" s="201" t="str">
        <f t="array" ref="N1121">IFERROR(IF(INDEX('Disaggregation Records'!$F$155:$F$385,MATCH(RIGHT(L1121,255),RIGHT('Disaggregation Records'!$D$155:$D$385,255),0))="","",INDEX('Disaggregation Records'!$F$155:$F$385,MATCH(RIGHT(L1121,255),RIGHT('Disaggregation Records'!$D$155:$D$385,255),0))),"")</f>
        <v/>
      </c>
      <c r="O1121" s="201" t="str">
        <f t="array" ref="O1121">IFERROR(IF(INDEX('Disaggregation Records'!$H$155:$H$385,MATCH(RIGHT(L1121,255),RIGHT('Disaggregation Records'!$D$155:$D$385,255),0))="","",INDEX('Disaggregation Records'!$H$155:$H$385,MATCH(RIGHT(L1121,255),RIGHT('Disaggregation Records'!$D$155:$D$385,255),0))),"")</f>
        <v/>
      </c>
      <c r="P1121" s="201"/>
      <c r="Q1121" s="253">
        <f t="shared" ref="Q1121" si="1304">Q1119+1</f>
        <v>1955</v>
      </c>
    </row>
    <row r="1122" spans="1:17" ht="20.149999999999999" customHeight="1" x14ac:dyDescent="0.35">
      <c r="A1122" s="201"/>
      <c r="B1122" s="614"/>
      <c r="C1122" s="616"/>
      <c r="D1122" s="618"/>
      <c r="E1122" s="618"/>
      <c r="F1122" s="307"/>
      <c r="G1122" s="620"/>
      <c r="H1122" s="622"/>
      <c r="I1122" s="624"/>
      <c r="J1122" s="626"/>
      <c r="K1122" s="201"/>
      <c r="L1122" s="201"/>
      <c r="M1122" s="201"/>
      <c r="N1122" s="201"/>
      <c r="O1122" s="201"/>
      <c r="P1122" s="201"/>
      <c r="Q1122" s="253"/>
    </row>
    <row r="1123" spans="1:17" ht="20.149999999999999" customHeight="1" x14ac:dyDescent="0.35">
      <c r="A1123" s="201" t="str">
        <f t="shared" ca="1" si="1256"/>
        <v>a1655000001juJJAAY</v>
      </c>
      <c r="B1123" s="613">
        <v>13</v>
      </c>
      <c r="C1123" s="615" t="str">
        <f>IFERROR(VLOOKUP(B1123,'Coverage Indicators - Section D'!$A$9:$AP$70,42,FALSE),"")</f>
        <v/>
      </c>
      <c r="D1123" s="617" t="str">
        <f>M1123</f>
        <v/>
      </c>
      <c r="E1123" s="617" t="str">
        <f>N1123</f>
        <v/>
      </c>
      <c r="F1123" s="396"/>
      <c r="G1123" s="619" t="str">
        <f ca="1">IF(OR(INDIRECT("'update Helper'!E"&amp;Q1123)="",F1123&lt;&gt;0,F1124&lt;&gt;0),IF(IFERROR((F1123/F1124),"")="","",(F1123/F1124)),INDIRECT("'update Helper'!E"&amp;Q1123)/100)</f>
        <v/>
      </c>
      <c r="H1123" s="621"/>
      <c r="I1123" s="623"/>
      <c r="J1123" s="625"/>
      <c r="K1123" s="201">
        <f>IF(AND(EXACT(C1123,C1121),C1121&lt;&gt;0),K1121+1,0)</f>
        <v>251</v>
      </c>
      <c r="L1123" s="201" t="str">
        <f t="shared" ref="L1123" si="1305">IF(C1123&lt;&gt;"",C1123&amp;"-"&amp;K1123,"")</f>
        <v/>
      </c>
      <c r="M1123" s="201" t="str">
        <f t="array" ref="M1123">IFERROR(IF(INDEX('Disaggregation Records'!$E$155:$E$385,MATCH(RIGHT(L1123,255),RIGHT('Disaggregation Records'!$D$155:$D$385,255),0))="","",INDEX('Disaggregation Records'!$E$155:$E$385,MATCH(RIGHT(L1123,255),RIGHT('Disaggregation Records'!$D$155:$D$385,255),0))),"")</f>
        <v/>
      </c>
      <c r="N1123" s="201" t="str">
        <f t="array" ref="N1123">IFERROR(IF(INDEX('Disaggregation Records'!$F$155:$F$385,MATCH(RIGHT(L1123,255),RIGHT('Disaggregation Records'!$D$155:$D$385,255),0))="","",INDEX('Disaggregation Records'!$F$155:$F$385,MATCH(RIGHT(L1123,255),RIGHT('Disaggregation Records'!$D$155:$D$385,255),0))),"")</f>
        <v/>
      </c>
      <c r="O1123" s="201" t="str">
        <f t="array" ref="O1123">IFERROR(IF(INDEX('Disaggregation Records'!$H$155:$H$385,MATCH(RIGHT(L1123,255),RIGHT('Disaggregation Records'!$D$155:$D$385,255),0))="","",INDEX('Disaggregation Records'!$H$155:$H$385,MATCH(RIGHT(L1123,255),RIGHT('Disaggregation Records'!$D$155:$D$385,255),0))),"")</f>
        <v/>
      </c>
      <c r="P1123" s="201"/>
      <c r="Q1123" s="253">
        <f t="shared" ref="Q1123" si="1306">Q1121+1</f>
        <v>1956</v>
      </c>
    </row>
    <row r="1124" spans="1:17" ht="20.149999999999999" customHeight="1" x14ac:dyDescent="0.35">
      <c r="B1124" s="614"/>
      <c r="C1124" s="616"/>
      <c r="D1124" s="618"/>
      <c r="E1124" s="618"/>
      <c r="F1124" s="307"/>
      <c r="G1124" s="620"/>
      <c r="H1124" s="622"/>
      <c r="I1124" s="624"/>
      <c r="J1124" s="626"/>
      <c r="K1124" s="201"/>
      <c r="L1124" s="201"/>
      <c r="M1124" s="201"/>
      <c r="N1124" s="201"/>
      <c r="O1124" s="201"/>
      <c r="P1124" s="201"/>
      <c r="Q1124" s="253"/>
    </row>
    <row r="1125" spans="1:17" ht="20.149999999999999" customHeight="1" x14ac:dyDescent="0.35">
      <c r="A1125" s="201" t="str">
        <f t="shared" ca="1" si="1253"/>
        <v>a1655000001juJKAAY</v>
      </c>
      <c r="B1125" s="613">
        <v>13</v>
      </c>
      <c r="C1125" s="615" t="str">
        <f>IFERROR(VLOOKUP(B1125,'Coverage Indicators - Section D'!$A$9:$AP$70,42,FALSE),"")</f>
        <v/>
      </c>
      <c r="D1125" s="617" t="str">
        <f>M1125</f>
        <v/>
      </c>
      <c r="E1125" s="617" t="str">
        <f>N1125</f>
        <v/>
      </c>
      <c r="F1125" s="396"/>
      <c r="G1125" s="619" t="str">
        <f ca="1">IF(OR(INDIRECT("'update Helper'!E"&amp;Q1125)="",F1125&lt;&gt;0,F1126&lt;&gt;0),IF(IFERROR((F1125/F1126),"")="","",(F1125/F1126)),INDIRECT("'update Helper'!E"&amp;Q1125)/100)</f>
        <v/>
      </c>
      <c r="H1125" s="621"/>
      <c r="I1125" s="623"/>
      <c r="J1125" s="625"/>
      <c r="K1125" s="201">
        <f>IF(AND(EXACT(C1125,C1123),C1123&lt;&gt;0),K1123+1,0)</f>
        <v>252</v>
      </c>
      <c r="L1125" s="201" t="str">
        <f t="shared" ref="L1125" si="1307">IF(C1125&lt;&gt;"",C1125&amp;"-"&amp;K1125,"")</f>
        <v/>
      </c>
      <c r="M1125" s="201" t="str">
        <f t="array" ref="M1125">IFERROR(IF(INDEX('Disaggregation Records'!$E$155:$E$385,MATCH(RIGHT(L1125,255),RIGHT('Disaggregation Records'!$D$155:$D$385,255),0))="","",INDEX('Disaggregation Records'!$E$155:$E$385,MATCH(RIGHT(L1125,255),RIGHT('Disaggregation Records'!$D$155:$D$385,255),0))),"")</f>
        <v/>
      </c>
      <c r="N1125" s="201" t="str">
        <f t="array" ref="N1125">IFERROR(IF(INDEX('Disaggregation Records'!$F$155:$F$385,MATCH(RIGHT(L1125,255),RIGHT('Disaggregation Records'!$D$155:$D$385,255),0))="","",INDEX('Disaggregation Records'!$F$155:$F$385,MATCH(RIGHT(L1125,255),RIGHT('Disaggregation Records'!$D$155:$D$385,255),0))),"")</f>
        <v/>
      </c>
      <c r="O1125" s="201" t="str">
        <f t="array" ref="O1125">IFERROR(IF(INDEX('Disaggregation Records'!$H$155:$H$385,MATCH(RIGHT(L1125,255),RIGHT('Disaggregation Records'!$D$155:$D$385,255),0))="","",INDEX('Disaggregation Records'!$H$155:$H$385,MATCH(RIGHT(L1125,255),RIGHT('Disaggregation Records'!$D$155:$D$385,255),0))),"")</f>
        <v/>
      </c>
      <c r="P1125" s="253"/>
      <c r="Q1125" s="253">
        <f t="shared" ref="Q1125" si="1308">Q1123+1</f>
        <v>1957</v>
      </c>
    </row>
    <row r="1126" spans="1:17" ht="20.149999999999999" customHeight="1" x14ac:dyDescent="0.35">
      <c r="A1126" s="201"/>
      <c r="B1126" s="614"/>
      <c r="C1126" s="616"/>
      <c r="D1126" s="618"/>
      <c r="E1126" s="618"/>
      <c r="F1126" s="307"/>
      <c r="G1126" s="620"/>
      <c r="H1126" s="622"/>
      <c r="I1126" s="624"/>
      <c r="J1126" s="626"/>
      <c r="K1126" s="253"/>
      <c r="L1126" s="201"/>
      <c r="M1126" s="253"/>
      <c r="N1126" s="201"/>
      <c r="O1126" s="201"/>
      <c r="P1126" s="253"/>
      <c r="Q1126" s="253"/>
    </row>
    <row r="1127" spans="1:17" ht="20.149999999999999" customHeight="1" x14ac:dyDescent="0.35">
      <c r="A1127" s="201" t="str">
        <f t="shared" ca="1" si="1256"/>
        <v>a1655000001juJLAAY</v>
      </c>
      <c r="B1127" s="613">
        <v>13</v>
      </c>
      <c r="C1127" s="615" t="str">
        <f>IFERROR(VLOOKUP(B1127,'Coverage Indicators - Section D'!$A$9:$AP$70,42,FALSE),"")</f>
        <v/>
      </c>
      <c r="D1127" s="617" t="str">
        <f>M1127</f>
        <v/>
      </c>
      <c r="E1127" s="617" t="str">
        <f>N1127</f>
        <v/>
      </c>
      <c r="F1127" s="396"/>
      <c r="G1127" s="619" t="str">
        <f ca="1">IF(OR(INDIRECT("'update Helper'!E"&amp;Q1127)="",F1127&lt;&gt;0,F1128&lt;&gt;0),IF(IFERROR((F1127/F1128),"")="","",(F1127/F1128)),INDIRECT("'update Helper'!E"&amp;Q1127)/100)</f>
        <v/>
      </c>
      <c r="H1127" s="621"/>
      <c r="I1127" s="623"/>
      <c r="J1127" s="625"/>
      <c r="K1127" s="201">
        <f>IF(AND(EXACT(C1127,C1125),C1125&lt;&gt;0),K1125+1,0)</f>
        <v>253</v>
      </c>
      <c r="L1127" s="201" t="str">
        <f t="shared" ref="L1127" si="1309">IF(C1127&lt;&gt;"",C1127&amp;"-"&amp;K1127,"")</f>
        <v/>
      </c>
      <c r="M1127" s="201" t="str">
        <f t="array" ref="M1127">IFERROR(IF(INDEX('Disaggregation Records'!$E$155:$E$385,MATCH(RIGHT(L1127,255),RIGHT('Disaggregation Records'!$D$155:$D$385,255),0))="","",INDEX('Disaggregation Records'!$E$155:$E$385,MATCH(RIGHT(L1127,255),RIGHT('Disaggregation Records'!$D$155:$D$385,255),0))),"")</f>
        <v/>
      </c>
      <c r="N1127" s="201" t="str">
        <f t="array" ref="N1127">IFERROR(IF(INDEX('Disaggregation Records'!$F$155:$F$385,MATCH(RIGHT(L1127,255),RIGHT('Disaggregation Records'!$D$155:$D$385,255),0))="","",INDEX('Disaggregation Records'!$F$155:$F$385,MATCH(RIGHT(L1127,255),RIGHT('Disaggregation Records'!$D$155:$D$385,255),0))),"")</f>
        <v/>
      </c>
      <c r="O1127" s="201" t="str">
        <f t="array" ref="O1127">IFERROR(IF(INDEX('Disaggregation Records'!$H$155:$H$385,MATCH(RIGHT(L1127,255),RIGHT('Disaggregation Records'!$D$155:$D$385,255),0))="","",INDEX('Disaggregation Records'!$H$155:$H$385,MATCH(RIGHT(L1127,255),RIGHT('Disaggregation Records'!$D$155:$D$385,255),0))),"")</f>
        <v/>
      </c>
      <c r="P1127" s="253"/>
      <c r="Q1127" s="253">
        <f t="shared" ref="Q1127" si="1310">Q1125+1</f>
        <v>1958</v>
      </c>
    </row>
    <row r="1128" spans="1:17" ht="20.149999999999999" customHeight="1" x14ac:dyDescent="0.35">
      <c r="B1128" s="614"/>
      <c r="C1128" s="616"/>
      <c r="D1128" s="618"/>
      <c r="E1128" s="618"/>
      <c r="F1128" s="307"/>
      <c r="G1128" s="620"/>
      <c r="H1128" s="622"/>
      <c r="I1128" s="624"/>
      <c r="J1128" s="626"/>
      <c r="K1128" s="253"/>
      <c r="L1128" s="201"/>
      <c r="M1128" s="253"/>
      <c r="N1128" s="201"/>
      <c r="O1128" s="201"/>
      <c r="P1128" s="253"/>
      <c r="Q1128" s="253"/>
    </row>
    <row r="1129" spans="1:17" ht="20.149999999999999" customHeight="1" x14ac:dyDescent="0.35">
      <c r="A1129" s="201" t="str">
        <f t="shared" ca="1" si="1253"/>
        <v>a1655000001juJMAAY</v>
      </c>
      <c r="B1129" s="613">
        <v>13</v>
      </c>
      <c r="C1129" s="615" t="str">
        <f>IFERROR(VLOOKUP(B1129,'Coverage Indicators - Section D'!$A$9:$AP$70,42,FALSE),"")</f>
        <v/>
      </c>
      <c r="D1129" s="617" t="str">
        <f>M1129</f>
        <v/>
      </c>
      <c r="E1129" s="617" t="str">
        <f>N1129</f>
        <v/>
      </c>
      <c r="F1129" s="396"/>
      <c r="G1129" s="619" t="str">
        <f ca="1">IF(OR(INDIRECT("'update Helper'!E"&amp;Q1129)="",F1129&lt;&gt;0,F1130&lt;&gt;0),IF(IFERROR((F1129/F1130),"")="","",(F1129/F1130)),INDIRECT("'update Helper'!E"&amp;Q1129)/100)</f>
        <v/>
      </c>
      <c r="H1129" s="621"/>
      <c r="I1129" s="623"/>
      <c r="J1129" s="625"/>
      <c r="K1129" s="201">
        <f>IF(AND(EXACT(C1129,C1127),C1127&lt;&gt;0),K1127+1,0)</f>
        <v>254</v>
      </c>
      <c r="L1129" s="201" t="str">
        <f t="shared" ref="L1129" si="1311">IF(C1129&lt;&gt;"",C1129&amp;"-"&amp;K1129,"")</f>
        <v/>
      </c>
      <c r="M1129" s="201" t="str">
        <f t="array" ref="M1129">IFERROR(IF(INDEX('Disaggregation Records'!$E$155:$E$385,MATCH(RIGHT(L1129,255),RIGHT('Disaggregation Records'!$D$155:$D$385,255),0))="","",INDEX('Disaggregation Records'!$E$155:$E$385,MATCH(RIGHT(L1129,255),RIGHT('Disaggregation Records'!$D$155:$D$385,255),0))),"")</f>
        <v/>
      </c>
      <c r="N1129" s="201" t="str">
        <f t="array" ref="N1129">IFERROR(IF(INDEX('Disaggregation Records'!$F$155:$F$385,MATCH(RIGHT(L1129,255),RIGHT('Disaggregation Records'!$D$155:$D$385,255),0))="","",INDEX('Disaggregation Records'!$F$155:$F$385,MATCH(RIGHT(L1129,255),RIGHT('Disaggregation Records'!$D$155:$D$385,255),0))),"")</f>
        <v/>
      </c>
      <c r="O1129" s="201" t="str">
        <f t="array" ref="O1129">IFERROR(IF(INDEX('Disaggregation Records'!$H$155:$H$385,MATCH(RIGHT(L1129,255),RIGHT('Disaggregation Records'!$D$155:$D$385,255),0))="","",INDEX('Disaggregation Records'!$H$155:$H$385,MATCH(RIGHT(L1129,255),RIGHT('Disaggregation Records'!$D$155:$D$385,255),0))),"")</f>
        <v/>
      </c>
      <c r="P1129" s="253"/>
      <c r="Q1129" s="253">
        <f t="shared" ref="Q1129" si="1312">Q1127+1</f>
        <v>1959</v>
      </c>
    </row>
    <row r="1130" spans="1:17" ht="20.149999999999999" customHeight="1" x14ac:dyDescent="0.35">
      <c r="A1130" s="201"/>
      <c r="B1130" s="614"/>
      <c r="C1130" s="616"/>
      <c r="D1130" s="618"/>
      <c r="E1130" s="618"/>
      <c r="F1130" s="307"/>
      <c r="G1130" s="620"/>
      <c r="H1130" s="622"/>
      <c r="I1130" s="624"/>
      <c r="J1130" s="626"/>
      <c r="K1130" s="253"/>
      <c r="L1130" s="201"/>
      <c r="M1130" s="253"/>
      <c r="N1130" s="201"/>
      <c r="O1130" s="201"/>
      <c r="P1130" s="253"/>
      <c r="Q1130" s="253"/>
    </row>
    <row r="1131" spans="1:17" ht="20.149999999999999" customHeight="1" x14ac:dyDescent="0.35">
      <c r="A1131" s="201" t="str">
        <f t="shared" ca="1" si="1256"/>
        <v>a1655000001juJNAAY</v>
      </c>
      <c r="B1131" s="613">
        <v>13</v>
      </c>
      <c r="C1131" s="615" t="str">
        <f>IFERROR(VLOOKUP(B1131,'Coverage Indicators - Section D'!$A$9:$AP$70,42,FALSE),"")</f>
        <v/>
      </c>
      <c r="D1131" s="617" t="str">
        <f>M1131</f>
        <v/>
      </c>
      <c r="E1131" s="617" t="str">
        <f>N1131</f>
        <v/>
      </c>
      <c r="F1131" s="396"/>
      <c r="G1131" s="619" t="str">
        <f ca="1">IF(OR(INDIRECT("'update Helper'!E"&amp;Q1131)="",F1131&lt;&gt;0,F1132&lt;&gt;0),IF(IFERROR((F1131/F1132),"")="","",(F1131/F1132)),INDIRECT("'update Helper'!E"&amp;Q1131)/100)</f>
        <v/>
      </c>
      <c r="H1131" s="621"/>
      <c r="I1131" s="623"/>
      <c r="J1131" s="625"/>
      <c r="K1131" s="201">
        <f>IF(AND(EXACT(C1131,C1129),C1129&lt;&gt;0),K1129+1,0)</f>
        <v>255</v>
      </c>
      <c r="L1131" s="201" t="str">
        <f t="shared" ref="L1131" si="1313">IF(C1131&lt;&gt;"",C1131&amp;"-"&amp;K1131,"")</f>
        <v/>
      </c>
      <c r="M1131" s="201" t="str">
        <f t="array" ref="M1131">IFERROR(IF(INDEX('Disaggregation Records'!$E$155:$E$385,MATCH(RIGHT(L1131,255),RIGHT('Disaggregation Records'!$D$155:$D$385,255),0))="","",INDEX('Disaggregation Records'!$E$155:$E$385,MATCH(RIGHT(L1131,255),RIGHT('Disaggregation Records'!$D$155:$D$385,255),0))),"")</f>
        <v/>
      </c>
      <c r="N1131" s="201" t="str">
        <f t="array" ref="N1131">IFERROR(IF(INDEX('Disaggregation Records'!$F$155:$F$385,MATCH(RIGHT(L1131,255),RIGHT('Disaggregation Records'!$D$155:$D$385,255),0))="","",INDEX('Disaggregation Records'!$F$155:$F$385,MATCH(RIGHT(L1131,255),RIGHT('Disaggregation Records'!$D$155:$D$385,255),0))),"")</f>
        <v/>
      </c>
      <c r="O1131" s="201" t="str">
        <f t="array" ref="O1131">IFERROR(IF(INDEX('Disaggregation Records'!$H$155:$H$385,MATCH(RIGHT(L1131,255),RIGHT('Disaggregation Records'!$D$155:$D$385,255),0))="","",INDEX('Disaggregation Records'!$H$155:$H$385,MATCH(RIGHT(L1131,255),RIGHT('Disaggregation Records'!$D$155:$D$385,255),0))),"")</f>
        <v/>
      </c>
      <c r="P1131" s="201"/>
      <c r="Q1131" s="253">
        <f t="shared" ref="Q1131" si="1314">Q1129+1</f>
        <v>1960</v>
      </c>
    </row>
    <row r="1132" spans="1:17" ht="20.149999999999999" customHeight="1" x14ac:dyDescent="0.35">
      <c r="B1132" s="614"/>
      <c r="C1132" s="616"/>
      <c r="D1132" s="618"/>
      <c r="E1132" s="618"/>
      <c r="F1132" s="307"/>
      <c r="G1132" s="620"/>
      <c r="H1132" s="622"/>
      <c r="I1132" s="624"/>
      <c r="J1132" s="626"/>
      <c r="K1132" s="201"/>
      <c r="L1132" s="201"/>
      <c r="M1132" s="201"/>
      <c r="N1132" s="201"/>
      <c r="O1132" s="201"/>
      <c r="P1132" s="201"/>
      <c r="Q1132" s="253"/>
    </row>
    <row r="1133" spans="1:17" ht="20.149999999999999" customHeight="1" x14ac:dyDescent="0.35">
      <c r="A1133" s="201" t="str">
        <f t="shared" ca="1" si="1253"/>
        <v>a1655000001juJOAAY</v>
      </c>
      <c r="B1133" s="613">
        <v>13</v>
      </c>
      <c r="C1133" s="615" t="str">
        <f>IFERROR(VLOOKUP(B1133,'Coverage Indicators - Section D'!$A$9:$AP$70,42,FALSE),"")</f>
        <v/>
      </c>
      <c r="D1133" s="617" t="str">
        <f>M1133</f>
        <v/>
      </c>
      <c r="E1133" s="617" t="str">
        <f>N1133</f>
        <v/>
      </c>
      <c r="F1133" s="396"/>
      <c r="G1133" s="619" t="str">
        <f ca="1">IF(OR(INDIRECT("'update Helper'!E"&amp;Q1133)="",F1133&lt;&gt;0,F1134&lt;&gt;0),IF(IFERROR((F1133/F1134),"")="","",(F1133/F1134)),INDIRECT("'update Helper'!E"&amp;Q1133)/100)</f>
        <v/>
      </c>
      <c r="H1133" s="621"/>
      <c r="I1133" s="623"/>
      <c r="J1133" s="625"/>
      <c r="K1133" s="201">
        <f>IF(AND(EXACT(C1133,C1131),C1131&lt;&gt;0),K1131+1,0)</f>
        <v>256</v>
      </c>
      <c r="L1133" s="201" t="str">
        <f t="shared" ref="L1133" si="1315">IF(C1133&lt;&gt;"",C1133&amp;"-"&amp;K1133,"")</f>
        <v/>
      </c>
      <c r="M1133" s="201" t="str">
        <f t="array" ref="M1133">IFERROR(IF(INDEX('Disaggregation Records'!$E$155:$E$385,MATCH(RIGHT(L1133,255),RIGHT('Disaggregation Records'!$D$155:$D$385,255),0))="","",INDEX('Disaggregation Records'!$E$155:$E$385,MATCH(RIGHT(L1133,255),RIGHT('Disaggregation Records'!$D$155:$D$385,255),0))),"")</f>
        <v/>
      </c>
      <c r="N1133" s="201" t="str">
        <f t="array" ref="N1133">IFERROR(IF(INDEX('Disaggregation Records'!$F$155:$F$385,MATCH(RIGHT(L1133,255),RIGHT('Disaggregation Records'!$D$155:$D$385,255),0))="","",INDEX('Disaggregation Records'!$F$155:$F$385,MATCH(RIGHT(L1133,255),RIGHT('Disaggregation Records'!$D$155:$D$385,255),0))),"")</f>
        <v/>
      </c>
      <c r="O1133" s="201" t="str">
        <f t="array" ref="O1133">IFERROR(IF(INDEX('Disaggregation Records'!$H$155:$H$385,MATCH(RIGHT(L1133,255),RIGHT('Disaggregation Records'!$D$155:$D$385,255),0))="","",INDEX('Disaggregation Records'!$H$155:$H$385,MATCH(RIGHT(L1133,255),RIGHT('Disaggregation Records'!$D$155:$D$385,255),0))),"")</f>
        <v/>
      </c>
      <c r="P1133" s="201"/>
      <c r="Q1133" s="253">
        <f t="shared" ref="Q1133" si="1316">Q1131+1</f>
        <v>1961</v>
      </c>
    </row>
    <row r="1134" spans="1:17" ht="20.149999999999999" customHeight="1" x14ac:dyDescent="0.35">
      <c r="A1134" s="201"/>
      <c r="B1134" s="614"/>
      <c r="C1134" s="616"/>
      <c r="D1134" s="618"/>
      <c r="E1134" s="618"/>
      <c r="F1134" s="307"/>
      <c r="G1134" s="620"/>
      <c r="H1134" s="622"/>
      <c r="I1134" s="624"/>
      <c r="J1134" s="626"/>
      <c r="K1134" s="201"/>
      <c r="L1134" s="201"/>
      <c r="M1134" s="201"/>
      <c r="N1134" s="201"/>
      <c r="O1134" s="201"/>
      <c r="P1134" s="201"/>
      <c r="Q1134" s="253"/>
    </row>
    <row r="1135" spans="1:17" ht="20.149999999999999" customHeight="1" x14ac:dyDescent="0.35">
      <c r="A1135" s="201" t="str">
        <f t="shared" ca="1" si="1256"/>
        <v>a1655000001juJPAAY</v>
      </c>
      <c r="B1135" s="613">
        <v>13</v>
      </c>
      <c r="C1135" s="615" t="str">
        <f>IFERROR(VLOOKUP(B1135,'Coverage Indicators - Section D'!$A$9:$AP$70,42,FALSE),"")</f>
        <v/>
      </c>
      <c r="D1135" s="617" t="str">
        <f>M1135</f>
        <v/>
      </c>
      <c r="E1135" s="617" t="str">
        <f>N1135</f>
        <v/>
      </c>
      <c r="F1135" s="396"/>
      <c r="G1135" s="619" t="str">
        <f ca="1">IF(OR(INDIRECT("'update Helper'!E"&amp;Q1135)="",F1135&lt;&gt;0,F1136&lt;&gt;0),IF(IFERROR((F1135/F1136),"")="","",(F1135/F1136)),INDIRECT("'update Helper'!E"&amp;Q1135)/100)</f>
        <v/>
      </c>
      <c r="H1135" s="621"/>
      <c r="I1135" s="623"/>
      <c r="J1135" s="625"/>
      <c r="K1135" s="201">
        <f>IF(AND(EXACT(C1135,C1133),C1133&lt;&gt;0),K1133+1,0)</f>
        <v>257</v>
      </c>
      <c r="L1135" s="201" t="str">
        <f t="shared" ref="L1135" si="1317">IF(C1135&lt;&gt;"",C1135&amp;"-"&amp;K1135,"")</f>
        <v/>
      </c>
      <c r="M1135" s="201" t="str">
        <f t="array" ref="M1135">IFERROR(IF(INDEX('Disaggregation Records'!$E$155:$E$385,MATCH(RIGHT(L1135,255),RIGHT('Disaggregation Records'!$D$155:$D$385,255),0))="","",INDEX('Disaggregation Records'!$E$155:$E$385,MATCH(RIGHT(L1135,255),RIGHT('Disaggregation Records'!$D$155:$D$385,255),0))),"")</f>
        <v/>
      </c>
      <c r="N1135" s="201" t="str">
        <f t="array" ref="N1135">IFERROR(IF(INDEX('Disaggregation Records'!$F$155:$F$385,MATCH(RIGHT(L1135,255),RIGHT('Disaggregation Records'!$D$155:$D$385,255),0))="","",INDEX('Disaggregation Records'!$F$155:$F$385,MATCH(RIGHT(L1135,255),RIGHT('Disaggregation Records'!$D$155:$D$385,255),0))),"")</f>
        <v/>
      </c>
      <c r="O1135" s="201" t="str">
        <f t="array" ref="O1135">IFERROR(IF(INDEX('Disaggregation Records'!$H$155:$H$385,MATCH(RIGHT(L1135,255),RIGHT('Disaggregation Records'!$D$155:$D$385,255),0))="","",INDEX('Disaggregation Records'!$H$155:$H$385,MATCH(RIGHT(L1135,255),RIGHT('Disaggregation Records'!$D$155:$D$385,255),0))),"")</f>
        <v/>
      </c>
      <c r="P1135" s="253"/>
      <c r="Q1135" s="253">
        <f t="shared" ref="Q1135" si="1318">Q1133+1</f>
        <v>1962</v>
      </c>
    </row>
    <row r="1136" spans="1:17" ht="20.149999999999999" customHeight="1" x14ac:dyDescent="0.35">
      <c r="B1136" s="614"/>
      <c r="C1136" s="616"/>
      <c r="D1136" s="618"/>
      <c r="E1136" s="618"/>
      <c r="F1136" s="307"/>
      <c r="G1136" s="620"/>
      <c r="H1136" s="622"/>
      <c r="I1136" s="624"/>
      <c r="J1136" s="626"/>
      <c r="K1136" s="253"/>
      <c r="L1136" s="201"/>
      <c r="M1136" s="253"/>
      <c r="N1136" s="201"/>
      <c r="O1136" s="201"/>
      <c r="P1136" s="253"/>
      <c r="Q1136" s="253"/>
    </row>
    <row r="1137" spans="1:17" ht="20.149999999999999" customHeight="1" x14ac:dyDescent="0.35">
      <c r="A1137" s="201" t="str">
        <f t="shared" ref="A1137:A1197" ca="1" si="1319">INDIRECT("'update Helper'!C"&amp;Q1137)</f>
        <v>a1655000001juJQAAY</v>
      </c>
      <c r="B1137" s="613">
        <v>13</v>
      </c>
      <c r="C1137" s="615" t="str">
        <f>IFERROR(VLOOKUP(B1137,'Coverage Indicators - Section D'!$A$9:$AP$70,42,FALSE),"")</f>
        <v/>
      </c>
      <c r="D1137" s="617" t="str">
        <f>M1137</f>
        <v/>
      </c>
      <c r="E1137" s="617" t="str">
        <f>N1137</f>
        <v/>
      </c>
      <c r="F1137" s="396"/>
      <c r="G1137" s="619" t="str">
        <f ca="1">IF(OR(INDIRECT("'update Helper'!E"&amp;Q1137)="",F1137&lt;&gt;0,F1138&lt;&gt;0),IF(IFERROR((F1137/F1138),"")="","",(F1137/F1138)),INDIRECT("'update Helper'!E"&amp;Q1137)/100)</f>
        <v/>
      </c>
      <c r="H1137" s="621"/>
      <c r="I1137" s="623"/>
      <c r="J1137" s="625"/>
      <c r="K1137" s="201">
        <f>IF(AND(EXACT(C1137,C1135),C1135&lt;&gt;0),K1135+1,0)</f>
        <v>258</v>
      </c>
      <c r="L1137" s="201" t="str">
        <f t="shared" ref="L1137" si="1320">IF(C1137&lt;&gt;"",C1137&amp;"-"&amp;K1137,"")</f>
        <v/>
      </c>
      <c r="M1137" s="201" t="str">
        <f t="array" ref="M1137">IFERROR(IF(INDEX('Disaggregation Records'!$E$155:$E$385,MATCH(RIGHT(L1137,255),RIGHT('Disaggregation Records'!$D$155:$D$385,255),0))="","",INDEX('Disaggregation Records'!$E$155:$E$385,MATCH(RIGHT(L1137,255),RIGHT('Disaggregation Records'!$D$155:$D$385,255),0))),"")</f>
        <v/>
      </c>
      <c r="N1137" s="201" t="str">
        <f t="array" ref="N1137">IFERROR(IF(INDEX('Disaggregation Records'!$F$155:$F$385,MATCH(RIGHT(L1137,255),RIGHT('Disaggregation Records'!$D$155:$D$385,255),0))="","",INDEX('Disaggregation Records'!$F$155:$F$385,MATCH(RIGHT(L1137,255),RIGHT('Disaggregation Records'!$D$155:$D$385,255),0))),"")</f>
        <v/>
      </c>
      <c r="O1137" s="201" t="str">
        <f t="array" ref="O1137">IFERROR(IF(INDEX('Disaggregation Records'!$H$155:$H$385,MATCH(RIGHT(L1137,255),RIGHT('Disaggregation Records'!$D$155:$D$385,255),0))="","",INDEX('Disaggregation Records'!$H$155:$H$385,MATCH(RIGHT(L1137,255),RIGHT('Disaggregation Records'!$D$155:$D$385,255),0))),"")</f>
        <v/>
      </c>
      <c r="P1137" s="253"/>
      <c r="Q1137" s="253">
        <f t="shared" ref="Q1137" si="1321">Q1135+1</f>
        <v>1963</v>
      </c>
    </row>
    <row r="1138" spans="1:17" ht="20.149999999999999" customHeight="1" x14ac:dyDescent="0.35">
      <c r="A1138" s="201"/>
      <c r="B1138" s="614"/>
      <c r="C1138" s="616"/>
      <c r="D1138" s="618"/>
      <c r="E1138" s="618"/>
      <c r="F1138" s="307"/>
      <c r="G1138" s="620"/>
      <c r="H1138" s="622"/>
      <c r="I1138" s="624"/>
      <c r="J1138" s="626"/>
      <c r="K1138" s="253"/>
      <c r="L1138" s="201"/>
      <c r="M1138" s="253"/>
      <c r="N1138" s="201"/>
      <c r="O1138" s="201"/>
      <c r="P1138" s="253"/>
      <c r="Q1138" s="253"/>
    </row>
    <row r="1139" spans="1:17" ht="20.149999999999999" customHeight="1" x14ac:dyDescent="0.35">
      <c r="A1139" s="201" t="str">
        <f t="shared" ref="A1139:A1199" ca="1" si="1322">INDIRECT("'update Helper'!C"&amp;Q1139)</f>
        <v>a1655000001juJRAAY</v>
      </c>
      <c r="B1139" s="613">
        <v>13</v>
      </c>
      <c r="C1139" s="615" t="str">
        <f>IFERROR(VLOOKUP(B1139,'Coverage Indicators - Section D'!$A$9:$AP$70,42,FALSE),"")</f>
        <v/>
      </c>
      <c r="D1139" s="617" t="str">
        <f>M1139</f>
        <v/>
      </c>
      <c r="E1139" s="617" t="str">
        <f>N1139</f>
        <v/>
      </c>
      <c r="F1139" s="396"/>
      <c r="G1139" s="619" t="str">
        <f ca="1">IF(OR(INDIRECT("'update Helper'!E"&amp;Q1139)="",F1139&lt;&gt;0,F1140&lt;&gt;0),IF(IFERROR((F1139/F1140),"")="","",(F1139/F1140)),INDIRECT("'update Helper'!E"&amp;Q1139)/100)</f>
        <v/>
      </c>
      <c r="H1139" s="621"/>
      <c r="I1139" s="623"/>
      <c r="J1139" s="625"/>
      <c r="K1139" s="201">
        <f>IF(AND(EXACT(C1139,C1137),C1137&lt;&gt;0),K1137+1,0)</f>
        <v>259</v>
      </c>
      <c r="L1139" s="201" t="str">
        <f t="shared" ref="L1139" si="1323">IF(C1139&lt;&gt;"",C1139&amp;"-"&amp;K1139,"")</f>
        <v/>
      </c>
      <c r="M1139" s="201" t="str">
        <f t="array" ref="M1139">IFERROR(IF(INDEX('Disaggregation Records'!$E$155:$E$385,MATCH(RIGHT(L1139,255),RIGHT('Disaggregation Records'!$D$155:$D$385,255),0))="","",INDEX('Disaggregation Records'!$E$155:$E$385,MATCH(RIGHT(L1139,255),RIGHT('Disaggregation Records'!$D$155:$D$385,255),0))),"")</f>
        <v/>
      </c>
      <c r="N1139" s="201" t="str">
        <f t="array" ref="N1139">IFERROR(IF(INDEX('Disaggregation Records'!$F$155:$F$385,MATCH(RIGHT(L1139,255),RIGHT('Disaggregation Records'!$D$155:$D$385,255),0))="","",INDEX('Disaggregation Records'!$F$155:$F$385,MATCH(RIGHT(L1139,255),RIGHT('Disaggregation Records'!$D$155:$D$385,255),0))),"")</f>
        <v/>
      </c>
      <c r="O1139" s="201" t="str">
        <f t="array" ref="O1139">IFERROR(IF(INDEX('Disaggregation Records'!$H$155:$H$385,MATCH(RIGHT(L1139,255),RIGHT('Disaggregation Records'!$D$155:$D$385,255),0))="","",INDEX('Disaggregation Records'!$H$155:$H$385,MATCH(RIGHT(L1139,255),RIGHT('Disaggregation Records'!$D$155:$D$385,255),0))),"")</f>
        <v/>
      </c>
      <c r="P1139" s="253"/>
      <c r="Q1139" s="253">
        <f t="shared" ref="Q1139" si="1324">Q1137+1</f>
        <v>1964</v>
      </c>
    </row>
    <row r="1140" spans="1:17" ht="20.149999999999999" customHeight="1" x14ac:dyDescent="0.35">
      <c r="B1140" s="614"/>
      <c r="C1140" s="616"/>
      <c r="D1140" s="618"/>
      <c r="E1140" s="618"/>
      <c r="F1140" s="307"/>
      <c r="G1140" s="620"/>
      <c r="H1140" s="622"/>
      <c r="I1140" s="624"/>
      <c r="J1140" s="626"/>
      <c r="K1140" s="253"/>
      <c r="L1140" s="201"/>
      <c r="M1140" s="253"/>
      <c r="N1140" s="201"/>
      <c r="O1140" s="201"/>
      <c r="P1140" s="253"/>
      <c r="Q1140" s="253"/>
    </row>
    <row r="1141" spans="1:17" ht="20.149999999999999" customHeight="1" x14ac:dyDescent="0.35">
      <c r="A1141" s="201" t="str">
        <f t="shared" ca="1" si="1319"/>
        <v>a1655000001juJSAAY</v>
      </c>
      <c r="B1141" s="613">
        <v>14</v>
      </c>
      <c r="C1141" s="615" t="str">
        <f>IFERROR(VLOOKUP(B1141,'Coverage Indicators - Section D'!$A$9:$AP$70,42,FALSE),"")</f>
        <v/>
      </c>
      <c r="D1141" s="617" t="str">
        <f>M1141</f>
        <v/>
      </c>
      <c r="E1141" s="617" t="str">
        <f>N1141</f>
        <v/>
      </c>
      <c r="F1141" s="396"/>
      <c r="G1141" s="619" t="str">
        <f ca="1">IF(OR(INDIRECT("'update Helper'!E"&amp;Q1141)="",F1141&lt;&gt;0,F1142&lt;&gt;0),IF(IFERROR((F1141/F1142),"")="","",(F1141/F1142)),INDIRECT("'update Helper'!E"&amp;Q1141)/100)</f>
        <v/>
      </c>
      <c r="H1141" s="621"/>
      <c r="I1141" s="623"/>
      <c r="J1141" s="625"/>
      <c r="K1141" s="201">
        <f>IF(AND(EXACT(C1141,C1139),C1139&lt;&gt;0),K1139+1,0)</f>
        <v>260</v>
      </c>
      <c r="L1141" s="201" t="str">
        <f t="shared" ref="L1141" si="1325">IF(C1141&lt;&gt;"",C1141&amp;"-"&amp;K1141,"")</f>
        <v/>
      </c>
      <c r="M1141" s="201" t="str">
        <f t="array" ref="M1141">IFERROR(IF(INDEX('Disaggregation Records'!$E$155:$E$385,MATCH(RIGHT(L1141,255),RIGHT('Disaggregation Records'!$D$155:$D$385,255),0))="","",INDEX('Disaggregation Records'!$E$155:$E$385,MATCH(RIGHT(L1141,255),RIGHT('Disaggregation Records'!$D$155:$D$385,255),0))),"")</f>
        <v/>
      </c>
      <c r="N1141" s="201" t="str">
        <f t="array" ref="N1141">IFERROR(IF(INDEX('Disaggregation Records'!$F$155:$F$385,MATCH(RIGHT(L1141,255),RIGHT('Disaggregation Records'!$D$155:$D$385,255),0))="","",INDEX('Disaggregation Records'!$F$155:$F$385,MATCH(RIGHT(L1141,255),RIGHT('Disaggregation Records'!$D$155:$D$385,255),0))),"")</f>
        <v/>
      </c>
      <c r="O1141" s="201" t="str">
        <f t="array" ref="O1141">IFERROR(IF(INDEX('Disaggregation Records'!$H$155:$H$385,MATCH(RIGHT(L1141,255),RIGHT('Disaggregation Records'!$D$155:$D$385,255),0))="","",INDEX('Disaggregation Records'!$H$155:$H$385,MATCH(RIGHT(L1141,255),RIGHT('Disaggregation Records'!$D$155:$D$385,255),0))),"")</f>
        <v/>
      </c>
      <c r="P1141" s="201"/>
      <c r="Q1141" s="253">
        <f t="shared" ref="Q1141" si="1326">Q1139+1</f>
        <v>1965</v>
      </c>
    </row>
    <row r="1142" spans="1:17" ht="20.149999999999999" customHeight="1" x14ac:dyDescent="0.35">
      <c r="A1142" s="201"/>
      <c r="B1142" s="614"/>
      <c r="C1142" s="616"/>
      <c r="D1142" s="618"/>
      <c r="E1142" s="618"/>
      <c r="F1142" s="307"/>
      <c r="G1142" s="620"/>
      <c r="H1142" s="622"/>
      <c r="I1142" s="624"/>
      <c r="J1142" s="626"/>
      <c r="K1142" s="201"/>
      <c r="L1142" s="201"/>
      <c r="M1142" s="201"/>
      <c r="N1142" s="201"/>
      <c r="O1142" s="201"/>
      <c r="P1142" s="201"/>
      <c r="Q1142" s="253"/>
    </row>
    <row r="1143" spans="1:17" ht="20.149999999999999" customHeight="1" x14ac:dyDescent="0.35">
      <c r="A1143" s="201" t="str">
        <f t="shared" ca="1" si="1322"/>
        <v>a1655000001juJTAAY</v>
      </c>
      <c r="B1143" s="613">
        <v>14</v>
      </c>
      <c r="C1143" s="615" t="str">
        <f>IFERROR(VLOOKUP(B1143,'Coverage Indicators - Section D'!$A$9:$AP$70,42,FALSE),"")</f>
        <v/>
      </c>
      <c r="D1143" s="617" t="str">
        <f>M1143</f>
        <v/>
      </c>
      <c r="E1143" s="617" t="str">
        <f>N1143</f>
        <v/>
      </c>
      <c r="F1143" s="396"/>
      <c r="G1143" s="619" t="str">
        <f ca="1">IF(OR(INDIRECT("'update Helper'!E"&amp;Q1143)="",F1143&lt;&gt;0,F1144&lt;&gt;0),IF(IFERROR((F1143/F1144),"")="","",(F1143/F1144)),INDIRECT("'update Helper'!E"&amp;Q1143)/100)</f>
        <v/>
      </c>
      <c r="H1143" s="621"/>
      <c r="I1143" s="623"/>
      <c r="J1143" s="625"/>
      <c r="K1143" s="201">
        <f>IF(AND(EXACT(C1143,C1141),C1141&lt;&gt;0),K1141+1,0)</f>
        <v>261</v>
      </c>
      <c r="L1143" s="201" t="str">
        <f t="shared" ref="L1143" si="1327">IF(C1143&lt;&gt;"",C1143&amp;"-"&amp;K1143,"")</f>
        <v/>
      </c>
      <c r="M1143" s="201" t="str">
        <f t="array" ref="M1143">IFERROR(IF(INDEX('Disaggregation Records'!$E$155:$E$385,MATCH(RIGHT(L1143,255),RIGHT('Disaggregation Records'!$D$155:$D$385,255),0))="","",INDEX('Disaggregation Records'!$E$155:$E$385,MATCH(RIGHT(L1143,255),RIGHT('Disaggregation Records'!$D$155:$D$385,255),0))),"")</f>
        <v/>
      </c>
      <c r="N1143" s="201" t="str">
        <f t="array" ref="N1143">IFERROR(IF(INDEX('Disaggregation Records'!$F$155:$F$385,MATCH(RIGHT(L1143,255),RIGHT('Disaggregation Records'!$D$155:$D$385,255),0))="","",INDEX('Disaggregation Records'!$F$155:$F$385,MATCH(RIGHT(L1143,255),RIGHT('Disaggregation Records'!$D$155:$D$385,255),0))),"")</f>
        <v/>
      </c>
      <c r="O1143" s="201" t="str">
        <f t="array" ref="O1143">IFERROR(IF(INDEX('Disaggregation Records'!$H$155:$H$385,MATCH(RIGHT(L1143,255),RIGHT('Disaggregation Records'!$D$155:$D$385,255),0))="","",INDEX('Disaggregation Records'!$H$155:$H$385,MATCH(RIGHT(L1143,255),RIGHT('Disaggregation Records'!$D$155:$D$385,255),0))),"")</f>
        <v/>
      </c>
      <c r="P1143" s="201"/>
      <c r="Q1143" s="253">
        <f t="shared" ref="Q1143" si="1328">Q1141+1</f>
        <v>1966</v>
      </c>
    </row>
    <row r="1144" spans="1:17" ht="20.149999999999999" customHeight="1" x14ac:dyDescent="0.35">
      <c r="B1144" s="614"/>
      <c r="C1144" s="616"/>
      <c r="D1144" s="618"/>
      <c r="E1144" s="618"/>
      <c r="F1144" s="307"/>
      <c r="G1144" s="620"/>
      <c r="H1144" s="622"/>
      <c r="I1144" s="624"/>
      <c r="J1144" s="626"/>
      <c r="K1144" s="201"/>
      <c r="L1144" s="201"/>
      <c r="M1144" s="201"/>
      <c r="N1144" s="201"/>
      <c r="O1144" s="201"/>
      <c r="P1144" s="201"/>
      <c r="Q1144" s="253"/>
    </row>
    <row r="1145" spans="1:17" ht="20.149999999999999" customHeight="1" x14ac:dyDescent="0.35">
      <c r="A1145" s="201" t="str">
        <f t="shared" ca="1" si="1319"/>
        <v>a1655000001juJUAAY</v>
      </c>
      <c r="B1145" s="613">
        <v>14</v>
      </c>
      <c r="C1145" s="615" t="str">
        <f>IFERROR(VLOOKUP(B1145,'Coverage Indicators - Section D'!$A$9:$AP$70,42,FALSE),"")</f>
        <v/>
      </c>
      <c r="D1145" s="617" t="str">
        <f>M1145</f>
        <v/>
      </c>
      <c r="E1145" s="617" t="str">
        <f>N1145</f>
        <v/>
      </c>
      <c r="F1145" s="396"/>
      <c r="G1145" s="619" t="str">
        <f ca="1">IF(OR(INDIRECT("'update Helper'!E"&amp;Q1145)="",F1145&lt;&gt;0,F1146&lt;&gt;0),IF(IFERROR((F1145/F1146),"")="","",(F1145/F1146)),INDIRECT("'update Helper'!E"&amp;Q1145)/100)</f>
        <v/>
      </c>
      <c r="H1145" s="621"/>
      <c r="I1145" s="623"/>
      <c r="J1145" s="625"/>
      <c r="K1145" s="201">
        <f>IF(AND(EXACT(C1145,C1143),C1143&lt;&gt;0),K1143+1,0)</f>
        <v>262</v>
      </c>
      <c r="L1145" s="201" t="str">
        <f t="shared" ref="L1145" si="1329">IF(C1145&lt;&gt;"",C1145&amp;"-"&amp;K1145,"")</f>
        <v/>
      </c>
      <c r="M1145" s="201" t="str">
        <f t="array" ref="M1145">IFERROR(IF(INDEX('Disaggregation Records'!$E$155:$E$385,MATCH(RIGHT(L1145,255),RIGHT('Disaggregation Records'!$D$155:$D$385,255),0))="","",INDEX('Disaggregation Records'!$E$155:$E$385,MATCH(RIGHT(L1145,255),RIGHT('Disaggregation Records'!$D$155:$D$385,255),0))),"")</f>
        <v/>
      </c>
      <c r="N1145" s="201" t="str">
        <f t="array" ref="N1145">IFERROR(IF(INDEX('Disaggregation Records'!$F$155:$F$385,MATCH(RIGHT(L1145,255),RIGHT('Disaggregation Records'!$D$155:$D$385,255),0))="","",INDEX('Disaggregation Records'!$F$155:$F$385,MATCH(RIGHT(L1145,255),RIGHT('Disaggregation Records'!$D$155:$D$385,255),0))),"")</f>
        <v/>
      </c>
      <c r="O1145" s="201" t="str">
        <f t="array" ref="O1145">IFERROR(IF(INDEX('Disaggregation Records'!$H$155:$H$385,MATCH(RIGHT(L1145,255),RIGHT('Disaggregation Records'!$D$155:$D$385,255),0))="","",INDEX('Disaggregation Records'!$H$155:$H$385,MATCH(RIGHT(L1145,255),RIGHT('Disaggregation Records'!$D$155:$D$385,255),0))),"")</f>
        <v/>
      </c>
      <c r="P1145" s="253"/>
      <c r="Q1145" s="253">
        <f t="shared" ref="Q1145" si="1330">Q1143+1</f>
        <v>1967</v>
      </c>
    </row>
    <row r="1146" spans="1:17" ht="20.149999999999999" customHeight="1" x14ac:dyDescent="0.35">
      <c r="A1146" s="201"/>
      <c r="B1146" s="614"/>
      <c r="C1146" s="616"/>
      <c r="D1146" s="618"/>
      <c r="E1146" s="618"/>
      <c r="F1146" s="307"/>
      <c r="G1146" s="620"/>
      <c r="H1146" s="622"/>
      <c r="I1146" s="624"/>
      <c r="J1146" s="626"/>
      <c r="K1146" s="253"/>
      <c r="L1146" s="201"/>
      <c r="M1146" s="253"/>
      <c r="N1146" s="201"/>
      <c r="O1146" s="201"/>
      <c r="P1146" s="253"/>
      <c r="Q1146" s="253"/>
    </row>
    <row r="1147" spans="1:17" ht="20.149999999999999" customHeight="1" x14ac:dyDescent="0.35">
      <c r="A1147" s="201" t="str">
        <f t="shared" ca="1" si="1322"/>
        <v>a1655000001juJVAAY</v>
      </c>
      <c r="B1147" s="613">
        <v>14</v>
      </c>
      <c r="C1147" s="615" t="str">
        <f>IFERROR(VLOOKUP(B1147,'Coverage Indicators - Section D'!$A$9:$AP$70,42,FALSE),"")</f>
        <v/>
      </c>
      <c r="D1147" s="617" t="str">
        <f>M1147</f>
        <v/>
      </c>
      <c r="E1147" s="617" t="str">
        <f>N1147</f>
        <v/>
      </c>
      <c r="F1147" s="396"/>
      <c r="G1147" s="619" t="str">
        <f ca="1">IF(OR(INDIRECT("'update Helper'!E"&amp;Q1147)="",F1147&lt;&gt;0,F1148&lt;&gt;0),IF(IFERROR((F1147/F1148),"")="","",(F1147/F1148)),INDIRECT("'update Helper'!E"&amp;Q1147)/100)</f>
        <v/>
      </c>
      <c r="H1147" s="621"/>
      <c r="I1147" s="623"/>
      <c r="J1147" s="625"/>
      <c r="K1147" s="201">
        <f>IF(AND(EXACT(C1147,C1145),C1145&lt;&gt;0),K1145+1,0)</f>
        <v>263</v>
      </c>
      <c r="L1147" s="201" t="str">
        <f t="shared" ref="L1147" si="1331">IF(C1147&lt;&gt;"",C1147&amp;"-"&amp;K1147,"")</f>
        <v/>
      </c>
      <c r="M1147" s="201" t="str">
        <f t="array" ref="M1147">IFERROR(IF(INDEX('Disaggregation Records'!$E$155:$E$385,MATCH(RIGHT(L1147,255),RIGHT('Disaggregation Records'!$D$155:$D$385,255),0))="","",INDEX('Disaggregation Records'!$E$155:$E$385,MATCH(RIGHT(L1147,255),RIGHT('Disaggregation Records'!$D$155:$D$385,255),0))),"")</f>
        <v/>
      </c>
      <c r="N1147" s="201" t="str">
        <f t="array" ref="N1147">IFERROR(IF(INDEX('Disaggregation Records'!$F$155:$F$385,MATCH(RIGHT(L1147,255),RIGHT('Disaggregation Records'!$D$155:$D$385,255),0))="","",INDEX('Disaggregation Records'!$F$155:$F$385,MATCH(RIGHT(L1147,255),RIGHT('Disaggregation Records'!$D$155:$D$385,255),0))),"")</f>
        <v/>
      </c>
      <c r="O1147" s="201" t="str">
        <f t="array" ref="O1147">IFERROR(IF(INDEX('Disaggregation Records'!$H$155:$H$385,MATCH(RIGHT(L1147,255),RIGHT('Disaggregation Records'!$D$155:$D$385,255),0))="","",INDEX('Disaggregation Records'!$H$155:$H$385,MATCH(RIGHT(L1147,255),RIGHT('Disaggregation Records'!$D$155:$D$385,255),0))),"")</f>
        <v/>
      </c>
      <c r="P1147" s="253"/>
      <c r="Q1147" s="253">
        <f t="shared" ref="Q1147" si="1332">Q1145+1</f>
        <v>1968</v>
      </c>
    </row>
    <row r="1148" spans="1:17" ht="20.149999999999999" customHeight="1" x14ac:dyDescent="0.35">
      <c r="B1148" s="614"/>
      <c r="C1148" s="616"/>
      <c r="D1148" s="618"/>
      <c r="E1148" s="618"/>
      <c r="F1148" s="307"/>
      <c r="G1148" s="620"/>
      <c r="H1148" s="622"/>
      <c r="I1148" s="624"/>
      <c r="J1148" s="626"/>
      <c r="K1148" s="253"/>
      <c r="L1148" s="201"/>
      <c r="M1148" s="253"/>
      <c r="N1148" s="201"/>
      <c r="O1148" s="201"/>
      <c r="P1148" s="253"/>
      <c r="Q1148" s="253"/>
    </row>
    <row r="1149" spans="1:17" ht="20.149999999999999" customHeight="1" x14ac:dyDescent="0.35">
      <c r="A1149" s="201" t="str">
        <f t="shared" ca="1" si="1319"/>
        <v>a1655000001juJWAAY</v>
      </c>
      <c r="B1149" s="613">
        <v>14</v>
      </c>
      <c r="C1149" s="615" t="str">
        <f>IFERROR(VLOOKUP(B1149,'Coverage Indicators - Section D'!$A$9:$AP$70,42,FALSE),"")</f>
        <v/>
      </c>
      <c r="D1149" s="617" t="str">
        <f>M1149</f>
        <v/>
      </c>
      <c r="E1149" s="617" t="str">
        <f>N1149</f>
        <v/>
      </c>
      <c r="F1149" s="396"/>
      <c r="G1149" s="619" t="str">
        <f ca="1">IF(OR(INDIRECT("'update Helper'!E"&amp;Q1149)="",F1149&lt;&gt;0,F1150&lt;&gt;0),IF(IFERROR((F1149/F1150),"")="","",(F1149/F1150)),INDIRECT("'update Helper'!E"&amp;Q1149)/100)</f>
        <v/>
      </c>
      <c r="H1149" s="621"/>
      <c r="I1149" s="623"/>
      <c r="J1149" s="625"/>
      <c r="K1149" s="201">
        <f>IF(AND(EXACT(C1149,C1147),C1147&lt;&gt;0),K1147+1,0)</f>
        <v>264</v>
      </c>
      <c r="L1149" s="201" t="str">
        <f t="shared" ref="L1149" si="1333">IF(C1149&lt;&gt;"",C1149&amp;"-"&amp;K1149,"")</f>
        <v/>
      </c>
      <c r="M1149" s="201" t="str">
        <f t="array" ref="M1149">IFERROR(IF(INDEX('Disaggregation Records'!$E$155:$E$385,MATCH(RIGHT(L1149,255),RIGHT('Disaggregation Records'!$D$155:$D$385,255),0))="","",INDEX('Disaggregation Records'!$E$155:$E$385,MATCH(RIGHT(L1149,255),RIGHT('Disaggregation Records'!$D$155:$D$385,255),0))),"")</f>
        <v/>
      </c>
      <c r="N1149" s="201" t="str">
        <f t="array" ref="N1149">IFERROR(IF(INDEX('Disaggregation Records'!$F$155:$F$385,MATCH(RIGHT(L1149,255),RIGHT('Disaggregation Records'!$D$155:$D$385,255),0))="","",INDEX('Disaggregation Records'!$F$155:$F$385,MATCH(RIGHT(L1149,255),RIGHT('Disaggregation Records'!$D$155:$D$385,255),0))),"")</f>
        <v/>
      </c>
      <c r="O1149" s="201" t="str">
        <f t="array" ref="O1149">IFERROR(IF(INDEX('Disaggregation Records'!$H$155:$H$385,MATCH(RIGHT(L1149,255),RIGHT('Disaggregation Records'!$D$155:$D$385,255),0))="","",INDEX('Disaggregation Records'!$H$155:$H$385,MATCH(RIGHT(L1149,255),RIGHT('Disaggregation Records'!$D$155:$D$385,255),0))),"")</f>
        <v/>
      </c>
      <c r="P1149" s="253"/>
      <c r="Q1149" s="253">
        <f t="shared" ref="Q1149" si="1334">Q1147+1</f>
        <v>1969</v>
      </c>
    </row>
    <row r="1150" spans="1:17" ht="20.149999999999999" customHeight="1" x14ac:dyDescent="0.35">
      <c r="A1150" s="201"/>
      <c r="B1150" s="614"/>
      <c r="C1150" s="616"/>
      <c r="D1150" s="618"/>
      <c r="E1150" s="618"/>
      <c r="F1150" s="307"/>
      <c r="G1150" s="620"/>
      <c r="H1150" s="622"/>
      <c r="I1150" s="624"/>
      <c r="J1150" s="626"/>
      <c r="K1150" s="253"/>
      <c r="L1150" s="201"/>
      <c r="M1150" s="253"/>
      <c r="N1150" s="201"/>
      <c r="O1150" s="201"/>
      <c r="P1150" s="253"/>
      <c r="Q1150" s="253"/>
    </row>
    <row r="1151" spans="1:17" ht="20.149999999999999" customHeight="1" x14ac:dyDescent="0.35">
      <c r="A1151" s="201" t="str">
        <f t="shared" ca="1" si="1322"/>
        <v>a1655000001juJXAAY</v>
      </c>
      <c r="B1151" s="613">
        <v>14</v>
      </c>
      <c r="C1151" s="615" t="str">
        <f>IFERROR(VLOOKUP(B1151,'Coverage Indicators - Section D'!$A$9:$AP$70,42,FALSE),"")</f>
        <v/>
      </c>
      <c r="D1151" s="617" t="str">
        <f>M1151</f>
        <v/>
      </c>
      <c r="E1151" s="617" t="str">
        <f>N1151</f>
        <v/>
      </c>
      <c r="F1151" s="396"/>
      <c r="G1151" s="619" t="str">
        <f ca="1">IF(OR(INDIRECT("'update Helper'!E"&amp;Q1151)="",F1151&lt;&gt;0,F1152&lt;&gt;0),IF(IFERROR((F1151/F1152),"")="","",(F1151/F1152)),INDIRECT("'update Helper'!E"&amp;Q1151)/100)</f>
        <v/>
      </c>
      <c r="H1151" s="621"/>
      <c r="I1151" s="623"/>
      <c r="J1151" s="625"/>
      <c r="K1151" s="201">
        <f>IF(AND(EXACT(C1151,C1149),C1149&lt;&gt;0),K1149+1,0)</f>
        <v>265</v>
      </c>
      <c r="L1151" s="201" t="str">
        <f t="shared" ref="L1151" si="1335">IF(C1151&lt;&gt;"",C1151&amp;"-"&amp;K1151,"")</f>
        <v/>
      </c>
      <c r="M1151" s="201" t="str">
        <f t="array" ref="M1151">IFERROR(IF(INDEX('Disaggregation Records'!$E$155:$E$385,MATCH(RIGHT(L1151,255),RIGHT('Disaggregation Records'!$D$155:$D$385,255),0))="","",INDEX('Disaggregation Records'!$E$155:$E$385,MATCH(RIGHT(L1151,255),RIGHT('Disaggregation Records'!$D$155:$D$385,255),0))),"")</f>
        <v/>
      </c>
      <c r="N1151" s="201" t="str">
        <f t="array" ref="N1151">IFERROR(IF(INDEX('Disaggregation Records'!$F$155:$F$385,MATCH(RIGHT(L1151,255),RIGHT('Disaggregation Records'!$D$155:$D$385,255),0))="","",INDEX('Disaggregation Records'!$F$155:$F$385,MATCH(RIGHT(L1151,255),RIGHT('Disaggregation Records'!$D$155:$D$385,255),0))),"")</f>
        <v/>
      </c>
      <c r="O1151" s="201" t="str">
        <f t="array" ref="O1151">IFERROR(IF(INDEX('Disaggregation Records'!$H$155:$H$385,MATCH(RIGHT(L1151,255),RIGHT('Disaggregation Records'!$D$155:$D$385,255),0))="","",INDEX('Disaggregation Records'!$H$155:$H$385,MATCH(RIGHT(L1151,255),RIGHT('Disaggregation Records'!$D$155:$D$385,255),0))),"")</f>
        <v/>
      </c>
      <c r="P1151" s="201"/>
      <c r="Q1151" s="253">
        <f t="shared" ref="Q1151" si="1336">Q1149+1</f>
        <v>1970</v>
      </c>
    </row>
    <row r="1152" spans="1:17" ht="20.149999999999999" customHeight="1" x14ac:dyDescent="0.35">
      <c r="B1152" s="614"/>
      <c r="C1152" s="616"/>
      <c r="D1152" s="618"/>
      <c r="E1152" s="618"/>
      <c r="F1152" s="307"/>
      <c r="G1152" s="620"/>
      <c r="H1152" s="622"/>
      <c r="I1152" s="624"/>
      <c r="J1152" s="626"/>
      <c r="K1152" s="201"/>
      <c r="L1152" s="201"/>
      <c r="M1152" s="201"/>
      <c r="N1152" s="201"/>
      <c r="O1152" s="201"/>
      <c r="P1152" s="201"/>
      <c r="Q1152" s="253"/>
    </row>
    <row r="1153" spans="1:17" ht="20.149999999999999" customHeight="1" x14ac:dyDescent="0.35">
      <c r="A1153" s="201" t="str">
        <f t="shared" ca="1" si="1319"/>
        <v>a1655000001juJYAAY</v>
      </c>
      <c r="B1153" s="613">
        <v>14</v>
      </c>
      <c r="C1153" s="615" t="str">
        <f>IFERROR(VLOOKUP(B1153,'Coverage Indicators - Section D'!$A$9:$AP$70,42,FALSE),"")</f>
        <v/>
      </c>
      <c r="D1153" s="617" t="str">
        <f>M1153</f>
        <v/>
      </c>
      <c r="E1153" s="617" t="str">
        <f>N1153</f>
        <v/>
      </c>
      <c r="F1153" s="396"/>
      <c r="G1153" s="619" t="str">
        <f ca="1">IF(OR(INDIRECT("'update Helper'!E"&amp;Q1153)="",F1153&lt;&gt;0,F1154&lt;&gt;0),IF(IFERROR((F1153/F1154),"")="","",(F1153/F1154)),INDIRECT("'update Helper'!E"&amp;Q1153)/100)</f>
        <v/>
      </c>
      <c r="H1153" s="621"/>
      <c r="I1153" s="623"/>
      <c r="J1153" s="625"/>
      <c r="K1153" s="201">
        <f>IF(AND(EXACT(C1153,C1151),C1151&lt;&gt;0),K1151+1,0)</f>
        <v>266</v>
      </c>
      <c r="L1153" s="201" t="str">
        <f t="shared" ref="L1153" si="1337">IF(C1153&lt;&gt;"",C1153&amp;"-"&amp;K1153,"")</f>
        <v/>
      </c>
      <c r="M1153" s="201" t="str">
        <f t="array" ref="M1153">IFERROR(IF(INDEX('Disaggregation Records'!$E$155:$E$385,MATCH(RIGHT(L1153,255),RIGHT('Disaggregation Records'!$D$155:$D$385,255),0))="","",INDEX('Disaggregation Records'!$E$155:$E$385,MATCH(RIGHT(L1153,255),RIGHT('Disaggregation Records'!$D$155:$D$385,255),0))),"")</f>
        <v/>
      </c>
      <c r="N1153" s="201" t="str">
        <f t="array" ref="N1153">IFERROR(IF(INDEX('Disaggregation Records'!$F$155:$F$385,MATCH(RIGHT(L1153,255),RIGHT('Disaggregation Records'!$D$155:$D$385,255),0))="","",INDEX('Disaggregation Records'!$F$155:$F$385,MATCH(RIGHT(L1153,255),RIGHT('Disaggregation Records'!$D$155:$D$385,255),0))),"")</f>
        <v/>
      </c>
      <c r="O1153" s="201" t="str">
        <f t="array" ref="O1153">IFERROR(IF(INDEX('Disaggregation Records'!$H$155:$H$385,MATCH(RIGHT(L1153,255),RIGHT('Disaggregation Records'!$D$155:$D$385,255),0))="","",INDEX('Disaggregation Records'!$H$155:$H$385,MATCH(RIGHT(L1153,255),RIGHT('Disaggregation Records'!$D$155:$D$385,255),0))),"")</f>
        <v/>
      </c>
      <c r="P1153" s="201"/>
      <c r="Q1153" s="253">
        <f t="shared" ref="Q1153" si="1338">Q1151+1</f>
        <v>1971</v>
      </c>
    </row>
    <row r="1154" spans="1:17" ht="20.149999999999999" customHeight="1" x14ac:dyDescent="0.35">
      <c r="A1154" s="201"/>
      <c r="B1154" s="614"/>
      <c r="C1154" s="616"/>
      <c r="D1154" s="618"/>
      <c r="E1154" s="618"/>
      <c r="F1154" s="307"/>
      <c r="G1154" s="620"/>
      <c r="H1154" s="622"/>
      <c r="I1154" s="624"/>
      <c r="J1154" s="626"/>
      <c r="K1154" s="201"/>
      <c r="L1154" s="201"/>
      <c r="M1154" s="201"/>
      <c r="N1154" s="201"/>
      <c r="O1154" s="201"/>
      <c r="P1154" s="201"/>
      <c r="Q1154" s="253"/>
    </row>
    <row r="1155" spans="1:17" ht="20.149999999999999" customHeight="1" x14ac:dyDescent="0.35">
      <c r="A1155" s="201" t="str">
        <f t="shared" ca="1" si="1322"/>
        <v>a1655000001juJZAAY</v>
      </c>
      <c r="B1155" s="613">
        <v>14</v>
      </c>
      <c r="C1155" s="615" t="str">
        <f>IFERROR(VLOOKUP(B1155,'Coverage Indicators - Section D'!$A$9:$AP$70,42,FALSE),"")</f>
        <v/>
      </c>
      <c r="D1155" s="617" t="str">
        <f>M1155</f>
        <v/>
      </c>
      <c r="E1155" s="617" t="str">
        <f>N1155</f>
        <v/>
      </c>
      <c r="F1155" s="396"/>
      <c r="G1155" s="619" t="str">
        <f ca="1">IF(OR(INDIRECT("'update Helper'!E"&amp;Q1155)="",F1155&lt;&gt;0,F1156&lt;&gt;0),IF(IFERROR((F1155/F1156),"")="","",(F1155/F1156)),INDIRECT("'update Helper'!E"&amp;Q1155)/100)</f>
        <v/>
      </c>
      <c r="H1155" s="621"/>
      <c r="I1155" s="623"/>
      <c r="J1155" s="625"/>
      <c r="K1155" s="201">
        <f>IF(AND(EXACT(C1155,C1153),C1153&lt;&gt;0),K1153+1,0)</f>
        <v>267</v>
      </c>
      <c r="L1155" s="201" t="str">
        <f t="shared" ref="L1155" si="1339">IF(C1155&lt;&gt;"",C1155&amp;"-"&amp;K1155,"")</f>
        <v/>
      </c>
      <c r="M1155" s="201" t="str">
        <f t="array" ref="M1155">IFERROR(IF(INDEX('Disaggregation Records'!$E$155:$E$385,MATCH(RIGHT(L1155,255),RIGHT('Disaggregation Records'!$D$155:$D$385,255),0))="","",INDEX('Disaggregation Records'!$E$155:$E$385,MATCH(RIGHT(L1155,255),RIGHT('Disaggregation Records'!$D$155:$D$385,255),0))),"")</f>
        <v/>
      </c>
      <c r="N1155" s="201" t="str">
        <f t="array" ref="N1155">IFERROR(IF(INDEX('Disaggregation Records'!$F$155:$F$385,MATCH(RIGHT(L1155,255),RIGHT('Disaggregation Records'!$D$155:$D$385,255),0))="","",INDEX('Disaggregation Records'!$F$155:$F$385,MATCH(RIGHT(L1155,255),RIGHT('Disaggregation Records'!$D$155:$D$385,255),0))),"")</f>
        <v/>
      </c>
      <c r="O1155" s="201" t="str">
        <f t="array" ref="O1155">IFERROR(IF(INDEX('Disaggregation Records'!$H$155:$H$385,MATCH(RIGHT(L1155,255),RIGHT('Disaggregation Records'!$D$155:$D$385,255),0))="","",INDEX('Disaggregation Records'!$H$155:$H$385,MATCH(RIGHT(L1155,255),RIGHT('Disaggregation Records'!$D$155:$D$385,255),0))),"")</f>
        <v/>
      </c>
      <c r="P1155" s="253"/>
      <c r="Q1155" s="253">
        <f t="shared" ref="Q1155" si="1340">Q1153+1</f>
        <v>1972</v>
      </c>
    </row>
    <row r="1156" spans="1:17" ht="20.149999999999999" customHeight="1" x14ac:dyDescent="0.35">
      <c r="B1156" s="614"/>
      <c r="C1156" s="616"/>
      <c r="D1156" s="618"/>
      <c r="E1156" s="618"/>
      <c r="F1156" s="307"/>
      <c r="G1156" s="620"/>
      <c r="H1156" s="622"/>
      <c r="I1156" s="624"/>
      <c r="J1156" s="626"/>
      <c r="K1156" s="253"/>
      <c r="L1156" s="201"/>
      <c r="M1156" s="253"/>
      <c r="N1156" s="201"/>
      <c r="O1156" s="201"/>
      <c r="P1156" s="253"/>
      <c r="Q1156" s="253"/>
    </row>
    <row r="1157" spans="1:17" ht="20.149999999999999" customHeight="1" x14ac:dyDescent="0.35">
      <c r="A1157" s="201" t="str">
        <f t="shared" ca="1" si="1319"/>
        <v>a1655000001juJaAAI</v>
      </c>
      <c r="B1157" s="613">
        <v>14</v>
      </c>
      <c r="C1157" s="615" t="str">
        <f>IFERROR(VLOOKUP(B1157,'Coverage Indicators - Section D'!$A$9:$AP$70,42,FALSE),"")</f>
        <v/>
      </c>
      <c r="D1157" s="617" t="str">
        <f>M1157</f>
        <v/>
      </c>
      <c r="E1157" s="617" t="str">
        <f>N1157</f>
        <v/>
      </c>
      <c r="F1157" s="396"/>
      <c r="G1157" s="619" t="str">
        <f ca="1">IF(OR(INDIRECT("'update Helper'!E"&amp;Q1157)="",F1157&lt;&gt;0,F1158&lt;&gt;0),IF(IFERROR((F1157/F1158),"")="","",(F1157/F1158)),INDIRECT("'update Helper'!E"&amp;Q1157)/100)</f>
        <v/>
      </c>
      <c r="H1157" s="621"/>
      <c r="I1157" s="623"/>
      <c r="J1157" s="625"/>
      <c r="K1157" s="201">
        <f>IF(AND(EXACT(C1157,C1155),C1155&lt;&gt;0),K1155+1,0)</f>
        <v>268</v>
      </c>
      <c r="L1157" s="201" t="str">
        <f t="shared" ref="L1157" si="1341">IF(C1157&lt;&gt;"",C1157&amp;"-"&amp;K1157,"")</f>
        <v/>
      </c>
      <c r="M1157" s="201" t="str">
        <f t="array" ref="M1157">IFERROR(IF(INDEX('Disaggregation Records'!$E$155:$E$385,MATCH(RIGHT(L1157,255),RIGHT('Disaggregation Records'!$D$155:$D$385,255),0))="","",INDEX('Disaggregation Records'!$E$155:$E$385,MATCH(RIGHT(L1157,255),RIGHT('Disaggregation Records'!$D$155:$D$385,255),0))),"")</f>
        <v/>
      </c>
      <c r="N1157" s="201" t="str">
        <f t="array" ref="N1157">IFERROR(IF(INDEX('Disaggregation Records'!$F$155:$F$385,MATCH(RIGHT(L1157,255),RIGHT('Disaggregation Records'!$D$155:$D$385,255),0))="","",INDEX('Disaggregation Records'!$F$155:$F$385,MATCH(RIGHT(L1157,255),RIGHT('Disaggregation Records'!$D$155:$D$385,255),0))),"")</f>
        <v/>
      </c>
      <c r="O1157" s="201" t="str">
        <f t="array" ref="O1157">IFERROR(IF(INDEX('Disaggregation Records'!$H$155:$H$385,MATCH(RIGHT(L1157,255),RIGHT('Disaggregation Records'!$D$155:$D$385,255),0))="","",INDEX('Disaggregation Records'!$H$155:$H$385,MATCH(RIGHT(L1157,255),RIGHT('Disaggregation Records'!$D$155:$D$385,255),0))),"")</f>
        <v/>
      </c>
      <c r="P1157" s="253"/>
      <c r="Q1157" s="253">
        <f t="shared" ref="Q1157" si="1342">Q1155+1</f>
        <v>1973</v>
      </c>
    </row>
    <row r="1158" spans="1:17" ht="20.149999999999999" customHeight="1" x14ac:dyDescent="0.35">
      <c r="A1158" s="201"/>
      <c r="B1158" s="614"/>
      <c r="C1158" s="616"/>
      <c r="D1158" s="618"/>
      <c r="E1158" s="618"/>
      <c r="F1158" s="307"/>
      <c r="G1158" s="620"/>
      <c r="H1158" s="622"/>
      <c r="I1158" s="624"/>
      <c r="J1158" s="626"/>
      <c r="K1158" s="253"/>
      <c r="L1158" s="201"/>
      <c r="M1158" s="253"/>
      <c r="N1158" s="201"/>
      <c r="O1158" s="201"/>
      <c r="P1158" s="253"/>
      <c r="Q1158" s="253"/>
    </row>
    <row r="1159" spans="1:17" ht="20.149999999999999" customHeight="1" x14ac:dyDescent="0.35">
      <c r="A1159" s="201" t="str">
        <f t="shared" ca="1" si="1322"/>
        <v>a1655000001juJbAAI</v>
      </c>
      <c r="B1159" s="613">
        <v>14</v>
      </c>
      <c r="C1159" s="615" t="str">
        <f>IFERROR(VLOOKUP(B1159,'Coverage Indicators - Section D'!$A$9:$AP$70,42,FALSE),"")</f>
        <v/>
      </c>
      <c r="D1159" s="617" t="str">
        <f>M1159</f>
        <v/>
      </c>
      <c r="E1159" s="617" t="str">
        <f>N1159</f>
        <v/>
      </c>
      <c r="F1159" s="396"/>
      <c r="G1159" s="619" t="str">
        <f ca="1">IF(OR(INDIRECT("'update Helper'!E"&amp;Q1159)="",F1159&lt;&gt;0,F1160&lt;&gt;0),IF(IFERROR((F1159/F1160),"")="","",(F1159/F1160)),INDIRECT("'update Helper'!E"&amp;Q1159)/100)</f>
        <v/>
      </c>
      <c r="H1159" s="621"/>
      <c r="I1159" s="623"/>
      <c r="J1159" s="625"/>
      <c r="K1159" s="201">
        <f>IF(AND(EXACT(C1159,C1157),C1157&lt;&gt;0),K1157+1,0)</f>
        <v>269</v>
      </c>
      <c r="L1159" s="201" t="str">
        <f t="shared" ref="L1159" si="1343">IF(C1159&lt;&gt;"",C1159&amp;"-"&amp;K1159,"")</f>
        <v/>
      </c>
      <c r="M1159" s="201" t="str">
        <f t="array" ref="M1159">IFERROR(IF(INDEX('Disaggregation Records'!$E$155:$E$385,MATCH(RIGHT(L1159,255),RIGHT('Disaggregation Records'!$D$155:$D$385,255),0))="","",INDEX('Disaggregation Records'!$E$155:$E$385,MATCH(RIGHT(L1159,255),RIGHT('Disaggregation Records'!$D$155:$D$385,255),0))),"")</f>
        <v/>
      </c>
      <c r="N1159" s="201" t="str">
        <f t="array" ref="N1159">IFERROR(IF(INDEX('Disaggregation Records'!$F$155:$F$385,MATCH(RIGHT(L1159,255),RIGHT('Disaggregation Records'!$D$155:$D$385,255),0))="","",INDEX('Disaggregation Records'!$F$155:$F$385,MATCH(RIGHT(L1159,255),RIGHT('Disaggregation Records'!$D$155:$D$385,255),0))),"")</f>
        <v/>
      </c>
      <c r="O1159" s="201" t="str">
        <f t="array" ref="O1159">IFERROR(IF(INDEX('Disaggregation Records'!$H$155:$H$385,MATCH(RIGHT(L1159,255),RIGHT('Disaggregation Records'!$D$155:$D$385,255),0))="","",INDEX('Disaggregation Records'!$H$155:$H$385,MATCH(RIGHT(L1159,255),RIGHT('Disaggregation Records'!$D$155:$D$385,255),0))),"")</f>
        <v/>
      </c>
      <c r="P1159" s="253"/>
      <c r="Q1159" s="253">
        <f t="shared" ref="Q1159" si="1344">Q1157+1</f>
        <v>1974</v>
      </c>
    </row>
    <row r="1160" spans="1:17" ht="20.149999999999999" customHeight="1" x14ac:dyDescent="0.35">
      <c r="B1160" s="614"/>
      <c r="C1160" s="616"/>
      <c r="D1160" s="618"/>
      <c r="E1160" s="618"/>
      <c r="F1160" s="307"/>
      <c r="G1160" s="620"/>
      <c r="H1160" s="622"/>
      <c r="I1160" s="624"/>
      <c r="J1160" s="626"/>
      <c r="K1160" s="253"/>
      <c r="L1160" s="201"/>
      <c r="M1160" s="253"/>
      <c r="N1160" s="201"/>
      <c r="O1160" s="201"/>
      <c r="P1160" s="253"/>
      <c r="Q1160" s="253"/>
    </row>
    <row r="1161" spans="1:17" ht="20.149999999999999" customHeight="1" x14ac:dyDescent="0.35">
      <c r="A1161" s="201" t="str">
        <f t="shared" ca="1" si="1319"/>
        <v>a1655000001juJcAAI</v>
      </c>
      <c r="B1161" s="613">
        <v>14</v>
      </c>
      <c r="C1161" s="615" t="str">
        <f>IFERROR(VLOOKUP(B1161,'Coverage Indicators - Section D'!$A$9:$AP$70,42,FALSE),"")</f>
        <v/>
      </c>
      <c r="D1161" s="617" t="str">
        <f>M1161</f>
        <v/>
      </c>
      <c r="E1161" s="617" t="str">
        <f>N1161</f>
        <v/>
      </c>
      <c r="F1161" s="396"/>
      <c r="G1161" s="619" t="str">
        <f ca="1">IF(OR(INDIRECT("'update Helper'!E"&amp;Q1161)="",F1161&lt;&gt;0,F1162&lt;&gt;0),IF(IFERROR((F1161/F1162),"")="","",(F1161/F1162)),INDIRECT("'update Helper'!E"&amp;Q1161)/100)</f>
        <v/>
      </c>
      <c r="H1161" s="621"/>
      <c r="I1161" s="623"/>
      <c r="J1161" s="625"/>
      <c r="K1161" s="201">
        <f>IF(AND(EXACT(C1161,C1159),C1159&lt;&gt;0),K1159+1,0)</f>
        <v>270</v>
      </c>
      <c r="L1161" s="201" t="str">
        <f t="shared" ref="L1161" si="1345">IF(C1161&lt;&gt;"",C1161&amp;"-"&amp;K1161,"")</f>
        <v/>
      </c>
      <c r="M1161" s="201" t="str">
        <f t="array" ref="M1161">IFERROR(IF(INDEX('Disaggregation Records'!$E$155:$E$385,MATCH(RIGHT(L1161,255),RIGHT('Disaggregation Records'!$D$155:$D$385,255),0))="","",INDEX('Disaggregation Records'!$E$155:$E$385,MATCH(RIGHT(L1161,255),RIGHT('Disaggregation Records'!$D$155:$D$385,255),0))),"")</f>
        <v/>
      </c>
      <c r="N1161" s="201" t="str">
        <f t="array" ref="N1161">IFERROR(IF(INDEX('Disaggregation Records'!$F$155:$F$385,MATCH(RIGHT(L1161,255),RIGHT('Disaggregation Records'!$D$155:$D$385,255),0))="","",INDEX('Disaggregation Records'!$F$155:$F$385,MATCH(RIGHT(L1161,255),RIGHT('Disaggregation Records'!$D$155:$D$385,255),0))),"")</f>
        <v/>
      </c>
      <c r="O1161" s="201" t="str">
        <f t="array" ref="O1161">IFERROR(IF(INDEX('Disaggregation Records'!$H$155:$H$385,MATCH(RIGHT(L1161,255),RIGHT('Disaggregation Records'!$D$155:$D$385,255),0))="","",INDEX('Disaggregation Records'!$H$155:$H$385,MATCH(RIGHT(L1161,255),RIGHT('Disaggregation Records'!$D$155:$D$385,255),0))),"")</f>
        <v/>
      </c>
      <c r="P1161" s="201"/>
      <c r="Q1161" s="253">
        <f t="shared" ref="Q1161" si="1346">Q1159+1</f>
        <v>1975</v>
      </c>
    </row>
    <row r="1162" spans="1:17" ht="20.149999999999999" customHeight="1" x14ac:dyDescent="0.35">
      <c r="A1162" s="201"/>
      <c r="B1162" s="614"/>
      <c r="C1162" s="616"/>
      <c r="D1162" s="618"/>
      <c r="E1162" s="618"/>
      <c r="F1162" s="307"/>
      <c r="G1162" s="620"/>
      <c r="H1162" s="622"/>
      <c r="I1162" s="624"/>
      <c r="J1162" s="626"/>
      <c r="K1162" s="201"/>
      <c r="L1162" s="201"/>
      <c r="M1162" s="201"/>
      <c r="N1162" s="201"/>
      <c r="O1162" s="201"/>
      <c r="P1162" s="201"/>
      <c r="Q1162" s="253"/>
    </row>
    <row r="1163" spans="1:17" ht="20.149999999999999" customHeight="1" x14ac:dyDescent="0.35">
      <c r="A1163" s="201" t="str">
        <f t="shared" ca="1" si="1322"/>
        <v>a1655000001juJdAAI</v>
      </c>
      <c r="B1163" s="613">
        <v>14</v>
      </c>
      <c r="C1163" s="615" t="str">
        <f>IFERROR(VLOOKUP(B1163,'Coverage Indicators - Section D'!$A$9:$AP$70,42,FALSE),"")</f>
        <v/>
      </c>
      <c r="D1163" s="617" t="str">
        <f>M1163</f>
        <v/>
      </c>
      <c r="E1163" s="617" t="str">
        <f>N1163</f>
        <v/>
      </c>
      <c r="F1163" s="396"/>
      <c r="G1163" s="619" t="str">
        <f ca="1">IF(OR(INDIRECT("'update Helper'!E"&amp;Q1163)="",F1163&lt;&gt;0,F1164&lt;&gt;0),IF(IFERROR((F1163/F1164),"")="","",(F1163/F1164)),INDIRECT("'update Helper'!E"&amp;Q1163)/100)</f>
        <v/>
      </c>
      <c r="H1163" s="621"/>
      <c r="I1163" s="623"/>
      <c r="J1163" s="625"/>
      <c r="K1163" s="201">
        <f>IF(AND(EXACT(C1163,C1161),C1161&lt;&gt;0),K1161+1,0)</f>
        <v>271</v>
      </c>
      <c r="L1163" s="201" t="str">
        <f t="shared" ref="L1163" si="1347">IF(C1163&lt;&gt;"",C1163&amp;"-"&amp;K1163,"")</f>
        <v/>
      </c>
      <c r="M1163" s="201" t="str">
        <f t="array" ref="M1163">IFERROR(IF(INDEX('Disaggregation Records'!$E$155:$E$385,MATCH(RIGHT(L1163,255),RIGHT('Disaggregation Records'!$D$155:$D$385,255),0))="","",INDEX('Disaggregation Records'!$E$155:$E$385,MATCH(RIGHT(L1163,255),RIGHT('Disaggregation Records'!$D$155:$D$385,255),0))),"")</f>
        <v/>
      </c>
      <c r="N1163" s="201" t="str">
        <f t="array" ref="N1163">IFERROR(IF(INDEX('Disaggregation Records'!$F$155:$F$385,MATCH(RIGHT(L1163,255),RIGHT('Disaggregation Records'!$D$155:$D$385,255),0))="","",INDEX('Disaggregation Records'!$F$155:$F$385,MATCH(RIGHT(L1163,255),RIGHT('Disaggregation Records'!$D$155:$D$385,255),0))),"")</f>
        <v/>
      </c>
      <c r="O1163" s="201" t="str">
        <f t="array" ref="O1163">IFERROR(IF(INDEX('Disaggregation Records'!$H$155:$H$385,MATCH(RIGHT(L1163,255),RIGHT('Disaggregation Records'!$D$155:$D$385,255),0))="","",INDEX('Disaggregation Records'!$H$155:$H$385,MATCH(RIGHT(L1163,255),RIGHT('Disaggregation Records'!$D$155:$D$385,255),0))),"")</f>
        <v/>
      </c>
      <c r="P1163" s="201"/>
      <c r="Q1163" s="253">
        <f t="shared" ref="Q1163" si="1348">Q1161+1</f>
        <v>1976</v>
      </c>
    </row>
    <row r="1164" spans="1:17" ht="20.149999999999999" customHeight="1" x14ac:dyDescent="0.35">
      <c r="B1164" s="614"/>
      <c r="C1164" s="616"/>
      <c r="D1164" s="618"/>
      <c r="E1164" s="618"/>
      <c r="F1164" s="307"/>
      <c r="G1164" s="620"/>
      <c r="H1164" s="622"/>
      <c r="I1164" s="624"/>
      <c r="J1164" s="626"/>
      <c r="K1164" s="201"/>
      <c r="L1164" s="201"/>
      <c r="M1164" s="201"/>
      <c r="N1164" s="201"/>
      <c r="O1164" s="201"/>
      <c r="P1164" s="201"/>
      <c r="Q1164" s="253"/>
    </row>
    <row r="1165" spans="1:17" ht="20.149999999999999" customHeight="1" x14ac:dyDescent="0.35">
      <c r="A1165" s="201" t="str">
        <f t="shared" ca="1" si="1319"/>
        <v>a1655000001juJeAAI</v>
      </c>
      <c r="B1165" s="613">
        <v>14</v>
      </c>
      <c r="C1165" s="615" t="str">
        <f>IFERROR(VLOOKUP(B1165,'Coverage Indicators - Section D'!$A$9:$AP$70,42,FALSE),"")</f>
        <v/>
      </c>
      <c r="D1165" s="617" t="str">
        <f>M1165</f>
        <v/>
      </c>
      <c r="E1165" s="617" t="str">
        <f>N1165</f>
        <v/>
      </c>
      <c r="F1165" s="396"/>
      <c r="G1165" s="619" t="str">
        <f ca="1">IF(OR(INDIRECT("'update Helper'!E"&amp;Q1165)="",F1165&lt;&gt;0,F1166&lt;&gt;0),IF(IFERROR((F1165/F1166),"")="","",(F1165/F1166)),INDIRECT("'update Helper'!E"&amp;Q1165)/100)</f>
        <v/>
      </c>
      <c r="H1165" s="621"/>
      <c r="I1165" s="623"/>
      <c r="J1165" s="625"/>
      <c r="K1165" s="201">
        <f>IF(AND(EXACT(C1165,C1163),C1163&lt;&gt;0),K1163+1,0)</f>
        <v>272</v>
      </c>
      <c r="L1165" s="201" t="str">
        <f t="shared" ref="L1165" si="1349">IF(C1165&lt;&gt;"",C1165&amp;"-"&amp;K1165,"")</f>
        <v/>
      </c>
      <c r="M1165" s="201" t="str">
        <f t="array" ref="M1165">IFERROR(IF(INDEX('Disaggregation Records'!$E$155:$E$385,MATCH(RIGHT(L1165,255),RIGHT('Disaggregation Records'!$D$155:$D$385,255),0))="","",INDEX('Disaggregation Records'!$E$155:$E$385,MATCH(RIGHT(L1165,255),RIGHT('Disaggregation Records'!$D$155:$D$385,255),0))),"")</f>
        <v/>
      </c>
      <c r="N1165" s="201" t="str">
        <f t="array" ref="N1165">IFERROR(IF(INDEX('Disaggregation Records'!$F$155:$F$385,MATCH(RIGHT(L1165,255),RIGHT('Disaggregation Records'!$D$155:$D$385,255),0))="","",INDEX('Disaggregation Records'!$F$155:$F$385,MATCH(RIGHT(L1165,255),RIGHT('Disaggregation Records'!$D$155:$D$385,255),0))),"")</f>
        <v/>
      </c>
      <c r="O1165" s="201" t="str">
        <f t="array" ref="O1165">IFERROR(IF(INDEX('Disaggregation Records'!$H$155:$H$385,MATCH(RIGHT(L1165,255),RIGHT('Disaggregation Records'!$D$155:$D$385,255),0))="","",INDEX('Disaggregation Records'!$H$155:$H$385,MATCH(RIGHT(L1165,255),RIGHT('Disaggregation Records'!$D$155:$D$385,255),0))),"")</f>
        <v/>
      </c>
      <c r="P1165" s="253"/>
      <c r="Q1165" s="253">
        <f t="shared" ref="Q1165" si="1350">Q1163+1</f>
        <v>1977</v>
      </c>
    </row>
    <row r="1166" spans="1:17" ht="20.149999999999999" customHeight="1" x14ac:dyDescent="0.35">
      <c r="A1166" s="201"/>
      <c r="B1166" s="614"/>
      <c r="C1166" s="616"/>
      <c r="D1166" s="618"/>
      <c r="E1166" s="618"/>
      <c r="F1166" s="307"/>
      <c r="G1166" s="620"/>
      <c r="H1166" s="622"/>
      <c r="I1166" s="624"/>
      <c r="J1166" s="626"/>
      <c r="K1166" s="253"/>
      <c r="L1166" s="201"/>
      <c r="M1166" s="253"/>
      <c r="N1166" s="201"/>
      <c r="O1166" s="201"/>
      <c r="P1166" s="253"/>
      <c r="Q1166" s="253"/>
    </row>
    <row r="1167" spans="1:17" ht="20.149999999999999" customHeight="1" x14ac:dyDescent="0.35">
      <c r="A1167" s="201" t="str">
        <f t="shared" ca="1" si="1322"/>
        <v>a1655000001juJfAAI</v>
      </c>
      <c r="B1167" s="613">
        <v>14</v>
      </c>
      <c r="C1167" s="615" t="str">
        <f>IFERROR(VLOOKUP(B1167,'Coverage Indicators - Section D'!$A$9:$AP$70,42,FALSE),"")</f>
        <v/>
      </c>
      <c r="D1167" s="617" t="str">
        <f>M1167</f>
        <v/>
      </c>
      <c r="E1167" s="617" t="str">
        <f>N1167</f>
        <v/>
      </c>
      <c r="F1167" s="396"/>
      <c r="G1167" s="619" t="str">
        <f ca="1">IF(OR(INDIRECT("'update Helper'!E"&amp;Q1167)="",F1167&lt;&gt;0,F1168&lt;&gt;0),IF(IFERROR((F1167/F1168),"")="","",(F1167/F1168)),INDIRECT("'update Helper'!E"&amp;Q1167)/100)</f>
        <v/>
      </c>
      <c r="H1167" s="621"/>
      <c r="I1167" s="623"/>
      <c r="J1167" s="625"/>
      <c r="K1167" s="201">
        <f>IF(AND(EXACT(C1167,C1165),C1165&lt;&gt;0),K1165+1,0)</f>
        <v>273</v>
      </c>
      <c r="L1167" s="201" t="str">
        <f t="shared" ref="L1167" si="1351">IF(C1167&lt;&gt;"",C1167&amp;"-"&amp;K1167,"")</f>
        <v/>
      </c>
      <c r="M1167" s="201" t="str">
        <f t="array" ref="M1167">IFERROR(IF(INDEX('Disaggregation Records'!$E$155:$E$385,MATCH(RIGHT(L1167,255),RIGHT('Disaggregation Records'!$D$155:$D$385,255),0))="","",INDEX('Disaggregation Records'!$E$155:$E$385,MATCH(RIGHT(L1167,255),RIGHT('Disaggregation Records'!$D$155:$D$385,255),0))),"")</f>
        <v/>
      </c>
      <c r="N1167" s="201" t="str">
        <f t="array" ref="N1167">IFERROR(IF(INDEX('Disaggregation Records'!$F$155:$F$385,MATCH(RIGHT(L1167,255),RIGHT('Disaggregation Records'!$D$155:$D$385,255),0))="","",INDEX('Disaggregation Records'!$F$155:$F$385,MATCH(RIGHT(L1167,255),RIGHT('Disaggregation Records'!$D$155:$D$385,255),0))),"")</f>
        <v/>
      </c>
      <c r="O1167" s="201" t="str">
        <f t="array" ref="O1167">IFERROR(IF(INDEX('Disaggregation Records'!$H$155:$H$385,MATCH(RIGHT(L1167,255),RIGHT('Disaggregation Records'!$D$155:$D$385,255),0))="","",INDEX('Disaggregation Records'!$H$155:$H$385,MATCH(RIGHT(L1167,255),RIGHT('Disaggregation Records'!$D$155:$D$385,255),0))),"")</f>
        <v/>
      </c>
      <c r="P1167" s="253"/>
      <c r="Q1167" s="253">
        <f t="shared" ref="Q1167" si="1352">Q1165+1</f>
        <v>1978</v>
      </c>
    </row>
    <row r="1168" spans="1:17" ht="20.149999999999999" customHeight="1" x14ac:dyDescent="0.35">
      <c r="B1168" s="614"/>
      <c r="C1168" s="616"/>
      <c r="D1168" s="618"/>
      <c r="E1168" s="618"/>
      <c r="F1168" s="307"/>
      <c r="G1168" s="620"/>
      <c r="H1168" s="622"/>
      <c r="I1168" s="624"/>
      <c r="J1168" s="626"/>
      <c r="K1168" s="253"/>
      <c r="L1168" s="201"/>
      <c r="M1168" s="253"/>
      <c r="N1168" s="201"/>
      <c r="O1168" s="201"/>
      <c r="P1168" s="253"/>
      <c r="Q1168" s="253"/>
    </row>
    <row r="1169" spans="1:17" ht="20.149999999999999" customHeight="1" x14ac:dyDescent="0.35">
      <c r="A1169" s="201" t="str">
        <f t="shared" ca="1" si="1319"/>
        <v>a1655000001juJgAAI</v>
      </c>
      <c r="B1169" s="613">
        <v>14</v>
      </c>
      <c r="C1169" s="615" t="str">
        <f>IFERROR(VLOOKUP(B1169,'Coverage Indicators - Section D'!$A$9:$AP$70,42,FALSE),"")</f>
        <v/>
      </c>
      <c r="D1169" s="617" t="str">
        <f>M1169</f>
        <v/>
      </c>
      <c r="E1169" s="617" t="str">
        <f>N1169</f>
        <v/>
      </c>
      <c r="F1169" s="396"/>
      <c r="G1169" s="619" t="str">
        <f ca="1">IF(OR(INDIRECT("'update Helper'!E"&amp;Q1169)="",F1169&lt;&gt;0,F1170&lt;&gt;0),IF(IFERROR((F1169/F1170),"")="","",(F1169/F1170)),INDIRECT("'update Helper'!E"&amp;Q1169)/100)</f>
        <v/>
      </c>
      <c r="H1169" s="621"/>
      <c r="I1169" s="623"/>
      <c r="J1169" s="625"/>
      <c r="K1169" s="201">
        <f>IF(AND(EXACT(C1169,C1167),C1167&lt;&gt;0),K1167+1,0)</f>
        <v>274</v>
      </c>
      <c r="L1169" s="201" t="str">
        <f t="shared" ref="L1169" si="1353">IF(C1169&lt;&gt;"",C1169&amp;"-"&amp;K1169,"")</f>
        <v/>
      </c>
      <c r="M1169" s="201" t="str">
        <f t="array" ref="M1169">IFERROR(IF(INDEX('Disaggregation Records'!$E$155:$E$385,MATCH(RIGHT(L1169,255),RIGHT('Disaggregation Records'!$D$155:$D$385,255),0))="","",INDEX('Disaggregation Records'!$E$155:$E$385,MATCH(RIGHT(L1169,255),RIGHT('Disaggregation Records'!$D$155:$D$385,255),0))),"")</f>
        <v/>
      </c>
      <c r="N1169" s="201" t="str">
        <f t="array" ref="N1169">IFERROR(IF(INDEX('Disaggregation Records'!$F$155:$F$385,MATCH(RIGHT(L1169,255),RIGHT('Disaggregation Records'!$D$155:$D$385,255),0))="","",INDEX('Disaggregation Records'!$F$155:$F$385,MATCH(RIGHT(L1169,255),RIGHT('Disaggregation Records'!$D$155:$D$385,255),0))),"")</f>
        <v/>
      </c>
      <c r="O1169" s="201" t="str">
        <f t="array" ref="O1169">IFERROR(IF(INDEX('Disaggregation Records'!$H$155:$H$385,MATCH(RIGHT(L1169,255),RIGHT('Disaggregation Records'!$D$155:$D$385,255),0))="","",INDEX('Disaggregation Records'!$H$155:$H$385,MATCH(RIGHT(L1169,255),RIGHT('Disaggregation Records'!$D$155:$D$385,255),0))),"")</f>
        <v/>
      </c>
      <c r="P1169" s="253"/>
      <c r="Q1169" s="253">
        <f t="shared" ref="Q1169" si="1354">Q1167+1</f>
        <v>1979</v>
      </c>
    </row>
    <row r="1170" spans="1:17" ht="20.149999999999999" customHeight="1" x14ac:dyDescent="0.35">
      <c r="A1170" s="201"/>
      <c r="B1170" s="614"/>
      <c r="C1170" s="616"/>
      <c r="D1170" s="618"/>
      <c r="E1170" s="618"/>
      <c r="F1170" s="307"/>
      <c r="G1170" s="620"/>
      <c r="H1170" s="622"/>
      <c r="I1170" s="624"/>
      <c r="J1170" s="626"/>
      <c r="K1170" s="253"/>
      <c r="L1170" s="201"/>
      <c r="M1170" s="253"/>
      <c r="N1170" s="201"/>
      <c r="O1170" s="201"/>
      <c r="P1170" s="253"/>
      <c r="Q1170" s="253"/>
    </row>
    <row r="1171" spans="1:17" ht="20.149999999999999" customHeight="1" x14ac:dyDescent="0.35">
      <c r="A1171" s="201" t="str">
        <f t="shared" ca="1" si="1322"/>
        <v>a1655000001juJhAAI</v>
      </c>
      <c r="B1171" s="613">
        <v>14</v>
      </c>
      <c r="C1171" s="615" t="str">
        <f>IFERROR(VLOOKUP(B1171,'Coverage Indicators - Section D'!$A$9:$AP$70,42,FALSE),"")</f>
        <v/>
      </c>
      <c r="D1171" s="617" t="str">
        <f>M1171</f>
        <v/>
      </c>
      <c r="E1171" s="617" t="str">
        <f>N1171</f>
        <v/>
      </c>
      <c r="F1171" s="396"/>
      <c r="G1171" s="619" t="str">
        <f ca="1">IF(OR(INDIRECT("'update Helper'!E"&amp;Q1171)="",F1171&lt;&gt;0,F1172&lt;&gt;0),IF(IFERROR((F1171/F1172),"")="","",(F1171/F1172)),INDIRECT("'update Helper'!E"&amp;Q1171)/100)</f>
        <v/>
      </c>
      <c r="H1171" s="621"/>
      <c r="I1171" s="623"/>
      <c r="J1171" s="625"/>
      <c r="K1171" s="201">
        <f>IF(AND(EXACT(C1171,C1169),C1169&lt;&gt;0),K1169+1,0)</f>
        <v>275</v>
      </c>
      <c r="L1171" s="201" t="str">
        <f t="shared" ref="L1171" si="1355">IF(C1171&lt;&gt;"",C1171&amp;"-"&amp;K1171,"")</f>
        <v/>
      </c>
      <c r="M1171" s="201" t="str">
        <f t="array" ref="M1171">IFERROR(IF(INDEX('Disaggregation Records'!$E$155:$E$385,MATCH(RIGHT(L1171,255),RIGHT('Disaggregation Records'!$D$155:$D$385,255),0))="","",INDEX('Disaggregation Records'!$E$155:$E$385,MATCH(RIGHT(L1171,255),RIGHT('Disaggregation Records'!$D$155:$D$385,255),0))),"")</f>
        <v/>
      </c>
      <c r="N1171" s="201" t="str">
        <f t="array" ref="N1171">IFERROR(IF(INDEX('Disaggregation Records'!$F$155:$F$385,MATCH(RIGHT(L1171,255),RIGHT('Disaggregation Records'!$D$155:$D$385,255),0))="","",INDEX('Disaggregation Records'!$F$155:$F$385,MATCH(RIGHT(L1171,255),RIGHT('Disaggregation Records'!$D$155:$D$385,255),0))),"")</f>
        <v/>
      </c>
      <c r="O1171" s="201" t="str">
        <f t="array" ref="O1171">IFERROR(IF(INDEX('Disaggregation Records'!$H$155:$H$385,MATCH(RIGHT(L1171,255),RIGHT('Disaggregation Records'!$D$155:$D$385,255),0))="","",INDEX('Disaggregation Records'!$H$155:$H$385,MATCH(RIGHT(L1171,255),RIGHT('Disaggregation Records'!$D$155:$D$385,255),0))),"")</f>
        <v/>
      </c>
      <c r="P1171" s="201"/>
      <c r="Q1171" s="253">
        <f t="shared" ref="Q1171" si="1356">Q1169+1</f>
        <v>1980</v>
      </c>
    </row>
    <row r="1172" spans="1:17" ht="20.149999999999999" customHeight="1" x14ac:dyDescent="0.35">
      <c r="B1172" s="614"/>
      <c r="C1172" s="616"/>
      <c r="D1172" s="618"/>
      <c r="E1172" s="618"/>
      <c r="F1172" s="307"/>
      <c r="G1172" s="620"/>
      <c r="H1172" s="622"/>
      <c r="I1172" s="624"/>
      <c r="J1172" s="626"/>
      <c r="K1172" s="201"/>
      <c r="L1172" s="201"/>
      <c r="M1172" s="201"/>
      <c r="N1172" s="201"/>
      <c r="O1172" s="201"/>
      <c r="P1172" s="201"/>
      <c r="Q1172" s="253"/>
    </row>
    <row r="1173" spans="1:17" ht="20.149999999999999" customHeight="1" x14ac:dyDescent="0.35">
      <c r="A1173" s="201" t="str">
        <f t="shared" ca="1" si="1319"/>
        <v>a1655000001juJiAAI</v>
      </c>
      <c r="B1173" s="613">
        <v>14</v>
      </c>
      <c r="C1173" s="615" t="str">
        <f>IFERROR(VLOOKUP(B1173,'Coverage Indicators - Section D'!$A$9:$AP$70,42,FALSE),"")</f>
        <v/>
      </c>
      <c r="D1173" s="617" t="str">
        <f>M1173</f>
        <v/>
      </c>
      <c r="E1173" s="617" t="str">
        <f>N1173</f>
        <v/>
      </c>
      <c r="F1173" s="396"/>
      <c r="G1173" s="619" t="str">
        <f ca="1">IF(OR(INDIRECT("'update Helper'!E"&amp;Q1173)="",F1173&lt;&gt;0,F1174&lt;&gt;0),IF(IFERROR((F1173/F1174),"")="","",(F1173/F1174)),INDIRECT("'update Helper'!E"&amp;Q1173)/100)</f>
        <v/>
      </c>
      <c r="H1173" s="621"/>
      <c r="I1173" s="623"/>
      <c r="J1173" s="625"/>
      <c r="K1173" s="201">
        <f>IF(AND(EXACT(C1173,C1171),C1171&lt;&gt;0),K1171+1,0)</f>
        <v>276</v>
      </c>
      <c r="L1173" s="201" t="str">
        <f t="shared" ref="L1173" si="1357">IF(C1173&lt;&gt;"",C1173&amp;"-"&amp;K1173,"")</f>
        <v/>
      </c>
      <c r="M1173" s="201" t="str">
        <f t="array" ref="M1173">IFERROR(IF(INDEX('Disaggregation Records'!$E$155:$E$385,MATCH(RIGHT(L1173,255),RIGHT('Disaggregation Records'!$D$155:$D$385,255),0))="","",INDEX('Disaggregation Records'!$E$155:$E$385,MATCH(RIGHT(L1173,255),RIGHT('Disaggregation Records'!$D$155:$D$385,255),0))),"")</f>
        <v/>
      </c>
      <c r="N1173" s="201" t="str">
        <f t="array" ref="N1173">IFERROR(IF(INDEX('Disaggregation Records'!$F$155:$F$385,MATCH(RIGHT(L1173,255),RIGHT('Disaggregation Records'!$D$155:$D$385,255),0))="","",INDEX('Disaggregation Records'!$F$155:$F$385,MATCH(RIGHT(L1173,255),RIGHT('Disaggregation Records'!$D$155:$D$385,255),0))),"")</f>
        <v/>
      </c>
      <c r="O1173" s="201" t="str">
        <f t="array" ref="O1173">IFERROR(IF(INDEX('Disaggregation Records'!$H$155:$H$385,MATCH(RIGHT(L1173,255),RIGHT('Disaggregation Records'!$D$155:$D$385,255),0))="","",INDEX('Disaggregation Records'!$H$155:$H$385,MATCH(RIGHT(L1173,255),RIGHT('Disaggregation Records'!$D$155:$D$385,255),0))),"")</f>
        <v/>
      </c>
      <c r="P1173" s="201"/>
      <c r="Q1173" s="253">
        <f t="shared" ref="Q1173" si="1358">Q1171+1</f>
        <v>1981</v>
      </c>
    </row>
    <row r="1174" spans="1:17" ht="20.149999999999999" customHeight="1" x14ac:dyDescent="0.35">
      <c r="A1174" s="201"/>
      <c r="B1174" s="614"/>
      <c r="C1174" s="616"/>
      <c r="D1174" s="618"/>
      <c r="E1174" s="618"/>
      <c r="F1174" s="307"/>
      <c r="G1174" s="620"/>
      <c r="H1174" s="622"/>
      <c r="I1174" s="624"/>
      <c r="J1174" s="626"/>
      <c r="K1174" s="201"/>
      <c r="L1174" s="201"/>
      <c r="M1174" s="201"/>
      <c r="N1174" s="201"/>
      <c r="O1174" s="201"/>
      <c r="P1174" s="201"/>
      <c r="Q1174" s="253"/>
    </row>
    <row r="1175" spans="1:17" ht="20.149999999999999" customHeight="1" x14ac:dyDescent="0.35">
      <c r="A1175" s="201" t="str">
        <f t="shared" ca="1" si="1322"/>
        <v>a1655000001juJjAAI</v>
      </c>
      <c r="B1175" s="613">
        <v>14</v>
      </c>
      <c r="C1175" s="615" t="str">
        <f>IFERROR(VLOOKUP(B1175,'Coverage Indicators - Section D'!$A$9:$AP$70,42,FALSE),"")</f>
        <v/>
      </c>
      <c r="D1175" s="617" t="str">
        <f>M1175</f>
        <v/>
      </c>
      <c r="E1175" s="617" t="str">
        <f>N1175</f>
        <v/>
      </c>
      <c r="F1175" s="396"/>
      <c r="G1175" s="619" t="str">
        <f ca="1">IF(OR(INDIRECT("'update Helper'!E"&amp;Q1175)="",F1175&lt;&gt;0,F1176&lt;&gt;0),IF(IFERROR((F1175/F1176),"")="","",(F1175/F1176)),INDIRECT("'update Helper'!E"&amp;Q1175)/100)</f>
        <v/>
      </c>
      <c r="H1175" s="621"/>
      <c r="I1175" s="623"/>
      <c r="J1175" s="625"/>
      <c r="K1175" s="201">
        <f>IF(AND(EXACT(C1175,C1173),C1173&lt;&gt;0),K1173+1,0)</f>
        <v>277</v>
      </c>
      <c r="L1175" s="201" t="str">
        <f t="shared" ref="L1175" si="1359">IF(C1175&lt;&gt;"",C1175&amp;"-"&amp;K1175,"")</f>
        <v/>
      </c>
      <c r="M1175" s="201" t="str">
        <f t="array" ref="M1175">IFERROR(IF(INDEX('Disaggregation Records'!$E$155:$E$385,MATCH(RIGHT(L1175,255),RIGHT('Disaggregation Records'!$D$155:$D$385,255),0))="","",INDEX('Disaggregation Records'!$E$155:$E$385,MATCH(RIGHT(L1175,255),RIGHT('Disaggregation Records'!$D$155:$D$385,255),0))),"")</f>
        <v/>
      </c>
      <c r="N1175" s="201" t="str">
        <f t="array" ref="N1175">IFERROR(IF(INDEX('Disaggregation Records'!$F$155:$F$385,MATCH(RIGHT(L1175,255),RIGHT('Disaggregation Records'!$D$155:$D$385,255),0))="","",INDEX('Disaggregation Records'!$F$155:$F$385,MATCH(RIGHT(L1175,255),RIGHT('Disaggregation Records'!$D$155:$D$385,255),0))),"")</f>
        <v/>
      </c>
      <c r="O1175" s="201" t="str">
        <f t="array" ref="O1175">IFERROR(IF(INDEX('Disaggregation Records'!$H$155:$H$385,MATCH(RIGHT(L1175,255),RIGHT('Disaggregation Records'!$D$155:$D$385,255),0))="","",INDEX('Disaggregation Records'!$H$155:$H$385,MATCH(RIGHT(L1175,255),RIGHT('Disaggregation Records'!$D$155:$D$385,255),0))),"")</f>
        <v/>
      </c>
      <c r="P1175" s="253"/>
      <c r="Q1175" s="253">
        <f t="shared" ref="Q1175" si="1360">Q1173+1</f>
        <v>1982</v>
      </c>
    </row>
    <row r="1176" spans="1:17" ht="20.149999999999999" customHeight="1" x14ac:dyDescent="0.35">
      <c r="B1176" s="614"/>
      <c r="C1176" s="616"/>
      <c r="D1176" s="618"/>
      <c r="E1176" s="618"/>
      <c r="F1176" s="307"/>
      <c r="G1176" s="620"/>
      <c r="H1176" s="622"/>
      <c r="I1176" s="624"/>
      <c r="J1176" s="626"/>
      <c r="K1176" s="253"/>
      <c r="L1176" s="201"/>
      <c r="M1176" s="253"/>
      <c r="N1176" s="201"/>
      <c r="O1176" s="201"/>
      <c r="P1176" s="253"/>
      <c r="Q1176" s="253"/>
    </row>
    <row r="1177" spans="1:17" ht="20.149999999999999" customHeight="1" x14ac:dyDescent="0.35">
      <c r="A1177" s="201" t="str">
        <f t="shared" ca="1" si="1319"/>
        <v>a1655000001juJkAAI</v>
      </c>
      <c r="B1177" s="613">
        <v>14</v>
      </c>
      <c r="C1177" s="615" t="str">
        <f>IFERROR(VLOOKUP(B1177,'Coverage Indicators - Section D'!$A$9:$AP$70,42,FALSE),"")</f>
        <v/>
      </c>
      <c r="D1177" s="617" t="str">
        <f>M1177</f>
        <v/>
      </c>
      <c r="E1177" s="617" t="str">
        <f>N1177</f>
        <v/>
      </c>
      <c r="F1177" s="396"/>
      <c r="G1177" s="619" t="str">
        <f ca="1">IF(OR(INDIRECT("'update Helper'!E"&amp;Q1177)="",F1177&lt;&gt;0,F1178&lt;&gt;0),IF(IFERROR((F1177/F1178),"")="","",(F1177/F1178)),INDIRECT("'update Helper'!E"&amp;Q1177)/100)</f>
        <v/>
      </c>
      <c r="H1177" s="621"/>
      <c r="I1177" s="623"/>
      <c r="J1177" s="625"/>
      <c r="K1177" s="201">
        <f>IF(AND(EXACT(C1177,C1175),C1175&lt;&gt;0),K1175+1,0)</f>
        <v>278</v>
      </c>
      <c r="L1177" s="201" t="str">
        <f t="shared" ref="L1177" si="1361">IF(C1177&lt;&gt;"",C1177&amp;"-"&amp;K1177,"")</f>
        <v/>
      </c>
      <c r="M1177" s="201" t="str">
        <f t="array" ref="M1177">IFERROR(IF(INDEX('Disaggregation Records'!$E$155:$E$385,MATCH(RIGHT(L1177,255),RIGHT('Disaggregation Records'!$D$155:$D$385,255),0))="","",INDEX('Disaggregation Records'!$E$155:$E$385,MATCH(RIGHT(L1177,255),RIGHT('Disaggregation Records'!$D$155:$D$385,255),0))),"")</f>
        <v/>
      </c>
      <c r="N1177" s="201" t="str">
        <f t="array" ref="N1177">IFERROR(IF(INDEX('Disaggregation Records'!$F$155:$F$385,MATCH(RIGHT(L1177,255),RIGHT('Disaggregation Records'!$D$155:$D$385,255),0))="","",INDEX('Disaggregation Records'!$F$155:$F$385,MATCH(RIGHT(L1177,255),RIGHT('Disaggregation Records'!$D$155:$D$385,255),0))),"")</f>
        <v/>
      </c>
      <c r="O1177" s="201" t="str">
        <f t="array" ref="O1177">IFERROR(IF(INDEX('Disaggregation Records'!$H$155:$H$385,MATCH(RIGHT(L1177,255),RIGHT('Disaggregation Records'!$D$155:$D$385,255),0))="","",INDEX('Disaggregation Records'!$H$155:$H$385,MATCH(RIGHT(L1177,255),RIGHT('Disaggregation Records'!$D$155:$D$385,255),0))),"")</f>
        <v/>
      </c>
      <c r="P1177" s="253"/>
      <c r="Q1177" s="253">
        <f t="shared" ref="Q1177" si="1362">Q1175+1</f>
        <v>1983</v>
      </c>
    </row>
    <row r="1178" spans="1:17" ht="20.149999999999999" customHeight="1" x14ac:dyDescent="0.35">
      <c r="A1178" s="201"/>
      <c r="B1178" s="614"/>
      <c r="C1178" s="616"/>
      <c r="D1178" s="618"/>
      <c r="E1178" s="618"/>
      <c r="F1178" s="307"/>
      <c r="G1178" s="620"/>
      <c r="H1178" s="622"/>
      <c r="I1178" s="624"/>
      <c r="J1178" s="626"/>
      <c r="K1178" s="253"/>
      <c r="L1178" s="201"/>
      <c r="M1178" s="253"/>
      <c r="N1178" s="201"/>
      <c r="O1178" s="201"/>
      <c r="P1178" s="253"/>
      <c r="Q1178" s="253"/>
    </row>
    <row r="1179" spans="1:17" ht="20.149999999999999" customHeight="1" x14ac:dyDescent="0.35">
      <c r="A1179" s="201" t="str">
        <f t="shared" ca="1" si="1322"/>
        <v>a1655000001juJlAAI</v>
      </c>
      <c r="B1179" s="613">
        <v>14</v>
      </c>
      <c r="C1179" s="615" t="str">
        <f>IFERROR(VLOOKUP(B1179,'Coverage Indicators - Section D'!$A$9:$AP$70,42,FALSE),"")</f>
        <v/>
      </c>
      <c r="D1179" s="617" t="str">
        <f>M1179</f>
        <v/>
      </c>
      <c r="E1179" s="617" t="str">
        <f>N1179</f>
        <v/>
      </c>
      <c r="F1179" s="396"/>
      <c r="G1179" s="619" t="str">
        <f ca="1">IF(OR(INDIRECT("'update Helper'!E"&amp;Q1179)="",F1179&lt;&gt;0,F1180&lt;&gt;0),IF(IFERROR((F1179/F1180),"")="","",(F1179/F1180)),INDIRECT("'update Helper'!E"&amp;Q1179)/100)</f>
        <v/>
      </c>
      <c r="H1179" s="621"/>
      <c r="I1179" s="623"/>
      <c r="J1179" s="625"/>
      <c r="K1179" s="201">
        <f>IF(AND(EXACT(C1179,C1177),C1177&lt;&gt;0),K1177+1,0)</f>
        <v>279</v>
      </c>
      <c r="L1179" s="201" t="str">
        <f t="shared" ref="L1179" si="1363">IF(C1179&lt;&gt;"",C1179&amp;"-"&amp;K1179,"")</f>
        <v/>
      </c>
      <c r="M1179" s="201" t="str">
        <f t="array" ref="M1179">IFERROR(IF(INDEX('Disaggregation Records'!$E$155:$E$385,MATCH(RIGHT(L1179,255),RIGHT('Disaggregation Records'!$D$155:$D$385,255),0))="","",INDEX('Disaggregation Records'!$E$155:$E$385,MATCH(RIGHT(L1179,255),RIGHT('Disaggregation Records'!$D$155:$D$385,255),0))),"")</f>
        <v/>
      </c>
      <c r="N1179" s="201" t="str">
        <f t="array" ref="N1179">IFERROR(IF(INDEX('Disaggregation Records'!$F$155:$F$385,MATCH(RIGHT(L1179,255),RIGHT('Disaggregation Records'!$D$155:$D$385,255),0))="","",INDEX('Disaggregation Records'!$F$155:$F$385,MATCH(RIGHT(L1179,255),RIGHT('Disaggregation Records'!$D$155:$D$385,255),0))),"")</f>
        <v/>
      </c>
      <c r="O1179" s="201" t="str">
        <f t="array" ref="O1179">IFERROR(IF(INDEX('Disaggregation Records'!$H$155:$H$385,MATCH(RIGHT(L1179,255),RIGHT('Disaggregation Records'!$D$155:$D$385,255),0))="","",INDEX('Disaggregation Records'!$H$155:$H$385,MATCH(RIGHT(L1179,255),RIGHT('Disaggregation Records'!$D$155:$D$385,255),0))),"")</f>
        <v/>
      </c>
      <c r="P1179" s="253"/>
      <c r="Q1179" s="253">
        <f t="shared" ref="Q1179" si="1364">Q1177+1</f>
        <v>1984</v>
      </c>
    </row>
    <row r="1180" spans="1:17" ht="20.149999999999999" customHeight="1" x14ac:dyDescent="0.35">
      <c r="B1180" s="614"/>
      <c r="C1180" s="616"/>
      <c r="D1180" s="618"/>
      <c r="E1180" s="618"/>
      <c r="F1180" s="307"/>
      <c r="G1180" s="620"/>
      <c r="H1180" s="622"/>
      <c r="I1180" s="624"/>
      <c r="J1180" s="626"/>
      <c r="K1180" s="253"/>
      <c r="L1180" s="201"/>
      <c r="M1180" s="253"/>
      <c r="N1180" s="201"/>
      <c r="O1180" s="201"/>
      <c r="P1180" s="253"/>
      <c r="Q1180" s="253"/>
    </row>
    <row r="1181" spans="1:17" ht="20.149999999999999" customHeight="1" x14ac:dyDescent="0.35">
      <c r="A1181" s="201" t="str">
        <f t="shared" ca="1" si="1319"/>
        <v>a1655000001juJmAAI</v>
      </c>
      <c r="B1181" s="613">
        <v>15</v>
      </c>
      <c r="C1181" s="615" t="str">
        <f>IFERROR(VLOOKUP(B1181,'Coverage Indicators - Section D'!$A$9:$AP$70,42,FALSE),"")</f>
        <v/>
      </c>
      <c r="D1181" s="617" t="str">
        <f>M1181</f>
        <v/>
      </c>
      <c r="E1181" s="617" t="str">
        <f>N1181</f>
        <v/>
      </c>
      <c r="F1181" s="396"/>
      <c r="G1181" s="619" t="str">
        <f ca="1">IF(OR(INDIRECT("'update Helper'!E"&amp;Q1181)="",F1181&lt;&gt;0,F1182&lt;&gt;0),IF(IFERROR((F1181/F1182),"")="","",(F1181/F1182)),INDIRECT("'update Helper'!E"&amp;Q1181)/100)</f>
        <v/>
      </c>
      <c r="H1181" s="621"/>
      <c r="I1181" s="623"/>
      <c r="J1181" s="625"/>
      <c r="K1181" s="201">
        <f>IF(AND(EXACT(C1181,C1179),C1179&lt;&gt;0),K1179+1,0)</f>
        <v>280</v>
      </c>
      <c r="L1181" s="201" t="str">
        <f t="shared" ref="L1181" si="1365">IF(C1181&lt;&gt;"",C1181&amp;"-"&amp;K1181,"")</f>
        <v/>
      </c>
      <c r="M1181" s="201" t="str">
        <f t="array" ref="M1181">IFERROR(IF(INDEX('Disaggregation Records'!$E$155:$E$385,MATCH(RIGHT(L1181,255),RIGHT('Disaggregation Records'!$D$155:$D$385,255),0))="","",INDEX('Disaggregation Records'!$E$155:$E$385,MATCH(RIGHT(L1181,255),RIGHT('Disaggregation Records'!$D$155:$D$385,255),0))),"")</f>
        <v/>
      </c>
      <c r="N1181" s="201" t="str">
        <f t="array" ref="N1181">IFERROR(IF(INDEX('Disaggregation Records'!$F$155:$F$385,MATCH(RIGHT(L1181,255),RIGHT('Disaggregation Records'!$D$155:$D$385,255),0))="","",INDEX('Disaggregation Records'!$F$155:$F$385,MATCH(RIGHT(L1181,255),RIGHT('Disaggregation Records'!$D$155:$D$385,255),0))),"")</f>
        <v/>
      </c>
      <c r="O1181" s="201" t="str">
        <f t="array" ref="O1181">IFERROR(IF(INDEX('Disaggregation Records'!$H$155:$H$385,MATCH(RIGHT(L1181,255),RIGHT('Disaggregation Records'!$D$155:$D$385,255),0))="","",INDEX('Disaggregation Records'!$H$155:$H$385,MATCH(RIGHT(L1181,255),RIGHT('Disaggregation Records'!$D$155:$D$385,255),0))),"")</f>
        <v/>
      </c>
      <c r="P1181" s="201"/>
      <c r="Q1181" s="253">
        <f t="shared" ref="Q1181" si="1366">Q1179+1</f>
        <v>1985</v>
      </c>
    </row>
    <row r="1182" spans="1:17" ht="20.149999999999999" customHeight="1" x14ac:dyDescent="0.35">
      <c r="A1182" s="201"/>
      <c r="B1182" s="614"/>
      <c r="C1182" s="616"/>
      <c r="D1182" s="618"/>
      <c r="E1182" s="618"/>
      <c r="F1182" s="307"/>
      <c r="G1182" s="620"/>
      <c r="H1182" s="622"/>
      <c r="I1182" s="624"/>
      <c r="J1182" s="626"/>
      <c r="K1182" s="201"/>
      <c r="L1182" s="201"/>
      <c r="M1182" s="201"/>
      <c r="N1182" s="201"/>
      <c r="O1182" s="201"/>
      <c r="P1182" s="201"/>
      <c r="Q1182" s="253"/>
    </row>
    <row r="1183" spans="1:17" ht="20.149999999999999" customHeight="1" x14ac:dyDescent="0.35">
      <c r="A1183" s="201" t="str">
        <f t="shared" ca="1" si="1322"/>
        <v>a1655000001juJnAAI</v>
      </c>
      <c r="B1183" s="613">
        <v>15</v>
      </c>
      <c r="C1183" s="615" t="str">
        <f>IFERROR(VLOOKUP(B1183,'Coverage Indicators - Section D'!$A$9:$AP$70,42,FALSE),"")</f>
        <v/>
      </c>
      <c r="D1183" s="617" t="str">
        <f>M1183</f>
        <v/>
      </c>
      <c r="E1183" s="617" t="str">
        <f>N1183</f>
        <v/>
      </c>
      <c r="F1183" s="396"/>
      <c r="G1183" s="619" t="str">
        <f ca="1">IF(OR(INDIRECT("'update Helper'!E"&amp;Q1183)="",F1183&lt;&gt;0,F1184&lt;&gt;0),IF(IFERROR((F1183/F1184),"")="","",(F1183/F1184)),INDIRECT("'update Helper'!E"&amp;Q1183)/100)</f>
        <v/>
      </c>
      <c r="H1183" s="621"/>
      <c r="I1183" s="623"/>
      <c r="J1183" s="625"/>
      <c r="K1183" s="201">
        <f>IF(AND(EXACT(C1183,C1181),C1181&lt;&gt;0),K1181+1,0)</f>
        <v>281</v>
      </c>
      <c r="L1183" s="201" t="str">
        <f t="shared" ref="L1183" si="1367">IF(C1183&lt;&gt;"",C1183&amp;"-"&amp;K1183,"")</f>
        <v/>
      </c>
      <c r="M1183" s="201" t="str">
        <f t="array" ref="M1183">IFERROR(IF(INDEX('Disaggregation Records'!$E$155:$E$385,MATCH(RIGHT(L1183,255),RIGHT('Disaggregation Records'!$D$155:$D$385,255),0))="","",INDEX('Disaggregation Records'!$E$155:$E$385,MATCH(RIGHT(L1183,255),RIGHT('Disaggregation Records'!$D$155:$D$385,255),0))),"")</f>
        <v/>
      </c>
      <c r="N1183" s="201" t="str">
        <f t="array" ref="N1183">IFERROR(IF(INDEX('Disaggregation Records'!$F$155:$F$385,MATCH(RIGHT(L1183,255),RIGHT('Disaggregation Records'!$D$155:$D$385,255),0))="","",INDEX('Disaggregation Records'!$F$155:$F$385,MATCH(RIGHT(L1183,255),RIGHT('Disaggregation Records'!$D$155:$D$385,255),0))),"")</f>
        <v/>
      </c>
      <c r="O1183" s="201" t="str">
        <f t="array" ref="O1183">IFERROR(IF(INDEX('Disaggregation Records'!$H$155:$H$385,MATCH(RIGHT(L1183,255),RIGHT('Disaggregation Records'!$D$155:$D$385,255),0))="","",INDEX('Disaggregation Records'!$H$155:$H$385,MATCH(RIGHT(L1183,255),RIGHT('Disaggregation Records'!$D$155:$D$385,255),0))),"")</f>
        <v/>
      </c>
      <c r="P1183" s="201"/>
      <c r="Q1183" s="253">
        <f t="shared" ref="Q1183" si="1368">Q1181+1</f>
        <v>1986</v>
      </c>
    </row>
    <row r="1184" spans="1:17" ht="20.149999999999999" customHeight="1" x14ac:dyDescent="0.35">
      <c r="B1184" s="614"/>
      <c r="C1184" s="616"/>
      <c r="D1184" s="618"/>
      <c r="E1184" s="618"/>
      <c r="F1184" s="307"/>
      <c r="G1184" s="620"/>
      <c r="H1184" s="622"/>
      <c r="I1184" s="624"/>
      <c r="J1184" s="626"/>
      <c r="K1184" s="201"/>
      <c r="L1184" s="201"/>
      <c r="M1184" s="201"/>
      <c r="N1184" s="201"/>
      <c r="O1184" s="201"/>
      <c r="P1184" s="201"/>
      <c r="Q1184" s="253"/>
    </row>
    <row r="1185" spans="1:17" ht="20.149999999999999" customHeight="1" x14ac:dyDescent="0.35">
      <c r="A1185" s="201" t="str">
        <f t="shared" ca="1" si="1319"/>
        <v>a1655000001juJoAAI</v>
      </c>
      <c r="B1185" s="613">
        <v>15</v>
      </c>
      <c r="C1185" s="615" t="str">
        <f>IFERROR(VLOOKUP(B1185,'Coverage Indicators - Section D'!$A$9:$AP$70,42,FALSE),"")</f>
        <v/>
      </c>
      <c r="D1185" s="617" t="str">
        <f>M1185</f>
        <v/>
      </c>
      <c r="E1185" s="617" t="str">
        <f>N1185</f>
        <v/>
      </c>
      <c r="F1185" s="396"/>
      <c r="G1185" s="619" t="str">
        <f ca="1">IF(OR(INDIRECT("'update Helper'!E"&amp;Q1185)="",F1185&lt;&gt;0,F1186&lt;&gt;0),IF(IFERROR((F1185/F1186),"")="","",(F1185/F1186)),INDIRECT("'update Helper'!E"&amp;Q1185)/100)</f>
        <v/>
      </c>
      <c r="H1185" s="621"/>
      <c r="I1185" s="623"/>
      <c r="J1185" s="625"/>
      <c r="K1185" s="201">
        <f>IF(AND(EXACT(C1185,C1183),C1183&lt;&gt;0),K1183+1,0)</f>
        <v>282</v>
      </c>
      <c r="L1185" s="201" t="str">
        <f t="shared" ref="L1185" si="1369">IF(C1185&lt;&gt;"",C1185&amp;"-"&amp;K1185,"")</f>
        <v/>
      </c>
      <c r="M1185" s="201" t="str">
        <f t="array" ref="M1185">IFERROR(IF(INDEX('Disaggregation Records'!$E$155:$E$385,MATCH(RIGHT(L1185,255),RIGHT('Disaggregation Records'!$D$155:$D$385,255),0))="","",INDEX('Disaggregation Records'!$E$155:$E$385,MATCH(RIGHT(L1185,255),RIGHT('Disaggregation Records'!$D$155:$D$385,255),0))),"")</f>
        <v/>
      </c>
      <c r="N1185" s="201" t="str">
        <f t="array" ref="N1185">IFERROR(IF(INDEX('Disaggregation Records'!$F$155:$F$385,MATCH(RIGHT(L1185,255),RIGHT('Disaggregation Records'!$D$155:$D$385,255),0))="","",INDEX('Disaggregation Records'!$F$155:$F$385,MATCH(RIGHT(L1185,255),RIGHT('Disaggregation Records'!$D$155:$D$385,255),0))),"")</f>
        <v/>
      </c>
      <c r="O1185" s="201" t="str">
        <f t="array" ref="O1185">IFERROR(IF(INDEX('Disaggregation Records'!$H$155:$H$385,MATCH(RIGHT(L1185,255),RIGHT('Disaggregation Records'!$D$155:$D$385,255),0))="","",INDEX('Disaggregation Records'!$H$155:$H$385,MATCH(RIGHT(L1185,255),RIGHT('Disaggregation Records'!$D$155:$D$385,255),0))),"")</f>
        <v/>
      </c>
      <c r="P1185" s="253"/>
      <c r="Q1185" s="253">
        <f t="shared" ref="Q1185" si="1370">Q1183+1</f>
        <v>1987</v>
      </c>
    </row>
    <row r="1186" spans="1:17" ht="20.149999999999999" customHeight="1" x14ac:dyDescent="0.35">
      <c r="A1186" s="201"/>
      <c r="B1186" s="614"/>
      <c r="C1186" s="616"/>
      <c r="D1186" s="618"/>
      <c r="E1186" s="618"/>
      <c r="F1186" s="307"/>
      <c r="G1186" s="620"/>
      <c r="H1186" s="622"/>
      <c r="I1186" s="624"/>
      <c r="J1186" s="626"/>
      <c r="K1186" s="253"/>
      <c r="L1186" s="201"/>
      <c r="M1186" s="253"/>
      <c r="N1186" s="201"/>
      <c r="O1186" s="201"/>
      <c r="P1186" s="253"/>
      <c r="Q1186" s="253"/>
    </row>
    <row r="1187" spans="1:17" ht="20.149999999999999" customHeight="1" x14ac:dyDescent="0.35">
      <c r="A1187" s="201" t="str">
        <f t="shared" ca="1" si="1322"/>
        <v>a1655000001juJpAAI</v>
      </c>
      <c r="B1187" s="613">
        <v>15</v>
      </c>
      <c r="C1187" s="615" t="str">
        <f>IFERROR(VLOOKUP(B1187,'Coverage Indicators - Section D'!$A$9:$AP$70,42,FALSE),"")</f>
        <v/>
      </c>
      <c r="D1187" s="617" t="str">
        <f>M1187</f>
        <v/>
      </c>
      <c r="E1187" s="617" t="str">
        <f>N1187</f>
        <v/>
      </c>
      <c r="F1187" s="396"/>
      <c r="G1187" s="619" t="str">
        <f ca="1">IF(OR(INDIRECT("'update Helper'!E"&amp;Q1187)="",F1187&lt;&gt;0,F1188&lt;&gt;0),IF(IFERROR((F1187/F1188),"")="","",(F1187/F1188)),INDIRECT("'update Helper'!E"&amp;Q1187)/100)</f>
        <v/>
      </c>
      <c r="H1187" s="621"/>
      <c r="I1187" s="623"/>
      <c r="J1187" s="625"/>
      <c r="K1187" s="201">
        <f>IF(AND(EXACT(C1187,C1185),C1185&lt;&gt;0),K1185+1,0)</f>
        <v>283</v>
      </c>
      <c r="L1187" s="201" t="str">
        <f t="shared" ref="L1187" si="1371">IF(C1187&lt;&gt;"",C1187&amp;"-"&amp;K1187,"")</f>
        <v/>
      </c>
      <c r="M1187" s="201" t="str">
        <f t="array" ref="M1187">IFERROR(IF(INDEX('Disaggregation Records'!$E$155:$E$385,MATCH(RIGHT(L1187,255),RIGHT('Disaggregation Records'!$D$155:$D$385,255),0))="","",INDEX('Disaggregation Records'!$E$155:$E$385,MATCH(RIGHT(L1187,255),RIGHT('Disaggregation Records'!$D$155:$D$385,255),0))),"")</f>
        <v/>
      </c>
      <c r="N1187" s="201" t="str">
        <f t="array" ref="N1187">IFERROR(IF(INDEX('Disaggregation Records'!$F$155:$F$385,MATCH(RIGHT(L1187,255),RIGHT('Disaggregation Records'!$D$155:$D$385,255),0))="","",INDEX('Disaggregation Records'!$F$155:$F$385,MATCH(RIGHT(L1187,255),RIGHT('Disaggregation Records'!$D$155:$D$385,255),0))),"")</f>
        <v/>
      </c>
      <c r="O1187" s="201" t="str">
        <f t="array" ref="O1187">IFERROR(IF(INDEX('Disaggregation Records'!$H$155:$H$385,MATCH(RIGHT(L1187,255),RIGHT('Disaggregation Records'!$D$155:$D$385,255),0))="","",INDEX('Disaggregation Records'!$H$155:$H$385,MATCH(RIGHT(L1187,255),RIGHT('Disaggregation Records'!$D$155:$D$385,255),0))),"")</f>
        <v/>
      </c>
      <c r="P1187" s="253"/>
      <c r="Q1187" s="253">
        <f t="shared" ref="Q1187" si="1372">Q1185+1</f>
        <v>1988</v>
      </c>
    </row>
    <row r="1188" spans="1:17" ht="20.149999999999999" customHeight="1" x14ac:dyDescent="0.35">
      <c r="B1188" s="614"/>
      <c r="C1188" s="616"/>
      <c r="D1188" s="618"/>
      <c r="E1188" s="618"/>
      <c r="F1188" s="307"/>
      <c r="G1188" s="620"/>
      <c r="H1188" s="622"/>
      <c r="I1188" s="624"/>
      <c r="J1188" s="626"/>
      <c r="K1188" s="253"/>
      <c r="L1188" s="201"/>
      <c r="M1188" s="253"/>
      <c r="N1188" s="201"/>
      <c r="O1188" s="201"/>
      <c r="P1188" s="253"/>
      <c r="Q1188" s="253"/>
    </row>
    <row r="1189" spans="1:17" ht="20.149999999999999" customHeight="1" x14ac:dyDescent="0.35">
      <c r="A1189" s="201" t="str">
        <f t="shared" ca="1" si="1319"/>
        <v>a1655000001juJqAAI</v>
      </c>
      <c r="B1189" s="613">
        <v>15</v>
      </c>
      <c r="C1189" s="615" t="str">
        <f>IFERROR(VLOOKUP(B1189,'Coverage Indicators - Section D'!$A$9:$AP$70,42,FALSE),"")</f>
        <v/>
      </c>
      <c r="D1189" s="617" t="str">
        <f>M1189</f>
        <v/>
      </c>
      <c r="E1189" s="617" t="str">
        <f>N1189</f>
        <v/>
      </c>
      <c r="F1189" s="396"/>
      <c r="G1189" s="619" t="str">
        <f ca="1">IF(OR(INDIRECT("'update Helper'!E"&amp;Q1189)="",F1189&lt;&gt;0,F1190&lt;&gt;0),IF(IFERROR((F1189/F1190),"")="","",(F1189/F1190)),INDIRECT("'update Helper'!E"&amp;Q1189)/100)</f>
        <v/>
      </c>
      <c r="H1189" s="621"/>
      <c r="I1189" s="623"/>
      <c r="J1189" s="625"/>
      <c r="K1189" s="201">
        <f>IF(AND(EXACT(C1189,C1187),C1187&lt;&gt;0),K1187+1,0)</f>
        <v>284</v>
      </c>
      <c r="L1189" s="201" t="str">
        <f t="shared" ref="L1189" si="1373">IF(C1189&lt;&gt;"",C1189&amp;"-"&amp;K1189,"")</f>
        <v/>
      </c>
      <c r="M1189" s="201" t="str">
        <f t="array" ref="M1189">IFERROR(IF(INDEX('Disaggregation Records'!$E$155:$E$385,MATCH(RIGHT(L1189,255),RIGHT('Disaggregation Records'!$D$155:$D$385,255),0))="","",INDEX('Disaggregation Records'!$E$155:$E$385,MATCH(RIGHT(L1189,255),RIGHT('Disaggregation Records'!$D$155:$D$385,255),0))),"")</f>
        <v/>
      </c>
      <c r="N1189" s="201" t="str">
        <f t="array" ref="N1189">IFERROR(IF(INDEX('Disaggregation Records'!$F$155:$F$385,MATCH(RIGHT(L1189,255),RIGHT('Disaggregation Records'!$D$155:$D$385,255),0))="","",INDEX('Disaggregation Records'!$F$155:$F$385,MATCH(RIGHT(L1189,255),RIGHT('Disaggregation Records'!$D$155:$D$385,255),0))),"")</f>
        <v/>
      </c>
      <c r="O1189" s="201" t="str">
        <f t="array" ref="O1189">IFERROR(IF(INDEX('Disaggregation Records'!$H$155:$H$385,MATCH(RIGHT(L1189,255),RIGHT('Disaggregation Records'!$D$155:$D$385,255),0))="","",INDEX('Disaggregation Records'!$H$155:$H$385,MATCH(RIGHT(L1189,255),RIGHT('Disaggregation Records'!$D$155:$D$385,255),0))),"")</f>
        <v/>
      </c>
      <c r="P1189" s="253"/>
      <c r="Q1189" s="253">
        <f t="shared" ref="Q1189" si="1374">Q1187+1</f>
        <v>1989</v>
      </c>
    </row>
    <row r="1190" spans="1:17" ht="20.149999999999999" customHeight="1" x14ac:dyDescent="0.35">
      <c r="A1190" s="201"/>
      <c r="B1190" s="614"/>
      <c r="C1190" s="616"/>
      <c r="D1190" s="618"/>
      <c r="E1190" s="618"/>
      <c r="F1190" s="307"/>
      <c r="G1190" s="620"/>
      <c r="H1190" s="622"/>
      <c r="I1190" s="624"/>
      <c r="J1190" s="626"/>
      <c r="K1190" s="253"/>
      <c r="L1190" s="201"/>
      <c r="M1190" s="253"/>
      <c r="N1190" s="201"/>
      <c r="O1190" s="201"/>
      <c r="P1190" s="253"/>
      <c r="Q1190" s="253"/>
    </row>
    <row r="1191" spans="1:17" ht="20.149999999999999" customHeight="1" x14ac:dyDescent="0.35">
      <c r="A1191" s="201" t="str">
        <f t="shared" ca="1" si="1322"/>
        <v>a1655000001juJrAAI</v>
      </c>
      <c r="B1191" s="613">
        <v>15</v>
      </c>
      <c r="C1191" s="615" t="str">
        <f>IFERROR(VLOOKUP(B1191,'Coverage Indicators - Section D'!$A$9:$AP$70,42,FALSE),"")</f>
        <v/>
      </c>
      <c r="D1191" s="617" t="str">
        <f>M1191</f>
        <v/>
      </c>
      <c r="E1191" s="617" t="str">
        <f>N1191</f>
        <v/>
      </c>
      <c r="F1191" s="396"/>
      <c r="G1191" s="619" t="str">
        <f ca="1">IF(OR(INDIRECT("'update Helper'!E"&amp;Q1191)="",F1191&lt;&gt;0,F1192&lt;&gt;0),IF(IFERROR((F1191/F1192),"")="","",(F1191/F1192)),INDIRECT("'update Helper'!E"&amp;Q1191)/100)</f>
        <v/>
      </c>
      <c r="H1191" s="621"/>
      <c r="I1191" s="623"/>
      <c r="J1191" s="625"/>
      <c r="K1191" s="201">
        <f>IF(AND(EXACT(C1191,C1189),C1189&lt;&gt;0),K1189+1,0)</f>
        <v>285</v>
      </c>
      <c r="L1191" s="201" t="str">
        <f t="shared" ref="L1191" si="1375">IF(C1191&lt;&gt;"",C1191&amp;"-"&amp;K1191,"")</f>
        <v/>
      </c>
      <c r="M1191" s="201" t="str">
        <f t="array" ref="M1191">IFERROR(IF(INDEX('Disaggregation Records'!$E$155:$E$385,MATCH(RIGHT(L1191,255),RIGHT('Disaggregation Records'!$D$155:$D$385,255),0))="","",INDEX('Disaggregation Records'!$E$155:$E$385,MATCH(RIGHT(L1191,255),RIGHT('Disaggregation Records'!$D$155:$D$385,255),0))),"")</f>
        <v/>
      </c>
      <c r="N1191" s="201" t="str">
        <f t="array" ref="N1191">IFERROR(IF(INDEX('Disaggregation Records'!$F$155:$F$385,MATCH(RIGHT(L1191,255),RIGHT('Disaggregation Records'!$D$155:$D$385,255),0))="","",INDEX('Disaggregation Records'!$F$155:$F$385,MATCH(RIGHT(L1191,255),RIGHT('Disaggregation Records'!$D$155:$D$385,255),0))),"")</f>
        <v/>
      </c>
      <c r="O1191" s="201" t="str">
        <f t="array" ref="O1191">IFERROR(IF(INDEX('Disaggregation Records'!$H$155:$H$385,MATCH(RIGHT(L1191,255),RIGHT('Disaggregation Records'!$D$155:$D$385,255),0))="","",INDEX('Disaggregation Records'!$H$155:$H$385,MATCH(RIGHT(L1191,255),RIGHT('Disaggregation Records'!$D$155:$D$385,255),0))),"")</f>
        <v/>
      </c>
      <c r="P1191" s="201"/>
      <c r="Q1191" s="253">
        <f t="shared" ref="Q1191" si="1376">Q1189+1</f>
        <v>1990</v>
      </c>
    </row>
    <row r="1192" spans="1:17" ht="20.149999999999999" customHeight="1" x14ac:dyDescent="0.35">
      <c r="B1192" s="614"/>
      <c r="C1192" s="616"/>
      <c r="D1192" s="618"/>
      <c r="E1192" s="618"/>
      <c r="F1192" s="307"/>
      <c r="G1192" s="620"/>
      <c r="H1192" s="622"/>
      <c r="I1192" s="624"/>
      <c r="J1192" s="626"/>
      <c r="K1192" s="201"/>
      <c r="L1192" s="201"/>
      <c r="M1192" s="201"/>
      <c r="N1192" s="201"/>
      <c r="O1192" s="201"/>
      <c r="P1192" s="201"/>
      <c r="Q1192" s="253"/>
    </row>
    <row r="1193" spans="1:17" ht="20.149999999999999" customHeight="1" x14ac:dyDescent="0.35">
      <c r="A1193" s="201" t="str">
        <f t="shared" ca="1" si="1319"/>
        <v>a1655000001juJsAAI</v>
      </c>
      <c r="B1193" s="613">
        <v>15</v>
      </c>
      <c r="C1193" s="615" t="str">
        <f>IFERROR(VLOOKUP(B1193,'Coverage Indicators - Section D'!$A$9:$AP$70,42,FALSE),"")</f>
        <v/>
      </c>
      <c r="D1193" s="617" t="str">
        <f>M1193</f>
        <v/>
      </c>
      <c r="E1193" s="617" t="str">
        <f>N1193</f>
        <v/>
      </c>
      <c r="F1193" s="396"/>
      <c r="G1193" s="619" t="str">
        <f ca="1">IF(OR(INDIRECT("'update Helper'!E"&amp;Q1193)="",F1193&lt;&gt;0,F1194&lt;&gt;0),IF(IFERROR((F1193/F1194),"")="","",(F1193/F1194)),INDIRECT("'update Helper'!E"&amp;Q1193)/100)</f>
        <v/>
      </c>
      <c r="H1193" s="621"/>
      <c r="I1193" s="623"/>
      <c r="J1193" s="625"/>
      <c r="K1193" s="201">
        <f>IF(AND(EXACT(C1193,C1191),C1191&lt;&gt;0),K1191+1,0)</f>
        <v>286</v>
      </c>
      <c r="L1193" s="201" t="str">
        <f t="shared" ref="L1193" si="1377">IF(C1193&lt;&gt;"",C1193&amp;"-"&amp;K1193,"")</f>
        <v/>
      </c>
      <c r="M1193" s="201" t="str">
        <f t="array" ref="M1193">IFERROR(IF(INDEX('Disaggregation Records'!$E$155:$E$385,MATCH(RIGHT(L1193,255),RIGHT('Disaggregation Records'!$D$155:$D$385,255),0))="","",INDEX('Disaggregation Records'!$E$155:$E$385,MATCH(RIGHT(L1193,255),RIGHT('Disaggregation Records'!$D$155:$D$385,255),0))),"")</f>
        <v/>
      </c>
      <c r="N1193" s="201" t="str">
        <f t="array" ref="N1193">IFERROR(IF(INDEX('Disaggregation Records'!$F$155:$F$385,MATCH(RIGHT(L1193,255),RIGHT('Disaggregation Records'!$D$155:$D$385,255),0))="","",INDEX('Disaggregation Records'!$F$155:$F$385,MATCH(RIGHT(L1193,255),RIGHT('Disaggregation Records'!$D$155:$D$385,255),0))),"")</f>
        <v/>
      </c>
      <c r="O1193" s="201" t="str">
        <f t="array" ref="O1193">IFERROR(IF(INDEX('Disaggregation Records'!$H$155:$H$385,MATCH(RIGHT(L1193,255),RIGHT('Disaggregation Records'!$D$155:$D$385,255),0))="","",INDEX('Disaggregation Records'!$H$155:$H$385,MATCH(RIGHT(L1193,255),RIGHT('Disaggregation Records'!$D$155:$D$385,255),0))),"")</f>
        <v/>
      </c>
      <c r="P1193" s="201"/>
      <c r="Q1193" s="253">
        <f t="shared" ref="Q1193" si="1378">Q1191+1</f>
        <v>1991</v>
      </c>
    </row>
    <row r="1194" spans="1:17" ht="20.149999999999999" customHeight="1" x14ac:dyDescent="0.35">
      <c r="A1194" s="201"/>
      <c r="B1194" s="614"/>
      <c r="C1194" s="616"/>
      <c r="D1194" s="618"/>
      <c r="E1194" s="618"/>
      <c r="F1194" s="307"/>
      <c r="G1194" s="620"/>
      <c r="H1194" s="622"/>
      <c r="I1194" s="624"/>
      <c r="J1194" s="626"/>
      <c r="K1194" s="201"/>
      <c r="L1194" s="201"/>
      <c r="M1194" s="201"/>
      <c r="N1194" s="201"/>
      <c r="O1194" s="201"/>
      <c r="P1194" s="201"/>
      <c r="Q1194" s="253"/>
    </row>
    <row r="1195" spans="1:17" ht="20.149999999999999" customHeight="1" x14ac:dyDescent="0.35">
      <c r="A1195" s="201" t="str">
        <f t="shared" ca="1" si="1322"/>
        <v>a1655000001juJtAAI</v>
      </c>
      <c r="B1195" s="613">
        <v>15</v>
      </c>
      <c r="C1195" s="615" t="str">
        <f>IFERROR(VLOOKUP(B1195,'Coverage Indicators - Section D'!$A$9:$AP$70,42,FALSE),"")</f>
        <v/>
      </c>
      <c r="D1195" s="617" t="str">
        <f>M1195</f>
        <v/>
      </c>
      <c r="E1195" s="617" t="str">
        <f>N1195</f>
        <v/>
      </c>
      <c r="F1195" s="396"/>
      <c r="G1195" s="619" t="str">
        <f ca="1">IF(OR(INDIRECT("'update Helper'!E"&amp;Q1195)="",F1195&lt;&gt;0,F1196&lt;&gt;0),IF(IFERROR((F1195/F1196),"")="","",(F1195/F1196)),INDIRECT("'update Helper'!E"&amp;Q1195)/100)</f>
        <v/>
      </c>
      <c r="H1195" s="621"/>
      <c r="I1195" s="623"/>
      <c r="J1195" s="625"/>
      <c r="K1195" s="201">
        <f>IF(AND(EXACT(C1195,C1193),C1193&lt;&gt;0),K1193+1,0)</f>
        <v>287</v>
      </c>
      <c r="L1195" s="201" t="str">
        <f t="shared" ref="L1195" si="1379">IF(C1195&lt;&gt;"",C1195&amp;"-"&amp;K1195,"")</f>
        <v/>
      </c>
      <c r="M1195" s="201" t="str">
        <f t="array" ref="M1195">IFERROR(IF(INDEX('Disaggregation Records'!$E$155:$E$385,MATCH(RIGHT(L1195,255),RIGHT('Disaggregation Records'!$D$155:$D$385,255),0))="","",INDEX('Disaggregation Records'!$E$155:$E$385,MATCH(RIGHT(L1195,255),RIGHT('Disaggregation Records'!$D$155:$D$385,255),0))),"")</f>
        <v/>
      </c>
      <c r="N1195" s="201" t="str">
        <f t="array" ref="N1195">IFERROR(IF(INDEX('Disaggregation Records'!$F$155:$F$385,MATCH(RIGHT(L1195,255),RIGHT('Disaggregation Records'!$D$155:$D$385,255),0))="","",INDEX('Disaggregation Records'!$F$155:$F$385,MATCH(RIGHT(L1195,255),RIGHT('Disaggregation Records'!$D$155:$D$385,255),0))),"")</f>
        <v/>
      </c>
      <c r="O1195" s="201" t="str">
        <f t="array" ref="O1195">IFERROR(IF(INDEX('Disaggregation Records'!$H$155:$H$385,MATCH(RIGHT(L1195,255),RIGHT('Disaggregation Records'!$D$155:$D$385,255),0))="","",INDEX('Disaggregation Records'!$H$155:$H$385,MATCH(RIGHT(L1195,255),RIGHT('Disaggregation Records'!$D$155:$D$385,255),0))),"")</f>
        <v/>
      </c>
      <c r="P1195" s="253"/>
      <c r="Q1195" s="253">
        <f t="shared" ref="Q1195" si="1380">Q1193+1</f>
        <v>1992</v>
      </c>
    </row>
    <row r="1196" spans="1:17" ht="20.149999999999999" customHeight="1" x14ac:dyDescent="0.35">
      <c r="B1196" s="614"/>
      <c r="C1196" s="616"/>
      <c r="D1196" s="618"/>
      <c r="E1196" s="618"/>
      <c r="F1196" s="307"/>
      <c r="G1196" s="620"/>
      <c r="H1196" s="622"/>
      <c r="I1196" s="624"/>
      <c r="J1196" s="626"/>
      <c r="K1196" s="253"/>
      <c r="L1196" s="201"/>
      <c r="M1196" s="253"/>
      <c r="N1196" s="201"/>
      <c r="O1196" s="201"/>
      <c r="P1196" s="253"/>
      <c r="Q1196" s="253"/>
    </row>
    <row r="1197" spans="1:17" ht="20.149999999999999" customHeight="1" x14ac:dyDescent="0.35">
      <c r="A1197" s="201" t="str">
        <f t="shared" ca="1" si="1319"/>
        <v>a1655000001juJuAAI</v>
      </c>
      <c r="B1197" s="613">
        <v>15</v>
      </c>
      <c r="C1197" s="615" t="str">
        <f>IFERROR(VLOOKUP(B1197,'Coverage Indicators - Section D'!$A$9:$AP$70,42,FALSE),"")</f>
        <v/>
      </c>
      <c r="D1197" s="617" t="str">
        <f>M1197</f>
        <v/>
      </c>
      <c r="E1197" s="617" t="str">
        <f>N1197</f>
        <v/>
      </c>
      <c r="F1197" s="396"/>
      <c r="G1197" s="619" t="str">
        <f ca="1">IF(OR(INDIRECT("'update Helper'!E"&amp;Q1197)="",F1197&lt;&gt;0,F1198&lt;&gt;0),IF(IFERROR((F1197/F1198),"")="","",(F1197/F1198)),INDIRECT("'update Helper'!E"&amp;Q1197)/100)</f>
        <v/>
      </c>
      <c r="H1197" s="621"/>
      <c r="I1197" s="623"/>
      <c r="J1197" s="625"/>
      <c r="K1197" s="201">
        <f>IF(AND(EXACT(C1197,C1195),C1195&lt;&gt;0),K1195+1,0)</f>
        <v>288</v>
      </c>
      <c r="L1197" s="201" t="str">
        <f t="shared" ref="L1197" si="1381">IF(C1197&lt;&gt;"",C1197&amp;"-"&amp;K1197,"")</f>
        <v/>
      </c>
      <c r="M1197" s="201" t="str">
        <f t="array" ref="M1197">IFERROR(IF(INDEX('Disaggregation Records'!$E$155:$E$385,MATCH(RIGHT(L1197,255),RIGHT('Disaggregation Records'!$D$155:$D$385,255),0))="","",INDEX('Disaggregation Records'!$E$155:$E$385,MATCH(RIGHT(L1197,255),RIGHT('Disaggregation Records'!$D$155:$D$385,255),0))),"")</f>
        <v/>
      </c>
      <c r="N1197" s="201" t="str">
        <f t="array" ref="N1197">IFERROR(IF(INDEX('Disaggregation Records'!$F$155:$F$385,MATCH(RIGHT(L1197,255),RIGHT('Disaggregation Records'!$D$155:$D$385,255),0))="","",INDEX('Disaggregation Records'!$F$155:$F$385,MATCH(RIGHT(L1197,255),RIGHT('Disaggregation Records'!$D$155:$D$385,255),0))),"")</f>
        <v/>
      </c>
      <c r="O1197" s="201" t="str">
        <f t="array" ref="O1197">IFERROR(IF(INDEX('Disaggregation Records'!$H$155:$H$385,MATCH(RIGHT(L1197,255),RIGHT('Disaggregation Records'!$D$155:$D$385,255),0))="","",INDEX('Disaggregation Records'!$H$155:$H$385,MATCH(RIGHT(L1197,255),RIGHT('Disaggregation Records'!$D$155:$D$385,255),0))),"")</f>
        <v/>
      </c>
      <c r="P1197" s="253"/>
      <c r="Q1197" s="253">
        <f t="shared" ref="Q1197" si="1382">Q1195+1</f>
        <v>1993</v>
      </c>
    </row>
    <row r="1198" spans="1:17" ht="20.149999999999999" customHeight="1" x14ac:dyDescent="0.35">
      <c r="A1198" s="201"/>
      <c r="B1198" s="614"/>
      <c r="C1198" s="616"/>
      <c r="D1198" s="618"/>
      <c r="E1198" s="618"/>
      <c r="F1198" s="307"/>
      <c r="G1198" s="620"/>
      <c r="H1198" s="622"/>
      <c r="I1198" s="624"/>
      <c r="J1198" s="626"/>
      <c r="K1198" s="253"/>
      <c r="L1198" s="201"/>
      <c r="M1198" s="253"/>
      <c r="N1198" s="201"/>
      <c r="O1198" s="201"/>
      <c r="P1198" s="253"/>
      <c r="Q1198" s="253"/>
    </row>
    <row r="1199" spans="1:17" ht="20.149999999999999" customHeight="1" x14ac:dyDescent="0.35">
      <c r="A1199" s="201" t="str">
        <f t="shared" ca="1" si="1322"/>
        <v>a1655000001juJvAAI</v>
      </c>
      <c r="B1199" s="613">
        <v>15</v>
      </c>
      <c r="C1199" s="615" t="str">
        <f>IFERROR(VLOOKUP(B1199,'Coverage Indicators - Section D'!$A$9:$AP$70,42,FALSE),"")</f>
        <v/>
      </c>
      <c r="D1199" s="617" t="str">
        <f>M1199</f>
        <v/>
      </c>
      <c r="E1199" s="617" t="str">
        <f>N1199</f>
        <v/>
      </c>
      <c r="F1199" s="396"/>
      <c r="G1199" s="619" t="str">
        <f ca="1">IF(OR(INDIRECT("'update Helper'!E"&amp;Q1199)="",F1199&lt;&gt;0,F1200&lt;&gt;0),IF(IFERROR((F1199/F1200),"")="","",(F1199/F1200)),INDIRECT("'update Helper'!E"&amp;Q1199)/100)</f>
        <v/>
      </c>
      <c r="H1199" s="621"/>
      <c r="I1199" s="623"/>
      <c r="J1199" s="625"/>
      <c r="K1199" s="201">
        <f>IF(AND(EXACT(C1199,C1197),C1197&lt;&gt;0),K1197+1,0)</f>
        <v>289</v>
      </c>
      <c r="L1199" s="201" t="str">
        <f t="shared" ref="L1199" si="1383">IF(C1199&lt;&gt;"",C1199&amp;"-"&amp;K1199,"")</f>
        <v/>
      </c>
      <c r="M1199" s="201" t="str">
        <f t="array" ref="M1199">IFERROR(IF(INDEX('Disaggregation Records'!$E$155:$E$385,MATCH(RIGHT(L1199,255),RIGHT('Disaggregation Records'!$D$155:$D$385,255),0))="","",INDEX('Disaggregation Records'!$E$155:$E$385,MATCH(RIGHT(L1199,255),RIGHT('Disaggregation Records'!$D$155:$D$385,255),0))),"")</f>
        <v/>
      </c>
      <c r="N1199" s="201" t="str">
        <f t="array" ref="N1199">IFERROR(IF(INDEX('Disaggregation Records'!$F$155:$F$385,MATCH(RIGHT(L1199,255),RIGHT('Disaggregation Records'!$D$155:$D$385,255),0))="","",INDEX('Disaggregation Records'!$F$155:$F$385,MATCH(RIGHT(L1199,255),RIGHT('Disaggregation Records'!$D$155:$D$385,255),0))),"")</f>
        <v/>
      </c>
      <c r="O1199" s="201" t="str">
        <f t="array" ref="O1199">IFERROR(IF(INDEX('Disaggregation Records'!$H$155:$H$385,MATCH(RIGHT(L1199,255),RIGHT('Disaggregation Records'!$D$155:$D$385,255),0))="","",INDEX('Disaggregation Records'!$H$155:$H$385,MATCH(RIGHT(L1199,255),RIGHT('Disaggregation Records'!$D$155:$D$385,255),0))),"")</f>
        <v/>
      </c>
      <c r="P1199" s="253"/>
      <c r="Q1199" s="253">
        <f t="shared" ref="Q1199" si="1384">Q1197+1</f>
        <v>1994</v>
      </c>
    </row>
    <row r="1200" spans="1:17" ht="20.149999999999999" customHeight="1" x14ac:dyDescent="0.35">
      <c r="B1200" s="614"/>
      <c r="C1200" s="616"/>
      <c r="D1200" s="618"/>
      <c r="E1200" s="618"/>
      <c r="F1200" s="307"/>
      <c r="G1200" s="620"/>
      <c r="H1200" s="622"/>
      <c r="I1200" s="624"/>
      <c r="J1200" s="626"/>
      <c r="K1200" s="253"/>
      <c r="L1200" s="201"/>
      <c r="M1200" s="253"/>
      <c r="N1200" s="201"/>
      <c r="O1200" s="201"/>
      <c r="P1200" s="253"/>
      <c r="Q1200" s="253"/>
    </row>
    <row r="1201" spans="1:17" ht="20.149999999999999" customHeight="1" x14ac:dyDescent="0.35">
      <c r="A1201" s="201" t="str">
        <f t="shared" ref="A1201:A1261" ca="1" si="1385">INDIRECT("'update Helper'!C"&amp;Q1201)</f>
        <v>a1655000001juJwAAI</v>
      </c>
      <c r="B1201" s="613">
        <v>15</v>
      </c>
      <c r="C1201" s="615" t="str">
        <f>IFERROR(VLOOKUP(B1201,'Coverage Indicators - Section D'!$A$9:$AP$70,42,FALSE),"")</f>
        <v/>
      </c>
      <c r="D1201" s="617" t="str">
        <f>M1201</f>
        <v/>
      </c>
      <c r="E1201" s="617" t="str">
        <f>N1201</f>
        <v/>
      </c>
      <c r="F1201" s="396"/>
      <c r="G1201" s="619" t="str">
        <f ca="1">IF(OR(INDIRECT("'update Helper'!E"&amp;Q1201)="",F1201&lt;&gt;0,F1202&lt;&gt;0),IF(IFERROR((F1201/F1202),"")="","",(F1201/F1202)),INDIRECT("'update Helper'!E"&amp;Q1201)/100)</f>
        <v/>
      </c>
      <c r="H1201" s="621"/>
      <c r="I1201" s="623"/>
      <c r="J1201" s="625"/>
      <c r="K1201" s="201">
        <f>IF(AND(EXACT(C1201,C1199),C1199&lt;&gt;0),K1199+1,0)</f>
        <v>290</v>
      </c>
      <c r="L1201" s="201" t="str">
        <f t="shared" ref="L1201" si="1386">IF(C1201&lt;&gt;"",C1201&amp;"-"&amp;K1201,"")</f>
        <v/>
      </c>
      <c r="M1201" s="201" t="str">
        <f t="array" ref="M1201">IFERROR(IF(INDEX('Disaggregation Records'!$E$155:$E$385,MATCH(RIGHT(L1201,255),RIGHT('Disaggregation Records'!$D$155:$D$385,255),0))="","",INDEX('Disaggregation Records'!$E$155:$E$385,MATCH(RIGHT(L1201,255),RIGHT('Disaggregation Records'!$D$155:$D$385,255),0))),"")</f>
        <v/>
      </c>
      <c r="N1201" s="201" t="str">
        <f t="array" ref="N1201">IFERROR(IF(INDEX('Disaggregation Records'!$F$155:$F$385,MATCH(RIGHT(L1201,255),RIGHT('Disaggregation Records'!$D$155:$D$385,255),0))="","",INDEX('Disaggregation Records'!$F$155:$F$385,MATCH(RIGHT(L1201,255),RIGHT('Disaggregation Records'!$D$155:$D$385,255),0))),"")</f>
        <v/>
      </c>
      <c r="O1201" s="201" t="str">
        <f t="array" ref="O1201">IFERROR(IF(INDEX('Disaggregation Records'!$H$155:$H$385,MATCH(RIGHT(L1201,255),RIGHT('Disaggregation Records'!$D$155:$D$385,255),0))="","",INDEX('Disaggregation Records'!$H$155:$H$385,MATCH(RIGHT(L1201,255),RIGHT('Disaggregation Records'!$D$155:$D$385,255),0))),"")</f>
        <v/>
      </c>
      <c r="P1201" s="201"/>
      <c r="Q1201" s="253">
        <f t="shared" ref="Q1201" si="1387">Q1199+1</f>
        <v>1995</v>
      </c>
    </row>
    <row r="1202" spans="1:17" ht="20.149999999999999" customHeight="1" x14ac:dyDescent="0.35">
      <c r="A1202" s="201"/>
      <c r="B1202" s="614"/>
      <c r="C1202" s="616"/>
      <c r="D1202" s="618"/>
      <c r="E1202" s="618"/>
      <c r="F1202" s="307"/>
      <c r="G1202" s="620"/>
      <c r="H1202" s="622"/>
      <c r="I1202" s="624"/>
      <c r="J1202" s="626"/>
      <c r="K1202" s="201"/>
      <c r="L1202" s="201"/>
      <c r="M1202" s="201"/>
      <c r="N1202" s="201"/>
      <c r="O1202" s="201"/>
      <c r="P1202" s="201"/>
      <c r="Q1202" s="253"/>
    </row>
    <row r="1203" spans="1:17" ht="20.149999999999999" customHeight="1" x14ac:dyDescent="0.35">
      <c r="A1203" s="201" t="str">
        <f t="shared" ref="A1203:A1263" ca="1" si="1388">INDIRECT("'update Helper'!C"&amp;Q1203)</f>
        <v>a1655000001juJxAAI</v>
      </c>
      <c r="B1203" s="613">
        <v>15</v>
      </c>
      <c r="C1203" s="615" t="str">
        <f>IFERROR(VLOOKUP(B1203,'Coverage Indicators - Section D'!$A$9:$AP$70,42,FALSE),"")</f>
        <v/>
      </c>
      <c r="D1203" s="617" t="str">
        <f>M1203</f>
        <v/>
      </c>
      <c r="E1203" s="617" t="str">
        <f>N1203</f>
        <v/>
      </c>
      <c r="F1203" s="396"/>
      <c r="G1203" s="619" t="str">
        <f ca="1">IF(OR(INDIRECT("'update Helper'!E"&amp;Q1203)="",F1203&lt;&gt;0,F1204&lt;&gt;0),IF(IFERROR((F1203/F1204),"")="","",(F1203/F1204)),INDIRECT("'update Helper'!E"&amp;Q1203)/100)</f>
        <v/>
      </c>
      <c r="H1203" s="621"/>
      <c r="I1203" s="623"/>
      <c r="J1203" s="625"/>
      <c r="K1203" s="201">
        <f>IF(AND(EXACT(C1203,C1201),C1201&lt;&gt;0),K1201+1,0)</f>
        <v>291</v>
      </c>
      <c r="L1203" s="201" t="str">
        <f t="shared" ref="L1203" si="1389">IF(C1203&lt;&gt;"",C1203&amp;"-"&amp;K1203,"")</f>
        <v/>
      </c>
      <c r="M1203" s="201" t="str">
        <f t="array" ref="M1203">IFERROR(IF(INDEX('Disaggregation Records'!$E$155:$E$385,MATCH(RIGHT(L1203,255),RIGHT('Disaggregation Records'!$D$155:$D$385,255),0))="","",INDEX('Disaggregation Records'!$E$155:$E$385,MATCH(RIGHT(L1203,255),RIGHT('Disaggregation Records'!$D$155:$D$385,255),0))),"")</f>
        <v/>
      </c>
      <c r="N1203" s="201" t="str">
        <f t="array" ref="N1203">IFERROR(IF(INDEX('Disaggregation Records'!$F$155:$F$385,MATCH(RIGHT(L1203,255),RIGHT('Disaggregation Records'!$D$155:$D$385,255),0))="","",INDEX('Disaggregation Records'!$F$155:$F$385,MATCH(RIGHT(L1203,255),RIGHT('Disaggregation Records'!$D$155:$D$385,255),0))),"")</f>
        <v/>
      </c>
      <c r="O1203" s="201" t="str">
        <f t="array" ref="O1203">IFERROR(IF(INDEX('Disaggregation Records'!$H$155:$H$385,MATCH(RIGHT(L1203,255),RIGHT('Disaggregation Records'!$D$155:$D$385,255),0))="","",INDEX('Disaggregation Records'!$H$155:$H$385,MATCH(RIGHT(L1203,255),RIGHT('Disaggregation Records'!$D$155:$D$385,255),0))),"")</f>
        <v/>
      </c>
      <c r="P1203" s="201"/>
      <c r="Q1203" s="253">
        <f t="shared" ref="Q1203" si="1390">Q1201+1</f>
        <v>1996</v>
      </c>
    </row>
    <row r="1204" spans="1:17" ht="20.149999999999999" customHeight="1" x14ac:dyDescent="0.35">
      <c r="B1204" s="614"/>
      <c r="C1204" s="616"/>
      <c r="D1204" s="618"/>
      <c r="E1204" s="618"/>
      <c r="F1204" s="307"/>
      <c r="G1204" s="620"/>
      <c r="H1204" s="622"/>
      <c r="I1204" s="624"/>
      <c r="J1204" s="626"/>
      <c r="K1204" s="201"/>
      <c r="L1204" s="201"/>
      <c r="M1204" s="201"/>
      <c r="N1204" s="201"/>
      <c r="O1204" s="201"/>
      <c r="P1204" s="201"/>
      <c r="Q1204" s="253"/>
    </row>
    <row r="1205" spans="1:17" ht="20.149999999999999" customHeight="1" x14ac:dyDescent="0.35">
      <c r="A1205" s="201" t="str">
        <f t="shared" ca="1" si="1385"/>
        <v>a1655000001juJyAAI</v>
      </c>
      <c r="B1205" s="613">
        <v>15</v>
      </c>
      <c r="C1205" s="615" t="str">
        <f>IFERROR(VLOOKUP(B1205,'Coverage Indicators - Section D'!$A$9:$AP$70,42,FALSE),"")</f>
        <v/>
      </c>
      <c r="D1205" s="617" t="str">
        <f>M1205</f>
        <v/>
      </c>
      <c r="E1205" s="617" t="str">
        <f>N1205</f>
        <v/>
      </c>
      <c r="F1205" s="396"/>
      <c r="G1205" s="619" t="str">
        <f ca="1">IF(OR(INDIRECT("'update Helper'!E"&amp;Q1205)="",F1205&lt;&gt;0,F1206&lt;&gt;0),IF(IFERROR((F1205/F1206),"")="","",(F1205/F1206)),INDIRECT("'update Helper'!E"&amp;Q1205)/100)</f>
        <v/>
      </c>
      <c r="H1205" s="621"/>
      <c r="I1205" s="623"/>
      <c r="J1205" s="625"/>
      <c r="K1205" s="201">
        <f>IF(AND(EXACT(C1205,C1203),C1203&lt;&gt;0),K1203+1,0)</f>
        <v>292</v>
      </c>
      <c r="L1205" s="201" t="str">
        <f t="shared" ref="L1205" si="1391">IF(C1205&lt;&gt;"",C1205&amp;"-"&amp;K1205,"")</f>
        <v/>
      </c>
      <c r="M1205" s="201" t="str">
        <f t="array" ref="M1205">IFERROR(IF(INDEX('Disaggregation Records'!$E$155:$E$385,MATCH(RIGHT(L1205,255),RIGHT('Disaggregation Records'!$D$155:$D$385,255),0))="","",INDEX('Disaggregation Records'!$E$155:$E$385,MATCH(RIGHT(L1205,255),RIGHT('Disaggregation Records'!$D$155:$D$385,255),0))),"")</f>
        <v/>
      </c>
      <c r="N1205" s="201" t="str">
        <f t="array" ref="N1205">IFERROR(IF(INDEX('Disaggregation Records'!$F$155:$F$385,MATCH(RIGHT(L1205,255),RIGHT('Disaggregation Records'!$D$155:$D$385,255),0))="","",INDEX('Disaggregation Records'!$F$155:$F$385,MATCH(RIGHT(L1205,255),RIGHT('Disaggregation Records'!$D$155:$D$385,255),0))),"")</f>
        <v/>
      </c>
      <c r="O1205" s="201" t="str">
        <f t="array" ref="O1205">IFERROR(IF(INDEX('Disaggregation Records'!$H$155:$H$385,MATCH(RIGHT(L1205,255),RIGHT('Disaggregation Records'!$D$155:$D$385,255),0))="","",INDEX('Disaggregation Records'!$H$155:$H$385,MATCH(RIGHT(L1205,255),RIGHT('Disaggregation Records'!$D$155:$D$385,255),0))),"")</f>
        <v/>
      </c>
      <c r="P1205" s="253"/>
      <c r="Q1205" s="253">
        <f t="shared" ref="Q1205" si="1392">Q1203+1</f>
        <v>1997</v>
      </c>
    </row>
    <row r="1206" spans="1:17" ht="20.149999999999999" customHeight="1" x14ac:dyDescent="0.35">
      <c r="A1206" s="201"/>
      <c r="B1206" s="614"/>
      <c r="C1206" s="616"/>
      <c r="D1206" s="618"/>
      <c r="E1206" s="618"/>
      <c r="F1206" s="307"/>
      <c r="G1206" s="620"/>
      <c r="H1206" s="622"/>
      <c r="I1206" s="624"/>
      <c r="J1206" s="626"/>
      <c r="K1206" s="253"/>
      <c r="L1206" s="201"/>
      <c r="M1206" s="253"/>
      <c r="N1206" s="201"/>
      <c r="O1206" s="201"/>
      <c r="P1206" s="253"/>
      <c r="Q1206" s="253"/>
    </row>
    <row r="1207" spans="1:17" ht="20.149999999999999" customHeight="1" x14ac:dyDescent="0.35">
      <c r="A1207" s="201" t="str">
        <f t="shared" ca="1" si="1388"/>
        <v>a1655000001juJzAAI</v>
      </c>
      <c r="B1207" s="613">
        <v>15</v>
      </c>
      <c r="C1207" s="615" t="str">
        <f>IFERROR(VLOOKUP(B1207,'Coverage Indicators - Section D'!$A$9:$AP$70,42,FALSE),"")</f>
        <v/>
      </c>
      <c r="D1207" s="617" t="str">
        <f>M1207</f>
        <v/>
      </c>
      <c r="E1207" s="617" t="str">
        <f>N1207</f>
        <v/>
      </c>
      <c r="F1207" s="396"/>
      <c r="G1207" s="619" t="str">
        <f ca="1">IF(OR(INDIRECT("'update Helper'!E"&amp;Q1207)="",F1207&lt;&gt;0,F1208&lt;&gt;0),IF(IFERROR((F1207/F1208),"")="","",(F1207/F1208)),INDIRECT("'update Helper'!E"&amp;Q1207)/100)</f>
        <v/>
      </c>
      <c r="H1207" s="621"/>
      <c r="I1207" s="623"/>
      <c r="J1207" s="625"/>
      <c r="K1207" s="201">
        <f>IF(AND(EXACT(C1207,C1205),C1205&lt;&gt;0),K1205+1,0)</f>
        <v>293</v>
      </c>
      <c r="L1207" s="201" t="str">
        <f t="shared" ref="L1207" si="1393">IF(C1207&lt;&gt;"",C1207&amp;"-"&amp;K1207,"")</f>
        <v/>
      </c>
      <c r="M1207" s="201" t="str">
        <f t="array" ref="M1207">IFERROR(IF(INDEX('Disaggregation Records'!$E$155:$E$385,MATCH(RIGHT(L1207,255),RIGHT('Disaggregation Records'!$D$155:$D$385,255),0))="","",INDEX('Disaggregation Records'!$E$155:$E$385,MATCH(RIGHT(L1207,255),RIGHT('Disaggregation Records'!$D$155:$D$385,255),0))),"")</f>
        <v/>
      </c>
      <c r="N1207" s="201" t="str">
        <f t="array" ref="N1207">IFERROR(IF(INDEX('Disaggregation Records'!$F$155:$F$385,MATCH(RIGHT(L1207,255),RIGHT('Disaggregation Records'!$D$155:$D$385,255),0))="","",INDEX('Disaggregation Records'!$F$155:$F$385,MATCH(RIGHT(L1207,255),RIGHT('Disaggregation Records'!$D$155:$D$385,255),0))),"")</f>
        <v/>
      </c>
      <c r="O1207" s="201" t="str">
        <f t="array" ref="O1207">IFERROR(IF(INDEX('Disaggregation Records'!$H$155:$H$385,MATCH(RIGHT(L1207,255),RIGHT('Disaggregation Records'!$D$155:$D$385,255),0))="","",INDEX('Disaggregation Records'!$H$155:$H$385,MATCH(RIGHT(L1207,255),RIGHT('Disaggregation Records'!$D$155:$D$385,255),0))),"")</f>
        <v/>
      </c>
      <c r="P1207" s="253"/>
      <c r="Q1207" s="253">
        <f t="shared" ref="Q1207" si="1394">Q1205+1</f>
        <v>1998</v>
      </c>
    </row>
    <row r="1208" spans="1:17" ht="20.149999999999999" customHeight="1" x14ac:dyDescent="0.35">
      <c r="B1208" s="614"/>
      <c r="C1208" s="616"/>
      <c r="D1208" s="618"/>
      <c r="E1208" s="618"/>
      <c r="F1208" s="307"/>
      <c r="G1208" s="620"/>
      <c r="H1208" s="622"/>
      <c r="I1208" s="624"/>
      <c r="J1208" s="626"/>
      <c r="K1208" s="253"/>
      <c r="L1208" s="201"/>
      <c r="M1208" s="253"/>
      <c r="N1208" s="201"/>
      <c r="O1208" s="201"/>
      <c r="P1208" s="253"/>
      <c r="Q1208" s="253"/>
    </row>
    <row r="1209" spans="1:17" ht="20.149999999999999" customHeight="1" x14ac:dyDescent="0.35">
      <c r="A1209" s="201" t="str">
        <f t="shared" ca="1" si="1385"/>
        <v>a1655000001juK0AAI</v>
      </c>
      <c r="B1209" s="613">
        <v>15</v>
      </c>
      <c r="C1209" s="615" t="str">
        <f>IFERROR(VLOOKUP(B1209,'Coverage Indicators - Section D'!$A$9:$AP$70,42,FALSE),"")</f>
        <v/>
      </c>
      <c r="D1209" s="617" t="str">
        <f>M1209</f>
        <v/>
      </c>
      <c r="E1209" s="617" t="str">
        <f>N1209</f>
        <v/>
      </c>
      <c r="F1209" s="396"/>
      <c r="G1209" s="619" t="str">
        <f ca="1">IF(OR(INDIRECT("'update Helper'!E"&amp;Q1209)="",F1209&lt;&gt;0,F1210&lt;&gt;0),IF(IFERROR((F1209/F1210),"")="","",(F1209/F1210)),INDIRECT("'update Helper'!E"&amp;Q1209)/100)</f>
        <v/>
      </c>
      <c r="H1209" s="621"/>
      <c r="I1209" s="623"/>
      <c r="J1209" s="625"/>
      <c r="K1209" s="201">
        <f>IF(AND(EXACT(C1209,C1207),C1207&lt;&gt;0),K1207+1,0)</f>
        <v>294</v>
      </c>
      <c r="L1209" s="201" t="str">
        <f t="shared" ref="L1209" si="1395">IF(C1209&lt;&gt;"",C1209&amp;"-"&amp;K1209,"")</f>
        <v/>
      </c>
      <c r="M1209" s="201" t="str">
        <f t="array" ref="M1209">IFERROR(IF(INDEX('Disaggregation Records'!$E$155:$E$385,MATCH(RIGHT(L1209,255),RIGHT('Disaggregation Records'!$D$155:$D$385,255),0))="","",INDEX('Disaggregation Records'!$E$155:$E$385,MATCH(RIGHT(L1209,255),RIGHT('Disaggregation Records'!$D$155:$D$385,255),0))),"")</f>
        <v/>
      </c>
      <c r="N1209" s="201" t="str">
        <f t="array" ref="N1209">IFERROR(IF(INDEX('Disaggregation Records'!$F$155:$F$385,MATCH(RIGHT(L1209,255),RIGHT('Disaggregation Records'!$D$155:$D$385,255),0))="","",INDEX('Disaggregation Records'!$F$155:$F$385,MATCH(RIGHT(L1209,255),RIGHT('Disaggregation Records'!$D$155:$D$385,255),0))),"")</f>
        <v/>
      </c>
      <c r="O1209" s="201" t="str">
        <f t="array" ref="O1209">IFERROR(IF(INDEX('Disaggregation Records'!$H$155:$H$385,MATCH(RIGHT(L1209,255),RIGHT('Disaggregation Records'!$D$155:$D$385,255),0))="","",INDEX('Disaggregation Records'!$H$155:$H$385,MATCH(RIGHT(L1209,255),RIGHT('Disaggregation Records'!$D$155:$D$385,255),0))),"")</f>
        <v/>
      </c>
      <c r="P1209" s="253"/>
      <c r="Q1209" s="253">
        <f t="shared" ref="Q1209" si="1396">Q1207+1</f>
        <v>1999</v>
      </c>
    </row>
    <row r="1210" spans="1:17" ht="20.149999999999999" customHeight="1" x14ac:dyDescent="0.35">
      <c r="A1210" s="201"/>
      <c r="B1210" s="614"/>
      <c r="C1210" s="616"/>
      <c r="D1210" s="618"/>
      <c r="E1210" s="618"/>
      <c r="F1210" s="307"/>
      <c r="G1210" s="620"/>
      <c r="H1210" s="622"/>
      <c r="I1210" s="624"/>
      <c r="J1210" s="626"/>
      <c r="K1210" s="253"/>
      <c r="L1210" s="201"/>
      <c r="M1210" s="253"/>
      <c r="N1210" s="201"/>
      <c r="O1210" s="201"/>
      <c r="P1210" s="253"/>
      <c r="Q1210" s="253"/>
    </row>
    <row r="1211" spans="1:17" ht="20.149999999999999" customHeight="1" x14ac:dyDescent="0.35">
      <c r="A1211" s="201" t="str">
        <f t="shared" ca="1" si="1388"/>
        <v>a1655000001juK1AAI</v>
      </c>
      <c r="B1211" s="613">
        <v>15</v>
      </c>
      <c r="C1211" s="615" t="str">
        <f>IFERROR(VLOOKUP(B1211,'Coverage Indicators - Section D'!$A$9:$AP$70,42,FALSE),"")</f>
        <v/>
      </c>
      <c r="D1211" s="617" t="str">
        <f>M1211</f>
        <v/>
      </c>
      <c r="E1211" s="617" t="str">
        <f>N1211</f>
        <v/>
      </c>
      <c r="F1211" s="396"/>
      <c r="G1211" s="619" t="str">
        <f ca="1">IF(OR(INDIRECT("'update Helper'!E"&amp;Q1211)="",F1211&lt;&gt;0,F1212&lt;&gt;0),IF(IFERROR((F1211/F1212),"")="","",(F1211/F1212)),INDIRECT("'update Helper'!E"&amp;Q1211)/100)</f>
        <v/>
      </c>
      <c r="H1211" s="621"/>
      <c r="I1211" s="623"/>
      <c r="J1211" s="625"/>
      <c r="K1211" s="201">
        <f>IF(AND(EXACT(C1211,C1209),C1209&lt;&gt;0),K1209+1,0)</f>
        <v>295</v>
      </c>
      <c r="L1211" s="201" t="str">
        <f t="shared" ref="L1211" si="1397">IF(C1211&lt;&gt;"",C1211&amp;"-"&amp;K1211,"")</f>
        <v/>
      </c>
      <c r="M1211" s="201" t="str">
        <f t="array" ref="M1211">IFERROR(IF(INDEX('Disaggregation Records'!$E$155:$E$385,MATCH(RIGHT(L1211,255),RIGHT('Disaggregation Records'!$D$155:$D$385,255),0))="","",INDEX('Disaggregation Records'!$E$155:$E$385,MATCH(RIGHT(L1211,255),RIGHT('Disaggregation Records'!$D$155:$D$385,255),0))),"")</f>
        <v/>
      </c>
      <c r="N1211" s="201" t="str">
        <f t="array" ref="N1211">IFERROR(IF(INDEX('Disaggregation Records'!$F$155:$F$385,MATCH(RIGHT(L1211,255),RIGHT('Disaggregation Records'!$D$155:$D$385,255),0))="","",INDEX('Disaggregation Records'!$F$155:$F$385,MATCH(RIGHT(L1211,255),RIGHT('Disaggregation Records'!$D$155:$D$385,255),0))),"")</f>
        <v/>
      </c>
      <c r="O1211" s="201" t="str">
        <f t="array" ref="O1211">IFERROR(IF(INDEX('Disaggregation Records'!$H$155:$H$385,MATCH(RIGHT(L1211,255),RIGHT('Disaggregation Records'!$D$155:$D$385,255),0))="","",INDEX('Disaggregation Records'!$H$155:$H$385,MATCH(RIGHT(L1211,255),RIGHT('Disaggregation Records'!$D$155:$D$385,255),0))),"")</f>
        <v/>
      </c>
      <c r="P1211" s="201"/>
      <c r="Q1211" s="253">
        <f t="shared" ref="Q1211" si="1398">Q1209+1</f>
        <v>2000</v>
      </c>
    </row>
    <row r="1212" spans="1:17" ht="20.149999999999999" customHeight="1" x14ac:dyDescent="0.35">
      <c r="B1212" s="614"/>
      <c r="C1212" s="616"/>
      <c r="D1212" s="618"/>
      <c r="E1212" s="618"/>
      <c r="F1212" s="307"/>
      <c r="G1212" s="620"/>
      <c r="H1212" s="622"/>
      <c r="I1212" s="624"/>
      <c r="J1212" s="626"/>
      <c r="K1212" s="201"/>
      <c r="L1212" s="201"/>
      <c r="M1212" s="201"/>
      <c r="N1212" s="201"/>
      <c r="O1212" s="201"/>
      <c r="P1212" s="201"/>
      <c r="Q1212" s="253"/>
    </row>
    <row r="1213" spans="1:17" ht="20.149999999999999" customHeight="1" x14ac:dyDescent="0.35">
      <c r="A1213" s="201" t="str">
        <f t="shared" ca="1" si="1385"/>
        <v>a1655000001juK2AAI</v>
      </c>
      <c r="B1213" s="613">
        <v>15</v>
      </c>
      <c r="C1213" s="615" t="str">
        <f>IFERROR(VLOOKUP(B1213,'Coverage Indicators - Section D'!$A$9:$AP$70,42,FALSE),"")</f>
        <v/>
      </c>
      <c r="D1213" s="617" t="str">
        <f>M1213</f>
        <v/>
      </c>
      <c r="E1213" s="617" t="str">
        <f>N1213</f>
        <v/>
      </c>
      <c r="F1213" s="396"/>
      <c r="G1213" s="619" t="str">
        <f ca="1">IF(OR(INDIRECT("'update Helper'!E"&amp;Q1213)="",F1213&lt;&gt;0,F1214&lt;&gt;0),IF(IFERROR((F1213/F1214),"")="","",(F1213/F1214)),INDIRECT("'update Helper'!E"&amp;Q1213)/100)</f>
        <v/>
      </c>
      <c r="H1213" s="621"/>
      <c r="I1213" s="623"/>
      <c r="J1213" s="625"/>
      <c r="K1213" s="201">
        <f>IF(AND(EXACT(C1213,C1211),C1211&lt;&gt;0),K1211+1,0)</f>
        <v>296</v>
      </c>
      <c r="L1213" s="201" t="str">
        <f t="shared" ref="L1213" si="1399">IF(C1213&lt;&gt;"",C1213&amp;"-"&amp;K1213,"")</f>
        <v/>
      </c>
      <c r="M1213" s="201" t="str">
        <f t="array" ref="M1213">IFERROR(IF(INDEX('Disaggregation Records'!$E$155:$E$385,MATCH(RIGHT(L1213,255),RIGHT('Disaggregation Records'!$D$155:$D$385,255),0))="","",INDEX('Disaggregation Records'!$E$155:$E$385,MATCH(RIGHT(L1213,255),RIGHT('Disaggregation Records'!$D$155:$D$385,255),0))),"")</f>
        <v/>
      </c>
      <c r="N1213" s="201" t="str">
        <f t="array" ref="N1213">IFERROR(IF(INDEX('Disaggregation Records'!$F$155:$F$385,MATCH(RIGHT(L1213,255),RIGHT('Disaggregation Records'!$D$155:$D$385,255),0))="","",INDEX('Disaggregation Records'!$F$155:$F$385,MATCH(RIGHT(L1213,255),RIGHT('Disaggregation Records'!$D$155:$D$385,255),0))),"")</f>
        <v/>
      </c>
      <c r="O1213" s="201" t="str">
        <f t="array" ref="O1213">IFERROR(IF(INDEX('Disaggregation Records'!$H$155:$H$385,MATCH(RIGHT(L1213,255),RIGHT('Disaggregation Records'!$D$155:$D$385,255),0))="","",INDEX('Disaggregation Records'!$H$155:$H$385,MATCH(RIGHT(L1213,255),RIGHT('Disaggregation Records'!$D$155:$D$385,255),0))),"")</f>
        <v/>
      </c>
      <c r="P1213" s="201"/>
      <c r="Q1213" s="253">
        <f t="shared" ref="Q1213" si="1400">Q1211+1</f>
        <v>2001</v>
      </c>
    </row>
    <row r="1214" spans="1:17" ht="20.149999999999999" customHeight="1" x14ac:dyDescent="0.35">
      <c r="A1214" s="201"/>
      <c r="B1214" s="614"/>
      <c r="C1214" s="616"/>
      <c r="D1214" s="618"/>
      <c r="E1214" s="618"/>
      <c r="F1214" s="307"/>
      <c r="G1214" s="620"/>
      <c r="H1214" s="622"/>
      <c r="I1214" s="624"/>
      <c r="J1214" s="626"/>
      <c r="K1214" s="201"/>
      <c r="L1214" s="201"/>
      <c r="M1214" s="201"/>
      <c r="N1214" s="201"/>
      <c r="O1214" s="201"/>
      <c r="P1214" s="201"/>
      <c r="Q1214" s="253"/>
    </row>
    <row r="1215" spans="1:17" ht="20.149999999999999" customHeight="1" x14ac:dyDescent="0.35">
      <c r="A1215" s="201" t="str">
        <f t="shared" ca="1" si="1388"/>
        <v>a1655000001juK3AAI</v>
      </c>
      <c r="B1215" s="613">
        <v>15</v>
      </c>
      <c r="C1215" s="615" t="str">
        <f>IFERROR(VLOOKUP(B1215,'Coverage Indicators - Section D'!$A$9:$AP$70,42,FALSE),"")</f>
        <v/>
      </c>
      <c r="D1215" s="617" t="str">
        <f>M1215</f>
        <v/>
      </c>
      <c r="E1215" s="617" t="str">
        <f>N1215</f>
        <v/>
      </c>
      <c r="F1215" s="396"/>
      <c r="G1215" s="619" t="str">
        <f ca="1">IF(OR(INDIRECT("'update Helper'!E"&amp;Q1215)="",F1215&lt;&gt;0,F1216&lt;&gt;0),IF(IFERROR((F1215/F1216),"")="","",(F1215/F1216)),INDIRECT("'update Helper'!E"&amp;Q1215)/100)</f>
        <v/>
      </c>
      <c r="H1215" s="621"/>
      <c r="I1215" s="623"/>
      <c r="J1215" s="625"/>
      <c r="K1215" s="201">
        <f>IF(AND(EXACT(C1215,C1213),C1213&lt;&gt;0),K1213+1,0)</f>
        <v>297</v>
      </c>
      <c r="L1215" s="201" t="str">
        <f t="shared" ref="L1215" si="1401">IF(C1215&lt;&gt;"",C1215&amp;"-"&amp;K1215,"")</f>
        <v/>
      </c>
      <c r="M1215" s="201" t="str">
        <f t="array" ref="M1215">IFERROR(IF(INDEX('Disaggregation Records'!$E$155:$E$385,MATCH(RIGHT(L1215,255),RIGHT('Disaggregation Records'!$D$155:$D$385,255),0))="","",INDEX('Disaggregation Records'!$E$155:$E$385,MATCH(RIGHT(L1215,255),RIGHT('Disaggregation Records'!$D$155:$D$385,255),0))),"")</f>
        <v/>
      </c>
      <c r="N1215" s="201" t="str">
        <f t="array" ref="N1215">IFERROR(IF(INDEX('Disaggregation Records'!$F$155:$F$385,MATCH(RIGHT(L1215,255),RIGHT('Disaggregation Records'!$D$155:$D$385,255),0))="","",INDEX('Disaggregation Records'!$F$155:$F$385,MATCH(RIGHT(L1215,255),RIGHT('Disaggregation Records'!$D$155:$D$385,255),0))),"")</f>
        <v/>
      </c>
      <c r="O1215" s="201" t="str">
        <f t="array" ref="O1215">IFERROR(IF(INDEX('Disaggregation Records'!$H$155:$H$385,MATCH(RIGHT(L1215,255),RIGHT('Disaggregation Records'!$D$155:$D$385,255),0))="","",INDEX('Disaggregation Records'!$H$155:$H$385,MATCH(RIGHT(L1215,255),RIGHT('Disaggregation Records'!$D$155:$D$385,255),0))),"")</f>
        <v/>
      </c>
      <c r="P1215" s="253"/>
      <c r="Q1215" s="253">
        <f t="shared" ref="Q1215" si="1402">Q1213+1</f>
        <v>2002</v>
      </c>
    </row>
    <row r="1216" spans="1:17" ht="20.149999999999999" customHeight="1" x14ac:dyDescent="0.35">
      <c r="B1216" s="614"/>
      <c r="C1216" s="616"/>
      <c r="D1216" s="618"/>
      <c r="E1216" s="618"/>
      <c r="F1216" s="307"/>
      <c r="G1216" s="620"/>
      <c r="H1216" s="622"/>
      <c r="I1216" s="624"/>
      <c r="J1216" s="626"/>
      <c r="K1216" s="253"/>
      <c r="L1216" s="201"/>
      <c r="M1216" s="253"/>
      <c r="N1216" s="201"/>
      <c r="O1216" s="201"/>
      <c r="P1216" s="253"/>
      <c r="Q1216" s="253"/>
    </row>
    <row r="1217" spans="1:17" ht="20.149999999999999" customHeight="1" x14ac:dyDescent="0.35">
      <c r="A1217" s="201" t="str">
        <f t="shared" ca="1" si="1385"/>
        <v>a1655000001juK4AAI</v>
      </c>
      <c r="B1217" s="613">
        <v>15</v>
      </c>
      <c r="C1217" s="615" t="str">
        <f>IFERROR(VLOOKUP(B1217,'Coverage Indicators - Section D'!$A$9:$AP$70,42,FALSE),"")</f>
        <v/>
      </c>
      <c r="D1217" s="617" t="str">
        <f>M1217</f>
        <v/>
      </c>
      <c r="E1217" s="617" t="str">
        <f>N1217</f>
        <v/>
      </c>
      <c r="F1217" s="396"/>
      <c r="G1217" s="619" t="str">
        <f ca="1">IF(OR(INDIRECT("'update Helper'!E"&amp;Q1217)="",F1217&lt;&gt;0,F1218&lt;&gt;0),IF(IFERROR((F1217/F1218),"")="","",(F1217/F1218)),INDIRECT("'update Helper'!E"&amp;Q1217)/100)</f>
        <v/>
      </c>
      <c r="H1217" s="621"/>
      <c r="I1217" s="623"/>
      <c r="J1217" s="625"/>
      <c r="K1217" s="201">
        <f>IF(AND(EXACT(C1217,C1215),C1215&lt;&gt;0),K1215+1,0)</f>
        <v>298</v>
      </c>
      <c r="L1217" s="201" t="str">
        <f t="shared" ref="L1217" si="1403">IF(C1217&lt;&gt;"",C1217&amp;"-"&amp;K1217,"")</f>
        <v/>
      </c>
      <c r="M1217" s="201" t="str">
        <f t="array" ref="M1217">IFERROR(IF(INDEX('Disaggregation Records'!$E$155:$E$385,MATCH(RIGHT(L1217,255),RIGHT('Disaggregation Records'!$D$155:$D$385,255),0))="","",INDEX('Disaggregation Records'!$E$155:$E$385,MATCH(RIGHT(L1217,255),RIGHT('Disaggregation Records'!$D$155:$D$385,255),0))),"")</f>
        <v/>
      </c>
      <c r="N1217" s="201" t="str">
        <f t="array" ref="N1217">IFERROR(IF(INDEX('Disaggregation Records'!$F$155:$F$385,MATCH(RIGHT(L1217,255),RIGHT('Disaggregation Records'!$D$155:$D$385,255),0))="","",INDEX('Disaggregation Records'!$F$155:$F$385,MATCH(RIGHT(L1217,255),RIGHT('Disaggregation Records'!$D$155:$D$385,255),0))),"")</f>
        <v/>
      </c>
      <c r="O1217" s="201" t="str">
        <f t="array" ref="O1217">IFERROR(IF(INDEX('Disaggregation Records'!$H$155:$H$385,MATCH(RIGHT(L1217,255),RIGHT('Disaggregation Records'!$D$155:$D$385,255),0))="","",INDEX('Disaggregation Records'!$H$155:$H$385,MATCH(RIGHT(L1217,255),RIGHT('Disaggregation Records'!$D$155:$D$385,255),0))),"")</f>
        <v/>
      </c>
      <c r="P1217" s="253"/>
      <c r="Q1217" s="253">
        <f t="shared" ref="Q1217" si="1404">Q1215+1</f>
        <v>2003</v>
      </c>
    </row>
    <row r="1218" spans="1:17" ht="20.149999999999999" customHeight="1" x14ac:dyDescent="0.35">
      <c r="A1218" s="201"/>
      <c r="B1218" s="614"/>
      <c r="C1218" s="616"/>
      <c r="D1218" s="618"/>
      <c r="E1218" s="618"/>
      <c r="F1218" s="307"/>
      <c r="G1218" s="620"/>
      <c r="H1218" s="622"/>
      <c r="I1218" s="624"/>
      <c r="J1218" s="626"/>
      <c r="K1218" s="253"/>
      <c r="L1218" s="201"/>
      <c r="M1218" s="253"/>
      <c r="N1218" s="201"/>
      <c r="O1218" s="201"/>
      <c r="P1218" s="253"/>
      <c r="Q1218" s="253"/>
    </row>
    <row r="1219" spans="1:17" ht="20.149999999999999" customHeight="1" x14ac:dyDescent="0.35">
      <c r="A1219" s="201" t="str">
        <f t="shared" ca="1" si="1388"/>
        <v>a1655000001juK5AAI</v>
      </c>
      <c r="B1219" s="613">
        <v>15</v>
      </c>
      <c r="C1219" s="615" t="str">
        <f>IFERROR(VLOOKUP(B1219,'Coverage Indicators - Section D'!$A$9:$AP$70,42,FALSE),"")</f>
        <v/>
      </c>
      <c r="D1219" s="617" t="str">
        <f>M1219</f>
        <v/>
      </c>
      <c r="E1219" s="617" t="str">
        <f>N1219</f>
        <v/>
      </c>
      <c r="F1219" s="396"/>
      <c r="G1219" s="619" t="str">
        <f ca="1">IF(OR(INDIRECT("'update Helper'!E"&amp;Q1219)="",F1219&lt;&gt;0,F1220&lt;&gt;0),IF(IFERROR((F1219/F1220),"")="","",(F1219/F1220)),INDIRECT("'update Helper'!E"&amp;Q1219)/100)</f>
        <v/>
      </c>
      <c r="H1219" s="621"/>
      <c r="I1219" s="623"/>
      <c r="J1219" s="625"/>
      <c r="K1219" s="201">
        <f>IF(AND(EXACT(C1219,C1217),C1217&lt;&gt;0),K1217+1,0)</f>
        <v>299</v>
      </c>
      <c r="L1219" s="201" t="str">
        <f t="shared" ref="L1219" si="1405">IF(C1219&lt;&gt;"",C1219&amp;"-"&amp;K1219,"")</f>
        <v/>
      </c>
      <c r="M1219" s="201" t="str">
        <f t="array" ref="M1219">IFERROR(IF(INDEX('Disaggregation Records'!$E$155:$E$385,MATCH(RIGHT(L1219,255),RIGHT('Disaggregation Records'!$D$155:$D$385,255),0))="","",INDEX('Disaggregation Records'!$E$155:$E$385,MATCH(RIGHT(L1219,255),RIGHT('Disaggregation Records'!$D$155:$D$385,255),0))),"")</f>
        <v/>
      </c>
      <c r="N1219" s="201" t="str">
        <f t="array" ref="N1219">IFERROR(IF(INDEX('Disaggregation Records'!$F$155:$F$385,MATCH(RIGHT(L1219,255),RIGHT('Disaggregation Records'!$D$155:$D$385,255),0))="","",INDEX('Disaggregation Records'!$F$155:$F$385,MATCH(RIGHT(L1219,255),RIGHT('Disaggregation Records'!$D$155:$D$385,255),0))),"")</f>
        <v/>
      </c>
      <c r="O1219" s="201" t="str">
        <f t="array" ref="O1219">IFERROR(IF(INDEX('Disaggregation Records'!$H$155:$H$385,MATCH(RIGHT(L1219,255),RIGHT('Disaggregation Records'!$D$155:$D$385,255),0))="","",INDEX('Disaggregation Records'!$H$155:$H$385,MATCH(RIGHT(L1219,255),RIGHT('Disaggregation Records'!$D$155:$D$385,255),0))),"")</f>
        <v/>
      </c>
      <c r="P1219" s="253"/>
      <c r="Q1219" s="253">
        <f t="shared" ref="Q1219" si="1406">Q1217+1</f>
        <v>2004</v>
      </c>
    </row>
    <row r="1220" spans="1:17" ht="20.149999999999999" customHeight="1" x14ac:dyDescent="0.35">
      <c r="B1220" s="614"/>
      <c r="C1220" s="616"/>
      <c r="D1220" s="618"/>
      <c r="E1220" s="618"/>
      <c r="F1220" s="307"/>
      <c r="G1220" s="620"/>
      <c r="H1220" s="622"/>
      <c r="I1220" s="624"/>
      <c r="J1220" s="626"/>
      <c r="K1220" s="253"/>
      <c r="L1220" s="201"/>
      <c r="M1220" s="253"/>
      <c r="N1220" s="201"/>
      <c r="O1220" s="201"/>
      <c r="P1220" s="253"/>
      <c r="Q1220" s="253"/>
    </row>
    <row r="1221" spans="1:17" ht="20.149999999999999" customHeight="1" x14ac:dyDescent="0.35">
      <c r="A1221" s="201" t="str">
        <f t="shared" ca="1" si="1385"/>
        <v>a1655000001juK6AAI</v>
      </c>
      <c r="B1221" s="613">
        <v>16</v>
      </c>
      <c r="C1221" s="615" t="str">
        <f>IFERROR(VLOOKUP(B1221,'Coverage Indicators - Section D'!$A$9:$AP$70,42,FALSE),"")</f>
        <v/>
      </c>
      <c r="D1221" s="617" t="str">
        <f>M1221</f>
        <v/>
      </c>
      <c r="E1221" s="617" t="str">
        <f>N1221</f>
        <v/>
      </c>
      <c r="F1221" s="396"/>
      <c r="G1221" s="619" t="str">
        <f ca="1">IF(OR(INDIRECT("'update Helper'!E"&amp;Q1221)="",F1221&lt;&gt;0,F1222&lt;&gt;0),IF(IFERROR((F1221/F1222),"")="","",(F1221/F1222)),INDIRECT("'update Helper'!E"&amp;Q1221)/100)</f>
        <v/>
      </c>
      <c r="H1221" s="621"/>
      <c r="I1221" s="623"/>
      <c r="J1221" s="625"/>
      <c r="K1221" s="201">
        <f>IF(AND(EXACT(C1221,C1219),C1219&lt;&gt;0),K1219+1,0)</f>
        <v>300</v>
      </c>
      <c r="L1221" s="201" t="str">
        <f t="shared" ref="L1221" si="1407">IF(C1221&lt;&gt;"",C1221&amp;"-"&amp;K1221,"")</f>
        <v/>
      </c>
      <c r="M1221" s="201" t="str">
        <f t="array" ref="M1221">IFERROR(IF(INDEX('Disaggregation Records'!$E$155:$E$385,MATCH(RIGHT(L1221,255),RIGHT('Disaggregation Records'!$D$155:$D$385,255),0))="","",INDEX('Disaggregation Records'!$E$155:$E$385,MATCH(RIGHT(L1221,255),RIGHT('Disaggregation Records'!$D$155:$D$385,255),0))),"")</f>
        <v/>
      </c>
      <c r="N1221" s="201" t="str">
        <f t="array" ref="N1221">IFERROR(IF(INDEX('Disaggregation Records'!$F$155:$F$385,MATCH(RIGHT(L1221,255),RIGHT('Disaggregation Records'!$D$155:$D$385,255),0))="","",INDEX('Disaggregation Records'!$F$155:$F$385,MATCH(RIGHT(L1221,255),RIGHT('Disaggregation Records'!$D$155:$D$385,255),0))),"")</f>
        <v/>
      </c>
      <c r="O1221" s="201" t="str">
        <f t="array" ref="O1221">IFERROR(IF(INDEX('Disaggregation Records'!$H$155:$H$385,MATCH(RIGHT(L1221,255),RIGHT('Disaggregation Records'!$D$155:$D$385,255),0))="","",INDEX('Disaggregation Records'!$H$155:$H$385,MATCH(RIGHT(L1221,255),RIGHT('Disaggregation Records'!$D$155:$D$385,255),0))),"")</f>
        <v/>
      </c>
      <c r="P1221" s="201"/>
      <c r="Q1221" s="253">
        <f t="shared" ref="Q1221" si="1408">Q1219+1</f>
        <v>2005</v>
      </c>
    </row>
    <row r="1222" spans="1:17" ht="20.149999999999999" customHeight="1" x14ac:dyDescent="0.35">
      <c r="A1222" s="201"/>
      <c r="B1222" s="614"/>
      <c r="C1222" s="616"/>
      <c r="D1222" s="618"/>
      <c r="E1222" s="618"/>
      <c r="F1222" s="307"/>
      <c r="G1222" s="620"/>
      <c r="H1222" s="622"/>
      <c r="I1222" s="624"/>
      <c r="J1222" s="626"/>
      <c r="K1222" s="201"/>
      <c r="L1222" s="201"/>
      <c r="M1222" s="201"/>
      <c r="N1222" s="201"/>
      <c r="O1222" s="201"/>
      <c r="P1222" s="201"/>
      <c r="Q1222" s="253"/>
    </row>
    <row r="1223" spans="1:17" ht="20.149999999999999" customHeight="1" x14ac:dyDescent="0.35">
      <c r="A1223" s="201" t="str">
        <f t="shared" ca="1" si="1388"/>
        <v>a1655000001juK7AAI</v>
      </c>
      <c r="B1223" s="613">
        <v>16</v>
      </c>
      <c r="C1223" s="615" t="str">
        <f>IFERROR(VLOOKUP(B1223,'Coverage Indicators - Section D'!$A$9:$AP$70,42,FALSE),"")</f>
        <v/>
      </c>
      <c r="D1223" s="617" t="str">
        <f>M1223</f>
        <v/>
      </c>
      <c r="E1223" s="617" t="str">
        <f>N1223</f>
        <v/>
      </c>
      <c r="F1223" s="396"/>
      <c r="G1223" s="619" t="str">
        <f ca="1">IF(OR(INDIRECT("'update Helper'!E"&amp;Q1223)="",F1223&lt;&gt;0,F1224&lt;&gt;0),IF(IFERROR((F1223/F1224),"")="","",(F1223/F1224)),INDIRECT("'update Helper'!E"&amp;Q1223)/100)</f>
        <v/>
      </c>
      <c r="H1223" s="621"/>
      <c r="I1223" s="623"/>
      <c r="J1223" s="625"/>
      <c r="K1223" s="201">
        <f>IF(AND(EXACT(C1223,C1221),C1221&lt;&gt;0),K1221+1,0)</f>
        <v>301</v>
      </c>
      <c r="L1223" s="201" t="str">
        <f t="shared" ref="L1223" si="1409">IF(C1223&lt;&gt;"",C1223&amp;"-"&amp;K1223,"")</f>
        <v/>
      </c>
      <c r="M1223" s="201" t="str">
        <f t="array" ref="M1223">IFERROR(IF(INDEX('Disaggregation Records'!$E$155:$E$385,MATCH(RIGHT(L1223,255),RIGHT('Disaggregation Records'!$D$155:$D$385,255),0))="","",INDEX('Disaggregation Records'!$E$155:$E$385,MATCH(RIGHT(L1223,255),RIGHT('Disaggregation Records'!$D$155:$D$385,255),0))),"")</f>
        <v/>
      </c>
      <c r="N1223" s="201" t="str">
        <f t="array" ref="N1223">IFERROR(IF(INDEX('Disaggregation Records'!$F$155:$F$385,MATCH(RIGHT(L1223,255),RIGHT('Disaggregation Records'!$D$155:$D$385,255),0))="","",INDEX('Disaggregation Records'!$F$155:$F$385,MATCH(RIGHT(L1223,255),RIGHT('Disaggregation Records'!$D$155:$D$385,255),0))),"")</f>
        <v/>
      </c>
      <c r="O1223" s="201" t="str">
        <f t="array" ref="O1223">IFERROR(IF(INDEX('Disaggregation Records'!$H$155:$H$385,MATCH(RIGHT(L1223,255),RIGHT('Disaggregation Records'!$D$155:$D$385,255),0))="","",INDEX('Disaggregation Records'!$H$155:$H$385,MATCH(RIGHT(L1223,255),RIGHT('Disaggregation Records'!$D$155:$D$385,255),0))),"")</f>
        <v/>
      </c>
      <c r="P1223" s="201"/>
      <c r="Q1223" s="253">
        <f t="shared" ref="Q1223" si="1410">Q1221+1</f>
        <v>2006</v>
      </c>
    </row>
    <row r="1224" spans="1:17" ht="20.149999999999999" customHeight="1" x14ac:dyDescent="0.35">
      <c r="B1224" s="614"/>
      <c r="C1224" s="616"/>
      <c r="D1224" s="618"/>
      <c r="E1224" s="618"/>
      <c r="F1224" s="307"/>
      <c r="G1224" s="620"/>
      <c r="H1224" s="622"/>
      <c r="I1224" s="624"/>
      <c r="J1224" s="626"/>
      <c r="K1224" s="201"/>
      <c r="L1224" s="201"/>
      <c r="M1224" s="201"/>
      <c r="N1224" s="201"/>
      <c r="O1224" s="201"/>
      <c r="P1224" s="201"/>
      <c r="Q1224" s="253"/>
    </row>
    <row r="1225" spans="1:17" ht="20.149999999999999" customHeight="1" x14ac:dyDescent="0.35">
      <c r="A1225" s="201" t="str">
        <f t="shared" ca="1" si="1385"/>
        <v>a1655000001juK8AAI</v>
      </c>
      <c r="B1225" s="613">
        <v>16</v>
      </c>
      <c r="C1225" s="615" t="str">
        <f>IFERROR(VLOOKUP(B1225,'Coverage Indicators - Section D'!$A$9:$AP$70,42,FALSE),"")</f>
        <v/>
      </c>
      <c r="D1225" s="617" t="str">
        <f>M1225</f>
        <v/>
      </c>
      <c r="E1225" s="617" t="str">
        <f>N1225</f>
        <v/>
      </c>
      <c r="F1225" s="396"/>
      <c r="G1225" s="619" t="str">
        <f ca="1">IF(OR(INDIRECT("'update Helper'!E"&amp;Q1225)="",F1225&lt;&gt;0,F1226&lt;&gt;0),IF(IFERROR((F1225/F1226),"")="","",(F1225/F1226)),INDIRECT("'update Helper'!E"&amp;Q1225)/100)</f>
        <v/>
      </c>
      <c r="H1225" s="621"/>
      <c r="I1225" s="623"/>
      <c r="J1225" s="625"/>
      <c r="K1225" s="201">
        <f>IF(AND(EXACT(C1225,C1223),C1223&lt;&gt;0),K1223+1,0)</f>
        <v>302</v>
      </c>
      <c r="L1225" s="201" t="str">
        <f t="shared" ref="L1225" si="1411">IF(C1225&lt;&gt;"",C1225&amp;"-"&amp;K1225,"")</f>
        <v/>
      </c>
      <c r="M1225" s="201" t="str">
        <f t="array" ref="M1225">IFERROR(IF(INDEX('Disaggregation Records'!$E$155:$E$385,MATCH(RIGHT(L1225,255),RIGHT('Disaggregation Records'!$D$155:$D$385,255),0))="","",INDEX('Disaggregation Records'!$E$155:$E$385,MATCH(RIGHT(L1225,255),RIGHT('Disaggregation Records'!$D$155:$D$385,255),0))),"")</f>
        <v/>
      </c>
      <c r="N1225" s="201" t="str">
        <f t="array" ref="N1225">IFERROR(IF(INDEX('Disaggregation Records'!$F$155:$F$385,MATCH(RIGHT(L1225,255),RIGHT('Disaggregation Records'!$D$155:$D$385,255),0))="","",INDEX('Disaggregation Records'!$F$155:$F$385,MATCH(RIGHT(L1225,255),RIGHT('Disaggregation Records'!$D$155:$D$385,255),0))),"")</f>
        <v/>
      </c>
      <c r="O1225" s="201" t="str">
        <f t="array" ref="O1225">IFERROR(IF(INDEX('Disaggregation Records'!$H$155:$H$385,MATCH(RIGHT(L1225,255),RIGHT('Disaggregation Records'!$D$155:$D$385,255),0))="","",INDEX('Disaggregation Records'!$H$155:$H$385,MATCH(RIGHT(L1225,255),RIGHT('Disaggregation Records'!$D$155:$D$385,255),0))),"")</f>
        <v/>
      </c>
      <c r="P1225" s="253"/>
      <c r="Q1225" s="253">
        <f t="shared" ref="Q1225" si="1412">Q1223+1</f>
        <v>2007</v>
      </c>
    </row>
    <row r="1226" spans="1:17" ht="20.149999999999999" customHeight="1" x14ac:dyDescent="0.35">
      <c r="A1226" s="201"/>
      <c r="B1226" s="614"/>
      <c r="C1226" s="616"/>
      <c r="D1226" s="618"/>
      <c r="E1226" s="618"/>
      <c r="F1226" s="307"/>
      <c r="G1226" s="620"/>
      <c r="H1226" s="622"/>
      <c r="I1226" s="624"/>
      <c r="J1226" s="626"/>
      <c r="K1226" s="253"/>
      <c r="L1226" s="201"/>
      <c r="M1226" s="253"/>
      <c r="N1226" s="201"/>
      <c r="O1226" s="201"/>
      <c r="P1226" s="253"/>
      <c r="Q1226" s="253"/>
    </row>
    <row r="1227" spans="1:17" ht="20.149999999999999" customHeight="1" x14ac:dyDescent="0.35">
      <c r="A1227" s="201" t="str">
        <f t="shared" ca="1" si="1388"/>
        <v>a1655000001juK9AAI</v>
      </c>
      <c r="B1227" s="613">
        <v>16</v>
      </c>
      <c r="C1227" s="615" t="str">
        <f>IFERROR(VLOOKUP(B1227,'Coverage Indicators - Section D'!$A$9:$AP$70,42,FALSE),"")</f>
        <v/>
      </c>
      <c r="D1227" s="617" t="str">
        <f>M1227</f>
        <v/>
      </c>
      <c r="E1227" s="617" t="str">
        <f>N1227</f>
        <v/>
      </c>
      <c r="F1227" s="396"/>
      <c r="G1227" s="619" t="str">
        <f ca="1">IF(OR(INDIRECT("'update Helper'!E"&amp;Q1227)="",F1227&lt;&gt;0,F1228&lt;&gt;0),IF(IFERROR((F1227/F1228),"")="","",(F1227/F1228)),INDIRECT("'update Helper'!E"&amp;Q1227)/100)</f>
        <v/>
      </c>
      <c r="H1227" s="621"/>
      <c r="I1227" s="623"/>
      <c r="J1227" s="625"/>
      <c r="K1227" s="201">
        <f>IF(AND(EXACT(C1227,C1225),C1225&lt;&gt;0),K1225+1,0)</f>
        <v>303</v>
      </c>
      <c r="L1227" s="201" t="str">
        <f t="shared" ref="L1227" si="1413">IF(C1227&lt;&gt;"",C1227&amp;"-"&amp;K1227,"")</f>
        <v/>
      </c>
      <c r="M1227" s="201" t="str">
        <f t="array" ref="M1227">IFERROR(IF(INDEX('Disaggregation Records'!$E$155:$E$385,MATCH(RIGHT(L1227,255),RIGHT('Disaggregation Records'!$D$155:$D$385,255),0))="","",INDEX('Disaggregation Records'!$E$155:$E$385,MATCH(RIGHT(L1227,255),RIGHT('Disaggregation Records'!$D$155:$D$385,255),0))),"")</f>
        <v/>
      </c>
      <c r="N1227" s="201" t="str">
        <f t="array" ref="N1227">IFERROR(IF(INDEX('Disaggregation Records'!$F$155:$F$385,MATCH(RIGHT(L1227,255),RIGHT('Disaggregation Records'!$D$155:$D$385,255),0))="","",INDEX('Disaggregation Records'!$F$155:$F$385,MATCH(RIGHT(L1227,255),RIGHT('Disaggregation Records'!$D$155:$D$385,255),0))),"")</f>
        <v/>
      </c>
      <c r="O1227" s="201" t="str">
        <f t="array" ref="O1227">IFERROR(IF(INDEX('Disaggregation Records'!$H$155:$H$385,MATCH(RIGHT(L1227,255),RIGHT('Disaggregation Records'!$D$155:$D$385,255),0))="","",INDEX('Disaggregation Records'!$H$155:$H$385,MATCH(RIGHT(L1227,255),RIGHT('Disaggregation Records'!$D$155:$D$385,255),0))),"")</f>
        <v/>
      </c>
      <c r="P1227" s="253"/>
      <c r="Q1227" s="253">
        <f t="shared" ref="Q1227" si="1414">Q1225+1</f>
        <v>2008</v>
      </c>
    </row>
    <row r="1228" spans="1:17" ht="20.149999999999999" customHeight="1" x14ac:dyDescent="0.35">
      <c r="B1228" s="614"/>
      <c r="C1228" s="616"/>
      <c r="D1228" s="618"/>
      <c r="E1228" s="618"/>
      <c r="F1228" s="307"/>
      <c r="G1228" s="620"/>
      <c r="H1228" s="622"/>
      <c r="I1228" s="624"/>
      <c r="J1228" s="626"/>
      <c r="K1228" s="253"/>
      <c r="L1228" s="201"/>
      <c r="M1228" s="253"/>
      <c r="N1228" s="201"/>
      <c r="O1228" s="201"/>
      <c r="P1228" s="253"/>
      <c r="Q1228" s="253"/>
    </row>
    <row r="1229" spans="1:17" ht="20.149999999999999" customHeight="1" x14ac:dyDescent="0.35">
      <c r="A1229" s="201" t="str">
        <f t="shared" ca="1" si="1385"/>
        <v>a1655000001juKAAAY</v>
      </c>
      <c r="B1229" s="613">
        <v>16</v>
      </c>
      <c r="C1229" s="615" t="str">
        <f>IFERROR(VLOOKUP(B1229,'Coverage Indicators - Section D'!$A$9:$AP$70,42,FALSE),"")</f>
        <v/>
      </c>
      <c r="D1229" s="617" t="str">
        <f>M1229</f>
        <v/>
      </c>
      <c r="E1229" s="617" t="str">
        <f>N1229</f>
        <v/>
      </c>
      <c r="F1229" s="396"/>
      <c r="G1229" s="619" t="str">
        <f ca="1">IF(OR(INDIRECT("'update Helper'!E"&amp;Q1229)="",F1229&lt;&gt;0,F1230&lt;&gt;0),IF(IFERROR((F1229/F1230),"")="","",(F1229/F1230)),INDIRECT("'update Helper'!E"&amp;Q1229)/100)</f>
        <v/>
      </c>
      <c r="H1229" s="621"/>
      <c r="I1229" s="623"/>
      <c r="J1229" s="625"/>
      <c r="K1229" s="201">
        <f>IF(AND(EXACT(C1229,C1227),C1227&lt;&gt;0),K1227+1,0)</f>
        <v>304</v>
      </c>
      <c r="L1229" s="201" t="str">
        <f t="shared" ref="L1229" si="1415">IF(C1229&lt;&gt;"",C1229&amp;"-"&amp;K1229,"")</f>
        <v/>
      </c>
      <c r="M1229" s="201" t="str">
        <f t="array" ref="M1229">IFERROR(IF(INDEX('Disaggregation Records'!$E$155:$E$385,MATCH(RIGHT(L1229,255),RIGHT('Disaggregation Records'!$D$155:$D$385,255),0))="","",INDEX('Disaggregation Records'!$E$155:$E$385,MATCH(RIGHT(L1229,255),RIGHT('Disaggregation Records'!$D$155:$D$385,255),0))),"")</f>
        <v/>
      </c>
      <c r="N1229" s="201" t="str">
        <f t="array" ref="N1229">IFERROR(IF(INDEX('Disaggregation Records'!$F$155:$F$385,MATCH(RIGHT(L1229,255),RIGHT('Disaggregation Records'!$D$155:$D$385,255),0))="","",INDEX('Disaggregation Records'!$F$155:$F$385,MATCH(RIGHT(L1229,255),RIGHT('Disaggregation Records'!$D$155:$D$385,255),0))),"")</f>
        <v/>
      </c>
      <c r="O1229" s="201" t="str">
        <f t="array" ref="O1229">IFERROR(IF(INDEX('Disaggregation Records'!$H$155:$H$385,MATCH(RIGHT(L1229,255),RIGHT('Disaggregation Records'!$D$155:$D$385,255),0))="","",INDEX('Disaggregation Records'!$H$155:$H$385,MATCH(RIGHT(L1229,255),RIGHT('Disaggregation Records'!$D$155:$D$385,255),0))),"")</f>
        <v/>
      </c>
      <c r="P1229" s="253"/>
      <c r="Q1229" s="253">
        <f t="shared" ref="Q1229" si="1416">Q1227+1</f>
        <v>2009</v>
      </c>
    </row>
    <row r="1230" spans="1:17" ht="20.149999999999999" customHeight="1" x14ac:dyDescent="0.35">
      <c r="A1230" s="201"/>
      <c r="B1230" s="614"/>
      <c r="C1230" s="616"/>
      <c r="D1230" s="618"/>
      <c r="E1230" s="618"/>
      <c r="F1230" s="307"/>
      <c r="G1230" s="620"/>
      <c r="H1230" s="622"/>
      <c r="I1230" s="624"/>
      <c r="J1230" s="626"/>
      <c r="K1230" s="253"/>
      <c r="L1230" s="201"/>
      <c r="M1230" s="253"/>
      <c r="N1230" s="201"/>
      <c r="O1230" s="201"/>
      <c r="P1230" s="253"/>
      <c r="Q1230" s="253"/>
    </row>
    <row r="1231" spans="1:17" ht="20.149999999999999" customHeight="1" x14ac:dyDescent="0.35">
      <c r="A1231" s="201" t="str">
        <f t="shared" ca="1" si="1388"/>
        <v>a1655000001juKBAAY</v>
      </c>
      <c r="B1231" s="613">
        <v>16</v>
      </c>
      <c r="C1231" s="615" t="str">
        <f>IFERROR(VLOOKUP(B1231,'Coverage Indicators - Section D'!$A$9:$AP$70,42,FALSE),"")</f>
        <v/>
      </c>
      <c r="D1231" s="617" t="str">
        <f>M1231</f>
        <v/>
      </c>
      <c r="E1231" s="617" t="str">
        <f>N1231</f>
        <v/>
      </c>
      <c r="F1231" s="396"/>
      <c r="G1231" s="619" t="str">
        <f ca="1">IF(OR(INDIRECT("'update Helper'!E"&amp;Q1231)="",F1231&lt;&gt;0,F1232&lt;&gt;0),IF(IFERROR((F1231/F1232),"")="","",(F1231/F1232)),INDIRECT("'update Helper'!E"&amp;Q1231)/100)</f>
        <v/>
      </c>
      <c r="H1231" s="621"/>
      <c r="I1231" s="623"/>
      <c r="J1231" s="625"/>
      <c r="K1231" s="201">
        <f>IF(AND(EXACT(C1231,C1229),C1229&lt;&gt;0),K1229+1,0)</f>
        <v>305</v>
      </c>
      <c r="L1231" s="201" t="str">
        <f t="shared" ref="L1231" si="1417">IF(C1231&lt;&gt;"",C1231&amp;"-"&amp;K1231,"")</f>
        <v/>
      </c>
      <c r="M1231" s="201" t="str">
        <f t="array" ref="M1231">IFERROR(IF(INDEX('Disaggregation Records'!$E$155:$E$385,MATCH(RIGHT(L1231,255),RIGHT('Disaggregation Records'!$D$155:$D$385,255),0))="","",INDEX('Disaggregation Records'!$E$155:$E$385,MATCH(RIGHT(L1231,255),RIGHT('Disaggregation Records'!$D$155:$D$385,255),0))),"")</f>
        <v/>
      </c>
      <c r="N1231" s="201" t="str">
        <f t="array" ref="N1231">IFERROR(IF(INDEX('Disaggregation Records'!$F$155:$F$385,MATCH(RIGHT(L1231,255),RIGHT('Disaggregation Records'!$D$155:$D$385,255),0))="","",INDEX('Disaggregation Records'!$F$155:$F$385,MATCH(RIGHT(L1231,255),RIGHT('Disaggregation Records'!$D$155:$D$385,255),0))),"")</f>
        <v/>
      </c>
      <c r="O1231" s="201" t="str">
        <f t="array" ref="O1231">IFERROR(IF(INDEX('Disaggregation Records'!$H$155:$H$385,MATCH(RIGHT(L1231,255),RIGHT('Disaggregation Records'!$D$155:$D$385,255),0))="","",INDEX('Disaggregation Records'!$H$155:$H$385,MATCH(RIGHT(L1231,255),RIGHT('Disaggregation Records'!$D$155:$D$385,255),0))),"")</f>
        <v/>
      </c>
      <c r="P1231" s="201"/>
      <c r="Q1231" s="253">
        <f t="shared" ref="Q1231" si="1418">Q1229+1</f>
        <v>2010</v>
      </c>
    </row>
    <row r="1232" spans="1:17" ht="20.149999999999999" customHeight="1" x14ac:dyDescent="0.35">
      <c r="B1232" s="614"/>
      <c r="C1232" s="616"/>
      <c r="D1232" s="618"/>
      <c r="E1232" s="618"/>
      <c r="F1232" s="307"/>
      <c r="G1232" s="620"/>
      <c r="H1232" s="622"/>
      <c r="I1232" s="624"/>
      <c r="J1232" s="626"/>
      <c r="K1232" s="201"/>
      <c r="L1232" s="201"/>
      <c r="M1232" s="201"/>
      <c r="N1232" s="201"/>
      <c r="O1232" s="201"/>
      <c r="P1232" s="201"/>
      <c r="Q1232" s="253"/>
    </row>
    <row r="1233" spans="1:17" ht="20.149999999999999" customHeight="1" x14ac:dyDescent="0.35">
      <c r="A1233" s="201" t="str">
        <f t="shared" ca="1" si="1385"/>
        <v>a1655000001juKCAAY</v>
      </c>
      <c r="B1233" s="613">
        <v>16</v>
      </c>
      <c r="C1233" s="615" t="str">
        <f>IFERROR(VLOOKUP(B1233,'Coverage Indicators - Section D'!$A$9:$AP$70,42,FALSE),"")</f>
        <v/>
      </c>
      <c r="D1233" s="617" t="str">
        <f>M1233</f>
        <v/>
      </c>
      <c r="E1233" s="617" t="str">
        <f>N1233</f>
        <v/>
      </c>
      <c r="F1233" s="396"/>
      <c r="G1233" s="619" t="str">
        <f ca="1">IF(OR(INDIRECT("'update Helper'!E"&amp;Q1233)="",F1233&lt;&gt;0,F1234&lt;&gt;0),IF(IFERROR((F1233/F1234),"")="","",(F1233/F1234)),INDIRECT("'update Helper'!E"&amp;Q1233)/100)</f>
        <v/>
      </c>
      <c r="H1233" s="621"/>
      <c r="I1233" s="623"/>
      <c r="J1233" s="625"/>
      <c r="K1233" s="201">
        <f>IF(AND(EXACT(C1233,C1231),C1231&lt;&gt;0),K1231+1,0)</f>
        <v>306</v>
      </c>
      <c r="L1233" s="201" t="str">
        <f t="shared" ref="L1233" si="1419">IF(C1233&lt;&gt;"",C1233&amp;"-"&amp;K1233,"")</f>
        <v/>
      </c>
      <c r="M1233" s="201" t="str">
        <f t="array" ref="M1233">IFERROR(IF(INDEX('Disaggregation Records'!$E$155:$E$385,MATCH(RIGHT(L1233,255),RIGHT('Disaggregation Records'!$D$155:$D$385,255),0))="","",INDEX('Disaggregation Records'!$E$155:$E$385,MATCH(RIGHT(L1233,255),RIGHT('Disaggregation Records'!$D$155:$D$385,255),0))),"")</f>
        <v/>
      </c>
      <c r="N1233" s="201" t="str">
        <f t="array" ref="N1233">IFERROR(IF(INDEX('Disaggregation Records'!$F$155:$F$385,MATCH(RIGHT(L1233,255),RIGHT('Disaggregation Records'!$D$155:$D$385,255),0))="","",INDEX('Disaggregation Records'!$F$155:$F$385,MATCH(RIGHT(L1233,255),RIGHT('Disaggregation Records'!$D$155:$D$385,255),0))),"")</f>
        <v/>
      </c>
      <c r="O1233" s="201" t="str">
        <f t="array" ref="O1233">IFERROR(IF(INDEX('Disaggregation Records'!$H$155:$H$385,MATCH(RIGHT(L1233,255),RIGHT('Disaggregation Records'!$D$155:$D$385,255),0))="","",INDEX('Disaggregation Records'!$H$155:$H$385,MATCH(RIGHT(L1233,255),RIGHT('Disaggregation Records'!$D$155:$D$385,255),0))),"")</f>
        <v/>
      </c>
      <c r="P1233" s="201"/>
      <c r="Q1233" s="253">
        <f t="shared" ref="Q1233" si="1420">Q1231+1</f>
        <v>2011</v>
      </c>
    </row>
    <row r="1234" spans="1:17" ht="20.149999999999999" customHeight="1" x14ac:dyDescent="0.35">
      <c r="A1234" s="201"/>
      <c r="B1234" s="614"/>
      <c r="C1234" s="616"/>
      <c r="D1234" s="618"/>
      <c r="E1234" s="618"/>
      <c r="F1234" s="307"/>
      <c r="G1234" s="620"/>
      <c r="H1234" s="622"/>
      <c r="I1234" s="624"/>
      <c r="J1234" s="626"/>
      <c r="K1234" s="201"/>
      <c r="L1234" s="201"/>
      <c r="M1234" s="201"/>
      <c r="N1234" s="201"/>
      <c r="O1234" s="201"/>
      <c r="P1234" s="201"/>
      <c r="Q1234" s="253"/>
    </row>
    <row r="1235" spans="1:17" ht="20.149999999999999" customHeight="1" x14ac:dyDescent="0.35">
      <c r="A1235" s="201" t="str">
        <f t="shared" ca="1" si="1388"/>
        <v>a1655000001juKDAAY</v>
      </c>
      <c r="B1235" s="613">
        <v>16</v>
      </c>
      <c r="C1235" s="615" t="str">
        <f>IFERROR(VLOOKUP(B1235,'Coverage Indicators - Section D'!$A$9:$AP$70,42,FALSE),"")</f>
        <v/>
      </c>
      <c r="D1235" s="617" t="str">
        <f>M1235</f>
        <v/>
      </c>
      <c r="E1235" s="617" t="str">
        <f>N1235</f>
        <v/>
      </c>
      <c r="F1235" s="396"/>
      <c r="G1235" s="619" t="str">
        <f ca="1">IF(OR(INDIRECT("'update Helper'!E"&amp;Q1235)="",F1235&lt;&gt;0,F1236&lt;&gt;0),IF(IFERROR((F1235/F1236),"")="","",(F1235/F1236)),INDIRECT("'update Helper'!E"&amp;Q1235)/100)</f>
        <v/>
      </c>
      <c r="H1235" s="621"/>
      <c r="I1235" s="623"/>
      <c r="J1235" s="625"/>
      <c r="K1235" s="201">
        <f>IF(AND(EXACT(C1235,C1233),C1233&lt;&gt;0),K1233+1,0)</f>
        <v>307</v>
      </c>
      <c r="L1235" s="201" t="str">
        <f t="shared" ref="L1235" si="1421">IF(C1235&lt;&gt;"",C1235&amp;"-"&amp;K1235,"")</f>
        <v/>
      </c>
      <c r="M1235" s="201" t="str">
        <f t="array" ref="M1235">IFERROR(IF(INDEX('Disaggregation Records'!$E$155:$E$385,MATCH(RIGHT(L1235,255),RIGHT('Disaggregation Records'!$D$155:$D$385,255),0))="","",INDEX('Disaggregation Records'!$E$155:$E$385,MATCH(RIGHT(L1235,255),RIGHT('Disaggregation Records'!$D$155:$D$385,255),0))),"")</f>
        <v/>
      </c>
      <c r="N1235" s="201" t="str">
        <f t="array" ref="N1235">IFERROR(IF(INDEX('Disaggregation Records'!$F$155:$F$385,MATCH(RIGHT(L1235,255),RIGHT('Disaggregation Records'!$D$155:$D$385,255),0))="","",INDEX('Disaggregation Records'!$F$155:$F$385,MATCH(RIGHT(L1235,255),RIGHT('Disaggregation Records'!$D$155:$D$385,255),0))),"")</f>
        <v/>
      </c>
      <c r="O1235" s="201" t="str">
        <f t="array" ref="O1235">IFERROR(IF(INDEX('Disaggregation Records'!$H$155:$H$385,MATCH(RIGHT(L1235,255),RIGHT('Disaggregation Records'!$D$155:$D$385,255),0))="","",INDEX('Disaggregation Records'!$H$155:$H$385,MATCH(RIGHT(L1235,255),RIGHT('Disaggregation Records'!$D$155:$D$385,255),0))),"")</f>
        <v/>
      </c>
      <c r="P1235" s="253"/>
      <c r="Q1235" s="253">
        <f t="shared" ref="Q1235" si="1422">Q1233+1</f>
        <v>2012</v>
      </c>
    </row>
    <row r="1236" spans="1:17" ht="20.149999999999999" customHeight="1" x14ac:dyDescent="0.35">
      <c r="B1236" s="614"/>
      <c r="C1236" s="616"/>
      <c r="D1236" s="618"/>
      <c r="E1236" s="618"/>
      <c r="F1236" s="307"/>
      <c r="G1236" s="620"/>
      <c r="H1236" s="622"/>
      <c r="I1236" s="624"/>
      <c r="J1236" s="626"/>
      <c r="K1236" s="253"/>
      <c r="L1236" s="201"/>
      <c r="M1236" s="253"/>
      <c r="N1236" s="201"/>
      <c r="O1236" s="201"/>
      <c r="P1236" s="253"/>
      <c r="Q1236" s="253"/>
    </row>
    <row r="1237" spans="1:17" ht="20.149999999999999" customHeight="1" x14ac:dyDescent="0.35">
      <c r="A1237" s="201" t="str">
        <f t="shared" ca="1" si="1385"/>
        <v>a1655000001juKEAAY</v>
      </c>
      <c r="B1237" s="613">
        <v>16</v>
      </c>
      <c r="C1237" s="615" t="str">
        <f>IFERROR(VLOOKUP(B1237,'Coverage Indicators - Section D'!$A$9:$AP$70,42,FALSE),"")</f>
        <v/>
      </c>
      <c r="D1237" s="617" t="str">
        <f>M1237</f>
        <v/>
      </c>
      <c r="E1237" s="617" t="str">
        <f>N1237</f>
        <v/>
      </c>
      <c r="F1237" s="396"/>
      <c r="G1237" s="619" t="str">
        <f ca="1">IF(OR(INDIRECT("'update Helper'!E"&amp;Q1237)="",F1237&lt;&gt;0,F1238&lt;&gt;0),IF(IFERROR((F1237/F1238),"")="","",(F1237/F1238)),INDIRECT("'update Helper'!E"&amp;Q1237)/100)</f>
        <v/>
      </c>
      <c r="H1237" s="621"/>
      <c r="I1237" s="623"/>
      <c r="J1237" s="625"/>
      <c r="K1237" s="201">
        <f>IF(AND(EXACT(C1237,C1235),C1235&lt;&gt;0),K1235+1,0)</f>
        <v>308</v>
      </c>
      <c r="L1237" s="201" t="str">
        <f t="shared" ref="L1237" si="1423">IF(C1237&lt;&gt;"",C1237&amp;"-"&amp;K1237,"")</f>
        <v/>
      </c>
      <c r="M1237" s="201" t="str">
        <f t="array" ref="M1237">IFERROR(IF(INDEX('Disaggregation Records'!$E$155:$E$385,MATCH(RIGHT(L1237,255),RIGHT('Disaggregation Records'!$D$155:$D$385,255),0))="","",INDEX('Disaggregation Records'!$E$155:$E$385,MATCH(RIGHT(L1237,255),RIGHT('Disaggregation Records'!$D$155:$D$385,255),0))),"")</f>
        <v/>
      </c>
      <c r="N1237" s="201" t="str">
        <f t="array" ref="N1237">IFERROR(IF(INDEX('Disaggregation Records'!$F$155:$F$385,MATCH(RIGHT(L1237,255),RIGHT('Disaggregation Records'!$D$155:$D$385,255),0))="","",INDEX('Disaggregation Records'!$F$155:$F$385,MATCH(RIGHT(L1237,255),RIGHT('Disaggregation Records'!$D$155:$D$385,255),0))),"")</f>
        <v/>
      </c>
      <c r="O1237" s="201" t="str">
        <f t="array" ref="O1237">IFERROR(IF(INDEX('Disaggregation Records'!$H$155:$H$385,MATCH(RIGHT(L1237,255),RIGHT('Disaggregation Records'!$D$155:$D$385,255),0))="","",INDEX('Disaggregation Records'!$H$155:$H$385,MATCH(RIGHT(L1237,255),RIGHT('Disaggregation Records'!$D$155:$D$385,255),0))),"")</f>
        <v/>
      </c>
      <c r="P1237" s="253"/>
      <c r="Q1237" s="253">
        <f t="shared" ref="Q1237" si="1424">Q1235+1</f>
        <v>2013</v>
      </c>
    </row>
    <row r="1238" spans="1:17" ht="20.149999999999999" customHeight="1" x14ac:dyDescent="0.35">
      <c r="A1238" s="201"/>
      <c r="B1238" s="614"/>
      <c r="C1238" s="616"/>
      <c r="D1238" s="618"/>
      <c r="E1238" s="618"/>
      <c r="F1238" s="307"/>
      <c r="G1238" s="620"/>
      <c r="H1238" s="622"/>
      <c r="I1238" s="624"/>
      <c r="J1238" s="626"/>
      <c r="K1238" s="253"/>
      <c r="L1238" s="201"/>
      <c r="M1238" s="253"/>
      <c r="N1238" s="201"/>
      <c r="O1238" s="201"/>
      <c r="P1238" s="253"/>
      <c r="Q1238" s="253"/>
    </row>
    <row r="1239" spans="1:17" ht="20.149999999999999" customHeight="1" x14ac:dyDescent="0.35">
      <c r="A1239" s="201" t="str">
        <f t="shared" ca="1" si="1388"/>
        <v>a1655000001juKFAAY</v>
      </c>
      <c r="B1239" s="613">
        <v>16</v>
      </c>
      <c r="C1239" s="615" t="str">
        <f>IFERROR(VLOOKUP(B1239,'Coverage Indicators - Section D'!$A$9:$AP$70,42,FALSE),"")</f>
        <v/>
      </c>
      <c r="D1239" s="617" t="str">
        <f>M1239</f>
        <v/>
      </c>
      <c r="E1239" s="617" t="str">
        <f>N1239</f>
        <v/>
      </c>
      <c r="F1239" s="396"/>
      <c r="G1239" s="619" t="str">
        <f ca="1">IF(OR(INDIRECT("'update Helper'!E"&amp;Q1239)="",F1239&lt;&gt;0,F1240&lt;&gt;0),IF(IFERROR((F1239/F1240),"")="","",(F1239/F1240)),INDIRECT("'update Helper'!E"&amp;Q1239)/100)</f>
        <v/>
      </c>
      <c r="H1239" s="621"/>
      <c r="I1239" s="623"/>
      <c r="J1239" s="625"/>
      <c r="K1239" s="201">
        <f>IF(AND(EXACT(C1239,C1237),C1237&lt;&gt;0),K1237+1,0)</f>
        <v>309</v>
      </c>
      <c r="L1239" s="201" t="str">
        <f t="shared" ref="L1239" si="1425">IF(C1239&lt;&gt;"",C1239&amp;"-"&amp;K1239,"")</f>
        <v/>
      </c>
      <c r="M1239" s="201" t="str">
        <f t="array" ref="M1239">IFERROR(IF(INDEX('Disaggregation Records'!$E$155:$E$385,MATCH(RIGHT(L1239,255),RIGHT('Disaggregation Records'!$D$155:$D$385,255),0))="","",INDEX('Disaggregation Records'!$E$155:$E$385,MATCH(RIGHT(L1239,255),RIGHT('Disaggregation Records'!$D$155:$D$385,255),0))),"")</f>
        <v/>
      </c>
      <c r="N1239" s="201" t="str">
        <f t="array" ref="N1239">IFERROR(IF(INDEX('Disaggregation Records'!$F$155:$F$385,MATCH(RIGHT(L1239,255),RIGHT('Disaggregation Records'!$D$155:$D$385,255),0))="","",INDEX('Disaggregation Records'!$F$155:$F$385,MATCH(RIGHT(L1239,255),RIGHT('Disaggregation Records'!$D$155:$D$385,255),0))),"")</f>
        <v/>
      </c>
      <c r="O1239" s="201" t="str">
        <f t="array" ref="O1239">IFERROR(IF(INDEX('Disaggregation Records'!$H$155:$H$385,MATCH(RIGHT(L1239,255),RIGHT('Disaggregation Records'!$D$155:$D$385,255),0))="","",INDEX('Disaggregation Records'!$H$155:$H$385,MATCH(RIGHT(L1239,255),RIGHT('Disaggregation Records'!$D$155:$D$385,255),0))),"")</f>
        <v/>
      </c>
      <c r="P1239" s="253"/>
      <c r="Q1239" s="253">
        <f t="shared" ref="Q1239" si="1426">Q1237+1</f>
        <v>2014</v>
      </c>
    </row>
    <row r="1240" spans="1:17" ht="20.149999999999999" customHeight="1" x14ac:dyDescent="0.35">
      <c r="B1240" s="614"/>
      <c r="C1240" s="616"/>
      <c r="D1240" s="618"/>
      <c r="E1240" s="618"/>
      <c r="F1240" s="307"/>
      <c r="G1240" s="620"/>
      <c r="H1240" s="622"/>
      <c r="I1240" s="624"/>
      <c r="J1240" s="626"/>
      <c r="K1240" s="253"/>
      <c r="L1240" s="201"/>
      <c r="M1240" s="253"/>
      <c r="N1240" s="201"/>
      <c r="O1240" s="201"/>
      <c r="P1240" s="253"/>
      <c r="Q1240" s="253"/>
    </row>
    <row r="1241" spans="1:17" ht="20.149999999999999" customHeight="1" x14ac:dyDescent="0.35">
      <c r="A1241" s="201" t="str">
        <f t="shared" ca="1" si="1385"/>
        <v>a1655000001juKGAAY</v>
      </c>
      <c r="B1241" s="613">
        <v>16</v>
      </c>
      <c r="C1241" s="615" t="str">
        <f>IFERROR(VLOOKUP(B1241,'Coverage Indicators - Section D'!$A$9:$AP$70,42,FALSE),"")</f>
        <v/>
      </c>
      <c r="D1241" s="617" t="str">
        <f>M1241</f>
        <v/>
      </c>
      <c r="E1241" s="617" t="str">
        <f>N1241</f>
        <v/>
      </c>
      <c r="F1241" s="396"/>
      <c r="G1241" s="619" t="str">
        <f ca="1">IF(OR(INDIRECT("'update Helper'!E"&amp;Q1241)="",F1241&lt;&gt;0,F1242&lt;&gt;0),IF(IFERROR((F1241/F1242),"")="","",(F1241/F1242)),INDIRECT("'update Helper'!E"&amp;Q1241)/100)</f>
        <v/>
      </c>
      <c r="H1241" s="621"/>
      <c r="I1241" s="623"/>
      <c r="J1241" s="625"/>
      <c r="K1241" s="201">
        <f>IF(AND(EXACT(C1241,C1239),C1239&lt;&gt;0),K1239+1,0)</f>
        <v>310</v>
      </c>
      <c r="L1241" s="201" t="str">
        <f t="shared" ref="L1241" si="1427">IF(C1241&lt;&gt;"",C1241&amp;"-"&amp;K1241,"")</f>
        <v/>
      </c>
      <c r="M1241" s="201" t="str">
        <f t="array" ref="M1241">IFERROR(IF(INDEX('Disaggregation Records'!$E$155:$E$385,MATCH(RIGHT(L1241,255),RIGHT('Disaggregation Records'!$D$155:$D$385,255),0))="","",INDEX('Disaggregation Records'!$E$155:$E$385,MATCH(RIGHT(L1241,255),RIGHT('Disaggregation Records'!$D$155:$D$385,255),0))),"")</f>
        <v/>
      </c>
      <c r="N1241" s="201" t="str">
        <f t="array" ref="N1241">IFERROR(IF(INDEX('Disaggregation Records'!$F$155:$F$385,MATCH(RIGHT(L1241,255),RIGHT('Disaggregation Records'!$D$155:$D$385,255),0))="","",INDEX('Disaggregation Records'!$F$155:$F$385,MATCH(RIGHT(L1241,255),RIGHT('Disaggregation Records'!$D$155:$D$385,255),0))),"")</f>
        <v/>
      </c>
      <c r="O1241" s="201" t="str">
        <f t="array" ref="O1241">IFERROR(IF(INDEX('Disaggregation Records'!$H$155:$H$385,MATCH(RIGHT(L1241,255),RIGHT('Disaggregation Records'!$D$155:$D$385,255),0))="","",INDEX('Disaggregation Records'!$H$155:$H$385,MATCH(RIGHT(L1241,255),RIGHT('Disaggregation Records'!$D$155:$D$385,255),0))),"")</f>
        <v/>
      </c>
      <c r="P1241" s="201"/>
      <c r="Q1241" s="253">
        <f t="shared" ref="Q1241" si="1428">Q1239+1</f>
        <v>2015</v>
      </c>
    </row>
    <row r="1242" spans="1:17" ht="20.149999999999999" customHeight="1" x14ac:dyDescent="0.35">
      <c r="A1242" s="201"/>
      <c r="B1242" s="614"/>
      <c r="C1242" s="616"/>
      <c r="D1242" s="618"/>
      <c r="E1242" s="618"/>
      <c r="F1242" s="307"/>
      <c r="G1242" s="620"/>
      <c r="H1242" s="622"/>
      <c r="I1242" s="624"/>
      <c r="J1242" s="626"/>
      <c r="K1242" s="201"/>
      <c r="L1242" s="201"/>
      <c r="M1242" s="201"/>
      <c r="N1242" s="201"/>
      <c r="O1242" s="201"/>
      <c r="P1242" s="201"/>
      <c r="Q1242" s="253"/>
    </row>
    <row r="1243" spans="1:17" ht="20.149999999999999" customHeight="1" x14ac:dyDescent="0.35">
      <c r="A1243" s="201" t="str">
        <f t="shared" ca="1" si="1388"/>
        <v>a1655000001juKHAAY</v>
      </c>
      <c r="B1243" s="613">
        <v>16</v>
      </c>
      <c r="C1243" s="615" t="str">
        <f>IFERROR(VLOOKUP(B1243,'Coverage Indicators - Section D'!$A$9:$AP$70,42,FALSE),"")</f>
        <v/>
      </c>
      <c r="D1243" s="617" t="str">
        <f>M1243</f>
        <v/>
      </c>
      <c r="E1243" s="617" t="str">
        <f>N1243</f>
        <v/>
      </c>
      <c r="F1243" s="396"/>
      <c r="G1243" s="619" t="str">
        <f ca="1">IF(OR(INDIRECT("'update Helper'!E"&amp;Q1243)="",F1243&lt;&gt;0,F1244&lt;&gt;0),IF(IFERROR((F1243/F1244),"")="","",(F1243/F1244)),INDIRECT("'update Helper'!E"&amp;Q1243)/100)</f>
        <v/>
      </c>
      <c r="H1243" s="621"/>
      <c r="I1243" s="623"/>
      <c r="J1243" s="625"/>
      <c r="K1243" s="201">
        <f>IF(AND(EXACT(C1243,C1241),C1241&lt;&gt;0),K1241+1,0)</f>
        <v>311</v>
      </c>
      <c r="L1243" s="201" t="str">
        <f t="shared" ref="L1243" si="1429">IF(C1243&lt;&gt;"",C1243&amp;"-"&amp;K1243,"")</f>
        <v/>
      </c>
      <c r="M1243" s="201" t="str">
        <f t="array" ref="M1243">IFERROR(IF(INDEX('Disaggregation Records'!$E$155:$E$385,MATCH(RIGHT(L1243,255),RIGHT('Disaggregation Records'!$D$155:$D$385,255),0))="","",INDEX('Disaggregation Records'!$E$155:$E$385,MATCH(RIGHT(L1243,255),RIGHT('Disaggregation Records'!$D$155:$D$385,255),0))),"")</f>
        <v/>
      </c>
      <c r="N1243" s="201" t="str">
        <f t="array" ref="N1243">IFERROR(IF(INDEX('Disaggregation Records'!$F$155:$F$385,MATCH(RIGHT(L1243,255),RIGHT('Disaggregation Records'!$D$155:$D$385,255),0))="","",INDEX('Disaggregation Records'!$F$155:$F$385,MATCH(RIGHT(L1243,255),RIGHT('Disaggregation Records'!$D$155:$D$385,255),0))),"")</f>
        <v/>
      </c>
      <c r="O1243" s="201" t="str">
        <f t="array" ref="O1243">IFERROR(IF(INDEX('Disaggregation Records'!$H$155:$H$385,MATCH(RIGHT(L1243,255),RIGHT('Disaggregation Records'!$D$155:$D$385,255),0))="","",INDEX('Disaggregation Records'!$H$155:$H$385,MATCH(RIGHT(L1243,255),RIGHT('Disaggregation Records'!$D$155:$D$385,255),0))),"")</f>
        <v/>
      </c>
      <c r="P1243" s="201"/>
      <c r="Q1243" s="253">
        <f t="shared" ref="Q1243" si="1430">Q1241+1</f>
        <v>2016</v>
      </c>
    </row>
    <row r="1244" spans="1:17" ht="20.149999999999999" customHeight="1" x14ac:dyDescent="0.35">
      <c r="B1244" s="614"/>
      <c r="C1244" s="616"/>
      <c r="D1244" s="618"/>
      <c r="E1244" s="618"/>
      <c r="F1244" s="307"/>
      <c r="G1244" s="620"/>
      <c r="H1244" s="622"/>
      <c r="I1244" s="624"/>
      <c r="J1244" s="626"/>
      <c r="K1244" s="201"/>
      <c r="L1244" s="201"/>
      <c r="M1244" s="201"/>
      <c r="N1244" s="201"/>
      <c r="O1244" s="201"/>
      <c r="P1244" s="201"/>
      <c r="Q1244" s="253"/>
    </row>
    <row r="1245" spans="1:17" ht="20.149999999999999" customHeight="1" x14ac:dyDescent="0.35">
      <c r="A1245" s="201" t="str">
        <f t="shared" ca="1" si="1385"/>
        <v>a1655000001juKIAAY</v>
      </c>
      <c r="B1245" s="613">
        <v>16</v>
      </c>
      <c r="C1245" s="615" t="str">
        <f>IFERROR(VLOOKUP(B1245,'Coverage Indicators - Section D'!$A$9:$AP$70,42,FALSE),"")</f>
        <v/>
      </c>
      <c r="D1245" s="617" t="str">
        <f>M1245</f>
        <v/>
      </c>
      <c r="E1245" s="617" t="str">
        <f>N1245</f>
        <v/>
      </c>
      <c r="F1245" s="396"/>
      <c r="G1245" s="619" t="str">
        <f ca="1">IF(OR(INDIRECT("'update Helper'!E"&amp;Q1245)="",F1245&lt;&gt;0,F1246&lt;&gt;0),IF(IFERROR((F1245/F1246),"")="","",(F1245/F1246)),INDIRECT("'update Helper'!E"&amp;Q1245)/100)</f>
        <v/>
      </c>
      <c r="H1245" s="621"/>
      <c r="I1245" s="623"/>
      <c r="J1245" s="625"/>
      <c r="K1245" s="201">
        <f>IF(AND(EXACT(C1245,C1243),C1243&lt;&gt;0),K1243+1,0)</f>
        <v>312</v>
      </c>
      <c r="L1245" s="201" t="str">
        <f t="shared" ref="L1245" si="1431">IF(C1245&lt;&gt;"",C1245&amp;"-"&amp;K1245,"")</f>
        <v/>
      </c>
      <c r="M1245" s="201" t="str">
        <f t="array" ref="M1245">IFERROR(IF(INDEX('Disaggregation Records'!$E$155:$E$385,MATCH(RIGHT(L1245,255),RIGHT('Disaggregation Records'!$D$155:$D$385,255),0))="","",INDEX('Disaggregation Records'!$E$155:$E$385,MATCH(RIGHT(L1245,255),RIGHT('Disaggregation Records'!$D$155:$D$385,255),0))),"")</f>
        <v/>
      </c>
      <c r="N1245" s="201" t="str">
        <f t="array" ref="N1245">IFERROR(IF(INDEX('Disaggregation Records'!$F$155:$F$385,MATCH(RIGHT(L1245,255),RIGHT('Disaggregation Records'!$D$155:$D$385,255),0))="","",INDEX('Disaggregation Records'!$F$155:$F$385,MATCH(RIGHT(L1245,255),RIGHT('Disaggregation Records'!$D$155:$D$385,255),0))),"")</f>
        <v/>
      </c>
      <c r="O1245" s="201" t="str">
        <f t="array" ref="O1245">IFERROR(IF(INDEX('Disaggregation Records'!$H$155:$H$385,MATCH(RIGHT(L1245,255),RIGHT('Disaggregation Records'!$D$155:$D$385,255),0))="","",INDEX('Disaggregation Records'!$H$155:$H$385,MATCH(RIGHT(L1245,255),RIGHT('Disaggregation Records'!$D$155:$D$385,255),0))),"")</f>
        <v/>
      </c>
      <c r="P1245" s="253"/>
      <c r="Q1245" s="253">
        <f t="shared" ref="Q1245" si="1432">Q1243+1</f>
        <v>2017</v>
      </c>
    </row>
    <row r="1246" spans="1:17" ht="20.149999999999999" customHeight="1" x14ac:dyDescent="0.35">
      <c r="A1246" s="201"/>
      <c r="B1246" s="614"/>
      <c r="C1246" s="616"/>
      <c r="D1246" s="618"/>
      <c r="E1246" s="618"/>
      <c r="F1246" s="307"/>
      <c r="G1246" s="620"/>
      <c r="H1246" s="622"/>
      <c r="I1246" s="624"/>
      <c r="J1246" s="626"/>
      <c r="K1246" s="253"/>
      <c r="L1246" s="201"/>
      <c r="M1246" s="253"/>
      <c r="N1246" s="201"/>
      <c r="O1246" s="201"/>
      <c r="P1246" s="253"/>
      <c r="Q1246" s="253"/>
    </row>
    <row r="1247" spans="1:17" ht="20.149999999999999" customHeight="1" x14ac:dyDescent="0.35">
      <c r="A1247" s="201" t="str">
        <f t="shared" ca="1" si="1388"/>
        <v>a1655000001juKJAAY</v>
      </c>
      <c r="B1247" s="613">
        <v>16</v>
      </c>
      <c r="C1247" s="615" t="str">
        <f>IFERROR(VLOOKUP(B1247,'Coverage Indicators - Section D'!$A$9:$AP$70,42,FALSE),"")</f>
        <v/>
      </c>
      <c r="D1247" s="617" t="str">
        <f>M1247</f>
        <v/>
      </c>
      <c r="E1247" s="617" t="str">
        <f>N1247</f>
        <v/>
      </c>
      <c r="F1247" s="396"/>
      <c r="G1247" s="619" t="str">
        <f ca="1">IF(OR(INDIRECT("'update Helper'!E"&amp;Q1247)="",F1247&lt;&gt;0,F1248&lt;&gt;0),IF(IFERROR((F1247/F1248),"")="","",(F1247/F1248)),INDIRECT("'update Helper'!E"&amp;Q1247)/100)</f>
        <v/>
      </c>
      <c r="H1247" s="621"/>
      <c r="I1247" s="623"/>
      <c r="J1247" s="625"/>
      <c r="K1247" s="201">
        <f>IF(AND(EXACT(C1247,C1245),C1245&lt;&gt;0),K1245+1,0)</f>
        <v>313</v>
      </c>
      <c r="L1247" s="201" t="str">
        <f t="shared" ref="L1247" si="1433">IF(C1247&lt;&gt;"",C1247&amp;"-"&amp;K1247,"")</f>
        <v/>
      </c>
      <c r="M1247" s="201" t="str">
        <f t="array" ref="M1247">IFERROR(IF(INDEX('Disaggregation Records'!$E$155:$E$385,MATCH(RIGHT(L1247,255),RIGHT('Disaggregation Records'!$D$155:$D$385,255),0))="","",INDEX('Disaggregation Records'!$E$155:$E$385,MATCH(RIGHT(L1247,255),RIGHT('Disaggregation Records'!$D$155:$D$385,255),0))),"")</f>
        <v/>
      </c>
      <c r="N1247" s="201" t="str">
        <f t="array" ref="N1247">IFERROR(IF(INDEX('Disaggregation Records'!$F$155:$F$385,MATCH(RIGHT(L1247,255),RIGHT('Disaggregation Records'!$D$155:$D$385,255),0))="","",INDEX('Disaggregation Records'!$F$155:$F$385,MATCH(RIGHT(L1247,255),RIGHT('Disaggregation Records'!$D$155:$D$385,255),0))),"")</f>
        <v/>
      </c>
      <c r="O1247" s="201" t="str">
        <f t="array" ref="O1247">IFERROR(IF(INDEX('Disaggregation Records'!$H$155:$H$385,MATCH(RIGHT(L1247,255),RIGHT('Disaggregation Records'!$D$155:$D$385,255),0))="","",INDEX('Disaggregation Records'!$H$155:$H$385,MATCH(RIGHT(L1247,255),RIGHT('Disaggregation Records'!$D$155:$D$385,255),0))),"")</f>
        <v/>
      </c>
      <c r="P1247" s="253"/>
      <c r="Q1247" s="253">
        <f t="shared" ref="Q1247" si="1434">Q1245+1</f>
        <v>2018</v>
      </c>
    </row>
    <row r="1248" spans="1:17" ht="20.149999999999999" customHeight="1" x14ac:dyDescent="0.35">
      <c r="B1248" s="614"/>
      <c r="C1248" s="616"/>
      <c r="D1248" s="618"/>
      <c r="E1248" s="618"/>
      <c r="F1248" s="307"/>
      <c r="G1248" s="620"/>
      <c r="H1248" s="622"/>
      <c r="I1248" s="624"/>
      <c r="J1248" s="626"/>
      <c r="K1248" s="253"/>
      <c r="L1248" s="201"/>
      <c r="M1248" s="253"/>
      <c r="N1248" s="201"/>
      <c r="O1248" s="201"/>
      <c r="P1248" s="253"/>
      <c r="Q1248" s="253"/>
    </row>
    <row r="1249" spans="1:17" ht="20.149999999999999" customHeight="1" x14ac:dyDescent="0.35">
      <c r="A1249" s="201" t="str">
        <f t="shared" ca="1" si="1385"/>
        <v>a1655000001juKKAAY</v>
      </c>
      <c r="B1249" s="613">
        <v>16</v>
      </c>
      <c r="C1249" s="615" t="str">
        <f>IFERROR(VLOOKUP(B1249,'Coverage Indicators - Section D'!$A$9:$AP$70,42,FALSE),"")</f>
        <v/>
      </c>
      <c r="D1249" s="617" t="str">
        <f>M1249</f>
        <v/>
      </c>
      <c r="E1249" s="617" t="str">
        <f>N1249</f>
        <v/>
      </c>
      <c r="F1249" s="396"/>
      <c r="G1249" s="619" t="str">
        <f ca="1">IF(OR(INDIRECT("'update Helper'!E"&amp;Q1249)="",F1249&lt;&gt;0,F1250&lt;&gt;0),IF(IFERROR((F1249/F1250),"")="","",(F1249/F1250)),INDIRECT("'update Helper'!E"&amp;Q1249)/100)</f>
        <v/>
      </c>
      <c r="H1249" s="621"/>
      <c r="I1249" s="623"/>
      <c r="J1249" s="625"/>
      <c r="K1249" s="201">
        <f>IF(AND(EXACT(C1249,C1247),C1247&lt;&gt;0),K1247+1,0)</f>
        <v>314</v>
      </c>
      <c r="L1249" s="201" t="str">
        <f t="shared" ref="L1249" si="1435">IF(C1249&lt;&gt;"",C1249&amp;"-"&amp;K1249,"")</f>
        <v/>
      </c>
      <c r="M1249" s="201" t="str">
        <f t="array" ref="M1249">IFERROR(IF(INDEX('Disaggregation Records'!$E$155:$E$385,MATCH(RIGHT(L1249,255),RIGHT('Disaggregation Records'!$D$155:$D$385,255),0))="","",INDEX('Disaggregation Records'!$E$155:$E$385,MATCH(RIGHT(L1249,255),RIGHT('Disaggregation Records'!$D$155:$D$385,255),0))),"")</f>
        <v/>
      </c>
      <c r="N1249" s="201" t="str">
        <f t="array" ref="N1249">IFERROR(IF(INDEX('Disaggregation Records'!$F$155:$F$385,MATCH(RIGHT(L1249,255),RIGHT('Disaggregation Records'!$D$155:$D$385,255),0))="","",INDEX('Disaggregation Records'!$F$155:$F$385,MATCH(RIGHT(L1249,255),RIGHT('Disaggregation Records'!$D$155:$D$385,255),0))),"")</f>
        <v/>
      </c>
      <c r="O1249" s="201" t="str">
        <f t="array" ref="O1249">IFERROR(IF(INDEX('Disaggregation Records'!$H$155:$H$385,MATCH(RIGHT(L1249,255),RIGHT('Disaggregation Records'!$D$155:$D$385,255),0))="","",INDEX('Disaggregation Records'!$H$155:$H$385,MATCH(RIGHT(L1249,255),RIGHT('Disaggregation Records'!$D$155:$D$385,255),0))),"")</f>
        <v/>
      </c>
      <c r="P1249" s="253"/>
      <c r="Q1249" s="253">
        <f t="shared" ref="Q1249" si="1436">Q1247+1</f>
        <v>2019</v>
      </c>
    </row>
    <row r="1250" spans="1:17" ht="20.149999999999999" customHeight="1" x14ac:dyDescent="0.35">
      <c r="A1250" s="201"/>
      <c r="B1250" s="614"/>
      <c r="C1250" s="616"/>
      <c r="D1250" s="618"/>
      <c r="E1250" s="618"/>
      <c r="F1250" s="307"/>
      <c r="G1250" s="620"/>
      <c r="H1250" s="622"/>
      <c r="I1250" s="624"/>
      <c r="J1250" s="626"/>
      <c r="K1250" s="253"/>
      <c r="L1250" s="201"/>
      <c r="M1250" s="253"/>
      <c r="N1250" s="201"/>
      <c r="O1250" s="201"/>
      <c r="P1250" s="253"/>
      <c r="Q1250" s="253"/>
    </row>
    <row r="1251" spans="1:17" ht="20.149999999999999" customHeight="1" x14ac:dyDescent="0.35">
      <c r="A1251" s="201" t="str">
        <f t="shared" ca="1" si="1388"/>
        <v>a1655000001juKLAAY</v>
      </c>
      <c r="B1251" s="613">
        <v>16</v>
      </c>
      <c r="C1251" s="615" t="str">
        <f>IFERROR(VLOOKUP(B1251,'Coverage Indicators - Section D'!$A$9:$AP$70,42,FALSE),"")</f>
        <v/>
      </c>
      <c r="D1251" s="617" t="str">
        <f>M1251</f>
        <v/>
      </c>
      <c r="E1251" s="617" t="str">
        <f>N1251</f>
        <v/>
      </c>
      <c r="F1251" s="396"/>
      <c r="G1251" s="619" t="str">
        <f ca="1">IF(OR(INDIRECT("'update Helper'!E"&amp;Q1251)="",F1251&lt;&gt;0,F1252&lt;&gt;0),IF(IFERROR((F1251/F1252),"")="","",(F1251/F1252)),INDIRECT("'update Helper'!E"&amp;Q1251)/100)</f>
        <v/>
      </c>
      <c r="H1251" s="621"/>
      <c r="I1251" s="623"/>
      <c r="J1251" s="625"/>
      <c r="K1251" s="201">
        <f>IF(AND(EXACT(C1251,C1249),C1249&lt;&gt;0),K1249+1,0)</f>
        <v>315</v>
      </c>
      <c r="L1251" s="201" t="str">
        <f t="shared" ref="L1251" si="1437">IF(C1251&lt;&gt;"",C1251&amp;"-"&amp;K1251,"")</f>
        <v/>
      </c>
      <c r="M1251" s="201" t="str">
        <f t="array" ref="M1251">IFERROR(IF(INDEX('Disaggregation Records'!$E$155:$E$385,MATCH(RIGHT(L1251,255),RIGHT('Disaggregation Records'!$D$155:$D$385,255),0))="","",INDEX('Disaggregation Records'!$E$155:$E$385,MATCH(RIGHT(L1251,255),RIGHT('Disaggregation Records'!$D$155:$D$385,255),0))),"")</f>
        <v/>
      </c>
      <c r="N1251" s="201" t="str">
        <f t="array" ref="N1251">IFERROR(IF(INDEX('Disaggregation Records'!$F$155:$F$385,MATCH(RIGHT(L1251,255),RIGHT('Disaggregation Records'!$D$155:$D$385,255),0))="","",INDEX('Disaggregation Records'!$F$155:$F$385,MATCH(RIGHT(L1251,255),RIGHT('Disaggregation Records'!$D$155:$D$385,255),0))),"")</f>
        <v/>
      </c>
      <c r="O1251" s="201" t="str">
        <f t="array" ref="O1251">IFERROR(IF(INDEX('Disaggregation Records'!$H$155:$H$385,MATCH(RIGHT(L1251,255),RIGHT('Disaggregation Records'!$D$155:$D$385,255),0))="","",INDEX('Disaggregation Records'!$H$155:$H$385,MATCH(RIGHT(L1251,255),RIGHT('Disaggregation Records'!$D$155:$D$385,255),0))),"")</f>
        <v/>
      </c>
      <c r="P1251" s="201"/>
      <c r="Q1251" s="253">
        <f t="shared" ref="Q1251" si="1438">Q1249+1</f>
        <v>2020</v>
      </c>
    </row>
    <row r="1252" spans="1:17" ht="20.149999999999999" customHeight="1" x14ac:dyDescent="0.35">
      <c r="B1252" s="614"/>
      <c r="C1252" s="616"/>
      <c r="D1252" s="618"/>
      <c r="E1252" s="618"/>
      <c r="F1252" s="307"/>
      <c r="G1252" s="620"/>
      <c r="H1252" s="622"/>
      <c r="I1252" s="624"/>
      <c r="J1252" s="626"/>
      <c r="K1252" s="201"/>
      <c r="L1252" s="201"/>
      <c r="M1252" s="201"/>
      <c r="N1252" s="201"/>
      <c r="O1252" s="201"/>
      <c r="P1252" s="201"/>
      <c r="Q1252" s="253"/>
    </row>
    <row r="1253" spans="1:17" ht="20.149999999999999" customHeight="1" x14ac:dyDescent="0.35">
      <c r="A1253" s="201" t="str">
        <f t="shared" ca="1" si="1385"/>
        <v>a1655000001juKMAAY</v>
      </c>
      <c r="B1253" s="613">
        <v>16</v>
      </c>
      <c r="C1253" s="615" t="str">
        <f>IFERROR(VLOOKUP(B1253,'Coverage Indicators - Section D'!$A$9:$AP$70,42,FALSE),"")</f>
        <v/>
      </c>
      <c r="D1253" s="617" t="str">
        <f>M1253</f>
        <v/>
      </c>
      <c r="E1253" s="617" t="str">
        <f>N1253</f>
        <v/>
      </c>
      <c r="F1253" s="396"/>
      <c r="G1253" s="619" t="str">
        <f ca="1">IF(OR(INDIRECT("'update Helper'!E"&amp;Q1253)="",F1253&lt;&gt;0,F1254&lt;&gt;0),IF(IFERROR((F1253/F1254),"")="","",(F1253/F1254)),INDIRECT("'update Helper'!E"&amp;Q1253)/100)</f>
        <v/>
      </c>
      <c r="H1253" s="621"/>
      <c r="I1253" s="623"/>
      <c r="J1253" s="625"/>
      <c r="K1253" s="201">
        <f>IF(AND(EXACT(C1253,C1251),C1251&lt;&gt;0),K1251+1,0)</f>
        <v>316</v>
      </c>
      <c r="L1253" s="201" t="str">
        <f t="shared" ref="L1253" si="1439">IF(C1253&lt;&gt;"",C1253&amp;"-"&amp;K1253,"")</f>
        <v/>
      </c>
      <c r="M1253" s="201" t="str">
        <f t="array" ref="M1253">IFERROR(IF(INDEX('Disaggregation Records'!$E$155:$E$385,MATCH(RIGHT(L1253,255),RIGHT('Disaggregation Records'!$D$155:$D$385,255),0))="","",INDEX('Disaggregation Records'!$E$155:$E$385,MATCH(RIGHT(L1253,255),RIGHT('Disaggregation Records'!$D$155:$D$385,255),0))),"")</f>
        <v/>
      </c>
      <c r="N1253" s="201" t="str">
        <f t="array" ref="N1253">IFERROR(IF(INDEX('Disaggregation Records'!$F$155:$F$385,MATCH(RIGHT(L1253,255),RIGHT('Disaggregation Records'!$D$155:$D$385,255),0))="","",INDEX('Disaggregation Records'!$F$155:$F$385,MATCH(RIGHT(L1253,255),RIGHT('Disaggregation Records'!$D$155:$D$385,255),0))),"")</f>
        <v/>
      </c>
      <c r="O1253" s="201" t="str">
        <f t="array" ref="O1253">IFERROR(IF(INDEX('Disaggregation Records'!$H$155:$H$385,MATCH(RIGHT(L1253,255),RIGHT('Disaggregation Records'!$D$155:$D$385,255),0))="","",INDEX('Disaggregation Records'!$H$155:$H$385,MATCH(RIGHT(L1253,255),RIGHT('Disaggregation Records'!$D$155:$D$385,255),0))),"")</f>
        <v/>
      </c>
      <c r="P1253" s="201"/>
      <c r="Q1253" s="253">
        <f t="shared" ref="Q1253" si="1440">Q1251+1</f>
        <v>2021</v>
      </c>
    </row>
    <row r="1254" spans="1:17" ht="20.149999999999999" customHeight="1" x14ac:dyDescent="0.35">
      <c r="A1254" s="201"/>
      <c r="B1254" s="614"/>
      <c r="C1254" s="616"/>
      <c r="D1254" s="618"/>
      <c r="E1254" s="618"/>
      <c r="F1254" s="307"/>
      <c r="G1254" s="620"/>
      <c r="H1254" s="622"/>
      <c r="I1254" s="624"/>
      <c r="J1254" s="626"/>
      <c r="K1254" s="201"/>
      <c r="L1254" s="201"/>
      <c r="M1254" s="201"/>
      <c r="N1254" s="201"/>
      <c r="O1254" s="201"/>
      <c r="P1254" s="201"/>
      <c r="Q1254" s="253"/>
    </row>
    <row r="1255" spans="1:17" ht="20.149999999999999" customHeight="1" x14ac:dyDescent="0.35">
      <c r="A1255" s="201" t="str">
        <f t="shared" ca="1" si="1388"/>
        <v>a1655000001juKNAAY</v>
      </c>
      <c r="B1255" s="613">
        <v>16</v>
      </c>
      <c r="C1255" s="615" t="str">
        <f>IFERROR(VLOOKUP(B1255,'Coverage Indicators - Section D'!$A$9:$AP$70,42,FALSE),"")</f>
        <v/>
      </c>
      <c r="D1255" s="617" t="str">
        <f>M1255</f>
        <v/>
      </c>
      <c r="E1255" s="617" t="str">
        <f>N1255</f>
        <v/>
      </c>
      <c r="F1255" s="396"/>
      <c r="G1255" s="619" t="str">
        <f ca="1">IF(OR(INDIRECT("'update Helper'!E"&amp;Q1255)="",F1255&lt;&gt;0,F1256&lt;&gt;0),IF(IFERROR((F1255/F1256),"")="","",(F1255/F1256)),INDIRECT("'update Helper'!E"&amp;Q1255)/100)</f>
        <v/>
      </c>
      <c r="H1255" s="621"/>
      <c r="I1255" s="623"/>
      <c r="J1255" s="625"/>
      <c r="K1255" s="201">
        <f>IF(AND(EXACT(C1255,C1253),C1253&lt;&gt;0),K1253+1,0)</f>
        <v>317</v>
      </c>
      <c r="L1255" s="201" t="str">
        <f t="shared" ref="L1255" si="1441">IF(C1255&lt;&gt;"",C1255&amp;"-"&amp;K1255,"")</f>
        <v/>
      </c>
      <c r="M1255" s="201" t="str">
        <f t="array" ref="M1255">IFERROR(IF(INDEX('Disaggregation Records'!$E$155:$E$385,MATCH(RIGHT(L1255,255),RIGHT('Disaggregation Records'!$D$155:$D$385,255),0))="","",INDEX('Disaggregation Records'!$E$155:$E$385,MATCH(RIGHT(L1255,255),RIGHT('Disaggregation Records'!$D$155:$D$385,255),0))),"")</f>
        <v/>
      </c>
      <c r="N1255" s="201" t="str">
        <f t="array" ref="N1255">IFERROR(IF(INDEX('Disaggregation Records'!$F$155:$F$385,MATCH(RIGHT(L1255,255),RIGHT('Disaggregation Records'!$D$155:$D$385,255),0))="","",INDEX('Disaggregation Records'!$F$155:$F$385,MATCH(RIGHT(L1255,255),RIGHT('Disaggregation Records'!$D$155:$D$385,255),0))),"")</f>
        <v/>
      </c>
      <c r="O1255" s="201" t="str">
        <f t="array" ref="O1255">IFERROR(IF(INDEX('Disaggregation Records'!$H$155:$H$385,MATCH(RIGHT(L1255,255),RIGHT('Disaggregation Records'!$D$155:$D$385,255),0))="","",INDEX('Disaggregation Records'!$H$155:$H$385,MATCH(RIGHT(L1255,255),RIGHT('Disaggregation Records'!$D$155:$D$385,255),0))),"")</f>
        <v/>
      </c>
      <c r="P1255" s="253"/>
      <c r="Q1255" s="253">
        <f t="shared" ref="Q1255" si="1442">Q1253+1</f>
        <v>2022</v>
      </c>
    </row>
    <row r="1256" spans="1:17" ht="20.149999999999999" customHeight="1" x14ac:dyDescent="0.35">
      <c r="B1256" s="614"/>
      <c r="C1256" s="616"/>
      <c r="D1256" s="618"/>
      <c r="E1256" s="618"/>
      <c r="F1256" s="307"/>
      <c r="G1256" s="620"/>
      <c r="H1256" s="622"/>
      <c r="I1256" s="624"/>
      <c r="J1256" s="626"/>
      <c r="K1256" s="253"/>
      <c r="L1256" s="201"/>
      <c r="M1256" s="253"/>
      <c r="N1256" s="201"/>
      <c r="O1256" s="201"/>
      <c r="P1256" s="253"/>
      <c r="Q1256" s="253"/>
    </row>
    <row r="1257" spans="1:17" ht="20.149999999999999" customHeight="1" x14ac:dyDescent="0.35">
      <c r="A1257" s="201" t="str">
        <f t="shared" ca="1" si="1385"/>
        <v>a1655000001juKOAAY</v>
      </c>
      <c r="B1257" s="613">
        <v>16</v>
      </c>
      <c r="C1257" s="615" t="str">
        <f>IFERROR(VLOOKUP(B1257,'Coverage Indicators - Section D'!$A$9:$AP$70,42,FALSE),"")</f>
        <v/>
      </c>
      <c r="D1257" s="617" t="str">
        <f>M1257</f>
        <v/>
      </c>
      <c r="E1257" s="617" t="str">
        <f>N1257</f>
        <v/>
      </c>
      <c r="F1257" s="396"/>
      <c r="G1257" s="619" t="str">
        <f ca="1">IF(OR(INDIRECT("'update Helper'!E"&amp;Q1257)="",F1257&lt;&gt;0,F1258&lt;&gt;0),IF(IFERROR((F1257/F1258),"")="","",(F1257/F1258)),INDIRECT("'update Helper'!E"&amp;Q1257)/100)</f>
        <v/>
      </c>
      <c r="H1257" s="621"/>
      <c r="I1257" s="623"/>
      <c r="J1257" s="625"/>
      <c r="K1257" s="201">
        <f>IF(AND(EXACT(C1257,C1255),C1255&lt;&gt;0),K1255+1,0)</f>
        <v>318</v>
      </c>
      <c r="L1257" s="201" t="str">
        <f t="shared" ref="L1257" si="1443">IF(C1257&lt;&gt;"",C1257&amp;"-"&amp;K1257,"")</f>
        <v/>
      </c>
      <c r="M1257" s="201" t="str">
        <f t="array" ref="M1257">IFERROR(IF(INDEX('Disaggregation Records'!$E$155:$E$385,MATCH(RIGHT(L1257,255),RIGHT('Disaggregation Records'!$D$155:$D$385,255),0))="","",INDEX('Disaggregation Records'!$E$155:$E$385,MATCH(RIGHT(L1257,255),RIGHT('Disaggregation Records'!$D$155:$D$385,255),0))),"")</f>
        <v/>
      </c>
      <c r="N1257" s="201" t="str">
        <f t="array" ref="N1257">IFERROR(IF(INDEX('Disaggregation Records'!$F$155:$F$385,MATCH(RIGHT(L1257,255),RIGHT('Disaggregation Records'!$D$155:$D$385,255),0))="","",INDEX('Disaggregation Records'!$F$155:$F$385,MATCH(RIGHT(L1257,255),RIGHT('Disaggregation Records'!$D$155:$D$385,255),0))),"")</f>
        <v/>
      </c>
      <c r="O1257" s="201" t="str">
        <f t="array" ref="O1257">IFERROR(IF(INDEX('Disaggregation Records'!$H$155:$H$385,MATCH(RIGHT(L1257,255),RIGHT('Disaggregation Records'!$D$155:$D$385,255),0))="","",INDEX('Disaggregation Records'!$H$155:$H$385,MATCH(RIGHT(L1257,255),RIGHT('Disaggregation Records'!$D$155:$D$385,255),0))),"")</f>
        <v/>
      </c>
      <c r="P1257" s="253"/>
      <c r="Q1257" s="253">
        <f t="shared" ref="Q1257" si="1444">Q1255+1</f>
        <v>2023</v>
      </c>
    </row>
    <row r="1258" spans="1:17" ht="20.149999999999999" customHeight="1" x14ac:dyDescent="0.35">
      <c r="A1258" s="201"/>
      <c r="B1258" s="614"/>
      <c r="C1258" s="616"/>
      <c r="D1258" s="618"/>
      <c r="E1258" s="618"/>
      <c r="F1258" s="307"/>
      <c r="G1258" s="620"/>
      <c r="H1258" s="622"/>
      <c r="I1258" s="624"/>
      <c r="J1258" s="626"/>
      <c r="K1258" s="253"/>
      <c r="L1258" s="201"/>
      <c r="M1258" s="253"/>
      <c r="N1258" s="201"/>
      <c r="O1258" s="201"/>
      <c r="P1258" s="253"/>
      <c r="Q1258" s="253"/>
    </row>
    <row r="1259" spans="1:17" ht="20.149999999999999" customHeight="1" x14ac:dyDescent="0.35">
      <c r="A1259" s="201" t="str">
        <f t="shared" ca="1" si="1388"/>
        <v>a1655000001juKPAAY</v>
      </c>
      <c r="B1259" s="613">
        <v>16</v>
      </c>
      <c r="C1259" s="615" t="str">
        <f>IFERROR(VLOOKUP(B1259,'Coverage Indicators - Section D'!$A$9:$AP$70,42,FALSE),"")</f>
        <v/>
      </c>
      <c r="D1259" s="617" t="str">
        <f>M1259</f>
        <v/>
      </c>
      <c r="E1259" s="617" t="str">
        <f>N1259</f>
        <v/>
      </c>
      <c r="F1259" s="396"/>
      <c r="G1259" s="619" t="str">
        <f ca="1">IF(OR(INDIRECT("'update Helper'!E"&amp;Q1259)="",F1259&lt;&gt;0,F1260&lt;&gt;0),IF(IFERROR((F1259/F1260),"")="","",(F1259/F1260)),INDIRECT("'update Helper'!E"&amp;Q1259)/100)</f>
        <v/>
      </c>
      <c r="H1259" s="621"/>
      <c r="I1259" s="623"/>
      <c r="J1259" s="625"/>
      <c r="K1259" s="201">
        <f>IF(AND(EXACT(C1259,C1257),C1257&lt;&gt;0),K1257+1,0)</f>
        <v>319</v>
      </c>
      <c r="L1259" s="201" t="str">
        <f t="shared" ref="L1259" si="1445">IF(C1259&lt;&gt;"",C1259&amp;"-"&amp;K1259,"")</f>
        <v/>
      </c>
      <c r="M1259" s="201" t="str">
        <f t="array" ref="M1259">IFERROR(IF(INDEX('Disaggregation Records'!$E$155:$E$385,MATCH(RIGHT(L1259,255),RIGHT('Disaggregation Records'!$D$155:$D$385,255),0))="","",INDEX('Disaggregation Records'!$E$155:$E$385,MATCH(RIGHT(L1259,255),RIGHT('Disaggregation Records'!$D$155:$D$385,255),0))),"")</f>
        <v/>
      </c>
      <c r="N1259" s="201" t="str">
        <f t="array" ref="N1259">IFERROR(IF(INDEX('Disaggregation Records'!$F$155:$F$385,MATCH(RIGHT(L1259,255),RIGHT('Disaggregation Records'!$D$155:$D$385,255),0))="","",INDEX('Disaggregation Records'!$F$155:$F$385,MATCH(RIGHT(L1259,255),RIGHT('Disaggregation Records'!$D$155:$D$385,255),0))),"")</f>
        <v/>
      </c>
      <c r="O1259" s="201" t="str">
        <f t="array" ref="O1259">IFERROR(IF(INDEX('Disaggregation Records'!$H$155:$H$385,MATCH(RIGHT(L1259,255),RIGHT('Disaggregation Records'!$D$155:$D$385,255),0))="","",INDEX('Disaggregation Records'!$H$155:$H$385,MATCH(RIGHT(L1259,255),RIGHT('Disaggregation Records'!$D$155:$D$385,255),0))),"")</f>
        <v/>
      </c>
      <c r="P1259" s="253"/>
      <c r="Q1259" s="253">
        <f t="shared" ref="Q1259" si="1446">Q1257+1</f>
        <v>2024</v>
      </c>
    </row>
    <row r="1260" spans="1:17" ht="20.149999999999999" customHeight="1" x14ac:dyDescent="0.35">
      <c r="B1260" s="614"/>
      <c r="C1260" s="616"/>
      <c r="D1260" s="618"/>
      <c r="E1260" s="618"/>
      <c r="F1260" s="307"/>
      <c r="G1260" s="620"/>
      <c r="H1260" s="622"/>
      <c r="I1260" s="624"/>
      <c r="J1260" s="626"/>
      <c r="K1260" s="253"/>
      <c r="L1260" s="201"/>
      <c r="M1260" s="253"/>
      <c r="N1260" s="201"/>
      <c r="O1260" s="201"/>
      <c r="P1260" s="253"/>
      <c r="Q1260" s="253"/>
    </row>
    <row r="1261" spans="1:17" ht="20.149999999999999" customHeight="1" x14ac:dyDescent="0.35">
      <c r="A1261" s="201" t="str">
        <f t="shared" ca="1" si="1385"/>
        <v>a1655000001juKQAAY</v>
      </c>
      <c r="B1261" s="613">
        <v>17</v>
      </c>
      <c r="C1261" s="615" t="str">
        <f>IFERROR(VLOOKUP(B1261,'Coverage Indicators - Section D'!$A$9:$AP$70,42,FALSE),"")</f>
        <v/>
      </c>
      <c r="D1261" s="617" t="str">
        <f>M1261</f>
        <v/>
      </c>
      <c r="E1261" s="617" t="str">
        <f>N1261</f>
        <v/>
      </c>
      <c r="F1261" s="396"/>
      <c r="G1261" s="619" t="str">
        <f ca="1">IF(OR(INDIRECT("'update Helper'!E"&amp;Q1261)="",F1261&lt;&gt;0,F1262&lt;&gt;0),IF(IFERROR((F1261/F1262),"")="","",(F1261/F1262)),INDIRECT("'update Helper'!E"&amp;Q1261)/100)</f>
        <v/>
      </c>
      <c r="H1261" s="621"/>
      <c r="I1261" s="623"/>
      <c r="J1261" s="625"/>
      <c r="K1261" s="201">
        <f>IF(AND(EXACT(C1261,C1259),C1259&lt;&gt;0),K1259+1,0)</f>
        <v>320</v>
      </c>
      <c r="L1261" s="201" t="str">
        <f t="shared" ref="L1261" si="1447">IF(C1261&lt;&gt;"",C1261&amp;"-"&amp;K1261,"")</f>
        <v/>
      </c>
      <c r="M1261" s="201" t="str">
        <f t="array" ref="M1261">IFERROR(IF(INDEX('Disaggregation Records'!$E$155:$E$385,MATCH(RIGHT(L1261,255),RIGHT('Disaggregation Records'!$D$155:$D$385,255),0))="","",INDEX('Disaggregation Records'!$E$155:$E$385,MATCH(RIGHT(L1261,255),RIGHT('Disaggregation Records'!$D$155:$D$385,255),0))),"")</f>
        <v/>
      </c>
      <c r="N1261" s="201" t="str">
        <f t="array" ref="N1261">IFERROR(IF(INDEX('Disaggregation Records'!$F$155:$F$385,MATCH(RIGHT(L1261,255),RIGHT('Disaggregation Records'!$D$155:$D$385,255),0))="","",INDEX('Disaggregation Records'!$F$155:$F$385,MATCH(RIGHT(L1261,255),RIGHT('Disaggregation Records'!$D$155:$D$385,255),0))),"")</f>
        <v/>
      </c>
      <c r="O1261" s="201" t="str">
        <f t="array" ref="O1261">IFERROR(IF(INDEX('Disaggregation Records'!$H$155:$H$385,MATCH(RIGHT(L1261,255),RIGHT('Disaggregation Records'!$D$155:$D$385,255),0))="","",INDEX('Disaggregation Records'!$H$155:$H$385,MATCH(RIGHT(L1261,255),RIGHT('Disaggregation Records'!$D$155:$D$385,255),0))),"")</f>
        <v/>
      </c>
      <c r="P1261" s="201"/>
      <c r="Q1261" s="253">
        <f t="shared" ref="Q1261" si="1448">Q1259+1</f>
        <v>2025</v>
      </c>
    </row>
    <row r="1262" spans="1:17" ht="20.149999999999999" customHeight="1" x14ac:dyDescent="0.35">
      <c r="A1262" s="201"/>
      <c r="B1262" s="614"/>
      <c r="C1262" s="616"/>
      <c r="D1262" s="618"/>
      <c r="E1262" s="618"/>
      <c r="F1262" s="307"/>
      <c r="G1262" s="620"/>
      <c r="H1262" s="622"/>
      <c r="I1262" s="624"/>
      <c r="J1262" s="626"/>
      <c r="K1262" s="201"/>
      <c r="L1262" s="201"/>
      <c r="M1262" s="201"/>
      <c r="N1262" s="201"/>
      <c r="O1262" s="201"/>
      <c r="P1262" s="201"/>
      <c r="Q1262" s="253"/>
    </row>
    <row r="1263" spans="1:17" ht="20.149999999999999" customHeight="1" x14ac:dyDescent="0.35">
      <c r="A1263" s="201" t="str">
        <f t="shared" ca="1" si="1388"/>
        <v>a1655000001juKRAAY</v>
      </c>
      <c r="B1263" s="613">
        <v>17</v>
      </c>
      <c r="C1263" s="615" t="str">
        <f>IFERROR(VLOOKUP(B1263,'Coverage Indicators - Section D'!$A$9:$AP$70,42,FALSE),"")</f>
        <v/>
      </c>
      <c r="D1263" s="617" t="str">
        <f>M1263</f>
        <v/>
      </c>
      <c r="E1263" s="617" t="str">
        <f>N1263</f>
        <v/>
      </c>
      <c r="F1263" s="396"/>
      <c r="G1263" s="619" t="str">
        <f ca="1">IF(OR(INDIRECT("'update Helper'!E"&amp;Q1263)="",F1263&lt;&gt;0,F1264&lt;&gt;0),IF(IFERROR((F1263/F1264),"")="","",(F1263/F1264)),INDIRECT("'update Helper'!E"&amp;Q1263)/100)</f>
        <v/>
      </c>
      <c r="H1263" s="621"/>
      <c r="I1263" s="623"/>
      <c r="J1263" s="625"/>
      <c r="K1263" s="201">
        <f>IF(AND(EXACT(C1263,C1261),C1261&lt;&gt;0),K1261+1,0)</f>
        <v>321</v>
      </c>
      <c r="L1263" s="201" t="str">
        <f t="shared" ref="L1263" si="1449">IF(C1263&lt;&gt;"",C1263&amp;"-"&amp;K1263,"")</f>
        <v/>
      </c>
      <c r="M1263" s="201" t="str">
        <f t="array" ref="M1263">IFERROR(IF(INDEX('Disaggregation Records'!$E$155:$E$385,MATCH(RIGHT(L1263,255),RIGHT('Disaggregation Records'!$D$155:$D$385,255),0))="","",INDEX('Disaggregation Records'!$E$155:$E$385,MATCH(RIGHT(L1263,255),RIGHT('Disaggregation Records'!$D$155:$D$385,255),0))),"")</f>
        <v/>
      </c>
      <c r="N1263" s="201" t="str">
        <f t="array" ref="N1263">IFERROR(IF(INDEX('Disaggregation Records'!$F$155:$F$385,MATCH(RIGHT(L1263,255),RIGHT('Disaggregation Records'!$D$155:$D$385,255),0))="","",INDEX('Disaggregation Records'!$F$155:$F$385,MATCH(RIGHT(L1263,255),RIGHT('Disaggregation Records'!$D$155:$D$385,255),0))),"")</f>
        <v/>
      </c>
      <c r="O1263" s="201" t="str">
        <f t="array" ref="O1263">IFERROR(IF(INDEX('Disaggregation Records'!$H$155:$H$385,MATCH(RIGHT(L1263,255),RIGHT('Disaggregation Records'!$D$155:$D$385,255),0))="","",INDEX('Disaggregation Records'!$H$155:$H$385,MATCH(RIGHT(L1263,255),RIGHT('Disaggregation Records'!$D$155:$D$385,255),0))),"")</f>
        <v/>
      </c>
      <c r="P1263" s="201"/>
      <c r="Q1263" s="253">
        <f t="shared" ref="Q1263" si="1450">Q1261+1</f>
        <v>2026</v>
      </c>
    </row>
    <row r="1264" spans="1:17" ht="20.149999999999999" customHeight="1" x14ac:dyDescent="0.35">
      <c r="B1264" s="614"/>
      <c r="C1264" s="616"/>
      <c r="D1264" s="618"/>
      <c r="E1264" s="618"/>
      <c r="F1264" s="307"/>
      <c r="G1264" s="620"/>
      <c r="H1264" s="622"/>
      <c r="I1264" s="624"/>
      <c r="J1264" s="626"/>
      <c r="K1264" s="201"/>
      <c r="L1264" s="201"/>
      <c r="M1264" s="201"/>
      <c r="N1264" s="201"/>
      <c r="O1264" s="201"/>
      <c r="P1264" s="201"/>
      <c r="Q1264" s="253"/>
    </row>
    <row r="1265" spans="1:17" ht="20.149999999999999" customHeight="1" x14ac:dyDescent="0.35">
      <c r="A1265" s="201" t="str">
        <f t="shared" ref="A1265:A1325" ca="1" si="1451">INDIRECT("'update Helper'!C"&amp;Q1265)</f>
        <v>a1655000001juKSAAY</v>
      </c>
      <c r="B1265" s="613">
        <v>17</v>
      </c>
      <c r="C1265" s="615" t="str">
        <f>IFERROR(VLOOKUP(B1265,'Coverage Indicators - Section D'!$A$9:$AP$70,42,FALSE),"")</f>
        <v/>
      </c>
      <c r="D1265" s="617" t="str">
        <f>M1265</f>
        <v/>
      </c>
      <c r="E1265" s="617" t="str">
        <f>N1265</f>
        <v/>
      </c>
      <c r="F1265" s="396"/>
      <c r="G1265" s="619" t="str">
        <f ca="1">IF(OR(INDIRECT("'update Helper'!E"&amp;Q1265)="",F1265&lt;&gt;0,F1266&lt;&gt;0),IF(IFERROR((F1265/F1266),"")="","",(F1265/F1266)),INDIRECT("'update Helper'!E"&amp;Q1265)/100)</f>
        <v/>
      </c>
      <c r="H1265" s="621"/>
      <c r="I1265" s="623"/>
      <c r="J1265" s="625"/>
      <c r="K1265" s="201">
        <f>IF(AND(EXACT(C1265,C1263),C1263&lt;&gt;0),K1263+1,0)</f>
        <v>322</v>
      </c>
      <c r="L1265" s="201" t="str">
        <f t="shared" ref="L1265" si="1452">IF(C1265&lt;&gt;"",C1265&amp;"-"&amp;K1265,"")</f>
        <v/>
      </c>
      <c r="M1265" s="201" t="str">
        <f t="array" ref="M1265">IFERROR(IF(INDEX('Disaggregation Records'!$E$155:$E$385,MATCH(RIGHT(L1265,255),RIGHT('Disaggregation Records'!$D$155:$D$385,255),0))="","",INDEX('Disaggregation Records'!$E$155:$E$385,MATCH(RIGHT(L1265,255),RIGHT('Disaggregation Records'!$D$155:$D$385,255),0))),"")</f>
        <v/>
      </c>
      <c r="N1265" s="201" t="str">
        <f t="array" ref="N1265">IFERROR(IF(INDEX('Disaggregation Records'!$F$155:$F$385,MATCH(RIGHT(L1265,255),RIGHT('Disaggregation Records'!$D$155:$D$385,255),0))="","",INDEX('Disaggregation Records'!$F$155:$F$385,MATCH(RIGHT(L1265,255),RIGHT('Disaggregation Records'!$D$155:$D$385,255),0))),"")</f>
        <v/>
      </c>
      <c r="O1265" s="201" t="str">
        <f t="array" ref="O1265">IFERROR(IF(INDEX('Disaggregation Records'!$H$155:$H$385,MATCH(RIGHT(L1265,255),RIGHT('Disaggregation Records'!$D$155:$D$385,255),0))="","",INDEX('Disaggregation Records'!$H$155:$H$385,MATCH(RIGHT(L1265,255),RIGHT('Disaggregation Records'!$D$155:$D$385,255),0))),"")</f>
        <v/>
      </c>
      <c r="P1265" s="253"/>
      <c r="Q1265" s="253">
        <f t="shared" ref="Q1265" si="1453">Q1263+1</f>
        <v>2027</v>
      </c>
    </row>
    <row r="1266" spans="1:17" ht="20.149999999999999" customHeight="1" x14ac:dyDescent="0.35">
      <c r="A1266" s="201"/>
      <c r="B1266" s="614"/>
      <c r="C1266" s="616"/>
      <c r="D1266" s="618"/>
      <c r="E1266" s="618"/>
      <c r="F1266" s="307"/>
      <c r="G1266" s="620"/>
      <c r="H1266" s="622"/>
      <c r="I1266" s="624"/>
      <c r="J1266" s="626"/>
      <c r="K1266" s="253"/>
      <c r="L1266" s="201"/>
      <c r="M1266" s="253"/>
      <c r="N1266" s="201"/>
      <c r="O1266" s="201"/>
      <c r="P1266" s="253"/>
      <c r="Q1266" s="253"/>
    </row>
    <row r="1267" spans="1:17" ht="20.149999999999999" customHeight="1" x14ac:dyDescent="0.35">
      <c r="A1267" s="201" t="str">
        <f t="shared" ref="A1267:A1327" ca="1" si="1454">INDIRECT("'update Helper'!C"&amp;Q1267)</f>
        <v>a1655000001juKTAAY</v>
      </c>
      <c r="B1267" s="613">
        <v>17</v>
      </c>
      <c r="C1267" s="615" t="str">
        <f>IFERROR(VLOOKUP(B1267,'Coverage Indicators - Section D'!$A$9:$AP$70,42,FALSE),"")</f>
        <v/>
      </c>
      <c r="D1267" s="617" t="str">
        <f>M1267</f>
        <v/>
      </c>
      <c r="E1267" s="617" t="str">
        <f>N1267</f>
        <v/>
      </c>
      <c r="F1267" s="396"/>
      <c r="G1267" s="619" t="str">
        <f ca="1">IF(OR(INDIRECT("'update Helper'!E"&amp;Q1267)="",F1267&lt;&gt;0,F1268&lt;&gt;0),IF(IFERROR((F1267/F1268),"")="","",(F1267/F1268)),INDIRECT("'update Helper'!E"&amp;Q1267)/100)</f>
        <v/>
      </c>
      <c r="H1267" s="621"/>
      <c r="I1267" s="623"/>
      <c r="J1267" s="625"/>
      <c r="K1267" s="201">
        <f>IF(AND(EXACT(C1267,C1265),C1265&lt;&gt;0),K1265+1,0)</f>
        <v>323</v>
      </c>
      <c r="L1267" s="201" t="str">
        <f t="shared" ref="L1267" si="1455">IF(C1267&lt;&gt;"",C1267&amp;"-"&amp;K1267,"")</f>
        <v/>
      </c>
      <c r="M1267" s="201" t="str">
        <f t="array" ref="M1267">IFERROR(IF(INDEX('Disaggregation Records'!$E$155:$E$385,MATCH(RIGHT(L1267,255),RIGHT('Disaggregation Records'!$D$155:$D$385,255),0))="","",INDEX('Disaggregation Records'!$E$155:$E$385,MATCH(RIGHT(L1267,255),RIGHT('Disaggregation Records'!$D$155:$D$385,255),0))),"")</f>
        <v/>
      </c>
      <c r="N1267" s="201" t="str">
        <f t="array" ref="N1267">IFERROR(IF(INDEX('Disaggregation Records'!$F$155:$F$385,MATCH(RIGHT(L1267,255),RIGHT('Disaggregation Records'!$D$155:$D$385,255),0))="","",INDEX('Disaggregation Records'!$F$155:$F$385,MATCH(RIGHT(L1267,255),RIGHT('Disaggregation Records'!$D$155:$D$385,255),0))),"")</f>
        <v/>
      </c>
      <c r="O1267" s="201" t="str">
        <f t="array" ref="O1267">IFERROR(IF(INDEX('Disaggregation Records'!$H$155:$H$385,MATCH(RIGHT(L1267,255),RIGHT('Disaggregation Records'!$D$155:$D$385,255),0))="","",INDEX('Disaggregation Records'!$H$155:$H$385,MATCH(RIGHT(L1267,255),RIGHT('Disaggregation Records'!$D$155:$D$385,255),0))),"")</f>
        <v/>
      </c>
      <c r="P1267" s="253"/>
      <c r="Q1267" s="253">
        <f t="shared" ref="Q1267" si="1456">Q1265+1</f>
        <v>2028</v>
      </c>
    </row>
    <row r="1268" spans="1:17" ht="20.149999999999999" customHeight="1" x14ac:dyDescent="0.35">
      <c r="B1268" s="614"/>
      <c r="C1268" s="616"/>
      <c r="D1268" s="618"/>
      <c r="E1268" s="618"/>
      <c r="F1268" s="307"/>
      <c r="G1268" s="620"/>
      <c r="H1268" s="622"/>
      <c r="I1268" s="624"/>
      <c r="J1268" s="626"/>
      <c r="K1268" s="253"/>
      <c r="L1268" s="201"/>
      <c r="M1268" s="253"/>
      <c r="N1268" s="201"/>
      <c r="O1268" s="201"/>
      <c r="P1268" s="253"/>
      <c r="Q1268" s="253"/>
    </row>
    <row r="1269" spans="1:17" ht="20.149999999999999" customHeight="1" x14ac:dyDescent="0.35">
      <c r="A1269" s="201" t="str">
        <f t="shared" ca="1" si="1451"/>
        <v>a1655000001juKUAAY</v>
      </c>
      <c r="B1269" s="613">
        <v>17</v>
      </c>
      <c r="C1269" s="615" t="str">
        <f>IFERROR(VLOOKUP(B1269,'Coverage Indicators - Section D'!$A$9:$AP$70,42,FALSE),"")</f>
        <v/>
      </c>
      <c r="D1269" s="617" t="str">
        <f>M1269</f>
        <v/>
      </c>
      <c r="E1269" s="617" t="str">
        <f>N1269</f>
        <v/>
      </c>
      <c r="F1269" s="396"/>
      <c r="G1269" s="619" t="str">
        <f ca="1">IF(OR(INDIRECT("'update Helper'!E"&amp;Q1269)="",F1269&lt;&gt;0,F1270&lt;&gt;0),IF(IFERROR((F1269/F1270),"")="","",(F1269/F1270)),INDIRECT("'update Helper'!E"&amp;Q1269)/100)</f>
        <v/>
      </c>
      <c r="H1269" s="621"/>
      <c r="I1269" s="623"/>
      <c r="J1269" s="625"/>
      <c r="K1269" s="201">
        <f>IF(AND(EXACT(C1269,C1267),C1267&lt;&gt;0),K1267+1,0)</f>
        <v>324</v>
      </c>
      <c r="L1269" s="201" t="str">
        <f t="shared" ref="L1269" si="1457">IF(C1269&lt;&gt;"",C1269&amp;"-"&amp;K1269,"")</f>
        <v/>
      </c>
      <c r="M1269" s="201" t="str">
        <f t="array" ref="M1269">IFERROR(IF(INDEX('Disaggregation Records'!$E$155:$E$385,MATCH(RIGHT(L1269,255),RIGHT('Disaggregation Records'!$D$155:$D$385,255),0))="","",INDEX('Disaggregation Records'!$E$155:$E$385,MATCH(RIGHT(L1269,255),RIGHT('Disaggregation Records'!$D$155:$D$385,255),0))),"")</f>
        <v/>
      </c>
      <c r="N1269" s="201" t="str">
        <f t="array" ref="N1269">IFERROR(IF(INDEX('Disaggregation Records'!$F$155:$F$385,MATCH(RIGHT(L1269,255),RIGHT('Disaggregation Records'!$D$155:$D$385,255),0))="","",INDEX('Disaggregation Records'!$F$155:$F$385,MATCH(RIGHT(L1269,255),RIGHT('Disaggregation Records'!$D$155:$D$385,255),0))),"")</f>
        <v/>
      </c>
      <c r="O1269" s="201" t="str">
        <f t="array" ref="O1269">IFERROR(IF(INDEX('Disaggregation Records'!$H$155:$H$385,MATCH(RIGHT(L1269,255),RIGHT('Disaggregation Records'!$D$155:$D$385,255),0))="","",INDEX('Disaggregation Records'!$H$155:$H$385,MATCH(RIGHT(L1269,255),RIGHT('Disaggregation Records'!$D$155:$D$385,255),0))),"")</f>
        <v/>
      </c>
      <c r="P1269" s="253"/>
      <c r="Q1269" s="253">
        <f t="shared" ref="Q1269" si="1458">Q1267+1</f>
        <v>2029</v>
      </c>
    </row>
    <row r="1270" spans="1:17" ht="20.149999999999999" customHeight="1" x14ac:dyDescent="0.35">
      <c r="A1270" s="201"/>
      <c r="B1270" s="614"/>
      <c r="C1270" s="616"/>
      <c r="D1270" s="618"/>
      <c r="E1270" s="618"/>
      <c r="F1270" s="307"/>
      <c r="G1270" s="620"/>
      <c r="H1270" s="622"/>
      <c r="I1270" s="624"/>
      <c r="J1270" s="626"/>
      <c r="K1270" s="253"/>
      <c r="L1270" s="201"/>
      <c r="M1270" s="253"/>
      <c r="N1270" s="201"/>
      <c r="O1270" s="201"/>
      <c r="P1270" s="253"/>
      <c r="Q1270" s="253"/>
    </row>
    <row r="1271" spans="1:17" ht="20.149999999999999" customHeight="1" x14ac:dyDescent="0.35">
      <c r="A1271" s="201" t="str">
        <f t="shared" ca="1" si="1454"/>
        <v>a1655000001juKVAAY</v>
      </c>
      <c r="B1271" s="613">
        <v>17</v>
      </c>
      <c r="C1271" s="615" t="str">
        <f>IFERROR(VLOOKUP(B1271,'Coverage Indicators - Section D'!$A$9:$AP$70,42,FALSE),"")</f>
        <v/>
      </c>
      <c r="D1271" s="617" t="str">
        <f>M1271</f>
        <v/>
      </c>
      <c r="E1271" s="617" t="str">
        <f>N1271</f>
        <v/>
      </c>
      <c r="F1271" s="396"/>
      <c r="G1271" s="619" t="str">
        <f ca="1">IF(OR(INDIRECT("'update Helper'!E"&amp;Q1271)="",F1271&lt;&gt;0,F1272&lt;&gt;0),IF(IFERROR((F1271/F1272),"")="","",(F1271/F1272)),INDIRECT("'update Helper'!E"&amp;Q1271)/100)</f>
        <v/>
      </c>
      <c r="H1271" s="621"/>
      <c r="I1271" s="623"/>
      <c r="J1271" s="625"/>
      <c r="K1271" s="201">
        <f>IF(AND(EXACT(C1271,C1269),C1269&lt;&gt;0),K1269+1,0)</f>
        <v>325</v>
      </c>
      <c r="L1271" s="201" t="str">
        <f t="shared" ref="L1271" si="1459">IF(C1271&lt;&gt;"",C1271&amp;"-"&amp;K1271,"")</f>
        <v/>
      </c>
      <c r="M1271" s="201" t="str">
        <f t="array" ref="M1271">IFERROR(IF(INDEX('Disaggregation Records'!$E$155:$E$385,MATCH(RIGHT(L1271,255),RIGHT('Disaggregation Records'!$D$155:$D$385,255),0))="","",INDEX('Disaggregation Records'!$E$155:$E$385,MATCH(RIGHT(L1271,255),RIGHT('Disaggregation Records'!$D$155:$D$385,255),0))),"")</f>
        <v/>
      </c>
      <c r="N1271" s="201" t="str">
        <f t="array" ref="N1271">IFERROR(IF(INDEX('Disaggregation Records'!$F$155:$F$385,MATCH(RIGHT(L1271,255),RIGHT('Disaggregation Records'!$D$155:$D$385,255),0))="","",INDEX('Disaggregation Records'!$F$155:$F$385,MATCH(RIGHT(L1271,255),RIGHT('Disaggregation Records'!$D$155:$D$385,255),0))),"")</f>
        <v/>
      </c>
      <c r="O1271" s="201" t="str">
        <f t="array" ref="O1271">IFERROR(IF(INDEX('Disaggregation Records'!$H$155:$H$385,MATCH(RIGHT(L1271,255),RIGHT('Disaggregation Records'!$D$155:$D$385,255),0))="","",INDEX('Disaggregation Records'!$H$155:$H$385,MATCH(RIGHT(L1271,255),RIGHT('Disaggregation Records'!$D$155:$D$385,255),0))),"")</f>
        <v/>
      </c>
      <c r="P1271" s="201"/>
      <c r="Q1271" s="253">
        <f t="shared" ref="Q1271" si="1460">Q1269+1</f>
        <v>2030</v>
      </c>
    </row>
    <row r="1272" spans="1:17" ht="20.149999999999999" customHeight="1" x14ac:dyDescent="0.35">
      <c r="B1272" s="614"/>
      <c r="C1272" s="616"/>
      <c r="D1272" s="618"/>
      <c r="E1272" s="618"/>
      <c r="F1272" s="307"/>
      <c r="G1272" s="620"/>
      <c r="H1272" s="622"/>
      <c r="I1272" s="624"/>
      <c r="J1272" s="626"/>
      <c r="K1272" s="201"/>
      <c r="L1272" s="201"/>
      <c r="M1272" s="201"/>
      <c r="N1272" s="201"/>
      <c r="O1272" s="201"/>
      <c r="P1272" s="201"/>
      <c r="Q1272" s="253"/>
    </row>
    <row r="1273" spans="1:17" ht="20.149999999999999" customHeight="1" x14ac:dyDescent="0.35">
      <c r="A1273" s="201" t="str">
        <f t="shared" ca="1" si="1451"/>
        <v>a1655000001juKWAAY</v>
      </c>
      <c r="B1273" s="613">
        <v>17</v>
      </c>
      <c r="C1273" s="615" t="str">
        <f>IFERROR(VLOOKUP(B1273,'Coverage Indicators - Section D'!$A$9:$AP$70,42,FALSE),"")</f>
        <v/>
      </c>
      <c r="D1273" s="617" t="str">
        <f>M1273</f>
        <v/>
      </c>
      <c r="E1273" s="617" t="str">
        <f>N1273</f>
        <v/>
      </c>
      <c r="F1273" s="396"/>
      <c r="G1273" s="619" t="str">
        <f ca="1">IF(OR(INDIRECT("'update Helper'!E"&amp;Q1273)="",F1273&lt;&gt;0,F1274&lt;&gt;0),IF(IFERROR((F1273/F1274),"")="","",(F1273/F1274)),INDIRECT("'update Helper'!E"&amp;Q1273)/100)</f>
        <v/>
      </c>
      <c r="H1273" s="621"/>
      <c r="I1273" s="623"/>
      <c r="J1273" s="625"/>
      <c r="K1273" s="201">
        <f>IF(AND(EXACT(C1273,C1271),C1271&lt;&gt;0),K1271+1,0)</f>
        <v>326</v>
      </c>
      <c r="L1273" s="201" t="str">
        <f t="shared" ref="L1273" si="1461">IF(C1273&lt;&gt;"",C1273&amp;"-"&amp;K1273,"")</f>
        <v/>
      </c>
      <c r="M1273" s="201" t="str">
        <f t="array" ref="M1273">IFERROR(IF(INDEX('Disaggregation Records'!$E$155:$E$385,MATCH(RIGHT(L1273,255),RIGHT('Disaggregation Records'!$D$155:$D$385,255),0))="","",INDEX('Disaggregation Records'!$E$155:$E$385,MATCH(RIGHT(L1273,255),RIGHT('Disaggregation Records'!$D$155:$D$385,255),0))),"")</f>
        <v/>
      </c>
      <c r="N1273" s="201" t="str">
        <f t="array" ref="N1273">IFERROR(IF(INDEX('Disaggregation Records'!$F$155:$F$385,MATCH(RIGHT(L1273,255),RIGHT('Disaggregation Records'!$D$155:$D$385,255),0))="","",INDEX('Disaggregation Records'!$F$155:$F$385,MATCH(RIGHT(L1273,255),RIGHT('Disaggregation Records'!$D$155:$D$385,255),0))),"")</f>
        <v/>
      </c>
      <c r="O1273" s="201" t="str">
        <f t="array" ref="O1273">IFERROR(IF(INDEX('Disaggregation Records'!$H$155:$H$385,MATCH(RIGHT(L1273,255),RIGHT('Disaggregation Records'!$D$155:$D$385,255),0))="","",INDEX('Disaggregation Records'!$H$155:$H$385,MATCH(RIGHT(L1273,255),RIGHT('Disaggregation Records'!$D$155:$D$385,255),0))),"")</f>
        <v/>
      </c>
      <c r="P1273" s="201"/>
      <c r="Q1273" s="253">
        <f t="shared" ref="Q1273" si="1462">Q1271+1</f>
        <v>2031</v>
      </c>
    </row>
    <row r="1274" spans="1:17" ht="20.149999999999999" customHeight="1" x14ac:dyDescent="0.35">
      <c r="A1274" s="201"/>
      <c r="B1274" s="614"/>
      <c r="C1274" s="616"/>
      <c r="D1274" s="618"/>
      <c r="E1274" s="618"/>
      <c r="F1274" s="307"/>
      <c r="G1274" s="620"/>
      <c r="H1274" s="622"/>
      <c r="I1274" s="624"/>
      <c r="J1274" s="626"/>
      <c r="K1274" s="201"/>
      <c r="L1274" s="201"/>
      <c r="M1274" s="201"/>
      <c r="N1274" s="201"/>
      <c r="O1274" s="201"/>
      <c r="P1274" s="201"/>
      <c r="Q1274" s="253"/>
    </row>
    <row r="1275" spans="1:17" ht="20.149999999999999" customHeight="1" x14ac:dyDescent="0.35">
      <c r="A1275" s="201" t="str">
        <f t="shared" ca="1" si="1454"/>
        <v>a1655000001juKXAAY</v>
      </c>
      <c r="B1275" s="613">
        <v>17</v>
      </c>
      <c r="C1275" s="615" t="str">
        <f>IFERROR(VLOOKUP(B1275,'Coverage Indicators - Section D'!$A$9:$AP$70,42,FALSE),"")</f>
        <v/>
      </c>
      <c r="D1275" s="617" t="str">
        <f>M1275</f>
        <v/>
      </c>
      <c r="E1275" s="617" t="str">
        <f>N1275</f>
        <v/>
      </c>
      <c r="F1275" s="396"/>
      <c r="G1275" s="619" t="str">
        <f ca="1">IF(OR(INDIRECT("'update Helper'!E"&amp;Q1275)="",F1275&lt;&gt;0,F1276&lt;&gt;0),IF(IFERROR((F1275/F1276),"")="","",(F1275/F1276)),INDIRECT("'update Helper'!E"&amp;Q1275)/100)</f>
        <v/>
      </c>
      <c r="H1275" s="621"/>
      <c r="I1275" s="623"/>
      <c r="J1275" s="625"/>
      <c r="K1275" s="201">
        <f>IF(AND(EXACT(C1275,C1273),C1273&lt;&gt;0),K1273+1,0)</f>
        <v>327</v>
      </c>
      <c r="L1275" s="201" t="str">
        <f t="shared" ref="L1275" si="1463">IF(C1275&lt;&gt;"",C1275&amp;"-"&amp;K1275,"")</f>
        <v/>
      </c>
      <c r="M1275" s="201" t="str">
        <f t="array" ref="M1275">IFERROR(IF(INDEX('Disaggregation Records'!$E$155:$E$385,MATCH(RIGHT(L1275,255),RIGHT('Disaggregation Records'!$D$155:$D$385,255),0))="","",INDEX('Disaggregation Records'!$E$155:$E$385,MATCH(RIGHT(L1275,255),RIGHT('Disaggregation Records'!$D$155:$D$385,255),0))),"")</f>
        <v/>
      </c>
      <c r="N1275" s="201" t="str">
        <f t="array" ref="N1275">IFERROR(IF(INDEX('Disaggregation Records'!$F$155:$F$385,MATCH(RIGHT(L1275,255),RIGHT('Disaggregation Records'!$D$155:$D$385,255),0))="","",INDEX('Disaggregation Records'!$F$155:$F$385,MATCH(RIGHT(L1275,255),RIGHT('Disaggregation Records'!$D$155:$D$385,255),0))),"")</f>
        <v/>
      </c>
      <c r="O1275" s="201" t="str">
        <f t="array" ref="O1275">IFERROR(IF(INDEX('Disaggregation Records'!$H$155:$H$385,MATCH(RIGHT(L1275,255),RIGHT('Disaggregation Records'!$D$155:$D$385,255),0))="","",INDEX('Disaggregation Records'!$H$155:$H$385,MATCH(RIGHT(L1275,255),RIGHT('Disaggregation Records'!$D$155:$D$385,255),0))),"")</f>
        <v/>
      </c>
      <c r="P1275" s="253"/>
      <c r="Q1275" s="253">
        <f t="shared" ref="Q1275" si="1464">Q1273+1</f>
        <v>2032</v>
      </c>
    </row>
    <row r="1276" spans="1:17" ht="20.149999999999999" customHeight="1" x14ac:dyDescent="0.35">
      <c r="B1276" s="614"/>
      <c r="C1276" s="616"/>
      <c r="D1276" s="618"/>
      <c r="E1276" s="618"/>
      <c r="F1276" s="307"/>
      <c r="G1276" s="620"/>
      <c r="H1276" s="622"/>
      <c r="I1276" s="624"/>
      <c r="J1276" s="626"/>
      <c r="K1276" s="253"/>
      <c r="L1276" s="201"/>
      <c r="M1276" s="253"/>
      <c r="N1276" s="201"/>
      <c r="O1276" s="201"/>
      <c r="P1276" s="253"/>
      <c r="Q1276" s="253"/>
    </row>
    <row r="1277" spans="1:17" ht="20.149999999999999" customHeight="1" x14ac:dyDescent="0.35">
      <c r="A1277" s="201" t="str">
        <f t="shared" ca="1" si="1451"/>
        <v>a1655000001juKYAAY</v>
      </c>
      <c r="B1277" s="613">
        <v>17</v>
      </c>
      <c r="C1277" s="615" t="str">
        <f>IFERROR(VLOOKUP(B1277,'Coverage Indicators - Section D'!$A$9:$AP$70,42,FALSE),"")</f>
        <v/>
      </c>
      <c r="D1277" s="617" t="str">
        <f>M1277</f>
        <v/>
      </c>
      <c r="E1277" s="617" t="str">
        <f>N1277</f>
        <v/>
      </c>
      <c r="F1277" s="396"/>
      <c r="G1277" s="619" t="str">
        <f ca="1">IF(OR(INDIRECT("'update Helper'!E"&amp;Q1277)="",F1277&lt;&gt;0,F1278&lt;&gt;0),IF(IFERROR((F1277/F1278),"")="","",(F1277/F1278)),INDIRECT("'update Helper'!E"&amp;Q1277)/100)</f>
        <v/>
      </c>
      <c r="H1277" s="621"/>
      <c r="I1277" s="623"/>
      <c r="J1277" s="625"/>
      <c r="K1277" s="201">
        <f>IF(AND(EXACT(C1277,C1275),C1275&lt;&gt;0),K1275+1,0)</f>
        <v>328</v>
      </c>
      <c r="L1277" s="201" t="str">
        <f t="shared" ref="L1277" si="1465">IF(C1277&lt;&gt;"",C1277&amp;"-"&amp;K1277,"")</f>
        <v/>
      </c>
      <c r="M1277" s="201" t="str">
        <f t="array" ref="M1277">IFERROR(IF(INDEX('Disaggregation Records'!$E$155:$E$385,MATCH(RIGHT(L1277,255),RIGHT('Disaggregation Records'!$D$155:$D$385,255),0))="","",INDEX('Disaggregation Records'!$E$155:$E$385,MATCH(RIGHT(L1277,255),RIGHT('Disaggregation Records'!$D$155:$D$385,255),0))),"")</f>
        <v/>
      </c>
      <c r="N1277" s="201" t="str">
        <f t="array" ref="N1277">IFERROR(IF(INDEX('Disaggregation Records'!$F$155:$F$385,MATCH(RIGHT(L1277,255),RIGHT('Disaggregation Records'!$D$155:$D$385,255),0))="","",INDEX('Disaggregation Records'!$F$155:$F$385,MATCH(RIGHT(L1277,255),RIGHT('Disaggregation Records'!$D$155:$D$385,255),0))),"")</f>
        <v/>
      </c>
      <c r="O1277" s="201" t="str">
        <f t="array" ref="O1277">IFERROR(IF(INDEX('Disaggregation Records'!$H$155:$H$385,MATCH(RIGHT(L1277,255),RIGHT('Disaggregation Records'!$D$155:$D$385,255),0))="","",INDEX('Disaggregation Records'!$H$155:$H$385,MATCH(RIGHT(L1277,255),RIGHT('Disaggregation Records'!$D$155:$D$385,255),0))),"")</f>
        <v/>
      </c>
      <c r="P1277" s="253"/>
      <c r="Q1277" s="253">
        <f t="shared" ref="Q1277" si="1466">Q1275+1</f>
        <v>2033</v>
      </c>
    </row>
    <row r="1278" spans="1:17" ht="20.149999999999999" customHeight="1" x14ac:dyDescent="0.35">
      <c r="A1278" s="201"/>
      <c r="B1278" s="614"/>
      <c r="C1278" s="616"/>
      <c r="D1278" s="618"/>
      <c r="E1278" s="618"/>
      <c r="F1278" s="307"/>
      <c r="G1278" s="620"/>
      <c r="H1278" s="622"/>
      <c r="I1278" s="624"/>
      <c r="J1278" s="626"/>
      <c r="K1278" s="253"/>
      <c r="L1278" s="201"/>
      <c r="M1278" s="253"/>
      <c r="N1278" s="201"/>
      <c r="O1278" s="201"/>
      <c r="P1278" s="253"/>
      <c r="Q1278" s="253"/>
    </row>
    <row r="1279" spans="1:17" ht="20.149999999999999" customHeight="1" x14ac:dyDescent="0.35">
      <c r="A1279" s="201" t="str">
        <f t="shared" ca="1" si="1454"/>
        <v>a1655000001juKZAAY</v>
      </c>
      <c r="B1279" s="613">
        <v>17</v>
      </c>
      <c r="C1279" s="615" t="str">
        <f>IFERROR(VLOOKUP(B1279,'Coverage Indicators - Section D'!$A$9:$AP$70,42,FALSE),"")</f>
        <v/>
      </c>
      <c r="D1279" s="617" t="str">
        <f>M1279</f>
        <v/>
      </c>
      <c r="E1279" s="617" t="str">
        <f>N1279</f>
        <v/>
      </c>
      <c r="F1279" s="396"/>
      <c r="G1279" s="619" t="str">
        <f ca="1">IF(OR(INDIRECT("'update Helper'!E"&amp;Q1279)="",F1279&lt;&gt;0,F1280&lt;&gt;0),IF(IFERROR((F1279/F1280),"")="","",(F1279/F1280)),INDIRECT("'update Helper'!E"&amp;Q1279)/100)</f>
        <v/>
      </c>
      <c r="H1279" s="621"/>
      <c r="I1279" s="623"/>
      <c r="J1279" s="625"/>
      <c r="K1279" s="201">
        <f>IF(AND(EXACT(C1279,C1277),C1277&lt;&gt;0),K1277+1,0)</f>
        <v>329</v>
      </c>
      <c r="L1279" s="201" t="str">
        <f t="shared" ref="L1279" si="1467">IF(C1279&lt;&gt;"",C1279&amp;"-"&amp;K1279,"")</f>
        <v/>
      </c>
      <c r="M1279" s="201" t="str">
        <f t="array" ref="M1279">IFERROR(IF(INDEX('Disaggregation Records'!$E$155:$E$385,MATCH(RIGHT(L1279,255),RIGHT('Disaggregation Records'!$D$155:$D$385,255),0))="","",INDEX('Disaggregation Records'!$E$155:$E$385,MATCH(RIGHT(L1279,255),RIGHT('Disaggregation Records'!$D$155:$D$385,255),0))),"")</f>
        <v/>
      </c>
      <c r="N1279" s="201" t="str">
        <f t="array" ref="N1279">IFERROR(IF(INDEX('Disaggregation Records'!$F$155:$F$385,MATCH(RIGHT(L1279,255),RIGHT('Disaggregation Records'!$D$155:$D$385,255),0))="","",INDEX('Disaggregation Records'!$F$155:$F$385,MATCH(RIGHT(L1279,255),RIGHT('Disaggregation Records'!$D$155:$D$385,255),0))),"")</f>
        <v/>
      </c>
      <c r="O1279" s="201" t="str">
        <f t="array" ref="O1279">IFERROR(IF(INDEX('Disaggregation Records'!$H$155:$H$385,MATCH(RIGHT(L1279,255),RIGHT('Disaggregation Records'!$D$155:$D$385,255),0))="","",INDEX('Disaggregation Records'!$H$155:$H$385,MATCH(RIGHT(L1279,255),RIGHT('Disaggregation Records'!$D$155:$D$385,255),0))),"")</f>
        <v/>
      </c>
      <c r="P1279" s="253"/>
      <c r="Q1279" s="253">
        <f t="shared" ref="Q1279" si="1468">Q1277+1</f>
        <v>2034</v>
      </c>
    </row>
    <row r="1280" spans="1:17" ht="20.149999999999999" customHeight="1" x14ac:dyDescent="0.35">
      <c r="B1280" s="614"/>
      <c r="C1280" s="616"/>
      <c r="D1280" s="618"/>
      <c r="E1280" s="618"/>
      <c r="F1280" s="307"/>
      <c r="G1280" s="620"/>
      <c r="H1280" s="622"/>
      <c r="I1280" s="624"/>
      <c r="J1280" s="626"/>
      <c r="K1280" s="253"/>
      <c r="L1280" s="201"/>
      <c r="M1280" s="253"/>
      <c r="N1280" s="201"/>
      <c r="O1280" s="201"/>
      <c r="P1280" s="253"/>
      <c r="Q1280" s="253"/>
    </row>
    <row r="1281" spans="1:17" ht="20.149999999999999" customHeight="1" x14ac:dyDescent="0.35">
      <c r="A1281" s="201" t="str">
        <f t="shared" ca="1" si="1451"/>
        <v>a1655000001juKaAAI</v>
      </c>
      <c r="B1281" s="613">
        <v>17</v>
      </c>
      <c r="C1281" s="615" t="str">
        <f>IFERROR(VLOOKUP(B1281,'Coverage Indicators - Section D'!$A$9:$AP$70,42,FALSE),"")</f>
        <v/>
      </c>
      <c r="D1281" s="617" t="str">
        <f>M1281</f>
        <v/>
      </c>
      <c r="E1281" s="617" t="str">
        <f>N1281</f>
        <v/>
      </c>
      <c r="F1281" s="396"/>
      <c r="G1281" s="619" t="str">
        <f ca="1">IF(OR(INDIRECT("'update Helper'!E"&amp;Q1281)="",F1281&lt;&gt;0,F1282&lt;&gt;0),IF(IFERROR((F1281/F1282),"")="","",(F1281/F1282)),INDIRECT("'update Helper'!E"&amp;Q1281)/100)</f>
        <v/>
      </c>
      <c r="H1281" s="621"/>
      <c r="I1281" s="623"/>
      <c r="J1281" s="625"/>
      <c r="K1281" s="201">
        <f>IF(AND(EXACT(C1281,C1279),C1279&lt;&gt;0),K1279+1,0)</f>
        <v>330</v>
      </c>
      <c r="L1281" s="201" t="str">
        <f t="shared" ref="L1281" si="1469">IF(C1281&lt;&gt;"",C1281&amp;"-"&amp;K1281,"")</f>
        <v/>
      </c>
      <c r="M1281" s="201" t="str">
        <f t="array" ref="M1281">IFERROR(IF(INDEX('Disaggregation Records'!$E$155:$E$385,MATCH(RIGHT(L1281,255),RIGHT('Disaggregation Records'!$D$155:$D$385,255),0))="","",INDEX('Disaggregation Records'!$E$155:$E$385,MATCH(RIGHT(L1281,255),RIGHT('Disaggregation Records'!$D$155:$D$385,255),0))),"")</f>
        <v/>
      </c>
      <c r="N1281" s="201" t="str">
        <f t="array" ref="N1281">IFERROR(IF(INDEX('Disaggregation Records'!$F$155:$F$385,MATCH(RIGHT(L1281,255),RIGHT('Disaggregation Records'!$D$155:$D$385,255),0))="","",INDEX('Disaggregation Records'!$F$155:$F$385,MATCH(RIGHT(L1281,255),RIGHT('Disaggregation Records'!$D$155:$D$385,255),0))),"")</f>
        <v/>
      </c>
      <c r="O1281" s="201" t="str">
        <f t="array" ref="O1281">IFERROR(IF(INDEX('Disaggregation Records'!$H$155:$H$385,MATCH(RIGHT(L1281,255),RIGHT('Disaggregation Records'!$D$155:$D$385,255),0))="","",INDEX('Disaggregation Records'!$H$155:$H$385,MATCH(RIGHT(L1281,255),RIGHT('Disaggregation Records'!$D$155:$D$385,255),0))),"")</f>
        <v/>
      </c>
      <c r="P1281" s="201"/>
      <c r="Q1281" s="253">
        <f t="shared" ref="Q1281" si="1470">Q1279+1</f>
        <v>2035</v>
      </c>
    </row>
    <row r="1282" spans="1:17" ht="20.149999999999999" customHeight="1" x14ac:dyDescent="0.35">
      <c r="A1282" s="201"/>
      <c r="B1282" s="614"/>
      <c r="C1282" s="616"/>
      <c r="D1282" s="618"/>
      <c r="E1282" s="618"/>
      <c r="F1282" s="307"/>
      <c r="G1282" s="620"/>
      <c r="H1282" s="622"/>
      <c r="I1282" s="624"/>
      <c r="J1282" s="626"/>
      <c r="K1282" s="201"/>
      <c r="L1282" s="201"/>
      <c r="M1282" s="201"/>
      <c r="N1282" s="201"/>
      <c r="O1282" s="201"/>
      <c r="P1282" s="201"/>
      <c r="Q1282" s="253"/>
    </row>
    <row r="1283" spans="1:17" ht="20.149999999999999" customHeight="1" x14ac:dyDescent="0.35">
      <c r="A1283" s="201" t="str">
        <f t="shared" ca="1" si="1454"/>
        <v>a1655000001juKbAAI</v>
      </c>
      <c r="B1283" s="613">
        <v>17</v>
      </c>
      <c r="C1283" s="615" t="str">
        <f>IFERROR(VLOOKUP(B1283,'Coverage Indicators - Section D'!$A$9:$AP$70,42,FALSE),"")</f>
        <v/>
      </c>
      <c r="D1283" s="617" t="str">
        <f>M1283</f>
        <v/>
      </c>
      <c r="E1283" s="617" t="str">
        <f>N1283</f>
        <v/>
      </c>
      <c r="F1283" s="396"/>
      <c r="G1283" s="619" t="str">
        <f ca="1">IF(OR(INDIRECT("'update Helper'!E"&amp;Q1283)="",F1283&lt;&gt;0,F1284&lt;&gt;0),IF(IFERROR((F1283/F1284),"")="","",(F1283/F1284)),INDIRECT("'update Helper'!E"&amp;Q1283)/100)</f>
        <v/>
      </c>
      <c r="H1283" s="621"/>
      <c r="I1283" s="623"/>
      <c r="J1283" s="625"/>
      <c r="K1283" s="201">
        <f>IF(AND(EXACT(C1283,C1281),C1281&lt;&gt;0),K1281+1,0)</f>
        <v>331</v>
      </c>
      <c r="L1283" s="201" t="str">
        <f t="shared" ref="L1283" si="1471">IF(C1283&lt;&gt;"",C1283&amp;"-"&amp;K1283,"")</f>
        <v/>
      </c>
      <c r="M1283" s="201" t="str">
        <f t="array" ref="M1283">IFERROR(IF(INDEX('Disaggregation Records'!$E$155:$E$385,MATCH(RIGHT(L1283,255),RIGHT('Disaggregation Records'!$D$155:$D$385,255),0))="","",INDEX('Disaggregation Records'!$E$155:$E$385,MATCH(RIGHT(L1283,255),RIGHT('Disaggregation Records'!$D$155:$D$385,255),0))),"")</f>
        <v/>
      </c>
      <c r="N1283" s="201" t="str">
        <f t="array" ref="N1283">IFERROR(IF(INDEX('Disaggregation Records'!$F$155:$F$385,MATCH(RIGHT(L1283,255),RIGHT('Disaggregation Records'!$D$155:$D$385,255),0))="","",INDEX('Disaggregation Records'!$F$155:$F$385,MATCH(RIGHT(L1283,255),RIGHT('Disaggregation Records'!$D$155:$D$385,255),0))),"")</f>
        <v/>
      </c>
      <c r="O1283" s="201" t="str">
        <f t="array" ref="O1283">IFERROR(IF(INDEX('Disaggregation Records'!$H$155:$H$385,MATCH(RIGHT(L1283,255),RIGHT('Disaggregation Records'!$D$155:$D$385,255),0))="","",INDEX('Disaggregation Records'!$H$155:$H$385,MATCH(RIGHT(L1283,255),RIGHT('Disaggregation Records'!$D$155:$D$385,255),0))),"")</f>
        <v/>
      </c>
      <c r="P1283" s="201"/>
      <c r="Q1283" s="253">
        <f t="shared" ref="Q1283" si="1472">Q1281+1</f>
        <v>2036</v>
      </c>
    </row>
    <row r="1284" spans="1:17" ht="20.149999999999999" customHeight="1" x14ac:dyDescent="0.35">
      <c r="B1284" s="614"/>
      <c r="C1284" s="616"/>
      <c r="D1284" s="618"/>
      <c r="E1284" s="618"/>
      <c r="F1284" s="307"/>
      <c r="G1284" s="620"/>
      <c r="H1284" s="622"/>
      <c r="I1284" s="624"/>
      <c r="J1284" s="626"/>
      <c r="K1284" s="201"/>
      <c r="L1284" s="201"/>
      <c r="M1284" s="201"/>
      <c r="N1284" s="201"/>
      <c r="O1284" s="201"/>
      <c r="P1284" s="201"/>
      <c r="Q1284" s="253"/>
    </row>
    <row r="1285" spans="1:17" ht="20.149999999999999" customHeight="1" x14ac:dyDescent="0.35">
      <c r="A1285" s="201" t="str">
        <f t="shared" ca="1" si="1451"/>
        <v>a1655000001juKcAAI</v>
      </c>
      <c r="B1285" s="613">
        <v>17</v>
      </c>
      <c r="C1285" s="615" t="str">
        <f>IFERROR(VLOOKUP(B1285,'Coverage Indicators - Section D'!$A$9:$AP$70,42,FALSE),"")</f>
        <v/>
      </c>
      <c r="D1285" s="617" t="str">
        <f>M1285</f>
        <v/>
      </c>
      <c r="E1285" s="617" t="str">
        <f>N1285</f>
        <v/>
      </c>
      <c r="F1285" s="396"/>
      <c r="G1285" s="619" t="str">
        <f ca="1">IF(OR(INDIRECT("'update Helper'!E"&amp;Q1285)="",F1285&lt;&gt;0,F1286&lt;&gt;0),IF(IFERROR((F1285/F1286),"")="","",(F1285/F1286)),INDIRECT("'update Helper'!E"&amp;Q1285)/100)</f>
        <v/>
      </c>
      <c r="H1285" s="621"/>
      <c r="I1285" s="623"/>
      <c r="J1285" s="625"/>
      <c r="K1285" s="201">
        <f>IF(AND(EXACT(C1285,C1283),C1283&lt;&gt;0),K1283+1,0)</f>
        <v>332</v>
      </c>
      <c r="L1285" s="201" t="str">
        <f t="shared" ref="L1285" si="1473">IF(C1285&lt;&gt;"",C1285&amp;"-"&amp;K1285,"")</f>
        <v/>
      </c>
      <c r="M1285" s="201" t="str">
        <f t="array" ref="M1285">IFERROR(IF(INDEX('Disaggregation Records'!$E$155:$E$385,MATCH(RIGHT(L1285,255),RIGHT('Disaggregation Records'!$D$155:$D$385,255),0))="","",INDEX('Disaggregation Records'!$E$155:$E$385,MATCH(RIGHT(L1285,255),RIGHT('Disaggregation Records'!$D$155:$D$385,255),0))),"")</f>
        <v/>
      </c>
      <c r="N1285" s="201" t="str">
        <f t="array" ref="N1285">IFERROR(IF(INDEX('Disaggregation Records'!$F$155:$F$385,MATCH(RIGHT(L1285,255),RIGHT('Disaggregation Records'!$D$155:$D$385,255),0))="","",INDEX('Disaggregation Records'!$F$155:$F$385,MATCH(RIGHT(L1285,255),RIGHT('Disaggregation Records'!$D$155:$D$385,255),0))),"")</f>
        <v/>
      </c>
      <c r="O1285" s="201" t="str">
        <f t="array" ref="O1285">IFERROR(IF(INDEX('Disaggregation Records'!$H$155:$H$385,MATCH(RIGHT(L1285,255),RIGHT('Disaggregation Records'!$D$155:$D$385,255),0))="","",INDEX('Disaggregation Records'!$H$155:$H$385,MATCH(RIGHT(L1285,255),RIGHT('Disaggregation Records'!$D$155:$D$385,255),0))),"")</f>
        <v/>
      </c>
      <c r="P1285" s="253"/>
      <c r="Q1285" s="253">
        <f t="shared" ref="Q1285" si="1474">Q1283+1</f>
        <v>2037</v>
      </c>
    </row>
    <row r="1286" spans="1:17" ht="20.149999999999999" customHeight="1" x14ac:dyDescent="0.35">
      <c r="A1286" s="201"/>
      <c r="B1286" s="614"/>
      <c r="C1286" s="616"/>
      <c r="D1286" s="618"/>
      <c r="E1286" s="618"/>
      <c r="F1286" s="307"/>
      <c r="G1286" s="620"/>
      <c r="H1286" s="622"/>
      <c r="I1286" s="624"/>
      <c r="J1286" s="626"/>
      <c r="K1286" s="253"/>
      <c r="L1286" s="201"/>
      <c r="M1286" s="253"/>
      <c r="N1286" s="201"/>
      <c r="O1286" s="201"/>
      <c r="P1286" s="253"/>
      <c r="Q1286" s="253"/>
    </row>
    <row r="1287" spans="1:17" ht="20.149999999999999" customHeight="1" x14ac:dyDescent="0.35">
      <c r="A1287" s="201" t="str">
        <f t="shared" ca="1" si="1454"/>
        <v>a1655000001juKdAAI</v>
      </c>
      <c r="B1287" s="613">
        <v>17</v>
      </c>
      <c r="C1287" s="615" t="str">
        <f>IFERROR(VLOOKUP(B1287,'Coverage Indicators - Section D'!$A$9:$AP$70,42,FALSE),"")</f>
        <v/>
      </c>
      <c r="D1287" s="617" t="str">
        <f>M1287</f>
        <v/>
      </c>
      <c r="E1287" s="617" t="str">
        <f>N1287</f>
        <v/>
      </c>
      <c r="F1287" s="396"/>
      <c r="G1287" s="619" t="str">
        <f ca="1">IF(OR(INDIRECT("'update Helper'!E"&amp;Q1287)="",F1287&lt;&gt;0,F1288&lt;&gt;0),IF(IFERROR((F1287/F1288),"")="","",(F1287/F1288)),INDIRECT("'update Helper'!E"&amp;Q1287)/100)</f>
        <v/>
      </c>
      <c r="H1287" s="621"/>
      <c r="I1287" s="623"/>
      <c r="J1287" s="625"/>
      <c r="K1287" s="201">
        <f>IF(AND(EXACT(C1287,C1285),C1285&lt;&gt;0),K1285+1,0)</f>
        <v>333</v>
      </c>
      <c r="L1287" s="201" t="str">
        <f t="shared" ref="L1287" si="1475">IF(C1287&lt;&gt;"",C1287&amp;"-"&amp;K1287,"")</f>
        <v/>
      </c>
      <c r="M1287" s="201" t="str">
        <f t="array" ref="M1287">IFERROR(IF(INDEX('Disaggregation Records'!$E$155:$E$385,MATCH(RIGHT(L1287,255),RIGHT('Disaggregation Records'!$D$155:$D$385,255),0))="","",INDEX('Disaggregation Records'!$E$155:$E$385,MATCH(RIGHT(L1287,255),RIGHT('Disaggregation Records'!$D$155:$D$385,255),0))),"")</f>
        <v/>
      </c>
      <c r="N1287" s="201" t="str">
        <f t="array" ref="N1287">IFERROR(IF(INDEX('Disaggregation Records'!$F$155:$F$385,MATCH(RIGHT(L1287,255),RIGHT('Disaggregation Records'!$D$155:$D$385,255),0))="","",INDEX('Disaggregation Records'!$F$155:$F$385,MATCH(RIGHT(L1287,255),RIGHT('Disaggregation Records'!$D$155:$D$385,255),0))),"")</f>
        <v/>
      </c>
      <c r="O1287" s="201" t="str">
        <f t="array" ref="O1287">IFERROR(IF(INDEX('Disaggregation Records'!$H$155:$H$385,MATCH(RIGHT(L1287,255),RIGHT('Disaggregation Records'!$D$155:$D$385,255),0))="","",INDEX('Disaggregation Records'!$H$155:$H$385,MATCH(RIGHT(L1287,255),RIGHT('Disaggregation Records'!$D$155:$D$385,255),0))),"")</f>
        <v/>
      </c>
      <c r="P1287" s="253"/>
      <c r="Q1287" s="253">
        <f t="shared" ref="Q1287" si="1476">Q1285+1</f>
        <v>2038</v>
      </c>
    </row>
    <row r="1288" spans="1:17" ht="20.149999999999999" customHeight="1" x14ac:dyDescent="0.35">
      <c r="B1288" s="614"/>
      <c r="C1288" s="616"/>
      <c r="D1288" s="618"/>
      <c r="E1288" s="618"/>
      <c r="F1288" s="307"/>
      <c r="G1288" s="620"/>
      <c r="H1288" s="622"/>
      <c r="I1288" s="624"/>
      <c r="J1288" s="626"/>
      <c r="K1288" s="253"/>
      <c r="L1288" s="201"/>
      <c r="M1288" s="253"/>
      <c r="N1288" s="201"/>
      <c r="O1288" s="201"/>
      <c r="P1288" s="253"/>
      <c r="Q1288" s="253"/>
    </row>
    <row r="1289" spans="1:17" ht="20.149999999999999" customHeight="1" x14ac:dyDescent="0.35">
      <c r="A1289" s="201" t="str">
        <f t="shared" ca="1" si="1451"/>
        <v>a1655000001juKeAAI</v>
      </c>
      <c r="B1289" s="613">
        <v>17</v>
      </c>
      <c r="C1289" s="615" t="str">
        <f>IFERROR(VLOOKUP(B1289,'Coverage Indicators - Section D'!$A$9:$AP$70,42,FALSE),"")</f>
        <v/>
      </c>
      <c r="D1289" s="617" t="str">
        <f>M1289</f>
        <v/>
      </c>
      <c r="E1289" s="617" t="str">
        <f>N1289</f>
        <v/>
      </c>
      <c r="F1289" s="396"/>
      <c r="G1289" s="619" t="str">
        <f ca="1">IF(OR(INDIRECT("'update Helper'!E"&amp;Q1289)="",F1289&lt;&gt;0,F1290&lt;&gt;0),IF(IFERROR((F1289/F1290),"")="","",(F1289/F1290)),INDIRECT("'update Helper'!E"&amp;Q1289)/100)</f>
        <v/>
      </c>
      <c r="H1289" s="621"/>
      <c r="I1289" s="623"/>
      <c r="J1289" s="625"/>
      <c r="K1289" s="201">
        <f>IF(AND(EXACT(C1289,C1287),C1287&lt;&gt;0),K1287+1,0)</f>
        <v>334</v>
      </c>
      <c r="L1289" s="201" t="str">
        <f t="shared" ref="L1289" si="1477">IF(C1289&lt;&gt;"",C1289&amp;"-"&amp;K1289,"")</f>
        <v/>
      </c>
      <c r="M1289" s="201" t="str">
        <f t="array" ref="M1289">IFERROR(IF(INDEX('Disaggregation Records'!$E$155:$E$385,MATCH(RIGHT(L1289,255),RIGHT('Disaggregation Records'!$D$155:$D$385,255),0))="","",INDEX('Disaggregation Records'!$E$155:$E$385,MATCH(RIGHT(L1289,255),RIGHT('Disaggregation Records'!$D$155:$D$385,255),0))),"")</f>
        <v/>
      </c>
      <c r="N1289" s="201" t="str">
        <f t="array" ref="N1289">IFERROR(IF(INDEX('Disaggregation Records'!$F$155:$F$385,MATCH(RIGHT(L1289,255),RIGHT('Disaggregation Records'!$D$155:$D$385,255),0))="","",INDEX('Disaggregation Records'!$F$155:$F$385,MATCH(RIGHT(L1289,255),RIGHT('Disaggregation Records'!$D$155:$D$385,255),0))),"")</f>
        <v/>
      </c>
      <c r="O1289" s="201" t="str">
        <f t="array" ref="O1289">IFERROR(IF(INDEX('Disaggregation Records'!$H$155:$H$385,MATCH(RIGHT(L1289,255),RIGHT('Disaggregation Records'!$D$155:$D$385,255),0))="","",INDEX('Disaggregation Records'!$H$155:$H$385,MATCH(RIGHT(L1289,255),RIGHT('Disaggregation Records'!$D$155:$D$385,255),0))),"")</f>
        <v/>
      </c>
      <c r="P1289" s="253"/>
      <c r="Q1289" s="253">
        <f t="shared" ref="Q1289" si="1478">Q1287+1</f>
        <v>2039</v>
      </c>
    </row>
    <row r="1290" spans="1:17" ht="20.149999999999999" customHeight="1" x14ac:dyDescent="0.35">
      <c r="A1290" s="201"/>
      <c r="B1290" s="614"/>
      <c r="C1290" s="616"/>
      <c r="D1290" s="618"/>
      <c r="E1290" s="618"/>
      <c r="F1290" s="307"/>
      <c r="G1290" s="620"/>
      <c r="H1290" s="622"/>
      <c r="I1290" s="624"/>
      <c r="J1290" s="626"/>
      <c r="K1290" s="253"/>
      <c r="L1290" s="201"/>
      <c r="M1290" s="253"/>
      <c r="N1290" s="201"/>
      <c r="O1290" s="201"/>
      <c r="P1290" s="253"/>
      <c r="Q1290" s="253"/>
    </row>
    <row r="1291" spans="1:17" ht="20.149999999999999" customHeight="1" x14ac:dyDescent="0.35">
      <c r="A1291" s="201" t="str">
        <f t="shared" ca="1" si="1454"/>
        <v>a1655000001juKfAAI</v>
      </c>
      <c r="B1291" s="613">
        <v>17</v>
      </c>
      <c r="C1291" s="615" t="str">
        <f>IFERROR(VLOOKUP(B1291,'Coverage Indicators - Section D'!$A$9:$AP$70,42,FALSE),"")</f>
        <v/>
      </c>
      <c r="D1291" s="617" t="str">
        <f>M1291</f>
        <v/>
      </c>
      <c r="E1291" s="617" t="str">
        <f>N1291</f>
        <v/>
      </c>
      <c r="F1291" s="396"/>
      <c r="G1291" s="619" t="str">
        <f ca="1">IF(OR(INDIRECT("'update Helper'!E"&amp;Q1291)="",F1291&lt;&gt;0,F1292&lt;&gt;0),IF(IFERROR((F1291/F1292),"")="","",(F1291/F1292)),INDIRECT("'update Helper'!E"&amp;Q1291)/100)</f>
        <v/>
      </c>
      <c r="H1291" s="621"/>
      <c r="I1291" s="623"/>
      <c r="J1291" s="625"/>
      <c r="K1291" s="201">
        <f>IF(AND(EXACT(C1291,C1289),C1289&lt;&gt;0),K1289+1,0)</f>
        <v>335</v>
      </c>
      <c r="L1291" s="201" t="str">
        <f t="shared" ref="L1291" si="1479">IF(C1291&lt;&gt;"",C1291&amp;"-"&amp;K1291,"")</f>
        <v/>
      </c>
      <c r="M1291" s="201" t="str">
        <f t="array" ref="M1291">IFERROR(IF(INDEX('Disaggregation Records'!$E$155:$E$385,MATCH(RIGHT(L1291,255),RIGHT('Disaggregation Records'!$D$155:$D$385,255),0))="","",INDEX('Disaggregation Records'!$E$155:$E$385,MATCH(RIGHT(L1291,255),RIGHT('Disaggregation Records'!$D$155:$D$385,255),0))),"")</f>
        <v/>
      </c>
      <c r="N1291" s="201" t="str">
        <f t="array" ref="N1291">IFERROR(IF(INDEX('Disaggregation Records'!$F$155:$F$385,MATCH(RIGHT(L1291,255),RIGHT('Disaggregation Records'!$D$155:$D$385,255),0))="","",INDEX('Disaggregation Records'!$F$155:$F$385,MATCH(RIGHT(L1291,255),RIGHT('Disaggregation Records'!$D$155:$D$385,255),0))),"")</f>
        <v/>
      </c>
      <c r="O1291" s="201" t="str">
        <f t="array" ref="O1291">IFERROR(IF(INDEX('Disaggregation Records'!$H$155:$H$385,MATCH(RIGHT(L1291,255),RIGHT('Disaggregation Records'!$D$155:$D$385,255),0))="","",INDEX('Disaggregation Records'!$H$155:$H$385,MATCH(RIGHT(L1291,255),RIGHT('Disaggregation Records'!$D$155:$D$385,255),0))),"")</f>
        <v/>
      </c>
      <c r="P1291" s="201"/>
      <c r="Q1291" s="253">
        <f t="shared" ref="Q1291" si="1480">Q1289+1</f>
        <v>2040</v>
      </c>
    </row>
    <row r="1292" spans="1:17" ht="20.149999999999999" customHeight="1" x14ac:dyDescent="0.35">
      <c r="B1292" s="614"/>
      <c r="C1292" s="616"/>
      <c r="D1292" s="618"/>
      <c r="E1292" s="618"/>
      <c r="F1292" s="307"/>
      <c r="G1292" s="620"/>
      <c r="H1292" s="622"/>
      <c r="I1292" s="624"/>
      <c r="J1292" s="626"/>
      <c r="K1292" s="201"/>
      <c r="L1292" s="201"/>
      <c r="M1292" s="201"/>
      <c r="N1292" s="201"/>
      <c r="O1292" s="201"/>
      <c r="P1292" s="201"/>
      <c r="Q1292" s="253"/>
    </row>
    <row r="1293" spans="1:17" ht="20.149999999999999" customHeight="1" x14ac:dyDescent="0.35">
      <c r="A1293" s="201" t="str">
        <f t="shared" ca="1" si="1451"/>
        <v>a1655000001juKgAAI</v>
      </c>
      <c r="B1293" s="613">
        <v>17</v>
      </c>
      <c r="C1293" s="615" t="str">
        <f>IFERROR(VLOOKUP(B1293,'Coverage Indicators - Section D'!$A$9:$AP$70,42,FALSE),"")</f>
        <v/>
      </c>
      <c r="D1293" s="617" t="str">
        <f>M1293</f>
        <v/>
      </c>
      <c r="E1293" s="617" t="str">
        <f>N1293</f>
        <v/>
      </c>
      <c r="F1293" s="396"/>
      <c r="G1293" s="619" t="str">
        <f ca="1">IF(OR(INDIRECT("'update Helper'!E"&amp;Q1293)="",F1293&lt;&gt;0,F1294&lt;&gt;0),IF(IFERROR((F1293/F1294),"")="","",(F1293/F1294)),INDIRECT("'update Helper'!E"&amp;Q1293)/100)</f>
        <v/>
      </c>
      <c r="H1293" s="621"/>
      <c r="I1293" s="623"/>
      <c r="J1293" s="625"/>
      <c r="K1293" s="201">
        <f>IF(AND(EXACT(C1293,C1291),C1291&lt;&gt;0),K1291+1,0)</f>
        <v>336</v>
      </c>
      <c r="L1293" s="201" t="str">
        <f t="shared" ref="L1293" si="1481">IF(C1293&lt;&gt;"",C1293&amp;"-"&amp;K1293,"")</f>
        <v/>
      </c>
      <c r="M1293" s="201" t="str">
        <f t="array" ref="M1293">IFERROR(IF(INDEX('Disaggregation Records'!$E$155:$E$385,MATCH(RIGHT(L1293,255),RIGHT('Disaggregation Records'!$D$155:$D$385,255),0))="","",INDEX('Disaggregation Records'!$E$155:$E$385,MATCH(RIGHT(L1293,255),RIGHT('Disaggregation Records'!$D$155:$D$385,255),0))),"")</f>
        <v/>
      </c>
      <c r="N1293" s="201" t="str">
        <f t="array" ref="N1293">IFERROR(IF(INDEX('Disaggregation Records'!$F$155:$F$385,MATCH(RIGHT(L1293,255),RIGHT('Disaggregation Records'!$D$155:$D$385,255),0))="","",INDEX('Disaggregation Records'!$F$155:$F$385,MATCH(RIGHT(L1293,255),RIGHT('Disaggregation Records'!$D$155:$D$385,255),0))),"")</f>
        <v/>
      </c>
      <c r="O1293" s="201" t="str">
        <f t="array" ref="O1293">IFERROR(IF(INDEX('Disaggregation Records'!$H$155:$H$385,MATCH(RIGHT(L1293,255),RIGHT('Disaggregation Records'!$D$155:$D$385,255),0))="","",INDEX('Disaggregation Records'!$H$155:$H$385,MATCH(RIGHT(L1293,255),RIGHT('Disaggregation Records'!$D$155:$D$385,255),0))),"")</f>
        <v/>
      </c>
      <c r="P1293" s="201"/>
      <c r="Q1293" s="253">
        <f t="shared" ref="Q1293" si="1482">Q1291+1</f>
        <v>2041</v>
      </c>
    </row>
    <row r="1294" spans="1:17" ht="20.149999999999999" customHeight="1" x14ac:dyDescent="0.35">
      <c r="A1294" s="201"/>
      <c r="B1294" s="614"/>
      <c r="C1294" s="616"/>
      <c r="D1294" s="618"/>
      <c r="E1294" s="618"/>
      <c r="F1294" s="307"/>
      <c r="G1294" s="620"/>
      <c r="H1294" s="622"/>
      <c r="I1294" s="624"/>
      <c r="J1294" s="626"/>
      <c r="K1294" s="201"/>
      <c r="L1294" s="201"/>
      <c r="M1294" s="201"/>
      <c r="N1294" s="201"/>
      <c r="O1294" s="201"/>
      <c r="P1294" s="201"/>
      <c r="Q1294" s="253"/>
    </row>
    <row r="1295" spans="1:17" ht="20.149999999999999" customHeight="1" x14ac:dyDescent="0.35">
      <c r="A1295" s="201" t="str">
        <f t="shared" ca="1" si="1454"/>
        <v>a1655000001juKhAAI</v>
      </c>
      <c r="B1295" s="613">
        <v>17</v>
      </c>
      <c r="C1295" s="615" t="str">
        <f>IFERROR(VLOOKUP(B1295,'Coverage Indicators - Section D'!$A$9:$AP$70,42,FALSE),"")</f>
        <v/>
      </c>
      <c r="D1295" s="617" t="str">
        <f>M1295</f>
        <v/>
      </c>
      <c r="E1295" s="617" t="str">
        <f>N1295</f>
        <v/>
      </c>
      <c r="F1295" s="396"/>
      <c r="G1295" s="619" t="str">
        <f ca="1">IF(OR(INDIRECT("'update Helper'!E"&amp;Q1295)="",F1295&lt;&gt;0,F1296&lt;&gt;0),IF(IFERROR((F1295/F1296),"")="","",(F1295/F1296)),INDIRECT("'update Helper'!E"&amp;Q1295)/100)</f>
        <v/>
      </c>
      <c r="H1295" s="621"/>
      <c r="I1295" s="623"/>
      <c r="J1295" s="625"/>
      <c r="K1295" s="201">
        <f>IF(AND(EXACT(C1295,C1293),C1293&lt;&gt;0),K1293+1,0)</f>
        <v>337</v>
      </c>
      <c r="L1295" s="201" t="str">
        <f t="shared" ref="L1295" si="1483">IF(C1295&lt;&gt;"",C1295&amp;"-"&amp;K1295,"")</f>
        <v/>
      </c>
      <c r="M1295" s="201" t="str">
        <f t="array" ref="M1295">IFERROR(IF(INDEX('Disaggregation Records'!$E$155:$E$385,MATCH(RIGHT(L1295,255),RIGHT('Disaggregation Records'!$D$155:$D$385,255),0))="","",INDEX('Disaggregation Records'!$E$155:$E$385,MATCH(RIGHT(L1295,255),RIGHT('Disaggregation Records'!$D$155:$D$385,255),0))),"")</f>
        <v/>
      </c>
      <c r="N1295" s="201" t="str">
        <f t="array" ref="N1295">IFERROR(IF(INDEX('Disaggregation Records'!$F$155:$F$385,MATCH(RIGHT(L1295,255),RIGHT('Disaggregation Records'!$D$155:$D$385,255),0))="","",INDEX('Disaggregation Records'!$F$155:$F$385,MATCH(RIGHT(L1295,255),RIGHT('Disaggregation Records'!$D$155:$D$385,255),0))),"")</f>
        <v/>
      </c>
      <c r="O1295" s="201" t="str">
        <f t="array" ref="O1295">IFERROR(IF(INDEX('Disaggregation Records'!$H$155:$H$385,MATCH(RIGHT(L1295,255),RIGHT('Disaggregation Records'!$D$155:$D$385,255),0))="","",INDEX('Disaggregation Records'!$H$155:$H$385,MATCH(RIGHT(L1295,255),RIGHT('Disaggregation Records'!$D$155:$D$385,255),0))),"")</f>
        <v/>
      </c>
      <c r="P1295" s="253"/>
      <c r="Q1295" s="253">
        <f t="shared" ref="Q1295" si="1484">Q1293+1</f>
        <v>2042</v>
      </c>
    </row>
    <row r="1296" spans="1:17" ht="20.149999999999999" customHeight="1" x14ac:dyDescent="0.35">
      <c r="B1296" s="614"/>
      <c r="C1296" s="616"/>
      <c r="D1296" s="618"/>
      <c r="E1296" s="618"/>
      <c r="F1296" s="307"/>
      <c r="G1296" s="620"/>
      <c r="H1296" s="622"/>
      <c r="I1296" s="624"/>
      <c r="J1296" s="626"/>
      <c r="K1296" s="253"/>
      <c r="L1296" s="201"/>
      <c r="M1296" s="253"/>
      <c r="N1296" s="201"/>
      <c r="O1296" s="201"/>
      <c r="P1296" s="253"/>
      <c r="Q1296" s="253"/>
    </row>
    <row r="1297" spans="1:17" ht="20.149999999999999" customHeight="1" x14ac:dyDescent="0.35">
      <c r="A1297" s="201" t="str">
        <f t="shared" ca="1" si="1451"/>
        <v>a1655000001juKiAAI</v>
      </c>
      <c r="B1297" s="613">
        <v>17</v>
      </c>
      <c r="C1297" s="615" t="str">
        <f>IFERROR(VLOOKUP(B1297,'Coverage Indicators - Section D'!$A$9:$AP$70,42,FALSE),"")</f>
        <v/>
      </c>
      <c r="D1297" s="617" t="str">
        <f>M1297</f>
        <v/>
      </c>
      <c r="E1297" s="617" t="str">
        <f>N1297</f>
        <v/>
      </c>
      <c r="F1297" s="396"/>
      <c r="G1297" s="619" t="str">
        <f ca="1">IF(OR(INDIRECT("'update Helper'!E"&amp;Q1297)="",F1297&lt;&gt;0,F1298&lt;&gt;0),IF(IFERROR((F1297/F1298),"")="","",(F1297/F1298)),INDIRECT("'update Helper'!E"&amp;Q1297)/100)</f>
        <v/>
      </c>
      <c r="H1297" s="621"/>
      <c r="I1297" s="623"/>
      <c r="J1297" s="625"/>
      <c r="K1297" s="201">
        <f>IF(AND(EXACT(C1297,C1295),C1295&lt;&gt;0),K1295+1,0)</f>
        <v>338</v>
      </c>
      <c r="L1297" s="201" t="str">
        <f t="shared" ref="L1297" si="1485">IF(C1297&lt;&gt;"",C1297&amp;"-"&amp;K1297,"")</f>
        <v/>
      </c>
      <c r="M1297" s="201" t="str">
        <f t="array" ref="M1297">IFERROR(IF(INDEX('Disaggregation Records'!$E$155:$E$385,MATCH(RIGHT(L1297,255),RIGHT('Disaggregation Records'!$D$155:$D$385,255),0))="","",INDEX('Disaggregation Records'!$E$155:$E$385,MATCH(RIGHT(L1297,255),RIGHT('Disaggregation Records'!$D$155:$D$385,255),0))),"")</f>
        <v/>
      </c>
      <c r="N1297" s="201" t="str">
        <f t="array" ref="N1297">IFERROR(IF(INDEX('Disaggregation Records'!$F$155:$F$385,MATCH(RIGHT(L1297,255),RIGHT('Disaggregation Records'!$D$155:$D$385,255),0))="","",INDEX('Disaggregation Records'!$F$155:$F$385,MATCH(RIGHT(L1297,255),RIGHT('Disaggregation Records'!$D$155:$D$385,255),0))),"")</f>
        <v/>
      </c>
      <c r="O1297" s="201" t="str">
        <f t="array" ref="O1297">IFERROR(IF(INDEX('Disaggregation Records'!$H$155:$H$385,MATCH(RIGHT(L1297,255),RIGHT('Disaggregation Records'!$D$155:$D$385,255),0))="","",INDEX('Disaggregation Records'!$H$155:$H$385,MATCH(RIGHT(L1297,255),RIGHT('Disaggregation Records'!$D$155:$D$385,255),0))),"")</f>
        <v/>
      </c>
      <c r="P1297" s="253"/>
      <c r="Q1297" s="253">
        <f t="shared" ref="Q1297" si="1486">Q1295+1</f>
        <v>2043</v>
      </c>
    </row>
    <row r="1298" spans="1:17" ht="20.149999999999999" customHeight="1" x14ac:dyDescent="0.35">
      <c r="A1298" s="201"/>
      <c r="B1298" s="614"/>
      <c r="C1298" s="616"/>
      <c r="D1298" s="618"/>
      <c r="E1298" s="618"/>
      <c r="F1298" s="307"/>
      <c r="G1298" s="620"/>
      <c r="H1298" s="622"/>
      <c r="I1298" s="624"/>
      <c r="J1298" s="626"/>
      <c r="K1298" s="253"/>
      <c r="L1298" s="201"/>
      <c r="M1298" s="253"/>
      <c r="N1298" s="201"/>
      <c r="O1298" s="201"/>
      <c r="P1298" s="253"/>
      <c r="Q1298" s="253"/>
    </row>
    <row r="1299" spans="1:17" ht="20.149999999999999" customHeight="1" x14ac:dyDescent="0.35">
      <c r="A1299" s="201" t="str">
        <f t="shared" ca="1" si="1454"/>
        <v>a1655000001juKjAAI</v>
      </c>
      <c r="B1299" s="613">
        <v>17</v>
      </c>
      <c r="C1299" s="615" t="str">
        <f>IFERROR(VLOOKUP(B1299,'Coverage Indicators - Section D'!$A$9:$AP$70,42,FALSE),"")</f>
        <v/>
      </c>
      <c r="D1299" s="617" t="str">
        <f>M1299</f>
        <v/>
      </c>
      <c r="E1299" s="617" t="str">
        <f>N1299</f>
        <v/>
      </c>
      <c r="F1299" s="396"/>
      <c r="G1299" s="619" t="str">
        <f ca="1">IF(OR(INDIRECT("'update Helper'!E"&amp;Q1299)="",F1299&lt;&gt;0,F1300&lt;&gt;0),IF(IFERROR((F1299/F1300),"")="","",(F1299/F1300)),INDIRECT("'update Helper'!E"&amp;Q1299)/100)</f>
        <v/>
      </c>
      <c r="H1299" s="621"/>
      <c r="I1299" s="623"/>
      <c r="J1299" s="625"/>
      <c r="K1299" s="201">
        <f>IF(AND(EXACT(C1299,C1297),C1297&lt;&gt;0),K1297+1,0)</f>
        <v>339</v>
      </c>
      <c r="L1299" s="201" t="str">
        <f t="shared" ref="L1299" si="1487">IF(C1299&lt;&gt;"",C1299&amp;"-"&amp;K1299,"")</f>
        <v/>
      </c>
      <c r="M1299" s="201" t="str">
        <f t="array" ref="M1299">IFERROR(IF(INDEX('Disaggregation Records'!$E$155:$E$385,MATCH(RIGHT(L1299,255),RIGHT('Disaggregation Records'!$D$155:$D$385,255),0))="","",INDEX('Disaggregation Records'!$E$155:$E$385,MATCH(RIGHT(L1299,255),RIGHT('Disaggregation Records'!$D$155:$D$385,255),0))),"")</f>
        <v/>
      </c>
      <c r="N1299" s="201" t="str">
        <f t="array" ref="N1299">IFERROR(IF(INDEX('Disaggregation Records'!$F$155:$F$385,MATCH(RIGHT(L1299,255),RIGHT('Disaggregation Records'!$D$155:$D$385,255),0))="","",INDEX('Disaggregation Records'!$F$155:$F$385,MATCH(RIGHT(L1299,255),RIGHT('Disaggregation Records'!$D$155:$D$385,255),0))),"")</f>
        <v/>
      </c>
      <c r="O1299" s="201" t="str">
        <f t="array" ref="O1299">IFERROR(IF(INDEX('Disaggregation Records'!$H$155:$H$385,MATCH(RIGHT(L1299,255),RIGHT('Disaggregation Records'!$D$155:$D$385,255),0))="","",INDEX('Disaggregation Records'!$H$155:$H$385,MATCH(RIGHT(L1299,255),RIGHT('Disaggregation Records'!$D$155:$D$385,255),0))),"")</f>
        <v/>
      </c>
      <c r="P1299" s="253"/>
      <c r="Q1299" s="253">
        <f t="shared" ref="Q1299" si="1488">Q1297+1</f>
        <v>2044</v>
      </c>
    </row>
    <row r="1300" spans="1:17" ht="20.149999999999999" customHeight="1" x14ac:dyDescent="0.35">
      <c r="B1300" s="614"/>
      <c r="C1300" s="616"/>
      <c r="D1300" s="618"/>
      <c r="E1300" s="618"/>
      <c r="F1300" s="307"/>
      <c r="G1300" s="620"/>
      <c r="H1300" s="622"/>
      <c r="I1300" s="624"/>
      <c r="J1300" s="626"/>
      <c r="K1300" s="253"/>
      <c r="L1300" s="201"/>
      <c r="M1300" s="253"/>
      <c r="N1300" s="201"/>
      <c r="O1300" s="201"/>
      <c r="P1300" s="253"/>
      <c r="Q1300" s="253"/>
    </row>
    <row r="1301" spans="1:17" ht="20.149999999999999" customHeight="1" x14ac:dyDescent="0.35">
      <c r="A1301" s="201" t="str">
        <f t="shared" ca="1" si="1451"/>
        <v>a1655000001juKkAAI</v>
      </c>
      <c r="B1301" s="613">
        <v>18</v>
      </c>
      <c r="C1301" s="615" t="str">
        <f>IFERROR(VLOOKUP(B1301,'Coverage Indicators - Section D'!$A$9:$AP$70,42,FALSE),"")</f>
        <v/>
      </c>
      <c r="D1301" s="617" t="str">
        <f>M1301</f>
        <v/>
      </c>
      <c r="E1301" s="617" t="str">
        <f>N1301</f>
        <v/>
      </c>
      <c r="F1301" s="396"/>
      <c r="G1301" s="619" t="str">
        <f ca="1">IF(OR(INDIRECT("'update Helper'!E"&amp;Q1301)="",F1301&lt;&gt;0,F1302&lt;&gt;0),IF(IFERROR((F1301/F1302),"")="","",(F1301/F1302)),INDIRECT("'update Helper'!E"&amp;Q1301)/100)</f>
        <v/>
      </c>
      <c r="H1301" s="621"/>
      <c r="I1301" s="623"/>
      <c r="J1301" s="625"/>
      <c r="K1301" s="201">
        <f>IF(AND(EXACT(C1301,C1299),C1299&lt;&gt;0),K1299+1,0)</f>
        <v>340</v>
      </c>
      <c r="L1301" s="201" t="str">
        <f t="shared" ref="L1301" si="1489">IF(C1301&lt;&gt;"",C1301&amp;"-"&amp;K1301,"")</f>
        <v/>
      </c>
      <c r="M1301" s="201" t="str">
        <f t="array" ref="M1301">IFERROR(IF(INDEX('Disaggregation Records'!$E$155:$E$385,MATCH(RIGHT(L1301,255),RIGHT('Disaggregation Records'!$D$155:$D$385,255),0))="","",INDEX('Disaggregation Records'!$E$155:$E$385,MATCH(RIGHT(L1301,255),RIGHT('Disaggregation Records'!$D$155:$D$385,255),0))),"")</f>
        <v/>
      </c>
      <c r="N1301" s="201" t="str">
        <f t="array" ref="N1301">IFERROR(IF(INDEX('Disaggregation Records'!$F$155:$F$385,MATCH(RIGHT(L1301,255),RIGHT('Disaggregation Records'!$D$155:$D$385,255),0))="","",INDEX('Disaggregation Records'!$F$155:$F$385,MATCH(RIGHT(L1301,255),RIGHT('Disaggregation Records'!$D$155:$D$385,255),0))),"")</f>
        <v/>
      </c>
      <c r="O1301" s="201" t="str">
        <f t="array" ref="O1301">IFERROR(IF(INDEX('Disaggregation Records'!$H$155:$H$385,MATCH(RIGHT(L1301,255),RIGHT('Disaggregation Records'!$D$155:$D$385,255),0))="","",INDEX('Disaggregation Records'!$H$155:$H$385,MATCH(RIGHT(L1301,255),RIGHT('Disaggregation Records'!$D$155:$D$385,255),0))),"")</f>
        <v/>
      </c>
      <c r="P1301" s="201"/>
      <c r="Q1301" s="253">
        <f t="shared" ref="Q1301" si="1490">Q1299+1</f>
        <v>2045</v>
      </c>
    </row>
    <row r="1302" spans="1:17" ht="20.149999999999999" customHeight="1" x14ac:dyDescent="0.35">
      <c r="A1302" s="201"/>
      <c r="B1302" s="614"/>
      <c r="C1302" s="616"/>
      <c r="D1302" s="618"/>
      <c r="E1302" s="618"/>
      <c r="F1302" s="307"/>
      <c r="G1302" s="620"/>
      <c r="H1302" s="622"/>
      <c r="I1302" s="624"/>
      <c r="J1302" s="626"/>
      <c r="K1302" s="201"/>
      <c r="L1302" s="201"/>
      <c r="M1302" s="201"/>
      <c r="N1302" s="201"/>
      <c r="O1302" s="201"/>
      <c r="P1302" s="201"/>
      <c r="Q1302" s="253"/>
    </row>
    <row r="1303" spans="1:17" ht="20.149999999999999" customHeight="1" x14ac:dyDescent="0.35">
      <c r="A1303" s="201" t="str">
        <f t="shared" ca="1" si="1454"/>
        <v>a1655000001juKlAAI</v>
      </c>
      <c r="B1303" s="613">
        <v>18</v>
      </c>
      <c r="C1303" s="615" t="str">
        <f>IFERROR(VLOOKUP(B1303,'Coverage Indicators - Section D'!$A$9:$AP$70,42,FALSE),"")</f>
        <v/>
      </c>
      <c r="D1303" s="617" t="str">
        <f>M1303</f>
        <v/>
      </c>
      <c r="E1303" s="617" t="str">
        <f>N1303</f>
        <v/>
      </c>
      <c r="F1303" s="396"/>
      <c r="G1303" s="619" t="str">
        <f ca="1">IF(OR(INDIRECT("'update Helper'!E"&amp;Q1303)="",F1303&lt;&gt;0,F1304&lt;&gt;0),IF(IFERROR((F1303/F1304),"")="","",(F1303/F1304)),INDIRECT("'update Helper'!E"&amp;Q1303)/100)</f>
        <v/>
      </c>
      <c r="H1303" s="621"/>
      <c r="I1303" s="623"/>
      <c r="J1303" s="625"/>
      <c r="K1303" s="201">
        <f>IF(AND(EXACT(C1303,C1301),C1301&lt;&gt;0),K1301+1,0)</f>
        <v>341</v>
      </c>
      <c r="L1303" s="201" t="str">
        <f t="shared" ref="L1303" si="1491">IF(C1303&lt;&gt;"",C1303&amp;"-"&amp;K1303,"")</f>
        <v/>
      </c>
      <c r="M1303" s="201" t="str">
        <f t="array" ref="M1303">IFERROR(IF(INDEX('Disaggregation Records'!$E$155:$E$385,MATCH(RIGHT(L1303,255),RIGHT('Disaggregation Records'!$D$155:$D$385,255),0))="","",INDEX('Disaggregation Records'!$E$155:$E$385,MATCH(RIGHT(L1303,255),RIGHT('Disaggregation Records'!$D$155:$D$385,255),0))),"")</f>
        <v/>
      </c>
      <c r="N1303" s="201" t="str">
        <f t="array" ref="N1303">IFERROR(IF(INDEX('Disaggregation Records'!$F$155:$F$385,MATCH(RIGHT(L1303,255),RIGHT('Disaggregation Records'!$D$155:$D$385,255),0))="","",INDEX('Disaggregation Records'!$F$155:$F$385,MATCH(RIGHT(L1303,255),RIGHT('Disaggregation Records'!$D$155:$D$385,255),0))),"")</f>
        <v/>
      </c>
      <c r="O1303" s="201" t="str">
        <f t="array" ref="O1303">IFERROR(IF(INDEX('Disaggregation Records'!$H$155:$H$385,MATCH(RIGHT(L1303,255),RIGHT('Disaggregation Records'!$D$155:$D$385,255),0))="","",INDEX('Disaggregation Records'!$H$155:$H$385,MATCH(RIGHT(L1303,255),RIGHT('Disaggregation Records'!$D$155:$D$385,255),0))),"")</f>
        <v/>
      </c>
      <c r="P1303" s="201"/>
      <c r="Q1303" s="253">
        <f t="shared" ref="Q1303" si="1492">Q1301+1</f>
        <v>2046</v>
      </c>
    </row>
    <row r="1304" spans="1:17" ht="20.149999999999999" customHeight="1" x14ac:dyDescent="0.35">
      <c r="B1304" s="614"/>
      <c r="C1304" s="616"/>
      <c r="D1304" s="618"/>
      <c r="E1304" s="618"/>
      <c r="F1304" s="307"/>
      <c r="G1304" s="620"/>
      <c r="H1304" s="622"/>
      <c r="I1304" s="624"/>
      <c r="J1304" s="626"/>
      <c r="K1304" s="201"/>
      <c r="L1304" s="201"/>
      <c r="M1304" s="201"/>
      <c r="N1304" s="201"/>
      <c r="O1304" s="201"/>
      <c r="P1304" s="201"/>
      <c r="Q1304" s="253"/>
    </row>
    <row r="1305" spans="1:17" ht="20.149999999999999" customHeight="1" x14ac:dyDescent="0.35">
      <c r="A1305" s="201" t="str">
        <f t="shared" ca="1" si="1451"/>
        <v>a1655000001juKmAAI</v>
      </c>
      <c r="B1305" s="613">
        <v>18</v>
      </c>
      <c r="C1305" s="615" t="str">
        <f>IFERROR(VLOOKUP(B1305,'Coverage Indicators - Section D'!$A$9:$AP$70,42,FALSE),"")</f>
        <v/>
      </c>
      <c r="D1305" s="617" t="str">
        <f>M1305</f>
        <v/>
      </c>
      <c r="E1305" s="617" t="str">
        <f>N1305</f>
        <v/>
      </c>
      <c r="F1305" s="396"/>
      <c r="G1305" s="619" t="str">
        <f ca="1">IF(OR(INDIRECT("'update Helper'!E"&amp;Q1305)="",F1305&lt;&gt;0,F1306&lt;&gt;0),IF(IFERROR((F1305/F1306),"")="","",(F1305/F1306)),INDIRECT("'update Helper'!E"&amp;Q1305)/100)</f>
        <v/>
      </c>
      <c r="H1305" s="621"/>
      <c r="I1305" s="623"/>
      <c r="J1305" s="625"/>
      <c r="K1305" s="201">
        <f>IF(AND(EXACT(C1305,C1303),C1303&lt;&gt;0),K1303+1,0)</f>
        <v>342</v>
      </c>
      <c r="L1305" s="201" t="str">
        <f t="shared" ref="L1305" si="1493">IF(C1305&lt;&gt;"",C1305&amp;"-"&amp;K1305,"")</f>
        <v/>
      </c>
      <c r="M1305" s="201" t="str">
        <f t="array" ref="M1305">IFERROR(IF(INDEX('Disaggregation Records'!$E$155:$E$385,MATCH(RIGHT(L1305,255),RIGHT('Disaggregation Records'!$D$155:$D$385,255),0))="","",INDEX('Disaggregation Records'!$E$155:$E$385,MATCH(RIGHT(L1305,255),RIGHT('Disaggregation Records'!$D$155:$D$385,255),0))),"")</f>
        <v/>
      </c>
      <c r="N1305" s="201" t="str">
        <f t="array" ref="N1305">IFERROR(IF(INDEX('Disaggregation Records'!$F$155:$F$385,MATCH(RIGHT(L1305,255),RIGHT('Disaggregation Records'!$D$155:$D$385,255),0))="","",INDEX('Disaggregation Records'!$F$155:$F$385,MATCH(RIGHT(L1305,255),RIGHT('Disaggregation Records'!$D$155:$D$385,255),0))),"")</f>
        <v/>
      </c>
      <c r="O1305" s="201" t="str">
        <f t="array" ref="O1305">IFERROR(IF(INDEX('Disaggregation Records'!$H$155:$H$385,MATCH(RIGHT(L1305,255),RIGHT('Disaggregation Records'!$D$155:$D$385,255),0))="","",INDEX('Disaggregation Records'!$H$155:$H$385,MATCH(RIGHT(L1305,255),RIGHT('Disaggregation Records'!$D$155:$D$385,255),0))),"")</f>
        <v/>
      </c>
      <c r="P1305" s="253"/>
      <c r="Q1305" s="253">
        <f t="shared" ref="Q1305" si="1494">Q1303+1</f>
        <v>2047</v>
      </c>
    </row>
    <row r="1306" spans="1:17" ht="20.149999999999999" customHeight="1" x14ac:dyDescent="0.35">
      <c r="A1306" s="201"/>
      <c r="B1306" s="614"/>
      <c r="C1306" s="616"/>
      <c r="D1306" s="618"/>
      <c r="E1306" s="618"/>
      <c r="F1306" s="307"/>
      <c r="G1306" s="620"/>
      <c r="H1306" s="622"/>
      <c r="I1306" s="624"/>
      <c r="J1306" s="626"/>
      <c r="K1306" s="253"/>
      <c r="L1306" s="201"/>
      <c r="M1306" s="253"/>
      <c r="N1306" s="201"/>
      <c r="O1306" s="201"/>
      <c r="P1306" s="253"/>
      <c r="Q1306" s="253"/>
    </row>
    <row r="1307" spans="1:17" ht="20.149999999999999" customHeight="1" x14ac:dyDescent="0.35">
      <c r="A1307" s="201" t="str">
        <f t="shared" ca="1" si="1454"/>
        <v>a1655000001juKnAAI</v>
      </c>
      <c r="B1307" s="613">
        <v>18</v>
      </c>
      <c r="C1307" s="615" t="str">
        <f>IFERROR(VLOOKUP(B1307,'Coverage Indicators - Section D'!$A$9:$AP$70,42,FALSE),"")</f>
        <v/>
      </c>
      <c r="D1307" s="617" t="str">
        <f>M1307</f>
        <v/>
      </c>
      <c r="E1307" s="617" t="str">
        <f>N1307</f>
        <v/>
      </c>
      <c r="F1307" s="396"/>
      <c r="G1307" s="619" t="str">
        <f ca="1">IF(OR(INDIRECT("'update Helper'!E"&amp;Q1307)="",F1307&lt;&gt;0,F1308&lt;&gt;0),IF(IFERROR((F1307/F1308),"")="","",(F1307/F1308)),INDIRECT("'update Helper'!E"&amp;Q1307)/100)</f>
        <v/>
      </c>
      <c r="H1307" s="621"/>
      <c r="I1307" s="623"/>
      <c r="J1307" s="625"/>
      <c r="K1307" s="201">
        <f>IF(AND(EXACT(C1307,C1305),C1305&lt;&gt;0),K1305+1,0)</f>
        <v>343</v>
      </c>
      <c r="L1307" s="201" t="str">
        <f t="shared" ref="L1307" si="1495">IF(C1307&lt;&gt;"",C1307&amp;"-"&amp;K1307,"")</f>
        <v/>
      </c>
      <c r="M1307" s="201" t="str">
        <f t="array" ref="M1307">IFERROR(IF(INDEX('Disaggregation Records'!$E$155:$E$385,MATCH(RIGHT(L1307,255),RIGHT('Disaggregation Records'!$D$155:$D$385,255),0))="","",INDEX('Disaggregation Records'!$E$155:$E$385,MATCH(RIGHT(L1307,255),RIGHT('Disaggregation Records'!$D$155:$D$385,255),0))),"")</f>
        <v/>
      </c>
      <c r="N1307" s="201" t="str">
        <f t="array" ref="N1307">IFERROR(IF(INDEX('Disaggregation Records'!$F$155:$F$385,MATCH(RIGHT(L1307,255),RIGHT('Disaggregation Records'!$D$155:$D$385,255),0))="","",INDEX('Disaggregation Records'!$F$155:$F$385,MATCH(RIGHT(L1307,255),RIGHT('Disaggregation Records'!$D$155:$D$385,255),0))),"")</f>
        <v/>
      </c>
      <c r="O1307" s="201" t="str">
        <f t="array" ref="O1307">IFERROR(IF(INDEX('Disaggregation Records'!$H$155:$H$385,MATCH(RIGHT(L1307,255),RIGHT('Disaggregation Records'!$D$155:$D$385,255),0))="","",INDEX('Disaggregation Records'!$H$155:$H$385,MATCH(RIGHT(L1307,255),RIGHT('Disaggregation Records'!$D$155:$D$385,255),0))),"")</f>
        <v/>
      </c>
      <c r="P1307" s="253"/>
      <c r="Q1307" s="253">
        <f t="shared" ref="Q1307" si="1496">Q1305+1</f>
        <v>2048</v>
      </c>
    </row>
    <row r="1308" spans="1:17" ht="20.149999999999999" customHeight="1" x14ac:dyDescent="0.35">
      <c r="B1308" s="614"/>
      <c r="C1308" s="616"/>
      <c r="D1308" s="618"/>
      <c r="E1308" s="618"/>
      <c r="F1308" s="307"/>
      <c r="G1308" s="620"/>
      <c r="H1308" s="622"/>
      <c r="I1308" s="624"/>
      <c r="J1308" s="626"/>
      <c r="K1308" s="253"/>
      <c r="L1308" s="201"/>
      <c r="M1308" s="253"/>
      <c r="N1308" s="201"/>
      <c r="O1308" s="201"/>
      <c r="P1308" s="253"/>
      <c r="Q1308" s="253"/>
    </row>
    <row r="1309" spans="1:17" ht="20.149999999999999" customHeight="1" x14ac:dyDescent="0.35">
      <c r="A1309" s="201" t="str">
        <f t="shared" ca="1" si="1451"/>
        <v>a1655000001juKoAAI</v>
      </c>
      <c r="B1309" s="613">
        <v>18</v>
      </c>
      <c r="C1309" s="615" t="str">
        <f>IFERROR(VLOOKUP(B1309,'Coverage Indicators - Section D'!$A$9:$AP$70,42,FALSE),"")</f>
        <v/>
      </c>
      <c r="D1309" s="617" t="str">
        <f>M1309</f>
        <v/>
      </c>
      <c r="E1309" s="617" t="str">
        <f>N1309</f>
        <v/>
      </c>
      <c r="F1309" s="396"/>
      <c r="G1309" s="619" t="str">
        <f ca="1">IF(OR(INDIRECT("'update Helper'!E"&amp;Q1309)="",F1309&lt;&gt;0,F1310&lt;&gt;0),IF(IFERROR((F1309/F1310),"")="","",(F1309/F1310)),INDIRECT("'update Helper'!E"&amp;Q1309)/100)</f>
        <v/>
      </c>
      <c r="H1309" s="621"/>
      <c r="I1309" s="623"/>
      <c r="J1309" s="625"/>
      <c r="K1309" s="201">
        <f>IF(AND(EXACT(C1309,C1307),C1307&lt;&gt;0),K1307+1,0)</f>
        <v>344</v>
      </c>
      <c r="L1309" s="201" t="str">
        <f t="shared" ref="L1309" si="1497">IF(C1309&lt;&gt;"",C1309&amp;"-"&amp;K1309,"")</f>
        <v/>
      </c>
      <c r="M1309" s="201" t="str">
        <f t="array" ref="M1309">IFERROR(IF(INDEX('Disaggregation Records'!$E$155:$E$385,MATCH(RIGHT(L1309,255),RIGHT('Disaggregation Records'!$D$155:$D$385,255),0))="","",INDEX('Disaggregation Records'!$E$155:$E$385,MATCH(RIGHT(L1309,255),RIGHT('Disaggregation Records'!$D$155:$D$385,255),0))),"")</f>
        <v/>
      </c>
      <c r="N1309" s="201" t="str">
        <f t="array" ref="N1309">IFERROR(IF(INDEX('Disaggregation Records'!$F$155:$F$385,MATCH(RIGHT(L1309,255),RIGHT('Disaggregation Records'!$D$155:$D$385,255),0))="","",INDEX('Disaggregation Records'!$F$155:$F$385,MATCH(RIGHT(L1309,255),RIGHT('Disaggregation Records'!$D$155:$D$385,255),0))),"")</f>
        <v/>
      </c>
      <c r="O1309" s="201" t="str">
        <f t="array" ref="O1309">IFERROR(IF(INDEX('Disaggregation Records'!$H$155:$H$385,MATCH(RIGHT(L1309,255),RIGHT('Disaggregation Records'!$D$155:$D$385,255),0))="","",INDEX('Disaggregation Records'!$H$155:$H$385,MATCH(RIGHT(L1309,255),RIGHT('Disaggregation Records'!$D$155:$D$385,255),0))),"")</f>
        <v/>
      </c>
      <c r="P1309" s="253"/>
      <c r="Q1309" s="253">
        <f t="shared" ref="Q1309" si="1498">Q1307+1</f>
        <v>2049</v>
      </c>
    </row>
    <row r="1310" spans="1:17" ht="20.149999999999999" customHeight="1" x14ac:dyDescent="0.35">
      <c r="A1310" s="201"/>
      <c r="B1310" s="614"/>
      <c r="C1310" s="616"/>
      <c r="D1310" s="618"/>
      <c r="E1310" s="618"/>
      <c r="F1310" s="307"/>
      <c r="G1310" s="620"/>
      <c r="H1310" s="622"/>
      <c r="I1310" s="624"/>
      <c r="J1310" s="626"/>
      <c r="K1310" s="253"/>
      <c r="L1310" s="201"/>
      <c r="M1310" s="253"/>
      <c r="N1310" s="201"/>
      <c r="O1310" s="201"/>
      <c r="P1310" s="253"/>
      <c r="Q1310" s="253"/>
    </row>
    <row r="1311" spans="1:17" ht="20.149999999999999" customHeight="1" x14ac:dyDescent="0.35">
      <c r="A1311" s="201" t="str">
        <f t="shared" ca="1" si="1454"/>
        <v>a1655000001juKpAAI</v>
      </c>
      <c r="B1311" s="613">
        <v>18</v>
      </c>
      <c r="C1311" s="615" t="str">
        <f>IFERROR(VLOOKUP(B1311,'Coverage Indicators - Section D'!$A$9:$AP$70,42,FALSE),"")</f>
        <v/>
      </c>
      <c r="D1311" s="617" t="str">
        <f>M1311</f>
        <v/>
      </c>
      <c r="E1311" s="617" t="str">
        <f>N1311</f>
        <v/>
      </c>
      <c r="F1311" s="396"/>
      <c r="G1311" s="619" t="str">
        <f ca="1">IF(OR(INDIRECT("'update Helper'!E"&amp;Q1311)="",F1311&lt;&gt;0,F1312&lt;&gt;0),IF(IFERROR((F1311/F1312),"")="","",(F1311/F1312)),INDIRECT("'update Helper'!E"&amp;Q1311)/100)</f>
        <v/>
      </c>
      <c r="H1311" s="621"/>
      <c r="I1311" s="623"/>
      <c r="J1311" s="625"/>
      <c r="K1311" s="201">
        <f>IF(AND(EXACT(C1311,C1309),C1309&lt;&gt;0),K1309+1,0)</f>
        <v>345</v>
      </c>
      <c r="L1311" s="201" t="str">
        <f t="shared" ref="L1311" si="1499">IF(C1311&lt;&gt;"",C1311&amp;"-"&amp;K1311,"")</f>
        <v/>
      </c>
      <c r="M1311" s="201" t="str">
        <f t="array" ref="M1311">IFERROR(IF(INDEX('Disaggregation Records'!$E$155:$E$385,MATCH(RIGHT(L1311,255),RIGHT('Disaggregation Records'!$D$155:$D$385,255),0))="","",INDEX('Disaggregation Records'!$E$155:$E$385,MATCH(RIGHT(L1311,255),RIGHT('Disaggregation Records'!$D$155:$D$385,255),0))),"")</f>
        <v/>
      </c>
      <c r="N1311" s="201" t="str">
        <f t="array" ref="N1311">IFERROR(IF(INDEX('Disaggregation Records'!$F$155:$F$385,MATCH(RIGHT(L1311,255),RIGHT('Disaggregation Records'!$D$155:$D$385,255),0))="","",INDEX('Disaggregation Records'!$F$155:$F$385,MATCH(RIGHT(L1311,255),RIGHT('Disaggregation Records'!$D$155:$D$385,255),0))),"")</f>
        <v/>
      </c>
      <c r="O1311" s="201" t="str">
        <f t="array" ref="O1311">IFERROR(IF(INDEX('Disaggregation Records'!$H$155:$H$385,MATCH(RIGHT(L1311,255),RIGHT('Disaggregation Records'!$D$155:$D$385,255),0))="","",INDEX('Disaggregation Records'!$H$155:$H$385,MATCH(RIGHT(L1311,255),RIGHT('Disaggregation Records'!$D$155:$D$385,255),0))),"")</f>
        <v/>
      </c>
      <c r="P1311" s="201"/>
      <c r="Q1311" s="253">
        <f t="shared" ref="Q1311" si="1500">Q1309+1</f>
        <v>2050</v>
      </c>
    </row>
    <row r="1312" spans="1:17" ht="20.149999999999999" customHeight="1" x14ac:dyDescent="0.35">
      <c r="B1312" s="614"/>
      <c r="C1312" s="616"/>
      <c r="D1312" s="618"/>
      <c r="E1312" s="618"/>
      <c r="F1312" s="307"/>
      <c r="G1312" s="620"/>
      <c r="H1312" s="622"/>
      <c r="I1312" s="624"/>
      <c r="J1312" s="626"/>
      <c r="K1312" s="201"/>
      <c r="L1312" s="201"/>
      <c r="M1312" s="201"/>
      <c r="N1312" s="201"/>
      <c r="O1312" s="201"/>
      <c r="P1312" s="201"/>
      <c r="Q1312" s="253"/>
    </row>
    <row r="1313" spans="1:17" ht="20.149999999999999" customHeight="1" x14ac:dyDescent="0.35">
      <c r="A1313" s="201" t="str">
        <f t="shared" ca="1" si="1451"/>
        <v>a1655000001juKqAAI</v>
      </c>
      <c r="B1313" s="613">
        <v>18</v>
      </c>
      <c r="C1313" s="615" t="str">
        <f>IFERROR(VLOOKUP(B1313,'Coverage Indicators - Section D'!$A$9:$AP$70,42,FALSE),"")</f>
        <v/>
      </c>
      <c r="D1313" s="617" t="str">
        <f>M1313</f>
        <v/>
      </c>
      <c r="E1313" s="617" t="str">
        <f>N1313</f>
        <v/>
      </c>
      <c r="F1313" s="396"/>
      <c r="G1313" s="619" t="str">
        <f ca="1">IF(OR(INDIRECT("'update Helper'!E"&amp;Q1313)="",F1313&lt;&gt;0,F1314&lt;&gt;0),IF(IFERROR((F1313/F1314),"")="","",(F1313/F1314)),INDIRECT("'update Helper'!E"&amp;Q1313)/100)</f>
        <v/>
      </c>
      <c r="H1313" s="621"/>
      <c r="I1313" s="623"/>
      <c r="J1313" s="625"/>
      <c r="K1313" s="201">
        <f>IF(AND(EXACT(C1313,C1311),C1311&lt;&gt;0),K1311+1,0)</f>
        <v>346</v>
      </c>
      <c r="L1313" s="201" t="str">
        <f t="shared" ref="L1313" si="1501">IF(C1313&lt;&gt;"",C1313&amp;"-"&amp;K1313,"")</f>
        <v/>
      </c>
      <c r="M1313" s="201" t="str">
        <f t="array" ref="M1313">IFERROR(IF(INDEX('Disaggregation Records'!$E$155:$E$385,MATCH(RIGHT(L1313,255),RIGHT('Disaggregation Records'!$D$155:$D$385,255),0))="","",INDEX('Disaggregation Records'!$E$155:$E$385,MATCH(RIGHT(L1313,255),RIGHT('Disaggregation Records'!$D$155:$D$385,255),0))),"")</f>
        <v/>
      </c>
      <c r="N1313" s="201" t="str">
        <f t="array" ref="N1313">IFERROR(IF(INDEX('Disaggregation Records'!$F$155:$F$385,MATCH(RIGHT(L1313,255),RIGHT('Disaggregation Records'!$D$155:$D$385,255),0))="","",INDEX('Disaggregation Records'!$F$155:$F$385,MATCH(RIGHT(L1313,255),RIGHT('Disaggregation Records'!$D$155:$D$385,255),0))),"")</f>
        <v/>
      </c>
      <c r="O1313" s="201" t="str">
        <f t="array" ref="O1313">IFERROR(IF(INDEX('Disaggregation Records'!$H$155:$H$385,MATCH(RIGHT(L1313,255),RIGHT('Disaggregation Records'!$D$155:$D$385,255),0))="","",INDEX('Disaggregation Records'!$H$155:$H$385,MATCH(RIGHT(L1313,255),RIGHT('Disaggregation Records'!$D$155:$D$385,255),0))),"")</f>
        <v/>
      </c>
      <c r="P1313" s="201"/>
      <c r="Q1313" s="253">
        <f t="shared" ref="Q1313" si="1502">Q1311+1</f>
        <v>2051</v>
      </c>
    </row>
    <row r="1314" spans="1:17" ht="20.149999999999999" customHeight="1" x14ac:dyDescent="0.35">
      <c r="A1314" s="201"/>
      <c r="B1314" s="614"/>
      <c r="C1314" s="616"/>
      <c r="D1314" s="618"/>
      <c r="E1314" s="618"/>
      <c r="F1314" s="307"/>
      <c r="G1314" s="620"/>
      <c r="H1314" s="622"/>
      <c r="I1314" s="624"/>
      <c r="J1314" s="626"/>
      <c r="K1314" s="201"/>
      <c r="L1314" s="201"/>
      <c r="M1314" s="201"/>
      <c r="N1314" s="201"/>
      <c r="O1314" s="201"/>
      <c r="P1314" s="201"/>
      <c r="Q1314" s="253"/>
    </row>
    <row r="1315" spans="1:17" ht="20.149999999999999" customHeight="1" x14ac:dyDescent="0.35">
      <c r="A1315" s="201" t="str">
        <f t="shared" ca="1" si="1454"/>
        <v>a1655000001juKrAAI</v>
      </c>
      <c r="B1315" s="613">
        <v>18</v>
      </c>
      <c r="C1315" s="615" t="str">
        <f>IFERROR(VLOOKUP(B1315,'Coverage Indicators - Section D'!$A$9:$AP$70,42,FALSE),"")</f>
        <v/>
      </c>
      <c r="D1315" s="617" t="str">
        <f>M1315</f>
        <v/>
      </c>
      <c r="E1315" s="617" t="str">
        <f>N1315</f>
        <v/>
      </c>
      <c r="F1315" s="396"/>
      <c r="G1315" s="619" t="str">
        <f ca="1">IF(OR(INDIRECT("'update Helper'!E"&amp;Q1315)="",F1315&lt;&gt;0,F1316&lt;&gt;0),IF(IFERROR((F1315/F1316),"")="","",(F1315/F1316)),INDIRECT("'update Helper'!E"&amp;Q1315)/100)</f>
        <v/>
      </c>
      <c r="H1315" s="621"/>
      <c r="I1315" s="623"/>
      <c r="J1315" s="625"/>
      <c r="K1315" s="201">
        <f>IF(AND(EXACT(C1315,C1313),C1313&lt;&gt;0),K1313+1,0)</f>
        <v>347</v>
      </c>
      <c r="L1315" s="201" t="str">
        <f t="shared" ref="L1315" si="1503">IF(C1315&lt;&gt;"",C1315&amp;"-"&amp;K1315,"")</f>
        <v/>
      </c>
      <c r="M1315" s="201" t="str">
        <f t="array" ref="M1315">IFERROR(IF(INDEX('Disaggregation Records'!$E$155:$E$385,MATCH(RIGHT(L1315,255),RIGHT('Disaggregation Records'!$D$155:$D$385,255),0))="","",INDEX('Disaggregation Records'!$E$155:$E$385,MATCH(RIGHT(L1315,255),RIGHT('Disaggregation Records'!$D$155:$D$385,255),0))),"")</f>
        <v/>
      </c>
      <c r="N1315" s="201" t="str">
        <f t="array" ref="N1315">IFERROR(IF(INDEX('Disaggregation Records'!$F$155:$F$385,MATCH(RIGHT(L1315,255),RIGHT('Disaggregation Records'!$D$155:$D$385,255),0))="","",INDEX('Disaggregation Records'!$F$155:$F$385,MATCH(RIGHT(L1315,255),RIGHT('Disaggregation Records'!$D$155:$D$385,255),0))),"")</f>
        <v/>
      </c>
      <c r="O1315" s="201" t="str">
        <f t="array" ref="O1315">IFERROR(IF(INDEX('Disaggregation Records'!$H$155:$H$385,MATCH(RIGHT(L1315,255),RIGHT('Disaggregation Records'!$D$155:$D$385,255),0))="","",INDEX('Disaggregation Records'!$H$155:$H$385,MATCH(RIGHT(L1315,255),RIGHT('Disaggregation Records'!$D$155:$D$385,255),0))),"")</f>
        <v/>
      </c>
      <c r="P1315" s="253"/>
      <c r="Q1315" s="253">
        <f t="shared" ref="Q1315" si="1504">Q1313+1</f>
        <v>2052</v>
      </c>
    </row>
    <row r="1316" spans="1:17" ht="20.149999999999999" customHeight="1" x14ac:dyDescent="0.35">
      <c r="B1316" s="614"/>
      <c r="C1316" s="616"/>
      <c r="D1316" s="618"/>
      <c r="E1316" s="618"/>
      <c r="F1316" s="307"/>
      <c r="G1316" s="620"/>
      <c r="H1316" s="622"/>
      <c r="I1316" s="624"/>
      <c r="J1316" s="626"/>
      <c r="K1316" s="253"/>
      <c r="L1316" s="201"/>
      <c r="M1316" s="253"/>
      <c r="N1316" s="201"/>
      <c r="O1316" s="201"/>
      <c r="P1316" s="253"/>
      <c r="Q1316" s="253"/>
    </row>
    <row r="1317" spans="1:17" ht="20.149999999999999" customHeight="1" x14ac:dyDescent="0.35">
      <c r="A1317" s="201" t="str">
        <f t="shared" ca="1" si="1451"/>
        <v>a1655000001juKsAAI</v>
      </c>
      <c r="B1317" s="613">
        <v>18</v>
      </c>
      <c r="C1317" s="615" t="str">
        <f>IFERROR(VLOOKUP(B1317,'Coverage Indicators - Section D'!$A$9:$AP$70,42,FALSE),"")</f>
        <v/>
      </c>
      <c r="D1317" s="617" t="str">
        <f>M1317</f>
        <v/>
      </c>
      <c r="E1317" s="617" t="str">
        <f>N1317</f>
        <v/>
      </c>
      <c r="F1317" s="396"/>
      <c r="G1317" s="619" t="str">
        <f ca="1">IF(OR(INDIRECT("'update Helper'!E"&amp;Q1317)="",F1317&lt;&gt;0,F1318&lt;&gt;0),IF(IFERROR((F1317/F1318),"")="","",(F1317/F1318)),INDIRECT("'update Helper'!E"&amp;Q1317)/100)</f>
        <v/>
      </c>
      <c r="H1317" s="621"/>
      <c r="I1317" s="623"/>
      <c r="J1317" s="625"/>
      <c r="K1317" s="201">
        <f>IF(AND(EXACT(C1317,C1315),C1315&lt;&gt;0),K1315+1,0)</f>
        <v>348</v>
      </c>
      <c r="L1317" s="201" t="str">
        <f t="shared" ref="L1317" si="1505">IF(C1317&lt;&gt;"",C1317&amp;"-"&amp;K1317,"")</f>
        <v/>
      </c>
      <c r="M1317" s="201" t="str">
        <f t="array" ref="M1317">IFERROR(IF(INDEX('Disaggregation Records'!$E$155:$E$385,MATCH(RIGHT(L1317,255),RIGHT('Disaggregation Records'!$D$155:$D$385,255),0))="","",INDEX('Disaggregation Records'!$E$155:$E$385,MATCH(RIGHT(L1317,255),RIGHT('Disaggregation Records'!$D$155:$D$385,255),0))),"")</f>
        <v/>
      </c>
      <c r="N1317" s="201" t="str">
        <f t="array" ref="N1317">IFERROR(IF(INDEX('Disaggregation Records'!$F$155:$F$385,MATCH(RIGHT(L1317,255),RIGHT('Disaggregation Records'!$D$155:$D$385,255),0))="","",INDEX('Disaggregation Records'!$F$155:$F$385,MATCH(RIGHT(L1317,255),RIGHT('Disaggregation Records'!$D$155:$D$385,255),0))),"")</f>
        <v/>
      </c>
      <c r="O1317" s="201" t="str">
        <f t="array" ref="O1317">IFERROR(IF(INDEX('Disaggregation Records'!$H$155:$H$385,MATCH(RIGHT(L1317,255),RIGHT('Disaggregation Records'!$D$155:$D$385,255),0))="","",INDEX('Disaggregation Records'!$H$155:$H$385,MATCH(RIGHT(L1317,255),RIGHT('Disaggregation Records'!$D$155:$D$385,255),0))),"")</f>
        <v/>
      </c>
      <c r="P1317" s="253"/>
      <c r="Q1317" s="253">
        <f t="shared" ref="Q1317" si="1506">Q1315+1</f>
        <v>2053</v>
      </c>
    </row>
    <row r="1318" spans="1:17" ht="20.149999999999999" customHeight="1" x14ac:dyDescent="0.35">
      <c r="A1318" s="201"/>
      <c r="B1318" s="614"/>
      <c r="C1318" s="616"/>
      <c r="D1318" s="618"/>
      <c r="E1318" s="618"/>
      <c r="F1318" s="307"/>
      <c r="G1318" s="620"/>
      <c r="H1318" s="622"/>
      <c r="I1318" s="624"/>
      <c r="J1318" s="626"/>
      <c r="K1318" s="253"/>
      <c r="L1318" s="201"/>
      <c r="M1318" s="253"/>
      <c r="N1318" s="201"/>
      <c r="O1318" s="201"/>
      <c r="P1318" s="253"/>
      <c r="Q1318" s="253"/>
    </row>
    <row r="1319" spans="1:17" ht="20.149999999999999" customHeight="1" x14ac:dyDescent="0.35">
      <c r="A1319" s="201" t="str">
        <f t="shared" ca="1" si="1454"/>
        <v>a1655000001juKtAAI</v>
      </c>
      <c r="B1319" s="613">
        <v>18</v>
      </c>
      <c r="C1319" s="615" t="str">
        <f>IFERROR(VLOOKUP(B1319,'Coverage Indicators - Section D'!$A$9:$AP$70,42,FALSE),"")</f>
        <v/>
      </c>
      <c r="D1319" s="617" t="str">
        <f>M1319</f>
        <v/>
      </c>
      <c r="E1319" s="617" t="str">
        <f>N1319</f>
        <v/>
      </c>
      <c r="F1319" s="396"/>
      <c r="G1319" s="619" t="str">
        <f ca="1">IF(OR(INDIRECT("'update Helper'!E"&amp;Q1319)="",F1319&lt;&gt;0,F1320&lt;&gt;0),IF(IFERROR((F1319/F1320),"")="","",(F1319/F1320)),INDIRECT("'update Helper'!E"&amp;Q1319)/100)</f>
        <v/>
      </c>
      <c r="H1319" s="621"/>
      <c r="I1319" s="623"/>
      <c r="J1319" s="625"/>
      <c r="K1319" s="201">
        <f>IF(AND(EXACT(C1319,C1317),C1317&lt;&gt;0),K1317+1,0)</f>
        <v>349</v>
      </c>
      <c r="L1319" s="201" t="str">
        <f t="shared" ref="L1319" si="1507">IF(C1319&lt;&gt;"",C1319&amp;"-"&amp;K1319,"")</f>
        <v/>
      </c>
      <c r="M1319" s="201" t="str">
        <f t="array" ref="M1319">IFERROR(IF(INDEX('Disaggregation Records'!$E$155:$E$385,MATCH(RIGHT(L1319,255),RIGHT('Disaggregation Records'!$D$155:$D$385,255),0))="","",INDEX('Disaggregation Records'!$E$155:$E$385,MATCH(RIGHT(L1319,255),RIGHT('Disaggregation Records'!$D$155:$D$385,255),0))),"")</f>
        <v/>
      </c>
      <c r="N1319" s="201" t="str">
        <f t="array" ref="N1319">IFERROR(IF(INDEX('Disaggregation Records'!$F$155:$F$385,MATCH(RIGHT(L1319,255),RIGHT('Disaggregation Records'!$D$155:$D$385,255),0))="","",INDEX('Disaggregation Records'!$F$155:$F$385,MATCH(RIGHT(L1319,255),RIGHT('Disaggregation Records'!$D$155:$D$385,255),0))),"")</f>
        <v/>
      </c>
      <c r="O1319" s="201" t="str">
        <f t="array" ref="O1319">IFERROR(IF(INDEX('Disaggregation Records'!$H$155:$H$385,MATCH(RIGHT(L1319,255),RIGHT('Disaggregation Records'!$D$155:$D$385,255),0))="","",INDEX('Disaggregation Records'!$H$155:$H$385,MATCH(RIGHT(L1319,255),RIGHT('Disaggregation Records'!$D$155:$D$385,255),0))),"")</f>
        <v/>
      </c>
      <c r="P1319" s="253"/>
      <c r="Q1319" s="253">
        <f t="shared" ref="Q1319" si="1508">Q1317+1</f>
        <v>2054</v>
      </c>
    </row>
    <row r="1320" spans="1:17" ht="20.149999999999999" customHeight="1" x14ac:dyDescent="0.35">
      <c r="B1320" s="614"/>
      <c r="C1320" s="616"/>
      <c r="D1320" s="618"/>
      <c r="E1320" s="618"/>
      <c r="F1320" s="307"/>
      <c r="G1320" s="620"/>
      <c r="H1320" s="622"/>
      <c r="I1320" s="624"/>
      <c r="J1320" s="626"/>
      <c r="K1320" s="253"/>
      <c r="L1320" s="201"/>
      <c r="M1320" s="253"/>
      <c r="N1320" s="201"/>
      <c r="O1320" s="201"/>
      <c r="P1320" s="253"/>
      <c r="Q1320" s="253"/>
    </row>
    <row r="1321" spans="1:17" ht="20.149999999999999" customHeight="1" x14ac:dyDescent="0.35">
      <c r="A1321" s="201" t="str">
        <f t="shared" ca="1" si="1451"/>
        <v>a1655000001juKuAAI</v>
      </c>
      <c r="B1321" s="613">
        <v>18</v>
      </c>
      <c r="C1321" s="615" t="str">
        <f>IFERROR(VLOOKUP(B1321,'Coverage Indicators - Section D'!$A$9:$AP$70,42,FALSE),"")</f>
        <v/>
      </c>
      <c r="D1321" s="617" t="str">
        <f>M1321</f>
        <v/>
      </c>
      <c r="E1321" s="617" t="str">
        <f>N1321</f>
        <v/>
      </c>
      <c r="F1321" s="396"/>
      <c r="G1321" s="619" t="str">
        <f ca="1">IF(OR(INDIRECT("'update Helper'!E"&amp;Q1321)="",F1321&lt;&gt;0,F1322&lt;&gt;0),IF(IFERROR((F1321/F1322),"")="","",(F1321/F1322)),INDIRECT("'update Helper'!E"&amp;Q1321)/100)</f>
        <v/>
      </c>
      <c r="H1321" s="621"/>
      <c r="I1321" s="623"/>
      <c r="J1321" s="625"/>
      <c r="K1321" s="201">
        <f>IF(AND(EXACT(C1321,C1319),C1319&lt;&gt;0),K1319+1,0)</f>
        <v>350</v>
      </c>
      <c r="L1321" s="201" t="str">
        <f t="shared" ref="L1321" si="1509">IF(C1321&lt;&gt;"",C1321&amp;"-"&amp;K1321,"")</f>
        <v/>
      </c>
      <c r="M1321" s="201" t="str">
        <f t="array" ref="M1321">IFERROR(IF(INDEX('Disaggregation Records'!$E$155:$E$385,MATCH(RIGHT(L1321,255),RIGHT('Disaggregation Records'!$D$155:$D$385,255),0))="","",INDEX('Disaggregation Records'!$E$155:$E$385,MATCH(RIGHT(L1321,255),RIGHT('Disaggregation Records'!$D$155:$D$385,255),0))),"")</f>
        <v/>
      </c>
      <c r="N1321" s="201" t="str">
        <f t="array" ref="N1321">IFERROR(IF(INDEX('Disaggregation Records'!$F$155:$F$385,MATCH(RIGHT(L1321,255),RIGHT('Disaggregation Records'!$D$155:$D$385,255),0))="","",INDEX('Disaggregation Records'!$F$155:$F$385,MATCH(RIGHT(L1321,255),RIGHT('Disaggregation Records'!$D$155:$D$385,255),0))),"")</f>
        <v/>
      </c>
      <c r="O1321" s="201" t="str">
        <f t="array" ref="O1321">IFERROR(IF(INDEX('Disaggregation Records'!$H$155:$H$385,MATCH(RIGHT(L1321,255),RIGHT('Disaggregation Records'!$D$155:$D$385,255),0))="","",INDEX('Disaggregation Records'!$H$155:$H$385,MATCH(RIGHT(L1321,255),RIGHT('Disaggregation Records'!$D$155:$D$385,255),0))),"")</f>
        <v/>
      </c>
      <c r="P1321" s="201"/>
      <c r="Q1321" s="253">
        <f t="shared" ref="Q1321" si="1510">Q1319+1</f>
        <v>2055</v>
      </c>
    </row>
    <row r="1322" spans="1:17" ht="20.149999999999999" customHeight="1" x14ac:dyDescent="0.35">
      <c r="A1322" s="201"/>
      <c r="B1322" s="614"/>
      <c r="C1322" s="616"/>
      <c r="D1322" s="618"/>
      <c r="E1322" s="618"/>
      <c r="F1322" s="307"/>
      <c r="G1322" s="620"/>
      <c r="H1322" s="622"/>
      <c r="I1322" s="624"/>
      <c r="J1322" s="626"/>
      <c r="K1322" s="201"/>
      <c r="L1322" s="201"/>
      <c r="M1322" s="201"/>
      <c r="N1322" s="201"/>
      <c r="O1322" s="201"/>
      <c r="P1322" s="201"/>
      <c r="Q1322" s="253"/>
    </row>
    <row r="1323" spans="1:17" ht="20.149999999999999" customHeight="1" x14ac:dyDescent="0.35">
      <c r="A1323" s="201" t="str">
        <f t="shared" ca="1" si="1454"/>
        <v>a1655000001juKvAAI</v>
      </c>
      <c r="B1323" s="613">
        <v>18</v>
      </c>
      <c r="C1323" s="615" t="str">
        <f>IFERROR(VLOOKUP(B1323,'Coverage Indicators - Section D'!$A$9:$AP$70,42,FALSE),"")</f>
        <v/>
      </c>
      <c r="D1323" s="617" t="str">
        <f>M1323</f>
        <v/>
      </c>
      <c r="E1323" s="617" t="str">
        <f>N1323</f>
        <v/>
      </c>
      <c r="F1323" s="396"/>
      <c r="G1323" s="619" t="str">
        <f ca="1">IF(OR(INDIRECT("'update Helper'!E"&amp;Q1323)="",F1323&lt;&gt;0,F1324&lt;&gt;0),IF(IFERROR((F1323/F1324),"")="","",(F1323/F1324)),INDIRECT("'update Helper'!E"&amp;Q1323)/100)</f>
        <v/>
      </c>
      <c r="H1323" s="621"/>
      <c r="I1323" s="623"/>
      <c r="J1323" s="625"/>
      <c r="K1323" s="201">
        <f>IF(AND(EXACT(C1323,C1321),C1321&lt;&gt;0),K1321+1,0)</f>
        <v>351</v>
      </c>
      <c r="L1323" s="201" t="str">
        <f t="shared" ref="L1323" si="1511">IF(C1323&lt;&gt;"",C1323&amp;"-"&amp;K1323,"")</f>
        <v/>
      </c>
      <c r="M1323" s="201" t="str">
        <f t="array" ref="M1323">IFERROR(IF(INDEX('Disaggregation Records'!$E$155:$E$385,MATCH(RIGHT(L1323,255),RIGHT('Disaggregation Records'!$D$155:$D$385,255),0))="","",INDEX('Disaggregation Records'!$E$155:$E$385,MATCH(RIGHT(L1323,255),RIGHT('Disaggregation Records'!$D$155:$D$385,255),0))),"")</f>
        <v/>
      </c>
      <c r="N1323" s="201" t="str">
        <f t="array" ref="N1323">IFERROR(IF(INDEX('Disaggregation Records'!$F$155:$F$385,MATCH(RIGHT(L1323,255),RIGHT('Disaggregation Records'!$D$155:$D$385,255),0))="","",INDEX('Disaggregation Records'!$F$155:$F$385,MATCH(RIGHT(L1323,255),RIGHT('Disaggregation Records'!$D$155:$D$385,255),0))),"")</f>
        <v/>
      </c>
      <c r="O1323" s="201" t="str">
        <f t="array" ref="O1323">IFERROR(IF(INDEX('Disaggregation Records'!$H$155:$H$385,MATCH(RIGHT(L1323,255),RIGHT('Disaggregation Records'!$D$155:$D$385,255),0))="","",INDEX('Disaggregation Records'!$H$155:$H$385,MATCH(RIGHT(L1323,255),RIGHT('Disaggregation Records'!$D$155:$D$385,255),0))),"")</f>
        <v/>
      </c>
      <c r="P1323" s="201"/>
      <c r="Q1323" s="253">
        <f t="shared" ref="Q1323" si="1512">Q1321+1</f>
        <v>2056</v>
      </c>
    </row>
    <row r="1324" spans="1:17" ht="20.149999999999999" customHeight="1" x14ac:dyDescent="0.35">
      <c r="B1324" s="614"/>
      <c r="C1324" s="616"/>
      <c r="D1324" s="618"/>
      <c r="E1324" s="618"/>
      <c r="F1324" s="307"/>
      <c r="G1324" s="620"/>
      <c r="H1324" s="622"/>
      <c r="I1324" s="624"/>
      <c r="J1324" s="626"/>
      <c r="K1324" s="201"/>
      <c r="L1324" s="201"/>
      <c r="M1324" s="201"/>
      <c r="N1324" s="201"/>
      <c r="O1324" s="201"/>
      <c r="P1324" s="201"/>
      <c r="Q1324" s="253"/>
    </row>
    <row r="1325" spans="1:17" ht="20.149999999999999" customHeight="1" x14ac:dyDescent="0.35">
      <c r="A1325" s="201" t="str">
        <f t="shared" ca="1" si="1451"/>
        <v>a1655000001juKwAAI</v>
      </c>
      <c r="B1325" s="613">
        <v>18</v>
      </c>
      <c r="C1325" s="615" t="str">
        <f>IFERROR(VLOOKUP(B1325,'Coverage Indicators - Section D'!$A$9:$AP$70,42,FALSE),"")</f>
        <v/>
      </c>
      <c r="D1325" s="617" t="str">
        <f>M1325</f>
        <v/>
      </c>
      <c r="E1325" s="617" t="str">
        <f>N1325</f>
        <v/>
      </c>
      <c r="F1325" s="396"/>
      <c r="G1325" s="619" t="str">
        <f ca="1">IF(OR(INDIRECT("'update Helper'!E"&amp;Q1325)="",F1325&lt;&gt;0,F1326&lt;&gt;0),IF(IFERROR((F1325/F1326),"")="","",(F1325/F1326)),INDIRECT("'update Helper'!E"&amp;Q1325)/100)</f>
        <v/>
      </c>
      <c r="H1325" s="621"/>
      <c r="I1325" s="623"/>
      <c r="J1325" s="625"/>
      <c r="K1325" s="201">
        <f>IF(AND(EXACT(C1325,C1323),C1323&lt;&gt;0),K1323+1,0)</f>
        <v>352</v>
      </c>
      <c r="L1325" s="201" t="str">
        <f t="shared" ref="L1325" si="1513">IF(C1325&lt;&gt;"",C1325&amp;"-"&amp;K1325,"")</f>
        <v/>
      </c>
      <c r="M1325" s="201" t="str">
        <f t="array" ref="M1325">IFERROR(IF(INDEX('Disaggregation Records'!$E$155:$E$385,MATCH(RIGHT(L1325,255),RIGHT('Disaggregation Records'!$D$155:$D$385,255),0))="","",INDEX('Disaggregation Records'!$E$155:$E$385,MATCH(RIGHT(L1325,255),RIGHT('Disaggregation Records'!$D$155:$D$385,255),0))),"")</f>
        <v/>
      </c>
      <c r="N1325" s="201" t="str">
        <f t="array" ref="N1325">IFERROR(IF(INDEX('Disaggregation Records'!$F$155:$F$385,MATCH(RIGHT(L1325,255),RIGHT('Disaggregation Records'!$D$155:$D$385,255),0))="","",INDEX('Disaggregation Records'!$F$155:$F$385,MATCH(RIGHT(L1325,255),RIGHT('Disaggregation Records'!$D$155:$D$385,255),0))),"")</f>
        <v/>
      </c>
      <c r="O1325" s="201" t="str">
        <f t="array" ref="O1325">IFERROR(IF(INDEX('Disaggregation Records'!$H$155:$H$385,MATCH(RIGHT(L1325,255),RIGHT('Disaggregation Records'!$D$155:$D$385,255),0))="","",INDEX('Disaggregation Records'!$H$155:$H$385,MATCH(RIGHT(L1325,255),RIGHT('Disaggregation Records'!$D$155:$D$385,255),0))),"")</f>
        <v/>
      </c>
      <c r="P1325" s="253"/>
      <c r="Q1325" s="253">
        <f t="shared" ref="Q1325" si="1514">Q1323+1</f>
        <v>2057</v>
      </c>
    </row>
    <row r="1326" spans="1:17" ht="20.149999999999999" customHeight="1" x14ac:dyDescent="0.35">
      <c r="A1326" s="201"/>
      <c r="B1326" s="614"/>
      <c r="C1326" s="616"/>
      <c r="D1326" s="618"/>
      <c r="E1326" s="618"/>
      <c r="F1326" s="307"/>
      <c r="G1326" s="620"/>
      <c r="H1326" s="622"/>
      <c r="I1326" s="624"/>
      <c r="J1326" s="626"/>
      <c r="K1326" s="253"/>
      <c r="L1326" s="201"/>
      <c r="M1326" s="253"/>
      <c r="N1326" s="201"/>
      <c r="O1326" s="201"/>
      <c r="P1326" s="253"/>
      <c r="Q1326" s="253"/>
    </row>
    <row r="1327" spans="1:17" ht="20.149999999999999" customHeight="1" x14ac:dyDescent="0.35">
      <c r="A1327" s="201" t="str">
        <f t="shared" ca="1" si="1454"/>
        <v>a1655000001juKxAAI</v>
      </c>
      <c r="B1327" s="613">
        <v>18</v>
      </c>
      <c r="C1327" s="615" t="str">
        <f>IFERROR(VLOOKUP(B1327,'Coverage Indicators - Section D'!$A$9:$AP$70,42,FALSE),"")</f>
        <v/>
      </c>
      <c r="D1327" s="617" t="str">
        <f>M1327</f>
        <v/>
      </c>
      <c r="E1327" s="617" t="str">
        <f>N1327</f>
        <v/>
      </c>
      <c r="F1327" s="396"/>
      <c r="G1327" s="619" t="str">
        <f ca="1">IF(OR(INDIRECT("'update Helper'!E"&amp;Q1327)="",F1327&lt;&gt;0,F1328&lt;&gt;0),IF(IFERROR((F1327/F1328),"")="","",(F1327/F1328)),INDIRECT("'update Helper'!E"&amp;Q1327)/100)</f>
        <v/>
      </c>
      <c r="H1327" s="621"/>
      <c r="I1327" s="623"/>
      <c r="J1327" s="625"/>
      <c r="K1327" s="201">
        <f>IF(AND(EXACT(C1327,C1325),C1325&lt;&gt;0),K1325+1,0)</f>
        <v>353</v>
      </c>
      <c r="L1327" s="201" t="str">
        <f t="shared" ref="L1327" si="1515">IF(C1327&lt;&gt;"",C1327&amp;"-"&amp;K1327,"")</f>
        <v/>
      </c>
      <c r="M1327" s="201" t="str">
        <f t="array" ref="M1327">IFERROR(IF(INDEX('Disaggregation Records'!$E$155:$E$385,MATCH(RIGHT(L1327,255),RIGHT('Disaggregation Records'!$D$155:$D$385,255),0))="","",INDEX('Disaggregation Records'!$E$155:$E$385,MATCH(RIGHT(L1327,255),RIGHT('Disaggregation Records'!$D$155:$D$385,255),0))),"")</f>
        <v/>
      </c>
      <c r="N1327" s="201" t="str">
        <f t="array" ref="N1327">IFERROR(IF(INDEX('Disaggregation Records'!$F$155:$F$385,MATCH(RIGHT(L1327,255),RIGHT('Disaggregation Records'!$D$155:$D$385,255),0))="","",INDEX('Disaggregation Records'!$F$155:$F$385,MATCH(RIGHT(L1327,255),RIGHT('Disaggregation Records'!$D$155:$D$385,255),0))),"")</f>
        <v/>
      </c>
      <c r="O1327" s="201" t="str">
        <f t="array" ref="O1327">IFERROR(IF(INDEX('Disaggregation Records'!$H$155:$H$385,MATCH(RIGHT(L1327,255),RIGHT('Disaggregation Records'!$D$155:$D$385,255),0))="","",INDEX('Disaggregation Records'!$H$155:$H$385,MATCH(RIGHT(L1327,255),RIGHT('Disaggregation Records'!$D$155:$D$385,255),0))),"")</f>
        <v/>
      </c>
      <c r="P1327" s="253"/>
      <c r="Q1327" s="253">
        <f t="shared" ref="Q1327" si="1516">Q1325+1</f>
        <v>2058</v>
      </c>
    </row>
    <row r="1328" spans="1:17" ht="20.149999999999999" customHeight="1" x14ac:dyDescent="0.35">
      <c r="B1328" s="614"/>
      <c r="C1328" s="616"/>
      <c r="D1328" s="618"/>
      <c r="E1328" s="618"/>
      <c r="F1328" s="307"/>
      <c r="G1328" s="620"/>
      <c r="H1328" s="622"/>
      <c r="I1328" s="624"/>
      <c r="J1328" s="626"/>
      <c r="K1328" s="253"/>
      <c r="L1328" s="201"/>
      <c r="M1328" s="253"/>
      <c r="N1328" s="201"/>
      <c r="O1328" s="201"/>
      <c r="P1328" s="253"/>
      <c r="Q1328" s="253"/>
    </row>
    <row r="1329" spans="1:17" ht="20.149999999999999" customHeight="1" x14ac:dyDescent="0.35">
      <c r="A1329" s="201" t="str">
        <f t="shared" ref="A1329:A1389" ca="1" si="1517">INDIRECT("'update Helper'!C"&amp;Q1329)</f>
        <v>a1655000001juKyAAI</v>
      </c>
      <c r="B1329" s="613">
        <v>18</v>
      </c>
      <c r="C1329" s="615" t="str">
        <f>IFERROR(VLOOKUP(B1329,'Coverage Indicators - Section D'!$A$9:$AP$70,42,FALSE),"")</f>
        <v/>
      </c>
      <c r="D1329" s="617" t="str">
        <f>M1329</f>
        <v/>
      </c>
      <c r="E1329" s="617" t="str">
        <f>N1329</f>
        <v/>
      </c>
      <c r="F1329" s="396"/>
      <c r="G1329" s="619" t="str">
        <f ca="1">IF(OR(INDIRECT("'update Helper'!E"&amp;Q1329)="",F1329&lt;&gt;0,F1330&lt;&gt;0),IF(IFERROR((F1329/F1330),"")="","",(F1329/F1330)),INDIRECT("'update Helper'!E"&amp;Q1329)/100)</f>
        <v/>
      </c>
      <c r="H1329" s="621"/>
      <c r="I1329" s="623"/>
      <c r="J1329" s="625"/>
      <c r="K1329" s="201">
        <f>IF(AND(EXACT(C1329,C1327),C1327&lt;&gt;0),K1327+1,0)</f>
        <v>354</v>
      </c>
      <c r="L1329" s="201" t="str">
        <f t="shared" ref="L1329" si="1518">IF(C1329&lt;&gt;"",C1329&amp;"-"&amp;K1329,"")</f>
        <v/>
      </c>
      <c r="M1329" s="201" t="str">
        <f t="array" ref="M1329">IFERROR(IF(INDEX('Disaggregation Records'!$E$155:$E$385,MATCH(RIGHT(L1329,255),RIGHT('Disaggregation Records'!$D$155:$D$385,255),0))="","",INDEX('Disaggregation Records'!$E$155:$E$385,MATCH(RIGHT(L1329,255),RIGHT('Disaggregation Records'!$D$155:$D$385,255),0))),"")</f>
        <v/>
      </c>
      <c r="N1329" s="201" t="str">
        <f t="array" ref="N1329">IFERROR(IF(INDEX('Disaggregation Records'!$F$155:$F$385,MATCH(RIGHT(L1329,255),RIGHT('Disaggregation Records'!$D$155:$D$385,255),0))="","",INDEX('Disaggregation Records'!$F$155:$F$385,MATCH(RIGHT(L1329,255),RIGHT('Disaggregation Records'!$D$155:$D$385,255),0))),"")</f>
        <v/>
      </c>
      <c r="O1329" s="201" t="str">
        <f t="array" ref="O1329">IFERROR(IF(INDEX('Disaggregation Records'!$H$155:$H$385,MATCH(RIGHT(L1329,255),RIGHT('Disaggregation Records'!$D$155:$D$385,255),0))="","",INDEX('Disaggregation Records'!$H$155:$H$385,MATCH(RIGHT(L1329,255),RIGHT('Disaggregation Records'!$D$155:$D$385,255),0))),"")</f>
        <v/>
      </c>
      <c r="P1329" s="253"/>
      <c r="Q1329" s="253">
        <f t="shared" ref="Q1329" si="1519">Q1327+1</f>
        <v>2059</v>
      </c>
    </row>
    <row r="1330" spans="1:17" ht="20.149999999999999" customHeight="1" x14ac:dyDescent="0.35">
      <c r="A1330" s="201"/>
      <c r="B1330" s="614"/>
      <c r="C1330" s="616"/>
      <c r="D1330" s="618"/>
      <c r="E1330" s="618"/>
      <c r="F1330" s="307"/>
      <c r="G1330" s="620"/>
      <c r="H1330" s="622"/>
      <c r="I1330" s="624"/>
      <c r="J1330" s="626"/>
      <c r="K1330" s="253"/>
      <c r="L1330" s="201"/>
      <c r="M1330" s="253"/>
      <c r="N1330" s="201"/>
      <c r="O1330" s="201"/>
      <c r="P1330" s="253"/>
      <c r="Q1330" s="253"/>
    </row>
    <row r="1331" spans="1:17" ht="20.149999999999999" customHeight="1" x14ac:dyDescent="0.35">
      <c r="A1331" s="201" t="str">
        <f t="shared" ref="A1331:A1391" ca="1" si="1520">INDIRECT("'update Helper'!C"&amp;Q1331)</f>
        <v>a1655000001juKzAAI</v>
      </c>
      <c r="B1331" s="613">
        <v>18</v>
      </c>
      <c r="C1331" s="615" t="str">
        <f>IFERROR(VLOOKUP(B1331,'Coverage Indicators - Section D'!$A$9:$AP$70,42,FALSE),"")</f>
        <v/>
      </c>
      <c r="D1331" s="617" t="str">
        <f>M1331</f>
        <v/>
      </c>
      <c r="E1331" s="617" t="str">
        <f>N1331</f>
        <v/>
      </c>
      <c r="F1331" s="396"/>
      <c r="G1331" s="619" t="str">
        <f ca="1">IF(OR(INDIRECT("'update Helper'!E"&amp;Q1331)="",F1331&lt;&gt;0,F1332&lt;&gt;0),IF(IFERROR((F1331/F1332),"")="","",(F1331/F1332)),INDIRECT("'update Helper'!E"&amp;Q1331)/100)</f>
        <v/>
      </c>
      <c r="H1331" s="621"/>
      <c r="I1331" s="623"/>
      <c r="J1331" s="625"/>
      <c r="K1331" s="201">
        <f>IF(AND(EXACT(C1331,C1329),C1329&lt;&gt;0),K1329+1,0)</f>
        <v>355</v>
      </c>
      <c r="L1331" s="201" t="str">
        <f t="shared" ref="L1331" si="1521">IF(C1331&lt;&gt;"",C1331&amp;"-"&amp;K1331,"")</f>
        <v/>
      </c>
      <c r="M1331" s="201" t="str">
        <f t="array" ref="M1331">IFERROR(IF(INDEX('Disaggregation Records'!$E$155:$E$385,MATCH(RIGHT(L1331,255),RIGHT('Disaggregation Records'!$D$155:$D$385,255),0))="","",INDEX('Disaggregation Records'!$E$155:$E$385,MATCH(RIGHT(L1331,255),RIGHT('Disaggregation Records'!$D$155:$D$385,255),0))),"")</f>
        <v/>
      </c>
      <c r="N1331" s="201" t="str">
        <f t="array" ref="N1331">IFERROR(IF(INDEX('Disaggregation Records'!$F$155:$F$385,MATCH(RIGHT(L1331,255),RIGHT('Disaggregation Records'!$D$155:$D$385,255),0))="","",INDEX('Disaggregation Records'!$F$155:$F$385,MATCH(RIGHT(L1331,255),RIGHT('Disaggregation Records'!$D$155:$D$385,255),0))),"")</f>
        <v/>
      </c>
      <c r="O1331" s="201" t="str">
        <f t="array" ref="O1331">IFERROR(IF(INDEX('Disaggregation Records'!$H$155:$H$385,MATCH(RIGHT(L1331,255),RIGHT('Disaggregation Records'!$D$155:$D$385,255),0))="","",INDEX('Disaggregation Records'!$H$155:$H$385,MATCH(RIGHT(L1331,255),RIGHT('Disaggregation Records'!$D$155:$D$385,255),0))),"")</f>
        <v/>
      </c>
      <c r="P1331" s="201"/>
      <c r="Q1331" s="253">
        <f t="shared" ref="Q1331" si="1522">Q1329+1</f>
        <v>2060</v>
      </c>
    </row>
    <row r="1332" spans="1:17" ht="20.149999999999999" customHeight="1" x14ac:dyDescent="0.35">
      <c r="B1332" s="614"/>
      <c r="C1332" s="616"/>
      <c r="D1332" s="618"/>
      <c r="E1332" s="618"/>
      <c r="F1332" s="307"/>
      <c r="G1332" s="620"/>
      <c r="H1332" s="622"/>
      <c r="I1332" s="624"/>
      <c r="J1332" s="626"/>
      <c r="K1332" s="201"/>
      <c r="L1332" s="201"/>
      <c r="M1332" s="201"/>
      <c r="N1332" s="201"/>
      <c r="O1332" s="201"/>
      <c r="P1332" s="201"/>
      <c r="Q1332" s="253"/>
    </row>
    <row r="1333" spans="1:17" ht="20.149999999999999" customHeight="1" x14ac:dyDescent="0.35">
      <c r="A1333" s="201" t="str">
        <f t="shared" ca="1" si="1517"/>
        <v>a1655000001juL0AAI</v>
      </c>
      <c r="B1333" s="613">
        <v>18</v>
      </c>
      <c r="C1333" s="615" t="str">
        <f>IFERROR(VLOOKUP(B1333,'Coverage Indicators - Section D'!$A$9:$AP$70,42,FALSE),"")</f>
        <v/>
      </c>
      <c r="D1333" s="617" t="str">
        <f>M1333</f>
        <v/>
      </c>
      <c r="E1333" s="617" t="str">
        <f>N1333</f>
        <v/>
      </c>
      <c r="F1333" s="396"/>
      <c r="G1333" s="619" t="str">
        <f ca="1">IF(OR(INDIRECT("'update Helper'!E"&amp;Q1333)="",F1333&lt;&gt;0,F1334&lt;&gt;0),IF(IFERROR((F1333/F1334),"")="","",(F1333/F1334)),INDIRECT("'update Helper'!E"&amp;Q1333)/100)</f>
        <v/>
      </c>
      <c r="H1333" s="621"/>
      <c r="I1333" s="623"/>
      <c r="J1333" s="625"/>
      <c r="K1333" s="201">
        <f>IF(AND(EXACT(C1333,C1331),C1331&lt;&gt;0),K1331+1,0)</f>
        <v>356</v>
      </c>
      <c r="L1333" s="201" t="str">
        <f t="shared" ref="L1333" si="1523">IF(C1333&lt;&gt;"",C1333&amp;"-"&amp;K1333,"")</f>
        <v/>
      </c>
      <c r="M1333" s="201" t="str">
        <f t="array" ref="M1333">IFERROR(IF(INDEX('Disaggregation Records'!$E$155:$E$385,MATCH(RIGHT(L1333,255),RIGHT('Disaggregation Records'!$D$155:$D$385,255),0))="","",INDEX('Disaggregation Records'!$E$155:$E$385,MATCH(RIGHT(L1333,255),RIGHT('Disaggregation Records'!$D$155:$D$385,255),0))),"")</f>
        <v/>
      </c>
      <c r="N1333" s="201" t="str">
        <f t="array" ref="N1333">IFERROR(IF(INDEX('Disaggregation Records'!$F$155:$F$385,MATCH(RIGHT(L1333,255),RIGHT('Disaggregation Records'!$D$155:$D$385,255),0))="","",INDEX('Disaggregation Records'!$F$155:$F$385,MATCH(RIGHT(L1333,255),RIGHT('Disaggregation Records'!$D$155:$D$385,255),0))),"")</f>
        <v/>
      </c>
      <c r="O1333" s="201" t="str">
        <f t="array" ref="O1333">IFERROR(IF(INDEX('Disaggregation Records'!$H$155:$H$385,MATCH(RIGHT(L1333,255),RIGHT('Disaggregation Records'!$D$155:$D$385,255),0))="","",INDEX('Disaggregation Records'!$H$155:$H$385,MATCH(RIGHT(L1333,255),RIGHT('Disaggregation Records'!$D$155:$D$385,255),0))),"")</f>
        <v/>
      </c>
      <c r="P1333" s="201"/>
      <c r="Q1333" s="253">
        <f t="shared" ref="Q1333" si="1524">Q1331+1</f>
        <v>2061</v>
      </c>
    </row>
    <row r="1334" spans="1:17" ht="20.149999999999999" customHeight="1" x14ac:dyDescent="0.35">
      <c r="A1334" s="201"/>
      <c r="B1334" s="614"/>
      <c r="C1334" s="616"/>
      <c r="D1334" s="618"/>
      <c r="E1334" s="618"/>
      <c r="F1334" s="307"/>
      <c r="G1334" s="620"/>
      <c r="H1334" s="622"/>
      <c r="I1334" s="624"/>
      <c r="J1334" s="626"/>
      <c r="K1334" s="201"/>
      <c r="L1334" s="201"/>
      <c r="M1334" s="201"/>
      <c r="N1334" s="201"/>
      <c r="O1334" s="201"/>
      <c r="P1334" s="201"/>
      <c r="Q1334" s="253"/>
    </row>
    <row r="1335" spans="1:17" ht="20.149999999999999" customHeight="1" x14ac:dyDescent="0.35">
      <c r="A1335" s="201" t="str">
        <f t="shared" ca="1" si="1520"/>
        <v>a1655000001juL1AAI</v>
      </c>
      <c r="B1335" s="613">
        <v>18</v>
      </c>
      <c r="C1335" s="615" t="str">
        <f>IFERROR(VLOOKUP(B1335,'Coverage Indicators - Section D'!$A$9:$AP$70,42,FALSE),"")</f>
        <v/>
      </c>
      <c r="D1335" s="617" t="str">
        <f>M1335</f>
        <v/>
      </c>
      <c r="E1335" s="617" t="str">
        <f>N1335</f>
        <v/>
      </c>
      <c r="F1335" s="396"/>
      <c r="G1335" s="619" t="str">
        <f ca="1">IF(OR(INDIRECT("'update Helper'!E"&amp;Q1335)="",F1335&lt;&gt;0,F1336&lt;&gt;0),IF(IFERROR((F1335/F1336),"")="","",(F1335/F1336)),INDIRECT("'update Helper'!E"&amp;Q1335)/100)</f>
        <v/>
      </c>
      <c r="H1335" s="621"/>
      <c r="I1335" s="623"/>
      <c r="J1335" s="625"/>
      <c r="K1335" s="201">
        <f>IF(AND(EXACT(C1335,C1333),C1333&lt;&gt;0),K1333+1,0)</f>
        <v>357</v>
      </c>
      <c r="L1335" s="201" t="str">
        <f t="shared" ref="L1335" si="1525">IF(C1335&lt;&gt;"",C1335&amp;"-"&amp;K1335,"")</f>
        <v/>
      </c>
      <c r="M1335" s="201" t="str">
        <f t="array" ref="M1335">IFERROR(IF(INDEX('Disaggregation Records'!$E$155:$E$385,MATCH(RIGHT(L1335,255),RIGHT('Disaggregation Records'!$D$155:$D$385,255),0))="","",INDEX('Disaggregation Records'!$E$155:$E$385,MATCH(RIGHT(L1335,255),RIGHT('Disaggregation Records'!$D$155:$D$385,255),0))),"")</f>
        <v/>
      </c>
      <c r="N1335" s="201" t="str">
        <f t="array" ref="N1335">IFERROR(IF(INDEX('Disaggregation Records'!$F$155:$F$385,MATCH(RIGHT(L1335,255),RIGHT('Disaggregation Records'!$D$155:$D$385,255),0))="","",INDEX('Disaggregation Records'!$F$155:$F$385,MATCH(RIGHT(L1335,255),RIGHT('Disaggregation Records'!$D$155:$D$385,255),0))),"")</f>
        <v/>
      </c>
      <c r="O1335" s="201" t="str">
        <f t="array" ref="O1335">IFERROR(IF(INDEX('Disaggregation Records'!$H$155:$H$385,MATCH(RIGHT(L1335,255),RIGHT('Disaggregation Records'!$D$155:$D$385,255),0))="","",INDEX('Disaggregation Records'!$H$155:$H$385,MATCH(RIGHT(L1335,255),RIGHT('Disaggregation Records'!$D$155:$D$385,255),0))),"")</f>
        <v/>
      </c>
      <c r="P1335" s="253"/>
      <c r="Q1335" s="253">
        <f t="shared" ref="Q1335" si="1526">Q1333+1</f>
        <v>2062</v>
      </c>
    </row>
    <row r="1336" spans="1:17" ht="20.149999999999999" customHeight="1" x14ac:dyDescent="0.35">
      <c r="B1336" s="614"/>
      <c r="C1336" s="616"/>
      <c r="D1336" s="618"/>
      <c r="E1336" s="618"/>
      <c r="F1336" s="307"/>
      <c r="G1336" s="620"/>
      <c r="H1336" s="622"/>
      <c r="I1336" s="624"/>
      <c r="J1336" s="626"/>
      <c r="K1336" s="253"/>
      <c r="L1336" s="201"/>
      <c r="M1336" s="253"/>
      <c r="N1336" s="201"/>
      <c r="O1336" s="201"/>
      <c r="P1336" s="253"/>
      <c r="Q1336" s="253"/>
    </row>
    <row r="1337" spans="1:17" ht="20.149999999999999" customHeight="1" x14ac:dyDescent="0.35">
      <c r="A1337" s="201" t="str">
        <f t="shared" ca="1" si="1517"/>
        <v>a1655000001juL2AAI</v>
      </c>
      <c r="B1337" s="613">
        <v>18</v>
      </c>
      <c r="C1337" s="615" t="str">
        <f>IFERROR(VLOOKUP(B1337,'Coverage Indicators - Section D'!$A$9:$AP$70,42,FALSE),"")</f>
        <v/>
      </c>
      <c r="D1337" s="617" t="str">
        <f>M1337</f>
        <v/>
      </c>
      <c r="E1337" s="617" t="str">
        <f>N1337</f>
        <v/>
      </c>
      <c r="F1337" s="396"/>
      <c r="G1337" s="619" t="str">
        <f ca="1">IF(OR(INDIRECT("'update Helper'!E"&amp;Q1337)="",F1337&lt;&gt;0,F1338&lt;&gt;0),IF(IFERROR((F1337/F1338),"")="","",(F1337/F1338)),INDIRECT("'update Helper'!E"&amp;Q1337)/100)</f>
        <v/>
      </c>
      <c r="H1337" s="621"/>
      <c r="I1337" s="623"/>
      <c r="J1337" s="625"/>
      <c r="K1337" s="201">
        <f>IF(AND(EXACT(C1337,C1335),C1335&lt;&gt;0),K1335+1,0)</f>
        <v>358</v>
      </c>
      <c r="L1337" s="201" t="str">
        <f t="shared" ref="L1337" si="1527">IF(C1337&lt;&gt;"",C1337&amp;"-"&amp;K1337,"")</f>
        <v/>
      </c>
      <c r="M1337" s="201" t="str">
        <f t="array" ref="M1337">IFERROR(IF(INDEX('Disaggregation Records'!$E$155:$E$385,MATCH(RIGHT(L1337,255),RIGHT('Disaggregation Records'!$D$155:$D$385,255),0))="","",INDEX('Disaggregation Records'!$E$155:$E$385,MATCH(RIGHT(L1337,255),RIGHT('Disaggregation Records'!$D$155:$D$385,255),0))),"")</f>
        <v/>
      </c>
      <c r="N1337" s="201" t="str">
        <f t="array" ref="N1337">IFERROR(IF(INDEX('Disaggregation Records'!$F$155:$F$385,MATCH(RIGHT(L1337,255),RIGHT('Disaggregation Records'!$D$155:$D$385,255),0))="","",INDEX('Disaggregation Records'!$F$155:$F$385,MATCH(RIGHT(L1337,255),RIGHT('Disaggregation Records'!$D$155:$D$385,255),0))),"")</f>
        <v/>
      </c>
      <c r="O1337" s="201" t="str">
        <f t="array" ref="O1337">IFERROR(IF(INDEX('Disaggregation Records'!$H$155:$H$385,MATCH(RIGHT(L1337,255),RIGHT('Disaggregation Records'!$D$155:$D$385,255),0))="","",INDEX('Disaggregation Records'!$H$155:$H$385,MATCH(RIGHT(L1337,255),RIGHT('Disaggregation Records'!$D$155:$D$385,255),0))),"")</f>
        <v/>
      </c>
      <c r="P1337" s="253"/>
      <c r="Q1337" s="253">
        <f t="shared" ref="Q1337" si="1528">Q1335+1</f>
        <v>2063</v>
      </c>
    </row>
    <row r="1338" spans="1:17" ht="20.149999999999999" customHeight="1" x14ac:dyDescent="0.35">
      <c r="A1338" s="201"/>
      <c r="B1338" s="614"/>
      <c r="C1338" s="616"/>
      <c r="D1338" s="618"/>
      <c r="E1338" s="618"/>
      <c r="F1338" s="307"/>
      <c r="G1338" s="620"/>
      <c r="H1338" s="622"/>
      <c r="I1338" s="624"/>
      <c r="J1338" s="626"/>
      <c r="K1338" s="253"/>
      <c r="L1338" s="201"/>
      <c r="M1338" s="253"/>
      <c r="N1338" s="201"/>
      <c r="O1338" s="201"/>
      <c r="P1338" s="253"/>
      <c r="Q1338" s="253"/>
    </row>
    <row r="1339" spans="1:17" ht="20.149999999999999" customHeight="1" x14ac:dyDescent="0.35">
      <c r="A1339" s="201" t="str">
        <f t="shared" ca="1" si="1520"/>
        <v>a1655000001juL3AAI</v>
      </c>
      <c r="B1339" s="613">
        <v>18</v>
      </c>
      <c r="C1339" s="615" t="str">
        <f>IFERROR(VLOOKUP(B1339,'Coverage Indicators - Section D'!$A$9:$AP$70,42,FALSE),"")</f>
        <v/>
      </c>
      <c r="D1339" s="617" t="str">
        <f>M1339</f>
        <v/>
      </c>
      <c r="E1339" s="617" t="str">
        <f>N1339</f>
        <v/>
      </c>
      <c r="F1339" s="396"/>
      <c r="G1339" s="619" t="str">
        <f ca="1">IF(OR(INDIRECT("'update Helper'!E"&amp;Q1339)="",F1339&lt;&gt;0,F1340&lt;&gt;0),IF(IFERROR((F1339/F1340),"")="","",(F1339/F1340)),INDIRECT("'update Helper'!E"&amp;Q1339)/100)</f>
        <v/>
      </c>
      <c r="H1339" s="621"/>
      <c r="I1339" s="623"/>
      <c r="J1339" s="625"/>
      <c r="K1339" s="201">
        <f>IF(AND(EXACT(C1339,C1337),C1337&lt;&gt;0),K1337+1,0)</f>
        <v>359</v>
      </c>
      <c r="L1339" s="201" t="str">
        <f t="shared" ref="L1339" si="1529">IF(C1339&lt;&gt;"",C1339&amp;"-"&amp;K1339,"")</f>
        <v/>
      </c>
      <c r="M1339" s="201" t="str">
        <f t="array" ref="M1339">IFERROR(IF(INDEX('Disaggregation Records'!$E$155:$E$385,MATCH(RIGHT(L1339,255),RIGHT('Disaggregation Records'!$D$155:$D$385,255),0))="","",INDEX('Disaggregation Records'!$E$155:$E$385,MATCH(RIGHT(L1339,255),RIGHT('Disaggregation Records'!$D$155:$D$385,255),0))),"")</f>
        <v/>
      </c>
      <c r="N1339" s="201" t="str">
        <f t="array" ref="N1339">IFERROR(IF(INDEX('Disaggregation Records'!$F$155:$F$385,MATCH(RIGHT(L1339,255),RIGHT('Disaggregation Records'!$D$155:$D$385,255),0))="","",INDEX('Disaggregation Records'!$F$155:$F$385,MATCH(RIGHT(L1339,255),RIGHT('Disaggregation Records'!$D$155:$D$385,255),0))),"")</f>
        <v/>
      </c>
      <c r="O1339" s="201" t="str">
        <f t="array" ref="O1339">IFERROR(IF(INDEX('Disaggregation Records'!$H$155:$H$385,MATCH(RIGHT(L1339,255),RIGHT('Disaggregation Records'!$D$155:$D$385,255),0))="","",INDEX('Disaggregation Records'!$H$155:$H$385,MATCH(RIGHT(L1339,255),RIGHT('Disaggregation Records'!$D$155:$D$385,255),0))),"")</f>
        <v/>
      </c>
      <c r="P1339" s="253"/>
      <c r="Q1339" s="253">
        <f t="shared" ref="Q1339" si="1530">Q1337+1</f>
        <v>2064</v>
      </c>
    </row>
    <row r="1340" spans="1:17" ht="20.149999999999999" customHeight="1" x14ac:dyDescent="0.35">
      <c r="B1340" s="614"/>
      <c r="C1340" s="616"/>
      <c r="D1340" s="618"/>
      <c r="E1340" s="618"/>
      <c r="F1340" s="307"/>
      <c r="G1340" s="620"/>
      <c r="H1340" s="622"/>
      <c r="I1340" s="624"/>
      <c r="J1340" s="626"/>
      <c r="K1340" s="253"/>
      <c r="L1340" s="201"/>
      <c r="M1340" s="253"/>
      <c r="N1340" s="201"/>
      <c r="O1340" s="201"/>
      <c r="P1340" s="253"/>
      <c r="Q1340" s="253"/>
    </row>
    <row r="1341" spans="1:17" ht="20.149999999999999" customHeight="1" x14ac:dyDescent="0.35">
      <c r="A1341" s="201" t="str">
        <f t="shared" ca="1" si="1517"/>
        <v>a1655000001juL4AAI</v>
      </c>
      <c r="B1341" s="613">
        <v>19</v>
      </c>
      <c r="C1341" s="615" t="str">
        <f>IFERROR(VLOOKUP(B1341,'Coverage Indicators - Section D'!$A$9:$AP$70,42,FALSE),"")</f>
        <v/>
      </c>
      <c r="D1341" s="617" t="str">
        <f>M1341</f>
        <v/>
      </c>
      <c r="E1341" s="617" t="str">
        <f>N1341</f>
        <v/>
      </c>
      <c r="F1341" s="396"/>
      <c r="G1341" s="619" t="str">
        <f ca="1">IF(OR(INDIRECT("'update Helper'!E"&amp;Q1341)="",F1341&lt;&gt;0,F1342&lt;&gt;0),IF(IFERROR((F1341/F1342),"")="","",(F1341/F1342)),INDIRECT("'update Helper'!E"&amp;Q1341)/100)</f>
        <v/>
      </c>
      <c r="H1341" s="621"/>
      <c r="I1341" s="623"/>
      <c r="J1341" s="625"/>
      <c r="K1341" s="201">
        <f>IF(AND(EXACT(C1341,C1339),C1339&lt;&gt;0),K1339+1,0)</f>
        <v>360</v>
      </c>
      <c r="L1341" s="201" t="str">
        <f t="shared" ref="L1341" si="1531">IF(C1341&lt;&gt;"",C1341&amp;"-"&amp;K1341,"")</f>
        <v/>
      </c>
      <c r="M1341" s="201" t="str">
        <f t="array" ref="M1341">IFERROR(IF(INDEX('Disaggregation Records'!$E$155:$E$385,MATCH(RIGHT(L1341,255),RIGHT('Disaggregation Records'!$D$155:$D$385,255),0))="","",INDEX('Disaggregation Records'!$E$155:$E$385,MATCH(RIGHT(L1341,255),RIGHT('Disaggregation Records'!$D$155:$D$385,255),0))),"")</f>
        <v/>
      </c>
      <c r="N1341" s="201" t="str">
        <f t="array" ref="N1341">IFERROR(IF(INDEX('Disaggregation Records'!$F$155:$F$385,MATCH(RIGHT(L1341,255),RIGHT('Disaggregation Records'!$D$155:$D$385,255),0))="","",INDEX('Disaggregation Records'!$F$155:$F$385,MATCH(RIGHT(L1341,255),RIGHT('Disaggregation Records'!$D$155:$D$385,255),0))),"")</f>
        <v/>
      </c>
      <c r="O1341" s="201" t="str">
        <f t="array" ref="O1341">IFERROR(IF(INDEX('Disaggregation Records'!$H$155:$H$385,MATCH(RIGHT(L1341,255),RIGHT('Disaggregation Records'!$D$155:$D$385,255),0))="","",INDEX('Disaggregation Records'!$H$155:$H$385,MATCH(RIGHT(L1341,255),RIGHT('Disaggregation Records'!$D$155:$D$385,255),0))),"")</f>
        <v/>
      </c>
      <c r="P1341" s="201"/>
      <c r="Q1341" s="253">
        <f t="shared" ref="Q1341" si="1532">Q1339+1</f>
        <v>2065</v>
      </c>
    </row>
    <row r="1342" spans="1:17" ht="20.149999999999999" customHeight="1" x14ac:dyDescent="0.35">
      <c r="A1342" s="201"/>
      <c r="B1342" s="614"/>
      <c r="C1342" s="616"/>
      <c r="D1342" s="618"/>
      <c r="E1342" s="618"/>
      <c r="F1342" s="307"/>
      <c r="G1342" s="620"/>
      <c r="H1342" s="622"/>
      <c r="I1342" s="624"/>
      <c r="J1342" s="626"/>
      <c r="K1342" s="201"/>
      <c r="L1342" s="201"/>
      <c r="M1342" s="201"/>
      <c r="N1342" s="201"/>
      <c r="O1342" s="201"/>
      <c r="P1342" s="201"/>
      <c r="Q1342" s="253"/>
    </row>
    <row r="1343" spans="1:17" ht="20.149999999999999" customHeight="1" x14ac:dyDescent="0.35">
      <c r="A1343" s="201" t="str">
        <f t="shared" ca="1" si="1520"/>
        <v>a1655000001juL5AAI</v>
      </c>
      <c r="B1343" s="613">
        <v>19</v>
      </c>
      <c r="C1343" s="615" t="str">
        <f>IFERROR(VLOOKUP(B1343,'Coverage Indicators - Section D'!$A$9:$AP$70,42,FALSE),"")</f>
        <v/>
      </c>
      <c r="D1343" s="617" t="str">
        <f>M1343</f>
        <v/>
      </c>
      <c r="E1343" s="617" t="str">
        <f>N1343</f>
        <v/>
      </c>
      <c r="F1343" s="396"/>
      <c r="G1343" s="619" t="str">
        <f ca="1">IF(OR(INDIRECT("'update Helper'!E"&amp;Q1343)="",F1343&lt;&gt;0,F1344&lt;&gt;0),IF(IFERROR((F1343/F1344),"")="","",(F1343/F1344)),INDIRECT("'update Helper'!E"&amp;Q1343)/100)</f>
        <v/>
      </c>
      <c r="H1343" s="621"/>
      <c r="I1343" s="623"/>
      <c r="J1343" s="625"/>
      <c r="K1343" s="201">
        <f>IF(AND(EXACT(C1343,C1341),C1341&lt;&gt;0),K1341+1,0)</f>
        <v>361</v>
      </c>
      <c r="L1343" s="201" t="str">
        <f t="shared" ref="L1343" si="1533">IF(C1343&lt;&gt;"",C1343&amp;"-"&amp;K1343,"")</f>
        <v/>
      </c>
      <c r="M1343" s="201" t="str">
        <f t="array" ref="M1343">IFERROR(IF(INDEX('Disaggregation Records'!$E$155:$E$385,MATCH(RIGHT(L1343,255),RIGHT('Disaggregation Records'!$D$155:$D$385,255),0))="","",INDEX('Disaggregation Records'!$E$155:$E$385,MATCH(RIGHT(L1343,255),RIGHT('Disaggregation Records'!$D$155:$D$385,255),0))),"")</f>
        <v/>
      </c>
      <c r="N1343" s="201" t="str">
        <f t="array" ref="N1343">IFERROR(IF(INDEX('Disaggregation Records'!$F$155:$F$385,MATCH(RIGHT(L1343,255),RIGHT('Disaggregation Records'!$D$155:$D$385,255),0))="","",INDEX('Disaggregation Records'!$F$155:$F$385,MATCH(RIGHT(L1343,255),RIGHT('Disaggregation Records'!$D$155:$D$385,255),0))),"")</f>
        <v/>
      </c>
      <c r="O1343" s="201" t="str">
        <f t="array" ref="O1343">IFERROR(IF(INDEX('Disaggregation Records'!$H$155:$H$385,MATCH(RIGHT(L1343,255),RIGHT('Disaggregation Records'!$D$155:$D$385,255),0))="","",INDEX('Disaggregation Records'!$H$155:$H$385,MATCH(RIGHT(L1343,255),RIGHT('Disaggregation Records'!$D$155:$D$385,255),0))),"")</f>
        <v/>
      </c>
      <c r="P1343" s="201"/>
      <c r="Q1343" s="253">
        <f t="shared" ref="Q1343" si="1534">Q1341+1</f>
        <v>2066</v>
      </c>
    </row>
    <row r="1344" spans="1:17" ht="20.149999999999999" customHeight="1" x14ac:dyDescent="0.35">
      <c r="B1344" s="614"/>
      <c r="C1344" s="616"/>
      <c r="D1344" s="618"/>
      <c r="E1344" s="618"/>
      <c r="F1344" s="307"/>
      <c r="G1344" s="620"/>
      <c r="H1344" s="622"/>
      <c r="I1344" s="624"/>
      <c r="J1344" s="626"/>
      <c r="K1344" s="201"/>
      <c r="L1344" s="201"/>
      <c r="M1344" s="201"/>
      <c r="N1344" s="201"/>
      <c r="O1344" s="201"/>
      <c r="P1344" s="201"/>
      <c r="Q1344" s="253"/>
    </row>
    <row r="1345" spans="1:17" ht="20.149999999999999" customHeight="1" x14ac:dyDescent="0.35">
      <c r="A1345" s="201" t="str">
        <f t="shared" ca="1" si="1517"/>
        <v>a1655000001juL6AAI</v>
      </c>
      <c r="B1345" s="613">
        <v>19</v>
      </c>
      <c r="C1345" s="615" t="str">
        <f>IFERROR(VLOOKUP(B1345,'Coverage Indicators - Section D'!$A$9:$AP$70,42,FALSE),"")</f>
        <v/>
      </c>
      <c r="D1345" s="617" t="str">
        <f>M1345</f>
        <v/>
      </c>
      <c r="E1345" s="617" t="str">
        <f>N1345</f>
        <v/>
      </c>
      <c r="F1345" s="396"/>
      <c r="G1345" s="619" t="str">
        <f ca="1">IF(OR(INDIRECT("'update Helper'!E"&amp;Q1345)="",F1345&lt;&gt;0,F1346&lt;&gt;0),IF(IFERROR((F1345/F1346),"")="","",(F1345/F1346)),INDIRECT("'update Helper'!E"&amp;Q1345)/100)</f>
        <v/>
      </c>
      <c r="H1345" s="621"/>
      <c r="I1345" s="623"/>
      <c r="J1345" s="625"/>
      <c r="K1345" s="201">
        <f>IF(AND(EXACT(C1345,C1343),C1343&lt;&gt;0),K1343+1,0)</f>
        <v>362</v>
      </c>
      <c r="L1345" s="201" t="str">
        <f t="shared" ref="L1345" si="1535">IF(C1345&lt;&gt;"",C1345&amp;"-"&amp;K1345,"")</f>
        <v/>
      </c>
      <c r="M1345" s="201" t="str">
        <f t="array" ref="M1345">IFERROR(IF(INDEX('Disaggregation Records'!$E$155:$E$385,MATCH(RIGHT(L1345,255),RIGHT('Disaggregation Records'!$D$155:$D$385,255),0))="","",INDEX('Disaggregation Records'!$E$155:$E$385,MATCH(RIGHT(L1345,255),RIGHT('Disaggregation Records'!$D$155:$D$385,255),0))),"")</f>
        <v/>
      </c>
      <c r="N1345" s="201" t="str">
        <f t="array" ref="N1345">IFERROR(IF(INDEX('Disaggregation Records'!$F$155:$F$385,MATCH(RIGHT(L1345,255),RIGHT('Disaggregation Records'!$D$155:$D$385,255),0))="","",INDEX('Disaggregation Records'!$F$155:$F$385,MATCH(RIGHT(L1345,255),RIGHT('Disaggregation Records'!$D$155:$D$385,255),0))),"")</f>
        <v/>
      </c>
      <c r="O1345" s="201" t="str">
        <f t="array" ref="O1345">IFERROR(IF(INDEX('Disaggregation Records'!$H$155:$H$385,MATCH(RIGHT(L1345,255),RIGHT('Disaggregation Records'!$D$155:$D$385,255),0))="","",INDEX('Disaggregation Records'!$H$155:$H$385,MATCH(RIGHT(L1345,255),RIGHT('Disaggregation Records'!$D$155:$D$385,255),0))),"")</f>
        <v/>
      </c>
      <c r="P1345" s="253"/>
      <c r="Q1345" s="253">
        <f t="shared" ref="Q1345" si="1536">Q1343+1</f>
        <v>2067</v>
      </c>
    </row>
    <row r="1346" spans="1:17" ht="20.149999999999999" customHeight="1" x14ac:dyDescent="0.35">
      <c r="A1346" s="201"/>
      <c r="B1346" s="614"/>
      <c r="C1346" s="616"/>
      <c r="D1346" s="618"/>
      <c r="E1346" s="618"/>
      <c r="F1346" s="307"/>
      <c r="G1346" s="620"/>
      <c r="H1346" s="622"/>
      <c r="I1346" s="624"/>
      <c r="J1346" s="626"/>
      <c r="K1346" s="253"/>
      <c r="L1346" s="201"/>
      <c r="M1346" s="253"/>
      <c r="N1346" s="201"/>
      <c r="O1346" s="201"/>
      <c r="P1346" s="253"/>
      <c r="Q1346" s="253"/>
    </row>
    <row r="1347" spans="1:17" ht="20.149999999999999" customHeight="1" x14ac:dyDescent="0.35">
      <c r="A1347" s="201" t="str">
        <f t="shared" ca="1" si="1520"/>
        <v>a1655000001juL7AAI</v>
      </c>
      <c r="B1347" s="613">
        <v>19</v>
      </c>
      <c r="C1347" s="615" t="str">
        <f>IFERROR(VLOOKUP(B1347,'Coverage Indicators - Section D'!$A$9:$AP$70,42,FALSE),"")</f>
        <v/>
      </c>
      <c r="D1347" s="617" t="str">
        <f>M1347</f>
        <v/>
      </c>
      <c r="E1347" s="617" t="str">
        <f>N1347</f>
        <v/>
      </c>
      <c r="F1347" s="396"/>
      <c r="G1347" s="619" t="str">
        <f ca="1">IF(OR(INDIRECT("'update Helper'!E"&amp;Q1347)="",F1347&lt;&gt;0,F1348&lt;&gt;0),IF(IFERROR((F1347/F1348),"")="","",(F1347/F1348)),INDIRECT("'update Helper'!E"&amp;Q1347)/100)</f>
        <v/>
      </c>
      <c r="H1347" s="621"/>
      <c r="I1347" s="623"/>
      <c r="J1347" s="625"/>
      <c r="K1347" s="201">
        <f>IF(AND(EXACT(C1347,C1345),C1345&lt;&gt;0),K1345+1,0)</f>
        <v>363</v>
      </c>
      <c r="L1347" s="201" t="str">
        <f t="shared" ref="L1347" si="1537">IF(C1347&lt;&gt;"",C1347&amp;"-"&amp;K1347,"")</f>
        <v/>
      </c>
      <c r="M1347" s="201" t="str">
        <f t="array" ref="M1347">IFERROR(IF(INDEX('Disaggregation Records'!$E$155:$E$385,MATCH(RIGHT(L1347,255),RIGHT('Disaggregation Records'!$D$155:$D$385,255),0))="","",INDEX('Disaggregation Records'!$E$155:$E$385,MATCH(RIGHT(L1347,255),RIGHT('Disaggregation Records'!$D$155:$D$385,255),0))),"")</f>
        <v/>
      </c>
      <c r="N1347" s="201" t="str">
        <f t="array" ref="N1347">IFERROR(IF(INDEX('Disaggregation Records'!$F$155:$F$385,MATCH(RIGHT(L1347,255),RIGHT('Disaggregation Records'!$D$155:$D$385,255),0))="","",INDEX('Disaggregation Records'!$F$155:$F$385,MATCH(RIGHT(L1347,255),RIGHT('Disaggregation Records'!$D$155:$D$385,255),0))),"")</f>
        <v/>
      </c>
      <c r="O1347" s="201" t="str">
        <f t="array" ref="O1347">IFERROR(IF(INDEX('Disaggregation Records'!$H$155:$H$385,MATCH(RIGHT(L1347,255),RIGHT('Disaggregation Records'!$D$155:$D$385,255),0))="","",INDEX('Disaggregation Records'!$H$155:$H$385,MATCH(RIGHT(L1347,255),RIGHT('Disaggregation Records'!$D$155:$D$385,255),0))),"")</f>
        <v/>
      </c>
      <c r="P1347" s="253"/>
      <c r="Q1347" s="253">
        <f t="shared" ref="Q1347" si="1538">Q1345+1</f>
        <v>2068</v>
      </c>
    </row>
    <row r="1348" spans="1:17" ht="20.149999999999999" customHeight="1" x14ac:dyDescent="0.35">
      <c r="B1348" s="614"/>
      <c r="C1348" s="616"/>
      <c r="D1348" s="618"/>
      <c r="E1348" s="618"/>
      <c r="F1348" s="307"/>
      <c r="G1348" s="620"/>
      <c r="H1348" s="622"/>
      <c r="I1348" s="624"/>
      <c r="J1348" s="626"/>
      <c r="K1348" s="253"/>
      <c r="L1348" s="201"/>
      <c r="M1348" s="253"/>
      <c r="N1348" s="201"/>
      <c r="O1348" s="201"/>
      <c r="P1348" s="253"/>
      <c r="Q1348" s="253"/>
    </row>
    <row r="1349" spans="1:17" ht="20.149999999999999" customHeight="1" x14ac:dyDescent="0.35">
      <c r="A1349" s="201" t="str">
        <f t="shared" ca="1" si="1517"/>
        <v>a1655000001juL8AAI</v>
      </c>
      <c r="B1349" s="613">
        <v>19</v>
      </c>
      <c r="C1349" s="615" t="str">
        <f>IFERROR(VLOOKUP(B1349,'Coverage Indicators - Section D'!$A$9:$AP$70,42,FALSE),"")</f>
        <v/>
      </c>
      <c r="D1349" s="617" t="str">
        <f>M1349</f>
        <v/>
      </c>
      <c r="E1349" s="617" t="str">
        <f>N1349</f>
        <v/>
      </c>
      <c r="F1349" s="396"/>
      <c r="G1349" s="619" t="str">
        <f ca="1">IF(OR(INDIRECT("'update Helper'!E"&amp;Q1349)="",F1349&lt;&gt;0,F1350&lt;&gt;0),IF(IFERROR((F1349/F1350),"")="","",(F1349/F1350)),INDIRECT("'update Helper'!E"&amp;Q1349)/100)</f>
        <v/>
      </c>
      <c r="H1349" s="621"/>
      <c r="I1349" s="623"/>
      <c r="J1349" s="625"/>
      <c r="K1349" s="201">
        <f>IF(AND(EXACT(C1349,C1347),C1347&lt;&gt;0),K1347+1,0)</f>
        <v>364</v>
      </c>
      <c r="L1349" s="201" t="str">
        <f t="shared" ref="L1349" si="1539">IF(C1349&lt;&gt;"",C1349&amp;"-"&amp;K1349,"")</f>
        <v/>
      </c>
      <c r="M1349" s="201" t="str">
        <f t="array" ref="M1349">IFERROR(IF(INDEX('Disaggregation Records'!$E$155:$E$385,MATCH(RIGHT(L1349,255),RIGHT('Disaggregation Records'!$D$155:$D$385,255),0))="","",INDEX('Disaggregation Records'!$E$155:$E$385,MATCH(RIGHT(L1349,255),RIGHT('Disaggregation Records'!$D$155:$D$385,255),0))),"")</f>
        <v/>
      </c>
      <c r="N1349" s="201" t="str">
        <f t="array" ref="N1349">IFERROR(IF(INDEX('Disaggregation Records'!$F$155:$F$385,MATCH(RIGHT(L1349,255),RIGHT('Disaggregation Records'!$D$155:$D$385,255),0))="","",INDEX('Disaggregation Records'!$F$155:$F$385,MATCH(RIGHT(L1349,255),RIGHT('Disaggregation Records'!$D$155:$D$385,255),0))),"")</f>
        <v/>
      </c>
      <c r="O1349" s="201" t="str">
        <f t="array" ref="O1349">IFERROR(IF(INDEX('Disaggregation Records'!$H$155:$H$385,MATCH(RIGHT(L1349,255),RIGHT('Disaggregation Records'!$D$155:$D$385,255),0))="","",INDEX('Disaggregation Records'!$H$155:$H$385,MATCH(RIGHT(L1349,255),RIGHT('Disaggregation Records'!$D$155:$D$385,255),0))),"")</f>
        <v/>
      </c>
      <c r="P1349" s="253"/>
      <c r="Q1349" s="253">
        <f t="shared" ref="Q1349" si="1540">Q1347+1</f>
        <v>2069</v>
      </c>
    </row>
    <row r="1350" spans="1:17" ht="20.149999999999999" customHeight="1" x14ac:dyDescent="0.35">
      <c r="A1350" s="201"/>
      <c r="B1350" s="614"/>
      <c r="C1350" s="616"/>
      <c r="D1350" s="618"/>
      <c r="E1350" s="618"/>
      <c r="F1350" s="307"/>
      <c r="G1350" s="620"/>
      <c r="H1350" s="622"/>
      <c r="I1350" s="624"/>
      <c r="J1350" s="626"/>
      <c r="K1350" s="253"/>
      <c r="L1350" s="201"/>
      <c r="M1350" s="253"/>
      <c r="N1350" s="201"/>
      <c r="O1350" s="201"/>
      <c r="P1350" s="253"/>
      <c r="Q1350" s="253"/>
    </row>
    <row r="1351" spans="1:17" ht="20.149999999999999" customHeight="1" x14ac:dyDescent="0.35">
      <c r="A1351" s="201" t="str">
        <f t="shared" ca="1" si="1520"/>
        <v>a1655000001juL9AAI</v>
      </c>
      <c r="B1351" s="613">
        <v>19</v>
      </c>
      <c r="C1351" s="615" t="str">
        <f>IFERROR(VLOOKUP(B1351,'Coverage Indicators - Section D'!$A$9:$AP$70,42,FALSE),"")</f>
        <v/>
      </c>
      <c r="D1351" s="617" t="str">
        <f>M1351</f>
        <v/>
      </c>
      <c r="E1351" s="617" t="str">
        <f>N1351</f>
        <v/>
      </c>
      <c r="F1351" s="396"/>
      <c r="G1351" s="619" t="str">
        <f ca="1">IF(OR(INDIRECT("'update Helper'!E"&amp;Q1351)="",F1351&lt;&gt;0,F1352&lt;&gt;0),IF(IFERROR((F1351/F1352),"")="","",(F1351/F1352)),INDIRECT("'update Helper'!E"&amp;Q1351)/100)</f>
        <v/>
      </c>
      <c r="H1351" s="621"/>
      <c r="I1351" s="623"/>
      <c r="J1351" s="625"/>
      <c r="K1351" s="201">
        <f>IF(AND(EXACT(C1351,C1349),C1349&lt;&gt;0),K1349+1,0)</f>
        <v>365</v>
      </c>
      <c r="L1351" s="201" t="str">
        <f t="shared" ref="L1351" si="1541">IF(C1351&lt;&gt;"",C1351&amp;"-"&amp;K1351,"")</f>
        <v/>
      </c>
      <c r="M1351" s="201" t="str">
        <f t="array" ref="M1351">IFERROR(IF(INDEX('Disaggregation Records'!$E$155:$E$385,MATCH(RIGHT(L1351,255),RIGHT('Disaggregation Records'!$D$155:$D$385,255),0))="","",INDEX('Disaggregation Records'!$E$155:$E$385,MATCH(RIGHT(L1351,255),RIGHT('Disaggregation Records'!$D$155:$D$385,255),0))),"")</f>
        <v/>
      </c>
      <c r="N1351" s="201" t="str">
        <f t="array" ref="N1351">IFERROR(IF(INDEX('Disaggregation Records'!$F$155:$F$385,MATCH(RIGHT(L1351,255),RIGHT('Disaggregation Records'!$D$155:$D$385,255),0))="","",INDEX('Disaggregation Records'!$F$155:$F$385,MATCH(RIGHT(L1351,255),RIGHT('Disaggregation Records'!$D$155:$D$385,255),0))),"")</f>
        <v/>
      </c>
      <c r="O1351" s="201" t="str">
        <f t="array" ref="O1351">IFERROR(IF(INDEX('Disaggregation Records'!$H$155:$H$385,MATCH(RIGHT(L1351,255),RIGHT('Disaggregation Records'!$D$155:$D$385,255),0))="","",INDEX('Disaggregation Records'!$H$155:$H$385,MATCH(RIGHT(L1351,255),RIGHT('Disaggregation Records'!$D$155:$D$385,255),0))),"")</f>
        <v/>
      </c>
      <c r="P1351" s="201"/>
      <c r="Q1351" s="253">
        <f t="shared" ref="Q1351" si="1542">Q1349+1</f>
        <v>2070</v>
      </c>
    </row>
    <row r="1352" spans="1:17" ht="20.149999999999999" customHeight="1" x14ac:dyDescent="0.35">
      <c r="B1352" s="614"/>
      <c r="C1352" s="616"/>
      <c r="D1352" s="618"/>
      <c r="E1352" s="618"/>
      <c r="F1352" s="307"/>
      <c r="G1352" s="620"/>
      <c r="H1352" s="622"/>
      <c r="I1352" s="624"/>
      <c r="J1352" s="626"/>
      <c r="K1352" s="201"/>
      <c r="L1352" s="201"/>
      <c r="M1352" s="201"/>
      <c r="N1352" s="201"/>
      <c r="O1352" s="201"/>
      <c r="P1352" s="201"/>
      <c r="Q1352" s="253"/>
    </row>
    <row r="1353" spans="1:17" ht="20.149999999999999" customHeight="1" x14ac:dyDescent="0.35">
      <c r="A1353" s="201" t="str">
        <f t="shared" ca="1" si="1517"/>
        <v>a1655000001juLAAAY</v>
      </c>
      <c r="B1353" s="613">
        <v>19</v>
      </c>
      <c r="C1353" s="615" t="str">
        <f>IFERROR(VLOOKUP(B1353,'Coverage Indicators - Section D'!$A$9:$AP$70,42,FALSE),"")</f>
        <v/>
      </c>
      <c r="D1353" s="617" t="str">
        <f>M1353</f>
        <v/>
      </c>
      <c r="E1353" s="617" t="str">
        <f>N1353</f>
        <v/>
      </c>
      <c r="F1353" s="396"/>
      <c r="G1353" s="619" t="str">
        <f ca="1">IF(OR(INDIRECT("'update Helper'!E"&amp;Q1353)="",F1353&lt;&gt;0,F1354&lt;&gt;0),IF(IFERROR((F1353/F1354),"")="","",(F1353/F1354)),INDIRECT("'update Helper'!E"&amp;Q1353)/100)</f>
        <v/>
      </c>
      <c r="H1353" s="621"/>
      <c r="I1353" s="623"/>
      <c r="J1353" s="625"/>
      <c r="K1353" s="201">
        <f>IF(AND(EXACT(C1353,C1351),C1351&lt;&gt;0),K1351+1,0)</f>
        <v>366</v>
      </c>
      <c r="L1353" s="201" t="str">
        <f t="shared" ref="L1353" si="1543">IF(C1353&lt;&gt;"",C1353&amp;"-"&amp;K1353,"")</f>
        <v/>
      </c>
      <c r="M1353" s="201" t="str">
        <f t="array" ref="M1353">IFERROR(IF(INDEX('Disaggregation Records'!$E$155:$E$385,MATCH(RIGHT(L1353,255),RIGHT('Disaggregation Records'!$D$155:$D$385,255),0))="","",INDEX('Disaggregation Records'!$E$155:$E$385,MATCH(RIGHT(L1353,255),RIGHT('Disaggregation Records'!$D$155:$D$385,255),0))),"")</f>
        <v/>
      </c>
      <c r="N1353" s="201" t="str">
        <f t="array" ref="N1353">IFERROR(IF(INDEX('Disaggregation Records'!$F$155:$F$385,MATCH(RIGHT(L1353,255),RIGHT('Disaggregation Records'!$D$155:$D$385,255),0))="","",INDEX('Disaggregation Records'!$F$155:$F$385,MATCH(RIGHT(L1353,255),RIGHT('Disaggregation Records'!$D$155:$D$385,255),0))),"")</f>
        <v/>
      </c>
      <c r="O1353" s="201" t="str">
        <f t="array" ref="O1353">IFERROR(IF(INDEX('Disaggregation Records'!$H$155:$H$385,MATCH(RIGHT(L1353,255),RIGHT('Disaggregation Records'!$D$155:$D$385,255),0))="","",INDEX('Disaggregation Records'!$H$155:$H$385,MATCH(RIGHT(L1353,255),RIGHT('Disaggregation Records'!$D$155:$D$385,255),0))),"")</f>
        <v/>
      </c>
      <c r="P1353" s="201"/>
      <c r="Q1353" s="253">
        <f t="shared" ref="Q1353" si="1544">Q1351+1</f>
        <v>2071</v>
      </c>
    </row>
    <row r="1354" spans="1:17" ht="20.149999999999999" customHeight="1" x14ac:dyDescent="0.35">
      <c r="A1354" s="201"/>
      <c r="B1354" s="614"/>
      <c r="C1354" s="616"/>
      <c r="D1354" s="618"/>
      <c r="E1354" s="618"/>
      <c r="F1354" s="307"/>
      <c r="G1354" s="620"/>
      <c r="H1354" s="622"/>
      <c r="I1354" s="624"/>
      <c r="J1354" s="626"/>
      <c r="K1354" s="201"/>
      <c r="L1354" s="201"/>
      <c r="M1354" s="201"/>
      <c r="N1354" s="201"/>
      <c r="O1354" s="201"/>
      <c r="P1354" s="201"/>
      <c r="Q1354" s="253"/>
    </row>
    <row r="1355" spans="1:17" ht="20.149999999999999" customHeight="1" x14ac:dyDescent="0.35">
      <c r="A1355" s="201" t="str">
        <f t="shared" ca="1" si="1520"/>
        <v>a1655000001juLBAAY</v>
      </c>
      <c r="B1355" s="613">
        <v>19</v>
      </c>
      <c r="C1355" s="615" t="str">
        <f>IFERROR(VLOOKUP(B1355,'Coverage Indicators - Section D'!$A$9:$AP$70,42,FALSE),"")</f>
        <v/>
      </c>
      <c r="D1355" s="617" t="str">
        <f>M1355</f>
        <v/>
      </c>
      <c r="E1355" s="617" t="str">
        <f>N1355</f>
        <v/>
      </c>
      <c r="F1355" s="396"/>
      <c r="G1355" s="619" t="str">
        <f ca="1">IF(OR(INDIRECT("'update Helper'!E"&amp;Q1355)="",F1355&lt;&gt;0,F1356&lt;&gt;0),IF(IFERROR((F1355/F1356),"")="","",(F1355/F1356)),INDIRECT("'update Helper'!E"&amp;Q1355)/100)</f>
        <v/>
      </c>
      <c r="H1355" s="621"/>
      <c r="I1355" s="623"/>
      <c r="J1355" s="625"/>
      <c r="K1355" s="201">
        <f>IF(AND(EXACT(C1355,C1353),C1353&lt;&gt;0),K1353+1,0)</f>
        <v>367</v>
      </c>
      <c r="L1355" s="201" t="str">
        <f t="shared" ref="L1355" si="1545">IF(C1355&lt;&gt;"",C1355&amp;"-"&amp;K1355,"")</f>
        <v/>
      </c>
      <c r="M1355" s="201" t="str">
        <f t="array" ref="M1355">IFERROR(IF(INDEX('Disaggregation Records'!$E$155:$E$385,MATCH(RIGHT(L1355,255),RIGHT('Disaggregation Records'!$D$155:$D$385,255),0))="","",INDEX('Disaggregation Records'!$E$155:$E$385,MATCH(RIGHT(L1355,255),RIGHT('Disaggregation Records'!$D$155:$D$385,255),0))),"")</f>
        <v/>
      </c>
      <c r="N1355" s="201" t="str">
        <f t="array" ref="N1355">IFERROR(IF(INDEX('Disaggregation Records'!$F$155:$F$385,MATCH(RIGHT(L1355,255),RIGHT('Disaggregation Records'!$D$155:$D$385,255),0))="","",INDEX('Disaggregation Records'!$F$155:$F$385,MATCH(RIGHT(L1355,255),RIGHT('Disaggregation Records'!$D$155:$D$385,255),0))),"")</f>
        <v/>
      </c>
      <c r="O1355" s="201" t="str">
        <f t="array" ref="O1355">IFERROR(IF(INDEX('Disaggregation Records'!$H$155:$H$385,MATCH(RIGHT(L1355,255),RIGHT('Disaggregation Records'!$D$155:$D$385,255),0))="","",INDEX('Disaggregation Records'!$H$155:$H$385,MATCH(RIGHT(L1355,255),RIGHT('Disaggregation Records'!$D$155:$D$385,255),0))),"")</f>
        <v/>
      </c>
      <c r="P1355" s="253"/>
      <c r="Q1355" s="253">
        <f t="shared" ref="Q1355" si="1546">Q1353+1</f>
        <v>2072</v>
      </c>
    </row>
    <row r="1356" spans="1:17" ht="20.149999999999999" customHeight="1" x14ac:dyDescent="0.35">
      <c r="B1356" s="614"/>
      <c r="C1356" s="616"/>
      <c r="D1356" s="618"/>
      <c r="E1356" s="618"/>
      <c r="F1356" s="307"/>
      <c r="G1356" s="620"/>
      <c r="H1356" s="622"/>
      <c r="I1356" s="624"/>
      <c r="J1356" s="626"/>
      <c r="K1356" s="253"/>
      <c r="L1356" s="201"/>
      <c r="M1356" s="253"/>
      <c r="N1356" s="201"/>
      <c r="O1356" s="201"/>
      <c r="P1356" s="253"/>
      <c r="Q1356" s="253"/>
    </row>
    <row r="1357" spans="1:17" ht="20.149999999999999" customHeight="1" x14ac:dyDescent="0.35">
      <c r="A1357" s="201" t="str">
        <f t="shared" ca="1" si="1517"/>
        <v>a1655000001juLCAAY</v>
      </c>
      <c r="B1357" s="613">
        <v>19</v>
      </c>
      <c r="C1357" s="615" t="str">
        <f>IFERROR(VLOOKUP(B1357,'Coverage Indicators - Section D'!$A$9:$AP$70,42,FALSE),"")</f>
        <v/>
      </c>
      <c r="D1357" s="617" t="str">
        <f>M1357</f>
        <v/>
      </c>
      <c r="E1357" s="617" t="str">
        <f>N1357</f>
        <v/>
      </c>
      <c r="F1357" s="396"/>
      <c r="G1357" s="619" t="str">
        <f ca="1">IF(OR(INDIRECT("'update Helper'!E"&amp;Q1357)="",F1357&lt;&gt;0,F1358&lt;&gt;0),IF(IFERROR((F1357/F1358),"")="","",(F1357/F1358)),INDIRECT("'update Helper'!E"&amp;Q1357)/100)</f>
        <v/>
      </c>
      <c r="H1357" s="621"/>
      <c r="I1357" s="623"/>
      <c r="J1357" s="625"/>
      <c r="K1357" s="201">
        <f>IF(AND(EXACT(C1357,C1355),C1355&lt;&gt;0),K1355+1,0)</f>
        <v>368</v>
      </c>
      <c r="L1357" s="201" t="str">
        <f t="shared" ref="L1357" si="1547">IF(C1357&lt;&gt;"",C1357&amp;"-"&amp;K1357,"")</f>
        <v/>
      </c>
      <c r="M1357" s="201" t="str">
        <f t="array" ref="M1357">IFERROR(IF(INDEX('Disaggregation Records'!$E$155:$E$385,MATCH(RIGHT(L1357,255),RIGHT('Disaggregation Records'!$D$155:$D$385,255),0))="","",INDEX('Disaggregation Records'!$E$155:$E$385,MATCH(RIGHT(L1357,255),RIGHT('Disaggregation Records'!$D$155:$D$385,255),0))),"")</f>
        <v/>
      </c>
      <c r="N1357" s="201" t="str">
        <f t="array" ref="N1357">IFERROR(IF(INDEX('Disaggregation Records'!$F$155:$F$385,MATCH(RIGHT(L1357,255),RIGHT('Disaggregation Records'!$D$155:$D$385,255),0))="","",INDEX('Disaggregation Records'!$F$155:$F$385,MATCH(RIGHT(L1357,255),RIGHT('Disaggregation Records'!$D$155:$D$385,255),0))),"")</f>
        <v/>
      </c>
      <c r="O1357" s="201" t="str">
        <f t="array" ref="O1357">IFERROR(IF(INDEX('Disaggregation Records'!$H$155:$H$385,MATCH(RIGHT(L1357,255),RIGHT('Disaggregation Records'!$D$155:$D$385,255),0))="","",INDEX('Disaggregation Records'!$H$155:$H$385,MATCH(RIGHT(L1357,255),RIGHT('Disaggregation Records'!$D$155:$D$385,255),0))),"")</f>
        <v/>
      </c>
      <c r="P1357" s="253"/>
      <c r="Q1357" s="253">
        <f t="shared" ref="Q1357" si="1548">Q1355+1</f>
        <v>2073</v>
      </c>
    </row>
    <row r="1358" spans="1:17" ht="20.149999999999999" customHeight="1" x14ac:dyDescent="0.35">
      <c r="A1358" s="201"/>
      <c r="B1358" s="614"/>
      <c r="C1358" s="616"/>
      <c r="D1358" s="618"/>
      <c r="E1358" s="618"/>
      <c r="F1358" s="307"/>
      <c r="G1358" s="620"/>
      <c r="H1358" s="622"/>
      <c r="I1358" s="624"/>
      <c r="J1358" s="626"/>
      <c r="K1358" s="253"/>
      <c r="L1358" s="201"/>
      <c r="M1358" s="253"/>
      <c r="N1358" s="201"/>
      <c r="O1358" s="201"/>
      <c r="P1358" s="253"/>
      <c r="Q1358" s="253"/>
    </row>
    <row r="1359" spans="1:17" ht="20.149999999999999" customHeight="1" x14ac:dyDescent="0.35">
      <c r="A1359" s="201" t="str">
        <f t="shared" ca="1" si="1520"/>
        <v>a1655000001juLDAAY</v>
      </c>
      <c r="B1359" s="613">
        <v>19</v>
      </c>
      <c r="C1359" s="615" t="str">
        <f>IFERROR(VLOOKUP(B1359,'Coverage Indicators - Section D'!$A$9:$AP$70,42,FALSE),"")</f>
        <v/>
      </c>
      <c r="D1359" s="617" t="str">
        <f>M1359</f>
        <v/>
      </c>
      <c r="E1359" s="617" t="str">
        <f>N1359</f>
        <v/>
      </c>
      <c r="F1359" s="396"/>
      <c r="G1359" s="619" t="str">
        <f ca="1">IF(OR(INDIRECT("'update Helper'!E"&amp;Q1359)="",F1359&lt;&gt;0,F1360&lt;&gt;0),IF(IFERROR((F1359/F1360),"")="","",(F1359/F1360)),INDIRECT("'update Helper'!E"&amp;Q1359)/100)</f>
        <v/>
      </c>
      <c r="H1359" s="621"/>
      <c r="I1359" s="623"/>
      <c r="J1359" s="625"/>
      <c r="K1359" s="201">
        <f>IF(AND(EXACT(C1359,C1357),C1357&lt;&gt;0),K1357+1,0)</f>
        <v>369</v>
      </c>
      <c r="L1359" s="201" t="str">
        <f t="shared" ref="L1359" si="1549">IF(C1359&lt;&gt;"",C1359&amp;"-"&amp;K1359,"")</f>
        <v/>
      </c>
      <c r="M1359" s="201" t="str">
        <f t="array" ref="M1359">IFERROR(IF(INDEX('Disaggregation Records'!$E$155:$E$385,MATCH(RIGHT(L1359,255),RIGHT('Disaggregation Records'!$D$155:$D$385,255),0))="","",INDEX('Disaggregation Records'!$E$155:$E$385,MATCH(RIGHT(L1359,255),RIGHT('Disaggregation Records'!$D$155:$D$385,255),0))),"")</f>
        <v/>
      </c>
      <c r="N1359" s="201" t="str">
        <f t="array" ref="N1359">IFERROR(IF(INDEX('Disaggregation Records'!$F$155:$F$385,MATCH(RIGHT(L1359,255),RIGHT('Disaggregation Records'!$D$155:$D$385,255),0))="","",INDEX('Disaggregation Records'!$F$155:$F$385,MATCH(RIGHT(L1359,255),RIGHT('Disaggregation Records'!$D$155:$D$385,255),0))),"")</f>
        <v/>
      </c>
      <c r="O1359" s="201" t="str">
        <f t="array" ref="O1359">IFERROR(IF(INDEX('Disaggregation Records'!$H$155:$H$385,MATCH(RIGHT(L1359,255),RIGHT('Disaggregation Records'!$D$155:$D$385,255),0))="","",INDEX('Disaggregation Records'!$H$155:$H$385,MATCH(RIGHT(L1359,255),RIGHT('Disaggregation Records'!$D$155:$D$385,255),0))),"")</f>
        <v/>
      </c>
      <c r="P1359" s="253"/>
      <c r="Q1359" s="253">
        <f t="shared" ref="Q1359" si="1550">Q1357+1</f>
        <v>2074</v>
      </c>
    </row>
    <row r="1360" spans="1:17" ht="20.149999999999999" customHeight="1" x14ac:dyDescent="0.35">
      <c r="B1360" s="614"/>
      <c r="C1360" s="616"/>
      <c r="D1360" s="618"/>
      <c r="E1360" s="618"/>
      <c r="F1360" s="307"/>
      <c r="G1360" s="620"/>
      <c r="H1360" s="622"/>
      <c r="I1360" s="624"/>
      <c r="J1360" s="626"/>
      <c r="K1360" s="253"/>
      <c r="L1360" s="201"/>
      <c r="M1360" s="253"/>
      <c r="N1360" s="201"/>
      <c r="O1360" s="201"/>
      <c r="P1360" s="253"/>
      <c r="Q1360" s="253"/>
    </row>
    <row r="1361" spans="1:17" ht="20.149999999999999" customHeight="1" x14ac:dyDescent="0.35">
      <c r="A1361" s="201" t="str">
        <f t="shared" ca="1" si="1517"/>
        <v>a1655000001juLEAAY</v>
      </c>
      <c r="B1361" s="613">
        <v>19</v>
      </c>
      <c r="C1361" s="615" t="str">
        <f>IFERROR(VLOOKUP(B1361,'Coverage Indicators - Section D'!$A$9:$AP$70,42,FALSE),"")</f>
        <v/>
      </c>
      <c r="D1361" s="617" t="str">
        <f>M1361</f>
        <v/>
      </c>
      <c r="E1361" s="617" t="str">
        <f>N1361</f>
        <v/>
      </c>
      <c r="F1361" s="396"/>
      <c r="G1361" s="619" t="str">
        <f ca="1">IF(OR(INDIRECT("'update Helper'!E"&amp;Q1361)="",F1361&lt;&gt;0,F1362&lt;&gt;0),IF(IFERROR((F1361/F1362),"")="","",(F1361/F1362)),INDIRECT("'update Helper'!E"&amp;Q1361)/100)</f>
        <v/>
      </c>
      <c r="H1361" s="621"/>
      <c r="I1361" s="623"/>
      <c r="J1361" s="625"/>
      <c r="K1361" s="201">
        <f>IF(AND(EXACT(C1361,C1359),C1359&lt;&gt;0),K1359+1,0)</f>
        <v>370</v>
      </c>
      <c r="L1361" s="201" t="str">
        <f t="shared" ref="L1361" si="1551">IF(C1361&lt;&gt;"",C1361&amp;"-"&amp;K1361,"")</f>
        <v/>
      </c>
      <c r="M1361" s="201" t="str">
        <f t="array" ref="M1361">IFERROR(IF(INDEX('Disaggregation Records'!$E$155:$E$385,MATCH(RIGHT(L1361,255),RIGHT('Disaggregation Records'!$D$155:$D$385,255),0))="","",INDEX('Disaggregation Records'!$E$155:$E$385,MATCH(RIGHT(L1361,255),RIGHT('Disaggregation Records'!$D$155:$D$385,255),0))),"")</f>
        <v/>
      </c>
      <c r="N1361" s="201" t="str">
        <f t="array" ref="N1361">IFERROR(IF(INDEX('Disaggregation Records'!$F$155:$F$385,MATCH(RIGHT(L1361,255),RIGHT('Disaggregation Records'!$D$155:$D$385,255),0))="","",INDEX('Disaggregation Records'!$F$155:$F$385,MATCH(RIGHT(L1361,255),RIGHT('Disaggregation Records'!$D$155:$D$385,255),0))),"")</f>
        <v/>
      </c>
      <c r="O1361" s="201" t="str">
        <f t="array" ref="O1361">IFERROR(IF(INDEX('Disaggregation Records'!$H$155:$H$385,MATCH(RIGHT(L1361,255),RIGHT('Disaggregation Records'!$D$155:$D$385,255),0))="","",INDEX('Disaggregation Records'!$H$155:$H$385,MATCH(RIGHT(L1361,255),RIGHT('Disaggregation Records'!$D$155:$D$385,255),0))),"")</f>
        <v/>
      </c>
      <c r="P1361" s="201"/>
      <c r="Q1361" s="253">
        <f t="shared" ref="Q1361" si="1552">Q1359+1</f>
        <v>2075</v>
      </c>
    </row>
    <row r="1362" spans="1:17" ht="20.149999999999999" customHeight="1" x14ac:dyDescent="0.35">
      <c r="A1362" s="201"/>
      <c r="B1362" s="614"/>
      <c r="C1362" s="616"/>
      <c r="D1362" s="618"/>
      <c r="E1362" s="618"/>
      <c r="F1362" s="307"/>
      <c r="G1362" s="620"/>
      <c r="H1362" s="622"/>
      <c r="I1362" s="624"/>
      <c r="J1362" s="626"/>
      <c r="K1362" s="201"/>
      <c r="L1362" s="201"/>
      <c r="M1362" s="201"/>
      <c r="N1362" s="201"/>
      <c r="O1362" s="201"/>
      <c r="P1362" s="201"/>
      <c r="Q1362" s="253"/>
    </row>
    <row r="1363" spans="1:17" ht="20.149999999999999" customHeight="1" x14ac:dyDescent="0.35">
      <c r="A1363" s="201" t="str">
        <f t="shared" ca="1" si="1520"/>
        <v>a1655000001juLFAAY</v>
      </c>
      <c r="B1363" s="613">
        <v>19</v>
      </c>
      <c r="C1363" s="615" t="str">
        <f>IFERROR(VLOOKUP(B1363,'Coverage Indicators - Section D'!$A$9:$AP$70,42,FALSE),"")</f>
        <v/>
      </c>
      <c r="D1363" s="617" t="str">
        <f>M1363</f>
        <v/>
      </c>
      <c r="E1363" s="617" t="str">
        <f>N1363</f>
        <v/>
      </c>
      <c r="F1363" s="396"/>
      <c r="G1363" s="619" t="str">
        <f ca="1">IF(OR(INDIRECT("'update Helper'!E"&amp;Q1363)="",F1363&lt;&gt;0,F1364&lt;&gt;0),IF(IFERROR((F1363/F1364),"")="","",(F1363/F1364)),INDIRECT("'update Helper'!E"&amp;Q1363)/100)</f>
        <v/>
      </c>
      <c r="H1363" s="621"/>
      <c r="I1363" s="623"/>
      <c r="J1363" s="625"/>
      <c r="K1363" s="201">
        <f>IF(AND(EXACT(C1363,C1361),C1361&lt;&gt;0),K1361+1,0)</f>
        <v>371</v>
      </c>
      <c r="L1363" s="201" t="str">
        <f t="shared" ref="L1363" si="1553">IF(C1363&lt;&gt;"",C1363&amp;"-"&amp;K1363,"")</f>
        <v/>
      </c>
      <c r="M1363" s="201" t="str">
        <f t="array" ref="M1363">IFERROR(IF(INDEX('Disaggregation Records'!$E$155:$E$385,MATCH(RIGHT(L1363,255),RIGHT('Disaggregation Records'!$D$155:$D$385,255),0))="","",INDEX('Disaggregation Records'!$E$155:$E$385,MATCH(RIGHT(L1363,255),RIGHT('Disaggregation Records'!$D$155:$D$385,255),0))),"")</f>
        <v/>
      </c>
      <c r="N1363" s="201" t="str">
        <f t="array" ref="N1363">IFERROR(IF(INDEX('Disaggregation Records'!$F$155:$F$385,MATCH(RIGHT(L1363,255),RIGHT('Disaggregation Records'!$D$155:$D$385,255),0))="","",INDEX('Disaggregation Records'!$F$155:$F$385,MATCH(RIGHT(L1363,255),RIGHT('Disaggregation Records'!$D$155:$D$385,255),0))),"")</f>
        <v/>
      </c>
      <c r="O1363" s="201" t="str">
        <f t="array" ref="O1363">IFERROR(IF(INDEX('Disaggregation Records'!$H$155:$H$385,MATCH(RIGHT(L1363,255),RIGHT('Disaggregation Records'!$D$155:$D$385,255),0))="","",INDEX('Disaggregation Records'!$H$155:$H$385,MATCH(RIGHT(L1363,255),RIGHT('Disaggregation Records'!$D$155:$D$385,255),0))),"")</f>
        <v/>
      </c>
      <c r="P1363" s="201"/>
      <c r="Q1363" s="253">
        <f t="shared" ref="Q1363" si="1554">Q1361+1</f>
        <v>2076</v>
      </c>
    </row>
    <row r="1364" spans="1:17" ht="20.149999999999999" customHeight="1" x14ac:dyDescent="0.35">
      <c r="B1364" s="614"/>
      <c r="C1364" s="616"/>
      <c r="D1364" s="618"/>
      <c r="E1364" s="618"/>
      <c r="F1364" s="307"/>
      <c r="G1364" s="620"/>
      <c r="H1364" s="622"/>
      <c r="I1364" s="624"/>
      <c r="J1364" s="626"/>
      <c r="K1364" s="201"/>
      <c r="L1364" s="201"/>
      <c r="M1364" s="201"/>
      <c r="N1364" s="201"/>
      <c r="O1364" s="201"/>
      <c r="P1364" s="201"/>
      <c r="Q1364" s="253"/>
    </row>
    <row r="1365" spans="1:17" ht="20.149999999999999" customHeight="1" x14ac:dyDescent="0.35">
      <c r="A1365" s="201" t="str">
        <f t="shared" ca="1" si="1517"/>
        <v>a1655000001juLGAAY</v>
      </c>
      <c r="B1365" s="613">
        <v>19</v>
      </c>
      <c r="C1365" s="615" t="str">
        <f>IFERROR(VLOOKUP(B1365,'Coverage Indicators - Section D'!$A$9:$AP$70,42,FALSE),"")</f>
        <v/>
      </c>
      <c r="D1365" s="617" t="str">
        <f>M1365</f>
        <v/>
      </c>
      <c r="E1365" s="617" t="str">
        <f>N1365</f>
        <v/>
      </c>
      <c r="F1365" s="396"/>
      <c r="G1365" s="619" t="str">
        <f ca="1">IF(OR(INDIRECT("'update Helper'!E"&amp;Q1365)="",F1365&lt;&gt;0,F1366&lt;&gt;0),IF(IFERROR((F1365/F1366),"")="","",(F1365/F1366)),INDIRECT("'update Helper'!E"&amp;Q1365)/100)</f>
        <v/>
      </c>
      <c r="H1365" s="621"/>
      <c r="I1365" s="623"/>
      <c r="J1365" s="625"/>
      <c r="K1365" s="201">
        <f>IF(AND(EXACT(C1365,C1363),C1363&lt;&gt;0),K1363+1,0)</f>
        <v>372</v>
      </c>
      <c r="L1365" s="201" t="str">
        <f t="shared" ref="L1365" si="1555">IF(C1365&lt;&gt;"",C1365&amp;"-"&amp;K1365,"")</f>
        <v/>
      </c>
      <c r="M1365" s="201" t="str">
        <f t="array" ref="M1365">IFERROR(IF(INDEX('Disaggregation Records'!$E$155:$E$385,MATCH(RIGHT(L1365,255),RIGHT('Disaggregation Records'!$D$155:$D$385,255),0))="","",INDEX('Disaggregation Records'!$E$155:$E$385,MATCH(RIGHT(L1365,255),RIGHT('Disaggregation Records'!$D$155:$D$385,255),0))),"")</f>
        <v/>
      </c>
      <c r="N1365" s="201" t="str">
        <f t="array" ref="N1365">IFERROR(IF(INDEX('Disaggregation Records'!$F$155:$F$385,MATCH(RIGHT(L1365,255),RIGHT('Disaggregation Records'!$D$155:$D$385,255),0))="","",INDEX('Disaggregation Records'!$F$155:$F$385,MATCH(RIGHT(L1365,255),RIGHT('Disaggregation Records'!$D$155:$D$385,255),0))),"")</f>
        <v/>
      </c>
      <c r="O1365" s="201" t="str">
        <f t="array" ref="O1365">IFERROR(IF(INDEX('Disaggregation Records'!$H$155:$H$385,MATCH(RIGHT(L1365,255),RIGHT('Disaggregation Records'!$D$155:$D$385,255),0))="","",INDEX('Disaggregation Records'!$H$155:$H$385,MATCH(RIGHT(L1365,255),RIGHT('Disaggregation Records'!$D$155:$D$385,255),0))),"")</f>
        <v/>
      </c>
      <c r="P1365" s="253"/>
      <c r="Q1365" s="253">
        <f t="shared" ref="Q1365" si="1556">Q1363+1</f>
        <v>2077</v>
      </c>
    </row>
    <row r="1366" spans="1:17" ht="20.149999999999999" customHeight="1" x14ac:dyDescent="0.35">
      <c r="A1366" s="201"/>
      <c r="B1366" s="614"/>
      <c r="C1366" s="616"/>
      <c r="D1366" s="618"/>
      <c r="E1366" s="618"/>
      <c r="F1366" s="307"/>
      <c r="G1366" s="620"/>
      <c r="H1366" s="622"/>
      <c r="I1366" s="624"/>
      <c r="J1366" s="626"/>
      <c r="K1366" s="253"/>
      <c r="L1366" s="201"/>
      <c r="M1366" s="253"/>
      <c r="N1366" s="201"/>
      <c r="O1366" s="201"/>
      <c r="P1366" s="253"/>
      <c r="Q1366" s="253"/>
    </row>
    <row r="1367" spans="1:17" ht="20.149999999999999" customHeight="1" x14ac:dyDescent="0.35">
      <c r="A1367" s="201" t="str">
        <f t="shared" ca="1" si="1520"/>
        <v>a1655000001juLHAAY</v>
      </c>
      <c r="B1367" s="613">
        <v>19</v>
      </c>
      <c r="C1367" s="615" t="str">
        <f>IFERROR(VLOOKUP(B1367,'Coverage Indicators - Section D'!$A$9:$AP$70,42,FALSE),"")</f>
        <v/>
      </c>
      <c r="D1367" s="617" t="str">
        <f>M1367</f>
        <v/>
      </c>
      <c r="E1367" s="617" t="str">
        <f>N1367</f>
        <v/>
      </c>
      <c r="F1367" s="396"/>
      <c r="G1367" s="619" t="str">
        <f ca="1">IF(OR(INDIRECT("'update Helper'!E"&amp;Q1367)="",F1367&lt;&gt;0,F1368&lt;&gt;0),IF(IFERROR((F1367/F1368),"")="","",(F1367/F1368)),INDIRECT("'update Helper'!E"&amp;Q1367)/100)</f>
        <v/>
      </c>
      <c r="H1367" s="621"/>
      <c r="I1367" s="623"/>
      <c r="J1367" s="625"/>
      <c r="K1367" s="201">
        <f>IF(AND(EXACT(C1367,C1365),C1365&lt;&gt;0),K1365+1,0)</f>
        <v>373</v>
      </c>
      <c r="L1367" s="201" t="str">
        <f t="shared" ref="L1367" si="1557">IF(C1367&lt;&gt;"",C1367&amp;"-"&amp;K1367,"")</f>
        <v/>
      </c>
      <c r="M1367" s="201" t="str">
        <f t="array" ref="M1367">IFERROR(IF(INDEX('Disaggregation Records'!$E$155:$E$385,MATCH(RIGHT(L1367,255),RIGHT('Disaggregation Records'!$D$155:$D$385,255),0))="","",INDEX('Disaggregation Records'!$E$155:$E$385,MATCH(RIGHT(L1367,255),RIGHT('Disaggregation Records'!$D$155:$D$385,255),0))),"")</f>
        <v/>
      </c>
      <c r="N1367" s="201" t="str">
        <f t="array" ref="N1367">IFERROR(IF(INDEX('Disaggregation Records'!$F$155:$F$385,MATCH(RIGHT(L1367,255),RIGHT('Disaggregation Records'!$D$155:$D$385,255),0))="","",INDEX('Disaggregation Records'!$F$155:$F$385,MATCH(RIGHT(L1367,255),RIGHT('Disaggregation Records'!$D$155:$D$385,255),0))),"")</f>
        <v/>
      </c>
      <c r="O1367" s="201" t="str">
        <f t="array" ref="O1367">IFERROR(IF(INDEX('Disaggregation Records'!$H$155:$H$385,MATCH(RIGHT(L1367,255),RIGHT('Disaggregation Records'!$D$155:$D$385,255),0))="","",INDEX('Disaggregation Records'!$H$155:$H$385,MATCH(RIGHT(L1367,255),RIGHT('Disaggregation Records'!$D$155:$D$385,255),0))),"")</f>
        <v/>
      </c>
      <c r="P1367" s="253"/>
      <c r="Q1367" s="253">
        <f t="shared" ref="Q1367" si="1558">Q1365+1</f>
        <v>2078</v>
      </c>
    </row>
    <row r="1368" spans="1:17" ht="20.149999999999999" customHeight="1" x14ac:dyDescent="0.35">
      <c r="B1368" s="614"/>
      <c r="C1368" s="616"/>
      <c r="D1368" s="618"/>
      <c r="E1368" s="618"/>
      <c r="F1368" s="307"/>
      <c r="G1368" s="620"/>
      <c r="H1368" s="622"/>
      <c r="I1368" s="624"/>
      <c r="J1368" s="626"/>
      <c r="K1368" s="253"/>
      <c r="L1368" s="201"/>
      <c r="M1368" s="253"/>
      <c r="N1368" s="201"/>
      <c r="O1368" s="201"/>
      <c r="P1368" s="253"/>
      <c r="Q1368" s="253"/>
    </row>
    <row r="1369" spans="1:17" ht="20.149999999999999" customHeight="1" x14ac:dyDescent="0.35">
      <c r="A1369" s="201" t="str">
        <f t="shared" ca="1" si="1517"/>
        <v>a1655000001juLIAAY</v>
      </c>
      <c r="B1369" s="613">
        <v>19</v>
      </c>
      <c r="C1369" s="615" t="str">
        <f>IFERROR(VLOOKUP(B1369,'Coverage Indicators - Section D'!$A$9:$AP$70,42,FALSE),"")</f>
        <v/>
      </c>
      <c r="D1369" s="617" t="str">
        <f>M1369</f>
        <v/>
      </c>
      <c r="E1369" s="617" t="str">
        <f>N1369</f>
        <v/>
      </c>
      <c r="F1369" s="396"/>
      <c r="G1369" s="619" t="str">
        <f ca="1">IF(OR(INDIRECT("'update Helper'!E"&amp;Q1369)="",F1369&lt;&gt;0,F1370&lt;&gt;0),IF(IFERROR((F1369/F1370),"")="","",(F1369/F1370)),INDIRECT("'update Helper'!E"&amp;Q1369)/100)</f>
        <v/>
      </c>
      <c r="H1369" s="621"/>
      <c r="I1369" s="623"/>
      <c r="J1369" s="625"/>
      <c r="K1369" s="201">
        <f>IF(AND(EXACT(C1369,C1367),C1367&lt;&gt;0),K1367+1,0)</f>
        <v>374</v>
      </c>
      <c r="L1369" s="201" t="str">
        <f t="shared" ref="L1369" si="1559">IF(C1369&lt;&gt;"",C1369&amp;"-"&amp;K1369,"")</f>
        <v/>
      </c>
      <c r="M1369" s="201" t="str">
        <f t="array" ref="M1369">IFERROR(IF(INDEX('Disaggregation Records'!$E$155:$E$385,MATCH(RIGHT(L1369,255),RIGHT('Disaggregation Records'!$D$155:$D$385,255),0))="","",INDEX('Disaggregation Records'!$E$155:$E$385,MATCH(RIGHT(L1369,255),RIGHT('Disaggregation Records'!$D$155:$D$385,255),0))),"")</f>
        <v/>
      </c>
      <c r="N1369" s="201" t="str">
        <f t="array" ref="N1369">IFERROR(IF(INDEX('Disaggregation Records'!$F$155:$F$385,MATCH(RIGHT(L1369,255),RIGHT('Disaggregation Records'!$D$155:$D$385,255),0))="","",INDEX('Disaggregation Records'!$F$155:$F$385,MATCH(RIGHT(L1369,255),RIGHT('Disaggregation Records'!$D$155:$D$385,255),0))),"")</f>
        <v/>
      </c>
      <c r="O1369" s="201" t="str">
        <f t="array" ref="O1369">IFERROR(IF(INDEX('Disaggregation Records'!$H$155:$H$385,MATCH(RIGHT(L1369,255),RIGHT('Disaggregation Records'!$D$155:$D$385,255),0))="","",INDEX('Disaggregation Records'!$H$155:$H$385,MATCH(RIGHT(L1369,255),RIGHT('Disaggregation Records'!$D$155:$D$385,255),0))),"")</f>
        <v/>
      </c>
      <c r="P1369" s="253"/>
      <c r="Q1369" s="253">
        <f t="shared" ref="Q1369" si="1560">Q1367+1</f>
        <v>2079</v>
      </c>
    </row>
    <row r="1370" spans="1:17" ht="20.149999999999999" customHeight="1" x14ac:dyDescent="0.35">
      <c r="A1370" s="201"/>
      <c r="B1370" s="614"/>
      <c r="C1370" s="616"/>
      <c r="D1370" s="618"/>
      <c r="E1370" s="618"/>
      <c r="F1370" s="307"/>
      <c r="G1370" s="620"/>
      <c r="H1370" s="622"/>
      <c r="I1370" s="624"/>
      <c r="J1370" s="626"/>
      <c r="K1370" s="253"/>
      <c r="L1370" s="201"/>
      <c r="M1370" s="253"/>
      <c r="N1370" s="201"/>
      <c r="O1370" s="201"/>
      <c r="P1370" s="253"/>
      <c r="Q1370" s="253"/>
    </row>
    <row r="1371" spans="1:17" ht="20.149999999999999" customHeight="1" x14ac:dyDescent="0.35">
      <c r="A1371" s="201" t="str">
        <f t="shared" ca="1" si="1520"/>
        <v>a1655000001juLJAAY</v>
      </c>
      <c r="B1371" s="613">
        <v>19</v>
      </c>
      <c r="C1371" s="615" t="str">
        <f>IFERROR(VLOOKUP(B1371,'Coverage Indicators - Section D'!$A$9:$AP$70,42,FALSE),"")</f>
        <v/>
      </c>
      <c r="D1371" s="617" t="str">
        <f>M1371</f>
        <v/>
      </c>
      <c r="E1371" s="617" t="str">
        <f>N1371</f>
        <v/>
      </c>
      <c r="F1371" s="396"/>
      <c r="G1371" s="619" t="str">
        <f ca="1">IF(OR(INDIRECT("'update Helper'!E"&amp;Q1371)="",F1371&lt;&gt;0,F1372&lt;&gt;0),IF(IFERROR((F1371/F1372),"")="","",(F1371/F1372)),INDIRECT("'update Helper'!E"&amp;Q1371)/100)</f>
        <v/>
      </c>
      <c r="H1371" s="621"/>
      <c r="I1371" s="623"/>
      <c r="J1371" s="625"/>
      <c r="K1371" s="201">
        <f>IF(AND(EXACT(C1371,C1369),C1369&lt;&gt;0),K1369+1,0)</f>
        <v>375</v>
      </c>
      <c r="L1371" s="201" t="str">
        <f t="shared" ref="L1371" si="1561">IF(C1371&lt;&gt;"",C1371&amp;"-"&amp;K1371,"")</f>
        <v/>
      </c>
      <c r="M1371" s="201" t="str">
        <f t="array" ref="M1371">IFERROR(IF(INDEX('Disaggregation Records'!$E$155:$E$385,MATCH(RIGHT(L1371,255),RIGHT('Disaggregation Records'!$D$155:$D$385,255),0))="","",INDEX('Disaggregation Records'!$E$155:$E$385,MATCH(RIGHT(L1371,255),RIGHT('Disaggregation Records'!$D$155:$D$385,255),0))),"")</f>
        <v/>
      </c>
      <c r="N1371" s="201" t="str">
        <f t="array" ref="N1371">IFERROR(IF(INDEX('Disaggregation Records'!$F$155:$F$385,MATCH(RIGHT(L1371,255),RIGHT('Disaggregation Records'!$D$155:$D$385,255),0))="","",INDEX('Disaggregation Records'!$F$155:$F$385,MATCH(RIGHT(L1371,255),RIGHT('Disaggregation Records'!$D$155:$D$385,255),0))),"")</f>
        <v/>
      </c>
      <c r="O1371" s="201" t="str">
        <f t="array" ref="O1371">IFERROR(IF(INDEX('Disaggregation Records'!$H$155:$H$385,MATCH(RIGHT(L1371,255),RIGHT('Disaggregation Records'!$D$155:$D$385,255),0))="","",INDEX('Disaggregation Records'!$H$155:$H$385,MATCH(RIGHT(L1371,255),RIGHT('Disaggregation Records'!$D$155:$D$385,255),0))),"")</f>
        <v/>
      </c>
      <c r="P1371" s="201"/>
      <c r="Q1371" s="253">
        <f t="shared" ref="Q1371" si="1562">Q1369+1</f>
        <v>2080</v>
      </c>
    </row>
    <row r="1372" spans="1:17" ht="20.149999999999999" customHeight="1" x14ac:dyDescent="0.35">
      <c r="B1372" s="614"/>
      <c r="C1372" s="616"/>
      <c r="D1372" s="618"/>
      <c r="E1372" s="618"/>
      <c r="F1372" s="307"/>
      <c r="G1372" s="620"/>
      <c r="H1372" s="622"/>
      <c r="I1372" s="624"/>
      <c r="J1372" s="626"/>
      <c r="K1372" s="201"/>
      <c r="L1372" s="201"/>
      <c r="M1372" s="201"/>
      <c r="N1372" s="201"/>
      <c r="O1372" s="201"/>
      <c r="P1372" s="201"/>
      <c r="Q1372" s="253"/>
    </row>
    <row r="1373" spans="1:17" ht="20.149999999999999" customHeight="1" x14ac:dyDescent="0.35">
      <c r="A1373" s="201" t="str">
        <f t="shared" ca="1" si="1517"/>
        <v>a1655000001juLKAAY</v>
      </c>
      <c r="B1373" s="613">
        <v>19</v>
      </c>
      <c r="C1373" s="615" t="str">
        <f>IFERROR(VLOOKUP(B1373,'Coverage Indicators - Section D'!$A$9:$AP$70,42,FALSE),"")</f>
        <v/>
      </c>
      <c r="D1373" s="617" t="str">
        <f>M1373</f>
        <v/>
      </c>
      <c r="E1373" s="617" t="str">
        <f>N1373</f>
        <v/>
      </c>
      <c r="F1373" s="396"/>
      <c r="G1373" s="619" t="str">
        <f ca="1">IF(OR(INDIRECT("'update Helper'!E"&amp;Q1373)="",F1373&lt;&gt;0,F1374&lt;&gt;0),IF(IFERROR((F1373/F1374),"")="","",(F1373/F1374)),INDIRECT("'update Helper'!E"&amp;Q1373)/100)</f>
        <v/>
      </c>
      <c r="H1373" s="621"/>
      <c r="I1373" s="623"/>
      <c r="J1373" s="625"/>
      <c r="K1373" s="201">
        <f>IF(AND(EXACT(C1373,C1371),C1371&lt;&gt;0),K1371+1,0)</f>
        <v>376</v>
      </c>
      <c r="L1373" s="201" t="str">
        <f t="shared" ref="L1373" si="1563">IF(C1373&lt;&gt;"",C1373&amp;"-"&amp;K1373,"")</f>
        <v/>
      </c>
      <c r="M1373" s="201" t="str">
        <f t="array" ref="M1373">IFERROR(IF(INDEX('Disaggregation Records'!$E$155:$E$385,MATCH(RIGHT(L1373,255),RIGHT('Disaggregation Records'!$D$155:$D$385,255),0))="","",INDEX('Disaggregation Records'!$E$155:$E$385,MATCH(RIGHT(L1373,255),RIGHT('Disaggregation Records'!$D$155:$D$385,255),0))),"")</f>
        <v/>
      </c>
      <c r="N1373" s="201" t="str">
        <f t="array" ref="N1373">IFERROR(IF(INDEX('Disaggregation Records'!$F$155:$F$385,MATCH(RIGHT(L1373,255),RIGHT('Disaggregation Records'!$D$155:$D$385,255),0))="","",INDEX('Disaggregation Records'!$F$155:$F$385,MATCH(RIGHT(L1373,255),RIGHT('Disaggregation Records'!$D$155:$D$385,255),0))),"")</f>
        <v/>
      </c>
      <c r="O1373" s="201" t="str">
        <f t="array" ref="O1373">IFERROR(IF(INDEX('Disaggregation Records'!$H$155:$H$385,MATCH(RIGHT(L1373,255),RIGHT('Disaggregation Records'!$D$155:$D$385,255),0))="","",INDEX('Disaggregation Records'!$H$155:$H$385,MATCH(RIGHT(L1373,255),RIGHT('Disaggregation Records'!$D$155:$D$385,255),0))),"")</f>
        <v/>
      </c>
      <c r="P1373" s="201"/>
      <c r="Q1373" s="253">
        <f t="shared" ref="Q1373" si="1564">Q1371+1</f>
        <v>2081</v>
      </c>
    </row>
    <row r="1374" spans="1:17" ht="20.149999999999999" customHeight="1" x14ac:dyDescent="0.35">
      <c r="A1374" s="201"/>
      <c r="B1374" s="614"/>
      <c r="C1374" s="616"/>
      <c r="D1374" s="618"/>
      <c r="E1374" s="618"/>
      <c r="F1374" s="307"/>
      <c r="G1374" s="620"/>
      <c r="H1374" s="622"/>
      <c r="I1374" s="624"/>
      <c r="J1374" s="626"/>
      <c r="K1374" s="201"/>
      <c r="L1374" s="201"/>
      <c r="M1374" s="201"/>
      <c r="N1374" s="201"/>
      <c r="O1374" s="201"/>
      <c r="P1374" s="201"/>
      <c r="Q1374" s="253"/>
    </row>
    <row r="1375" spans="1:17" ht="20.149999999999999" customHeight="1" x14ac:dyDescent="0.35">
      <c r="A1375" s="201" t="str">
        <f t="shared" ca="1" si="1520"/>
        <v>a1655000001juLLAAY</v>
      </c>
      <c r="B1375" s="613">
        <v>19</v>
      </c>
      <c r="C1375" s="615" t="str">
        <f>IFERROR(VLOOKUP(B1375,'Coverage Indicators - Section D'!$A$9:$AP$70,42,FALSE),"")</f>
        <v/>
      </c>
      <c r="D1375" s="617" t="str">
        <f>M1375</f>
        <v/>
      </c>
      <c r="E1375" s="617" t="str">
        <f>N1375</f>
        <v/>
      </c>
      <c r="F1375" s="396"/>
      <c r="G1375" s="619" t="str">
        <f ca="1">IF(OR(INDIRECT("'update Helper'!E"&amp;Q1375)="",F1375&lt;&gt;0,F1376&lt;&gt;0),IF(IFERROR((F1375/F1376),"")="","",(F1375/F1376)),INDIRECT("'update Helper'!E"&amp;Q1375)/100)</f>
        <v/>
      </c>
      <c r="H1375" s="621"/>
      <c r="I1375" s="623"/>
      <c r="J1375" s="625"/>
      <c r="K1375" s="201">
        <f>IF(AND(EXACT(C1375,C1373),C1373&lt;&gt;0),K1373+1,0)</f>
        <v>377</v>
      </c>
      <c r="L1375" s="201" t="str">
        <f t="shared" ref="L1375" si="1565">IF(C1375&lt;&gt;"",C1375&amp;"-"&amp;K1375,"")</f>
        <v/>
      </c>
      <c r="M1375" s="201" t="str">
        <f t="array" ref="M1375">IFERROR(IF(INDEX('Disaggregation Records'!$E$155:$E$385,MATCH(RIGHT(L1375,255),RIGHT('Disaggregation Records'!$D$155:$D$385,255),0))="","",INDEX('Disaggregation Records'!$E$155:$E$385,MATCH(RIGHT(L1375,255),RIGHT('Disaggregation Records'!$D$155:$D$385,255),0))),"")</f>
        <v/>
      </c>
      <c r="N1375" s="201" t="str">
        <f t="array" ref="N1375">IFERROR(IF(INDEX('Disaggregation Records'!$F$155:$F$385,MATCH(RIGHT(L1375,255),RIGHT('Disaggregation Records'!$D$155:$D$385,255),0))="","",INDEX('Disaggregation Records'!$F$155:$F$385,MATCH(RIGHT(L1375,255),RIGHT('Disaggregation Records'!$D$155:$D$385,255),0))),"")</f>
        <v/>
      </c>
      <c r="O1375" s="201" t="str">
        <f t="array" ref="O1375">IFERROR(IF(INDEX('Disaggregation Records'!$H$155:$H$385,MATCH(RIGHT(L1375,255),RIGHT('Disaggregation Records'!$D$155:$D$385,255),0))="","",INDEX('Disaggregation Records'!$H$155:$H$385,MATCH(RIGHT(L1375,255),RIGHT('Disaggregation Records'!$D$155:$D$385,255),0))),"")</f>
        <v/>
      </c>
      <c r="P1375" s="253"/>
      <c r="Q1375" s="253">
        <f t="shared" ref="Q1375" si="1566">Q1373+1</f>
        <v>2082</v>
      </c>
    </row>
    <row r="1376" spans="1:17" ht="20.149999999999999" customHeight="1" x14ac:dyDescent="0.35">
      <c r="B1376" s="614"/>
      <c r="C1376" s="616"/>
      <c r="D1376" s="618"/>
      <c r="E1376" s="618"/>
      <c r="F1376" s="307"/>
      <c r="G1376" s="620"/>
      <c r="H1376" s="622"/>
      <c r="I1376" s="624"/>
      <c r="J1376" s="626"/>
      <c r="K1376" s="253"/>
      <c r="L1376" s="201"/>
      <c r="M1376" s="253"/>
      <c r="N1376" s="201"/>
      <c r="O1376" s="201"/>
      <c r="P1376" s="253"/>
      <c r="Q1376" s="253"/>
    </row>
    <row r="1377" spans="1:17" ht="20.149999999999999" customHeight="1" x14ac:dyDescent="0.35">
      <c r="A1377" s="201" t="str">
        <f t="shared" ca="1" si="1517"/>
        <v>a1655000001juLMAAY</v>
      </c>
      <c r="B1377" s="613">
        <v>19</v>
      </c>
      <c r="C1377" s="615" t="str">
        <f>IFERROR(VLOOKUP(B1377,'Coverage Indicators - Section D'!$A$9:$AP$70,42,FALSE),"")</f>
        <v/>
      </c>
      <c r="D1377" s="617" t="str">
        <f>M1377</f>
        <v/>
      </c>
      <c r="E1377" s="617" t="str">
        <f>N1377</f>
        <v/>
      </c>
      <c r="F1377" s="396"/>
      <c r="G1377" s="619" t="str">
        <f ca="1">IF(OR(INDIRECT("'update Helper'!E"&amp;Q1377)="",F1377&lt;&gt;0,F1378&lt;&gt;0),IF(IFERROR((F1377/F1378),"")="","",(F1377/F1378)),INDIRECT("'update Helper'!E"&amp;Q1377)/100)</f>
        <v/>
      </c>
      <c r="H1377" s="621"/>
      <c r="I1377" s="623"/>
      <c r="J1377" s="625"/>
      <c r="K1377" s="201">
        <f>IF(AND(EXACT(C1377,C1375),C1375&lt;&gt;0),K1375+1,0)</f>
        <v>378</v>
      </c>
      <c r="L1377" s="201" t="str">
        <f t="shared" ref="L1377" si="1567">IF(C1377&lt;&gt;"",C1377&amp;"-"&amp;K1377,"")</f>
        <v/>
      </c>
      <c r="M1377" s="201" t="str">
        <f t="array" ref="M1377">IFERROR(IF(INDEX('Disaggregation Records'!$E$155:$E$385,MATCH(RIGHT(L1377,255),RIGHT('Disaggregation Records'!$D$155:$D$385,255),0))="","",INDEX('Disaggregation Records'!$E$155:$E$385,MATCH(RIGHT(L1377,255),RIGHT('Disaggregation Records'!$D$155:$D$385,255),0))),"")</f>
        <v/>
      </c>
      <c r="N1377" s="201" t="str">
        <f t="array" ref="N1377">IFERROR(IF(INDEX('Disaggregation Records'!$F$155:$F$385,MATCH(RIGHT(L1377,255),RIGHT('Disaggregation Records'!$D$155:$D$385,255),0))="","",INDEX('Disaggregation Records'!$F$155:$F$385,MATCH(RIGHT(L1377,255),RIGHT('Disaggregation Records'!$D$155:$D$385,255),0))),"")</f>
        <v/>
      </c>
      <c r="O1377" s="201" t="str">
        <f t="array" ref="O1377">IFERROR(IF(INDEX('Disaggregation Records'!$H$155:$H$385,MATCH(RIGHT(L1377,255),RIGHT('Disaggregation Records'!$D$155:$D$385,255),0))="","",INDEX('Disaggregation Records'!$H$155:$H$385,MATCH(RIGHT(L1377,255),RIGHT('Disaggregation Records'!$D$155:$D$385,255),0))),"")</f>
        <v/>
      </c>
      <c r="P1377" s="253"/>
      <c r="Q1377" s="253">
        <f t="shared" ref="Q1377" si="1568">Q1375+1</f>
        <v>2083</v>
      </c>
    </row>
    <row r="1378" spans="1:17" ht="20.149999999999999" customHeight="1" x14ac:dyDescent="0.35">
      <c r="A1378" s="201"/>
      <c r="B1378" s="614"/>
      <c r="C1378" s="616"/>
      <c r="D1378" s="618"/>
      <c r="E1378" s="618"/>
      <c r="F1378" s="307"/>
      <c r="G1378" s="620"/>
      <c r="H1378" s="622"/>
      <c r="I1378" s="624"/>
      <c r="J1378" s="626"/>
      <c r="K1378" s="253"/>
      <c r="L1378" s="201"/>
      <c r="M1378" s="253"/>
      <c r="N1378" s="201"/>
      <c r="O1378" s="201"/>
      <c r="P1378" s="253"/>
      <c r="Q1378" s="253"/>
    </row>
    <row r="1379" spans="1:17" ht="20.149999999999999" customHeight="1" x14ac:dyDescent="0.35">
      <c r="A1379" s="201" t="str">
        <f t="shared" ca="1" si="1520"/>
        <v>a1655000001juLNAAY</v>
      </c>
      <c r="B1379" s="613">
        <v>19</v>
      </c>
      <c r="C1379" s="615" t="str">
        <f>IFERROR(VLOOKUP(B1379,'Coverage Indicators - Section D'!$A$9:$AP$70,42,FALSE),"")</f>
        <v/>
      </c>
      <c r="D1379" s="617" t="str">
        <f>M1379</f>
        <v/>
      </c>
      <c r="E1379" s="617" t="str">
        <f>N1379</f>
        <v/>
      </c>
      <c r="F1379" s="396"/>
      <c r="G1379" s="619" t="str">
        <f ca="1">IF(OR(INDIRECT("'update Helper'!E"&amp;Q1379)="",F1379&lt;&gt;0,F1380&lt;&gt;0),IF(IFERROR((F1379/F1380),"")="","",(F1379/F1380)),INDIRECT("'update Helper'!E"&amp;Q1379)/100)</f>
        <v/>
      </c>
      <c r="H1379" s="621"/>
      <c r="I1379" s="623"/>
      <c r="J1379" s="625"/>
      <c r="K1379" s="201">
        <f>IF(AND(EXACT(C1379,C1377),C1377&lt;&gt;0),K1377+1,0)</f>
        <v>379</v>
      </c>
      <c r="L1379" s="201" t="str">
        <f t="shared" ref="L1379" si="1569">IF(C1379&lt;&gt;"",C1379&amp;"-"&amp;K1379,"")</f>
        <v/>
      </c>
      <c r="M1379" s="201" t="str">
        <f t="array" ref="M1379">IFERROR(IF(INDEX('Disaggregation Records'!$E$155:$E$385,MATCH(RIGHT(L1379,255),RIGHT('Disaggregation Records'!$D$155:$D$385,255),0))="","",INDEX('Disaggregation Records'!$E$155:$E$385,MATCH(RIGHT(L1379,255),RIGHT('Disaggregation Records'!$D$155:$D$385,255),0))),"")</f>
        <v/>
      </c>
      <c r="N1379" s="201" t="str">
        <f t="array" ref="N1379">IFERROR(IF(INDEX('Disaggregation Records'!$F$155:$F$385,MATCH(RIGHT(L1379,255),RIGHT('Disaggregation Records'!$D$155:$D$385,255),0))="","",INDEX('Disaggregation Records'!$F$155:$F$385,MATCH(RIGHT(L1379,255),RIGHT('Disaggregation Records'!$D$155:$D$385,255),0))),"")</f>
        <v/>
      </c>
      <c r="O1379" s="201" t="str">
        <f t="array" ref="O1379">IFERROR(IF(INDEX('Disaggregation Records'!$H$155:$H$385,MATCH(RIGHT(L1379,255),RIGHT('Disaggregation Records'!$D$155:$D$385,255),0))="","",INDEX('Disaggregation Records'!$H$155:$H$385,MATCH(RIGHT(L1379,255),RIGHT('Disaggregation Records'!$D$155:$D$385,255),0))),"")</f>
        <v/>
      </c>
      <c r="P1379" s="253"/>
      <c r="Q1379" s="253">
        <f t="shared" ref="Q1379" si="1570">Q1377+1</f>
        <v>2084</v>
      </c>
    </row>
    <row r="1380" spans="1:17" ht="20.149999999999999" customHeight="1" x14ac:dyDescent="0.35">
      <c r="B1380" s="614"/>
      <c r="C1380" s="616"/>
      <c r="D1380" s="618"/>
      <c r="E1380" s="618"/>
      <c r="F1380" s="307"/>
      <c r="G1380" s="620"/>
      <c r="H1380" s="622"/>
      <c r="I1380" s="624"/>
      <c r="J1380" s="626"/>
      <c r="K1380" s="253"/>
      <c r="L1380" s="201"/>
      <c r="M1380" s="253"/>
      <c r="N1380" s="201"/>
      <c r="O1380" s="201"/>
      <c r="P1380" s="253"/>
      <c r="Q1380" s="253"/>
    </row>
    <row r="1381" spans="1:17" ht="20.149999999999999" customHeight="1" x14ac:dyDescent="0.35">
      <c r="A1381" s="201" t="str">
        <f t="shared" ca="1" si="1517"/>
        <v>a1655000001juLOAAY</v>
      </c>
      <c r="B1381" s="613">
        <v>20</v>
      </c>
      <c r="C1381" s="615" t="str">
        <f>IFERROR(VLOOKUP(B1381,'Coverage Indicators - Section D'!$A$9:$AP$70,42,FALSE),"")</f>
        <v/>
      </c>
      <c r="D1381" s="617" t="str">
        <f>M1381</f>
        <v/>
      </c>
      <c r="E1381" s="617" t="str">
        <f>N1381</f>
        <v/>
      </c>
      <c r="F1381" s="396"/>
      <c r="G1381" s="619" t="str">
        <f ca="1">IF(OR(INDIRECT("'update Helper'!E"&amp;Q1381)="",F1381&lt;&gt;0,F1382&lt;&gt;0),IF(IFERROR((F1381/F1382),"")="","",(F1381/F1382)),INDIRECT("'update Helper'!E"&amp;Q1381)/100)</f>
        <v/>
      </c>
      <c r="H1381" s="621"/>
      <c r="I1381" s="623"/>
      <c r="J1381" s="625"/>
      <c r="K1381" s="201">
        <f>IF(AND(EXACT(C1381,C1379),C1379&lt;&gt;0),K1379+1,0)</f>
        <v>380</v>
      </c>
      <c r="L1381" s="201" t="str">
        <f t="shared" ref="L1381" si="1571">IF(C1381&lt;&gt;"",C1381&amp;"-"&amp;K1381,"")</f>
        <v/>
      </c>
      <c r="M1381" s="201" t="str">
        <f t="array" ref="M1381">IFERROR(IF(INDEX('Disaggregation Records'!$E$155:$E$385,MATCH(RIGHT(L1381,255),RIGHT('Disaggregation Records'!$D$155:$D$385,255),0))="","",INDEX('Disaggregation Records'!$E$155:$E$385,MATCH(RIGHT(L1381,255),RIGHT('Disaggregation Records'!$D$155:$D$385,255),0))),"")</f>
        <v/>
      </c>
      <c r="N1381" s="201" t="str">
        <f t="array" ref="N1381">IFERROR(IF(INDEX('Disaggregation Records'!$F$155:$F$385,MATCH(RIGHT(L1381,255),RIGHT('Disaggregation Records'!$D$155:$D$385,255),0))="","",INDEX('Disaggregation Records'!$F$155:$F$385,MATCH(RIGHT(L1381,255),RIGHT('Disaggregation Records'!$D$155:$D$385,255),0))),"")</f>
        <v/>
      </c>
      <c r="O1381" s="201" t="str">
        <f t="array" ref="O1381">IFERROR(IF(INDEX('Disaggregation Records'!$H$155:$H$385,MATCH(RIGHT(L1381,255),RIGHT('Disaggregation Records'!$D$155:$D$385,255),0))="","",INDEX('Disaggregation Records'!$H$155:$H$385,MATCH(RIGHT(L1381,255),RIGHT('Disaggregation Records'!$D$155:$D$385,255),0))),"")</f>
        <v/>
      </c>
      <c r="P1381" s="201"/>
      <c r="Q1381" s="253">
        <f t="shared" ref="Q1381" si="1572">Q1379+1</f>
        <v>2085</v>
      </c>
    </row>
    <row r="1382" spans="1:17" ht="20.149999999999999" customHeight="1" x14ac:dyDescent="0.35">
      <c r="A1382" s="201"/>
      <c r="B1382" s="614"/>
      <c r="C1382" s="616"/>
      <c r="D1382" s="618"/>
      <c r="E1382" s="618"/>
      <c r="F1382" s="307"/>
      <c r="G1382" s="620"/>
      <c r="H1382" s="622"/>
      <c r="I1382" s="624"/>
      <c r="J1382" s="626"/>
      <c r="K1382" s="201"/>
      <c r="L1382" s="201"/>
      <c r="M1382" s="201"/>
      <c r="N1382" s="201"/>
      <c r="O1382" s="201"/>
      <c r="P1382" s="201"/>
      <c r="Q1382" s="253"/>
    </row>
    <row r="1383" spans="1:17" ht="20.149999999999999" customHeight="1" x14ac:dyDescent="0.35">
      <c r="A1383" s="201" t="str">
        <f t="shared" ca="1" si="1520"/>
        <v>a1655000001juLPAAY</v>
      </c>
      <c r="B1383" s="613">
        <v>20</v>
      </c>
      <c r="C1383" s="615" t="str">
        <f>IFERROR(VLOOKUP(B1383,'Coverage Indicators - Section D'!$A$9:$AP$70,42,FALSE),"")</f>
        <v/>
      </c>
      <c r="D1383" s="617" t="str">
        <f>M1383</f>
        <v/>
      </c>
      <c r="E1383" s="617" t="str">
        <f>N1383</f>
        <v/>
      </c>
      <c r="F1383" s="396"/>
      <c r="G1383" s="619" t="str">
        <f ca="1">IF(OR(INDIRECT("'update Helper'!E"&amp;Q1383)="",F1383&lt;&gt;0,F1384&lt;&gt;0),IF(IFERROR((F1383/F1384),"")="","",(F1383/F1384)),INDIRECT("'update Helper'!E"&amp;Q1383)/100)</f>
        <v/>
      </c>
      <c r="H1383" s="621"/>
      <c r="I1383" s="623"/>
      <c r="J1383" s="625"/>
      <c r="K1383" s="201">
        <f>IF(AND(EXACT(C1383,C1381),C1381&lt;&gt;0),K1381+1,0)</f>
        <v>381</v>
      </c>
      <c r="L1383" s="201" t="str">
        <f t="shared" ref="L1383" si="1573">IF(C1383&lt;&gt;"",C1383&amp;"-"&amp;K1383,"")</f>
        <v/>
      </c>
      <c r="M1383" s="201" t="str">
        <f t="array" ref="M1383">IFERROR(IF(INDEX('Disaggregation Records'!$E$155:$E$385,MATCH(RIGHT(L1383,255),RIGHT('Disaggregation Records'!$D$155:$D$385,255),0))="","",INDEX('Disaggregation Records'!$E$155:$E$385,MATCH(RIGHT(L1383,255),RIGHT('Disaggregation Records'!$D$155:$D$385,255),0))),"")</f>
        <v/>
      </c>
      <c r="N1383" s="201" t="str">
        <f t="array" ref="N1383">IFERROR(IF(INDEX('Disaggregation Records'!$F$155:$F$385,MATCH(RIGHT(L1383,255),RIGHT('Disaggregation Records'!$D$155:$D$385,255),0))="","",INDEX('Disaggregation Records'!$F$155:$F$385,MATCH(RIGHT(L1383,255),RIGHT('Disaggregation Records'!$D$155:$D$385,255),0))),"")</f>
        <v/>
      </c>
      <c r="O1383" s="201" t="str">
        <f t="array" ref="O1383">IFERROR(IF(INDEX('Disaggregation Records'!$H$155:$H$385,MATCH(RIGHT(L1383,255),RIGHT('Disaggregation Records'!$D$155:$D$385,255),0))="","",INDEX('Disaggregation Records'!$H$155:$H$385,MATCH(RIGHT(L1383,255),RIGHT('Disaggregation Records'!$D$155:$D$385,255),0))),"")</f>
        <v/>
      </c>
      <c r="P1383" s="201"/>
      <c r="Q1383" s="253">
        <f t="shared" ref="Q1383" si="1574">Q1381+1</f>
        <v>2086</v>
      </c>
    </row>
    <row r="1384" spans="1:17" ht="20.149999999999999" customHeight="1" x14ac:dyDescent="0.35">
      <c r="B1384" s="614"/>
      <c r="C1384" s="616"/>
      <c r="D1384" s="618"/>
      <c r="E1384" s="618"/>
      <c r="F1384" s="307"/>
      <c r="G1384" s="620"/>
      <c r="H1384" s="622"/>
      <c r="I1384" s="624"/>
      <c r="J1384" s="626"/>
      <c r="K1384" s="201"/>
      <c r="L1384" s="201"/>
      <c r="M1384" s="201"/>
      <c r="N1384" s="201"/>
      <c r="O1384" s="201"/>
      <c r="P1384" s="201"/>
      <c r="Q1384" s="253"/>
    </row>
    <row r="1385" spans="1:17" ht="20.149999999999999" customHeight="1" x14ac:dyDescent="0.35">
      <c r="A1385" s="201" t="str">
        <f t="shared" ca="1" si="1517"/>
        <v>a1655000001juLQAAY</v>
      </c>
      <c r="B1385" s="613">
        <v>20</v>
      </c>
      <c r="C1385" s="615" t="str">
        <f>IFERROR(VLOOKUP(B1385,'Coverage Indicators - Section D'!$A$9:$AP$70,42,FALSE),"")</f>
        <v/>
      </c>
      <c r="D1385" s="617" t="str">
        <f>M1385</f>
        <v/>
      </c>
      <c r="E1385" s="617" t="str">
        <f>N1385</f>
        <v/>
      </c>
      <c r="F1385" s="396"/>
      <c r="G1385" s="619" t="str">
        <f ca="1">IF(OR(INDIRECT("'update Helper'!E"&amp;Q1385)="",F1385&lt;&gt;0,F1386&lt;&gt;0),IF(IFERROR((F1385/F1386),"")="","",(F1385/F1386)),INDIRECT("'update Helper'!E"&amp;Q1385)/100)</f>
        <v/>
      </c>
      <c r="H1385" s="621"/>
      <c r="I1385" s="623"/>
      <c r="J1385" s="625"/>
      <c r="K1385" s="201">
        <f>IF(AND(EXACT(C1385,C1383),C1383&lt;&gt;0),K1383+1,0)</f>
        <v>382</v>
      </c>
      <c r="L1385" s="201" t="str">
        <f t="shared" ref="L1385" si="1575">IF(C1385&lt;&gt;"",C1385&amp;"-"&amp;K1385,"")</f>
        <v/>
      </c>
      <c r="M1385" s="201" t="str">
        <f t="array" ref="M1385">IFERROR(IF(INDEX('Disaggregation Records'!$E$155:$E$385,MATCH(RIGHT(L1385,255),RIGHT('Disaggregation Records'!$D$155:$D$385,255),0))="","",INDEX('Disaggregation Records'!$E$155:$E$385,MATCH(RIGHT(L1385,255),RIGHT('Disaggregation Records'!$D$155:$D$385,255),0))),"")</f>
        <v/>
      </c>
      <c r="N1385" s="201" t="str">
        <f t="array" ref="N1385">IFERROR(IF(INDEX('Disaggregation Records'!$F$155:$F$385,MATCH(RIGHT(L1385,255),RIGHT('Disaggregation Records'!$D$155:$D$385,255),0))="","",INDEX('Disaggregation Records'!$F$155:$F$385,MATCH(RIGHT(L1385,255),RIGHT('Disaggregation Records'!$D$155:$D$385,255),0))),"")</f>
        <v/>
      </c>
      <c r="O1385" s="201" t="str">
        <f t="array" ref="O1385">IFERROR(IF(INDEX('Disaggregation Records'!$H$155:$H$385,MATCH(RIGHT(L1385,255),RIGHT('Disaggregation Records'!$D$155:$D$385,255),0))="","",INDEX('Disaggregation Records'!$H$155:$H$385,MATCH(RIGHT(L1385,255),RIGHT('Disaggregation Records'!$D$155:$D$385,255),0))),"")</f>
        <v/>
      </c>
      <c r="P1385" s="253"/>
      <c r="Q1385" s="253">
        <f t="shared" ref="Q1385" si="1576">Q1383+1</f>
        <v>2087</v>
      </c>
    </row>
    <row r="1386" spans="1:17" ht="20.149999999999999" customHeight="1" x14ac:dyDescent="0.35">
      <c r="A1386" s="201"/>
      <c r="B1386" s="614"/>
      <c r="C1386" s="616"/>
      <c r="D1386" s="618"/>
      <c r="E1386" s="618"/>
      <c r="F1386" s="307"/>
      <c r="G1386" s="620"/>
      <c r="H1386" s="622"/>
      <c r="I1386" s="624"/>
      <c r="J1386" s="626"/>
      <c r="K1386" s="253"/>
      <c r="L1386" s="201"/>
      <c r="M1386" s="253"/>
      <c r="N1386" s="201"/>
      <c r="O1386" s="201"/>
      <c r="P1386" s="253"/>
      <c r="Q1386" s="253"/>
    </row>
    <row r="1387" spans="1:17" ht="20.149999999999999" customHeight="1" x14ac:dyDescent="0.35">
      <c r="A1387" s="201" t="str">
        <f t="shared" ca="1" si="1520"/>
        <v>a1655000001juLRAAY</v>
      </c>
      <c r="B1387" s="613">
        <v>20</v>
      </c>
      <c r="C1387" s="615" t="str">
        <f>IFERROR(VLOOKUP(B1387,'Coverage Indicators - Section D'!$A$9:$AP$70,42,FALSE),"")</f>
        <v/>
      </c>
      <c r="D1387" s="617" t="str">
        <f>M1387</f>
        <v/>
      </c>
      <c r="E1387" s="617" t="str">
        <f>N1387</f>
        <v/>
      </c>
      <c r="F1387" s="396"/>
      <c r="G1387" s="619" t="str">
        <f ca="1">IF(OR(INDIRECT("'update Helper'!E"&amp;Q1387)="",F1387&lt;&gt;0,F1388&lt;&gt;0),IF(IFERROR((F1387/F1388),"")="","",(F1387/F1388)),INDIRECT("'update Helper'!E"&amp;Q1387)/100)</f>
        <v/>
      </c>
      <c r="H1387" s="621"/>
      <c r="I1387" s="623"/>
      <c r="J1387" s="625"/>
      <c r="K1387" s="201">
        <f>IF(AND(EXACT(C1387,C1385),C1385&lt;&gt;0),K1385+1,0)</f>
        <v>383</v>
      </c>
      <c r="L1387" s="201" t="str">
        <f t="shared" ref="L1387" si="1577">IF(C1387&lt;&gt;"",C1387&amp;"-"&amp;K1387,"")</f>
        <v/>
      </c>
      <c r="M1387" s="201" t="str">
        <f t="array" ref="M1387">IFERROR(IF(INDEX('Disaggregation Records'!$E$155:$E$385,MATCH(RIGHT(L1387,255),RIGHT('Disaggregation Records'!$D$155:$D$385,255),0))="","",INDEX('Disaggregation Records'!$E$155:$E$385,MATCH(RIGHT(L1387,255),RIGHT('Disaggregation Records'!$D$155:$D$385,255),0))),"")</f>
        <v/>
      </c>
      <c r="N1387" s="201" t="str">
        <f t="array" ref="N1387">IFERROR(IF(INDEX('Disaggregation Records'!$F$155:$F$385,MATCH(RIGHT(L1387,255),RIGHT('Disaggregation Records'!$D$155:$D$385,255),0))="","",INDEX('Disaggregation Records'!$F$155:$F$385,MATCH(RIGHT(L1387,255),RIGHT('Disaggregation Records'!$D$155:$D$385,255),0))),"")</f>
        <v/>
      </c>
      <c r="O1387" s="201" t="str">
        <f t="array" ref="O1387">IFERROR(IF(INDEX('Disaggregation Records'!$H$155:$H$385,MATCH(RIGHT(L1387,255),RIGHT('Disaggregation Records'!$D$155:$D$385,255),0))="","",INDEX('Disaggregation Records'!$H$155:$H$385,MATCH(RIGHT(L1387,255),RIGHT('Disaggregation Records'!$D$155:$D$385,255),0))),"")</f>
        <v/>
      </c>
      <c r="P1387" s="253"/>
      <c r="Q1387" s="253">
        <f t="shared" ref="Q1387" si="1578">Q1385+1</f>
        <v>2088</v>
      </c>
    </row>
    <row r="1388" spans="1:17" ht="20.149999999999999" customHeight="1" x14ac:dyDescent="0.35">
      <c r="B1388" s="614"/>
      <c r="C1388" s="616"/>
      <c r="D1388" s="618"/>
      <c r="E1388" s="618"/>
      <c r="F1388" s="307"/>
      <c r="G1388" s="620"/>
      <c r="H1388" s="622"/>
      <c r="I1388" s="624"/>
      <c r="J1388" s="626"/>
      <c r="K1388" s="253"/>
      <c r="L1388" s="201"/>
      <c r="M1388" s="253"/>
      <c r="N1388" s="201"/>
      <c r="O1388" s="201"/>
      <c r="P1388" s="253"/>
      <c r="Q1388" s="253"/>
    </row>
    <row r="1389" spans="1:17" ht="20.149999999999999" customHeight="1" x14ac:dyDescent="0.35">
      <c r="A1389" s="201" t="str">
        <f t="shared" ca="1" si="1517"/>
        <v>a1655000001juLSAAY</v>
      </c>
      <c r="B1389" s="613">
        <v>20</v>
      </c>
      <c r="C1389" s="615" t="str">
        <f>IFERROR(VLOOKUP(B1389,'Coverage Indicators - Section D'!$A$9:$AP$70,42,FALSE),"")</f>
        <v/>
      </c>
      <c r="D1389" s="617" t="str">
        <f>M1389</f>
        <v/>
      </c>
      <c r="E1389" s="617" t="str">
        <f>N1389</f>
        <v/>
      </c>
      <c r="F1389" s="396"/>
      <c r="G1389" s="619" t="str">
        <f ca="1">IF(OR(INDIRECT("'update Helper'!E"&amp;Q1389)="",F1389&lt;&gt;0,F1390&lt;&gt;0),IF(IFERROR((F1389/F1390),"")="","",(F1389/F1390)),INDIRECT("'update Helper'!E"&amp;Q1389)/100)</f>
        <v/>
      </c>
      <c r="H1389" s="621"/>
      <c r="I1389" s="623"/>
      <c r="J1389" s="625"/>
      <c r="K1389" s="201">
        <f>IF(AND(EXACT(C1389,C1387),C1387&lt;&gt;0),K1387+1,0)</f>
        <v>384</v>
      </c>
      <c r="L1389" s="201" t="str">
        <f t="shared" ref="L1389" si="1579">IF(C1389&lt;&gt;"",C1389&amp;"-"&amp;K1389,"")</f>
        <v/>
      </c>
      <c r="M1389" s="201" t="str">
        <f t="array" ref="M1389">IFERROR(IF(INDEX('Disaggregation Records'!$E$155:$E$385,MATCH(RIGHT(L1389,255),RIGHT('Disaggregation Records'!$D$155:$D$385,255),0))="","",INDEX('Disaggregation Records'!$E$155:$E$385,MATCH(RIGHT(L1389,255),RIGHT('Disaggregation Records'!$D$155:$D$385,255),0))),"")</f>
        <v/>
      </c>
      <c r="N1389" s="201" t="str">
        <f t="array" ref="N1389">IFERROR(IF(INDEX('Disaggregation Records'!$F$155:$F$385,MATCH(RIGHT(L1389,255),RIGHT('Disaggregation Records'!$D$155:$D$385,255),0))="","",INDEX('Disaggregation Records'!$F$155:$F$385,MATCH(RIGHT(L1389,255),RIGHT('Disaggregation Records'!$D$155:$D$385,255),0))),"")</f>
        <v/>
      </c>
      <c r="O1389" s="201" t="str">
        <f t="array" ref="O1389">IFERROR(IF(INDEX('Disaggregation Records'!$H$155:$H$385,MATCH(RIGHT(L1389,255),RIGHT('Disaggregation Records'!$D$155:$D$385,255),0))="","",INDEX('Disaggregation Records'!$H$155:$H$385,MATCH(RIGHT(L1389,255),RIGHT('Disaggregation Records'!$D$155:$D$385,255),0))),"")</f>
        <v/>
      </c>
      <c r="P1389" s="253"/>
      <c r="Q1389" s="253">
        <f t="shared" ref="Q1389" si="1580">Q1387+1</f>
        <v>2089</v>
      </c>
    </row>
    <row r="1390" spans="1:17" ht="20.149999999999999" customHeight="1" x14ac:dyDescent="0.35">
      <c r="A1390" s="201"/>
      <c r="B1390" s="614"/>
      <c r="C1390" s="616"/>
      <c r="D1390" s="618"/>
      <c r="E1390" s="618"/>
      <c r="F1390" s="307"/>
      <c r="G1390" s="620"/>
      <c r="H1390" s="622"/>
      <c r="I1390" s="624"/>
      <c r="J1390" s="626"/>
      <c r="K1390" s="253"/>
      <c r="L1390" s="201"/>
      <c r="M1390" s="253"/>
      <c r="N1390" s="201"/>
      <c r="O1390" s="201"/>
      <c r="P1390" s="253"/>
      <c r="Q1390" s="253"/>
    </row>
    <row r="1391" spans="1:17" ht="20.149999999999999" customHeight="1" x14ac:dyDescent="0.35">
      <c r="A1391" s="201" t="str">
        <f t="shared" ca="1" si="1520"/>
        <v>a1655000001juLTAAY</v>
      </c>
      <c r="B1391" s="613">
        <v>20</v>
      </c>
      <c r="C1391" s="615" t="str">
        <f>IFERROR(VLOOKUP(B1391,'Coverage Indicators - Section D'!$A$9:$AP$70,42,FALSE),"")</f>
        <v/>
      </c>
      <c r="D1391" s="617" t="str">
        <f>M1391</f>
        <v/>
      </c>
      <c r="E1391" s="617" t="str">
        <f>N1391</f>
        <v/>
      </c>
      <c r="F1391" s="396"/>
      <c r="G1391" s="619" t="str">
        <f ca="1">IF(OR(INDIRECT("'update Helper'!E"&amp;Q1391)="",F1391&lt;&gt;0,F1392&lt;&gt;0),IF(IFERROR((F1391/F1392),"")="","",(F1391/F1392)),INDIRECT("'update Helper'!E"&amp;Q1391)/100)</f>
        <v/>
      </c>
      <c r="H1391" s="621"/>
      <c r="I1391" s="623"/>
      <c r="J1391" s="625"/>
      <c r="K1391" s="201">
        <f>IF(AND(EXACT(C1391,C1389),C1389&lt;&gt;0),K1389+1,0)</f>
        <v>385</v>
      </c>
      <c r="L1391" s="201" t="str">
        <f t="shared" ref="L1391" si="1581">IF(C1391&lt;&gt;"",C1391&amp;"-"&amp;K1391,"")</f>
        <v/>
      </c>
      <c r="M1391" s="201" t="str">
        <f t="array" ref="M1391">IFERROR(IF(INDEX('Disaggregation Records'!$E$155:$E$385,MATCH(RIGHT(L1391,255),RIGHT('Disaggregation Records'!$D$155:$D$385,255),0))="","",INDEX('Disaggregation Records'!$E$155:$E$385,MATCH(RIGHT(L1391,255),RIGHT('Disaggregation Records'!$D$155:$D$385,255),0))),"")</f>
        <v/>
      </c>
      <c r="N1391" s="201" t="str">
        <f t="array" ref="N1391">IFERROR(IF(INDEX('Disaggregation Records'!$F$155:$F$385,MATCH(RIGHT(L1391,255),RIGHT('Disaggregation Records'!$D$155:$D$385,255),0))="","",INDEX('Disaggregation Records'!$F$155:$F$385,MATCH(RIGHT(L1391,255),RIGHT('Disaggregation Records'!$D$155:$D$385,255),0))),"")</f>
        <v/>
      </c>
      <c r="O1391" s="201" t="str">
        <f t="array" ref="O1391">IFERROR(IF(INDEX('Disaggregation Records'!$H$155:$H$385,MATCH(RIGHT(L1391,255),RIGHT('Disaggregation Records'!$D$155:$D$385,255),0))="","",INDEX('Disaggregation Records'!$H$155:$H$385,MATCH(RIGHT(L1391,255),RIGHT('Disaggregation Records'!$D$155:$D$385,255),0))),"")</f>
        <v/>
      </c>
      <c r="P1391" s="201"/>
      <c r="Q1391" s="253">
        <f t="shared" ref="Q1391" si="1582">Q1389+1</f>
        <v>2090</v>
      </c>
    </row>
    <row r="1392" spans="1:17" ht="20.149999999999999" customHeight="1" x14ac:dyDescent="0.35">
      <c r="B1392" s="614"/>
      <c r="C1392" s="616"/>
      <c r="D1392" s="618"/>
      <c r="E1392" s="618"/>
      <c r="F1392" s="307"/>
      <c r="G1392" s="620"/>
      <c r="H1392" s="622"/>
      <c r="I1392" s="624"/>
      <c r="J1392" s="626"/>
      <c r="K1392" s="201"/>
      <c r="L1392" s="201"/>
      <c r="M1392" s="201"/>
      <c r="N1392" s="201"/>
      <c r="O1392" s="201"/>
      <c r="P1392" s="201"/>
      <c r="Q1392" s="253"/>
    </row>
    <row r="1393" spans="1:17" ht="20.149999999999999" customHeight="1" x14ac:dyDescent="0.35">
      <c r="A1393" s="201" t="str">
        <f t="shared" ref="A1393:A1453" ca="1" si="1583">INDIRECT("'update Helper'!C"&amp;Q1393)</f>
        <v>a1655000001juLUAAY</v>
      </c>
      <c r="B1393" s="613">
        <v>20</v>
      </c>
      <c r="C1393" s="615" t="str">
        <f>IFERROR(VLOOKUP(B1393,'Coverage Indicators - Section D'!$A$9:$AP$70,42,FALSE),"")</f>
        <v/>
      </c>
      <c r="D1393" s="617" t="str">
        <f>M1393</f>
        <v/>
      </c>
      <c r="E1393" s="617" t="str">
        <f>N1393</f>
        <v/>
      </c>
      <c r="F1393" s="396"/>
      <c r="G1393" s="619" t="str">
        <f ca="1">IF(OR(INDIRECT("'update Helper'!E"&amp;Q1393)="",F1393&lt;&gt;0,F1394&lt;&gt;0),IF(IFERROR((F1393/F1394),"")="","",(F1393/F1394)),INDIRECT("'update Helper'!E"&amp;Q1393)/100)</f>
        <v/>
      </c>
      <c r="H1393" s="621"/>
      <c r="I1393" s="623"/>
      <c r="J1393" s="625"/>
      <c r="K1393" s="201">
        <f>IF(AND(EXACT(C1393,C1391),C1391&lt;&gt;0),K1391+1,0)</f>
        <v>386</v>
      </c>
      <c r="L1393" s="201" t="str">
        <f t="shared" ref="L1393" si="1584">IF(C1393&lt;&gt;"",C1393&amp;"-"&amp;K1393,"")</f>
        <v/>
      </c>
      <c r="M1393" s="201" t="str">
        <f t="array" ref="M1393">IFERROR(IF(INDEX('Disaggregation Records'!$E$155:$E$385,MATCH(RIGHT(L1393,255),RIGHT('Disaggregation Records'!$D$155:$D$385,255),0))="","",INDEX('Disaggregation Records'!$E$155:$E$385,MATCH(RIGHT(L1393,255),RIGHT('Disaggregation Records'!$D$155:$D$385,255),0))),"")</f>
        <v/>
      </c>
      <c r="N1393" s="201" t="str">
        <f t="array" ref="N1393">IFERROR(IF(INDEX('Disaggregation Records'!$F$155:$F$385,MATCH(RIGHT(L1393,255),RIGHT('Disaggregation Records'!$D$155:$D$385,255),0))="","",INDEX('Disaggregation Records'!$F$155:$F$385,MATCH(RIGHT(L1393,255),RIGHT('Disaggregation Records'!$D$155:$D$385,255),0))),"")</f>
        <v/>
      </c>
      <c r="O1393" s="201" t="str">
        <f t="array" ref="O1393">IFERROR(IF(INDEX('Disaggregation Records'!$H$155:$H$385,MATCH(RIGHT(L1393,255),RIGHT('Disaggregation Records'!$D$155:$D$385,255),0))="","",INDEX('Disaggregation Records'!$H$155:$H$385,MATCH(RIGHT(L1393,255),RIGHT('Disaggregation Records'!$D$155:$D$385,255),0))),"")</f>
        <v/>
      </c>
      <c r="P1393" s="201"/>
      <c r="Q1393" s="253">
        <f t="shared" ref="Q1393" si="1585">Q1391+1</f>
        <v>2091</v>
      </c>
    </row>
    <row r="1394" spans="1:17" ht="20.149999999999999" customHeight="1" x14ac:dyDescent="0.35">
      <c r="A1394" s="201"/>
      <c r="B1394" s="614"/>
      <c r="C1394" s="616"/>
      <c r="D1394" s="618"/>
      <c r="E1394" s="618"/>
      <c r="F1394" s="307"/>
      <c r="G1394" s="620"/>
      <c r="H1394" s="622"/>
      <c r="I1394" s="624"/>
      <c r="J1394" s="626"/>
      <c r="K1394" s="201"/>
      <c r="L1394" s="201"/>
      <c r="M1394" s="201"/>
      <c r="N1394" s="201"/>
      <c r="O1394" s="201"/>
      <c r="P1394" s="201"/>
      <c r="Q1394" s="253"/>
    </row>
    <row r="1395" spans="1:17" ht="20.149999999999999" customHeight="1" x14ac:dyDescent="0.35">
      <c r="A1395" s="201" t="str">
        <f t="shared" ref="A1395:A1455" ca="1" si="1586">INDIRECT("'update Helper'!C"&amp;Q1395)</f>
        <v>a1655000001juLVAAY</v>
      </c>
      <c r="B1395" s="613">
        <v>20</v>
      </c>
      <c r="C1395" s="615" t="str">
        <f>IFERROR(VLOOKUP(B1395,'Coverage Indicators - Section D'!$A$9:$AP$70,42,FALSE),"")</f>
        <v/>
      </c>
      <c r="D1395" s="617" t="str">
        <f>M1395</f>
        <v/>
      </c>
      <c r="E1395" s="617" t="str">
        <f>N1395</f>
        <v/>
      </c>
      <c r="F1395" s="396"/>
      <c r="G1395" s="619" t="str">
        <f ca="1">IF(OR(INDIRECT("'update Helper'!E"&amp;Q1395)="",F1395&lt;&gt;0,F1396&lt;&gt;0),IF(IFERROR((F1395/F1396),"")="","",(F1395/F1396)),INDIRECT("'update Helper'!E"&amp;Q1395)/100)</f>
        <v/>
      </c>
      <c r="H1395" s="621"/>
      <c r="I1395" s="623"/>
      <c r="J1395" s="625"/>
      <c r="K1395" s="201">
        <f>IF(AND(EXACT(C1395,C1393),C1393&lt;&gt;0),K1393+1,0)</f>
        <v>387</v>
      </c>
      <c r="L1395" s="201" t="str">
        <f t="shared" ref="L1395" si="1587">IF(C1395&lt;&gt;"",C1395&amp;"-"&amp;K1395,"")</f>
        <v/>
      </c>
      <c r="M1395" s="201" t="str">
        <f t="array" ref="M1395">IFERROR(IF(INDEX('Disaggregation Records'!$E$155:$E$385,MATCH(RIGHT(L1395,255),RIGHT('Disaggregation Records'!$D$155:$D$385,255),0))="","",INDEX('Disaggregation Records'!$E$155:$E$385,MATCH(RIGHT(L1395,255),RIGHT('Disaggregation Records'!$D$155:$D$385,255),0))),"")</f>
        <v/>
      </c>
      <c r="N1395" s="201" t="str">
        <f t="array" ref="N1395">IFERROR(IF(INDEX('Disaggregation Records'!$F$155:$F$385,MATCH(RIGHT(L1395,255),RIGHT('Disaggregation Records'!$D$155:$D$385,255),0))="","",INDEX('Disaggregation Records'!$F$155:$F$385,MATCH(RIGHT(L1395,255),RIGHT('Disaggregation Records'!$D$155:$D$385,255),0))),"")</f>
        <v/>
      </c>
      <c r="O1395" s="201" t="str">
        <f t="array" ref="O1395">IFERROR(IF(INDEX('Disaggregation Records'!$H$155:$H$385,MATCH(RIGHT(L1395,255),RIGHT('Disaggregation Records'!$D$155:$D$385,255),0))="","",INDEX('Disaggregation Records'!$H$155:$H$385,MATCH(RIGHT(L1395,255),RIGHT('Disaggregation Records'!$D$155:$D$385,255),0))),"")</f>
        <v/>
      </c>
      <c r="P1395" s="253"/>
      <c r="Q1395" s="253">
        <f t="shared" ref="Q1395" si="1588">Q1393+1</f>
        <v>2092</v>
      </c>
    </row>
    <row r="1396" spans="1:17" ht="20.149999999999999" customHeight="1" x14ac:dyDescent="0.35">
      <c r="B1396" s="614"/>
      <c r="C1396" s="616"/>
      <c r="D1396" s="618"/>
      <c r="E1396" s="618"/>
      <c r="F1396" s="307"/>
      <c r="G1396" s="620"/>
      <c r="H1396" s="622"/>
      <c r="I1396" s="624"/>
      <c r="J1396" s="626"/>
      <c r="K1396" s="253"/>
      <c r="L1396" s="201"/>
      <c r="M1396" s="253"/>
      <c r="N1396" s="201"/>
      <c r="O1396" s="201"/>
      <c r="P1396" s="253"/>
      <c r="Q1396" s="253"/>
    </row>
    <row r="1397" spans="1:17" ht="20.149999999999999" customHeight="1" x14ac:dyDescent="0.35">
      <c r="A1397" s="201" t="str">
        <f t="shared" ca="1" si="1583"/>
        <v>a1655000001juLWAAY</v>
      </c>
      <c r="B1397" s="613">
        <v>20</v>
      </c>
      <c r="C1397" s="615" t="str">
        <f>IFERROR(VLOOKUP(B1397,'Coverage Indicators - Section D'!$A$9:$AP$70,42,FALSE),"")</f>
        <v/>
      </c>
      <c r="D1397" s="617" t="str">
        <f>M1397</f>
        <v/>
      </c>
      <c r="E1397" s="617" t="str">
        <f>N1397</f>
        <v/>
      </c>
      <c r="F1397" s="396"/>
      <c r="G1397" s="619" t="str">
        <f ca="1">IF(OR(INDIRECT("'update Helper'!E"&amp;Q1397)="",F1397&lt;&gt;0,F1398&lt;&gt;0),IF(IFERROR((F1397/F1398),"")="","",(F1397/F1398)),INDIRECT("'update Helper'!E"&amp;Q1397)/100)</f>
        <v/>
      </c>
      <c r="H1397" s="621"/>
      <c r="I1397" s="623"/>
      <c r="J1397" s="625"/>
      <c r="K1397" s="201">
        <f>IF(AND(EXACT(C1397,C1395),C1395&lt;&gt;0),K1395+1,0)</f>
        <v>388</v>
      </c>
      <c r="L1397" s="201" t="str">
        <f t="shared" ref="L1397" si="1589">IF(C1397&lt;&gt;"",C1397&amp;"-"&amp;K1397,"")</f>
        <v/>
      </c>
      <c r="M1397" s="201" t="str">
        <f t="array" ref="M1397">IFERROR(IF(INDEX('Disaggregation Records'!$E$155:$E$385,MATCH(RIGHT(L1397,255),RIGHT('Disaggregation Records'!$D$155:$D$385,255),0))="","",INDEX('Disaggregation Records'!$E$155:$E$385,MATCH(RIGHT(L1397,255),RIGHT('Disaggregation Records'!$D$155:$D$385,255),0))),"")</f>
        <v/>
      </c>
      <c r="N1397" s="201" t="str">
        <f t="array" ref="N1397">IFERROR(IF(INDEX('Disaggregation Records'!$F$155:$F$385,MATCH(RIGHT(L1397,255),RIGHT('Disaggregation Records'!$D$155:$D$385,255),0))="","",INDEX('Disaggregation Records'!$F$155:$F$385,MATCH(RIGHT(L1397,255),RIGHT('Disaggregation Records'!$D$155:$D$385,255),0))),"")</f>
        <v/>
      </c>
      <c r="O1397" s="201" t="str">
        <f t="array" ref="O1397">IFERROR(IF(INDEX('Disaggregation Records'!$H$155:$H$385,MATCH(RIGHT(L1397,255),RIGHT('Disaggregation Records'!$D$155:$D$385,255),0))="","",INDEX('Disaggregation Records'!$H$155:$H$385,MATCH(RIGHT(L1397,255),RIGHT('Disaggregation Records'!$D$155:$D$385,255),0))),"")</f>
        <v/>
      </c>
      <c r="P1397" s="253"/>
      <c r="Q1397" s="253">
        <f t="shared" ref="Q1397" si="1590">Q1395+1</f>
        <v>2093</v>
      </c>
    </row>
    <row r="1398" spans="1:17" ht="20.149999999999999" customHeight="1" x14ac:dyDescent="0.35">
      <c r="A1398" s="201"/>
      <c r="B1398" s="614"/>
      <c r="C1398" s="616"/>
      <c r="D1398" s="618"/>
      <c r="E1398" s="618"/>
      <c r="F1398" s="307"/>
      <c r="G1398" s="620"/>
      <c r="H1398" s="622"/>
      <c r="I1398" s="624"/>
      <c r="J1398" s="626"/>
      <c r="K1398" s="253"/>
      <c r="L1398" s="201"/>
      <c r="M1398" s="253"/>
      <c r="N1398" s="201"/>
      <c r="O1398" s="201"/>
      <c r="P1398" s="253"/>
      <c r="Q1398" s="253"/>
    </row>
    <row r="1399" spans="1:17" ht="20.149999999999999" customHeight="1" x14ac:dyDescent="0.35">
      <c r="A1399" s="201" t="str">
        <f t="shared" ca="1" si="1586"/>
        <v>a1655000001juLXAAY</v>
      </c>
      <c r="B1399" s="613">
        <v>20</v>
      </c>
      <c r="C1399" s="615" t="str">
        <f>IFERROR(VLOOKUP(B1399,'Coverage Indicators - Section D'!$A$9:$AP$70,42,FALSE),"")</f>
        <v/>
      </c>
      <c r="D1399" s="617" t="str">
        <f>M1399</f>
        <v/>
      </c>
      <c r="E1399" s="617" t="str">
        <f>N1399</f>
        <v/>
      </c>
      <c r="F1399" s="396"/>
      <c r="G1399" s="619" t="str">
        <f ca="1">IF(OR(INDIRECT("'update Helper'!E"&amp;Q1399)="",F1399&lt;&gt;0,F1400&lt;&gt;0),IF(IFERROR((F1399/F1400),"")="","",(F1399/F1400)),INDIRECT("'update Helper'!E"&amp;Q1399)/100)</f>
        <v/>
      </c>
      <c r="H1399" s="621"/>
      <c r="I1399" s="623"/>
      <c r="J1399" s="625"/>
      <c r="K1399" s="201">
        <f>IF(AND(EXACT(C1399,C1397),C1397&lt;&gt;0),K1397+1,0)</f>
        <v>389</v>
      </c>
      <c r="L1399" s="201" t="str">
        <f t="shared" ref="L1399" si="1591">IF(C1399&lt;&gt;"",C1399&amp;"-"&amp;K1399,"")</f>
        <v/>
      </c>
      <c r="M1399" s="201" t="str">
        <f t="array" ref="M1399">IFERROR(IF(INDEX('Disaggregation Records'!$E$155:$E$385,MATCH(RIGHT(L1399,255),RIGHT('Disaggregation Records'!$D$155:$D$385,255),0))="","",INDEX('Disaggregation Records'!$E$155:$E$385,MATCH(RIGHT(L1399,255),RIGHT('Disaggregation Records'!$D$155:$D$385,255),0))),"")</f>
        <v/>
      </c>
      <c r="N1399" s="201" t="str">
        <f t="array" ref="N1399">IFERROR(IF(INDEX('Disaggregation Records'!$F$155:$F$385,MATCH(RIGHT(L1399,255),RIGHT('Disaggregation Records'!$D$155:$D$385,255),0))="","",INDEX('Disaggregation Records'!$F$155:$F$385,MATCH(RIGHT(L1399,255),RIGHT('Disaggregation Records'!$D$155:$D$385,255),0))),"")</f>
        <v/>
      </c>
      <c r="O1399" s="201" t="str">
        <f t="array" ref="O1399">IFERROR(IF(INDEX('Disaggregation Records'!$H$155:$H$385,MATCH(RIGHT(L1399,255),RIGHT('Disaggregation Records'!$D$155:$D$385,255),0))="","",INDEX('Disaggregation Records'!$H$155:$H$385,MATCH(RIGHT(L1399,255),RIGHT('Disaggregation Records'!$D$155:$D$385,255),0))),"")</f>
        <v/>
      </c>
      <c r="P1399" s="253"/>
      <c r="Q1399" s="253">
        <f t="shared" ref="Q1399" si="1592">Q1397+1</f>
        <v>2094</v>
      </c>
    </row>
    <row r="1400" spans="1:17" ht="20.149999999999999" customHeight="1" x14ac:dyDescent="0.35">
      <c r="B1400" s="614"/>
      <c r="C1400" s="616"/>
      <c r="D1400" s="618"/>
      <c r="E1400" s="618"/>
      <c r="F1400" s="307"/>
      <c r="G1400" s="620"/>
      <c r="H1400" s="622"/>
      <c r="I1400" s="624"/>
      <c r="J1400" s="626"/>
      <c r="K1400" s="253"/>
      <c r="L1400" s="201"/>
      <c r="M1400" s="253"/>
      <c r="N1400" s="201"/>
      <c r="O1400" s="201"/>
      <c r="P1400" s="253"/>
      <c r="Q1400" s="253"/>
    </row>
    <row r="1401" spans="1:17" ht="20.149999999999999" customHeight="1" x14ac:dyDescent="0.35">
      <c r="A1401" s="201" t="str">
        <f t="shared" ca="1" si="1583"/>
        <v>a1655000001juLYAAY</v>
      </c>
      <c r="B1401" s="613">
        <v>20</v>
      </c>
      <c r="C1401" s="615" t="str">
        <f>IFERROR(VLOOKUP(B1401,'Coverage Indicators - Section D'!$A$9:$AP$70,42,FALSE),"")</f>
        <v/>
      </c>
      <c r="D1401" s="617" t="str">
        <f>M1401</f>
        <v/>
      </c>
      <c r="E1401" s="617" t="str">
        <f>N1401</f>
        <v/>
      </c>
      <c r="F1401" s="396"/>
      <c r="G1401" s="619" t="str">
        <f ca="1">IF(OR(INDIRECT("'update Helper'!E"&amp;Q1401)="",F1401&lt;&gt;0,F1402&lt;&gt;0),IF(IFERROR((F1401/F1402),"")="","",(F1401/F1402)),INDIRECT("'update Helper'!E"&amp;Q1401)/100)</f>
        <v/>
      </c>
      <c r="H1401" s="621"/>
      <c r="I1401" s="623"/>
      <c r="J1401" s="625"/>
      <c r="K1401" s="201">
        <f>IF(AND(EXACT(C1401,C1399),C1399&lt;&gt;0),K1399+1,0)</f>
        <v>390</v>
      </c>
      <c r="L1401" s="201" t="str">
        <f t="shared" ref="L1401" si="1593">IF(C1401&lt;&gt;"",C1401&amp;"-"&amp;K1401,"")</f>
        <v/>
      </c>
      <c r="M1401" s="201" t="str">
        <f t="array" ref="M1401">IFERROR(IF(INDEX('Disaggregation Records'!$E$155:$E$385,MATCH(RIGHT(L1401,255),RIGHT('Disaggregation Records'!$D$155:$D$385,255),0))="","",INDEX('Disaggregation Records'!$E$155:$E$385,MATCH(RIGHT(L1401,255),RIGHT('Disaggregation Records'!$D$155:$D$385,255),0))),"")</f>
        <v/>
      </c>
      <c r="N1401" s="201" t="str">
        <f t="array" ref="N1401">IFERROR(IF(INDEX('Disaggregation Records'!$F$155:$F$385,MATCH(RIGHT(L1401,255),RIGHT('Disaggregation Records'!$D$155:$D$385,255),0))="","",INDEX('Disaggregation Records'!$F$155:$F$385,MATCH(RIGHT(L1401,255),RIGHT('Disaggregation Records'!$D$155:$D$385,255),0))),"")</f>
        <v/>
      </c>
      <c r="O1401" s="201" t="str">
        <f t="array" ref="O1401">IFERROR(IF(INDEX('Disaggregation Records'!$H$155:$H$385,MATCH(RIGHT(L1401,255),RIGHT('Disaggregation Records'!$D$155:$D$385,255),0))="","",INDEX('Disaggregation Records'!$H$155:$H$385,MATCH(RIGHT(L1401,255),RIGHT('Disaggregation Records'!$D$155:$D$385,255),0))),"")</f>
        <v/>
      </c>
      <c r="P1401" s="201"/>
      <c r="Q1401" s="253">
        <f t="shared" ref="Q1401" si="1594">Q1399+1</f>
        <v>2095</v>
      </c>
    </row>
    <row r="1402" spans="1:17" ht="20.149999999999999" customHeight="1" x14ac:dyDescent="0.35">
      <c r="A1402" s="201"/>
      <c r="B1402" s="614"/>
      <c r="C1402" s="616"/>
      <c r="D1402" s="618"/>
      <c r="E1402" s="618"/>
      <c r="F1402" s="307"/>
      <c r="G1402" s="620"/>
      <c r="H1402" s="622"/>
      <c r="I1402" s="624"/>
      <c r="J1402" s="626"/>
      <c r="K1402" s="201"/>
      <c r="L1402" s="201"/>
      <c r="M1402" s="201"/>
      <c r="N1402" s="201"/>
      <c r="O1402" s="201"/>
      <c r="P1402" s="201"/>
      <c r="Q1402" s="253"/>
    </row>
    <row r="1403" spans="1:17" ht="20.149999999999999" customHeight="1" x14ac:dyDescent="0.35">
      <c r="A1403" s="201" t="str">
        <f t="shared" ca="1" si="1586"/>
        <v>a1655000001juLZAAY</v>
      </c>
      <c r="B1403" s="613">
        <v>20</v>
      </c>
      <c r="C1403" s="615" t="str">
        <f>IFERROR(VLOOKUP(B1403,'Coverage Indicators - Section D'!$A$9:$AP$70,42,FALSE),"")</f>
        <v/>
      </c>
      <c r="D1403" s="617" t="str">
        <f>M1403</f>
        <v/>
      </c>
      <c r="E1403" s="617" t="str">
        <f>N1403</f>
        <v/>
      </c>
      <c r="F1403" s="396"/>
      <c r="G1403" s="619" t="str">
        <f ca="1">IF(OR(INDIRECT("'update Helper'!E"&amp;Q1403)="",F1403&lt;&gt;0,F1404&lt;&gt;0),IF(IFERROR((F1403/F1404),"")="","",(F1403/F1404)),INDIRECT("'update Helper'!E"&amp;Q1403)/100)</f>
        <v/>
      </c>
      <c r="H1403" s="621"/>
      <c r="I1403" s="623"/>
      <c r="J1403" s="625"/>
      <c r="K1403" s="201">
        <f>IF(AND(EXACT(C1403,C1401),C1401&lt;&gt;0),K1401+1,0)</f>
        <v>391</v>
      </c>
      <c r="L1403" s="201" t="str">
        <f t="shared" ref="L1403" si="1595">IF(C1403&lt;&gt;"",C1403&amp;"-"&amp;K1403,"")</f>
        <v/>
      </c>
      <c r="M1403" s="201" t="str">
        <f t="array" ref="M1403">IFERROR(IF(INDEX('Disaggregation Records'!$E$155:$E$385,MATCH(RIGHT(L1403,255),RIGHT('Disaggregation Records'!$D$155:$D$385,255),0))="","",INDEX('Disaggregation Records'!$E$155:$E$385,MATCH(RIGHT(L1403,255),RIGHT('Disaggregation Records'!$D$155:$D$385,255),0))),"")</f>
        <v/>
      </c>
      <c r="N1403" s="201" t="str">
        <f t="array" ref="N1403">IFERROR(IF(INDEX('Disaggregation Records'!$F$155:$F$385,MATCH(RIGHT(L1403,255),RIGHT('Disaggregation Records'!$D$155:$D$385,255),0))="","",INDEX('Disaggregation Records'!$F$155:$F$385,MATCH(RIGHT(L1403,255),RIGHT('Disaggregation Records'!$D$155:$D$385,255),0))),"")</f>
        <v/>
      </c>
      <c r="O1403" s="201" t="str">
        <f t="array" ref="O1403">IFERROR(IF(INDEX('Disaggregation Records'!$H$155:$H$385,MATCH(RIGHT(L1403,255),RIGHT('Disaggregation Records'!$D$155:$D$385,255),0))="","",INDEX('Disaggregation Records'!$H$155:$H$385,MATCH(RIGHT(L1403,255),RIGHT('Disaggregation Records'!$D$155:$D$385,255),0))),"")</f>
        <v/>
      </c>
      <c r="P1403" s="201"/>
      <c r="Q1403" s="253">
        <f t="shared" ref="Q1403" si="1596">Q1401+1</f>
        <v>2096</v>
      </c>
    </row>
    <row r="1404" spans="1:17" ht="20.149999999999999" customHeight="1" x14ac:dyDescent="0.35">
      <c r="B1404" s="614"/>
      <c r="C1404" s="616"/>
      <c r="D1404" s="618"/>
      <c r="E1404" s="618"/>
      <c r="F1404" s="307"/>
      <c r="G1404" s="620"/>
      <c r="H1404" s="622"/>
      <c r="I1404" s="624"/>
      <c r="J1404" s="626"/>
      <c r="K1404" s="201"/>
      <c r="L1404" s="201"/>
      <c r="M1404" s="201"/>
      <c r="N1404" s="201"/>
      <c r="O1404" s="201"/>
      <c r="P1404" s="201"/>
      <c r="Q1404" s="253"/>
    </row>
    <row r="1405" spans="1:17" ht="20.149999999999999" customHeight="1" x14ac:dyDescent="0.35">
      <c r="A1405" s="201" t="str">
        <f t="shared" ca="1" si="1583"/>
        <v>a1655000001juLaAAI</v>
      </c>
      <c r="B1405" s="613">
        <v>20</v>
      </c>
      <c r="C1405" s="615" t="str">
        <f>IFERROR(VLOOKUP(B1405,'Coverage Indicators - Section D'!$A$9:$AP$70,42,FALSE),"")</f>
        <v/>
      </c>
      <c r="D1405" s="617" t="str">
        <f>M1405</f>
        <v/>
      </c>
      <c r="E1405" s="617" t="str">
        <f>N1405</f>
        <v/>
      </c>
      <c r="F1405" s="396"/>
      <c r="G1405" s="619" t="str">
        <f ca="1">IF(OR(INDIRECT("'update Helper'!E"&amp;Q1405)="",F1405&lt;&gt;0,F1406&lt;&gt;0),IF(IFERROR((F1405/F1406),"")="","",(F1405/F1406)),INDIRECT("'update Helper'!E"&amp;Q1405)/100)</f>
        <v/>
      </c>
      <c r="H1405" s="621"/>
      <c r="I1405" s="623"/>
      <c r="J1405" s="625"/>
      <c r="K1405" s="201">
        <f>IF(AND(EXACT(C1405,C1403),C1403&lt;&gt;0),K1403+1,0)</f>
        <v>392</v>
      </c>
      <c r="L1405" s="201" t="str">
        <f t="shared" ref="L1405" si="1597">IF(C1405&lt;&gt;"",C1405&amp;"-"&amp;K1405,"")</f>
        <v/>
      </c>
      <c r="M1405" s="201" t="str">
        <f t="array" ref="M1405">IFERROR(IF(INDEX('Disaggregation Records'!$E$155:$E$385,MATCH(RIGHT(L1405,255),RIGHT('Disaggregation Records'!$D$155:$D$385,255),0))="","",INDEX('Disaggregation Records'!$E$155:$E$385,MATCH(RIGHT(L1405,255),RIGHT('Disaggregation Records'!$D$155:$D$385,255),0))),"")</f>
        <v/>
      </c>
      <c r="N1405" s="201" t="str">
        <f t="array" ref="N1405">IFERROR(IF(INDEX('Disaggregation Records'!$F$155:$F$385,MATCH(RIGHT(L1405,255),RIGHT('Disaggregation Records'!$D$155:$D$385,255),0))="","",INDEX('Disaggregation Records'!$F$155:$F$385,MATCH(RIGHT(L1405,255),RIGHT('Disaggregation Records'!$D$155:$D$385,255),0))),"")</f>
        <v/>
      </c>
      <c r="O1405" s="201" t="str">
        <f t="array" ref="O1405">IFERROR(IF(INDEX('Disaggregation Records'!$H$155:$H$385,MATCH(RIGHT(L1405,255),RIGHT('Disaggregation Records'!$D$155:$D$385,255),0))="","",INDEX('Disaggregation Records'!$H$155:$H$385,MATCH(RIGHT(L1405,255),RIGHT('Disaggregation Records'!$D$155:$D$385,255),0))),"")</f>
        <v/>
      </c>
      <c r="P1405" s="253"/>
      <c r="Q1405" s="253">
        <f t="shared" ref="Q1405" si="1598">Q1403+1</f>
        <v>2097</v>
      </c>
    </row>
    <row r="1406" spans="1:17" ht="20.149999999999999" customHeight="1" x14ac:dyDescent="0.35">
      <c r="A1406" s="201"/>
      <c r="B1406" s="614"/>
      <c r="C1406" s="616"/>
      <c r="D1406" s="618"/>
      <c r="E1406" s="618"/>
      <c r="F1406" s="307"/>
      <c r="G1406" s="620"/>
      <c r="H1406" s="622"/>
      <c r="I1406" s="624"/>
      <c r="J1406" s="626"/>
      <c r="K1406" s="253"/>
      <c r="L1406" s="201"/>
      <c r="M1406" s="253"/>
      <c r="N1406" s="201"/>
      <c r="O1406" s="201"/>
      <c r="P1406" s="253"/>
      <c r="Q1406" s="253"/>
    </row>
    <row r="1407" spans="1:17" ht="20.149999999999999" customHeight="1" x14ac:dyDescent="0.35">
      <c r="A1407" s="201" t="str">
        <f t="shared" ca="1" si="1586"/>
        <v>a1655000001juLbAAI</v>
      </c>
      <c r="B1407" s="613">
        <v>20</v>
      </c>
      <c r="C1407" s="615" t="str">
        <f>IFERROR(VLOOKUP(B1407,'Coverage Indicators - Section D'!$A$9:$AP$70,42,FALSE),"")</f>
        <v/>
      </c>
      <c r="D1407" s="617" t="str">
        <f>M1407</f>
        <v/>
      </c>
      <c r="E1407" s="617" t="str">
        <f>N1407</f>
        <v/>
      </c>
      <c r="F1407" s="396"/>
      <c r="G1407" s="619" t="str">
        <f ca="1">IF(OR(INDIRECT("'update Helper'!E"&amp;Q1407)="",F1407&lt;&gt;0,F1408&lt;&gt;0),IF(IFERROR((F1407/F1408),"")="","",(F1407/F1408)),INDIRECT("'update Helper'!E"&amp;Q1407)/100)</f>
        <v/>
      </c>
      <c r="H1407" s="621"/>
      <c r="I1407" s="623"/>
      <c r="J1407" s="625"/>
      <c r="K1407" s="201">
        <f>IF(AND(EXACT(C1407,C1405),C1405&lt;&gt;0),K1405+1,0)</f>
        <v>393</v>
      </c>
      <c r="L1407" s="201" t="str">
        <f t="shared" ref="L1407" si="1599">IF(C1407&lt;&gt;"",C1407&amp;"-"&amp;K1407,"")</f>
        <v/>
      </c>
      <c r="M1407" s="201" t="str">
        <f t="array" ref="M1407">IFERROR(IF(INDEX('Disaggregation Records'!$E$155:$E$385,MATCH(RIGHT(L1407,255),RIGHT('Disaggregation Records'!$D$155:$D$385,255),0))="","",INDEX('Disaggregation Records'!$E$155:$E$385,MATCH(RIGHT(L1407,255),RIGHT('Disaggregation Records'!$D$155:$D$385,255),0))),"")</f>
        <v/>
      </c>
      <c r="N1407" s="201" t="str">
        <f t="array" ref="N1407">IFERROR(IF(INDEX('Disaggregation Records'!$F$155:$F$385,MATCH(RIGHT(L1407,255),RIGHT('Disaggregation Records'!$D$155:$D$385,255),0))="","",INDEX('Disaggregation Records'!$F$155:$F$385,MATCH(RIGHT(L1407,255),RIGHT('Disaggregation Records'!$D$155:$D$385,255),0))),"")</f>
        <v/>
      </c>
      <c r="O1407" s="201" t="str">
        <f t="array" ref="O1407">IFERROR(IF(INDEX('Disaggregation Records'!$H$155:$H$385,MATCH(RIGHT(L1407,255),RIGHT('Disaggregation Records'!$D$155:$D$385,255),0))="","",INDEX('Disaggregation Records'!$H$155:$H$385,MATCH(RIGHT(L1407,255),RIGHT('Disaggregation Records'!$D$155:$D$385,255),0))),"")</f>
        <v/>
      </c>
      <c r="P1407" s="253"/>
      <c r="Q1407" s="253">
        <f t="shared" ref="Q1407" si="1600">Q1405+1</f>
        <v>2098</v>
      </c>
    </row>
    <row r="1408" spans="1:17" ht="20.149999999999999" customHeight="1" x14ac:dyDescent="0.35">
      <c r="B1408" s="614"/>
      <c r="C1408" s="616"/>
      <c r="D1408" s="618"/>
      <c r="E1408" s="618"/>
      <c r="F1408" s="307"/>
      <c r="G1408" s="620"/>
      <c r="H1408" s="622"/>
      <c r="I1408" s="624"/>
      <c r="J1408" s="626"/>
      <c r="K1408" s="253"/>
      <c r="L1408" s="201"/>
      <c r="M1408" s="253"/>
      <c r="N1408" s="201"/>
      <c r="O1408" s="201"/>
      <c r="P1408" s="253"/>
      <c r="Q1408" s="253"/>
    </row>
    <row r="1409" spans="1:17" ht="20.149999999999999" customHeight="1" x14ac:dyDescent="0.35">
      <c r="A1409" s="201" t="str">
        <f t="shared" ca="1" si="1583"/>
        <v>a1655000001juLcAAI</v>
      </c>
      <c r="B1409" s="613">
        <v>20</v>
      </c>
      <c r="C1409" s="615" t="str">
        <f>IFERROR(VLOOKUP(B1409,'Coverage Indicators - Section D'!$A$9:$AP$70,42,FALSE),"")</f>
        <v/>
      </c>
      <c r="D1409" s="617" t="str">
        <f>M1409</f>
        <v/>
      </c>
      <c r="E1409" s="617" t="str">
        <f>N1409</f>
        <v/>
      </c>
      <c r="F1409" s="396"/>
      <c r="G1409" s="619" t="str">
        <f ca="1">IF(OR(INDIRECT("'update Helper'!E"&amp;Q1409)="",F1409&lt;&gt;0,F1410&lt;&gt;0),IF(IFERROR((F1409/F1410),"")="","",(F1409/F1410)),INDIRECT("'update Helper'!E"&amp;Q1409)/100)</f>
        <v/>
      </c>
      <c r="H1409" s="621"/>
      <c r="I1409" s="623"/>
      <c r="J1409" s="625"/>
      <c r="K1409" s="201">
        <f>IF(AND(EXACT(C1409,C1407),C1407&lt;&gt;0),K1407+1,0)</f>
        <v>394</v>
      </c>
      <c r="L1409" s="201" t="str">
        <f t="shared" ref="L1409" si="1601">IF(C1409&lt;&gt;"",C1409&amp;"-"&amp;K1409,"")</f>
        <v/>
      </c>
      <c r="M1409" s="201" t="str">
        <f t="array" ref="M1409">IFERROR(IF(INDEX('Disaggregation Records'!$E$155:$E$385,MATCH(RIGHT(L1409,255),RIGHT('Disaggregation Records'!$D$155:$D$385,255),0))="","",INDEX('Disaggregation Records'!$E$155:$E$385,MATCH(RIGHT(L1409,255),RIGHT('Disaggregation Records'!$D$155:$D$385,255),0))),"")</f>
        <v/>
      </c>
      <c r="N1409" s="201" t="str">
        <f t="array" ref="N1409">IFERROR(IF(INDEX('Disaggregation Records'!$F$155:$F$385,MATCH(RIGHT(L1409,255),RIGHT('Disaggregation Records'!$D$155:$D$385,255),0))="","",INDEX('Disaggregation Records'!$F$155:$F$385,MATCH(RIGHT(L1409,255),RIGHT('Disaggregation Records'!$D$155:$D$385,255),0))),"")</f>
        <v/>
      </c>
      <c r="O1409" s="201" t="str">
        <f t="array" ref="O1409">IFERROR(IF(INDEX('Disaggregation Records'!$H$155:$H$385,MATCH(RIGHT(L1409,255),RIGHT('Disaggregation Records'!$D$155:$D$385,255),0))="","",INDEX('Disaggregation Records'!$H$155:$H$385,MATCH(RIGHT(L1409,255),RIGHT('Disaggregation Records'!$D$155:$D$385,255),0))),"")</f>
        <v/>
      </c>
      <c r="P1409" s="253"/>
      <c r="Q1409" s="253">
        <f t="shared" ref="Q1409" si="1602">Q1407+1</f>
        <v>2099</v>
      </c>
    </row>
    <row r="1410" spans="1:17" ht="20.149999999999999" customHeight="1" x14ac:dyDescent="0.35">
      <c r="A1410" s="201"/>
      <c r="B1410" s="614"/>
      <c r="C1410" s="616"/>
      <c r="D1410" s="618"/>
      <c r="E1410" s="618"/>
      <c r="F1410" s="307"/>
      <c r="G1410" s="620"/>
      <c r="H1410" s="622"/>
      <c r="I1410" s="624"/>
      <c r="J1410" s="626"/>
      <c r="K1410" s="253"/>
      <c r="L1410" s="201"/>
      <c r="M1410" s="253"/>
      <c r="N1410" s="201"/>
      <c r="O1410" s="201"/>
      <c r="P1410" s="253"/>
      <c r="Q1410" s="253"/>
    </row>
    <row r="1411" spans="1:17" ht="20.149999999999999" customHeight="1" x14ac:dyDescent="0.35">
      <c r="A1411" s="201" t="str">
        <f t="shared" ca="1" si="1586"/>
        <v>a1655000001juLdAAI</v>
      </c>
      <c r="B1411" s="613">
        <v>20</v>
      </c>
      <c r="C1411" s="615" t="str">
        <f>IFERROR(VLOOKUP(B1411,'Coverage Indicators - Section D'!$A$9:$AP$70,42,FALSE),"")</f>
        <v/>
      </c>
      <c r="D1411" s="617" t="str">
        <f>M1411</f>
        <v/>
      </c>
      <c r="E1411" s="617" t="str">
        <f>N1411</f>
        <v/>
      </c>
      <c r="F1411" s="396"/>
      <c r="G1411" s="619" t="str">
        <f ca="1">IF(OR(INDIRECT("'update Helper'!E"&amp;Q1411)="",F1411&lt;&gt;0,F1412&lt;&gt;0),IF(IFERROR((F1411/F1412),"")="","",(F1411/F1412)),INDIRECT("'update Helper'!E"&amp;Q1411)/100)</f>
        <v/>
      </c>
      <c r="H1411" s="621"/>
      <c r="I1411" s="623"/>
      <c r="J1411" s="625"/>
      <c r="K1411" s="201">
        <f>IF(AND(EXACT(C1411,C1409),C1409&lt;&gt;0),K1409+1,0)</f>
        <v>395</v>
      </c>
      <c r="L1411" s="201" t="str">
        <f t="shared" ref="L1411" si="1603">IF(C1411&lt;&gt;"",C1411&amp;"-"&amp;K1411,"")</f>
        <v/>
      </c>
      <c r="M1411" s="201" t="str">
        <f t="array" ref="M1411">IFERROR(IF(INDEX('Disaggregation Records'!$E$155:$E$385,MATCH(RIGHT(L1411,255),RIGHT('Disaggregation Records'!$D$155:$D$385,255),0))="","",INDEX('Disaggregation Records'!$E$155:$E$385,MATCH(RIGHT(L1411,255),RIGHT('Disaggregation Records'!$D$155:$D$385,255),0))),"")</f>
        <v/>
      </c>
      <c r="N1411" s="201" t="str">
        <f t="array" ref="N1411">IFERROR(IF(INDEX('Disaggregation Records'!$F$155:$F$385,MATCH(RIGHT(L1411,255),RIGHT('Disaggregation Records'!$D$155:$D$385,255),0))="","",INDEX('Disaggregation Records'!$F$155:$F$385,MATCH(RIGHT(L1411,255),RIGHT('Disaggregation Records'!$D$155:$D$385,255),0))),"")</f>
        <v/>
      </c>
      <c r="O1411" s="201" t="str">
        <f t="array" ref="O1411">IFERROR(IF(INDEX('Disaggregation Records'!$H$155:$H$385,MATCH(RIGHT(L1411,255),RIGHT('Disaggregation Records'!$D$155:$D$385,255),0))="","",INDEX('Disaggregation Records'!$H$155:$H$385,MATCH(RIGHT(L1411,255),RIGHT('Disaggregation Records'!$D$155:$D$385,255),0))),"")</f>
        <v/>
      </c>
      <c r="P1411" s="201"/>
      <c r="Q1411" s="253">
        <f t="shared" ref="Q1411" si="1604">Q1409+1</f>
        <v>2100</v>
      </c>
    </row>
    <row r="1412" spans="1:17" ht="20.149999999999999" customHeight="1" x14ac:dyDescent="0.35">
      <c r="B1412" s="614"/>
      <c r="C1412" s="616"/>
      <c r="D1412" s="618"/>
      <c r="E1412" s="618"/>
      <c r="F1412" s="307"/>
      <c r="G1412" s="620"/>
      <c r="H1412" s="622"/>
      <c r="I1412" s="624"/>
      <c r="J1412" s="626"/>
      <c r="K1412" s="201"/>
      <c r="L1412" s="201"/>
      <c r="M1412" s="201"/>
      <c r="N1412" s="201"/>
      <c r="O1412" s="201"/>
      <c r="P1412" s="201"/>
      <c r="Q1412" s="253"/>
    </row>
    <row r="1413" spans="1:17" ht="20.149999999999999" customHeight="1" x14ac:dyDescent="0.35">
      <c r="A1413" s="201" t="str">
        <f t="shared" ca="1" si="1583"/>
        <v>a1655000001juLeAAI</v>
      </c>
      <c r="B1413" s="613">
        <v>20</v>
      </c>
      <c r="C1413" s="615" t="str">
        <f>IFERROR(VLOOKUP(B1413,'Coverage Indicators - Section D'!$A$9:$AP$70,42,FALSE),"")</f>
        <v/>
      </c>
      <c r="D1413" s="617" t="str">
        <f>M1413</f>
        <v/>
      </c>
      <c r="E1413" s="617" t="str">
        <f>N1413</f>
        <v/>
      </c>
      <c r="F1413" s="396"/>
      <c r="G1413" s="619" t="str">
        <f ca="1">IF(OR(INDIRECT("'update Helper'!E"&amp;Q1413)="",F1413&lt;&gt;0,F1414&lt;&gt;0),IF(IFERROR((F1413/F1414),"")="","",(F1413/F1414)),INDIRECT("'update Helper'!E"&amp;Q1413)/100)</f>
        <v/>
      </c>
      <c r="H1413" s="621"/>
      <c r="I1413" s="623"/>
      <c r="J1413" s="625"/>
      <c r="K1413" s="201">
        <f>IF(AND(EXACT(C1413,C1411),C1411&lt;&gt;0),K1411+1,0)</f>
        <v>396</v>
      </c>
      <c r="L1413" s="201" t="str">
        <f t="shared" ref="L1413" si="1605">IF(C1413&lt;&gt;"",C1413&amp;"-"&amp;K1413,"")</f>
        <v/>
      </c>
      <c r="M1413" s="201" t="str">
        <f t="array" ref="M1413">IFERROR(IF(INDEX('Disaggregation Records'!$E$155:$E$385,MATCH(RIGHT(L1413,255),RIGHT('Disaggregation Records'!$D$155:$D$385,255),0))="","",INDEX('Disaggregation Records'!$E$155:$E$385,MATCH(RIGHT(L1413,255),RIGHT('Disaggregation Records'!$D$155:$D$385,255),0))),"")</f>
        <v/>
      </c>
      <c r="N1413" s="201" t="str">
        <f t="array" ref="N1413">IFERROR(IF(INDEX('Disaggregation Records'!$F$155:$F$385,MATCH(RIGHT(L1413,255),RIGHT('Disaggregation Records'!$D$155:$D$385,255),0))="","",INDEX('Disaggregation Records'!$F$155:$F$385,MATCH(RIGHT(L1413,255),RIGHT('Disaggregation Records'!$D$155:$D$385,255),0))),"")</f>
        <v/>
      </c>
      <c r="O1413" s="201" t="str">
        <f t="array" ref="O1413">IFERROR(IF(INDEX('Disaggregation Records'!$H$155:$H$385,MATCH(RIGHT(L1413,255),RIGHT('Disaggregation Records'!$D$155:$D$385,255),0))="","",INDEX('Disaggregation Records'!$H$155:$H$385,MATCH(RIGHT(L1413,255),RIGHT('Disaggregation Records'!$D$155:$D$385,255),0))),"")</f>
        <v/>
      </c>
      <c r="P1413" s="201"/>
      <c r="Q1413" s="253">
        <f t="shared" ref="Q1413" si="1606">Q1411+1</f>
        <v>2101</v>
      </c>
    </row>
    <row r="1414" spans="1:17" ht="20.149999999999999" customHeight="1" x14ac:dyDescent="0.35">
      <c r="A1414" s="201"/>
      <c r="B1414" s="614"/>
      <c r="C1414" s="616"/>
      <c r="D1414" s="618"/>
      <c r="E1414" s="618"/>
      <c r="F1414" s="307"/>
      <c r="G1414" s="620"/>
      <c r="H1414" s="622"/>
      <c r="I1414" s="624"/>
      <c r="J1414" s="626"/>
      <c r="K1414" s="201"/>
      <c r="L1414" s="201"/>
      <c r="M1414" s="201"/>
      <c r="N1414" s="201"/>
      <c r="O1414" s="201"/>
      <c r="P1414" s="201"/>
      <c r="Q1414" s="253"/>
    </row>
    <row r="1415" spans="1:17" ht="20.149999999999999" customHeight="1" x14ac:dyDescent="0.35">
      <c r="A1415" s="201" t="str">
        <f t="shared" ca="1" si="1586"/>
        <v>a1655000001juLfAAI</v>
      </c>
      <c r="B1415" s="613">
        <v>20</v>
      </c>
      <c r="C1415" s="615" t="str">
        <f>IFERROR(VLOOKUP(B1415,'Coverage Indicators - Section D'!$A$9:$AP$70,42,FALSE),"")</f>
        <v/>
      </c>
      <c r="D1415" s="617" t="str">
        <f>M1415</f>
        <v/>
      </c>
      <c r="E1415" s="617" t="str">
        <f>N1415</f>
        <v/>
      </c>
      <c r="F1415" s="396"/>
      <c r="G1415" s="619" t="str">
        <f ca="1">IF(OR(INDIRECT("'update Helper'!E"&amp;Q1415)="",F1415&lt;&gt;0,F1416&lt;&gt;0),IF(IFERROR((F1415/F1416),"")="","",(F1415/F1416)),INDIRECT("'update Helper'!E"&amp;Q1415)/100)</f>
        <v/>
      </c>
      <c r="H1415" s="621"/>
      <c r="I1415" s="623"/>
      <c r="J1415" s="625"/>
      <c r="K1415" s="201">
        <f>IF(AND(EXACT(C1415,C1413),C1413&lt;&gt;0),K1413+1,0)</f>
        <v>397</v>
      </c>
      <c r="L1415" s="201" t="str">
        <f t="shared" ref="L1415" si="1607">IF(C1415&lt;&gt;"",C1415&amp;"-"&amp;K1415,"")</f>
        <v/>
      </c>
      <c r="M1415" s="201" t="str">
        <f t="array" ref="M1415">IFERROR(IF(INDEX('Disaggregation Records'!$E$155:$E$385,MATCH(RIGHT(L1415,255),RIGHT('Disaggregation Records'!$D$155:$D$385,255),0))="","",INDEX('Disaggregation Records'!$E$155:$E$385,MATCH(RIGHT(L1415,255),RIGHT('Disaggregation Records'!$D$155:$D$385,255),0))),"")</f>
        <v/>
      </c>
      <c r="N1415" s="201" t="str">
        <f t="array" ref="N1415">IFERROR(IF(INDEX('Disaggregation Records'!$F$155:$F$385,MATCH(RIGHT(L1415,255),RIGHT('Disaggregation Records'!$D$155:$D$385,255),0))="","",INDEX('Disaggregation Records'!$F$155:$F$385,MATCH(RIGHT(L1415,255),RIGHT('Disaggregation Records'!$D$155:$D$385,255),0))),"")</f>
        <v/>
      </c>
      <c r="O1415" s="201" t="str">
        <f t="array" ref="O1415">IFERROR(IF(INDEX('Disaggregation Records'!$H$155:$H$385,MATCH(RIGHT(L1415,255),RIGHT('Disaggregation Records'!$D$155:$D$385,255),0))="","",INDEX('Disaggregation Records'!$H$155:$H$385,MATCH(RIGHT(L1415,255),RIGHT('Disaggregation Records'!$D$155:$D$385,255),0))),"")</f>
        <v/>
      </c>
      <c r="P1415" s="253"/>
      <c r="Q1415" s="253">
        <f t="shared" ref="Q1415" si="1608">Q1413+1</f>
        <v>2102</v>
      </c>
    </row>
    <row r="1416" spans="1:17" ht="20.149999999999999" customHeight="1" x14ac:dyDescent="0.35">
      <c r="B1416" s="614"/>
      <c r="C1416" s="616"/>
      <c r="D1416" s="618"/>
      <c r="E1416" s="618"/>
      <c r="F1416" s="307"/>
      <c r="G1416" s="620"/>
      <c r="H1416" s="622"/>
      <c r="I1416" s="624"/>
      <c r="J1416" s="626"/>
      <c r="K1416" s="253"/>
      <c r="L1416" s="201"/>
      <c r="M1416" s="253"/>
      <c r="N1416" s="201"/>
      <c r="O1416" s="201"/>
      <c r="P1416" s="253"/>
      <c r="Q1416" s="253"/>
    </row>
    <row r="1417" spans="1:17" ht="20.149999999999999" customHeight="1" x14ac:dyDescent="0.35">
      <c r="A1417" s="201" t="str">
        <f t="shared" ca="1" si="1583"/>
        <v>a1655000001juLgAAI</v>
      </c>
      <c r="B1417" s="613">
        <v>20</v>
      </c>
      <c r="C1417" s="615" t="str">
        <f>IFERROR(VLOOKUP(B1417,'Coverage Indicators - Section D'!$A$9:$AP$70,42,FALSE),"")</f>
        <v/>
      </c>
      <c r="D1417" s="617" t="str">
        <f>M1417</f>
        <v/>
      </c>
      <c r="E1417" s="617" t="str">
        <f>N1417</f>
        <v/>
      </c>
      <c r="F1417" s="396"/>
      <c r="G1417" s="619" t="str">
        <f ca="1">IF(OR(INDIRECT("'update Helper'!E"&amp;Q1417)="",F1417&lt;&gt;0,F1418&lt;&gt;0),IF(IFERROR((F1417/F1418),"")="","",(F1417/F1418)),INDIRECT("'update Helper'!E"&amp;Q1417)/100)</f>
        <v/>
      </c>
      <c r="H1417" s="621"/>
      <c r="I1417" s="623"/>
      <c r="J1417" s="625"/>
      <c r="K1417" s="201">
        <f>IF(AND(EXACT(C1417,C1415),C1415&lt;&gt;0),K1415+1,0)</f>
        <v>398</v>
      </c>
      <c r="L1417" s="201" t="str">
        <f t="shared" ref="L1417" si="1609">IF(C1417&lt;&gt;"",C1417&amp;"-"&amp;K1417,"")</f>
        <v/>
      </c>
      <c r="M1417" s="201" t="str">
        <f t="array" ref="M1417">IFERROR(IF(INDEX('Disaggregation Records'!$E$155:$E$385,MATCH(RIGHT(L1417,255),RIGHT('Disaggregation Records'!$D$155:$D$385,255),0))="","",INDEX('Disaggregation Records'!$E$155:$E$385,MATCH(RIGHT(L1417,255),RIGHT('Disaggregation Records'!$D$155:$D$385,255),0))),"")</f>
        <v/>
      </c>
      <c r="N1417" s="201" t="str">
        <f t="array" ref="N1417">IFERROR(IF(INDEX('Disaggregation Records'!$F$155:$F$385,MATCH(RIGHT(L1417,255),RIGHT('Disaggregation Records'!$D$155:$D$385,255),0))="","",INDEX('Disaggregation Records'!$F$155:$F$385,MATCH(RIGHT(L1417,255),RIGHT('Disaggregation Records'!$D$155:$D$385,255),0))),"")</f>
        <v/>
      </c>
      <c r="O1417" s="201" t="str">
        <f t="array" ref="O1417">IFERROR(IF(INDEX('Disaggregation Records'!$H$155:$H$385,MATCH(RIGHT(L1417,255),RIGHT('Disaggregation Records'!$D$155:$D$385,255),0))="","",INDEX('Disaggregation Records'!$H$155:$H$385,MATCH(RIGHT(L1417,255),RIGHT('Disaggregation Records'!$D$155:$D$385,255),0))),"")</f>
        <v/>
      </c>
      <c r="P1417" s="253"/>
      <c r="Q1417" s="253">
        <f t="shared" ref="Q1417" si="1610">Q1415+1</f>
        <v>2103</v>
      </c>
    </row>
    <row r="1418" spans="1:17" ht="20.149999999999999" customHeight="1" x14ac:dyDescent="0.35">
      <c r="A1418" s="201"/>
      <c r="B1418" s="614"/>
      <c r="C1418" s="616"/>
      <c r="D1418" s="618"/>
      <c r="E1418" s="618"/>
      <c r="F1418" s="307"/>
      <c r="G1418" s="620"/>
      <c r="H1418" s="622"/>
      <c r="I1418" s="624"/>
      <c r="J1418" s="626"/>
      <c r="K1418" s="253"/>
      <c r="L1418" s="201"/>
      <c r="M1418" s="253"/>
      <c r="N1418" s="201"/>
      <c r="O1418" s="201"/>
      <c r="P1418" s="253"/>
      <c r="Q1418" s="253"/>
    </row>
    <row r="1419" spans="1:17" ht="20.149999999999999" customHeight="1" x14ac:dyDescent="0.35">
      <c r="A1419" s="201" t="str">
        <f t="shared" ca="1" si="1586"/>
        <v>a1655000001juLhAAI</v>
      </c>
      <c r="B1419" s="613">
        <v>20</v>
      </c>
      <c r="C1419" s="615" t="str">
        <f>IFERROR(VLOOKUP(B1419,'Coverage Indicators - Section D'!$A$9:$AP$70,42,FALSE),"")</f>
        <v/>
      </c>
      <c r="D1419" s="617" t="str">
        <f>M1419</f>
        <v/>
      </c>
      <c r="E1419" s="617" t="str">
        <f>N1419</f>
        <v/>
      </c>
      <c r="F1419" s="396"/>
      <c r="G1419" s="619" t="str">
        <f ca="1">IF(OR(INDIRECT("'update Helper'!E"&amp;Q1419)="",F1419&lt;&gt;0,F1420&lt;&gt;0),IF(IFERROR((F1419/F1420),"")="","",(F1419/F1420)),INDIRECT("'update Helper'!E"&amp;Q1419)/100)</f>
        <v/>
      </c>
      <c r="H1419" s="621"/>
      <c r="I1419" s="623"/>
      <c r="J1419" s="625"/>
      <c r="K1419" s="201">
        <f>IF(AND(EXACT(C1419,C1417),C1417&lt;&gt;0),K1417+1,0)</f>
        <v>399</v>
      </c>
      <c r="L1419" s="201" t="str">
        <f t="shared" ref="L1419" si="1611">IF(C1419&lt;&gt;"",C1419&amp;"-"&amp;K1419,"")</f>
        <v/>
      </c>
      <c r="M1419" s="201" t="str">
        <f t="array" ref="M1419">IFERROR(IF(INDEX('Disaggregation Records'!$E$155:$E$385,MATCH(RIGHT(L1419,255),RIGHT('Disaggregation Records'!$D$155:$D$385,255),0))="","",INDEX('Disaggregation Records'!$E$155:$E$385,MATCH(RIGHT(L1419,255),RIGHT('Disaggregation Records'!$D$155:$D$385,255),0))),"")</f>
        <v/>
      </c>
      <c r="N1419" s="201" t="str">
        <f t="array" ref="N1419">IFERROR(IF(INDEX('Disaggregation Records'!$F$155:$F$385,MATCH(RIGHT(L1419,255),RIGHT('Disaggregation Records'!$D$155:$D$385,255),0))="","",INDEX('Disaggregation Records'!$F$155:$F$385,MATCH(RIGHT(L1419,255),RIGHT('Disaggregation Records'!$D$155:$D$385,255),0))),"")</f>
        <v/>
      </c>
      <c r="O1419" s="201" t="str">
        <f t="array" ref="O1419">IFERROR(IF(INDEX('Disaggregation Records'!$H$155:$H$385,MATCH(RIGHT(L1419,255),RIGHT('Disaggregation Records'!$D$155:$D$385,255),0))="","",INDEX('Disaggregation Records'!$H$155:$H$385,MATCH(RIGHT(L1419,255),RIGHT('Disaggregation Records'!$D$155:$D$385,255),0))),"")</f>
        <v/>
      </c>
      <c r="P1419" s="253"/>
      <c r="Q1419" s="253">
        <f t="shared" ref="Q1419" si="1612">Q1417+1</f>
        <v>2104</v>
      </c>
    </row>
    <row r="1420" spans="1:17" ht="20.149999999999999" customHeight="1" x14ac:dyDescent="0.35">
      <c r="B1420" s="614"/>
      <c r="C1420" s="616"/>
      <c r="D1420" s="618"/>
      <c r="E1420" s="618"/>
      <c r="F1420" s="307"/>
      <c r="G1420" s="620"/>
      <c r="H1420" s="622"/>
      <c r="I1420" s="624"/>
      <c r="J1420" s="626"/>
      <c r="K1420" s="253"/>
      <c r="L1420" s="201"/>
      <c r="M1420" s="253"/>
      <c r="N1420" s="201"/>
      <c r="O1420" s="201"/>
      <c r="P1420" s="253"/>
      <c r="Q1420" s="253"/>
    </row>
    <row r="1421" spans="1:17" ht="20.149999999999999" customHeight="1" x14ac:dyDescent="0.35">
      <c r="A1421" s="201" t="str">
        <f t="shared" ca="1" si="1583"/>
        <v>a1655000001juLiAAI</v>
      </c>
      <c r="B1421" s="613">
        <v>21</v>
      </c>
      <c r="C1421" s="615" t="str">
        <f>IFERROR(VLOOKUP(B1421,'Coverage Indicators - Section D'!$A$9:$AP$70,42,FALSE),"")</f>
        <v/>
      </c>
      <c r="D1421" s="617" t="str">
        <f>M1421</f>
        <v/>
      </c>
      <c r="E1421" s="617" t="str">
        <f>N1421</f>
        <v/>
      </c>
      <c r="F1421" s="396"/>
      <c r="G1421" s="619" t="str">
        <f ca="1">IF(OR(INDIRECT("'update Helper'!E"&amp;Q1421)="",F1421&lt;&gt;0,F1422&lt;&gt;0),IF(IFERROR((F1421/F1422),"")="","",(F1421/F1422)),INDIRECT("'update Helper'!E"&amp;Q1421)/100)</f>
        <v/>
      </c>
      <c r="H1421" s="621"/>
      <c r="I1421" s="623"/>
      <c r="J1421" s="625"/>
      <c r="K1421" s="201">
        <f>IF(AND(EXACT(C1421,C1419),C1419&lt;&gt;0),K1419+1,0)</f>
        <v>400</v>
      </c>
      <c r="L1421" s="201" t="str">
        <f t="shared" ref="L1421" si="1613">IF(C1421&lt;&gt;"",C1421&amp;"-"&amp;K1421,"")</f>
        <v/>
      </c>
      <c r="M1421" s="201" t="str">
        <f t="array" ref="M1421">IFERROR(IF(INDEX('Disaggregation Records'!$E$155:$E$385,MATCH(RIGHT(L1421,255),RIGHT('Disaggregation Records'!$D$155:$D$385,255),0))="","",INDEX('Disaggregation Records'!$E$155:$E$385,MATCH(RIGHT(L1421,255),RIGHT('Disaggregation Records'!$D$155:$D$385,255),0))),"")</f>
        <v/>
      </c>
      <c r="N1421" s="201" t="str">
        <f t="array" ref="N1421">IFERROR(IF(INDEX('Disaggregation Records'!$F$155:$F$385,MATCH(RIGHT(L1421,255),RIGHT('Disaggregation Records'!$D$155:$D$385,255),0))="","",INDEX('Disaggregation Records'!$F$155:$F$385,MATCH(RIGHT(L1421,255),RIGHT('Disaggregation Records'!$D$155:$D$385,255),0))),"")</f>
        <v/>
      </c>
      <c r="O1421" s="201" t="str">
        <f t="array" ref="O1421">IFERROR(IF(INDEX('Disaggregation Records'!$H$155:$H$385,MATCH(RIGHT(L1421,255),RIGHT('Disaggregation Records'!$D$155:$D$385,255),0))="","",INDEX('Disaggregation Records'!$H$155:$H$385,MATCH(RIGHT(L1421,255),RIGHT('Disaggregation Records'!$D$155:$D$385,255),0))),"")</f>
        <v/>
      </c>
      <c r="P1421" s="201"/>
      <c r="Q1421" s="253">
        <f t="shared" ref="Q1421" si="1614">Q1419+1</f>
        <v>2105</v>
      </c>
    </row>
    <row r="1422" spans="1:17" ht="20.149999999999999" customHeight="1" x14ac:dyDescent="0.35">
      <c r="A1422" s="201"/>
      <c r="B1422" s="614"/>
      <c r="C1422" s="616"/>
      <c r="D1422" s="618"/>
      <c r="E1422" s="618"/>
      <c r="F1422" s="307"/>
      <c r="G1422" s="620"/>
      <c r="H1422" s="622"/>
      <c r="I1422" s="624"/>
      <c r="J1422" s="626"/>
      <c r="K1422" s="201"/>
      <c r="L1422" s="201"/>
      <c r="M1422" s="201"/>
      <c r="N1422" s="201"/>
      <c r="O1422" s="201"/>
      <c r="P1422" s="201"/>
      <c r="Q1422" s="253"/>
    </row>
    <row r="1423" spans="1:17" ht="20.149999999999999" customHeight="1" x14ac:dyDescent="0.35">
      <c r="A1423" s="201" t="str">
        <f t="shared" ca="1" si="1586"/>
        <v>a1655000001juLjAAI</v>
      </c>
      <c r="B1423" s="613">
        <v>21</v>
      </c>
      <c r="C1423" s="615" t="str">
        <f>IFERROR(VLOOKUP(B1423,'Coverage Indicators - Section D'!$A$9:$AP$70,42,FALSE),"")</f>
        <v/>
      </c>
      <c r="D1423" s="617" t="str">
        <f>M1423</f>
        <v/>
      </c>
      <c r="E1423" s="617" t="str">
        <f>N1423</f>
        <v/>
      </c>
      <c r="F1423" s="396"/>
      <c r="G1423" s="619" t="str">
        <f ca="1">IF(OR(INDIRECT("'update Helper'!E"&amp;Q1423)="",F1423&lt;&gt;0,F1424&lt;&gt;0),IF(IFERROR((F1423/F1424),"")="","",(F1423/F1424)),INDIRECT("'update Helper'!E"&amp;Q1423)/100)</f>
        <v/>
      </c>
      <c r="H1423" s="621"/>
      <c r="I1423" s="623"/>
      <c r="J1423" s="625"/>
      <c r="K1423" s="201">
        <f>IF(AND(EXACT(C1423,C1421),C1421&lt;&gt;0),K1421+1,0)</f>
        <v>401</v>
      </c>
      <c r="L1423" s="201" t="str">
        <f t="shared" ref="L1423" si="1615">IF(C1423&lt;&gt;"",C1423&amp;"-"&amp;K1423,"")</f>
        <v/>
      </c>
      <c r="M1423" s="201" t="str">
        <f t="array" ref="M1423">IFERROR(IF(INDEX('Disaggregation Records'!$E$155:$E$385,MATCH(RIGHT(L1423,255),RIGHT('Disaggregation Records'!$D$155:$D$385,255),0))="","",INDEX('Disaggregation Records'!$E$155:$E$385,MATCH(RIGHT(L1423,255),RIGHT('Disaggregation Records'!$D$155:$D$385,255),0))),"")</f>
        <v/>
      </c>
      <c r="N1423" s="201" t="str">
        <f t="array" ref="N1423">IFERROR(IF(INDEX('Disaggregation Records'!$F$155:$F$385,MATCH(RIGHT(L1423,255),RIGHT('Disaggregation Records'!$D$155:$D$385,255),0))="","",INDEX('Disaggregation Records'!$F$155:$F$385,MATCH(RIGHT(L1423,255),RIGHT('Disaggregation Records'!$D$155:$D$385,255),0))),"")</f>
        <v/>
      </c>
      <c r="O1423" s="201" t="str">
        <f t="array" ref="O1423">IFERROR(IF(INDEX('Disaggregation Records'!$H$155:$H$385,MATCH(RIGHT(L1423,255),RIGHT('Disaggregation Records'!$D$155:$D$385,255),0))="","",INDEX('Disaggregation Records'!$H$155:$H$385,MATCH(RIGHT(L1423,255),RIGHT('Disaggregation Records'!$D$155:$D$385,255),0))),"")</f>
        <v/>
      </c>
      <c r="P1423" s="201"/>
      <c r="Q1423" s="253">
        <f t="shared" ref="Q1423" si="1616">Q1421+1</f>
        <v>2106</v>
      </c>
    </row>
    <row r="1424" spans="1:17" ht="20.149999999999999" customHeight="1" x14ac:dyDescent="0.35">
      <c r="B1424" s="614"/>
      <c r="C1424" s="616"/>
      <c r="D1424" s="618"/>
      <c r="E1424" s="618"/>
      <c r="F1424" s="307"/>
      <c r="G1424" s="620"/>
      <c r="H1424" s="622"/>
      <c r="I1424" s="624"/>
      <c r="J1424" s="626"/>
      <c r="K1424" s="201"/>
      <c r="L1424" s="201"/>
      <c r="M1424" s="201"/>
      <c r="N1424" s="201"/>
      <c r="O1424" s="201"/>
      <c r="P1424" s="201"/>
      <c r="Q1424" s="253"/>
    </row>
    <row r="1425" spans="1:17" ht="20.149999999999999" customHeight="1" x14ac:dyDescent="0.35">
      <c r="A1425" s="201" t="str">
        <f t="shared" ca="1" si="1583"/>
        <v>a1655000001juLkAAI</v>
      </c>
      <c r="B1425" s="613">
        <v>21</v>
      </c>
      <c r="C1425" s="615" t="str">
        <f>IFERROR(VLOOKUP(B1425,'Coverage Indicators - Section D'!$A$9:$AP$70,42,FALSE),"")</f>
        <v/>
      </c>
      <c r="D1425" s="617" t="str">
        <f>M1425</f>
        <v/>
      </c>
      <c r="E1425" s="617" t="str">
        <f>N1425</f>
        <v/>
      </c>
      <c r="F1425" s="396"/>
      <c r="G1425" s="619" t="str">
        <f ca="1">IF(OR(INDIRECT("'update Helper'!E"&amp;Q1425)="",F1425&lt;&gt;0,F1426&lt;&gt;0),IF(IFERROR((F1425/F1426),"")="","",(F1425/F1426)),INDIRECT("'update Helper'!E"&amp;Q1425)/100)</f>
        <v/>
      </c>
      <c r="H1425" s="621"/>
      <c r="I1425" s="623"/>
      <c r="J1425" s="625"/>
      <c r="K1425" s="201">
        <f>IF(AND(EXACT(C1425,C1423),C1423&lt;&gt;0),K1423+1,0)</f>
        <v>402</v>
      </c>
      <c r="L1425" s="201" t="str">
        <f t="shared" ref="L1425" si="1617">IF(C1425&lt;&gt;"",C1425&amp;"-"&amp;K1425,"")</f>
        <v/>
      </c>
      <c r="M1425" s="201" t="str">
        <f t="array" ref="M1425">IFERROR(IF(INDEX('Disaggregation Records'!$E$155:$E$385,MATCH(RIGHT(L1425,255),RIGHT('Disaggregation Records'!$D$155:$D$385,255),0))="","",INDEX('Disaggregation Records'!$E$155:$E$385,MATCH(RIGHT(L1425,255),RIGHT('Disaggregation Records'!$D$155:$D$385,255),0))),"")</f>
        <v/>
      </c>
      <c r="N1425" s="201" t="str">
        <f t="array" ref="N1425">IFERROR(IF(INDEX('Disaggregation Records'!$F$155:$F$385,MATCH(RIGHT(L1425,255),RIGHT('Disaggregation Records'!$D$155:$D$385,255),0))="","",INDEX('Disaggregation Records'!$F$155:$F$385,MATCH(RIGHT(L1425,255),RIGHT('Disaggregation Records'!$D$155:$D$385,255),0))),"")</f>
        <v/>
      </c>
      <c r="O1425" s="201" t="str">
        <f t="array" ref="O1425">IFERROR(IF(INDEX('Disaggregation Records'!$H$155:$H$385,MATCH(RIGHT(L1425,255),RIGHT('Disaggregation Records'!$D$155:$D$385,255),0))="","",INDEX('Disaggregation Records'!$H$155:$H$385,MATCH(RIGHT(L1425,255),RIGHT('Disaggregation Records'!$D$155:$D$385,255),0))),"")</f>
        <v/>
      </c>
      <c r="P1425" s="253"/>
      <c r="Q1425" s="253">
        <f t="shared" ref="Q1425" si="1618">Q1423+1</f>
        <v>2107</v>
      </c>
    </row>
    <row r="1426" spans="1:17" ht="20.149999999999999" customHeight="1" x14ac:dyDescent="0.35">
      <c r="A1426" s="201"/>
      <c r="B1426" s="614"/>
      <c r="C1426" s="616"/>
      <c r="D1426" s="618"/>
      <c r="E1426" s="618"/>
      <c r="F1426" s="307"/>
      <c r="G1426" s="620"/>
      <c r="H1426" s="622"/>
      <c r="I1426" s="624"/>
      <c r="J1426" s="626"/>
      <c r="K1426" s="253"/>
      <c r="L1426" s="201"/>
      <c r="M1426" s="253"/>
      <c r="N1426" s="201"/>
      <c r="O1426" s="201"/>
      <c r="P1426" s="253"/>
      <c r="Q1426" s="253"/>
    </row>
    <row r="1427" spans="1:17" ht="20.149999999999999" customHeight="1" x14ac:dyDescent="0.35">
      <c r="A1427" s="201" t="str">
        <f t="shared" ca="1" si="1586"/>
        <v>a1655000001juLlAAI</v>
      </c>
      <c r="B1427" s="613">
        <v>21</v>
      </c>
      <c r="C1427" s="615" t="str">
        <f>IFERROR(VLOOKUP(B1427,'Coverage Indicators - Section D'!$A$9:$AP$70,42,FALSE),"")</f>
        <v/>
      </c>
      <c r="D1427" s="617" t="str">
        <f>M1427</f>
        <v/>
      </c>
      <c r="E1427" s="617" t="str">
        <f>N1427</f>
        <v/>
      </c>
      <c r="F1427" s="396"/>
      <c r="G1427" s="619" t="str">
        <f ca="1">IF(OR(INDIRECT("'update Helper'!E"&amp;Q1427)="",F1427&lt;&gt;0,F1428&lt;&gt;0),IF(IFERROR((F1427/F1428),"")="","",(F1427/F1428)),INDIRECT("'update Helper'!E"&amp;Q1427)/100)</f>
        <v/>
      </c>
      <c r="H1427" s="621"/>
      <c r="I1427" s="623"/>
      <c r="J1427" s="625"/>
      <c r="K1427" s="201">
        <f>IF(AND(EXACT(C1427,C1425),C1425&lt;&gt;0),K1425+1,0)</f>
        <v>403</v>
      </c>
      <c r="L1427" s="201" t="str">
        <f t="shared" ref="L1427" si="1619">IF(C1427&lt;&gt;"",C1427&amp;"-"&amp;K1427,"")</f>
        <v/>
      </c>
      <c r="M1427" s="201" t="str">
        <f t="array" ref="M1427">IFERROR(IF(INDEX('Disaggregation Records'!$E$155:$E$385,MATCH(RIGHT(L1427,255),RIGHT('Disaggregation Records'!$D$155:$D$385,255),0))="","",INDEX('Disaggregation Records'!$E$155:$E$385,MATCH(RIGHT(L1427,255),RIGHT('Disaggregation Records'!$D$155:$D$385,255),0))),"")</f>
        <v/>
      </c>
      <c r="N1427" s="201" t="str">
        <f t="array" ref="N1427">IFERROR(IF(INDEX('Disaggregation Records'!$F$155:$F$385,MATCH(RIGHT(L1427,255),RIGHT('Disaggregation Records'!$D$155:$D$385,255),0))="","",INDEX('Disaggregation Records'!$F$155:$F$385,MATCH(RIGHT(L1427,255),RIGHT('Disaggregation Records'!$D$155:$D$385,255),0))),"")</f>
        <v/>
      </c>
      <c r="O1427" s="201" t="str">
        <f t="array" ref="O1427">IFERROR(IF(INDEX('Disaggregation Records'!$H$155:$H$385,MATCH(RIGHT(L1427,255),RIGHT('Disaggregation Records'!$D$155:$D$385,255),0))="","",INDEX('Disaggregation Records'!$H$155:$H$385,MATCH(RIGHT(L1427,255),RIGHT('Disaggregation Records'!$D$155:$D$385,255),0))),"")</f>
        <v/>
      </c>
      <c r="P1427" s="253"/>
      <c r="Q1427" s="253">
        <f t="shared" ref="Q1427" si="1620">Q1425+1</f>
        <v>2108</v>
      </c>
    </row>
    <row r="1428" spans="1:17" ht="20.149999999999999" customHeight="1" x14ac:dyDescent="0.35">
      <c r="B1428" s="614"/>
      <c r="C1428" s="616"/>
      <c r="D1428" s="618"/>
      <c r="E1428" s="618"/>
      <c r="F1428" s="307"/>
      <c r="G1428" s="620"/>
      <c r="H1428" s="622"/>
      <c r="I1428" s="624"/>
      <c r="J1428" s="626"/>
      <c r="K1428" s="253"/>
      <c r="L1428" s="201"/>
      <c r="M1428" s="253"/>
      <c r="N1428" s="201"/>
      <c r="O1428" s="201"/>
      <c r="P1428" s="253"/>
      <c r="Q1428" s="253"/>
    </row>
    <row r="1429" spans="1:17" ht="20.149999999999999" customHeight="1" x14ac:dyDescent="0.35">
      <c r="A1429" s="201" t="str">
        <f t="shared" ca="1" si="1583"/>
        <v>a1655000001juLmAAI</v>
      </c>
      <c r="B1429" s="613">
        <v>21</v>
      </c>
      <c r="C1429" s="615" t="str">
        <f>IFERROR(VLOOKUP(B1429,'Coverage Indicators - Section D'!$A$9:$AP$70,42,FALSE),"")</f>
        <v/>
      </c>
      <c r="D1429" s="617" t="str">
        <f>M1429</f>
        <v/>
      </c>
      <c r="E1429" s="617" t="str">
        <f>N1429</f>
        <v/>
      </c>
      <c r="F1429" s="396"/>
      <c r="G1429" s="619" t="str">
        <f ca="1">IF(OR(INDIRECT("'update Helper'!E"&amp;Q1429)="",F1429&lt;&gt;0,F1430&lt;&gt;0),IF(IFERROR((F1429/F1430),"")="","",(F1429/F1430)),INDIRECT("'update Helper'!E"&amp;Q1429)/100)</f>
        <v/>
      </c>
      <c r="H1429" s="621"/>
      <c r="I1429" s="623"/>
      <c r="J1429" s="625"/>
      <c r="K1429" s="201">
        <f>IF(AND(EXACT(C1429,C1427),C1427&lt;&gt;0),K1427+1,0)</f>
        <v>404</v>
      </c>
      <c r="L1429" s="201" t="str">
        <f t="shared" ref="L1429" si="1621">IF(C1429&lt;&gt;"",C1429&amp;"-"&amp;K1429,"")</f>
        <v/>
      </c>
      <c r="M1429" s="201" t="str">
        <f t="array" ref="M1429">IFERROR(IF(INDEX('Disaggregation Records'!$E$155:$E$385,MATCH(RIGHT(L1429,255),RIGHT('Disaggregation Records'!$D$155:$D$385,255),0))="","",INDEX('Disaggregation Records'!$E$155:$E$385,MATCH(RIGHT(L1429,255),RIGHT('Disaggregation Records'!$D$155:$D$385,255),0))),"")</f>
        <v/>
      </c>
      <c r="N1429" s="201" t="str">
        <f t="array" ref="N1429">IFERROR(IF(INDEX('Disaggregation Records'!$F$155:$F$385,MATCH(RIGHT(L1429,255),RIGHT('Disaggregation Records'!$D$155:$D$385,255),0))="","",INDEX('Disaggregation Records'!$F$155:$F$385,MATCH(RIGHT(L1429,255),RIGHT('Disaggregation Records'!$D$155:$D$385,255),0))),"")</f>
        <v/>
      </c>
      <c r="O1429" s="201" t="str">
        <f t="array" ref="O1429">IFERROR(IF(INDEX('Disaggregation Records'!$H$155:$H$385,MATCH(RIGHT(L1429,255),RIGHT('Disaggregation Records'!$D$155:$D$385,255),0))="","",INDEX('Disaggregation Records'!$H$155:$H$385,MATCH(RIGHT(L1429,255),RIGHT('Disaggregation Records'!$D$155:$D$385,255),0))),"")</f>
        <v/>
      </c>
      <c r="P1429" s="253"/>
      <c r="Q1429" s="253">
        <f t="shared" ref="Q1429" si="1622">Q1427+1</f>
        <v>2109</v>
      </c>
    </row>
    <row r="1430" spans="1:17" ht="20.149999999999999" customHeight="1" x14ac:dyDescent="0.35">
      <c r="A1430" s="201"/>
      <c r="B1430" s="614"/>
      <c r="C1430" s="616"/>
      <c r="D1430" s="618"/>
      <c r="E1430" s="618"/>
      <c r="F1430" s="307"/>
      <c r="G1430" s="620"/>
      <c r="H1430" s="622"/>
      <c r="I1430" s="624"/>
      <c r="J1430" s="626"/>
      <c r="K1430" s="253"/>
      <c r="L1430" s="201"/>
      <c r="M1430" s="253"/>
      <c r="N1430" s="201"/>
      <c r="O1430" s="201"/>
      <c r="P1430" s="253"/>
      <c r="Q1430" s="253"/>
    </row>
    <row r="1431" spans="1:17" ht="20.149999999999999" customHeight="1" x14ac:dyDescent="0.35">
      <c r="A1431" s="201" t="str">
        <f t="shared" ca="1" si="1586"/>
        <v>a1655000001juLnAAI</v>
      </c>
      <c r="B1431" s="613">
        <v>21</v>
      </c>
      <c r="C1431" s="615" t="str">
        <f>IFERROR(VLOOKUP(B1431,'Coverage Indicators - Section D'!$A$9:$AP$70,42,FALSE),"")</f>
        <v/>
      </c>
      <c r="D1431" s="617" t="str">
        <f>M1431</f>
        <v/>
      </c>
      <c r="E1431" s="617" t="str">
        <f>N1431</f>
        <v/>
      </c>
      <c r="F1431" s="396"/>
      <c r="G1431" s="619" t="str">
        <f ca="1">IF(OR(INDIRECT("'update Helper'!E"&amp;Q1431)="",F1431&lt;&gt;0,F1432&lt;&gt;0),IF(IFERROR((F1431/F1432),"")="","",(F1431/F1432)),INDIRECT("'update Helper'!E"&amp;Q1431)/100)</f>
        <v/>
      </c>
      <c r="H1431" s="621"/>
      <c r="I1431" s="623"/>
      <c r="J1431" s="625"/>
      <c r="K1431" s="201">
        <f>IF(AND(EXACT(C1431,C1429),C1429&lt;&gt;0),K1429+1,0)</f>
        <v>405</v>
      </c>
      <c r="L1431" s="201" t="str">
        <f t="shared" ref="L1431" si="1623">IF(C1431&lt;&gt;"",C1431&amp;"-"&amp;K1431,"")</f>
        <v/>
      </c>
      <c r="M1431" s="201" t="str">
        <f t="array" ref="M1431">IFERROR(IF(INDEX('Disaggregation Records'!$E$155:$E$385,MATCH(RIGHT(L1431,255),RIGHT('Disaggregation Records'!$D$155:$D$385,255),0))="","",INDEX('Disaggregation Records'!$E$155:$E$385,MATCH(RIGHT(L1431,255),RIGHT('Disaggregation Records'!$D$155:$D$385,255),0))),"")</f>
        <v/>
      </c>
      <c r="N1431" s="201" t="str">
        <f t="array" ref="N1431">IFERROR(IF(INDEX('Disaggregation Records'!$F$155:$F$385,MATCH(RIGHT(L1431,255),RIGHT('Disaggregation Records'!$D$155:$D$385,255),0))="","",INDEX('Disaggregation Records'!$F$155:$F$385,MATCH(RIGHT(L1431,255),RIGHT('Disaggregation Records'!$D$155:$D$385,255),0))),"")</f>
        <v/>
      </c>
      <c r="O1431" s="201" t="str">
        <f t="array" ref="O1431">IFERROR(IF(INDEX('Disaggregation Records'!$H$155:$H$385,MATCH(RIGHT(L1431,255),RIGHT('Disaggregation Records'!$D$155:$D$385,255),0))="","",INDEX('Disaggregation Records'!$H$155:$H$385,MATCH(RIGHT(L1431,255),RIGHT('Disaggregation Records'!$D$155:$D$385,255),0))),"")</f>
        <v/>
      </c>
      <c r="P1431" s="201"/>
      <c r="Q1431" s="253">
        <f t="shared" ref="Q1431" si="1624">Q1429+1</f>
        <v>2110</v>
      </c>
    </row>
    <row r="1432" spans="1:17" ht="20.149999999999999" customHeight="1" x14ac:dyDescent="0.35">
      <c r="B1432" s="614"/>
      <c r="C1432" s="616"/>
      <c r="D1432" s="618"/>
      <c r="E1432" s="618"/>
      <c r="F1432" s="307"/>
      <c r="G1432" s="620"/>
      <c r="H1432" s="622"/>
      <c r="I1432" s="624"/>
      <c r="J1432" s="626"/>
      <c r="K1432" s="201"/>
      <c r="L1432" s="201"/>
      <c r="M1432" s="201"/>
      <c r="N1432" s="201"/>
      <c r="O1432" s="201"/>
      <c r="P1432" s="201"/>
      <c r="Q1432" s="253"/>
    </row>
    <row r="1433" spans="1:17" ht="20.149999999999999" customHeight="1" x14ac:dyDescent="0.35">
      <c r="A1433" s="201" t="str">
        <f t="shared" ca="1" si="1583"/>
        <v>a1655000001juLoAAI</v>
      </c>
      <c r="B1433" s="613">
        <v>21</v>
      </c>
      <c r="C1433" s="615" t="str">
        <f>IFERROR(VLOOKUP(B1433,'Coverage Indicators - Section D'!$A$9:$AP$70,42,FALSE),"")</f>
        <v/>
      </c>
      <c r="D1433" s="617" t="str">
        <f>M1433</f>
        <v/>
      </c>
      <c r="E1433" s="617" t="str">
        <f>N1433</f>
        <v/>
      </c>
      <c r="F1433" s="396"/>
      <c r="G1433" s="619" t="str">
        <f ca="1">IF(OR(INDIRECT("'update Helper'!E"&amp;Q1433)="",F1433&lt;&gt;0,F1434&lt;&gt;0),IF(IFERROR((F1433/F1434),"")="","",(F1433/F1434)),INDIRECT("'update Helper'!E"&amp;Q1433)/100)</f>
        <v/>
      </c>
      <c r="H1433" s="621"/>
      <c r="I1433" s="623"/>
      <c r="J1433" s="625"/>
      <c r="K1433" s="201">
        <f>IF(AND(EXACT(C1433,C1431),C1431&lt;&gt;0),K1431+1,0)</f>
        <v>406</v>
      </c>
      <c r="L1433" s="201" t="str">
        <f t="shared" ref="L1433" si="1625">IF(C1433&lt;&gt;"",C1433&amp;"-"&amp;K1433,"")</f>
        <v/>
      </c>
      <c r="M1433" s="201" t="str">
        <f t="array" ref="M1433">IFERROR(IF(INDEX('Disaggregation Records'!$E$155:$E$385,MATCH(RIGHT(L1433,255),RIGHT('Disaggregation Records'!$D$155:$D$385,255),0))="","",INDEX('Disaggregation Records'!$E$155:$E$385,MATCH(RIGHT(L1433,255),RIGHT('Disaggregation Records'!$D$155:$D$385,255),0))),"")</f>
        <v/>
      </c>
      <c r="N1433" s="201" t="str">
        <f t="array" ref="N1433">IFERROR(IF(INDEX('Disaggregation Records'!$F$155:$F$385,MATCH(RIGHT(L1433,255),RIGHT('Disaggregation Records'!$D$155:$D$385,255),0))="","",INDEX('Disaggregation Records'!$F$155:$F$385,MATCH(RIGHT(L1433,255),RIGHT('Disaggregation Records'!$D$155:$D$385,255),0))),"")</f>
        <v/>
      </c>
      <c r="O1433" s="201" t="str">
        <f t="array" ref="O1433">IFERROR(IF(INDEX('Disaggregation Records'!$H$155:$H$385,MATCH(RIGHT(L1433,255),RIGHT('Disaggregation Records'!$D$155:$D$385,255),0))="","",INDEX('Disaggregation Records'!$H$155:$H$385,MATCH(RIGHT(L1433,255),RIGHT('Disaggregation Records'!$D$155:$D$385,255),0))),"")</f>
        <v/>
      </c>
      <c r="P1433" s="201"/>
      <c r="Q1433" s="253">
        <f t="shared" ref="Q1433" si="1626">Q1431+1</f>
        <v>2111</v>
      </c>
    </row>
    <row r="1434" spans="1:17" ht="20.149999999999999" customHeight="1" x14ac:dyDescent="0.35">
      <c r="A1434" s="201"/>
      <c r="B1434" s="614"/>
      <c r="C1434" s="616"/>
      <c r="D1434" s="618"/>
      <c r="E1434" s="618"/>
      <c r="F1434" s="307"/>
      <c r="G1434" s="620"/>
      <c r="H1434" s="622"/>
      <c r="I1434" s="624"/>
      <c r="J1434" s="626"/>
      <c r="K1434" s="201"/>
      <c r="L1434" s="201"/>
      <c r="M1434" s="201"/>
      <c r="N1434" s="201"/>
      <c r="O1434" s="201"/>
      <c r="P1434" s="201"/>
      <c r="Q1434" s="253"/>
    </row>
    <row r="1435" spans="1:17" ht="20.149999999999999" customHeight="1" x14ac:dyDescent="0.35">
      <c r="A1435" s="201" t="str">
        <f t="shared" ca="1" si="1586"/>
        <v>a1655000001juLpAAI</v>
      </c>
      <c r="B1435" s="613">
        <v>21</v>
      </c>
      <c r="C1435" s="615" t="str">
        <f>IFERROR(VLOOKUP(B1435,'Coverage Indicators - Section D'!$A$9:$AP$70,42,FALSE),"")</f>
        <v/>
      </c>
      <c r="D1435" s="617" t="str">
        <f>M1435</f>
        <v/>
      </c>
      <c r="E1435" s="617" t="str">
        <f>N1435</f>
        <v/>
      </c>
      <c r="F1435" s="396"/>
      <c r="G1435" s="619" t="str">
        <f ca="1">IF(OR(INDIRECT("'update Helper'!E"&amp;Q1435)="",F1435&lt;&gt;0,F1436&lt;&gt;0),IF(IFERROR((F1435/F1436),"")="","",(F1435/F1436)),INDIRECT("'update Helper'!E"&amp;Q1435)/100)</f>
        <v/>
      </c>
      <c r="H1435" s="621"/>
      <c r="I1435" s="623"/>
      <c r="J1435" s="625"/>
      <c r="K1435" s="201">
        <f>IF(AND(EXACT(C1435,C1433),C1433&lt;&gt;0),K1433+1,0)</f>
        <v>407</v>
      </c>
      <c r="L1435" s="201" t="str">
        <f t="shared" ref="L1435" si="1627">IF(C1435&lt;&gt;"",C1435&amp;"-"&amp;K1435,"")</f>
        <v/>
      </c>
      <c r="M1435" s="201" t="str">
        <f t="array" ref="M1435">IFERROR(IF(INDEX('Disaggregation Records'!$E$155:$E$385,MATCH(RIGHT(L1435,255),RIGHT('Disaggregation Records'!$D$155:$D$385,255),0))="","",INDEX('Disaggregation Records'!$E$155:$E$385,MATCH(RIGHT(L1435,255),RIGHT('Disaggregation Records'!$D$155:$D$385,255),0))),"")</f>
        <v/>
      </c>
      <c r="N1435" s="201" t="str">
        <f t="array" ref="N1435">IFERROR(IF(INDEX('Disaggregation Records'!$F$155:$F$385,MATCH(RIGHT(L1435,255),RIGHT('Disaggregation Records'!$D$155:$D$385,255),0))="","",INDEX('Disaggregation Records'!$F$155:$F$385,MATCH(RIGHT(L1435,255),RIGHT('Disaggregation Records'!$D$155:$D$385,255),0))),"")</f>
        <v/>
      </c>
      <c r="O1435" s="201" t="str">
        <f t="array" ref="O1435">IFERROR(IF(INDEX('Disaggregation Records'!$H$155:$H$385,MATCH(RIGHT(L1435,255),RIGHT('Disaggregation Records'!$D$155:$D$385,255),0))="","",INDEX('Disaggregation Records'!$H$155:$H$385,MATCH(RIGHT(L1435,255),RIGHT('Disaggregation Records'!$D$155:$D$385,255),0))),"")</f>
        <v/>
      </c>
      <c r="P1435" s="253"/>
      <c r="Q1435" s="253">
        <f t="shared" ref="Q1435" si="1628">Q1433+1</f>
        <v>2112</v>
      </c>
    </row>
    <row r="1436" spans="1:17" ht="20.149999999999999" customHeight="1" x14ac:dyDescent="0.35">
      <c r="B1436" s="614"/>
      <c r="C1436" s="616"/>
      <c r="D1436" s="618"/>
      <c r="E1436" s="618"/>
      <c r="F1436" s="307"/>
      <c r="G1436" s="620"/>
      <c r="H1436" s="622"/>
      <c r="I1436" s="624"/>
      <c r="J1436" s="626"/>
      <c r="K1436" s="253"/>
      <c r="L1436" s="201"/>
      <c r="M1436" s="253"/>
      <c r="N1436" s="201"/>
      <c r="O1436" s="201"/>
      <c r="P1436" s="253"/>
      <c r="Q1436" s="253"/>
    </row>
    <row r="1437" spans="1:17" ht="20.149999999999999" customHeight="1" x14ac:dyDescent="0.35">
      <c r="A1437" s="201" t="str">
        <f t="shared" ca="1" si="1583"/>
        <v>a1655000001juLqAAI</v>
      </c>
      <c r="B1437" s="613">
        <v>21</v>
      </c>
      <c r="C1437" s="615" t="str">
        <f>IFERROR(VLOOKUP(B1437,'Coverage Indicators - Section D'!$A$9:$AP$70,42,FALSE),"")</f>
        <v/>
      </c>
      <c r="D1437" s="617" t="str">
        <f>M1437</f>
        <v/>
      </c>
      <c r="E1437" s="617" t="str">
        <f>N1437</f>
        <v/>
      </c>
      <c r="F1437" s="396"/>
      <c r="G1437" s="619" t="str">
        <f ca="1">IF(OR(INDIRECT("'update Helper'!E"&amp;Q1437)="",F1437&lt;&gt;0,F1438&lt;&gt;0),IF(IFERROR((F1437/F1438),"")="","",(F1437/F1438)),INDIRECT("'update Helper'!E"&amp;Q1437)/100)</f>
        <v/>
      </c>
      <c r="H1437" s="621"/>
      <c r="I1437" s="623"/>
      <c r="J1437" s="625"/>
      <c r="K1437" s="201">
        <f>IF(AND(EXACT(C1437,C1435),C1435&lt;&gt;0),K1435+1,0)</f>
        <v>408</v>
      </c>
      <c r="L1437" s="201" t="str">
        <f t="shared" ref="L1437" si="1629">IF(C1437&lt;&gt;"",C1437&amp;"-"&amp;K1437,"")</f>
        <v/>
      </c>
      <c r="M1437" s="201" t="str">
        <f t="array" ref="M1437">IFERROR(IF(INDEX('Disaggregation Records'!$E$155:$E$385,MATCH(RIGHT(L1437,255),RIGHT('Disaggregation Records'!$D$155:$D$385,255),0))="","",INDEX('Disaggregation Records'!$E$155:$E$385,MATCH(RIGHT(L1437,255),RIGHT('Disaggregation Records'!$D$155:$D$385,255),0))),"")</f>
        <v/>
      </c>
      <c r="N1437" s="201" t="str">
        <f t="array" ref="N1437">IFERROR(IF(INDEX('Disaggregation Records'!$F$155:$F$385,MATCH(RIGHT(L1437,255),RIGHT('Disaggregation Records'!$D$155:$D$385,255),0))="","",INDEX('Disaggregation Records'!$F$155:$F$385,MATCH(RIGHT(L1437,255),RIGHT('Disaggregation Records'!$D$155:$D$385,255),0))),"")</f>
        <v/>
      </c>
      <c r="O1437" s="201" t="str">
        <f t="array" ref="O1437">IFERROR(IF(INDEX('Disaggregation Records'!$H$155:$H$385,MATCH(RIGHT(L1437,255),RIGHT('Disaggregation Records'!$D$155:$D$385,255),0))="","",INDEX('Disaggregation Records'!$H$155:$H$385,MATCH(RIGHT(L1437,255),RIGHT('Disaggregation Records'!$D$155:$D$385,255),0))),"")</f>
        <v/>
      </c>
      <c r="P1437" s="253"/>
      <c r="Q1437" s="253">
        <f t="shared" ref="Q1437" si="1630">Q1435+1</f>
        <v>2113</v>
      </c>
    </row>
    <row r="1438" spans="1:17" ht="20.149999999999999" customHeight="1" x14ac:dyDescent="0.35">
      <c r="A1438" s="201"/>
      <c r="B1438" s="614"/>
      <c r="C1438" s="616"/>
      <c r="D1438" s="618"/>
      <c r="E1438" s="618"/>
      <c r="F1438" s="307"/>
      <c r="G1438" s="620"/>
      <c r="H1438" s="622"/>
      <c r="I1438" s="624"/>
      <c r="J1438" s="626"/>
      <c r="K1438" s="253"/>
      <c r="L1438" s="201"/>
      <c r="M1438" s="253"/>
      <c r="N1438" s="201"/>
      <c r="O1438" s="201"/>
      <c r="P1438" s="253"/>
      <c r="Q1438" s="253"/>
    </row>
    <row r="1439" spans="1:17" ht="20.149999999999999" customHeight="1" x14ac:dyDescent="0.35">
      <c r="A1439" s="201" t="str">
        <f t="shared" ca="1" si="1586"/>
        <v>a1655000001juLrAAI</v>
      </c>
      <c r="B1439" s="613">
        <v>21</v>
      </c>
      <c r="C1439" s="615" t="str">
        <f>IFERROR(VLOOKUP(B1439,'Coverage Indicators - Section D'!$A$9:$AP$70,42,FALSE),"")</f>
        <v/>
      </c>
      <c r="D1439" s="617" t="str">
        <f>M1439</f>
        <v/>
      </c>
      <c r="E1439" s="617" t="str">
        <f>N1439</f>
        <v/>
      </c>
      <c r="F1439" s="396"/>
      <c r="G1439" s="619" t="str">
        <f ca="1">IF(OR(INDIRECT("'update Helper'!E"&amp;Q1439)="",F1439&lt;&gt;0,F1440&lt;&gt;0),IF(IFERROR((F1439/F1440),"")="","",(F1439/F1440)),INDIRECT("'update Helper'!E"&amp;Q1439)/100)</f>
        <v/>
      </c>
      <c r="H1439" s="621"/>
      <c r="I1439" s="623"/>
      <c r="J1439" s="625"/>
      <c r="K1439" s="201">
        <f>IF(AND(EXACT(C1439,C1437),C1437&lt;&gt;0),K1437+1,0)</f>
        <v>409</v>
      </c>
      <c r="L1439" s="201" t="str">
        <f t="shared" ref="L1439" si="1631">IF(C1439&lt;&gt;"",C1439&amp;"-"&amp;K1439,"")</f>
        <v/>
      </c>
      <c r="M1439" s="201" t="str">
        <f t="array" ref="M1439">IFERROR(IF(INDEX('Disaggregation Records'!$E$155:$E$385,MATCH(RIGHT(L1439,255),RIGHT('Disaggregation Records'!$D$155:$D$385,255),0))="","",INDEX('Disaggregation Records'!$E$155:$E$385,MATCH(RIGHT(L1439,255),RIGHT('Disaggregation Records'!$D$155:$D$385,255),0))),"")</f>
        <v/>
      </c>
      <c r="N1439" s="201" t="str">
        <f t="array" ref="N1439">IFERROR(IF(INDEX('Disaggregation Records'!$F$155:$F$385,MATCH(RIGHT(L1439,255),RIGHT('Disaggregation Records'!$D$155:$D$385,255),0))="","",INDEX('Disaggregation Records'!$F$155:$F$385,MATCH(RIGHT(L1439,255),RIGHT('Disaggregation Records'!$D$155:$D$385,255),0))),"")</f>
        <v/>
      </c>
      <c r="O1439" s="201" t="str">
        <f t="array" ref="O1439">IFERROR(IF(INDEX('Disaggregation Records'!$H$155:$H$385,MATCH(RIGHT(L1439,255),RIGHT('Disaggregation Records'!$D$155:$D$385,255),0))="","",INDEX('Disaggregation Records'!$H$155:$H$385,MATCH(RIGHT(L1439,255),RIGHT('Disaggregation Records'!$D$155:$D$385,255),0))),"")</f>
        <v/>
      </c>
      <c r="P1439" s="253"/>
      <c r="Q1439" s="253">
        <f t="shared" ref="Q1439" si="1632">Q1437+1</f>
        <v>2114</v>
      </c>
    </row>
    <row r="1440" spans="1:17" ht="20.149999999999999" customHeight="1" x14ac:dyDescent="0.35">
      <c r="B1440" s="614"/>
      <c r="C1440" s="616"/>
      <c r="D1440" s="618"/>
      <c r="E1440" s="618"/>
      <c r="F1440" s="307"/>
      <c r="G1440" s="620"/>
      <c r="H1440" s="622"/>
      <c r="I1440" s="624"/>
      <c r="J1440" s="626"/>
      <c r="K1440" s="253"/>
      <c r="L1440" s="201"/>
      <c r="M1440" s="253"/>
      <c r="N1440" s="201"/>
      <c r="O1440" s="201"/>
      <c r="P1440" s="253"/>
      <c r="Q1440" s="253"/>
    </row>
    <row r="1441" spans="1:17" ht="20.149999999999999" customHeight="1" x14ac:dyDescent="0.35">
      <c r="A1441" s="201" t="str">
        <f t="shared" ca="1" si="1583"/>
        <v>a1655000001juLsAAI</v>
      </c>
      <c r="B1441" s="613">
        <v>21</v>
      </c>
      <c r="C1441" s="615" t="str">
        <f>IFERROR(VLOOKUP(B1441,'Coverage Indicators - Section D'!$A$9:$AP$70,42,FALSE),"")</f>
        <v/>
      </c>
      <c r="D1441" s="617" t="str">
        <f>M1441</f>
        <v/>
      </c>
      <c r="E1441" s="617" t="str">
        <f>N1441</f>
        <v/>
      </c>
      <c r="F1441" s="396"/>
      <c r="G1441" s="619" t="str">
        <f ca="1">IF(OR(INDIRECT("'update Helper'!E"&amp;Q1441)="",F1441&lt;&gt;0,F1442&lt;&gt;0),IF(IFERROR((F1441/F1442),"")="","",(F1441/F1442)),INDIRECT("'update Helper'!E"&amp;Q1441)/100)</f>
        <v/>
      </c>
      <c r="H1441" s="621"/>
      <c r="I1441" s="623"/>
      <c r="J1441" s="625"/>
      <c r="K1441" s="201">
        <f>IF(AND(EXACT(C1441,C1439),C1439&lt;&gt;0),K1439+1,0)</f>
        <v>410</v>
      </c>
      <c r="L1441" s="201" t="str">
        <f t="shared" ref="L1441" si="1633">IF(C1441&lt;&gt;"",C1441&amp;"-"&amp;K1441,"")</f>
        <v/>
      </c>
      <c r="M1441" s="201" t="str">
        <f t="array" ref="M1441">IFERROR(IF(INDEX('Disaggregation Records'!$E$155:$E$385,MATCH(RIGHT(L1441,255),RIGHT('Disaggregation Records'!$D$155:$D$385,255),0))="","",INDEX('Disaggregation Records'!$E$155:$E$385,MATCH(RIGHT(L1441,255),RIGHT('Disaggregation Records'!$D$155:$D$385,255),0))),"")</f>
        <v/>
      </c>
      <c r="N1441" s="201" t="str">
        <f t="array" ref="N1441">IFERROR(IF(INDEX('Disaggregation Records'!$F$155:$F$385,MATCH(RIGHT(L1441,255),RIGHT('Disaggregation Records'!$D$155:$D$385,255),0))="","",INDEX('Disaggregation Records'!$F$155:$F$385,MATCH(RIGHT(L1441,255),RIGHT('Disaggregation Records'!$D$155:$D$385,255),0))),"")</f>
        <v/>
      </c>
      <c r="O1441" s="201" t="str">
        <f t="array" ref="O1441">IFERROR(IF(INDEX('Disaggregation Records'!$H$155:$H$385,MATCH(RIGHT(L1441,255),RIGHT('Disaggregation Records'!$D$155:$D$385,255),0))="","",INDEX('Disaggregation Records'!$H$155:$H$385,MATCH(RIGHT(L1441,255),RIGHT('Disaggregation Records'!$D$155:$D$385,255),0))),"")</f>
        <v/>
      </c>
      <c r="P1441" s="201"/>
      <c r="Q1441" s="253">
        <f t="shared" ref="Q1441" si="1634">Q1439+1</f>
        <v>2115</v>
      </c>
    </row>
    <row r="1442" spans="1:17" ht="20.149999999999999" customHeight="1" x14ac:dyDescent="0.35">
      <c r="A1442" s="201"/>
      <c r="B1442" s="614"/>
      <c r="C1442" s="616"/>
      <c r="D1442" s="618"/>
      <c r="E1442" s="618"/>
      <c r="F1442" s="307"/>
      <c r="G1442" s="620"/>
      <c r="H1442" s="622"/>
      <c r="I1442" s="624"/>
      <c r="J1442" s="626"/>
      <c r="K1442" s="201"/>
      <c r="L1442" s="201"/>
      <c r="M1442" s="201"/>
      <c r="N1442" s="201"/>
      <c r="O1442" s="201"/>
      <c r="P1442" s="201"/>
      <c r="Q1442" s="253"/>
    </row>
    <row r="1443" spans="1:17" ht="20.149999999999999" customHeight="1" x14ac:dyDescent="0.35">
      <c r="A1443" s="201" t="str">
        <f t="shared" ca="1" si="1586"/>
        <v>a1655000001juLtAAI</v>
      </c>
      <c r="B1443" s="613">
        <v>21</v>
      </c>
      <c r="C1443" s="615" t="str">
        <f>IFERROR(VLOOKUP(B1443,'Coverage Indicators - Section D'!$A$9:$AP$70,42,FALSE),"")</f>
        <v/>
      </c>
      <c r="D1443" s="617" t="str">
        <f>M1443</f>
        <v/>
      </c>
      <c r="E1443" s="617" t="str">
        <f>N1443</f>
        <v/>
      </c>
      <c r="F1443" s="396"/>
      <c r="G1443" s="619" t="str">
        <f ca="1">IF(OR(INDIRECT("'update Helper'!E"&amp;Q1443)="",F1443&lt;&gt;0,F1444&lt;&gt;0),IF(IFERROR((F1443/F1444),"")="","",(F1443/F1444)),INDIRECT("'update Helper'!E"&amp;Q1443)/100)</f>
        <v/>
      </c>
      <c r="H1443" s="621"/>
      <c r="I1443" s="623"/>
      <c r="J1443" s="625"/>
      <c r="K1443" s="201">
        <f>IF(AND(EXACT(C1443,C1441),C1441&lt;&gt;0),K1441+1,0)</f>
        <v>411</v>
      </c>
      <c r="L1443" s="201" t="str">
        <f t="shared" ref="L1443" si="1635">IF(C1443&lt;&gt;"",C1443&amp;"-"&amp;K1443,"")</f>
        <v/>
      </c>
      <c r="M1443" s="201" t="str">
        <f t="array" ref="M1443">IFERROR(IF(INDEX('Disaggregation Records'!$E$155:$E$385,MATCH(RIGHT(L1443,255),RIGHT('Disaggregation Records'!$D$155:$D$385,255),0))="","",INDEX('Disaggregation Records'!$E$155:$E$385,MATCH(RIGHT(L1443,255),RIGHT('Disaggregation Records'!$D$155:$D$385,255),0))),"")</f>
        <v/>
      </c>
      <c r="N1443" s="201" t="str">
        <f t="array" ref="N1443">IFERROR(IF(INDEX('Disaggregation Records'!$F$155:$F$385,MATCH(RIGHT(L1443,255),RIGHT('Disaggregation Records'!$D$155:$D$385,255),0))="","",INDEX('Disaggregation Records'!$F$155:$F$385,MATCH(RIGHT(L1443,255),RIGHT('Disaggregation Records'!$D$155:$D$385,255),0))),"")</f>
        <v/>
      </c>
      <c r="O1443" s="201" t="str">
        <f t="array" ref="O1443">IFERROR(IF(INDEX('Disaggregation Records'!$H$155:$H$385,MATCH(RIGHT(L1443,255),RIGHT('Disaggregation Records'!$D$155:$D$385,255),0))="","",INDEX('Disaggregation Records'!$H$155:$H$385,MATCH(RIGHT(L1443,255),RIGHT('Disaggregation Records'!$D$155:$D$385,255),0))),"")</f>
        <v/>
      </c>
      <c r="P1443" s="201"/>
      <c r="Q1443" s="253">
        <f t="shared" ref="Q1443" si="1636">Q1441+1</f>
        <v>2116</v>
      </c>
    </row>
    <row r="1444" spans="1:17" ht="20.149999999999999" customHeight="1" x14ac:dyDescent="0.35">
      <c r="B1444" s="614"/>
      <c r="C1444" s="616"/>
      <c r="D1444" s="618"/>
      <c r="E1444" s="618"/>
      <c r="F1444" s="307"/>
      <c r="G1444" s="620"/>
      <c r="H1444" s="622"/>
      <c r="I1444" s="624"/>
      <c r="J1444" s="626"/>
      <c r="K1444" s="201"/>
      <c r="L1444" s="201"/>
      <c r="M1444" s="201"/>
      <c r="N1444" s="201"/>
      <c r="O1444" s="201"/>
      <c r="P1444" s="201"/>
      <c r="Q1444" s="253"/>
    </row>
    <row r="1445" spans="1:17" ht="20.149999999999999" customHeight="1" x14ac:dyDescent="0.35">
      <c r="A1445" s="201" t="str">
        <f t="shared" ca="1" si="1583"/>
        <v>a1655000001juLuAAI</v>
      </c>
      <c r="B1445" s="613">
        <v>21</v>
      </c>
      <c r="C1445" s="615" t="str">
        <f>IFERROR(VLOOKUP(B1445,'Coverage Indicators - Section D'!$A$9:$AP$70,42,FALSE),"")</f>
        <v/>
      </c>
      <c r="D1445" s="617" t="str">
        <f>M1445</f>
        <v/>
      </c>
      <c r="E1445" s="617" t="str">
        <f>N1445</f>
        <v/>
      </c>
      <c r="F1445" s="396"/>
      <c r="G1445" s="619" t="str">
        <f ca="1">IF(OR(INDIRECT("'update Helper'!E"&amp;Q1445)="",F1445&lt;&gt;0,F1446&lt;&gt;0),IF(IFERROR((F1445/F1446),"")="","",(F1445/F1446)),INDIRECT("'update Helper'!E"&amp;Q1445)/100)</f>
        <v/>
      </c>
      <c r="H1445" s="621"/>
      <c r="I1445" s="623"/>
      <c r="J1445" s="625"/>
      <c r="K1445" s="201">
        <f>IF(AND(EXACT(C1445,C1443),C1443&lt;&gt;0),K1443+1,0)</f>
        <v>412</v>
      </c>
      <c r="L1445" s="201" t="str">
        <f t="shared" ref="L1445" si="1637">IF(C1445&lt;&gt;"",C1445&amp;"-"&amp;K1445,"")</f>
        <v/>
      </c>
      <c r="M1445" s="201" t="str">
        <f t="array" ref="M1445">IFERROR(IF(INDEX('Disaggregation Records'!$E$155:$E$385,MATCH(RIGHT(L1445,255),RIGHT('Disaggregation Records'!$D$155:$D$385,255),0))="","",INDEX('Disaggregation Records'!$E$155:$E$385,MATCH(RIGHT(L1445,255),RIGHT('Disaggregation Records'!$D$155:$D$385,255),0))),"")</f>
        <v/>
      </c>
      <c r="N1445" s="201" t="str">
        <f t="array" ref="N1445">IFERROR(IF(INDEX('Disaggregation Records'!$F$155:$F$385,MATCH(RIGHT(L1445,255),RIGHT('Disaggregation Records'!$D$155:$D$385,255),0))="","",INDEX('Disaggregation Records'!$F$155:$F$385,MATCH(RIGHT(L1445,255),RIGHT('Disaggregation Records'!$D$155:$D$385,255),0))),"")</f>
        <v/>
      </c>
      <c r="O1445" s="201" t="str">
        <f t="array" ref="O1445">IFERROR(IF(INDEX('Disaggregation Records'!$H$155:$H$385,MATCH(RIGHT(L1445,255),RIGHT('Disaggregation Records'!$D$155:$D$385,255),0))="","",INDEX('Disaggregation Records'!$H$155:$H$385,MATCH(RIGHT(L1445,255),RIGHT('Disaggregation Records'!$D$155:$D$385,255),0))),"")</f>
        <v/>
      </c>
      <c r="P1445" s="253"/>
      <c r="Q1445" s="253">
        <f t="shared" ref="Q1445" si="1638">Q1443+1</f>
        <v>2117</v>
      </c>
    </row>
    <row r="1446" spans="1:17" ht="20.149999999999999" customHeight="1" x14ac:dyDescent="0.35">
      <c r="A1446" s="201"/>
      <c r="B1446" s="614"/>
      <c r="C1446" s="616"/>
      <c r="D1446" s="618"/>
      <c r="E1446" s="618"/>
      <c r="F1446" s="307"/>
      <c r="G1446" s="620"/>
      <c r="H1446" s="622"/>
      <c r="I1446" s="624"/>
      <c r="J1446" s="626"/>
      <c r="K1446" s="253"/>
      <c r="L1446" s="201"/>
      <c r="M1446" s="253"/>
      <c r="N1446" s="201"/>
      <c r="O1446" s="201"/>
      <c r="P1446" s="253"/>
      <c r="Q1446" s="253"/>
    </row>
    <row r="1447" spans="1:17" ht="20.149999999999999" customHeight="1" x14ac:dyDescent="0.35">
      <c r="A1447" s="201" t="str">
        <f t="shared" ca="1" si="1586"/>
        <v>a1655000001juLvAAI</v>
      </c>
      <c r="B1447" s="613">
        <v>21</v>
      </c>
      <c r="C1447" s="615" t="str">
        <f>IFERROR(VLOOKUP(B1447,'Coverage Indicators - Section D'!$A$9:$AP$70,42,FALSE),"")</f>
        <v/>
      </c>
      <c r="D1447" s="617" t="str">
        <f>M1447</f>
        <v/>
      </c>
      <c r="E1447" s="617" t="str">
        <f>N1447</f>
        <v/>
      </c>
      <c r="F1447" s="396"/>
      <c r="G1447" s="619" t="str">
        <f ca="1">IF(OR(INDIRECT("'update Helper'!E"&amp;Q1447)="",F1447&lt;&gt;0,F1448&lt;&gt;0),IF(IFERROR((F1447/F1448),"")="","",(F1447/F1448)),INDIRECT("'update Helper'!E"&amp;Q1447)/100)</f>
        <v/>
      </c>
      <c r="H1447" s="621"/>
      <c r="I1447" s="623"/>
      <c r="J1447" s="625"/>
      <c r="K1447" s="201">
        <f>IF(AND(EXACT(C1447,C1445),C1445&lt;&gt;0),K1445+1,0)</f>
        <v>413</v>
      </c>
      <c r="L1447" s="201" t="str">
        <f t="shared" ref="L1447" si="1639">IF(C1447&lt;&gt;"",C1447&amp;"-"&amp;K1447,"")</f>
        <v/>
      </c>
      <c r="M1447" s="201" t="str">
        <f t="array" ref="M1447">IFERROR(IF(INDEX('Disaggregation Records'!$E$155:$E$385,MATCH(RIGHT(L1447,255),RIGHT('Disaggregation Records'!$D$155:$D$385,255),0))="","",INDEX('Disaggregation Records'!$E$155:$E$385,MATCH(RIGHT(L1447,255),RIGHT('Disaggregation Records'!$D$155:$D$385,255),0))),"")</f>
        <v/>
      </c>
      <c r="N1447" s="201" t="str">
        <f t="array" ref="N1447">IFERROR(IF(INDEX('Disaggregation Records'!$F$155:$F$385,MATCH(RIGHT(L1447,255),RIGHT('Disaggregation Records'!$D$155:$D$385,255),0))="","",INDEX('Disaggregation Records'!$F$155:$F$385,MATCH(RIGHT(L1447,255),RIGHT('Disaggregation Records'!$D$155:$D$385,255),0))),"")</f>
        <v/>
      </c>
      <c r="O1447" s="201" t="str">
        <f t="array" ref="O1447">IFERROR(IF(INDEX('Disaggregation Records'!$H$155:$H$385,MATCH(RIGHT(L1447,255),RIGHT('Disaggregation Records'!$D$155:$D$385,255),0))="","",INDEX('Disaggregation Records'!$H$155:$H$385,MATCH(RIGHT(L1447,255),RIGHT('Disaggregation Records'!$D$155:$D$385,255),0))),"")</f>
        <v/>
      </c>
      <c r="P1447" s="253"/>
      <c r="Q1447" s="253">
        <f t="shared" ref="Q1447" si="1640">Q1445+1</f>
        <v>2118</v>
      </c>
    </row>
    <row r="1448" spans="1:17" ht="20.149999999999999" customHeight="1" x14ac:dyDescent="0.35">
      <c r="B1448" s="614"/>
      <c r="C1448" s="616"/>
      <c r="D1448" s="618"/>
      <c r="E1448" s="618"/>
      <c r="F1448" s="307"/>
      <c r="G1448" s="620"/>
      <c r="H1448" s="622"/>
      <c r="I1448" s="624"/>
      <c r="J1448" s="626"/>
      <c r="K1448" s="253"/>
      <c r="L1448" s="201"/>
      <c r="M1448" s="253"/>
      <c r="N1448" s="201"/>
      <c r="O1448" s="201"/>
      <c r="P1448" s="253"/>
      <c r="Q1448" s="253"/>
    </row>
    <row r="1449" spans="1:17" ht="20.149999999999999" customHeight="1" x14ac:dyDescent="0.35">
      <c r="A1449" s="201" t="str">
        <f t="shared" ca="1" si="1583"/>
        <v>a1655000001juLwAAI</v>
      </c>
      <c r="B1449" s="613">
        <v>21</v>
      </c>
      <c r="C1449" s="615" t="str">
        <f>IFERROR(VLOOKUP(B1449,'Coverage Indicators - Section D'!$A$9:$AP$70,42,FALSE),"")</f>
        <v/>
      </c>
      <c r="D1449" s="617" t="str">
        <f>M1449</f>
        <v/>
      </c>
      <c r="E1449" s="617" t="str">
        <f>N1449</f>
        <v/>
      </c>
      <c r="F1449" s="396"/>
      <c r="G1449" s="619" t="str">
        <f ca="1">IF(OR(INDIRECT("'update Helper'!E"&amp;Q1449)="",F1449&lt;&gt;0,F1450&lt;&gt;0),IF(IFERROR((F1449/F1450),"")="","",(F1449/F1450)),INDIRECT("'update Helper'!E"&amp;Q1449)/100)</f>
        <v/>
      </c>
      <c r="H1449" s="621"/>
      <c r="I1449" s="623"/>
      <c r="J1449" s="625"/>
      <c r="K1449" s="201">
        <f>IF(AND(EXACT(C1449,C1447),C1447&lt;&gt;0),K1447+1,0)</f>
        <v>414</v>
      </c>
      <c r="L1449" s="201" t="str">
        <f t="shared" ref="L1449" si="1641">IF(C1449&lt;&gt;"",C1449&amp;"-"&amp;K1449,"")</f>
        <v/>
      </c>
      <c r="M1449" s="201" t="str">
        <f t="array" ref="M1449">IFERROR(IF(INDEX('Disaggregation Records'!$E$155:$E$385,MATCH(RIGHT(L1449,255),RIGHT('Disaggregation Records'!$D$155:$D$385,255),0))="","",INDEX('Disaggregation Records'!$E$155:$E$385,MATCH(RIGHT(L1449,255),RIGHT('Disaggregation Records'!$D$155:$D$385,255),0))),"")</f>
        <v/>
      </c>
      <c r="N1449" s="201" t="str">
        <f t="array" ref="N1449">IFERROR(IF(INDEX('Disaggregation Records'!$F$155:$F$385,MATCH(RIGHT(L1449,255),RIGHT('Disaggregation Records'!$D$155:$D$385,255),0))="","",INDEX('Disaggregation Records'!$F$155:$F$385,MATCH(RIGHT(L1449,255),RIGHT('Disaggregation Records'!$D$155:$D$385,255),0))),"")</f>
        <v/>
      </c>
      <c r="O1449" s="201" t="str">
        <f t="array" ref="O1449">IFERROR(IF(INDEX('Disaggregation Records'!$H$155:$H$385,MATCH(RIGHT(L1449,255),RIGHT('Disaggregation Records'!$D$155:$D$385,255),0))="","",INDEX('Disaggregation Records'!$H$155:$H$385,MATCH(RIGHT(L1449,255),RIGHT('Disaggregation Records'!$D$155:$D$385,255),0))),"")</f>
        <v/>
      </c>
      <c r="P1449" s="253"/>
      <c r="Q1449" s="253">
        <f t="shared" ref="Q1449" si="1642">Q1447+1</f>
        <v>2119</v>
      </c>
    </row>
    <row r="1450" spans="1:17" ht="20.149999999999999" customHeight="1" x14ac:dyDescent="0.35">
      <c r="A1450" s="201"/>
      <c r="B1450" s="614"/>
      <c r="C1450" s="616"/>
      <c r="D1450" s="618"/>
      <c r="E1450" s="618"/>
      <c r="F1450" s="307"/>
      <c r="G1450" s="620"/>
      <c r="H1450" s="622"/>
      <c r="I1450" s="624"/>
      <c r="J1450" s="626"/>
      <c r="K1450" s="253"/>
      <c r="L1450" s="201"/>
      <c r="M1450" s="253"/>
      <c r="N1450" s="201"/>
      <c r="O1450" s="201"/>
      <c r="P1450" s="253"/>
      <c r="Q1450" s="253"/>
    </row>
    <row r="1451" spans="1:17" ht="20.149999999999999" customHeight="1" x14ac:dyDescent="0.35">
      <c r="A1451" s="201" t="str">
        <f t="shared" ca="1" si="1586"/>
        <v>a1655000001juLxAAI</v>
      </c>
      <c r="B1451" s="613">
        <v>21</v>
      </c>
      <c r="C1451" s="615" t="str">
        <f>IFERROR(VLOOKUP(B1451,'Coverage Indicators - Section D'!$A$9:$AP$70,42,FALSE),"")</f>
        <v/>
      </c>
      <c r="D1451" s="617" t="str">
        <f>M1451</f>
        <v/>
      </c>
      <c r="E1451" s="617" t="str">
        <f>N1451</f>
        <v/>
      </c>
      <c r="F1451" s="396"/>
      <c r="G1451" s="619" t="str">
        <f ca="1">IF(OR(INDIRECT("'update Helper'!E"&amp;Q1451)="",F1451&lt;&gt;0,F1452&lt;&gt;0),IF(IFERROR((F1451/F1452),"")="","",(F1451/F1452)),INDIRECT("'update Helper'!E"&amp;Q1451)/100)</f>
        <v/>
      </c>
      <c r="H1451" s="621"/>
      <c r="I1451" s="623"/>
      <c r="J1451" s="625"/>
      <c r="K1451" s="201">
        <f>IF(AND(EXACT(C1451,C1449),C1449&lt;&gt;0),K1449+1,0)</f>
        <v>415</v>
      </c>
      <c r="L1451" s="201" t="str">
        <f t="shared" ref="L1451" si="1643">IF(C1451&lt;&gt;"",C1451&amp;"-"&amp;K1451,"")</f>
        <v/>
      </c>
      <c r="M1451" s="201" t="str">
        <f t="array" ref="M1451">IFERROR(IF(INDEX('Disaggregation Records'!$E$155:$E$385,MATCH(RIGHT(L1451,255),RIGHT('Disaggregation Records'!$D$155:$D$385,255),0))="","",INDEX('Disaggregation Records'!$E$155:$E$385,MATCH(RIGHT(L1451,255),RIGHT('Disaggregation Records'!$D$155:$D$385,255),0))),"")</f>
        <v/>
      </c>
      <c r="N1451" s="201" t="str">
        <f t="array" ref="N1451">IFERROR(IF(INDEX('Disaggregation Records'!$F$155:$F$385,MATCH(RIGHT(L1451,255),RIGHT('Disaggregation Records'!$D$155:$D$385,255),0))="","",INDEX('Disaggregation Records'!$F$155:$F$385,MATCH(RIGHT(L1451,255),RIGHT('Disaggregation Records'!$D$155:$D$385,255),0))),"")</f>
        <v/>
      </c>
      <c r="O1451" s="201" t="str">
        <f t="array" ref="O1451">IFERROR(IF(INDEX('Disaggregation Records'!$H$155:$H$385,MATCH(RIGHT(L1451,255),RIGHT('Disaggregation Records'!$D$155:$D$385,255),0))="","",INDEX('Disaggregation Records'!$H$155:$H$385,MATCH(RIGHT(L1451,255),RIGHT('Disaggregation Records'!$D$155:$D$385,255),0))),"")</f>
        <v/>
      </c>
      <c r="P1451" s="201"/>
      <c r="Q1451" s="253">
        <f t="shared" ref="Q1451" si="1644">Q1449+1</f>
        <v>2120</v>
      </c>
    </row>
    <row r="1452" spans="1:17" ht="20.149999999999999" customHeight="1" x14ac:dyDescent="0.35">
      <c r="B1452" s="614"/>
      <c r="C1452" s="616"/>
      <c r="D1452" s="618"/>
      <c r="E1452" s="618"/>
      <c r="F1452" s="307"/>
      <c r="G1452" s="620"/>
      <c r="H1452" s="622"/>
      <c r="I1452" s="624"/>
      <c r="J1452" s="626"/>
      <c r="K1452" s="201"/>
      <c r="L1452" s="201"/>
      <c r="M1452" s="201"/>
      <c r="N1452" s="201"/>
      <c r="O1452" s="201"/>
      <c r="P1452" s="201"/>
      <c r="Q1452" s="253"/>
    </row>
    <row r="1453" spans="1:17" ht="20.149999999999999" customHeight="1" x14ac:dyDescent="0.35">
      <c r="A1453" s="201" t="str">
        <f t="shared" ca="1" si="1583"/>
        <v>a1655000001juLyAAI</v>
      </c>
      <c r="B1453" s="613">
        <v>21</v>
      </c>
      <c r="C1453" s="615" t="str">
        <f>IFERROR(VLOOKUP(B1453,'Coverage Indicators - Section D'!$A$9:$AP$70,42,FALSE),"")</f>
        <v/>
      </c>
      <c r="D1453" s="617" t="str">
        <f>M1453</f>
        <v/>
      </c>
      <c r="E1453" s="617" t="str">
        <f>N1453</f>
        <v/>
      </c>
      <c r="F1453" s="396"/>
      <c r="G1453" s="619" t="str">
        <f ca="1">IF(OR(INDIRECT("'update Helper'!E"&amp;Q1453)="",F1453&lt;&gt;0,F1454&lt;&gt;0),IF(IFERROR((F1453/F1454),"")="","",(F1453/F1454)),INDIRECT("'update Helper'!E"&amp;Q1453)/100)</f>
        <v/>
      </c>
      <c r="H1453" s="621"/>
      <c r="I1453" s="623"/>
      <c r="J1453" s="625"/>
      <c r="K1453" s="201">
        <f>IF(AND(EXACT(C1453,C1451),C1451&lt;&gt;0),K1451+1,0)</f>
        <v>416</v>
      </c>
      <c r="L1453" s="201" t="str">
        <f t="shared" ref="L1453" si="1645">IF(C1453&lt;&gt;"",C1453&amp;"-"&amp;K1453,"")</f>
        <v/>
      </c>
      <c r="M1453" s="201" t="str">
        <f t="array" ref="M1453">IFERROR(IF(INDEX('Disaggregation Records'!$E$155:$E$385,MATCH(RIGHT(L1453,255),RIGHT('Disaggregation Records'!$D$155:$D$385,255),0))="","",INDEX('Disaggregation Records'!$E$155:$E$385,MATCH(RIGHT(L1453,255),RIGHT('Disaggregation Records'!$D$155:$D$385,255),0))),"")</f>
        <v/>
      </c>
      <c r="N1453" s="201" t="str">
        <f t="array" ref="N1453">IFERROR(IF(INDEX('Disaggregation Records'!$F$155:$F$385,MATCH(RIGHT(L1453,255),RIGHT('Disaggregation Records'!$D$155:$D$385,255),0))="","",INDEX('Disaggregation Records'!$F$155:$F$385,MATCH(RIGHT(L1453,255),RIGHT('Disaggregation Records'!$D$155:$D$385,255),0))),"")</f>
        <v/>
      </c>
      <c r="O1453" s="201" t="str">
        <f t="array" ref="O1453">IFERROR(IF(INDEX('Disaggregation Records'!$H$155:$H$385,MATCH(RIGHT(L1453,255),RIGHT('Disaggregation Records'!$D$155:$D$385,255),0))="","",INDEX('Disaggregation Records'!$H$155:$H$385,MATCH(RIGHT(L1453,255),RIGHT('Disaggregation Records'!$D$155:$D$385,255),0))),"")</f>
        <v/>
      </c>
      <c r="P1453" s="201"/>
      <c r="Q1453" s="253">
        <f t="shared" ref="Q1453" si="1646">Q1451+1</f>
        <v>2121</v>
      </c>
    </row>
    <row r="1454" spans="1:17" ht="20.149999999999999" customHeight="1" x14ac:dyDescent="0.35">
      <c r="A1454" s="201"/>
      <c r="B1454" s="614"/>
      <c r="C1454" s="616"/>
      <c r="D1454" s="618"/>
      <c r="E1454" s="618"/>
      <c r="F1454" s="307"/>
      <c r="G1454" s="620"/>
      <c r="H1454" s="622"/>
      <c r="I1454" s="624"/>
      <c r="J1454" s="626"/>
      <c r="K1454" s="201"/>
      <c r="L1454" s="201"/>
      <c r="M1454" s="201"/>
      <c r="N1454" s="201"/>
      <c r="O1454" s="201"/>
      <c r="P1454" s="201"/>
      <c r="Q1454" s="253"/>
    </row>
    <row r="1455" spans="1:17" ht="20.149999999999999" customHeight="1" x14ac:dyDescent="0.35">
      <c r="A1455" s="201" t="str">
        <f t="shared" ca="1" si="1586"/>
        <v>a1655000001juLzAAI</v>
      </c>
      <c r="B1455" s="613">
        <v>21</v>
      </c>
      <c r="C1455" s="615" t="str">
        <f>IFERROR(VLOOKUP(B1455,'Coverage Indicators - Section D'!$A$9:$AP$70,42,FALSE),"")</f>
        <v/>
      </c>
      <c r="D1455" s="617" t="str">
        <f>M1455</f>
        <v/>
      </c>
      <c r="E1455" s="617" t="str">
        <f>N1455</f>
        <v/>
      </c>
      <c r="F1455" s="396"/>
      <c r="G1455" s="619" t="str">
        <f ca="1">IF(OR(INDIRECT("'update Helper'!E"&amp;Q1455)="",F1455&lt;&gt;0,F1456&lt;&gt;0),IF(IFERROR((F1455/F1456),"")="","",(F1455/F1456)),INDIRECT("'update Helper'!E"&amp;Q1455)/100)</f>
        <v/>
      </c>
      <c r="H1455" s="621"/>
      <c r="I1455" s="623"/>
      <c r="J1455" s="625"/>
      <c r="K1455" s="201">
        <f>IF(AND(EXACT(C1455,C1453),C1453&lt;&gt;0),K1453+1,0)</f>
        <v>417</v>
      </c>
      <c r="L1455" s="201" t="str">
        <f t="shared" ref="L1455" si="1647">IF(C1455&lt;&gt;"",C1455&amp;"-"&amp;K1455,"")</f>
        <v/>
      </c>
      <c r="M1455" s="201" t="str">
        <f t="array" ref="M1455">IFERROR(IF(INDEX('Disaggregation Records'!$E$155:$E$385,MATCH(RIGHT(L1455,255),RIGHT('Disaggregation Records'!$D$155:$D$385,255),0))="","",INDEX('Disaggregation Records'!$E$155:$E$385,MATCH(RIGHT(L1455,255),RIGHT('Disaggregation Records'!$D$155:$D$385,255),0))),"")</f>
        <v/>
      </c>
      <c r="N1455" s="201" t="str">
        <f t="array" ref="N1455">IFERROR(IF(INDEX('Disaggregation Records'!$F$155:$F$385,MATCH(RIGHT(L1455,255),RIGHT('Disaggregation Records'!$D$155:$D$385,255),0))="","",INDEX('Disaggregation Records'!$F$155:$F$385,MATCH(RIGHT(L1455,255),RIGHT('Disaggregation Records'!$D$155:$D$385,255),0))),"")</f>
        <v/>
      </c>
      <c r="O1455" s="201" t="str">
        <f t="array" ref="O1455">IFERROR(IF(INDEX('Disaggregation Records'!$H$155:$H$385,MATCH(RIGHT(L1455,255),RIGHT('Disaggregation Records'!$D$155:$D$385,255),0))="","",INDEX('Disaggregation Records'!$H$155:$H$385,MATCH(RIGHT(L1455,255),RIGHT('Disaggregation Records'!$D$155:$D$385,255),0))),"")</f>
        <v/>
      </c>
      <c r="P1455" s="253"/>
      <c r="Q1455" s="253">
        <f t="shared" ref="Q1455" si="1648">Q1453+1</f>
        <v>2122</v>
      </c>
    </row>
    <row r="1456" spans="1:17" ht="20.149999999999999" customHeight="1" x14ac:dyDescent="0.35">
      <c r="B1456" s="614"/>
      <c r="C1456" s="616"/>
      <c r="D1456" s="618"/>
      <c r="E1456" s="618"/>
      <c r="F1456" s="307"/>
      <c r="G1456" s="620"/>
      <c r="H1456" s="622"/>
      <c r="I1456" s="624"/>
      <c r="J1456" s="626"/>
      <c r="K1456" s="253"/>
      <c r="L1456" s="201"/>
      <c r="M1456" s="253"/>
      <c r="N1456" s="201"/>
      <c r="O1456" s="201"/>
      <c r="P1456" s="253"/>
      <c r="Q1456" s="253"/>
    </row>
    <row r="1457" spans="1:17" ht="20.149999999999999" customHeight="1" x14ac:dyDescent="0.35">
      <c r="A1457" s="201" t="str">
        <f t="shared" ref="A1457:A1517" ca="1" si="1649">INDIRECT("'update Helper'!C"&amp;Q1457)</f>
        <v>a1655000001juM0AAI</v>
      </c>
      <c r="B1457" s="613">
        <v>21</v>
      </c>
      <c r="C1457" s="615" t="str">
        <f>IFERROR(VLOOKUP(B1457,'Coverage Indicators - Section D'!$A$9:$AP$70,42,FALSE),"")</f>
        <v/>
      </c>
      <c r="D1457" s="617" t="str">
        <f>M1457</f>
        <v/>
      </c>
      <c r="E1457" s="617" t="str">
        <f>N1457</f>
        <v/>
      </c>
      <c r="F1457" s="396"/>
      <c r="G1457" s="619" t="str">
        <f ca="1">IF(OR(INDIRECT("'update Helper'!E"&amp;Q1457)="",F1457&lt;&gt;0,F1458&lt;&gt;0),IF(IFERROR((F1457/F1458),"")="","",(F1457/F1458)),INDIRECT("'update Helper'!E"&amp;Q1457)/100)</f>
        <v/>
      </c>
      <c r="H1457" s="621"/>
      <c r="I1457" s="623"/>
      <c r="J1457" s="625"/>
      <c r="K1457" s="201">
        <f>IF(AND(EXACT(C1457,C1455),C1455&lt;&gt;0),K1455+1,0)</f>
        <v>418</v>
      </c>
      <c r="L1457" s="201" t="str">
        <f t="shared" ref="L1457" si="1650">IF(C1457&lt;&gt;"",C1457&amp;"-"&amp;K1457,"")</f>
        <v/>
      </c>
      <c r="M1457" s="201" t="str">
        <f t="array" ref="M1457">IFERROR(IF(INDEX('Disaggregation Records'!$E$155:$E$385,MATCH(RIGHT(L1457,255),RIGHT('Disaggregation Records'!$D$155:$D$385,255),0))="","",INDEX('Disaggregation Records'!$E$155:$E$385,MATCH(RIGHT(L1457,255),RIGHT('Disaggregation Records'!$D$155:$D$385,255),0))),"")</f>
        <v/>
      </c>
      <c r="N1457" s="201" t="str">
        <f t="array" ref="N1457">IFERROR(IF(INDEX('Disaggregation Records'!$F$155:$F$385,MATCH(RIGHT(L1457,255),RIGHT('Disaggregation Records'!$D$155:$D$385,255),0))="","",INDEX('Disaggregation Records'!$F$155:$F$385,MATCH(RIGHT(L1457,255),RIGHT('Disaggregation Records'!$D$155:$D$385,255),0))),"")</f>
        <v/>
      </c>
      <c r="O1457" s="201" t="str">
        <f t="array" ref="O1457">IFERROR(IF(INDEX('Disaggregation Records'!$H$155:$H$385,MATCH(RIGHT(L1457,255),RIGHT('Disaggregation Records'!$D$155:$D$385,255),0))="","",INDEX('Disaggregation Records'!$H$155:$H$385,MATCH(RIGHT(L1457,255),RIGHT('Disaggregation Records'!$D$155:$D$385,255),0))),"")</f>
        <v/>
      </c>
      <c r="P1457" s="253"/>
      <c r="Q1457" s="253">
        <f t="shared" ref="Q1457" si="1651">Q1455+1</f>
        <v>2123</v>
      </c>
    </row>
    <row r="1458" spans="1:17" ht="20.149999999999999" customHeight="1" x14ac:dyDescent="0.35">
      <c r="A1458" s="201"/>
      <c r="B1458" s="614"/>
      <c r="C1458" s="616"/>
      <c r="D1458" s="618"/>
      <c r="E1458" s="618"/>
      <c r="F1458" s="307"/>
      <c r="G1458" s="620"/>
      <c r="H1458" s="622"/>
      <c r="I1458" s="624"/>
      <c r="J1458" s="626"/>
      <c r="K1458" s="253"/>
      <c r="L1458" s="201"/>
      <c r="M1458" s="253"/>
      <c r="N1458" s="201"/>
      <c r="O1458" s="201"/>
      <c r="P1458" s="253"/>
      <c r="Q1458" s="253"/>
    </row>
    <row r="1459" spans="1:17" ht="20.149999999999999" customHeight="1" x14ac:dyDescent="0.35">
      <c r="A1459" s="201" t="str">
        <f t="shared" ref="A1459:A1519" ca="1" si="1652">INDIRECT("'update Helper'!C"&amp;Q1459)</f>
        <v>a1655000001juM1AAI</v>
      </c>
      <c r="B1459" s="613">
        <v>21</v>
      </c>
      <c r="C1459" s="615" t="str">
        <f>IFERROR(VLOOKUP(B1459,'Coverage Indicators - Section D'!$A$9:$AP$70,42,FALSE),"")</f>
        <v/>
      </c>
      <c r="D1459" s="617" t="str">
        <f>M1459</f>
        <v/>
      </c>
      <c r="E1459" s="617" t="str">
        <f>N1459</f>
        <v/>
      </c>
      <c r="F1459" s="396"/>
      <c r="G1459" s="619" t="str">
        <f ca="1">IF(OR(INDIRECT("'update Helper'!E"&amp;Q1459)="",F1459&lt;&gt;0,F1460&lt;&gt;0),IF(IFERROR((F1459/F1460),"")="","",(F1459/F1460)),INDIRECT("'update Helper'!E"&amp;Q1459)/100)</f>
        <v/>
      </c>
      <c r="H1459" s="621"/>
      <c r="I1459" s="623"/>
      <c r="J1459" s="625"/>
      <c r="K1459" s="201">
        <f>IF(AND(EXACT(C1459,C1457),C1457&lt;&gt;0),K1457+1,0)</f>
        <v>419</v>
      </c>
      <c r="L1459" s="201" t="str">
        <f t="shared" ref="L1459" si="1653">IF(C1459&lt;&gt;"",C1459&amp;"-"&amp;K1459,"")</f>
        <v/>
      </c>
      <c r="M1459" s="201" t="str">
        <f t="array" ref="M1459">IFERROR(IF(INDEX('Disaggregation Records'!$E$155:$E$385,MATCH(RIGHT(L1459,255),RIGHT('Disaggregation Records'!$D$155:$D$385,255),0))="","",INDEX('Disaggregation Records'!$E$155:$E$385,MATCH(RIGHT(L1459,255),RIGHT('Disaggregation Records'!$D$155:$D$385,255),0))),"")</f>
        <v/>
      </c>
      <c r="N1459" s="201" t="str">
        <f t="array" ref="N1459">IFERROR(IF(INDEX('Disaggregation Records'!$F$155:$F$385,MATCH(RIGHT(L1459,255),RIGHT('Disaggregation Records'!$D$155:$D$385,255),0))="","",INDEX('Disaggregation Records'!$F$155:$F$385,MATCH(RIGHT(L1459,255),RIGHT('Disaggregation Records'!$D$155:$D$385,255),0))),"")</f>
        <v/>
      </c>
      <c r="O1459" s="201" t="str">
        <f t="array" ref="O1459">IFERROR(IF(INDEX('Disaggregation Records'!$H$155:$H$385,MATCH(RIGHT(L1459,255),RIGHT('Disaggregation Records'!$D$155:$D$385,255),0))="","",INDEX('Disaggregation Records'!$H$155:$H$385,MATCH(RIGHT(L1459,255),RIGHT('Disaggregation Records'!$D$155:$D$385,255),0))),"")</f>
        <v/>
      </c>
      <c r="P1459" s="253"/>
      <c r="Q1459" s="253">
        <f t="shared" ref="Q1459" si="1654">Q1457+1</f>
        <v>2124</v>
      </c>
    </row>
    <row r="1460" spans="1:17" ht="20.149999999999999" customHeight="1" x14ac:dyDescent="0.35">
      <c r="B1460" s="614"/>
      <c r="C1460" s="616"/>
      <c r="D1460" s="618"/>
      <c r="E1460" s="618"/>
      <c r="F1460" s="307"/>
      <c r="G1460" s="620"/>
      <c r="H1460" s="622"/>
      <c r="I1460" s="624"/>
      <c r="J1460" s="626"/>
      <c r="K1460" s="253"/>
      <c r="L1460" s="201"/>
      <c r="M1460" s="253"/>
      <c r="N1460" s="201"/>
      <c r="O1460" s="201"/>
      <c r="P1460" s="253"/>
      <c r="Q1460" s="253"/>
    </row>
    <row r="1461" spans="1:17" ht="20.149999999999999" customHeight="1" x14ac:dyDescent="0.35">
      <c r="A1461" s="201" t="str">
        <f t="shared" ca="1" si="1649"/>
        <v>a1655000001juM2AAI</v>
      </c>
      <c r="B1461" s="613">
        <v>22</v>
      </c>
      <c r="C1461" s="615" t="str">
        <f>IFERROR(VLOOKUP(B1461,'Coverage Indicators - Section D'!$A$9:$AP$70,42,FALSE),"")</f>
        <v/>
      </c>
      <c r="D1461" s="617" t="str">
        <f>M1461</f>
        <v/>
      </c>
      <c r="E1461" s="617" t="str">
        <f>N1461</f>
        <v/>
      </c>
      <c r="F1461" s="396"/>
      <c r="G1461" s="619" t="str">
        <f ca="1">IF(OR(INDIRECT("'update Helper'!E"&amp;Q1461)="",F1461&lt;&gt;0,F1462&lt;&gt;0),IF(IFERROR((F1461/F1462),"")="","",(F1461/F1462)),INDIRECT("'update Helper'!E"&amp;Q1461)/100)</f>
        <v/>
      </c>
      <c r="H1461" s="621"/>
      <c r="I1461" s="623"/>
      <c r="J1461" s="625"/>
      <c r="K1461" s="201">
        <f>IF(AND(EXACT(C1461,C1459),C1459&lt;&gt;0),K1459+1,0)</f>
        <v>420</v>
      </c>
      <c r="L1461" s="201" t="str">
        <f t="shared" ref="L1461" si="1655">IF(C1461&lt;&gt;"",C1461&amp;"-"&amp;K1461,"")</f>
        <v/>
      </c>
      <c r="M1461" s="201" t="str">
        <f t="array" ref="M1461">IFERROR(IF(INDEX('Disaggregation Records'!$E$155:$E$385,MATCH(RIGHT(L1461,255),RIGHT('Disaggregation Records'!$D$155:$D$385,255),0))="","",INDEX('Disaggregation Records'!$E$155:$E$385,MATCH(RIGHT(L1461,255),RIGHT('Disaggregation Records'!$D$155:$D$385,255),0))),"")</f>
        <v/>
      </c>
      <c r="N1461" s="201" t="str">
        <f t="array" ref="N1461">IFERROR(IF(INDEX('Disaggregation Records'!$F$155:$F$385,MATCH(RIGHT(L1461,255),RIGHT('Disaggregation Records'!$D$155:$D$385,255),0))="","",INDEX('Disaggregation Records'!$F$155:$F$385,MATCH(RIGHT(L1461,255),RIGHT('Disaggregation Records'!$D$155:$D$385,255),0))),"")</f>
        <v/>
      </c>
      <c r="O1461" s="201" t="str">
        <f t="array" ref="O1461">IFERROR(IF(INDEX('Disaggregation Records'!$H$155:$H$385,MATCH(RIGHT(L1461,255),RIGHT('Disaggregation Records'!$D$155:$D$385,255),0))="","",INDEX('Disaggregation Records'!$H$155:$H$385,MATCH(RIGHT(L1461,255),RIGHT('Disaggregation Records'!$D$155:$D$385,255),0))),"")</f>
        <v/>
      </c>
      <c r="P1461" s="201"/>
      <c r="Q1461" s="253">
        <f t="shared" ref="Q1461" si="1656">Q1459+1</f>
        <v>2125</v>
      </c>
    </row>
    <row r="1462" spans="1:17" ht="20.149999999999999" customHeight="1" x14ac:dyDescent="0.35">
      <c r="A1462" s="201"/>
      <c r="B1462" s="614"/>
      <c r="C1462" s="616"/>
      <c r="D1462" s="618"/>
      <c r="E1462" s="618"/>
      <c r="F1462" s="307"/>
      <c r="G1462" s="620"/>
      <c r="H1462" s="622"/>
      <c r="I1462" s="624"/>
      <c r="J1462" s="626"/>
      <c r="K1462" s="201"/>
      <c r="L1462" s="201"/>
      <c r="M1462" s="201"/>
      <c r="N1462" s="201"/>
      <c r="O1462" s="201"/>
      <c r="P1462" s="201"/>
      <c r="Q1462" s="253"/>
    </row>
    <row r="1463" spans="1:17" ht="20.149999999999999" customHeight="1" x14ac:dyDescent="0.35">
      <c r="A1463" s="201" t="str">
        <f t="shared" ca="1" si="1652"/>
        <v>a1655000001juM3AAI</v>
      </c>
      <c r="B1463" s="613">
        <v>22</v>
      </c>
      <c r="C1463" s="615" t="str">
        <f>IFERROR(VLOOKUP(B1463,'Coverage Indicators - Section D'!$A$9:$AP$70,42,FALSE),"")</f>
        <v/>
      </c>
      <c r="D1463" s="617" t="str">
        <f>M1463</f>
        <v/>
      </c>
      <c r="E1463" s="617" t="str">
        <f>N1463</f>
        <v/>
      </c>
      <c r="F1463" s="396"/>
      <c r="G1463" s="619" t="str">
        <f ca="1">IF(OR(INDIRECT("'update Helper'!E"&amp;Q1463)="",F1463&lt;&gt;0,F1464&lt;&gt;0),IF(IFERROR((F1463/F1464),"")="","",(F1463/F1464)),INDIRECT("'update Helper'!E"&amp;Q1463)/100)</f>
        <v/>
      </c>
      <c r="H1463" s="621"/>
      <c r="I1463" s="623"/>
      <c r="J1463" s="625"/>
      <c r="K1463" s="201">
        <f>IF(AND(EXACT(C1463,C1461),C1461&lt;&gt;0),K1461+1,0)</f>
        <v>421</v>
      </c>
      <c r="L1463" s="201" t="str">
        <f t="shared" ref="L1463" si="1657">IF(C1463&lt;&gt;"",C1463&amp;"-"&amp;K1463,"")</f>
        <v/>
      </c>
      <c r="M1463" s="201" t="str">
        <f t="array" ref="M1463">IFERROR(IF(INDEX('Disaggregation Records'!$E$155:$E$385,MATCH(RIGHT(L1463,255),RIGHT('Disaggregation Records'!$D$155:$D$385,255),0))="","",INDEX('Disaggregation Records'!$E$155:$E$385,MATCH(RIGHT(L1463,255),RIGHT('Disaggregation Records'!$D$155:$D$385,255),0))),"")</f>
        <v/>
      </c>
      <c r="N1463" s="201" t="str">
        <f t="array" ref="N1463">IFERROR(IF(INDEX('Disaggregation Records'!$F$155:$F$385,MATCH(RIGHT(L1463,255),RIGHT('Disaggregation Records'!$D$155:$D$385,255),0))="","",INDEX('Disaggregation Records'!$F$155:$F$385,MATCH(RIGHT(L1463,255),RIGHT('Disaggregation Records'!$D$155:$D$385,255),0))),"")</f>
        <v/>
      </c>
      <c r="O1463" s="201" t="str">
        <f t="array" ref="O1463">IFERROR(IF(INDEX('Disaggregation Records'!$H$155:$H$385,MATCH(RIGHT(L1463,255),RIGHT('Disaggregation Records'!$D$155:$D$385,255),0))="","",INDEX('Disaggregation Records'!$H$155:$H$385,MATCH(RIGHT(L1463,255),RIGHT('Disaggregation Records'!$D$155:$D$385,255),0))),"")</f>
        <v/>
      </c>
      <c r="P1463" s="201"/>
      <c r="Q1463" s="253">
        <f t="shared" ref="Q1463" si="1658">Q1461+1</f>
        <v>2126</v>
      </c>
    </row>
    <row r="1464" spans="1:17" ht="20.149999999999999" customHeight="1" x14ac:dyDescent="0.35">
      <c r="B1464" s="614"/>
      <c r="C1464" s="616"/>
      <c r="D1464" s="618"/>
      <c r="E1464" s="618"/>
      <c r="F1464" s="307"/>
      <c r="G1464" s="620"/>
      <c r="H1464" s="622"/>
      <c r="I1464" s="624"/>
      <c r="J1464" s="626"/>
      <c r="K1464" s="201"/>
      <c r="L1464" s="201"/>
      <c r="M1464" s="201"/>
      <c r="N1464" s="201"/>
      <c r="O1464" s="201"/>
      <c r="P1464" s="201"/>
      <c r="Q1464" s="253"/>
    </row>
    <row r="1465" spans="1:17" ht="20.149999999999999" customHeight="1" x14ac:dyDescent="0.35">
      <c r="A1465" s="201" t="str">
        <f t="shared" ca="1" si="1649"/>
        <v>a1655000001juM4AAI</v>
      </c>
      <c r="B1465" s="613">
        <v>22</v>
      </c>
      <c r="C1465" s="615" t="str">
        <f>IFERROR(VLOOKUP(B1465,'Coverage Indicators - Section D'!$A$9:$AP$70,42,FALSE),"")</f>
        <v/>
      </c>
      <c r="D1465" s="617" t="str">
        <f>M1465</f>
        <v/>
      </c>
      <c r="E1465" s="617" t="str">
        <f>N1465</f>
        <v/>
      </c>
      <c r="F1465" s="396"/>
      <c r="G1465" s="619" t="str">
        <f ca="1">IF(OR(INDIRECT("'update Helper'!E"&amp;Q1465)="",F1465&lt;&gt;0,F1466&lt;&gt;0),IF(IFERROR((F1465/F1466),"")="","",(F1465/F1466)),INDIRECT("'update Helper'!E"&amp;Q1465)/100)</f>
        <v/>
      </c>
      <c r="H1465" s="621"/>
      <c r="I1465" s="623"/>
      <c r="J1465" s="625"/>
      <c r="K1465" s="201">
        <f>IF(AND(EXACT(C1465,C1463),C1463&lt;&gt;0),K1463+1,0)</f>
        <v>422</v>
      </c>
      <c r="L1465" s="201" t="str">
        <f t="shared" ref="L1465" si="1659">IF(C1465&lt;&gt;"",C1465&amp;"-"&amp;K1465,"")</f>
        <v/>
      </c>
      <c r="M1465" s="201" t="str">
        <f t="array" ref="M1465">IFERROR(IF(INDEX('Disaggregation Records'!$E$155:$E$385,MATCH(RIGHT(L1465,255),RIGHT('Disaggregation Records'!$D$155:$D$385,255),0))="","",INDEX('Disaggregation Records'!$E$155:$E$385,MATCH(RIGHT(L1465,255),RIGHT('Disaggregation Records'!$D$155:$D$385,255),0))),"")</f>
        <v/>
      </c>
      <c r="N1465" s="201" t="str">
        <f t="array" ref="N1465">IFERROR(IF(INDEX('Disaggregation Records'!$F$155:$F$385,MATCH(RIGHT(L1465,255),RIGHT('Disaggregation Records'!$D$155:$D$385,255),0))="","",INDEX('Disaggregation Records'!$F$155:$F$385,MATCH(RIGHT(L1465,255),RIGHT('Disaggregation Records'!$D$155:$D$385,255),0))),"")</f>
        <v/>
      </c>
      <c r="O1465" s="201" t="str">
        <f t="array" ref="O1465">IFERROR(IF(INDEX('Disaggregation Records'!$H$155:$H$385,MATCH(RIGHT(L1465,255),RIGHT('Disaggregation Records'!$D$155:$D$385,255),0))="","",INDEX('Disaggregation Records'!$H$155:$H$385,MATCH(RIGHT(L1465,255),RIGHT('Disaggregation Records'!$D$155:$D$385,255),0))),"")</f>
        <v/>
      </c>
      <c r="P1465" s="253"/>
      <c r="Q1465" s="253">
        <f t="shared" ref="Q1465" si="1660">Q1463+1</f>
        <v>2127</v>
      </c>
    </row>
    <row r="1466" spans="1:17" ht="20.149999999999999" customHeight="1" x14ac:dyDescent="0.35">
      <c r="A1466" s="201"/>
      <c r="B1466" s="614"/>
      <c r="C1466" s="616"/>
      <c r="D1466" s="618"/>
      <c r="E1466" s="618"/>
      <c r="F1466" s="307"/>
      <c r="G1466" s="620"/>
      <c r="H1466" s="622"/>
      <c r="I1466" s="624"/>
      <c r="J1466" s="626"/>
      <c r="K1466" s="253"/>
      <c r="L1466" s="201"/>
      <c r="M1466" s="253"/>
      <c r="N1466" s="201"/>
      <c r="O1466" s="201"/>
      <c r="P1466" s="253"/>
      <c r="Q1466" s="253"/>
    </row>
    <row r="1467" spans="1:17" ht="20.149999999999999" customHeight="1" x14ac:dyDescent="0.35">
      <c r="A1467" s="201" t="str">
        <f t="shared" ca="1" si="1652"/>
        <v>a1655000001juM5AAI</v>
      </c>
      <c r="B1467" s="613">
        <v>22</v>
      </c>
      <c r="C1467" s="615" t="str">
        <f>IFERROR(VLOOKUP(B1467,'Coverage Indicators - Section D'!$A$9:$AP$70,42,FALSE),"")</f>
        <v/>
      </c>
      <c r="D1467" s="617" t="str">
        <f>M1467</f>
        <v/>
      </c>
      <c r="E1467" s="617" t="str">
        <f>N1467</f>
        <v/>
      </c>
      <c r="F1467" s="396"/>
      <c r="G1467" s="619" t="str">
        <f ca="1">IF(OR(INDIRECT("'update Helper'!E"&amp;Q1467)="",F1467&lt;&gt;0,F1468&lt;&gt;0),IF(IFERROR((F1467/F1468),"")="","",(F1467/F1468)),INDIRECT("'update Helper'!E"&amp;Q1467)/100)</f>
        <v/>
      </c>
      <c r="H1467" s="621"/>
      <c r="I1467" s="623"/>
      <c r="J1467" s="625"/>
      <c r="K1467" s="201">
        <f>IF(AND(EXACT(C1467,C1465),C1465&lt;&gt;0),K1465+1,0)</f>
        <v>423</v>
      </c>
      <c r="L1467" s="201" t="str">
        <f t="shared" ref="L1467" si="1661">IF(C1467&lt;&gt;"",C1467&amp;"-"&amp;K1467,"")</f>
        <v/>
      </c>
      <c r="M1467" s="201" t="str">
        <f t="array" ref="M1467">IFERROR(IF(INDEX('Disaggregation Records'!$E$155:$E$385,MATCH(RIGHT(L1467,255),RIGHT('Disaggregation Records'!$D$155:$D$385,255),0))="","",INDEX('Disaggregation Records'!$E$155:$E$385,MATCH(RIGHT(L1467,255),RIGHT('Disaggregation Records'!$D$155:$D$385,255),0))),"")</f>
        <v/>
      </c>
      <c r="N1467" s="201" t="str">
        <f t="array" ref="N1467">IFERROR(IF(INDEX('Disaggregation Records'!$F$155:$F$385,MATCH(RIGHT(L1467,255),RIGHT('Disaggregation Records'!$D$155:$D$385,255),0))="","",INDEX('Disaggregation Records'!$F$155:$F$385,MATCH(RIGHT(L1467,255),RIGHT('Disaggregation Records'!$D$155:$D$385,255),0))),"")</f>
        <v/>
      </c>
      <c r="O1467" s="201" t="str">
        <f t="array" ref="O1467">IFERROR(IF(INDEX('Disaggregation Records'!$H$155:$H$385,MATCH(RIGHT(L1467,255),RIGHT('Disaggregation Records'!$D$155:$D$385,255),0))="","",INDEX('Disaggregation Records'!$H$155:$H$385,MATCH(RIGHT(L1467,255),RIGHT('Disaggregation Records'!$D$155:$D$385,255),0))),"")</f>
        <v/>
      </c>
      <c r="P1467" s="253"/>
      <c r="Q1467" s="253">
        <f t="shared" ref="Q1467" si="1662">Q1465+1</f>
        <v>2128</v>
      </c>
    </row>
    <row r="1468" spans="1:17" ht="20.149999999999999" customHeight="1" x14ac:dyDescent="0.35">
      <c r="B1468" s="614"/>
      <c r="C1468" s="616"/>
      <c r="D1468" s="618"/>
      <c r="E1468" s="618"/>
      <c r="F1468" s="307"/>
      <c r="G1468" s="620"/>
      <c r="H1468" s="622"/>
      <c r="I1468" s="624"/>
      <c r="J1468" s="626"/>
      <c r="K1468" s="253"/>
      <c r="L1468" s="201"/>
      <c r="M1468" s="253"/>
      <c r="N1468" s="201"/>
      <c r="O1468" s="201"/>
      <c r="P1468" s="253"/>
      <c r="Q1468" s="253"/>
    </row>
    <row r="1469" spans="1:17" ht="20.149999999999999" customHeight="1" x14ac:dyDescent="0.35">
      <c r="A1469" s="201" t="str">
        <f t="shared" ca="1" si="1649"/>
        <v>a1655000001juM6AAI</v>
      </c>
      <c r="B1469" s="613">
        <v>22</v>
      </c>
      <c r="C1469" s="615" t="str">
        <f>IFERROR(VLOOKUP(B1469,'Coverage Indicators - Section D'!$A$9:$AP$70,42,FALSE),"")</f>
        <v/>
      </c>
      <c r="D1469" s="617" t="str">
        <f>M1469</f>
        <v/>
      </c>
      <c r="E1469" s="617" t="str">
        <f>N1469</f>
        <v/>
      </c>
      <c r="F1469" s="396"/>
      <c r="G1469" s="619" t="str">
        <f ca="1">IF(OR(INDIRECT("'update Helper'!E"&amp;Q1469)="",F1469&lt;&gt;0,F1470&lt;&gt;0),IF(IFERROR((F1469/F1470),"")="","",(F1469/F1470)),INDIRECT("'update Helper'!E"&amp;Q1469)/100)</f>
        <v/>
      </c>
      <c r="H1469" s="621"/>
      <c r="I1469" s="623"/>
      <c r="J1469" s="625"/>
      <c r="K1469" s="201">
        <f>IF(AND(EXACT(C1469,C1467),C1467&lt;&gt;0),K1467+1,0)</f>
        <v>424</v>
      </c>
      <c r="L1469" s="201" t="str">
        <f t="shared" ref="L1469" si="1663">IF(C1469&lt;&gt;"",C1469&amp;"-"&amp;K1469,"")</f>
        <v/>
      </c>
      <c r="M1469" s="201" t="str">
        <f t="array" ref="M1469">IFERROR(IF(INDEX('Disaggregation Records'!$E$155:$E$385,MATCH(RIGHT(L1469,255),RIGHT('Disaggregation Records'!$D$155:$D$385,255),0))="","",INDEX('Disaggregation Records'!$E$155:$E$385,MATCH(RIGHT(L1469,255),RIGHT('Disaggregation Records'!$D$155:$D$385,255),0))),"")</f>
        <v/>
      </c>
      <c r="N1469" s="201" t="str">
        <f t="array" ref="N1469">IFERROR(IF(INDEX('Disaggregation Records'!$F$155:$F$385,MATCH(RIGHT(L1469,255),RIGHT('Disaggregation Records'!$D$155:$D$385,255),0))="","",INDEX('Disaggregation Records'!$F$155:$F$385,MATCH(RIGHT(L1469,255),RIGHT('Disaggregation Records'!$D$155:$D$385,255),0))),"")</f>
        <v/>
      </c>
      <c r="O1469" s="201" t="str">
        <f t="array" ref="O1469">IFERROR(IF(INDEX('Disaggregation Records'!$H$155:$H$385,MATCH(RIGHT(L1469,255),RIGHT('Disaggregation Records'!$D$155:$D$385,255),0))="","",INDEX('Disaggregation Records'!$H$155:$H$385,MATCH(RIGHT(L1469,255),RIGHT('Disaggregation Records'!$D$155:$D$385,255),0))),"")</f>
        <v/>
      </c>
      <c r="P1469" s="253"/>
      <c r="Q1469" s="253">
        <f t="shared" ref="Q1469" si="1664">Q1467+1</f>
        <v>2129</v>
      </c>
    </row>
    <row r="1470" spans="1:17" ht="20.149999999999999" customHeight="1" x14ac:dyDescent="0.35">
      <c r="A1470" s="201"/>
      <c r="B1470" s="614"/>
      <c r="C1470" s="616"/>
      <c r="D1470" s="618"/>
      <c r="E1470" s="618"/>
      <c r="F1470" s="307"/>
      <c r="G1470" s="620"/>
      <c r="H1470" s="622"/>
      <c r="I1470" s="624"/>
      <c r="J1470" s="626"/>
      <c r="K1470" s="253"/>
      <c r="L1470" s="201"/>
      <c r="M1470" s="253"/>
      <c r="N1470" s="201"/>
      <c r="O1470" s="201"/>
      <c r="P1470" s="253"/>
      <c r="Q1470" s="253"/>
    </row>
    <row r="1471" spans="1:17" ht="20.149999999999999" customHeight="1" x14ac:dyDescent="0.35">
      <c r="A1471" s="201" t="str">
        <f t="shared" ca="1" si="1652"/>
        <v>a1655000001juM7AAI</v>
      </c>
      <c r="B1471" s="613">
        <v>22</v>
      </c>
      <c r="C1471" s="615" t="str">
        <f>IFERROR(VLOOKUP(B1471,'Coverage Indicators - Section D'!$A$9:$AP$70,42,FALSE),"")</f>
        <v/>
      </c>
      <c r="D1471" s="617" t="str">
        <f>M1471</f>
        <v/>
      </c>
      <c r="E1471" s="617" t="str">
        <f>N1471</f>
        <v/>
      </c>
      <c r="F1471" s="396"/>
      <c r="G1471" s="619" t="str">
        <f ca="1">IF(OR(INDIRECT("'update Helper'!E"&amp;Q1471)="",F1471&lt;&gt;0,F1472&lt;&gt;0),IF(IFERROR((F1471/F1472),"")="","",(F1471/F1472)),INDIRECT("'update Helper'!E"&amp;Q1471)/100)</f>
        <v/>
      </c>
      <c r="H1471" s="621"/>
      <c r="I1471" s="623"/>
      <c r="J1471" s="625"/>
      <c r="K1471" s="201">
        <f>IF(AND(EXACT(C1471,C1469),C1469&lt;&gt;0),K1469+1,0)</f>
        <v>425</v>
      </c>
      <c r="L1471" s="201" t="str">
        <f t="shared" ref="L1471" si="1665">IF(C1471&lt;&gt;"",C1471&amp;"-"&amp;K1471,"")</f>
        <v/>
      </c>
      <c r="M1471" s="201" t="str">
        <f t="array" ref="M1471">IFERROR(IF(INDEX('Disaggregation Records'!$E$155:$E$385,MATCH(RIGHT(L1471,255),RIGHT('Disaggregation Records'!$D$155:$D$385,255),0))="","",INDEX('Disaggregation Records'!$E$155:$E$385,MATCH(RIGHT(L1471,255),RIGHT('Disaggregation Records'!$D$155:$D$385,255),0))),"")</f>
        <v/>
      </c>
      <c r="N1471" s="201" t="str">
        <f t="array" ref="N1471">IFERROR(IF(INDEX('Disaggregation Records'!$F$155:$F$385,MATCH(RIGHT(L1471,255),RIGHT('Disaggregation Records'!$D$155:$D$385,255),0))="","",INDEX('Disaggregation Records'!$F$155:$F$385,MATCH(RIGHT(L1471,255),RIGHT('Disaggregation Records'!$D$155:$D$385,255),0))),"")</f>
        <v/>
      </c>
      <c r="O1471" s="201" t="str">
        <f t="array" ref="O1471">IFERROR(IF(INDEX('Disaggregation Records'!$H$155:$H$385,MATCH(RIGHT(L1471,255),RIGHT('Disaggregation Records'!$D$155:$D$385,255),0))="","",INDEX('Disaggregation Records'!$H$155:$H$385,MATCH(RIGHT(L1471,255),RIGHT('Disaggregation Records'!$D$155:$D$385,255),0))),"")</f>
        <v/>
      </c>
      <c r="P1471" s="201"/>
      <c r="Q1471" s="253">
        <f t="shared" ref="Q1471" si="1666">Q1469+1</f>
        <v>2130</v>
      </c>
    </row>
    <row r="1472" spans="1:17" ht="20.149999999999999" customHeight="1" x14ac:dyDescent="0.35">
      <c r="B1472" s="614"/>
      <c r="C1472" s="616"/>
      <c r="D1472" s="618"/>
      <c r="E1472" s="618"/>
      <c r="F1472" s="307"/>
      <c r="G1472" s="620"/>
      <c r="H1472" s="622"/>
      <c r="I1472" s="624"/>
      <c r="J1472" s="626"/>
      <c r="K1472" s="201"/>
      <c r="L1472" s="201"/>
      <c r="M1472" s="201"/>
      <c r="N1472" s="201"/>
      <c r="O1472" s="201"/>
      <c r="P1472" s="201"/>
      <c r="Q1472" s="253"/>
    </row>
    <row r="1473" spans="1:17" ht="20.149999999999999" customHeight="1" x14ac:dyDescent="0.35">
      <c r="A1473" s="201" t="str">
        <f t="shared" ca="1" si="1649"/>
        <v>a1655000001juM8AAI</v>
      </c>
      <c r="B1473" s="613">
        <v>22</v>
      </c>
      <c r="C1473" s="615" t="str">
        <f>IFERROR(VLOOKUP(B1473,'Coverage Indicators - Section D'!$A$9:$AP$70,42,FALSE),"")</f>
        <v/>
      </c>
      <c r="D1473" s="617" t="str">
        <f>M1473</f>
        <v/>
      </c>
      <c r="E1473" s="617" t="str">
        <f>N1473</f>
        <v/>
      </c>
      <c r="F1473" s="396"/>
      <c r="G1473" s="619" t="str">
        <f ca="1">IF(OR(INDIRECT("'update Helper'!E"&amp;Q1473)="",F1473&lt;&gt;0,F1474&lt;&gt;0),IF(IFERROR((F1473/F1474),"")="","",(F1473/F1474)),INDIRECT("'update Helper'!E"&amp;Q1473)/100)</f>
        <v/>
      </c>
      <c r="H1473" s="621"/>
      <c r="I1473" s="623"/>
      <c r="J1473" s="625"/>
      <c r="K1473" s="201">
        <f>IF(AND(EXACT(C1473,C1471),C1471&lt;&gt;0),K1471+1,0)</f>
        <v>426</v>
      </c>
      <c r="L1473" s="201" t="str">
        <f t="shared" ref="L1473" si="1667">IF(C1473&lt;&gt;"",C1473&amp;"-"&amp;K1473,"")</f>
        <v/>
      </c>
      <c r="M1473" s="201" t="str">
        <f t="array" ref="M1473">IFERROR(IF(INDEX('Disaggregation Records'!$E$155:$E$385,MATCH(RIGHT(L1473,255),RIGHT('Disaggregation Records'!$D$155:$D$385,255),0))="","",INDEX('Disaggregation Records'!$E$155:$E$385,MATCH(RIGHT(L1473,255),RIGHT('Disaggregation Records'!$D$155:$D$385,255),0))),"")</f>
        <v/>
      </c>
      <c r="N1473" s="201" t="str">
        <f t="array" ref="N1473">IFERROR(IF(INDEX('Disaggregation Records'!$F$155:$F$385,MATCH(RIGHT(L1473,255),RIGHT('Disaggregation Records'!$D$155:$D$385,255),0))="","",INDEX('Disaggregation Records'!$F$155:$F$385,MATCH(RIGHT(L1473,255),RIGHT('Disaggregation Records'!$D$155:$D$385,255),0))),"")</f>
        <v/>
      </c>
      <c r="O1473" s="201" t="str">
        <f t="array" ref="O1473">IFERROR(IF(INDEX('Disaggregation Records'!$H$155:$H$385,MATCH(RIGHT(L1473,255),RIGHT('Disaggregation Records'!$D$155:$D$385,255),0))="","",INDEX('Disaggregation Records'!$H$155:$H$385,MATCH(RIGHT(L1473,255),RIGHT('Disaggregation Records'!$D$155:$D$385,255),0))),"")</f>
        <v/>
      </c>
      <c r="P1473" s="201"/>
      <c r="Q1473" s="253">
        <f t="shared" ref="Q1473" si="1668">Q1471+1</f>
        <v>2131</v>
      </c>
    </row>
    <row r="1474" spans="1:17" ht="20.149999999999999" customHeight="1" x14ac:dyDescent="0.35">
      <c r="A1474" s="201"/>
      <c r="B1474" s="614"/>
      <c r="C1474" s="616"/>
      <c r="D1474" s="618"/>
      <c r="E1474" s="618"/>
      <c r="F1474" s="307"/>
      <c r="G1474" s="620"/>
      <c r="H1474" s="622"/>
      <c r="I1474" s="624"/>
      <c r="J1474" s="626"/>
      <c r="K1474" s="201"/>
      <c r="L1474" s="201"/>
      <c r="M1474" s="201"/>
      <c r="N1474" s="201"/>
      <c r="O1474" s="201"/>
      <c r="P1474" s="201"/>
      <c r="Q1474" s="253"/>
    </row>
    <row r="1475" spans="1:17" ht="20.149999999999999" customHeight="1" x14ac:dyDescent="0.35">
      <c r="A1475" s="201" t="str">
        <f t="shared" ca="1" si="1652"/>
        <v>a1655000001juM9AAI</v>
      </c>
      <c r="B1475" s="613">
        <v>22</v>
      </c>
      <c r="C1475" s="615" t="str">
        <f>IFERROR(VLOOKUP(B1475,'Coverage Indicators - Section D'!$A$9:$AP$70,42,FALSE),"")</f>
        <v/>
      </c>
      <c r="D1475" s="617" t="str">
        <f>M1475</f>
        <v/>
      </c>
      <c r="E1475" s="617" t="str">
        <f>N1475</f>
        <v/>
      </c>
      <c r="F1475" s="396"/>
      <c r="G1475" s="619" t="str">
        <f ca="1">IF(OR(INDIRECT("'update Helper'!E"&amp;Q1475)="",F1475&lt;&gt;0,F1476&lt;&gt;0),IF(IFERROR((F1475/F1476),"")="","",(F1475/F1476)),INDIRECT("'update Helper'!E"&amp;Q1475)/100)</f>
        <v/>
      </c>
      <c r="H1475" s="621"/>
      <c r="I1475" s="623"/>
      <c r="J1475" s="625"/>
      <c r="K1475" s="201">
        <f>IF(AND(EXACT(C1475,C1473),C1473&lt;&gt;0),K1473+1,0)</f>
        <v>427</v>
      </c>
      <c r="L1475" s="201" t="str">
        <f t="shared" ref="L1475" si="1669">IF(C1475&lt;&gt;"",C1475&amp;"-"&amp;K1475,"")</f>
        <v/>
      </c>
      <c r="M1475" s="201" t="str">
        <f t="array" ref="M1475">IFERROR(IF(INDEX('Disaggregation Records'!$E$155:$E$385,MATCH(RIGHT(L1475,255),RIGHT('Disaggregation Records'!$D$155:$D$385,255),0))="","",INDEX('Disaggregation Records'!$E$155:$E$385,MATCH(RIGHT(L1475,255),RIGHT('Disaggregation Records'!$D$155:$D$385,255),0))),"")</f>
        <v/>
      </c>
      <c r="N1475" s="201" t="str">
        <f t="array" ref="N1475">IFERROR(IF(INDEX('Disaggregation Records'!$F$155:$F$385,MATCH(RIGHT(L1475,255),RIGHT('Disaggregation Records'!$D$155:$D$385,255),0))="","",INDEX('Disaggregation Records'!$F$155:$F$385,MATCH(RIGHT(L1475,255),RIGHT('Disaggregation Records'!$D$155:$D$385,255),0))),"")</f>
        <v/>
      </c>
      <c r="O1475" s="201" t="str">
        <f t="array" ref="O1475">IFERROR(IF(INDEX('Disaggregation Records'!$H$155:$H$385,MATCH(RIGHT(L1475,255),RIGHT('Disaggregation Records'!$D$155:$D$385,255),0))="","",INDEX('Disaggregation Records'!$H$155:$H$385,MATCH(RIGHT(L1475,255),RIGHT('Disaggregation Records'!$D$155:$D$385,255),0))),"")</f>
        <v/>
      </c>
      <c r="P1475" s="253"/>
      <c r="Q1475" s="253">
        <f t="shared" ref="Q1475" si="1670">Q1473+1</f>
        <v>2132</v>
      </c>
    </row>
    <row r="1476" spans="1:17" ht="20.149999999999999" customHeight="1" x14ac:dyDescent="0.35">
      <c r="B1476" s="614"/>
      <c r="C1476" s="616"/>
      <c r="D1476" s="618"/>
      <c r="E1476" s="618"/>
      <c r="F1476" s="307"/>
      <c r="G1476" s="620"/>
      <c r="H1476" s="622"/>
      <c r="I1476" s="624"/>
      <c r="J1476" s="626"/>
      <c r="K1476" s="253"/>
      <c r="L1476" s="201"/>
      <c r="M1476" s="253"/>
      <c r="N1476" s="201"/>
      <c r="O1476" s="201"/>
      <c r="P1476" s="253"/>
      <c r="Q1476" s="253"/>
    </row>
    <row r="1477" spans="1:17" ht="20.149999999999999" customHeight="1" x14ac:dyDescent="0.35">
      <c r="A1477" s="201" t="str">
        <f t="shared" ca="1" si="1649"/>
        <v>a1655000001juMAAAY</v>
      </c>
      <c r="B1477" s="613">
        <v>22</v>
      </c>
      <c r="C1477" s="615" t="str">
        <f>IFERROR(VLOOKUP(B1477,'Coverage Indicators - Section D'!$A$9:$AP$70,42,FALSE),"")</f>
        <v/>
      </c>
      <c r="D1477" s="617" t="str">
        <f>M1477</f>
        <v/>
      </c>
      <c r="E1477" s="617" t="str">
        <f>N1477</f>
        <v/>
      </c>
      <c r="F1477" s="396"/>
      <c r="G1477" s="619" t="str">
        <f ca="1">IF(OR(INDIRECT("'update Helper'!E"&amp;Q1477)="",F1477&lt;&gt;0,F1478&lt;&gt;0),IF(IFERROR((F1477/F1478),"")="","",(F1477/F1478)),INDIRECT("'update Helper'!E"&amp;Q1477)/100)</f>
        <v/>
      </c>
      <c r="H1477" s="621"/>
      <c r="I1477" s="623"/>
      <c r="J1477" s="625"/>
      <c r="K1477" s="201">
        <f>IF(AND(EXACT(C1477,C1475),C1475&lt;&gt;0),K1475+1,0)</f>
        <v>428</v>
      </c>
      <c r="L1477" s="201" t="str">
        <f t="shared" ref="L1477" si="1671">IF(C1477&lt;&gt;"",C1477&amp;"-"&amp;K1477,"")</f>
        <v/>
      </c>
      <c r="M1477" s="201" t="str">
        <f t="array" ref="M1477">IFERROR(IF(INDEX('Disaggregation Records'!$E$155:$E$385,MATCH(RIGHT(L1477,255),RIGHT('Disaggregation Records'!$D$155:$D$385,255),0))="","",INDEX('Disaggregation Records'!$E$155:$E$385,MATCH(RIGHT(L1477,255),RIGHT('Disaggregation Records'!$D$155:$D$385,255),0))),"")</f>
        <v/>
      </c>
      <c r="N1477" s="201" t="str">
        <f t="array" ref="N1477">IFERROR(IF(INDEX('Disaggregation Records'!$F$155:$F$385,MATCH(RIGHT(L1477,255),RIGHT('Disaggregation Records'!$D$155:$D$385,255),0))="","",INDEX('Disaggregation Records'!$F$155:$F$385,MATCH(RIGHT(L1477,255),RIGHT('Disaggregation Records'!$D$155:$D$385,255),0))),"")</f>
        <v/>
      </c>
      <c r="O1477" s="201" t="str">
        <f t="array" ref="O1477">IFERROR(IF(INDEX('Disaggregation Records'!$H$155:$H$385,MATCH(RIGHT(L1477,255),RIGHT('Disaggregation Records'!$D$155:$D$385,255),0))="","",INDEX('Disaggregation Records'!$H$155:$H$385,MATCH(RIGHT(L1477,255),RIGHT('Disaggregation Records'!$D$155:$D$385,255),0))),"")</f>
        <v/>
      </c>
      <c r="P1477" s="253"/>
      <c r="Q1477" s="253">
        <f t="shared" ref="Q1477" si="1672">Q1475+1</f>
        <v>2133</v>
      </c>
    </row>
    <row r="1478" spans="1:17" ht="20.149999999999999" customHeight="1" x14ac:dyDescent="0.35">
      <c r="A1478" s="201"/>
      <c r="B1478" s="614"/>
      <c r="C1478" s="616"/>
      <c r="D1478" s="618"/>
      <c r="E1478" s="618"/>
      <c r="F1478" s="307"/>
      <c r="G1478" s="620"/>
      <c r="H1478" s="622"/>
      <c r="I1478" s="624"/>
      <c r="J1478" s="626"/>
      <c r="K1478" s="253"/>
      <c r="L1478" s="201"/>
      <c r="M1478" s="253"/>
      <c r="N1478" s="201"/>
      <c r="O1478" s="201"/>
      <c r="P1478" s="253"/>
      <c r="Q1478" s="253"/>
    </row>
    <row r="1479" spans="1:17" ht="20.149999999999999" customHeight="1" x14ac:dyDescent="0.35">
      <c r="A1479" s="201" t="str">
        <f t="shared" ca="1" si="1652"/>
        <v>a1655000001juMBAAY</v>
      </c>
      <c r="B1479" s="613">
        <v>22</v>
      </c>
      <c r="C1479" s="615" t="str">
        <f>IFERROR(VLOOKUP(B1479,'Coverage Indicators - Section D'!$A$9:$AP$70,42,FALSE),"")</f>
        <v/>
      </c>
      <c r="D1479" s="617" t="str">
        <f>M1479</f>
        <v/>
      </c>
      <c r="E1479" s="617" t="str">
        <f>N1479</f>
        <v/>
      </c>
      <c r="F1479" s="396"/>
      <c r="G1479" s="619" t="str">
        <f ca="1">IF(OR(INDIRECT("'update Helper'!E"&amp;Q1479)="",F1479&lt;&gt;0,F1480&lt;&gt;0),IF(IFERROR((F1479/F1480),"")="","",(F1479/F1480)),INDIRECT("'update Helper'!E"&amp;Q1479)/100)</f>
        <v/>
      </c>
      <c r="H1479" s="621"/>
      <c r="I1479" s="623"/>
      <c r="J1479" s="625"/>
      <c r="K1479" s="201">
        <f>IF(AND(EXACT(C1479,C1477),C1477&lt;&gt;0),K1477+1,0)</f>
        <v>429</v>
      </c>
      <c r="L1479" s="201" t="str">
        <f t="shared" ref="L1479" si="1673">IF(C1479&lt;&gt;"",C1479&amp;"-"&amp;K1479,"")</f>
        <v/>
      </c>
      <c r="M1479" s="201" t="str">
        <f t="array" ref="M1479">IFERROR(IF(INDEX('Disaggregation Records'!$E$155:$E$385,MATCH(RIGHT(L1479,255),RIGHT('Disaggregation Records'!$D$155:$D$385,255),0))="","",INDEX('Disaggregation Records'!$E$155:$E$385,MATCH(RIGHT(L1479,255),RIGHT('Disaggregation Records'!$D$155:$D$385,255),0))),"")</f>
        <v/>
      </c>
      <c r="N1479" s="201" t="str">
        <f t="array" ref="N1479">IFERROR(IF(INDEX('Disaggregation Records'!$F$155:$F$385,MATCH(RIGHT(L1479,255),RIGHT('Disaggregation Records'!$D$155:$D$385,255),0))="","",INDEX('Disaggregation Records'!$F$155:$F$385,MATCH(RIGHT(L1479,255),RIGHT('Disaggregation Records'!$D$155:$D$385,255),0))),"")</f>
        <v/>
      </c>
      <c r="O1479" s="201" t="str">
        <f t="array" ref="O1479">IFERROR(IF(INDEX('Disaggregation Records'!$H$155:$H$385,MATCH(RIGHT(L1479,255),RIGHT('Disaggregation Records'!$D$155:$D$385,255),0))="","",INDEX('Disaggregation Records'!$H$155:$H$385,MATCH(RIGHT(L1479,255),RIGHT('Disaggregation Records'!$D$155:$D$385,255),0))),"")</f>
        <v/>
      </c>
      <c r="P1479" s="253"/>
      <c r="Q1479" s="253">
        <f t="shared" ref="Q1479" si="1674">Q1477+1</f>
        <v>2134</v>
      </c>
    </row>
    <row r="1480" spans="1:17" ht="20.149999999999999" customHeight="1" x14ac:dyDescent="0.35">
      <c r="B1480" s="614"/>
      <c r="C1480" s="616"/>
      <c r="D1480" s="618"/>
      <c r="E1480" s="618"/>
      <c r="F1480" s="307"/>
      <c r="G1480" s="620"/>
      <c r="H1480" s="622"/>
      <c r="I1480" s="624"/>
      <c r="J1480" s="626"/>
      <c r="K1480" s="253"/>
      <c r="L1480" s="201"/>
      <c r="M1480" s="253"/>
      <c r="N1480" s="201"/>
      <c r="O1480" s="201"/>
      <c r="P1480" s="253"/>
      <c r="Q1480" s="253"/>
    </row>
    <row r="1481" spans="1:17" ht="20.149999999999999" customHeight="1" x14ac:dyDescent="0.35">
      <c r="A1481" s="201" t="str">
        <f t="shared" ca="1" si="1649"/>
        <v>a1655000001juMCAAY</v>
      </c>
      <c r="B1481" s="613">
        <v>22</v>
      </c>
      <c r="C1481" s="615" t="str">
        <f>IFERROR(VLOOKUP(B1481,'Coverage Indicators - Section D'!$A$9:$AP$70,42,FALSE),"")</f>
        <v/>
      </c>
      <c r="D1481" s="617" t="str">
        <f>M1481</f>
        <v/>
      </c>
      <c r="E1481" s="617" t="str">
        <f>N1481</f>
        <v/>
      </c>
      <c r="F1481" s="396"/>
      <c r="G1481" s="619" t="str">
        <f ca="1">IF(OR(INDIRECT("'update Helper'!E"&amp;Q1481)="",F1481&lt;&gt;0,F1482&lt;&gt;0),IF(IFERROR((F1481/F1482),"")="","",(F1481/F1482)),INDIRECT("'update Helper'!E"&amp;Q1481)/100)</f>
        <v/>
      </c>
      <c r="H1481" s="621"/>
      <c r="I1481" s="623"/>
      <c r="J1481" s="625"/>
      <c r="K1481" s="201">
        <f>IF(AND(EXACT(C1481,C1479),C1479&lt;&gt;0),K1479+1,0)</f>
        <v>430</v>
      </c>
      <c r="L1481" s="201" t="str">
        <f t="shared" ref="L1481" si="1675">IF(C1481&lt;&gt;"",C1481&amp;"-"&amp;K1481,"")</f>
        <v/>
      </c>
      <c r="M1481" s="201" t="str">
        <f t="array" ref="M1481">IFERROR(IF(INDEX('Disaggregation Records'!$E$155:$E$385,MATCH(RIGHT(L1481,255),RIGHT('Disaggregation Records'!$D$155:$D$385,255),0))="","",INDEX('Disaggregation Records'!$E$155:$E$385,MATCH(RIGHT(L1481,255),RIGHT('Disaggregation Records'!$D$155:$D$385,255),0))),"")</f>
        <v/>
      </c>
      <c r="N1481" s="201" t="str">
        <f t="array" ref="N1481">IFERROR(IF(INDEX('Disaggregation Records'!$F$155:$F$385,MATCH(RIGHT(L1481,255),RIGHT('Disaggregation Records'!$D$155:$D$385,255),0))="","",INDEX('Disaggregation Records'!$F$155:$F$385,MATCH(RIGHT(L1481,255),RIGHT('Disaggregation Records'!$D$155:$D$385,255),0))),"")</f>
        <v/>
      </c>
      <c r="O1481" s="201" t="str">
        <f t="array" ref="O1481">IFERROR(IF(INDEX('Disaggregation Records'!$H$155:$H$385,MATCH(RIGHT(L1481,255),RIGHT('Disaggregation Records'!$D$155:$D$385,255),0))="","",INDEX('Disaggregation Records'!$H$155:$H$385,MATCH(RIGHT(L1481,255),RIGHT('Disaggregation Records'!$D$155:$D$385,255),0))),"")</f>
        <v/>
      </c>
      <c r="P1481" s="201"/>
      <c r="Q1481" s="253">
        <f t="shared" ref="Q1481" si="1676">Q1479+1</f>
        <v>2135</v>
      </c>
    </row>
    <row r="1482" spans="1:17" ht="20.149999999999999" customHeight="1" x14ac:dyDescent="0.35">
      <c r="A1482" s="201"/>
      <c r="B1482" s="614"/>
      <c r="C1482" s="616"/>
      <c r="D1482" s="618"/>
      <c r="E1482" s="618"/>
      <c r="F1482" s="307"/>
      <c r="G1482" s="620"/>
      <c r="H1482" s="622"/>
      <c r="I1482" s="624"/>
      <c r="J1482" s="626"/>
      <c r="K1482" s="201"/>
      <c r="L1482" s="201"/>
      <c r="M1482" s="201"/>
      <c r="N1482" s="201"/>
      <c r="O1482" s="201"/>
      <c r="P1482" s="201"/>
      <c r="Q1482" s="253"/>
    </row>
    <row r="1483" spans="1:17" ht="20.149999999999999" customHeight="1" x14ac:dyDescent="0.35">
      <c r="A1483" s="201" t="str">
        <f t="shared" ca="1" si="1652"/>
        <v>a1655000001juMDAAY</v>
      </c>
      <c r="B1483" s="613">
        <v>22</v>
      </c>
      <c r="C1483" s="615" t="str">
        <f>IFERROR(VLOOKUP(B1483,'Coverage Indicators - Section D'!$A$9:$AP$70,42,FALSE),"")</f>
        <v/>
      </c>
      <c r="D1483" s="617" t="str">
        <f>M1483</f>
        <v/>
      </c>
      <c r="E1483" s="617" t="str">
        <f>N1483</f>
        <v/>
      </c>
      <c r="F1483" s="396"/>
      <c r="G1483" s="619" t="str">
        <f ca="1">IF(OR(INDIRECT("'update Helper'!E"&amp;Q1483)="",F1483&lt;&gt;0,F1484&lt;&gt;0),IF(IFERROR((F1483/F1484),"")="","",(F1483/F1484)),INDIRECT("'update Helper'!E"&amp;Q1483)/100)</f>
        <v/>
      </c>
      <c r="H1483" s="621"/>
      <c r="I1483" s="623"/>
      <c r="J1483" s="625"/>
      <c r="K1483" s="201">
        <f>IF(AND(EXACT(C1483,C1481),C1481&lt;&gt;0),K1481+1,0)</f>
        <v>431</v>
      </c>
      <c r="L1483" s="201" t="str">
        <f t="shared" ref="L1483" si="1677">IF(C1483&lt;&gt;"",C1483&amp;"-"&amp;K1483,"")</f>
        <v/>
      </c>
      <c r="M1483" s="201" t="str">
        <f t="array" ref="M1483">IFERROR(IF(INDEX('Disaggregation Records'!$E$155:$E$385,MATCH(RIGHT(L1483,255),RIGHT('Disaggregation Records'!$D$155:$D$385,255),0))="","",INDEX('Disaggregation Records'!$E$155:$E$385,MATCH(RIGHT(L1483,255),RIGHT('Disaggregation Records'!$D$155:$D$385,255),0))),"")</f>
        <v/>
      </c>
      <c r="N1483" s="201" t="str">
        <f t="array" ref="N1483">IFERROR(IF(INDEX('Disaggregation Records'!$F$155:$F$385,MATCH(RIGHT(L1483,255),RIGHT('Disaggregation Records'!$D$155:$D$385,255),0))="","",INDEX('Disaggregation Records'!$F$155:$F$385,MATCH(RIGHT(L1483,255),RIGHT('Disaggregation Records'!$D$155:$D$385,255),0))),"")</f>
        <v/>
      </c>
      <c r="O1483" s="201" t="str">
        <f t="array" ref="O1483">IFERROR(IF(INDEX('Disaggregation Records'!$H$155:$H$385,MATCH(RIGHT(L1483,255),RIGHT('Disaggregation Records'!$D$155:$D$385,255),0))="","",INDEX('Disaggregation Records'!$H$155:$H$385,MATCH(RIGHT(L1483,255),RIGHT('Disaggregation Records'!$D$155:$D$385,255),0))),"")</f>
        <v/>
      </c>
      <c r="P1483" s="201"/>
      <c r="Q1483" s="253">
        <f t="shared" ref="Q1483" si="1678">Q1481+1</f>
        <v>2136</v>
      </c>
    </row>
    <row r="1484" spans="1:17" ht="20.149999999999999" customHeight="1" x14ac:dyDescent="0.35">
      <c r="B1484" s="614"/>
      <c r="C1484" s="616"/>
      <c r="D1484" s="618"/>
      <c r="E1484" s="618"/>
      <c r="F1484" s="307"/>
      <c r="G1484" s="620"/>
      <c r="H1484" s="622"/>
      <c r="I1484" s="624"/>
      <c r="J1484" s="626"/>
      <c r="K1484" s="201"/>
      <c r="L1484" s="201"/>
      <c r="M1484" s="201"/>
      <c r="N1484" s="201"/>
      <c r="O1484" s="201"/>
      <c r="P1484" s="201"/>
      <c r="Q1484" s="253"/>
    </row>
    <row r="1485" spans="1:17" ht="20.149999999999999" customHeight="1" x14ac:dyDescent="0.35">
      <c r="A1485" s="201" t="str">
        <f t="shared" ca="1" si="1649"/>
        <v>a1655000001juMEAAY</v>
      </c>
      <c r="B1485" s="613">
        <v>22</v>
      </c>
      <c r="C1485" s="615" t="str">
        <f>IFERROR(VLOOKUP(B1485,'Coverage Indicators - Section D'!$A$9:$AP$70,42,FALSE),"")</f>
        <v/>
      </c>
      <c r="D1485" s="617" t="str">
        <f>M1485</f>
        <v/>
      </c>
      <c r="E1485" s="617" t="str">
        <f>N1485</f>
        <v/>
      </c>
      <c r="F1485" s="396"/>
      <c r="G1485" s="619" t="str">
        <f ca="1">IF(OR(INDIRECT("'update Helper'!E"&amp;Q1485)="",F1485&lt;&gt;0,F1486&lt;&gt;0),IF(IFERROR((F1485/F1486),"")="","",(F1485/F1486)),INDIRECT("'update Helper'!E"&amp;Q1485)/100)</f>
        <v/>
      </c>
      <c r="H1485" s="621"/>
      <c r="I1485" s="623"/>
      <c r="J1485" s="625"/>
      <c r="K1485" s="201">
        <f>IF(AND(EXACT(C1485,C1483),C1483&lt;&gt;0),K1483+1,0)</f>
        <v>432</v>
      </c>
      <c r="L1485" s="201" t="str">
        <f t="shared" ref="L1485" si="1679">IF(C1485&lt;&gt;"",C1485&amp;"-"&amp;K1485,"")</f>
        <v/>
      </c>
      <c r="M1485" s="201" t="str">
        <f t="array" ref="M1485">IFERROR(IF(INDEX('Disaggregation Records'!$E$155:$E$385,MATCH(RIGHT(L1485,255),RIGHT('Disaggregation Records'!$D$155:$D$385,255),0))="","",INDEX('Disaggregation Records'!$E$155:$E$385,MATCH(RIGHT(L1485,255),RIGHT('Disaggregation Records'!$D$155:$D$385,255),0))),"")</f>
        <v/>
      </c>
      <c r="N1485" s="201" t="str">
        <f t="array" ref="N1485">IFERROR(IF(INDEX('Disaggregation Records'!$F$155:$F$385,MATCH(RIGHT(L1485,255),RIGHT('Disaggregation Records'!$D$155:$D$385,255),0))="","",INDEX('Disaggregation Records'!$F$155:$F$385,MATCH(RIGHT(L1485,255),RIGHT('Disaggregation Records'!$D$155:$D$385,255),0))),"")</f>
        <v/>
      </c>
      <c r="O1485" s="201" t="str">
        <f t="array" ref="O1485">IFERROR(IF(INDEX('Disaggregation Records'!$H$155:$H$385,MATCH(RIGHT(L1485,255),RIGHT('Disaggregation Records'!$D$155:$D$385,255),0))="","",INDEX('Disaggregation Records'!$H$155:$H$385,MATCH(RIGHT(L1485,255),RIGHT('Disaggregation Records'!$D$155:$D$385,255),0))),"")</f>
        <v/>
      </c>
      <c r="P1485" s="253"/>
      <c r="Q1485" s="253">
        <f t="shared" ref="Q1485" si="1680">Q1483+1</f>
        <v>2137</v>
      </c>
    </row>
    <row r="1486" spans="1:17" ht="20.149999999999999" customHeight="1" x14ac:dyDescent="0.35">
      <c r="A1486" s="201"/>
      <c r="B1486" s="614"/>
      <c r="C1486" s="616"/>
      <c r="D1486" s="618"/>
      <c r="E1486" s="618"/>
      <c r="F1486" s="307"/>
      <c r="G1486" s="620"/>
      <c r="H1486" s="622"/>
      <c r="I1486" s="624"/>
      <c r="J1486" s="626"/>
      <c r="K1486" s="253"/>
      <c r="L1486" s="201"/>
      <c r="M1486" s="253"/>
      <c r="N1486" s="201"/>
      <c r="O1486" s="201"/>
      <c r="P1486" s="253"/>
      <c r="Q1486" s="253"/>
    </row>
    <row r="1487" spans="1:17" ht="20.149999999999999" customHeight="1" x14ac:dyDescent="0.35">
      <c r="A1487" s="201" t="str">
        <f t="shared" ca="1" si="1652"/>
        <v>a1655000001juMFAAY</v>
      </c>
      <c r="B1487" s="613">
        <v>22</v>
      </c>
      <c r="C1487" s="615" t="str">
        <f>IFERROR(VLOOKUP(B1487,'Coverage Indicators - Section D'!$A$9:$AP$70,42,FALSE),"")</f>
        <v/>
      </c>
      <c r="D1487" s="617" t="str">
        <f>M1487</f>
        <v/>
      </c>
      <c r="E1487" s="617" t="str">
        <f>N1487</f>
        <v/>
      </c>
      <c r="F1487" s="396"/>
      <c r="G1487" s="619" t="str">
        <f ca="1">IF(OR(INDIRECT("'update Helper'!E"&amp;Q1487)="",F1487&lt;&gt;0,F1488&lt;&gt;0),IF(IFERROR((F1487/F1488),"")="","",(F1487/F1488)),INDIRECT("'update Helper'!E"&amp;Q1487)/100)</f>
        <v/>
      </c>
      <c r="H1487" s="621"/>
      <c r="I1487" s="623"/>
      <c r="J1487" s="625"/>
      <c r="K1487" s="201">
        <f>IF(AND(EXACT(C1487,C1485),C1485&lt;&gt;0),K1485+1,0)</f>
        <v>433</v>
      </c>
      <c r="L1487" s="201" t="str">
        <f t="shared" ref="L1487" si="1681">IF(C1487&lt;&gt;"",C1487&amp;"-"&amp;K1487,"")</f>
        <v/>
      </c>
      <c r="M1487" s="201" t="str">
        <f t="array" ref="M1487">IFERROR(IF(INDEX('Disaggregation Records'!$E$155:$E$385,MATCH(RIGHT(L1487,255),RIGHT('Disaggregation Records'!$D$155:$D$385,255),0))="","",INDEX('Disaggregation Records'!$E$155:$E$385,MATCH(RIGHT(L1487,255),RIGHT('Disaggregation Records'!$D$155:$D$385,255),0))),"")</f>
        <v/>
      </c>
      <c r="N1487" s="201" t="str">
        <f t="array" ref="N1487">IFERROR(IF(INDEX('Disaggregation Records'!$F$155:$F$385,MATCH(RIGHT(L1487,255),RIGHT('Disaggregation Records'!$D$155:$D$385,255),0))="","",INDEX('Disaggregation Records'!$F$155:$F$385,MATCH(RIGHT(L1487,255),RIGHT('Disaggregation Records'!$D$155:$D$385,255),0))),"")</f>
        <v/>
      </c>
      <c r="O1487" s="201" t="str">
        <f t="array" ref="O1487">IFERROR(IF(INDEX('Disaggregation Records'!$H$155:$H$385,MATCH(RIGHT(L1487,255),RIGHT('Disaggregation Records'!$D$155:$D$385,255),0))="","",INDEX('Disaggregation Records'!$H$155:$H$385,MATCH(RIGHT(L1487,255),RIGHT('Disaggregation Records'!$D$155:$D$385,255),0))),"")</f>
        <v/>
      </c>
      <c r="P1487" s="253"/>
      <c r="Q1487" s="253">
        <f t="shared" ref="Q1487" si="1682">Q1485+1</f>
        <v>2138</v>
      </c>
    </row>
    <row r="1488" spans="1:17" ht="20.149999999999999" customHeight="1" x14ac:dyDescent="0.35">
      <c r="B1488" s="614"/>
      <c r="C1488" s="616"/>
      <c r="D1488" s="618"/>
      <c r="E1488" s="618"/>
      <c r="F1488" s="307"/>
      <c r="G1488" s="620"/>
      <c r="H1488" s="622"/>
      <c r="I1488" s="624"/>
      <c r="J1488" s="626"/>
      <c r="K1488" s="253"/>
      <c r="L1488" s="201"/>
      <c r="M1488" s="253"/>
      <c r="N1488" s="201"/>
      <c r="O1488" s="201"/>
      <c r="P1488" s="253"/>
      <c r="Q1488" s="253"/>
    </row>
    <row r="1489" spans="1:17" ht="20.149999999999999" customHeight="1" x14ac:dyDescent="0.35">
      <c r="A1489" s="201" t="str">
        <f t="shared" ca="1" si="1649"/>
        <v>a1655000001juMGAAY</v>
      </c>
      <c r="B1489" s="613">
        <v>22</v>
      </c>
      <c r="C1489" s="615" t="str">
        <f>IFERROR(VLOOKUP(B1489,'Coverage Indicators - Section D'!$A$9:$AP$70,42,FALSE),"")</f>
        <v/>
      </c>
      <c r="D1489" s="617" t="str">
        <f>M1489</f>
        <v/>
      </c>
      <c r="E1489" s="617" t="str">
        <f>N1489</f>
        <v/>
      </c>
      <c r="F1489" s="396"/>
      <c r="G1489" s="619" t="str">
        <f ca="1">IF(OR(INDIRECT("'update Helper'!E"&amp;Q1489)="",F1489&lt;&gt;0,F1490&lt;&gt;0),IF(IFERROR((F1489/F1490),"")="","",(F1489/F1490)),INDIRECT("'update Helper'!E"&amp;Q1489)/100)</f>
        <v/>
      </c>
      <c r="H1489" s="621"/>
      <c r="I1489" s="623"/>
      <c r="J1489" s="625"/>
      <c r="K1489" s="201">
        <f>IF(AND(EXACT(C1489,C1487),C1487&lt;&gt;0),K1487+1,0)</f>
        <v>434</v>
      </c>
      <c r="L1489" s="201" t="str">
        <f t="shared" ref="L1489" si="1683">IF(C1489&lt;&gt;"",C1489&amp;"-"&amp;K1489,"")</f>
        <v/>
      </c>
      <c r="M1489" s="201" t="str">
        <f t="array" ref="M1489">IFERROR(IF(INDEX('Disaggregation Records'!$E$155:$E$385,MATCH(RIGHT(L1489,255),RIGHT('Disaggregation Records'!$D$155:$D$385,255),0))="","",INDEX('Disaggregation Records'!$E$155:$E$385,MATCH(RIGHT(L1489,255),RIGHT('Disaggregation Records'!$D$155:$D$385,255),0))),"")</f>
        <v/>
      </c>
      <c r="N1489" s="201" t="str">
        <f t="array" ref="N1489">IFERROR(IF(INDEX('Disaggregation Records'!$F$155:$F$385,MATCH(RIGHT(L1489,255),RIGHT('Disaggregation Records'!$D$155:$D$385,255),0))="","",INDEX('Disaggregation Records'!$F$155:$F$385,MATCH(RIGHT(L1489,255),RIGHT('Disaggregation Records'!$D$155:$D$385,255),0))),"")</f>
        <v/>
      </c>
      <c r="O1489" s="201" t="str">
        <f t="array" ref="O1489">IFERROR(IF(INDEX('Disaggregation Records'!$H$155:$H$385,MATCH(RIGHT(L1489,255),RIGHT('Disaggregation Records'!$D$155:$D$385,255),0))="","",INDEX('Disaggregation Records'!$H$155:$H$385,MATCH(RIGHT(L1489,255),RIGHT('Disaggregation Records'!$D$155:$D$385,255),0))),"")</f>
        <v/>
      </c>
      <c r="P1489" s="253"/>
      <c r="Q1489" s="253">
        <f t="shared" ref="Q1489" si="1684">Q1487+1</f>
        <v>2139</v>
      </c>
    </row>
    <row r="1490" spans="1:17" ht="20.149999999999999" customHeight="1" x14ac:dyDescent="0.35">
      <c r="A1490" s="201"/>
      <c r="B1490" s="614"/>
      <c r="C1490" s="616"/>
      <c r="D1490" s="618"/>
      <c r="E1490" s="618"/>
      <c r="F1490" s="307"/>
      <c r="G1490" s="620"/>
      <c r="H1490" s="622"/>
      <c r="I1490" s="624"/>
      <c r="J1490" s="626"/>
      <c r="K1490" s="253"/>
      <c r="L1490" s="201"/>
      <c r="M1490" s="253"/>
      <c r="N1490" s="201"/>
      <c r="O1490" s="201"/>
      <c r="P1490" s="253"/>
      <c r="Q1490" s="253"/>
    </row>
    <row r="1491" spans="1:17" ht="20.149999999999999" customHeight="1" x14ac:dyDescent="0.35">
      <c r="A1491" s="201" t="str">
        <f t="shared" ca="1" si="1652"/>
        <v>a1655000001juMHAAY</v>
      </c>
      <c r="B1491" s="613">
        <v>22</v>
      </c>
      <c r="C1491" s="615" t="str">
        <f>IFERROR(VLOOKUP(B1491,'Coverage Indicators - Section D'!$A$9:$AP$70,42,FALSE),"")</f>
        <v/>
      </c>
      <c r="D1491" s="617" t="str">
        <f>M1491</f>
        <v/>
      </c>
      <c r="E1491" s="617" t="str">
        <f>N1491</f>
        <v/>
      </c>
      <c r="F1491" s="396"/>
      <c r="G1491" s="619" t="str">
        <f ca="1">IF(OR(INDIRECT("'update Helper'!E"&amp;Q1491)="",F1491&lt;&gt;0,F1492&lt;&gt;0),IF(IFERROR((F1491/F1492),"")="","",(F1491/F1492)),INDIRECT("'update Helper'!E"&amp;Q1491)/100)</f>
        <v/>
      </c>
      <c r="H1491" s="621"/>
      <c r="I1491" s="623"/>
      <c r="J1491" s="625"/>
      <c r="K1491" s="201">
        <f>IF(AND(EXACT(C1491,C1489),C1489&lt;&gt;0),K1489+1,0)</f>
        <v>435</v>
      </c>
      <c r="L1491" s="201" t="str">
        <f t="shared" ref="L1491" si="1685">IF(C1491&lt;&gt;"",C1491&amp;"-"&amp;K1491,"")</f>
        <v/>
      </c>
      <c r="M1491" s="201" t="str">
        <f t="array" ref="M1491">IFERROR(IF(INDEX('Disaggregation Records'!$E$155:$E$385,MATCH(RIGHT(L1491,255),RIGHT('Disaggregation Records'!$D$155:$D$385,255),0))="","",INDEX('Disaggregation Records'!$E$155:$E$385,MATCH(RIGHT(L1491,255),RIGHT('Disaggregation Records'!$D$155:$D$385,255),0))),"")</f>
        <v/>
      </c>
      <c r="N1491" s="201" t="str">
        <f t="array" ref="N1491">IFERROR(IF(INDEX('Disaggregation Records'!$F$155:$F$385,MATCH(RIGHT(L1491,255),RIGHT('Disaggregation Records'!$D$155:$D$385,255),0))="","",INDEX('Disaggregation Records'!$F$155:$F$385,MATCH(RIGHT(L1491,255),RIGHT('Disaggregation Records'!$D$155:$D$385,255),0))),"")</f>
        <v/>
      </c>
      <c r="O1491" s="201" t="str">
        <f t="array" ref="O1491">IFERROR(IF(INDEX('Disaggregation Records'!$H$155:$H$385,MATCH(RIGHT(L1491,255),RIGHT('Disaggregation Records'!$D$155:$D$385,255),0))="","",INDEX('Disaggregation Records'!$H$155:$H$385,MATCH(RIGHT(L1491,255),RIGHT('Disaggregation Records'!$D$155:$D$385,255),0))),"")</f>
        <v/>
      </c>
      <c r="P1491" s="201"/>
      <c r="Q1491" s="253">
        <f t="shared" ref="Q1491" si="1686">Q1489+1</f>
        <v>2140</v>
      </c>
    </row>
    <row r="1492" spans="1:17" ht="20.149999999999999" customHeight="1" x14ac:dyDescent="0.35">
      <c r="B1492" s="614"/>
      <c r="C1492" s="616"/>
      <c r="D1492" s="618"/>
      <c r="E1492" s="618"/>
      <c r="F1492" s="307"/>
      <c r="G1492" s="620"/>
      <c r="H1492" s="622"/>
      <c r="I1492" s="624"/>
      <c r="J1492" s="626"/>
      <c r="K1492" s="201"/>
      <c r="L1492" s="201"/>
      <c r="M1492" s="201"/>
      <c r="N1492" s="201"/>
      <c r="O1492" s="201"/>
      <c r="P1492" s="201"/>
      <c r="Q1492" s="253"/>
    </row>
    <row r="1493" spans="1:17" ht="20.149999999999999" customHeight="1" x14ac:dyDescent="0.35">
      <c r="A1493" s="201" t="str">
        <f t="shared" ca="1" si="1649"/>
        <v>a1655000001juMIAAY</v>
      </c>
      <c r="B1493" s="613">
        <v>22</v>
      </c>
      <c r="C1493" s="615" t="str">
        <f>IFERROR(VLOOKUP(B1493,'Coverage Indicators - Section D'!$A$9:$AP$70,42,FALSE),"")</f>
        <v/>
      </c>
      <c r="D1493" s="617" t="str">
        <f>M1493</f>
        <v/>
      </c>
      <c r="E1493" s="617" t="str">
        <f>N1493</f>
        <v/>
      </c>
      <c r="F1493" s="396"/>
      <c r="G1493" s="619" t="str">
        <f ca="1">IF(OR(INDIRECT("'update Helper'!E"&amp;Q1493)="",F1493&lt;&gt;0,F1494&lt;&gt;0),IF(IFERROR((F1493/F1494),"")="","",(F1493/F1494)),INDIRECT("'update Helper'!E"&amp;Q1493)/100)</f>
        <v/>
      </c>
      <c r="H1493" s="621"/>
      <c r="I1493" s="623"/>
      <c r="J1493" s="625"/>
      <c r="K1493" s="201">
        <f>IF(AND(EXACT(C1493,C1491),C1491&lt;&gt;0),K1491+1,0)</f>
        <v>436</v>
      </c>
      <c r="L1493" s="201" t="str">
        <f t="shared" ref="L1493" si="1687">IF(C1493&lt;&gt;"",C1493&amp;"-"&amp;K1493,"")</f>
        <v/>
      </c>
      <c r="M1493" s="201" t="str">
        <f t="array" ref="M1493">IFERROR(IF(INDEX('Disaggregation Records'!$E$155:$E$385,MATCH(RIGHT(L1493,255),RIGHT('Disaggregation Records'!$D$155:$D$385,255),0))="","",INDEX('Disaggregation Records'!$E$155:$E$385,MATCH(RIGHT(L1493,255),RIGHT('Disaggregation Records'!$D$155:$D$385,255),0))),"")</f>
        <v/>
      </c>
      <c r="N1493" s="201" t="str">
        <f t="array" ref="N1493">IFERROR(IF(INDEX('Disaggregation Records'!$F$155:$F$385,MATCH(RIGHT(L1493,255),RIGHT('Disaggregation Records'!$D$155:$D$385,255),0))="","",INDEX('Disaggregation Records'!$F$155:$F$385,MATCH(RIGHT(L1493,255),RIGHT('Disaggregation Records'!$D$155:$D$385,255),0))),"")</f>
        <v/>
      </c>
      <c r="O1493" s="201" t="str">
        <f t="array" ref="O1493">IFERROR(IF(INDEX('Disaggregation Records'!$H$155:$H$385,MATCH(RIGHT(L1493,255),RIGHT('Disaggregation Records'!$D$155:$D$385,255),0))="","",INDEX('Disaggregation Records'!$H$155:$H$385,MATCH(RIGHT(L1493,255),RIGHT('Disaggregation Records'!$D$155:$D$385,255),0))),"")</f>
        <v/>
      </c>
      <c r="P1493" s="201"/>
      <c r="Q1493" s="253">
        <f t="shared" ref="Q1493" si="1688">Q1491+1</f>
        <v>2141</v>
      </c>
    </row>
    <row r="1494" spans="1:17" ht="20.149999999999999" customHeight="1" x14ac:dyDescent="0.35">
      <c r="A1494" s="201"/>
      <c r="B1494" s="614"/>
      <c r="C1494" s="616"/>
      <c r="D1494" s="618"/>
      <c r="E1494" s="618"/>
      <c r="F1494" s="307"/>
      <c r="G1494" s="620"/>
      <c r="H1494" s="622"/>
      <c r="I1494" s="624"/>
      <c r="J1494" s="626"/>
      <c r="K1494" s="201"/>
      <c r="L1494" s="201"/>
      <c r="M1494" s="201"/>
      <c r="N1494" s="201"/>
      <c r="O1494" s="201"/>
      <c r="P1494" s="201"/>
      <c r="Q1494" s="253"/>
    </row>
    <row r="1495" spans="1:17" ht="20.149999999999999" customHeight="1" x14ac:dyDescent="0.35">
      <c r="A1495" s="201" t="str">
        <f t="shared" ca="1" si="1652"/>
        <v>a1655000001juMJAAY</v>
      </c>
      <c r="B1495" s="613">
        <v>22</v>
      </c>
      <c r="C1495" s="615" t="str">
        <f>IFERROR(VLOOKUP(B1495,'Coverage Indicators - Section D'!$A$9:$AP$70,42,FALSE),"")</f>
        <v/>
      </c>
      <c r="D1495" s="617" t="str">
        <f>M1495</f>
        <v/>
      </c>
      <c r="E1495" s="617" t="str">
        <f>N1495</f>
        <v/>
      </c>
      <c r="F1495" s="396"/>
      <c r="G1495" s="619" t="str">
        <f ca="1">IF(OR(INDIRECT("'update Helper'!E"&amp;Q1495)="",F1495&lt;&gt;0,F1496&lt;&gt;0),IF(IFERROR((F1495/F1496),"")="","",(F1495/F1496)),INDIRECT("'update Helper'!E"&amp;Q1495)/100)</f>
        <v/>
      </c>
      <c r="H1495" s="621"/>
      <c r="I1495" s="623"/>
      <c r="J1495" s="625"/>
      <c r="K1495" s="201">
        <f>IF(AND(EXACT(C1495,C1493),C1493&lt;&gt;0),K1493+1,0)</f>
        <v>437</v>
      </c>
      <c r="L1495" s="201" t="str">
        <f t="shared" ref="L1495" si="1689">IF(C1495&lt;&gt;"",C1495&amp;"-"&amp;K1495,"")</f>
        <v/>
      </c>
      <c r="M1495" s="201" t="str">
        <f t="array" ref="M1495">IFERROR(IF(INDEX('Disaggregation Records'!$E$155:$E$385,MATCH(RIGHT(L1495,255),RIGHT('Disaggregation Records'!$D$155:$D$385,255),0))="","",INDEX('Disaggregation Records'!$E$155:$E$385,MATCH(RIGHT(L1495,255),RIGHT('Disaggregation Records'!$D$155:$D$385,255),0))),"")</f>
        <v/>
      </c>
      <c r="N1495" s="201" t="str">
        <f t="array" ref="N1495">IFERROR(IF(INDEX('Disaggregation Records'!$F$155:$F$385,MATCH(RIGHT(L1495,255),RIGHT('Disaggregation Records'!$D$155:$D$385,255),0))="","",INDEX('Disaggregation Records'!$F$155:$F$385,MATCH(RIGHT(L1495,255),RIGHT('Disaggregation Records'!$D$155:$D$385,255),0))),"")</f>
        <v/>
      </c>
      <c r="O1495" s="201" t="str">
        <f t="array" ref="O1495">IFERROR(IF(INDEX('Disaggregation Records'!$H$155:$H$385,MATCH(RIGHT(L1495,255),RIGHT('Disaggregation Records'!$D$155:$D$385,255),0))="","",INDEX('Disaggregation Records'!$H$155:$H$385,MATCH(RIGHT(L1495,255),RIGHT('Disaggregation Records'!$D$155:$D$385,255),0))),"")</f>
        <v/>
      </c>
      <c r="P1495" s="253"/>
      <c r="Q1495" s="253">
        <f t="shared" ref="Q1495" si="1690">Q1493+1</f>
        <v>2142</v>
      </c>
    </row>
    <row r="1496" spans="1:17" ht="20.149999999999999" customHeight="1" x14ac:dyDescent="0.35">
      <c r="B1496" s="614"/>
      <c r="C1496" s="616"/>
      <c r="D1496" s="618"/>
      <c r="E1496" s="618"/>
      <c r="F1496" s="307"/>
      <c r="G1496" s="620"/>
      <c r="H1496" s="622"/>
      <c r="I1496" s="624"/>
      <c r="J1496" s="626"/>
      <c r="K1496" s="253"/>
      <c r="L1496" s="201"/>
      <c r="M1496" s="253"/>
      <c r="N1496" s="201"/>
      <c r="O1496" s="201"/>
      <c r="P1496" s="253"/>
      <c r="Q1496" s="253"/>
    </row>
    <row r="1497" spans="1:17" ht="20.149999999999999" customHeight="1" x14ac:dyDescent="0.35">
      <c r="A1497" s="201" t="str">
        <f t="shared" ca="1" si="1649"/>
        <v>a1655000001juMKAAY</v>
      </c>
      <c r="B1497" s="613">
        <v>22</v>
      </c>
      <c r="C1497" s="615" t="str">
        <f>IFERROR(VLOOKUP(B1497,'Coverage Indicators - Section D'!$A$9:$AP$70,42,FALSE),"")</f>
        <v/>
      </c>
      <c r="D1497" s="617" t="str">
        <f>M1497</f>
        <v/>
      </c>
      <c r="E1497" s="617" t="str">
        <f>N1497</f>
        <v/>
      </c>
      <c r="F1497" s="396"/>
      <c r="G1497" s="619" t="str">
        <f ca="1">IF(OR(INDIRECT("'update Helper'!E"&amp;Q1497)="",F1497&lt;&gt;0,F1498&lt;&gt;0),IF(IFERROR((F1497/F1498),"")="","",(F1497/F1498)),INDIRECT("'update Helper'!E"&amp;Q1497)/100)</f>
        <v/>
      </c>
      <c r="H1497" s="621"/>
      <c r="I1497" s="623"/>
      <c r="J1497" s="625"/>
      <c r="K1497" s="201">
        <f>IF(AND(EXACT(C1497,C1495),C1495&lt;&gt;0),K1495+1,0)</f>
        <v>438</v>
      </c>
      <c r="L1497" s="201" t="str">
        <f t="shared" ref="L1497" si="1691">IF(C1497&lt;&gt;"",C1497&amp;"-"&amp;K1497,"")</f>
        <v/>
      </c>
      <c r="M1497" s="201" t="str">
        <f t="array" ref="M1497">IFERROR(IF(INDEX('Disaggregation Records'!$E$155:$E$385,MATCH(RIGHT(L1497,255),RIGHT('Disaggregation Records'!$D$155:$D$385,255),0))="","",INDEX('Disaggregation Records'!$E$155:$E$385,MATCH(RIGHT(L1497,255),RIGHT('Disaggregation Records'!$D$155:$D$385,255),0))),"")</f>
        <v/>
      </c>
      <c r="N1497" s="201" t="str">
        <f t="array" ref="N1497">IFERROR(IF(INDEX('Disaggregation Records'!$F$155:$F$385,MATCH(RIGHT(L1497,255),RIGHT('Disaggregation Records'!$D$155:$D$385,255),0))="","",INDEX('Disaggregation Records'!$F$155:$F$385,MATCH(RIGHT(L1497,255),RIGHT('Disaggregation Records'!$D$155:$D$385,255),0))),"")</f>
        <v/>
      </c>
      <c r="O1497" s="201" t="str">
        <f t="array" ref="O1497">IFERROR(IF(INDEX('Disaggregation Records'!$H$155:$H$385,MATCH(RIGHT(L1497,255),RIGHT('Disaggregation Records'!$D$155:$D$385,255),0))="","",INDEX('Disaggregation Records'!$H$155:$H$385,MATCH(RIGHT(L1497,255),RIGHT('Disaggregation Records'!$D$155:$D$385,255),0))),"")</f>
        <v/>
      </c>
      <c r="P1497" s="253"/>
      <c r="Q1497" s="253">
        <f t="shared" ref="Q1497" si="1692">Q1495+1</f>
        <v>2143</v>
      </c>
    </row>
    <row r="1498" spans="1:17" ht="20.149999999999999" customHeight="1" x14ac:dyDescent="0.35">
      <c r="A1498" s="201"/>
      <c r="B1498" s="614"/>
      <c r="C1498" s="616"/>
      <c r="D1498" s="618"/>
      <c r="E1498" s="618"/>
      <c r="F1498" s="307"/>
      <c r="G1498" s="620"/>
      <c r="H1498" s="622"/>
      <c r="I1498" s="624"/>
      <c r="J1498" s="626"/>
      <c r="K1498" s="253"/>
      <c r="L1498" s="201"/>
      <c r="M1498" s="253"/>
      <c r="N1498" s="201"/>
      <c r="O1498" s="201"/>
      <c r="P1498" s="253"/>
      <c r="Q1498" s="253"/>
    </row>
    <row r="1499" spans="1:17" ht="20.149999999999999" customHeight="1" x14ac:dyDescent="0.35">
      <c r="A1499" s="201" t="str">
        <f t="shared" ca="1" si="1652"/>
        <v>a1655000001juMLAAY</v>
      </c>
      <c r="B1499" s="613">
        <v>22</v>
      </c>
      <c r="C1499" s="615" t="str">
        <f>IFERROR(VLOOKUP(B1499,'Coverage Indicators - Section D'!$A$9:$AP$70,42,FALSE),"")</f>
        <v/>
      </c>
      <c r="D1499" s="617" t="str">
        <f>M1499</f>
        <v/>
      </c>
      <c r="E1499" s="617" t="str">
        <f>N1499</f>
        <v/>
      </c>
      <c r="F1499" s="396"/>
      <c r="G1499" s="619" t="str">
        <f ca="1">IF(OR(INDIRECT("'update Helper'!E"&amp;Q1499)="",F1499&lt;&gt;0,F1500&lt;&gt;0),IF(IFERROR((F1499/F1500),"")="","",(F1499/F1500)),INDIRECT("'update Helper'!E"&amp;Q1499)/100)</f>
        <v/>
      </c>
      <c r="H1499" s="621"/>
      <c r="I1499" s="623"/>
      <c r="J1499" s="625"/>
      <c r="K1499" s="201">
        <f>IF(AND(EXACT(C1499,C1497),C1497&lt;&gt;0),K1497+1,0)</f>
        <v>439</v>
      </c>
      <c r="L1499" s="201" t="str">
        <f t="shared" ref="L1499" si="1693">IF(C1499&lt;&gt;"",C1499&amp;"-"&amp;K1499,"")</f>
        <v/>
      </c>
      <c r="M1499" s="201" t="str">
        <f t="array" ref="M1499">IFERROR(IF(INDEX('Disaggregation Records'!$E$155:$E$385,MATCH(RIGHT(L1499,255),RIGHT('Disaggregation Records'!$D$155:$D$385,255),0))="","",INDEX('Disaggregation Records'!$E$155:$E$385,MATCH(RIGHT(L1499,255),RIGHT('Disaggregation Records'!$D$155:$D$385,255),0))),"")</f>
        <v/>
      </c>
      <c r="N1499" s="201" t="str">
        <f t="array" ref="N1499">IFERROR(IF(INDEX('Disaggregation Records'!$F$155:$F$385,MATCH(RIGHT(L1499,255),RIGHT('Disaggregation Records'!$D$155:$D$385,255),0))="","",INDEX('Disaggregation Records'!$F$155:$F$385,MATCH(RIGHT(L1499,255),RIGHT('Disaggregation Records'!$D$155:$D$385,255),0))),"")</f>
        <v/>
      </c>
      <c r="O1499" s="201" t="str">
        <f t="array" ref="O1499">IFERROR(IF(INDEX('Disaggregation Records'!$H$155:$H$385,MATCH(RIGHT(L1499,255),RIGHT('Disaggregation Records'!$D$155:$D$385,255),0))="","",INDEX('Disaggregation Records'!$H$155:$H$385,MATCH(RIGHT(L1499,255),RIGHT('Disaggregation Records'!$D$155:$D$385,255),0))),"")</f>
        <v/>
      </c>
      <c r="P1499" s="253"/>
      <c r="Q1499" s="253">
        <f t="shared" ref="Q1499" si="1694">Q1497+1</f>
        <v>2144</v>
      </c>
    </row>
    <row r="1500" spans="1:17" ht="20.149999999999999" customHeight="1" x14ac:dyDescent="0.35">
      <c r="B1500" s="614"/>
      <c r="C1500" s="616"/>
      <c r="D1500" s="618"/>
      <c r="E1500" s="618"/>
      <c r="F1500" s="307"/>
      <c r="G1500" s="620"/>
      <c r="H1500" s="622"/>
      <c r="I1500" s="624"/>
      <c r="J1500" s="626"/>
      <c r="K1500" s="253"/>
      <c r="L1500" s="201"/>
      <c r="M1500" s="253"/>
      <c r="N1500" s="201"/>
      <c r="O1500" s="201"/>
      <c r="P1500" s="253"/>
      <c r="Q1500" s="253"/>
    </row>
    <row r="1501" spans="1:17" ht="20.149999999999999" customHeight="1" x14ac:dyDescent="0.35">
      <c r="A1501" s="201" t="str">
        <f t="shared" ca="1" si="1649"/>
        <v>a1655000001juMMAAY</v>
      </c>
      <c r="B1501" s="613">
        <v>23</v>
      </c>
      <c r="C1501" s="615" t="str">
        <f>IFERROR(VLOOKUP(B1501,'Coverage Indicators - Section D'!$A$9:$AP$70,42,FALSE),"")</f>
        <v/>
      </c>
      <c r="D1501" s="617" t="str">
        <f>M1501</f>
        <v/>
      </c>
      <c r="E1501" s="617" t="str">
        <f>N1501</f>
        <v/>
      </c>
      <c r="F1501" s="396"/>
      <c r="G1501" s="619" t="str">
        <f ca="1">IF(OR(INDIRECT("'update Helper'!E"&amp;Q1501)="",F1501&lt;&gt;0,F1502&lt;&gt;0),IF(IFERROR((F1501/F1502),"")="","",(F1501/F1502)),INDIRECT("'update Helper'!E"&amp;Q1501)/100)</f>
        <v/>
      </c>
      <c r="H1501" s="621"/>
      <c r="I1501" s="623"/>
      <c r="J1501" s="625"/>
      <c r="K1501" s="201">
        <f>IF(AND(EXACT(C1501,C1499),C1499&lt;&gt;0),K1499+1,0)</f>
        <v>440</v>
      </c>
      <c r="L1501" s="201" t="str">
        <f t="shared" ref="L1501" si="1695">IF(C1501&lt;&gt;"",C1501&amp;"-"&amp;K1501,"")</f>
        <v/>
      </c>
      <c r="M1501" s="201" t="str">
        <f t="array" ref="M1501">IFERROR(IF(INDEX('Disaggregation Records'!$E$155:$E$385,MATCH(RIGHT(L1501,255),RIGHT('Disaggregation Records'!$D$155:$D$385,255),0))="","",INDEX('Disaggregation Records'!$E$155:$E$385,MATCH(RIGHT(L1501,255),RIGHT('Disaggregation Records'!$D$155:$D$385,255),0))),"")</f>
        <v/>
      </c>
      <c r="N1501" s="201" t="str">
        <f t="array" ref="N1501">IFERROR(IF(INDEX('Disaggregation Records'!$F$155:$F$385,MATCH(RIGHT(L1501,255),RIGHT('Disaggregation Records'!$D$155:$D$385,255),0))="","",INDEX('Disaggregation Records'!$F$155:$F$385,MATCH(RIGHT(L1501,255),RIGHT('Disaggregation Records'!$D$155:$D$385,255),0))),"")</f>
        <v/>
      </c>
      <c r="O1501" s="201" t="str">
        <f t="array" ref="O1501">IFERROR(IF(INDEX('Disaggregation Records'!$H$155:$H$385,MATCH(RIGHT(L1501,255),RIGHT('Disaggregation Records'!$D$155:$D$385,255),0))="","",INDEX('Disaggregation Records'!$H$155:$H$385,MATCH(RIGHT(L1501,255),RIGHT('Disaggregation Records'!$D$155:$D$385,255),0))),"")</f>
        <v/>
      </c>
      <c r="P1501" s="201"/>
      <c r="Q1501" s="253">
        <f t="shared" ref="Q1501" si="1696">Q1499+1</f>
        <v>2145</v>
      </c>
    </row>
    <row r="1502" spans="1:17" ht="20.149999999999999" customHeight="1" x14ac:dyDescent="0.35">
      <c r="A1502" s="201"/>
      <c r="B1502" s="614"/>
      <c r="C1502" s="616"/>
      <c r="D1502" s="618"/>
      <c r="E1502" s="618"/>
      <c r="F1502" s="307"/>
      <c r="G1502" s="620"/>
      <c r="H1502" s="622"/>
      <c r="I1502" s="624"/>
      <c r="J1502" s="626"/>
      <c r="K1502" s="201"/>
      <c r="L1502" s="201"/>
      <c r="M1502" s="201"/>
      <c r="N1502" s="201"/>
      <c r="O1502" s="201"/>
      <c r="P1502" s="201"/>
      <c r="Q1502" s="253"/>
    </row>
    <row r="1503" spans="1:17" ht="20.149999999999999" customHeight="1" x14ac:dyDescent="0.35">
      <c r="A1503" s="201" t="str">
        <f t="shared" ca="1" si="1652"/>
        <v>a1655000001juMNAAY</v>
      </c>
      <c r="B1503" s="613">
        <v>23</v>
      </c>
      <c r="C1503" s="615" t="str">
        <f>IFERROR(VLOOKUP(B1503,'Coverage Indicators - Section D'!$A$9:$AP$70,42,FALSE),"")</f>
        <v/>
      </c>
      <c r="D1503" s="617" t="str">
        <f>M1503</f>
        <v/>
      </c>
      <c r="E1503" s="617" t="str">
        <f>N1503</f>
        <v/>
      </c>
      <c r="F1503" s="396"/>
      <c r="G1503" s="619" t="str">
        <f ca="1">IF(OR(INDIRECT("'update Helper'!E"&amp;Q1503)="",F1503&lt;&gt;0,F1504&lt;&gt;0),IF(IFERROR((F1503/F1504),"")="","",(F1503/F1504)),INDIRECT("'update Helper'!E"&amp;Q1503)/100)</f>
        <v/>
      </c>
      <c r="H1503" s="621"/>
      <c r="I1503" s="623"/>
      <c r="J1503" s="625"/>
      <c r="K1503" s="201">
        <f>IF(AND(EXACT(C1503,C1501),C1501&lt;&gt;0),K1501+1,0)</f>
        <v>441</v>
      </c>
      <c r="L1503" s="201" t="str">
        <f t="shared" ref="L1503" si="1697">IF(C1503&lt;&gt;"",C1503&amp;"-"&amp;K1503,"")</f>
        <v/>
      </c>
      <c r="M1503" s="201" t="str">
        <f t="array" ref="M1503">IFERROR(IF(INDEX('Disaggregation Records'!$E$155:$E$385,MATCH(RIGHT(L1503,255),RIGHT('Disaggregation Records'!$D$155:$D$385,255),0))="","",INDEX('Disaggregation Records'!$E$155:$E$385,MATCH(RIGHT(L1503,255),RIGHT('Disaggregation Records'!$D$155:$D$385,255),0))),"")</f>
        <v/>
      </c>
      <c r="N1503" s="201" t="str">
        <f t="array" ref="N1503">IFERROR(IF(INDEX('Disaggregation Records'!$F$155:$F$385,MATCH(RIGHT(L1503,255),RIGHT('Disaggregation Records'!$D$155:$D$385,255),0))="","",INDEX('Disaggregation Records'!$F$155:$F$385,MATCH(RIGHT(L1503,255),RIGHT('Disaggregation Records'!$D$155:$D$385,255),0))),"")</f>
        <v/>
      </c>
      <c r="O1503" s="201" t="str">
        <f t="array" ref="O1503">IFERROR(IF(INDEX('Disaggregation Records'!$H$155:$H$385,MATCH(RIGHT(L1503,255),RIGHT('Disaggregation Records'!$D$155:$D$385,255),0))="","",INDEX('Disaggregation Records'!$H$155:$H$385,MATCH(RIGHT(L1503,255),RIGHT('Disaggregation Records'!$D$155:$D$385,255),0))),"")</f>
        <v/>
      </c>
      <c r="P1503" s="201"/>
      <c r="Q1503" s="253">
        <f t="shared" ref="Q1503" si="1698">Q1501+1</f>
        <v>2146</v>
      </c>
    </row>
    <row r="1504" spans="1:17" ht="20.149999999999999" customHeight="1" x14ac:dyDescent="0.35">
      <c r="B1504" s="614"/>
      <c r="C1504" s="616"/>
      <c r="D1504" s="618"/>
      <c r="E1504" s="618"/>
      <c r="F1504" s="307"/>
      <c r="G1504" s="620"/>
      <c r="H1504" s="622"/>
      <c r="I1504" s="624"/>
      <c r="J1504" s="626"/>
      <c r="K1504" s="201"/>
      <c r="L1504" s="201"/>
      <c r="M1504" s="201"/>
      <c r="N1504" s="201"/>
      <c r="O1504" s="201"/>
      <c r="P1504" s="201"/>
      <c r="Q1504" s="253"/>
    </row>
    <row r="1505" spans="1:17" ht="20.149999999999999" customHeight="1" x14ac:dyDescent="0.35">
      <c r="A1505" s="201" t="str">
        <f t="shared" ca="1" si="1649"/>
        <v>a1655000001juMOAAY</v>
      </c>
      <c r="B1505" s="613">
        <v>23</v>
      </c>
      <c r="C1505" s="615" t="str">
        <f>IFERROR(VLOOKUP(B1505,'Coverage Indicators - Section D'!$A$9:$AP$70,42,FALSE),"")</f>
        <v/>
      </c>
      <c r="D1505" s="617" t="str">
        <f>M1505</f>
        <v/>
      </c>
      <c r="E1505" s="617" t="str">
        <f>N1505</f>
        <v/>
      </c>
      <c r="F1505" s="396"/>
      <c r="G1505" s="619" t="str">
        <f ca="1">IF(OR(INDIRECT("'update Helper'!E"&amp;Q1505)="",F1505&lt;&gt;0,F1506&lt;&gt;0),IF(IFERROR((F1505/F1506),"")="","",(F1505/F1506)),INDIRECT("'update Helper'!E"&amp;Q1505)/100)</f>
        <v/>
      </c>
      <c r="H1505" s="621"/>
      <c r="I1505" s="623"/>
      <c r="J1505" s="625"/>
      <c r="K1505" s="201">
        <f>IF(AND(EXACT(C1505,C1503),C1503&lt;&gt;0),K1503+1,0)</f>
        <v>442</v>
      </c>
      <c r="L1505" s="201" t="str">
        <f t="shared" ref="L1505" si="1699">IF(C1505&lt;&gt;"",C1505&amp;"-"&amp;K1505,"")</f>
        <v/>
      </c>
      <c r="M1505" s="201" t="str">
        <f t="array" ref="M1505">IFERROR(IF(INDEX('Disaggregation Records'!$E$155:$E$385,MATCH(RIGHT(L1505,255),RIGHT('Disaggregation Records'!$D$155:$D$385,255),0))="","",INDEX('Disaggregation Records'!$E$155:$E$385,MATCH(RIGHT(L1505,255),RIGHT('Disaggregation Records'!$D$155:$D$385,255),0))),"")</f>
        <v/>
      </c>
      <c r="N1505" s="201" t="str">
        <f t="array" ref="N1505">IFERROR(IF(INDEX('Disaggregation Records'!$F$155:$F$385,MATCH(RIGHT(L1505,255),RIGHT('Disaggregation Records'!$D$155:$D$385,255),0))="","",INDEX('Disaggregation Records'!$F$155:$F$385,MATCH(RIGHT(L1505,255),RIGHT('Disaggregation Records'!$D$155:$D$385,255),0))),"")</f>
        <v/>
      </c>
      <c r="O1505" s="201" t="str">
        <f t="array" ref="O1505">IFERROR(IF(INDEX('Disaggregation Records'!$H$155:$H$385,MATCH(RIGHT(L1505,255),RIGHT('Disaggregation Records'!$D$155:$D$385,255),0))="","",INDEX('Disaggregation Records'!$H$155:$H$385,MATCH(RIGHT(L1505,255),RIGHT('Disaggregation Records'!$D$155:$D$385,255),0))),"")</f>
        <v/>
      </c>
      <c r="P1505" s="253"/>
      <c r="Q1505" s="253">
        <f t="shared" ref="Q1505" si="1700">Q1503+1</f>
        <v>2147</v>
      </c>
    </row>
    <row r="1506" spans="1:17" ht="20.149999999999999" customHeight="1" x14ac:dyDescent="0.35">
      <c r="A1506" s="201"/>
      <c r="B1506" s="614"/>
      <c r="C1506" s="616"/>
      <c r="D1506" s="618"/>
      <c r="E1506" s="618"/>
      <c r="F1506" s="307"/>
      <c r="G1506" s="620"/>
      <c r="H1506" s="622"/>
      <c r="I1506" s="624"/>
      <c r="J1506" s="626"/>
      <c r="K1506" s="253"/>
      <c r="L1506" s="201"/>
      <c r="M1506" s="253"/>
      <c r="N1506" s="201"/>
      <c r="O1506" s="201"/>
      <c r="P1506" s="253"/>
      <c r="Q1506" s="253"/>
    </row>
    <row r="1507" spans="1:17" ht="20.149999999999999" customHeight="1" x14ac:dyDescent="0.35">
      <c r="A1507" s="201" t="str">
        <f t="shared" ca="1" si="1652"/>
        <v>a1655000001juMPAAY</v>
      </c>
      <c r="B1507" s="613">
        <v>23</v>
      </c>
      <c r="C1507" s="615" t="str">
        <f>IFERROR(VLOOKUP(B1507,'Coverage Indicators - Section D'!$A$9:$AP$70,42,FALSE),"")</f>
        <v/>
      </c>
      <c r="D1507" s="617" t="str">
        <f>M1507</f>
        <v/>
      </c>
      <c r="E1507" s="617" t="str">
        <f>N1507</f>
        <v/>
      </c>
      <c r="F1507" s="396"/>
      <c r="G1507" s="619" t="str">
        <f ca="1">IF(OR(INDIRECT("'update Helper'!E"&amp;Q1507)="",F1507&lt;&gt;0,F1508&lt;&gt;0),IF(IFERROR((F1507/F1508),"")="","",(F1507/F1508)),INDIRECT("'update Helper'!E"&amp;Q1507)/100)</f>
        <v/>
      </c>
      <c r="H1507" s="621"/>
      <c r="I1507" s="623"/>
      <c r="J1507" s="625"/>
      <c r="K1507" s="201">
        <f>IF(AND(EXACT(C1507,C1505),C1505&lt;&gt;0),K1505+1,0)</f>
        <v>443</v>
      </c>
      <c r="L1507" s="201" t="str">
        <f t="shared" ref="L1507" si="1701">IF(C1507&lt;&gt;"",C1507&amp;"-"&amp;K1507,"")</f>
        <v/>
      </c>
      <c r="M1507" s="201" t="str">
        <f t="array" ref="M1507">IFERROR(IF(INDEX('Disaggregation Records'!$E$155:$E$385,MATCH(RIGHT(L1507,255),RIGHT('Disaggregation Records'!$D$155:$D$385,255),0))="","",INDEX('Disaggregation Records'!$E$155:$E$385,MATCH(RIGHT(L1507,255),RIGHT('Disaggregation Records'!$D$155:$D$385,255),0))),"")</f>
        <v/>
      </c>
      <c r="N1507" s="201" t="str">
        <f t="array" ref="N1507">IFERROR(IF(INDEX('Disaggregation Records'!$F$155:$F$385,MATCH(RIGHT(L1507,255),RIGHT('Disaggregation Records'!$D$155:$D$385,255),0))="","",INDEX('Disaggregation Records'!$F$155:$F$385,MATCH(RIGHT(L1507,255),RIGHT('Disaggregation Records'!$D$155:$D$385,255),0))),"")</f>
        <v/>
      </c>
      <c r="O1507" s="201" t="str">
        <f t="array" ref="O1507">IFERROR(IF(INDEX('Disaggregation Records'!$H$155:$H$385,MATCH(RIGHT(L1507,255),RIGHT('Disaggregation Records'!$D$155:$D$385,255),0))="","",INDEX('Disaggregation Records'!$H$155:$H$385,MATCH(RIGHT(L1507,255),RIGHT('Disaggregation Records'!$D$155:$D$385,255),0))),"")</f>
        <v/>
      </c>
      <c r="P1507" s="253"/>
      <c r="Q1507" s="253">
        <f t="shared" ref="Q1507" si="1702">Q1505+1</f>
        <v>2148</v>
      </c>
    </row>
    <row r="1508" spans="1:17" ht="20.149999999999999" customHeight="1" x14ac:dyDescent="0.35">
      <c r="B1508" s="614"/>
      <c r="C1508" s="616"/>
      <c r="D1508" s="618"/>
      <c r="E1508" s="618"/>
      <c r="F1508" s="307"/>
      <c r="G1508" s="620"/>
      <c r="H1508" s="622"/>
      <c r="I1508" s="624"/>
      <c r="J1508" s="626"/>
      <c r="K1508" s="253"/>
      <c r="L1508" s="201"/>
      <c r="M1508" s="253"/>
      <c r="N1508" s="201"/>
      <c r="O1508" s="201"/>
      <c r="P1508" s="253"/>
      <c r="Q1508" s="253"/>
    </row>
    <row r="1509" spans="1:17" ht="20.149999999999999" customHeight="1" x14ac:dyDescent="0.35">
      <c r="A1509" s="201" t="str">
        <f t="shared" ca="1" si="1649"/>
        <v>a1655000001juMQAAY</v>
      </c>
      <c r="B1509" s="613">
        <v>23</v>
      </c>
      <c r="C1509" s="615" t="str">
        <f>IFERROR(VLOOKUP(B1509,'Coverage Indicators - Section D'!$A$9:$AP$70,42,FALSE),"")</f>
        <v/>
      </c>
      <c r="D1509" s="617" t="str">
        <f>M1509</f>
        <v/>
      </c>
      <c r="E1509" s="617" t="str">
        <f>N1509</f>
        <v/>
      </c>
      <c r="F1509" s="396"/>
      <c r="G1509" s="619" t="str">
        <f ca="1">IF(OR(INDIRECT("'update Helper'!E"&amp;Q1509)="",F1509&lt;&gt;0,F1510&lt;&gt;0),IF(IFERROR((F1509/F1510),"")="","",(F1509/F1510)),INDIRECT("'update Helper'!E"&amp;Q1509)/100)</f>
        <v/>
      </c>
      <c r="H1509" s="621"/>
      <c r="I1509" s="623"/>
      <c r="J1509" s="625"/>
      <c r="K1509" s="201">
        <f>IF(AND(EXACT(C1509,C1507),C1507&lt;&gt;0),K1507+1,0)</f>
        <v>444</v>
      </c>
      <c r="L1509" s="201" t="str">
        <f t="shared" ref="L1509" si="1703">IF(C1509&lt;&gt;"",C1509&amp;"-"&amp;K1509,"")</f>
        <v/>
      </c>
      <c r="M1509" s="201" t="str">
        <f t="array" ref="M1509">IFERROR(IF(INDEX('Disaggregation Records'!$E$155:$E$385,MATCH(RIGHT(L1509,255),RIGHT('Disaggregation Records'!$D$155:$D$385,255),0))="","",INDEX('Disaggregation Records'!$E$155:$E$385,MATCH(RIGHT(L1509,255),RIGHT('Disaggregation Records'!$D$155:$D$385,255),0))),"")</f>
        <v/>
      </c>
      <c r="N1509" s="201" t="str">
        <f t="array" ref="N1509">IFERROR(IF(INDEX('Disaggregation Records'!$F$155:$F$385,MATCH(RIGHT(L1509,255),RIGHT('Disaggregation Records'!$D$155:$D$385,255),0))="","",INDEX('Disaggregation Records'!$F$155:$F$385,MATCH(RIGHT(L1509,255),RIGHT('Disaggregation Records'!$D$155:$D$385,255),0))),"")</f>
        <v/>
      </c>
      <c r="O1509" s="201" t="str">
        <f t="array" ref="O1509">IFERROR(IF(INDEX('Disaggregation Records'!$H$155:$H$385,MATCH(RIGHT(L1509,255),RIGHT('Disaggregation Records'!$D$155:$D$385,255),0))="","",INDEX('Disaggregation Records'!$H$155:$H$385,MATCH(RIGHT(L1509,255),RIGHT('Disaggregation Records'!$D$155:$D$385,255),0))),"")</f>
        <v/>
      </c>
      <c r="P1509" s="253"/>
      <c r="Q1509" s="253">
        <f t="shared" ref="Q1509" si="1704">Q1507+1</f>
        <v>2149</v>
      </c>
    </row>
    <row r="1510" spans="1:17" ht="20.149999999999999" customHeight="1" x14ac:dyDescent="0.35">
      <c r="A1510" s="201"/>
      <c r="B1510" s="614"/>
      <c r="C1510" s="616"/>
      <c r="D1510" s="618"/>
      <c r="E1510" s="618"/>
      <c r="F1510" s="307"/>
      <c r="G1510" s="620"/>
      <c r="H1510" s="622"/>
      <c r="I1510" s="624"/>
      <c r="J1510" s="626"/>
      <c r="K1510" s="253"/>
      <c r="L1510" s="201"/>
      <c r="M1510" s="253"/>
      <c r="N1510" s="201"/>
      <c r="O1510" s="201"/>
      <c r="P1510" s="253"/>
      <c r="Q1510" s="253"/>
    </row>
    <row r="1511" spans="1:17" ht="20.149999999999999" customHeight="1" x14ac:dyDescent="0.35">
      <c r="A1511" s="201" t="str">
        <f t="shared" ca="1" si="1652"/>
        <v>a1655000001juMRAAY</v>
      </c>
      <c r="B1511" s="613">
        <v>23</v>
      </c>
      <c r="C1511" s="615" t="str">
        <f>IFERROR(VLOOKUP(B1511,'Coverage Indicators - Section D'!$A$9:$AP$70,42,FALSE),"")</f>
        <v/>
      </c>
      <c r="D1511" s="617" t="str">
        <f>M1511</f>
        <v/>
      </c>
      <c r="E1511" s="617" t="str">
        <f>N1511</f>
        <v/>
      </c>
      <c r="F1511" s="396"/>
      <c r="G1511" s="619" t="str">
        <f ca="1">IF(OR(INDIRECT("'update Helper'!E"&amp;Q1511)="",F1511&lt;&gt;0,F1512&lt;&gt;0),IF(IFERROR((F1511/F1512),"")="","",(F1511/F1512)),INDIRECT("'update Helper'!E"&amp;Q1511)/100)</f>
        <v/>
      </c>
      <c r="H1511" s="621"/>
      <c r="I1511" s="623"/>
      <c r="J1511" s="625"/>
      <c r="K1511" s="201">
        <f>IF(AND(EXACT(C1511,C1509),C1509&lt;&gt;0),K1509+1,0)</f>
        <v>445</v>
      </c>
      <c r="L1511" s="201" t="str">
        <f t="shared" ref="L1511" si="1705">IF(C1511&lt;&gt;"",C1511&amp;"-"&amp;K1511,"")</f>
        <v/>
      </c>
      <c r="M1511" s="201" t="str">
        <f t="array" ref="M1511">IFERROR(IF(INDEX('Disaggregation Records'!$E$155:$E$385,MATCH(RIGHT(L1511,255),RIGHT('Disaggregation Records'!$D$155:$D$385,255),0))="","",INDEX('Disaggregation Records'!$E$155:$E$385,MATCH(RIGHT(L1511,255),RIGHT('Disaggregation Records'!$D$155:$D$385,255),0))),"")</f>
        <v/>
      </c>
      <c r="N1511" s="201" t="str">
        <f t="array" ref="N1511">IFERROR(IF(INDEX('Disaggregation Records'!$F$155:$F$385,MATCH(RIGHT(L1511,255),RIGHT('Disaggregation Records'!$D$155:$D$385,255),0))="","",INDEX('Disaggregation Records'!$F$155:$F$385,MATCH(RIGHT(L1511,255),RIGHT('Disaggregation Records'!$D$155:$D$385,255),0))),"")</f>
        <v/>
      </c>
      <c r="O1511" s="201" t="str">
        <f t="array" ref="O1511">IFERROR(IF(INDEX('Disaggregation Records'!$H$155:$H$385,MATCH(RIGHT(L1511,255),RIGHT('Disaggregation Records'!$D$155:$D$385,255),0))="","",INDEX('Disaggregation Records'!$H$155:$H$385,MATCH(RIGHT(L1511,255),RIGHT('Disaggregation Records'!$D$155:$D$385,255),0))),"")</f>
        <v/>
      </c>
      <c r="P1511" s="201"/>
      <c r="Q1511" s="253">
        <f t="shared" ref="Q1511" si="1706">Q1509+1</f>
        <v>2150</v>
      </c>
    </row>
    <row r="1512" spans="1:17" ht="20.149999999999999" customHeight="1" x14ac:dyDescent="0.35">
      <c r="B1512" s="614"/>
      <c r="C1512" s="616"/>
      <c r="D1512" s="618"/>
      <c r="E1512" s="618"/>
      <c r="F1512" s="307"/>
      <c r="G1512" s="620"/>
      <c r="H1512" s="622"/>
      <c r="I1512" s="624"/>
      <c r="J1512" s="626"/>
      <c r="K1512" s="201"/>
      <c r="L1512" s="201"/>
      <c r="M1512" s="201"/>
      <c r="N1512" s="201"/>
      <c r="O1512" s="201"/>
      <c r="P1512" s="201"/>
      <c r="Q1512" s="253"/>
    </row>
    <row r="1513" spans="1:17" ht="20.149999999999999" customHeight="1" x14ac:dyDescent="0.35">
      <c r="A1513" s="201" t="str">
        <f t="shared" ca="1" si="1649"/>
        <v>a1655000001juMSAAY</v>
      </c>
      <c r="B1513" s="613">
        <v>23</v>
      </c>
      <c r="C1513" s="615" t="str">
        <f>IFERROR(VLOOKUP(B1513,'Coverage Indicators - Section D'!$A$9:$AP$70,42,FALSE),"")</f>
        <v/>
      </c>
      <c r="D1513" s="617" t="str">
        <f>M1513</f>
        <v/>
      </c>
      <c r="E1513" s="617" t="str">
        <f>N1513</f>
        <v/>
      </c>
      <c r="F1513" s="396"/>
      <c r="G1513" s="619" t="str">
        <f ca="1">IF(OR(INDIRECT("'update Helper'!E"&amp;Q1513)="",F1513&lt;&gt;0,F1514&lt;&gt;0),IF(IFERROR((F1513/F1514),"")="","",(F1513/F1514)),INDIRECT("'update Helper'!E"&amp;Q1513)/100)</f>
        <v/>
      </c>
      <c r="H1513" s="621"/>
      <c r="I1513" s="623"/>
      <c r="J1513" s="625"/>
      <c r="K1513" s="201">
        <f>IF(AND(EXACT(C1513,C1511),C1511&lt;&gt;0),K1511+1,0)</f>
        <v>446</v>
      </c>
      <c r="L1513" s="201" t="str">
        <f t="shared" ref="L1513" si="1707">IF(C1513&lt;&gt;"",C1513&amp;"-"&amp;K1513,"")</f>
        <v/>
      </c>
      <c r="M1513" s="201" t="str">
        <f t="array" ref="M1513">IFERROR(IF(INDEX('Disaggregation Records'!$E$155:$E$385,MATCH(RIGHT(L1513,255),RIGHT('Disaggregation Records'!$D$155:$D$385,255),0))="","",INDEX('Disaggregation Records'!$E$155:$E$385,MATCH(RIGHT(L1513,255),RIGHT('Disaggregation Records'!$D$155:$D$385,255),0))),"")</f>
        <v/>
      </c>
      <c r="N1513" s="201" t="str">
        <f t="array" ref="N1513">IFERROR(IF(INDEX('Disaggregation Records'!$F$155:$F$385,MATCH(RIGHT(L1513,255),RIGHT('Disaggregation Records'!$D$155:$D$385,255),0))="","",INDEX('Disaggregation Records'!$F$155:$F$385,MATCH(RIGHT(L1513,255),RIGHT('Disaggregation Records'!$D$155:$D$385,255),0))),"")</f>
        <v/>
      </c>
      <c r="O1513" s="201" t="str">
        <f t="array" ref="O1513">IFERROR(IF(INDEX('Disaggregation Records'!$H$155:$H$385,MATCH(RIGHT(L1513,255),RIGHT('Disaggregation Records'!$D$155:$D$385,255),0))="","",INDEX('Disaggregation Records'!$H$155:$H$385,MATCH(RIGHT(L1513,255),RIGHT('Disaggregation Records'!$D$155:$D$385,255),0))),"")</f>
        <v/>
      </c>
      <c r="P1513" s="201"/>
      <c r="Q1513" s="253">
        <f t="shared" ref="Q1513" si="1708">Q1511+1</f>
        <v>2151</v>
      </c>
    </row>
    <row r="1514" spans="1:17" ht="20.149999999999999" customHeight="1" x14ac:dyDescent="0.35">
      <c r="A1514" s="201"/>
      <c r="B1514" s="614"/>
      <c r="C1514" s="616"/>
      <c r="D1514" s="618"/>
      <c r="E1514" s="618"/>
      <c r="F1514" s="307"/>
      <c r="G1514" s="620"/>
      <c r="H1514" s="622"/>
      <c r="I1514" s="624"/>
      <c r="J1514" s="626"/>
      <c r="K1514" s="201"/>
      <c r="L1514" s="201"/>
      <c r="M1514" s="201"/>
      <c r="N1514" s="201"/>
      <c r="O1514" s="201"/>
      <c r="P1514" s="201"/>
      <c r="Q1514" s="253"/>
    </row>
    <row r="1515" spans="1:17" ht="20.149999999999999" customHeight="1" x14ac:dyDescent="0.35">
      <c r="A1515" s="201" t="str">
        <f t="shared" ca="1" si="1652"/>
        <v>a1655000001juMTAAY</v>
      </c>
      <c r="B1515" s="613">
        <v>23</v>
      </c>
      <c r="C1515" s="615" t="str">
        <f>IFERROR(VLOOKUP(B1515,'Coverage Indicators - Section D'!$A$9:$AP$70,42,FALSE),"")</f>
        <v/>
      </c>
      <c r="D1515" s="617" t="str">
        <f>M1515</f>
        <v/>
      </c>
      <c r="E1515" s="617" t="str">
        <f>N1515</f>
        <v/>
      </c>
      <c r="F1515" s="396"/>
      <c r="G1515" s="619" t="str">
        <f ca="1">IF(OR(INDIRECT("'update Helper'!E"&amp;Q1515)="",F1515&lt;&gt;0,F1516&lt;&gt;0),IF(IFERROR((F1515/F1516),"")="","",(F1515/F1516)),INDIRECT("'update Helper'!E"&amp;Q1515)/100)</f>
        <v/>
      </c>
      <c r="H1515" s="621"/>
      <c r="I1515" s="623"/>
      <c r="J1515" s="625"/>
      <c r="K1515" s="201">
        <f>IF(AND(EXACT(C1515,C1513),C1513&lt;&gt;0),K1513+1,0)</f>
        <v>447</v>
      </c>
      <c r="L1515" s="201" t="str">
        <f t="shared" ref="L1515" si="1709">IF(C1515&lt;&gt;"",C1515&amp;"-"&amp;K1515,"")</f>
        <v/>
      </c>
      <c r="M1515" s="201" t="str">
        <f t="array" ref="M1515">IFERROR(IF(INDEX('Disaggregation Records'!$E$155:$E$385,MATCH(RIGHT(L1515,255),RIGHT('Disaggregation Records'!$D$155:$D$385,255),0))="","",INDEX('Disaggregation Records'!$E$155:$E$385,MATCH(RIGHT(L1515,255),RIGHT('Disaggregation Records'!$D$155:$D$385,255),0))),"")</f>
        <v/>
      </c>
      <c r="N1515" s="201" t="str">
        <f t="array" ref="N1515">IFERROR(IF(INDEX('Disaggregation Records'!$F$155:$F$385,MATCH(RIGHT(L1515,255),RIGHT('Disaggregation Records'!$D$155:$D$385,255),0))="","",INDEX('Disaggregation Records'!$F$155:$F$385,MATCH(RIGHT(L1515,255),RIGHT('Disaggregation Records'!$D$155:$D$385,255),0))),"")</f>
        <v/>
      </c>
      <c r="O1515" s="201" t="str">
        <f t="array" ref="O1515">IFERROR(IF(INDEX('Disaggregation Records'!$H$155:$H$385,MATCH(RIGHT(L1515,255),RIGHT('Disaggregation Records'!$D$155:$D$385,255),0))="","",INDEX('Disaggregation Records'!$H$155:$H$385,MATCH(RIGHT(L1515,255),RIGHT('Disaggregation Records'!$D$155:$D$385,255),0))),"")</f>
        <v/>
      </c>
      <c r="P1515" s="253"/>
      <c r="Q1515" s="253">
        <f t="shared" ref="Q1515" si="1710">Q1513+1</f>
        <v>2152</v>
      </c>
    </row>
    <row r="1516" spans="1:17" ht="20.149999999999999" customHeight="1" x14ac:dyDescent="0.35">
      <c r="B1516" s="614"/>
      <c r="C1516" s="616"/>
      <c r="D1516" s="618"/>
      <c r="E1516" s="618"/>
      <c r="F1516" s="307"/>
      <c r="G1516" s="620"/>
      <c r="H1516" s="622"/>
      <c r="I1516" s="624"/>
      <c r="J1516" s="626"/>
      <c r="K1516" s="253"/>
      <c r="L1516" s="201"/>
      <c r="M1516" s="253"/>
      <c r="N1516" s="201"/>
      <c r="O1516" s="201"/>
      <c r="P1516" s="253"/>
      <c r="Q1516" s="253"/>
    </row>
    <row r="1517" spans="1:17" ht="20.149999999999999" customHeight="1" x14ac:dyDescent="0.35">
      <c r="A1517" s="201" t="str">
        <f t="shared" ca="1" si="1649"/>
        <v>a1655000001juMUAAY</v>
      </c>
      <c r="B1517" s="613">
        <v>23</v>
      </c>
      <c r="C1517" s="615" t="str">
        <f>IFERROR(VLOOKUP(B1517,'Coverage Indicators - Section D'!$A$9:$AP$70,42,FALSE),"")</f>
        <v/>
      </c>
      <c r="D1517" s="617" t="str">
        <f>M1517</f>
        <v/>
      </c>
      <c r="E1517" s="617" t="str">
        <f>N1517</f>
        <v/>
      </c>
      <c r="F1517" s="396"/>
      <c r="G1517" s="619" t="str">
        <f ca="1">IF(OR(INDIRECT("'update Helper'!E"&amp;Q1517)="",F1517&lt;&gt;0,F1518&lt;&gt;0),IF(IFERROR((F1517/F1518),"")="","",(F1517/F1518)),INDIRECT("'update Helper'!E"&amp;Q1517)/100)</f>
        <v/>
      </c>
      <c r="H1517" s="621"/>
      <c r="I1517" s="623"/>
      <c r="J1517" s="625"/>
      <c r="K1517" s="201">
        <f>IF(AND(EXACT(C1517,C1515),C1515&lt;&gt;0),K1515+1,0)</f>
        <v>448</v>
      </c>
      <c r="L1517" s="201" t="str">
        <f t="shared" ref="L1517" si="1711">IF(C1517&lt;&gt;"",C1517&amp;"-"&amp;K1517,"")</f>
        <v/>
      </c>
      <c r="M1517" s="201" t="str">
        <f t="array" ref="M1517">IFERROR(IF(INDEX('Disaggregation Records'!$E$155:$E$385,MATCH(RIGHT(L1517,255),RIGHT('Disaggregation Records'!$D$155:$D$385,255),0))="","",INDEX('Disaggregation Records'!$E$155:$E$385,MATCH(RIGHT(L1517,255),RIGHT('Disaggregation Records'!$D$155:$D$385,255),0))),"")</f>
        <v/>
      </c>
      <c r="N1517" s="201" t="str">
        <f t="array" ref="N1517">IFERROR(IF(INDEX('Disaggregation Records'!$F$155:$F$385,MATCH(RIGHT(L1517,255),RIGHT('Disaggregation Records'!$D$155:$D$385,255),0))="","",INDEX('Disaggregation Records'!$F$155:$F$385,MATCH(RIGHT(L1517,255),RIGHT('Disaggregation Records'!$D$155:$D$385,255),0))),"")</f>
        <v/>
      </c>
      <c r="O1517" s="201" t="str">
        <f t="array" ref="O1517">IFERROR(IF(INDEX('Disaggregation Records'!$H$155:$H$385,MATCH(RIGHT(L1517,255),RIGHT('Disaggregation Records'!$D$155:$D$385,255),0))="","",INDEX('Disaggregation Records'!$H$155:$H$385,MATCH(RIGHT(L1517,255),RIGHT('Disaggregation Records'!$D$155:$D$385,255),0))),"")</f>
        <v/>
      </c>
      <c r="P1517" s="253"/>
      <c r="Q1517" s="253">
        <f t="shared" ref="Q1517" si="1712">Q1515+1</f>
        <v>2153</v>
      </c>
    </row>
    <row r="1518" spans="1:17" ht="20.149999999999999" customHeight="1" x14ac:dyDescent="0.35">
      <c r="A1518" s="201"/>
      <c r="B1518" s="614"/>
      <c r="C1518" s="616"/>
      <c r="D1518" s="618"/>
      <c r="E1518" s="618"/>
      <c r="F1518" s="307"/>
      <c r="G1518" s="620"/>
      <c r="H1518" s="622"/>
      <c r="I1518" s="624"/>
      <c r="J1518" s="626"/>
      <c r="K1518" s="253"/>
      <c r="L1518" s="201"/>
      <c r="M1518" s="253"/>
      <c r="N1518" s="201"/>
      <c r="O1518" s="201"/>
      <c r="P1518" s="253"/>
      <c r="Q1518" s="253"/>
    </row>
    <row r="1519" spans="1:17" ht="20.149999999999999" customHeight="1" x14ac:dyDescent="0.35">
      <c r="A1519" s="201" t="str">
        <f t="shared" ca="1" si="1652"/>
        <v>a1655000001juMVAAY</v>
      </c>
      <c r="B1519" s="613">
        <v>23</v>
      </c>
      <c r="C1519" s="615" t="str">
        <f>IFERROR(VLOOKUP(B1519,'Coverage Indicators - Section D'!$A$9:$AP$70,42,FALSE),"")</f>
        <v/>
      </c>
      <c r="D1519" s="617" t="str">
        <f>M1519</f>
        <v/>
      </c>
      <c r="E1519" s="617" t="str">
        <f>N1519</f>
        <v/>
      </c>
      <c r="F1519" s="396"/>
      <c r="G1519" s="619" t="str">
        <f ca="1">IF(OR(INDIRECT("'update Helper'!E"&amp;Q1519)="",F1519&lt;&gt;0,F1520&lt;&gt;0),IF(IFERROR((F1519/F1520),"")="","",(F1519/F1520)),INDIRECT("'update Helper'!E"&amp;Q1519)/100)</f>
        <v/>
      </c>
      <c r="H1519" s="621"/>
      <c r="I1519" s="623"/>
      <c r="J1519" s="625"/>
      <c r="K1519" s="201">
        <f>IF(AND(EXACT(C1519,C1517),C1517&lt;&gt;0),K1517+1,0)</f>
        <v>449</v>
      </c>
      <c r="L1519" s="201" t="str">
        <f t="shared" ref="L1519" si="1713">IF(C1519&lt;&gt;"",C1519&amp;"-"&amp;K1519,"")</f>
        <v/>
      </c>
      <c r="M1519" s="201" t="str">
        <f t="array" ref="M1519">IFERROR(IF(INDEX('Disaggregation Records'!$E$155:$E$385,MATCH(RIGHT(L1519,255),RIGHT('Disaggregation Records'!$D$155:$D$385,255),0))="","",INDEX('Disaggregation Records'!$E$155:$E$385,MATCH(RIGHT(L1519,255),RIGHT('Disaggregation Records'!$D$155:$D$385,255),0))),"")</f>
        <v/>
      </c>
      <c r="N1519" s="201" t="str">
        <f t="array" ref="N1519">IFERROR(IF(INDEX('Disaggregation Records'!$F$155:$F$385,MATCH(RIGHT(L1519,255),RIGHT('Disaggregation Records'!$D$155:$D$385,255),0))="","",INDEX('Disaggregation Records'!$F$155:$F$385,MATCH(RIGHT(L1519,255),RIGHT('Disaggregation Records'!$D$155:$D$385,255),0))),"")</f>
        <v/>
      </c>
      <c r="O1519" s="201" t="str">
        <f t="array" ref="O1519">IFERROR(IF(INDEX('Disaggregation Records'!$H$155:$H$385,MATCH(RIGHT(L1519,255),RIGHT('Disaggregation Records'!$D$155:$D$385,255),0))="","",INDEX('Disaggregation Records'!$H$155:$H$385,MATCH(RIGHT(L1519,255),RIGHT('Disaggregation Records'!$D$155:$D$385,255),0))),"")</f>
        <v/>
      </c>
      <c r="P1519" s="253"/>
      <c r="Q1519" s="253">
        <f t="shared" ref="Q1519" si="1714">Q1517+1</f>
        <v>2154</v>
      </c>
    </row>
    <row r="1520" spans="1:17" ht="20.149999999999999" customHeight="1" x14ac:dyDescent="0.35">
      <c r="B1520" s="614"/>
      <c r="C1520" s="616"/>
      <c r="D1520" s="618"/>
      <c r="E1520" s="618"/>
      <c r="F1520" s="307"/>
      <c r="G1520" s="620"/>
      <c r="H1520" s="622"/>
      <c r="I1520" s="624"/>
      <c r="J1520" s="626"/>
      <c r="K1520" s="253"/>
      <c r="L1520" s="201"/>
      <c r="M1520" s="253"/>
      <c r="N1520" s="201"/>
      <c r="O1520" s="201"/>
      <c r="P1520" s="253"/>
      <c r="Q1520" s="253"/>
    </row>
    <row r="1521" spans="1:17" ht="20.149999999999999" customHeight="1" x14ac:dyDescent="0.35">
      <c r="A1521" s="201" t="str">
        <f t="shared" ref="A1521:A1581" ca="1" si="1715">INDIRECT("'update Helper'!C"&amp;Q1521)</f>
        <v>a1655000001juMWAAY</v>
      </c>
      <c r="B1521" s="613">
        <v>23</v>
      </c>
      <c r="C1521" s="615" t="str">
        <f>IFERROR(VLOOKUP(B1521,'Coverage Indicators - Section D'!$A$9:$AP$70,42,FALSE),"")</f>
        <v/>
      </c>
      <c r="D1521" s="617" t="str">
        <f>M1521</f>
        <v/>
      </c>
      <c r="E1521" s="617" t="str">
        <f>N1521</f>
        <v/>
      </c>
      <c r="F1521" s="396"/>
      <c r="G1521" s="619" t="str">
        <f ca="1">IF(OR(INDIRECT("'update Helper'!E"&amp;Q1521)="",F1521&lt;&gt;0,F1522&lt;&gt;0),IF(IFERROR((F1521/F1522),"")="","",(F1521/F1522)),INDIRECT("'update Helper'!E"&amp;Q1521)/100)</f>
        <v/>
      </c>
      <c r="H1521" s="621"/>
      <c r="I1521" s="623"/>
      <c r="J1521" s="625"/>
      <c r="K1521" s="201">
        <f>IF(AND(EXACT(C1521,C1519),C1519&lt;&gt;0),K1519+1,0)</f>
        <v>450</v>
      </c>
      <c r="L1521" s="201" t="str">
        <f t="shared" ref="L1521" si="1716">IF(C1521&lt;&gt;"",C1521&amp;"-"&amp;K1521,"")</f>
        <v/>
      </c>
      <c r="M1521" s="201" t="str">
        <f t="array" ref="M1521">IFERROR(IF(INDEX('Disaggregation Records'!$E$155:$E$385,MATCH(RIGHT(L1521,255),RIGHT('Disaggregation Records'!$D$155:$D$385,255),0))="","",INDEX('Disaggregation Records'!$E$155:$E$385,MATCH(RIGHT(L1521,255),RIGHT('Disaggregation Records'!$D$155:$D$385,255),0))),"")</f>
        <v/>
      </c>
      <c r="N1521" s="201" t="str">
        <f t="array" ref="N1521">IFERROR(IF(INDEX('Disaggregation Records'!$F$155:$F$385,MATCH(RIGHT(L1521,255),RIGHT('Disaggregation Records'!$D$155:$D$385,255),0))="","",INDEX('Disaggregation Records'!$F$155:$F$385,MATCH(RIGHT(L1521,255),RIGHT('Disaggregation Records'!$D$155:$D$385,255),0))),"")</f>
        <v/>
      </c>
      <c r="O1521" s="201" t="str">
        <f t="array" ref="O1521">IFERROR(IF(INDEX('Disaggregation Records'!$H$155:$H$385,MATCH(RIGHT(L1521,255),RIGHT('Disaggregation Records'!$D$155:$D$385,255),0))="","",INDEX('Disaggregation Records'!$H$155:$H$385,MATCH(RIGHT(L1521,255),RIGHT('Disaggregation Records'!$D$155:$D$385,255),0))),"")</f>
        <v/>
      </c>
      <c r="P1521" s="201"/>
      <c r="Q1521" s="253">
        <f t="shared" ref="Q1521" si="1717">Q1519+1</f>
        <v>2155</v>
      </c>
    </row>
    <row r="1522" spans="1:17" ht="20.149999999999999" customHeight="1" x14ac:dyDescent="0.35">
      <c r="A1522" s="201"/>
      <c r="B1522" s="614"/>
      <c r="C1522" s="616"/>
      <c r="D1522" s="618"/>
      <c r="E1522" s="618"/>
      <c r="F1522" s="307"/>
      <c r="G1522" s="620"/>
      <c r="H1522" s="622"/>
      <c r="I1522" s="624"/>
      <c r="J1522" s="626"/>
      <c r="K1522" s="201"/>
      <c r="L1522" s="201"/>
      <c r="M1522" s="201"/>
      <c r="N1522" s="201"/>
      <c r="O1522" s="201"/>
      <c r="P1522" s="201"/>
      <c r="Q1522" s="253"/>
    </row>
    <row r="1523" spans="1:17" ht="20.149999999999999" customHeight="1" x14ac:dyDescent="0.35">
      <c r="A1523" s="201" t="str">
        <f t="shared" ref="A1523:A1583" ca="1" si="1718">INDIRECT("'update Helper'!C"&amp;Q1523)</f>
        <v>a1655000001juMXAAY</v>
      </c>
      <c r="B1523" s="613">
        <v>23</v>
      </c>
      <c r="C1523" s="615" t="str">
        <f>IFERROR(VLOOKUP(B1523,'Coverage Indicators - Section D'!$A$9:$AP$70,42,FALSE),"")</f>
        <v/>
      </c>
      <c r="D1523" s="617" t="str">
        <f>M1523</f>
        <v/>
      </c>
      <c r="E1523" s="617" t="str">
        <f>N1523</f>
        <v/>
      </c>
      <c r="F1523" s="396"/>
      <c r="G1523" s="619" t="str">
        <f ca="1">IF(OR(INDIRECT("'update Helper'!E"&amp;Q1523)="",F1523&lt;&gt;0,F1524&lt;&gt;0),IF(IFERROR((F1523/F1524),"")="","",(F1523/F1524)),INDIRECT("'update Helper'!E"&amp;Q1523)/100)</f>
        <v/>
      </c>
      <c r="H1523" s="621"/>
      <c r="I1523" s="623"/>
      <c r="J1523" s="625"/>
      <c r="K1523" s="201">
        <f>IF(AND(EXACT(C1523,C1521),C1521&lt;&gt;0),K1521+1,0)</f>
        <v>451</v>
      </c>
      <c r="L1523" s="201" t="str">
        <f t="shared" ref="L1523" si="1719">IF(C1523&lt;&gt;"",C1523&amp;"-"&amp;K1523,"")</f>
        <v/>
      </c>
      <c r="M1523" s="201" t="str">
        <f t="array" ref="M1523">IFERROR(IF(INDEX('Disaggregation Records'!$E$155:$E$385,MATCH(RIGHT(L1523,255),RIGHT('Disaggregation Records'!$D$155:$D$385,255),0))="","",INDEX('Disaggregation Records'!$E$155:$E$385,MATCH(RIGHT(L1523,255),RIGHT('Disaggregation Records'!$D$155:$D$385,255),0))),"")</f>
        <v/>
      </c>
      <c r="N1523" s="201" t="str">
        <f t="array" ref="N1523">IFERROR(IF(INDEX('Disaggregation Records'!$F$155:$F$385,MATCH(RIGHT(L1523,255),RIGHT('Disaggregation Records'!$D$155:$D$385,255),0))="","",INDEX('Disaggregation Records'!$F$155:$F$385,MATCH(RIGHT(L1523,255),RIGHT('Disaggregation Records'!$D$155:$D$385,255),0))),"")</f>
        <v/>
      </c>
      <c r="O1523" s="201" t="str">
        <f t="array" ref="O1523">IFERROR(IF(INDEX('Disaggregation Records'!$H$155:$H$385,MATCH(RIGHT(L1523,255),RIGHT('Disaggregation Records'!$D$155:$D$385,255),0))="","",INDEX('Disaggregation Records'!$H$155:$H$385,MATCH(RIGHT(L1523,255),RIGHT('Disaggregation Records'!$D$155:$D$385,255),0))),"")</f>
        <v/>
      </c>
      <c r="P1523" s="201"/>
      <c r="Q1523" s="253">
        <f t="shared" ref="Q1523" si="1720">Q1521+1</f>
        <v>2156</v>
      </c>
    </row>
    <row r="1524" spans="1:17" ht="20.149999999999999" customHeight="1" x14ac:dyDescent="0.35">
      <c r="B1524" s="614"/>
      <c r="C1524" s="616"/>
      <c r="D1524" s="618"/>
      <c r="E1524" s="618"/>
      <c r="F1524" s="307"/>
      <c r="G1524" s="620"/>
      <c r="H1524" s="622"/>
      <c r="I1524" s="624"/>
      <c r="J1524" s="626"/>
      <c r="K1524" s="201"/>
      <c r="L1524" s="201"/>
      <c r="M1524" s="201"/>
      <c r="N1524" s="201"/>
      <c r="O1524" s="201"/>
      <c r="P1524" s="201"/>
      <c r="Q1524" s="253"/>
    </row>
    <row r="1525" spans="1:17" ht="20.149999999999999" customHeight="1" x14ac:dyDescent="0.35">
      <c r="A1525" s="201" t="str">
        <f t="shared" ca="1" si="1715"/>
        <v>a1655000001juMYAAY</v>
      </c>
      <c r="B1525" s="613">
        <v>23</v>
      </c>
      <c r="C1525" s="615" t="str">
        <f>IFERROR(VLOOKUP(B1525,'Coverage Indicators - Section D'!$A$9:$AP$70,42,FALSE),"")</f>
        <v/>
      </c>
      <c r="D1525" s="617" t="str">
        <f>M1525</f>
        <v/>
      </c>
      <c r="E1525" s="617" t="str">
        <f>N1525</f>
        <v/>
      </c>
      <c r="F1525" s="396"/>
      <c r="G1525" s="619" t="str">
        <f ca="1">IF(OR(INDIRECT("'update Helper'!E"&amp;Q1525)="",F1525&lt;&gt;0,F1526&lt;&gt;0),IF(IFERROR((F1525/F1526),"")="","",(F1525/F1526)),INDIRECT("'update Helper'!E"&amp;Q1525)/100)</f>
        <v/>
      </c>
      <c r="H1525" s="621"/>
      <c r="I1525" s="623"/>
      <c r="J1525" s="625"/>
      <c r="K1525" s="201">
        <f>IF(AND(EXACT(C1525,C1523),C1523&lt;&gt;0),K1523+1,0)</f>
        <v>452</v>
      </c>
      <c r="L1525" s="201" t="str">
        <f t="shared" ref="L1525" si="1721">IF(C1525&lt;&gt;"",C1525&amp;"-"&amp;K1525,"")</f>
        <v/>
      </c>
      <c r="M1525" s="201" t="str">
        <f t="array" ref="M1525">IFERROR(IF(INDEX('Disaggregation Records'!$E$155:$E$385,MATCH(RIGHT(L1525,255),RIGHT('Disaggregation Records'!$D$155:$D$385,255),0))="","",INDEX('Disaggregation Records'!$E$155:$E$385,MATCH(RIGHT(L1525,255),RIGHT('Disaggregation Records'!$D$155:$D$385,255),0))),"")</f>
        <v/>
      </c>
      <c r="N1525" s="201" t="str">
        <f t="array" ref="N1525">IFERROR(IF(INDEX('Disaggregation Records'!$F$155:$F$385,MATCH(RIGHT(L1525,255),RIGHT('Disaggregation Records'!$D$155:$D$385,255),0))="","",INDEX('Disaggregation Records'!$F$155:$F$385,MATCH(RIGHT(L1525,255),RIGHT('Disaggregation Records'!$D$155:$D$385,255),0))),"")</f>
        <v/>
      </c>
      <c r="O1525" s="201" t="str">
        <f t="array" ref="O1525">IFERROR(IF(INDEX('Disaggregation Records'!$H$155:$H$385,MATCH(RIGHT(L1525,255),RIGHT('Disaggregation Records'!$D$155:$D$385,255),0))="","",INDEX('Disaggregation Records'!$H$155:$H$385,MATCH(RIGHT(L1525,255),RIGHT('Disaggregation Records'!$D$155:$D$385,255),0))),"")</f>
        <v/>
      </c>
      <c r="P1525" s="253"/>
      <c r="Q1525" s="253">
        <f t="shared" ref="Q1525" si="1722">Q1523+1</f>
        <v>2157</v>
      </c>
    </row>
    <row r="1526" spans="1:17" ht="20.149999999999999" customHeight="1" x14ac:dyDescent="0.35">
      <c r="A1526" s="201"/>
      <c r="B1526" s="614"/>
      <c r="C1526" s="616"/>
      <c r="D1526" s="618"/>
      <c r="E1526" s="618"/>
      <c r="F1526" s="307"/>
      <c r="G1526" s="620"/>
      <c r="H1526" s="622"/>
      <c r="I1526" s="624"/>
      <c r="J1526" s="626"/>
      <c r="K1526" s="253"/>
      <c r="L1526" s="201"/>
      <c r="M1526" s="253"/>
      <c r="N1526" s="201"/>
      <c r="O1526" s="201"/>
      <c r="P1526" s="253"/>
      <c r="Q1526" s="253"/>
    </row>
    <row r="1527" spans="1:17" ht="20.149999999999999" customHeight="1" x14ac:dyDescent="0.35">
      <c r="A1527" s="201" t="str">
        <f t="shared" ca="1" si="1718"/>
        <v>a1655000001juMZAAY</v>
      </c>
      <c r="B1527" s="613">
        <v>23</v>
      </c>
      <c r="C1527" s="615" t="str">
        <f>IFERROR(VLOOKUP(B1527,'Coverage Indicators - Section D'!$A$9:$AP$70,42,FALSE),"")</f>
        <v/>
      </c>
      <c r="D1527" s="617" t="str">
        <f>M1527</f>
        <v/>
      </c>
      <c r="E1527" s="617" t="str">
        <f>N1527</f>
        <v/>
      </c>
      <c r="F1527" s="396"/>
      <c r="G1527" s="619" t="str">
        <f ca="1">IF(OR(INDIRECT("'update Helper'!E"&amp;Q1527)="",F1527&lt;&gt;0,F1528&lt;&gt;0),IF(IFERROR((F1527/F1528),"")="","",(F1527/F1528)),INDIRECT("'update Helper'!E"&amp;Q1527)/100)</f>
        <v/>
      </c>
      <c r="H1527" s="621"/>
      <c r="I1527" s="623"/>
      <c r="J1527" s="625"/>
      <c r="K1527" s="201">
        <f>IF(AND(EXACT(C1527,C1525),C1525&lt;&gt;0),K1525+1,0)</f>
        <v>453</v>
      </c>
      <c r="L1527" s="201" t="str">
        <f t="shared" ref="L1527" si="1723">IF(C1527&lt;&gt;"",C1527&amp;"-"&amp;K1527,"")</f>
        <v/>
      </c>
      <c r="M1527" s="201" t="str">
        <f t="array" ref="M1527">IFERROR(IF(INDEX('Disaggregation Records'!$E$155:$E$385,MATCH(RIGHT(L1527,255),RIGHT('Disaggregation Records'!$D$155:$D$385,255),0))="","",INDEX('Disaggregation Records'!$E$155:$E$385,MATCH(RIGHT(L1527,255),RIGHT('Disaggregation Records'!$D$155:$D$385,255),0))),"")</f>
        <v/>
      </c>
      <c r="N1527" s="201" t="str">
        <f t="array" ref="N1527">IFERROR(IF(INDEX('Disaggregation Records'!$F$155:$F$385,MATCH(RIGHT(L1527,255),RIGHT('Disaggregation Records'!$D$155:$D$385,255),0))="","",INDEX('Disaggregation Records'!$F$155:$F$385,MATCH(RIGHT(L1527,255),RIGHT('Disaggregation Records'!$D$155:$D$385,255),0))),"")</f>
        <v/>
      </c>
      <c r="O1527" s="201" t="str">
        <f t="array" ref="O1527">IFERROR(IF(INDEX('Disaggregation Records'!$H$155:$H$385,MATCH(RIGHT(L1527,255),RIGHT('Disaggregation Records'!$D$155:$D$385,255),0))="","",INDEX('Disaggregation Records'!$H$155:$H$385,MATCH(RIGHT(L1527,255),RIGHT('Disaggregation Records'!$D$155:$D$385,255),0))),"")</f>
        <v/>
      </c>
      <c r="P1527" s="253"/>
      <c r="Q1527" s="253">
        <f t="shared" ref="Q1527" si="1724">Q1525+1</f>
        <v>2158</v>
      </c>
    </row>
    <row r="1528" spans="1:17" ht="20.149999999999999" customHeight="1" x14ac:dyDescent="0.35">
      <c r="B1528" s="614"/>
      <c r="C1528" s="616"/>
      <c r="D1528" s="618"/>
      <c r="E1528" s="618"/>
      <c r="F1528" s="307"/>
      <c r="G1528" s="620"/>
      <c r="H1528" s="622"/>
      <c r="I1528" s="624"/>
      <c r="J1528" s="626"/>
      <c r="K1528" s="253"/>
      <c r="L1528" s="201"/>
      <c r="M1528" s="253"/>
      <c r="N1528" s="201"/>
      <c r="O1528" s="201"/>
      <c r="P1528" s="253"/>
      <c r="Q1528" s="253"/>
    </row>
    <row r="1529" spans="1:17" ht="20.149999999999999" customHeight="1" x14ac:dyDescent="0.35">
      <c r="A1529" s="201" t="str">
        <f t="shared" ca="1" si="1715"/>
        <v>a1655000001juMaAAI</v>
      </c>
      <c r="B1529" s="613">
        <v>23</v>
      </c>
      <c r="C1529" s="615" t="str">
        <f>IFERROR(VLOOKUP(B1529,'Coverage Indicators - Section D'!$A$9:$AP$70,42,FALSE),"")</f>
        <v/>
      </c>
      <c r="D1529" s="617" t="str">
        <f>M1529</f>
        <v/>
      </c>
      <c r="E1529" s="617" t="str">
        <f>N1529</f>
        <v/>
      </c>
      <c r="F1529" s="396"/>
      <c r="G1529" s="619" t="str">
        <f ca="1">IF(OR(INDIRECT("'update Helper'!E"&amp;Q1529)="",F1529&lt;&gt;0,F1530&lt;&gt;0),IF(IFERROR((F1529/F1530),"")="","",(F1529/F1530)),INDIRECT("'update Helper'!E"&amp;Q1529)/100)</f>
        <v/>
      </c>
      <c r="H1529" s="621"/>
      <c r="I1529" s="623"/>
      <c r="J1529" s="625"/>
      <c r="K1529" s="201">
        <f>IF(AND(EXACT(C1529,C1527),C1527&lt;&gt;0),K1527+1,0)</f>
        <v>454</v>
      </c>
      <c r="L1529" s="201" t="str">
        <f t="shared" ref="L1529" si="1725">IF(C1529&lt;&gt;"",C1529&amp;"-"&amp;K1529,"")</f>
        <v/>
      </c>
      <c r="M1529" s="201" t="str">
        <f t="array" ref="M1529">IFERROR(IF(INDEX('Disaggregation Records'!$E$155:$E$385,MATCH(RIGHT(L1529,255),RIGHT('Disaggregation Records'!$D$155:$D$385,255),0))="","",INDEX('Disaggregation Records'!$E$155:$E$385,MATCH(RIGHT(L1529,255),RIGHT('Disaggregation Records'!$D$155:$D$385,255),0))),"")</f>
        <v/>
      </c>
      <c r="N1529" s="201" t="str">
        <f t="array" ref="N1529">IFERROR(IF(INDEX('Disaggregation Records'!$F$155:$F$385,MATCH(RIGHT(L1529,255),RIGHT('Disaggregation Records'!$D$155:$D$385,255),0))="","",INDEX('Disaggregation Records'!$F$155:$F$385,MATCH(RIGHT(L1529,255),RIGHT('Disaggregation Records'!$D$155:$D$385,255),0))),"")</f>
        <v/>
      </c>
      <c r="O1529" s="201" t="str">
        <f t="array" ref="O1529">IFERROR(IF(INDEX('Disaggregation Records'!$H$155:$H$385,MATCH(RIGHT(L1529,255),RIGHT('Disaggregation Records'!$D$155:$D$385,255),0))="","",INDEX('Disaggregation Records'!$H$155:$H$385,MATCH(RIGHT(L1529,255),RIGHT('Disaggregation Records'!$D$155:$D$385,255),0))),"")</f>
        <v/>
      </c>
      <c r="P1529" s="253"/>
      <c r="Q1529" s="253">
        <f t="shared" ref="Q1529" si="1726">Q1527+1</f>
        <v>2159</v>
      </c>
    </row>
    <row r="1530" spans="1:17" ht="20.149999999999999" customHeight="1" x14ac:dyDescent="0.35">
      <c r="A1530" s="201"/>
      <c r="B1530" s="614"/>
      <c r="C1530" s="616"/>
      <c r="D1530" s="618"/>
      <c r="E1530" s="618"/>
      <c r="F1530" s="307"/>
      <c r="G1530" s="620"/>
      <c r="H1530" s="622"/>
      <c r="I1530" s="624"/>
      <c r="J1530" s="626"/>
      <c r="K1530" s="253"/>
      <c r="L1530" s="201"/>
      <c r="M1530" s="253"/>
      <c r="N1530" s="201"/>
      <c r="O1530" s="201"/>
      <c r="P1530" s="253"/>
      <c r="Q1530" s="253"/>
    </row>
    <row r="1531" spans="1:17" ht="20.149999999999999" customHeight="1" x14ac:dyDescent="0.35">
      <c r="A1531" s="201" t="str">
        <f t="shared" ca="1" si="1718"/>
        <v>a1655000001juMbAAI</v>
      </c>
      <c r="B1531" s="613">
        <v>23</v>
      </c>
      <c r="C1531" s="615" t="str">
        <f>IFERROR(VLOOKUP(B1531,'Coverage Indicators - Section D'!$A$9:$AP$70,42,FALSE),"")</f>
        <v/>
      </c>
      <c r="D1531" s="617" t="str">
        <f>M1531</f>
        <v/>
      </c>
      <c r="E1531" s="617" t="str">
        <f>N1531</f>
        <v/>
      </c>
      <c r="F1531" s="396"/>
      <c r="G1531" s="619" t="str">
        <f ca="1">IF(OR(INDIRECT("'update Helper'!E"&amp;Q1531)="",F1531&lt;&gt;0,F1532&lt;&gt;0),IF(IFERROR((F1531/F1532),"")="","",(F1531/F1532)),INDIRECT("'update Helper'!E"&amp;Q1531)/100)</f>
        <v/>
      </c>
      <c r="H1531" s="621"/>
      <c r="I1531" s="623"/>
      <c r="J1531" s="625"/>
      <c r="K1531" s="201">
        <f>IF(AND(EXACT(C1531,C1529),C1529&lt;&gt;0),K1529+1,0)</f>
        <v>455</v>
      </c>
      <c r="L1531" s="201" t="str">
        <f t="shared" ref="L1531" si="1727">IF(C1531&lt;&gt;"",C1531&amp;"-"&amp;K1531,"")</f>
        <v/>
      </c>
      <c r="M1531" s="201" t="str">
        <f t="array" ref="M1531">IFERROR(IF(INDEX('Disaggregation Records'!$E$155:$E$385,MATCH(RIGHT(L1531,255),RIGHT('Disaggregation Records'!$D$155:$D$385,255),0))="","",INDEX('Disaggregation Records'!$E$155:$E$385,MATCH(RIGHT(L1531,255),RIGHT('Disaggregation Records'!$D$155:$D$385,255),0))),"")</f>
        <v/>
      </c>
      <c r="N1531" s="201" t="str">
        <f t="array" ref="N1531">IFERROR(IF(INDEX('Disaggregation Records'!$F$155:$F$385,MATCH(RIGHT(L1531,255),RIGHT('Disaggregation Records'!$D$155:$D$385,255),0))="","",INDEX('Disaggregation Records'!$F$155:$F$385,MATCH(RIGHT(L1531,255),RIGHT('Disaggregation Records'!$D$155:$D$385,255),0))),"")</f>
        <v/>
      </c>
      <c r="O1531" s="201" t="str">
        <f t="array" ref="O1531">IFERROR(IF(INDEX('Disaggregation Records'!$H$155:$H$385,MATCH(RIGHT(L1531,255),RIGHT('Disaggregation Records'!$D$155:$D$385,255),0))="","",INDEX('Disaggregation Records'!$H$155:$H$385,MATCH(RIGHT(L1531,255),RIGHT('Disaggregation Records'!$D$155:$D$385,255),0))),"")</f>
        <v/>
      </c>
      <c r="P1531" s="201"/>
      <c r="Q1531" s="253">
        <f t="shared" ref="Q1531" si="1728">Q1529+1</f>
        <v>2160</v>
      </c>
    </row>
    <row r="1532" spans="1:17" ht="20.149999999999999" customHeight="1" x14ac:dyDescent="0.35">
      <c r="B1532" s="614"/>
      <c r="C1532" s="616"/>
      <c r="D1532" s="618"/>
      <c r="E1532" s="618"/>
      <c r="F1532" s="307"/>
      <c r="G1532" s="620"/>
      <c r="H1532" s="622"/>
      <c r="I1532" s="624"/>
      <c r="J1532" s="626"/>
      <c r="K1532" s="201"/>
      <c r="L1532" s="201"/>
      <c r="M1532" s="201"/>
      <c r="N1532" s="201"/>
      <c r="O1532" s="201"/>
      <c r="P1532" s="201"/>
      <c r="Q1532" s="253"/>
    </row>
    <row r="1533" spans="1:17" ht="20.149999999999999" customHeight="1" x14ac:dyDescent="0.35">
      <c r="A1533" s="201" t="str">
        <f t="shared" ca="1" si="1715"/>
        <v>a1655000001juMcAAI</v>
      </c>
      <c r="B1533" s="613">
        <v>23</v>
      </c>
      <c r="C1533" s="615" t="str">
        <f>IFERROR(VLOOKUP(B1533,'Coverage Indicators - Section D'!$A$9:$AP$70,42,FALSE),"")</f>
        <v/>
      </c>
      <c r="D1533" s="617" t="str">
        <f>M1533</f>
        <v/>
      </c>
      <c r="E1533" s="617" t="str">
        <f>N1533</f>
        <v/>
      </c>
      <c r="F1533" s="396"/>
      <c r="G1533" s="619" t="str">
        <f ca="1">IF(OR(INDIRECT("'update Helper'!E"&amp;Q1533)="",F1533&lt;&gt;0,F1534&lt;&gt;0),IF(IFERROR((F1533/F1534),"")="","",(F1533/F1534)),INDIRECT("'update Helper'!E"&amp;Q1533)/100)</f>
        <v/>
      </c>
      <c r="H1533" s="621"/>
      <c r="I1533" s="623"/>
      <c r="J1533" s="625"/>
      <c r="K1533" s="201">
        <f>IF(AND(EXACT(C1533,C1531),C1531&lt;&gt;0),K1531+1,0)</f>
        <v>456</v>
      </c>
      <c r="L1533" s="201" t="str">
        <f t="shared" ref="L1533" si="1729">IF(C1533&lt;&gt;"",C1533&amp;"-"&amp;K1533,"")</f>
        <v/>
      </c>
      <c r="M1533" s="201" t="str">
        <f t="array" ref="M1533">IFERROR(IF(INDEX('Disaggregation Records'!$E$155:$E$385,MATCH(RIGHT(L1533,255),RIGHT('Disaggregation Records'!$D$155:$D$385,255),0))="","",INDEX('Disaggregation Records'!$E$155:$E$385,MATCH(RIGHT(L1533,255),RIGHT('Disaggregation Records'!$D$155:$D$385,255),0))),"")</f>
        <v/>
      </c>
      <c r="N1533" s="201" t="str">
        <f t="array" ref="N1533">IFERROR(IF(INDEX('Disaggregation Records'!$F$155:$F$385,MATCH(RIGHT(L1533,255),RIGHT('Disaggregation Records'!$D$155:$D$385,255),0))="","",INDEX('Disaggregation Records'!$F$155:$F$385,MATCH(RIGHT(L1533,255),RIGHT('Disaggregation Records'!$D$155:$D$385,255),0))),"")</f>
        <v/>
      </c>
      <c r="O1533" s="201" t="str">
        <f t="array" ref="O1533">IFERROR(IF(INDEX('Disaggregation Records'!$H$155:$H$385,MATCH(RIGHT(L1533,255),RIGHT('Disaggregation Records'!$D$155:$D$385,255),0))="","",INDEX('Disaggregation Records'!$H$155:$H$385,MATCH(RIGHT(L1533,255),RIGHT('Disaggregation Records'!$D$155:$D$385,255),0))),"")</f>
        <v/>
      </c>
      <c r="P1533" s="201"/>
      <c r="Q1533" s="253">
        <f t="shared" ref="Q1533" si="1730">Q1531+1</f>
        <v>2161</v>
      </c>
    </row>
    <row r="1534" spans="1:17" ht="20.149999999999999" customHeight="1" x14ac:dyDescent="0.35">
      <c r="A1534" s="201"/>
      <c r="B1534" s="614"/>
      <c r="C1534" s="616"/>
      <c r="D1534" s="618"/>
      <c r="E1534" s="618"/>
      <c r="F1534" s="307"/>
      <c r="G1534" s="620"/>
      <c r="H1534" s="622"/>
      <c r="I1534" s="624"/>
      <c r="J1534" s="626"/>
      <c r="K1534" s="201"/>
      <c r="L1534" s="201"/>
      <c r="M1534" s="201"/>
      <c r="N1534" s="201"/>
      <c r="O1534" s="201"/>
      <c r="P1534" s="201"/>
      <c r="Q1534" s="253"/>
    </row>
    <row r="1535" spans="1:17" ht="20.149999999999999" customHeight="1" x14ac:dyDescent="0.35">
      <c r="A1535" s="201" t="str">
        <f t="shared" ca="1" si="1718"/>
        <v>a1655000001juMdAAI</v>
      </c>
      <c r="B1535" s="613">
        <v>23</v>
      </c>
      <c r="C1535" s="615" t="str">
        <f>IFERROR(VLOOKUP(B1535,'Coverage Indicators - Section D'!$A$9:$AP$70,42,FALSE),"")</f>
        <v/>
      </c>
      <c r="D1535" s="617" t="str">
        <f>M1535</f>
        <v/>
      </c>
      <c r="E1535" s="617" t="str">
        <f>N1535</f>
        <v/>
      </c>
      <c r="F1535" s="396"/>
      <c r="G1535" s="619" t="str">
        <f ca="1">IF(OR(INDIRECT("'update Helper'!E"&amp;Q1535)="",F1535&lt;&gt;0,F1536&lt;&gt;0),IF(IFERROR((F1535/F1536),"")="","",(F1535/F1536)),INDIRECT("'update Helper'!E"&amp;Q1535)/100)</f>
        <v/>
      </c>
      <c r="H1535" s="621"/>
      <c r="I1535" s="623"/>
      <c r="J1535" s="625"/>
      <c r="K1535" s="201">
        <f>IF(AND(EXACT(C1535,C1533),C1533&lt;&gt;0),K1533+1,0)</f>
        <v>457</v>
      </c>
      <c r="L1535" s="201" t="str">
        <f t="shared" ref="L1535" si="1731">IF(C1535&lt;&gt;"",C1535&amp;"-"&amp;K1535,"")</f>
        <v/>
      </c>
      <c r="M1535" s="201" t="str">
        <f t="array" ref="M1535">IFERROR(IF(INDEX('Disaggregation Records'!$E$155:$E$385,MATCH(RIGHT(L1535,255),RIGHT('Disaggregation Records'!$D$155:$D$385,255),0))="","",INDEX('Disaggregation Records'!$E$155:$E$385,MATCH(RIGHT(L1535,255),RIGHT('Disaggregation Records'!$D$155:$D$385,255),0))),"")</f>
        <v/>
      </c>
      <c r="N1535" s="201" t="str">
        <f t="array" ref="N1535">IFERROR(IF(INDEX('Disaggregation Records'!$F$155:$F$385,MATCH(RIGHT(L1535,255),RIGHT('Disaggregation Records'!$D$155:$D$385,255),0))="","",INDEX('Disaggregation Records'!$F$155:$F$385,MATCH(RIGHT(L1535,255),RIGHT('Disaggregation Records'!$D$155:$D$385,255),0))),"")</f>
        <v/>
      </c>
      <c r="O1535" s="201" t="str">
        <f t="array" ref="O1535">IFERROR(IF(INDEX('Disaggregation Records'!$H$155:$H$385,MATCH(RIGHT(L1535,255),RIGHT('Disaggregation Records'!$D$155:$D$385,255),0))="","",INDEX('Disaggregation Records'!$H$155:$H$385,MATCH(RIGHT(L1535,255),RIGHT('Disaggregation Records'!$D$155:$D$385,255),0))),"")</f>
        <v/>
      </c>
      <c r="P1535" s="253"/>
      <c r="Q1535" s="253">
        <f t="shared" ref="Q1535" si="1732">Q1533+1</f>
        <v>2162</v>
      </c>
    </row>
    <row r="1536" spans="1:17" ht="20.149999999999999" customHeight="1" x14ac:dyDescent="0.35">
      <c r="B1536" s="614"/>
      <c r="C1536" s="616"/>
      <c r="D1536" s="618"/>
      <c r="E1536" s="618"/>
      <c r="F1536" s="307"/>
      <c r="G1536" s="620"/>
      <c r="H1536" s="622"/>
      <c r="I1536" s="624"/>
      <c r="J1536" s="626"/>
      <c r="K1536" s="253"/>
      <c r="L1536" s="201"/>
      <c r="M1536" s="253"/>
      <c r="N1536" s="201"/>
      <c r="O1536" s="201"/>
      <c r="P1536" s="253"/>
      <c r="Q1536" s="253"/>
    </row>
    <row r="1537" spans="1:17" ht="20.149999999999999" customHeight="1" x14ac:dyDescent="0.35">
      <c r="A1537" s="201" t="str">
        <f t="shared" ca="1" si="1715"/>
        <v>a1655000001juMeAAI</v>
      </c>
      <c r="B1537" s="613">
        <v>23</v>
      </c>
      <c r="C1537" s="615" t="str">
        <f>IFERROR(VLOOKUP(B1537,'Coverage Indicators - Section D'!$A$9:$AP$70,42,FALSE),"")</f>
        <v/>
      </c>
      <c r="D1537" s="617" t="str">
        <f>M1537</f>
        <v/>
      </c>
      <c r="E1537" s="617" t="str">
        <f>N1537</f>
        <v/>
      </c>
      <c r="F1537" s="396"/>
      <c r="G1537" s="619" t="str">
        <f ca="1">IF(OR(INDIRECT("'update Helper'!E"&amp;Q1537)="",F1537&lt;&gt;0,F1538&lt;&gt;0),IF(IFERROR((F1537/F1538),"")="","",(F1537/F1538)),INDIRECT("'update Helper'!E"&amp;Q1537)/100)</f>
        <v/>
      </c>
      <c r="H1537" s="621"/>
      <c r="I1537" s="623"/>
      <c r="J1537" s="625"/>
      <c r="K1537" s="201">
        <f>IF(AND(EXACT(C1537,C1535),C1535&lt;&gt;0),K1535+1,0)</f>
        <v>458</v>
      </c>
      <c r="L1537" s="201" t="str">
        <f t="shared" ref="L1537" si="1733">IF(C1537&lt;&gt;"",C1537&amp;"-"&amp;K1537,"")</f>
        <v/>
      </c>
      <c r="M1537" s="201" t="str">
        <f t="array" ref="M1537">IFERROR(IF(INDEX('Disaggregation Records'!$E$155:$E$385,MATCH(RIGHT(L1537,255),RIGHT('Disaggregation Records'!$D$155:$D$385,255),0))="","",INDEX('Disaggregation Records'!$E$155:$E$385,MATCH(RIGHT(L1537,255),RIGHT('Disaggregation Records'!$D$155:$D$385,255),0))),"")</f>
        <v/>
      </c>
      <c r="N1537" s="201" t="str">
        <f t="array" ref="N1537">IFERROR(IF(INDEX('Disaggregation Records'!$F$155:$F$385,MATCH(RIGHT(L1537,255),RIGHT('Disaggregation Records'!$D$155:$D$385,255),0))="","",INDEX('Disaggregation Records'!$F$155:$F$385,MATCH(RIGHT(L1537,255),RIGHT('Disaggregation Records'!$D$155:$D$385,255),0))),"")</f>
        <v/>
      </c>
      <c r="O1537" s="201" t="str">
        <f t="array" ref="O1537">IFERROR(IF(INDEX('Disaggregation Records'!$H$155:$H$385,MATCH(RIGHT(L1537,255),RIGHT('Disaggregation Records'!$D$155:$D$385,255),0))="","",INDEX('Disaggregation Records'!$H$155:$H$385,MATCH(RIGHT(L1537,255),RIGHT('Disaggregation Records'!$D$155:$D$385,255),0))),"")</f>
        <v/>
      </c>
      <c r="P1537" s="253"/>
      <c r="Q1537" s="253">
        <f t="shared" ref="Q1537" si="1734">Q1535+1</f>
        <v>2163</v>
      </c>
    </row>
    <row r="1538" spans="1:17" ht="20.149999999999999" customHeight="1" x14ac:dyDescent="0.35">
      <c r="A1538" s="201"/>
      <c r="B1538" s="614"/>
      <c r="C1538" s="616"/>
      <c r="D1538" s="618"/>
      <c r="E1538" s="618"/>
      <c r="F1538" s="307"/>
      <c r="G1538" s="620"/>
      <c r="H1538" s="622"/>
      <c r="I1538" s="624"/>
      <c r="J1538" s="626"/>
      <c r="K1538" s="253"/>
      <c r="L1538" s="201"/>
      <c r="M1538" s="253"/>
      <c r="N1538" s="201"/>
      <c r="O1538" s="201"/>
      <c r="P1538" s="253"/>
      <c r="Q1538" s="253"/>
    </row>
    <row r="1539" spans="1:17" ht="20.149999999999999" customHeight="1" x14ac:dyDescent="0.35">
      <c r="A1539" s="201" t="str">
        <f t="shared" ca="1" si="1718"/>
        <v>a1655000001juMfAAI</v>
      </c>
      <c r="B1539" s="613">
        <v>23</v>
      </c>
      <c r="C1539" s="615" t="str">
        <f>IFERROR(VLOOKUP(B1539,'Coverage Indicators - Section D'!$A$9:$AP$70,42,FALSE),"")</f>
        <v/>
      </c>
      <c r="D1539" s="617" t="str">
        <f>M1539</f>
        <v/>
      </c>
      <c r="E1539" s="617" t="str">
        <f>N1539</f>
        <v/>
      </c>
      <c r="F1539" s="396"/>
      <c r="G1539" s="619" t="str">
        <f ca="1">IF(OR(INDIRECT("'update Helper'!E"&amp;Q1539)="",F1539&lt;&gt;0,F1540&lt;&gt;0),IF(IFERROR((F1539/F1540),"")="","",(F1539/F1540)),INDIRECT("'update Helper'!E"&amp;Q1539)/100)</f>
        <v/>
      </c>
      <c r="H1539" s="621"/>
      <c r="I1539" s="623"/>
      <c r="J1539" s="625"/>
      <c r="K1539" s="201">
        <f>IF(AND(EXACT(C1539,C1537),C1537&lt;&gt;0),K1537+1,0)</f>
        <v>459</v>
      </c>
      <c r="L1539" s="201" t="str">
        <f t="shared" ref="L1539" si="1735">IF(C1539&lt;&gt;"",C1539&amp;"-"&amp;K1539,"")</f>
        <v/>
      </c>
      <c r="M1539" s="201" t="str">
        <f t="array" ref="M1539">IFERROR(IF(INDEX('Disaggregation Records'!$E$155:$E$385,MATCH(RIGHT(L1539,255),RIGHT('Disaggregation Records'!$D$155:$D$385,255),0))="","",INDEX('Disaggregation Records'!$E$155:$E$385,MATCH(RIGHT(L1539,255),RIGHT('Disaggregation Records'!$D$155:$D$385,255),0))),"")</f>
        <v/>
      </c>
      <c r="N1539" s="201" t="str">
        <f t="array" ref="N1539">IFERROR(IF(INDEX('Disaggregation Records'!$F$155:$F$385,MATCH(RIGHT(L1539,255),RIGHT('Disaggregation Records'!$D$155:$D$385,255),0))="","",INDEX('Disaggregation Records'!$F$155:$F$385,MATCH(RIGHT(L1539,255),RIGHT('Disaggregation Records'!$D$155:$D$385,255),0))),"")</f>
        <v/>
      </c>
      <c r="O1539" s="201" t="str">
        <f t="array" ref="O1539">IFERROR(IF(INDEX('Disaggregation Records'!$H$155:$H$385,MATCH(RIGHT(L1539,255),RIGHT('Disaggregation Records'!$D$155:$D$385,255),0))="","",INDEX('Disaggregation Records'!$H$155:$H$385,MATCH(RIGHT(L1539,255),RIGHT('Disaggregation Records'!$D$155:$D$385,255),0))),"")</f>
        <v/>
      </c>
      <c r="P1539" s="253"/>
      <c r="Q1539" s="253">
        <f t="shared" ref="Q1539" si="1736">Q1537+1</f>
        <v>2164</v>
      </c>
    </row>
    <row r="1540" spans="1:17" ht="20.149999999999999" customHeight="1" x14ac:dyDescent="0.35">
      <c r="B1540" s="614"/>
      <c r="C1540" s="616"/>
      <c r="D1540" s="618"/>
      <c r="E1540" s="618"/>
      <c r="F1540" s="307"/>
      <c r="G1540" s="620"/>
      <c r="H1540" s="622"/>
      <c r="I1540" s="624"/>
      <c r="J1540" s="626"/>
      <c r="K1540" s="253"/>
      <c r="L1540" s="201"/>
      <c r="M1540" s="253"/>
      <c r="N1540" s="201"/>
      <c r="O1540" s="201"/>
      <c r="P1540" s="253"/>
      <c r="Q1540" s="253"/>
    </row>
    <row r="1541" spans="1:17" ht="20.149999999999999" customHeight="1" x14ac:dyDescent="0.35">
      <c r="A1541" s="201" t="str">
        <f t="shared" ca="1" si="1715"/>
        <v>a1655000001juMgAAI</v>
      </c>
      <c r="B1541" s="613">
        <v>24</v>
      </c>
      <c r="C1541" s="615" t="str">
        <f>IFERROR(VLOOKUP(B1541,'Coverage Indicators - Section D'!$A$9:$AP$70,42,FALSE),"")</f>
        <v/>
      </c>
      <c r="D1541" s="617" t="str">
        <f>M1541</f>
        <v/>
      </c>
      <c r="E1541" s="617" t="str">
        <f>N1541</f>
        <v/>
      </c>
      <c r="F1541" s="396"/>
      <c r="G1541" s="619" t="str">
        <f ca="1">IF(OR(INDIRECT("'update Helper'!E"&amp;Q1541)="",F1541&lt;&gt;0,F1542&lt;&gt;0),IF(IFERROR((F1541/F1542),"")="","",(F1541/F1542)),INDIRECT("'update Helper'!E"&amp;Q1541)/100)</f>
        <v/>
      </c>
      <c r="H1541" s="621"/>
      <c r="I1541" s="623"/>
      <c r="J1541" s="625"/>
      <c r="K1541" s="201">
        <f>IF(AND(EXACT(C1541,C1539),C1539&lt;&gt;0),K1539+1,0)</f>
        <v>460</v>
      </c>
      <c r="L1541" s="201" t="str">
        <f t="shared" ref="L1541" si="1737">IF(C1541&lt;&gt;"",C1541&amp;"-"&amp;K1541,"")</f>
        <v/>
      </c>
      <c r="M1541" s="201" t="str">
        <f t="array" ref="M1541">IFERROR(IF(INDEX('Disaggregation Records'!$E$155:$E$385,MATCH(RIGHT(L1541,255),RIGHT('Disaggregation Records'!$D$155:$D$385,255),0))="","",INDEX('Disaggregation Records'!$E$155:$E$385,MATCH(RIGHT(L1541,255),RIGHT('Disaggregation Records'!$D$155:$D$385,255),0))),"")</f>
        <v/>
      </c>
      <c r="N1541" s="201" t="str">
        <f t="array" ref="N1541">IFERROR(IF(INDEX('Disaggregation Records'!$F$155:$F$385,MATCH(RIGHT(L1541,255),RIGHT('Disaggregation Records'!$D$155:$D$385,255),0))="","",INDEX('Disaggregation Records'!$F$155:$F$385,MATCH(RIGHT(L1541,255),RIGHT('Disaggregation Records'!$D$155:$D$385,255),0))),"")</f>
        <v/>
      </c>
      <c r="O1541" s="201" t="str">
        <f t="array" ref="O1541">IFERROR(IF(INDEX('Disaggregation Records'!$H$155:$H$385,MATCH(RIGHT(L1541,255),RIGHT('Disaggregation Records'!$D$155:$D$385,255),0))="","",INDEX('Disaggregation Records'!$H$155:$H$385,MATCH(RIGHT(L1541,255),RIGHT('Disaggregation Records'!$D$155:$D$385,255),0))),"")</f>
        <v/>
      </c>
      <c r="P1541" s="201"/>
      <c r="Q1541" s="253">
        <f t="shared" ref="Q1541" si="1738">Q1539+1</f>
        <v>2165</v>
      </c>
    </row>
    <row r="1542" spans="1:17" ht="20.149999999999999" customHeight="1" x14ac:dyDescent="0.35">
      <c r="A1542" s="201"/>
      <c r="B1542" s="614"/>
      <c r="C1542" s="616"/>
      <c r="D1542" s="618"/>
      <c r="E1542" s="618"/>
      <c r="F1542" s="307"/>
      <c r="G1542" s="620"/>
      <c r="H1542" s="622"/>
      <c r="I1542" s="624"/>
      <c r="J1542" s="626"/>
      <c r="K1542" s="201"/>
      <c r="L1542" s="201"/>
      <c r="M1542" s="201"/>
      <c r="N1542" s="201"/>
      <c r="O1542" s="201"/>
      <c r="P1542" s="201"/>
      <c r="Q1542" s="253"/>
    </row>
    <row r="1543" spans="1:17" ht="20.149999999999999" customHeight="1" x14ac:dyDescent="0.35">
      <c r="A1543" s="201" t="str">
        <f t="shared" ca="1" si="1718"/>
        <v>a1655000001juMhAAI</v>
      </c>
      <c r="B1543" s="613">
        <v>24</v>
      </c>
      <c r="C1543" s="615" t="str">
        <f>IFERROR(VLOOKUP(B1543,'Coverage Indicators - Section D'!$A$9:$AP$70,42,FALSE),"")</f>
        <v/>
      </c>
      <c r="D1543" s="617" t="str">
        <f>M1543</f>
        <v/>
      </c>
      <c r="E1543" s="617" t="str">
        <f>N1543</f>
        <v/>
      </c>
      <c r="F1543" s="396"/>
      <c r="G1543" s="619" t="str">
        <f ca="1">IF(OR(INDIRECT("'update Helper'!E"&amp;Q1543)="",F1543&lt;&gt;0,F1544&lt;&gt;0),IF(IFERROR((F1543/F1544),"")="","",(F1543/F1544)),INDIRECT("'update Helper'!E"&amp;Q1543)/100)</f>
        <v/>
      </c>
      <c r="H1543" s="621"/>
      <c r="I1543" s="623"/>
      <c r="J1543" s="625"/>
      <c r="K1543" s="201">
        <f>IF(AND(EXACT(C1543,C1541),C1541&lt;&gt;0),K1541+1,0)</f>
        <v>461</v>
      </c>
      <c r="L1543" s="201" t="str">
        <f t="shared" ref="L1543" si="1739">IF(C1543&lt;&gt;"",C1543&amp;"-"&amp;K1543,"")</f>
        <v/>
      </c>
      <c r="M1543" s="201" t="str">
        <f t="array" ref="M1543">IFERROR(IF(INDEX('Disaggregation Records'!$E$155:$E$385,MATCH(RIGHT(L1543,255),RIGHT('Disaggregation Records'!$D$155:$D$385,255),0))="","",INDEX('Disaggregation Records'!$E$155:$E$385,MATCH(RIGHT(L1543,255),RIGHT('Disaggregation Records'!$D$155:$D$385,255),0))),"")</f>
        <v/>
      </c>
      <c r="N1543" s="201" t="str">
        <f t="array" ref="N1543">IFERROR(IF(INDEX('Disaggregation Records'!$F$155:$F$385,MATCH(RIGHT(L1543,255),RIGHT('Disaggregation Records'!$D$155:$D$385,255),0))="","",INDEX('Disaggregation Records'!$F$155:$F$385,MATCH(RIGHT(L1543,255),RIGHT('Disaggregation Records'!$D$155:$D$385,255),0))),"")</f>
        <v/>
      </c>
      <c r="O1543" s="201" t="str">
        <f t="array" ref="O1543">IFERROR(IF(INDEX('Disaggregation Records'!$H$155:$H$385,MATCH(RIGHT(L1543,255),RIGHT('Disaggregation Records'!$D$155:$D$385,255),0))="","",INDEX('Disaggregation Records'!$H$155:$H$385,MATCH(RIGHT(L1543,255),RIGHT('Disaggregation Records'!$D$155:$D$385,255),0))),"")</f>
        <v/>
      </c>
      <c r="P1543" s="201"/>
      <c r="Q1543" s="253">
        <f t="shared" ref="Q1543" si="1740">Q1541+1</f>
        <v>2166</v>
      </c>
    </row>
    <row r="1544" spans="1:17" ht="20.149999999999999" customHeight="1" x14ac:dyDescent="0.35">
      <c r="B1544" s="614"/>
      <c r="C1544" s="616"/>
      <c r="D1544" s="618"/>
      <c r="E1544" s="618"/>
      <c r="F1544" s="307"/>
      <c r="G1544" s="620"/>
      <c r="H1544" s="622"/>
      <c r="I1544" s="624"/>
      <c r="J1544" s="626"/>
      <c r="K1544" s="201"/>
      <c r="L1544" s="201"/>
      <c r="M1544" s="201"/>
      <c r="N1544" s="201"/>
      <c r="O1544" s="201"/>
      <c r="P1544" s="201"/>
      <c r="Q1544" s="253"/>
    </row>
    <row r="1545" spans="1:17" ht="20.149999999999999" customHeight="1" x14ac:dyDescent="0.35">
      <c r="A1545" s="201" t="str">
        <f t="shared" ca="1" si="1715"/>
        <v>a1655000001juMiAAI</v>
      </c>
      <c r="B1545" s="613">
        <v>24</v>
      </c>
      <c r="C1545" s="615" t="str">
        <f>IFERROR(VLOOKUP(B1545,'Coverage Indicators - Section D'!$A$9:$AP$70,42,FALSE),"")</f>
        <v/>
      </c>
      <c r="D1545" s="617" t="str">
        <f>M1545</f>
        <v/>
      </c>
      <c r="E1545" s="617" t="str">
        <f>N1545</f>
        <v/>
      </c>
      <c r="F1545" s="396"/>
      <c r="G1545" s="619" t="str">
        <f ca="1">IF(OR(INDIRECT("'update Helper'!E"&amp;Q1545)="",F1545&lt;&gt;0,F1546&lt;&gt;0),IF(IFERROR((F1545/F1546),"")="","",(F1545/F1546)),INDIRECT("'update Helper'!E"&amp;Q1545)/100)</f>
        <v/>
      </c>
      <c r="H1545" s="621"/>
      <c r="I1545" s="623"/>
      <c r="J1545" s="625"/>
      <c r="K1545" s="201">
        <f>IF(AND(EXACT(C1545,C1543),C1543&lt;&gt;0),K1543+1,0)</f>
        <v>462</v>
      </c>
      <c r="L1545" s="201" t="str">
        <f t="shared" ref="L1545" si="1741">IF(C1545&lt;&gt;"",C1545&amp;"-"&amp;K1545,"")</f>
        <v/>
      </c>
      <c r="M1545" s="201" t="str">
        <f t="array" ref="M1545">IFERROR(IF(INDEX('Disaggregation Records'!$E$155:$E$385,MATCH(RIGHT(L1545,255),RIGHT('Disaggregation Records'!$D$155:$D$385,255),0))="","",INDEX('Disaggregation Records'!$E$155:$E$385,MATCH(RIGHT(L1545,255),RIGHT('Disaggregation Records'!$D$155:$D$385,255),0))),"")</f>
        <v/>
      </c>
      <c r="N1545" s="201" t="str">
        <f t="array" ref="N1545">IFERROR(IF(INDEX('Disaggregation Records'!$F$155:$F$385,MATCH(RIGHT(L1545,255),RIGHT('Disaggregation Records'!$D$155:$D$385,255),0))="","",INDEX('Disaggregation Records'!$F$155:$F$385,MATCH(RIGHT(L1545,255),RIGHT('Disaggregation Records'!$D$155:$D$385,255),0))),"")</f>
        <v/>
      </c>
      <c r="O1545" s="201" t="str">
        <f t="array" ref="O1545">IFERROR(IF(INDEX('Disaggregation Records'!$H$155:$H$385,MATCH(RIGHT(L1545,255),RIGHT('Disaggregation Records'!$D$155:$D$385,255),0))="","",INDEX('Disaggregation Records'!$H$155:$H$385,MATCH(RIGHT(L1545,255),RIGHT('Disaggregation Records'!$D$155:$D$385,255),0))),"")</f>
        <v/>
      </c>
      <c r="P1545" s="253"/>
      <c r="Q1545" s="253">
        <f t="shared" ref="Q1545" si="1742">Q1543+1</f>
        <v>2167</v>
      </c>
    </row>
    <row r="1546" spans="1:17" ht="20.149999999999999" customHeight="1" x14ac:dyDescent="0.35">
      <c r="A1546" s="201"/>
      <c r="B1546" s="614"/>
      <c r="C1546" s="616"/>
      <c r="D1546" s="618"/>
      <c r="E1546" s="618"/>
      <c r="F1546" s="307"/>
      <c r="G1546" s="620"/>
      <c r="H1546" s="622"/>
      <c r="I1546" s="624"/>
      <c r="J1546" s="626"/>
      <c r="K1546" s="253"/>
      <c r="L1546" s="201"/>
      <c r="M1546" s="253"/>
      <c r="N1546" s="201"/>
      <c r="O1546" s="201"/>
      <c r="P1546" s="253"/>
      <c r="Q1546" s="253"/>
    </row>
    <row r="1547" spans="1:17" ht="20.149999999999999" customHeight="1" x14ac:dyDescent="0.35">
      <c r="A1547" s="201" t="str">
        <f t="shared" ca="1" si="1718"/>
        <v>a1655000001juMjAAI</v>
      </c>
      <c r="B1547" s="613">
        <v>24</v>
      </c>
      <c r="C1547" s="615" t="str">
        <f>IFERROR(VLOOKUP(B1547,'Coverage Indicators - Section D'!$A$9:$AP$70,42,FALSE),"")</f>
        <v/>
      </c>
      <c r="D1547" s="617" t="str">
        <f>M1547</f>
        <v/>
      </c>
      <c r="E1547" s="617" t="str">
        <f>N1547</f>
        <v/>
      </c>
      <c r="F1547" s="396"/>
      <c r="G1547" s="619" t="str">
        <f ca="1">IF(OR(INDIRECT("'update Helper'!E"&amp;Q1547)="",F1547&lt;&gt;0,F1548&lt;&gt;0),IF(IFERROR((F1547/F1548),"")="","",(F1547/F1548)),INDIRECT("'update Helper'!E"&amp;Q1547)/100)</f>
        <v/>
      </c>
      <c r="H1547" s="621"/>
      <c r="I1547" s="623"/>
      <c r="J1547" s="625"/>
      <c r="K1547" s="201">
        <f>IF(AND(EXACT(C1547,C1545),C1545&lt;&gt;0),K1545+1,0)</f>
        <v>463</v>
      </c>
      <c r="L1547" s="201" t="str">
        <f t="shared" ref="L1547" si="1743">IF(C1547&lt;&gt;"",C1547&amp;"-"&amp;K1547,"")</f>
        <v/>
      </c>
      <c r="M1547" s="201" t="str">
        <f t="array" ref="M1547">IFERROR(IF(INDEX('Disaggregation Records'!$E$155:$E$385,MATCH(RIGHT(L1547,255),RIGHT('Disaggregation Records'!$D$155:$D$385,255),0))="","",INDEX('Disaggregation Records'!$E$155:$E$385,MATCH(RIGHT(L1547,255),RIGHT('Disaggregation Records'!$D$155:$D$385,255),0))),"")</f>
        <v/>
      </c>
      <c r="N1547" s="201" t="str">
        <f t="array" ref="N1547">IFERROR(IF(INDEX('Disaggregation Records'!$F$155:$F$385,MATCH(RIGHT(L1547,255),RIGHT('Disaggregation Records'!$D$155:$D$385,255),0))="","",INDEX('Disaggregation Records'!$F$155:$F$385,MATCH(RIGHT(L1547,255),RIGHT('Disaggregation Records'!$D$155:$D$385,255),0))),"")</f>
        <v/>
      </c>
      <c r="O1547" s="201" t="str">
        <f t="array" ref="O1547">IFERROR(IF(INDEX('Disaggregation Records'!$H$155:$H$385,MATCH(RIGHT(L1547,255),RIGHT('Disaggregation Records'!$D$155:$D$385,255),0))="","",INDEX('Disaggregation Records'!$H$155:$H$385,MATCH(RIGHT(L1547,255),RIGHT('Disaggregation Records'!$D$155:$D$385,255),0))),"")</f>
        <v/>
      </c>
      <c r="P1547" s="253"/>
      <c r="Q1547" s="253">
        <f t="shared" ref="Q1547" si="1744">Q1545+1</f>
        <v>2168</v>
      </c>
    </row>
    <row r="1548" spans="1:17" ht="20.149999999999999" customHeight="1" x14ac:dyDescent="0.35">
      <c r="B1548" s="614"/>
      <c r="C1548" s="616"/>
      <c r="D1548" s="618"/>
      <c r="E1548" s="618"/>
      <c r="F1548" s="307"/>
      <c r="G1548" s="620"/>
      <c r="H1548" s="622"/>
      <c r="I1548" s="624"/>
      <c r="J1548" s="626"/>
      <c r="K1548" s="253"/>
      <c r="L1548" s="201"/>
      <c r="M1548" s="253"/>
      <c r="N1548" s="201"/>
      <c r="O1548" s="201"/>
      <c r="P1548" s="253"/>
      <c r="Q1548" s="253"/>
    </row>
    <row r="1549" spans="1:17" ht="20.149999999999999" customHeight="1" x14ac:dyDescent="0.35">
      <c r="A1549" s="201" t="str">
        <f t="shared" ca="1" si="1715"/>
        <v>a1655000001juMkAAI</v>
      </c>
      <c r="B1549" s="613">
        <v>24</v>
      </c>
      <c r="C1549" s="615" t="str">
        <f>IFERROR(VLOOKUP(B1549,'Coverage Indicators - Section D'!$A$9:$AP$70,42,FALSE),"")</f>
        <v/>
      </c>
      <c r="D1549" s="617" t="str">
        <f>M1549</f>
        <v/>
      </c>
      <c r="E1549" s="617" t="str">
        <f>N1549</f>
        <v/>
      </c>
      <c r="F1549" s="396"/>
      <c r="G1549" s="619" t="str">
        <f ca="1">IF(OR(INDIRECT("'update Helper'!E"&amp;Q1549)="",F1549&lt;&gt;0,F1550&lt;&gt;0),IF(IFERROR((F1549/F1550),"")="","",(F1549/F1550)),INDIRECT("'update Helper'!E"&amp;Q1549)/100)</f>
        <v/>
      </c>
      <c r="H1549" s="621"/>
      <c r="I1549" s="623"/>
      <c r="J1549" s="625"/>
      <c r="K1549" s="201">
        <f>IF(AND(EXACT(C1549,C1547),C1547&lt;&gt;0),K1547+1,0)</f>
        <v>464</v>
      </c>
      <c r="L1549" s="201" t="str">
        <f t="shared" ref="L1549" si="1745">IF(C1549&lt;&gt;"",C1549&amp;"-"&amp;K1549,"")</f>
        <v/>
      </c>
      <c r="M1549" s="201" t="str">
        <f t="array" ref="M1549">IFERROR(IF(INDEX('Disaggregation Records'!$E$155:$E$385,MATCH(RIGHT(L1549,255),RIGHT('Disaggregation Records'!$D$155:$D$385,255),0))="","",INDEX('Disaggregation Records'!$E$155:$E$385,MATCH(RIGHT(L1549,255),RIGHT('Disaggregation Records'!$D$155:$D$385,255),0))),"")</f>
        <v/>
      </c>
      <c r="N1549" s="201" t="str">
        <f t="array" ref="N1549">IFERROR(IF(INDEX('Disaggregation Records'!$F$155:$F$385,MATCH(RIGHT(L1549,255),RIGHT('Disaggregation Records'!$D$155:$D$385,255),0))="","",INDEX('Disaggregation Records'!$F$155:$F$385,MATCH(RIGHT(L1549,255),RIGHT('Disaggregation Records'!$D$155:$D$385,255),0))),"")</f>
        <v/>
      </c>
      <c r="O1549" s="201" t="str">
        <f t="array" ref="O1549">IFERROR(IF(INDEX('Disaggregation Records'!$H$155:$H$385,MATCH(RIGHT(L1549,255),RIGHT('Disaggregation Records'!$D$155:$D$385,255),0))="","",INDEX('Disaggregation Records'!$H$155:$H$385,MATCH(RIGHT(L1549,255),RIGHT('Disaggregation Records'!$D$155:$D$385,255),0))),"")</f>
        <v/>
      </c>
      <c r="P1549" s="253"/>
      <c r="Q1549" s="253">
        <f t="shared" ref="Q1549" si="1746">Q1547+1</f>
        <v>2169</v>
      </c>
    </row>
    <row r="1550" spans="1:17" ht="20.149999999999999" customHeight="1" x14ac:dyDescent="0.35">
      <c r="A1550" s="201"/>
      <c r="B1550" s="614"/>
      <c r="C1550" s="616"/>
      <c r="D1550" s="618"/>
      <c r="E1550" s="618"/>
      <c r="F1550" s="307"/>
      <c r="G1550" s="620"/>
      <c r="H1550" s="622"/>
      <c r="I1550" s="624"/>
      <c r="J1550" s="626"/>
      <c r="K1550" s="253"/>
      <c r="L1550" s="201"/>
      <c r="M1550" s="253"/>
      <c r="N1550" s="201"/>
      <c r="O1550" s="201"/>
      <c r="P1550" s="253"/>
      <c r="Q1550" s="253"/>
    </row>
    <row r="1551" spans="1:17" ht="20.149999999999999" customHeight="1" x14ac:dyDescent="0.35">
      <c r="A1551" s="201" t="str">
        <f t="shared" ca="1" si="1718"/>
        <v>a1655000001juMlAAI</v>
      </c>
      <c r="B1551" s="613">
        <v>24</v>
      </c>
      <c r="C1551" s="615" t="str">
        <f>IFERROR(VLOOKUP(B1551,'Coverage Indicators - Section D'!$A$9:$AP$70,42,FALSE),"")</f>
        <v/>
      </c>
      <c r="D1551" s="617" t="str">
        <f>M1551</f>
        <v/>
      </c>
      <c r="E1551" s="617" t="str">
        <f>N1551</f>
        <v/>
      </c>
      <c r="F1551" s="396"/>
      <c r="G1551" s="619" t="str">
        <f ca="1">IF(OR(INDIRECT("'update Helper'!E"&amp;Q1551)="",F1551&lt;&gt;0,F1552&lt;&gt;0),IF(IFERROR((F1551/F1552),"")="","",(F1551/F1552)),INDIRECT("'update Helper'!E"&amp;Q1551)/100)</f>
        <v/>
      </c>
      <c r="H1551" s="621"/>
      <c r="I1551" s="623"/>
      <c r="J1551" s="625"/>
      <c r="K1551" s="201">
        <f>IF(AND(EXACT(C1551,C1549),C1549&lt;&gt;0),K1549+1,0)</f>
        <v>465</v>
      </c>
      <c r="L1551" s="201" t="str">
        <f t="shared" ref="L1551" si="1747">IF(C1551&lt;&gt;"",C1551&amp;"-"&amp;K1551,"")</f>
        <v/>
      </c>
      <c r="M1551" s="201" t="str">
        <f t="array" ref="M1551">IFERROR(IF(INDEX('Disaggregation Records'!$E$155:$E$385,MATCH(RIGHT(L1551,255),RIGHT('Disaggregation Records'!$D$155:$D$385,255),0))="","",INDEX('Disaggregation Records'!$E$155:$E$385,MATCH(RIGHT(L1551,255),RIGHT('Disaggregation Records'!$D$155:$D$385,255),0))),"")</f>
        <v/>
      </c>
      <c r="N1551" s="201" t="str">
        <f t="array" ref="N1551">IFERROR(IF(INDEX('Disaggregation Records'!$F$155:$F$385,MATCH(RIGHT(L1551,255),RIGHT('Disaggregation Records'!$D$155:$D$385,255),0))="","",INDEX('Disaggregation Records'!$F$155:$F$385,MATCH(RIGHT(L1551,255),RIGHT('Disaggregation Records'!$D$155:$D$385,255),0))),"")</f>
        <v/>
      </c>
      <c r="O1551" s="201" t="str">
        <f t="array" ref="O1551">IFERROR(IF(INDEX('Disaggregation Records'!$H$155:$H$385,MATCH(RIGHT(L1551,255),RIGHT('Disaggregation Records'!$D$155:$D$385,255),0))="","",INDEX('Disaggregation Records'!$H$155:$H$385,MATCH(RIGHT(L1551,255),RIGHT('Disaggregation Records'!$D$155:$D$385,255),0))),"")</f>
        <v/>
      </c>
      <c r="P1551" s="201"/>
      <c r="Q1551" s="253">
        <f t="shared" ref="Q1551" si="1748">Q1549+1</f>
        <v>2170</v>
      </c>
    </row>
    <row r="1552" spans="1:17" ht="20.149999999999999" customHeight="1" x14ac:dyDescent="0.35">
      <c r="B1552" s="614"/>
      <c r="C1552" s="616"/>
      <c r="D1552" s="618"/>
      <c r="E1552" s="618"/>
      <c r="F1552" s="307"/>
      <c r="G1552" s="620"/>
      <c r="H1552" s="622"/>
      <c r="I1552" s="624"/>
      <c r="J1552" s="626"/>
      <c r="K1552" s="201"/>
      <c r="L1552" s="201"/>
      <c r="M1552" s="201"/>
      <c r="N1552" s="201"/>
      <c r="O1552" s="201"/>
      <c r="P1552" s="201"/>
      <c r="Q1552" s="253"/>
    </row>
    <row r="1553" spans="1:17" ht="20.149999999999999" customHeight="1" x14ac:dyDescent="0.35">
      <c r="A1553" s="201" t="str">
        <f t="shared" ca="1" si="1715"/>
        <v>a1655000001juMmAAI</v>
      </c>
      <c r="B1553" s="613">
        <v>24</v>
      </c>
      <c r="C1553" s="615" t="str">
        <f>IFERROR(VLOOKUP(B1553,'Coverage Indicators - Section D'!$A$9:$AP$70,42,FALSE),"")</f>
        <v/>
      </c>
      <c r="D1553" s="617" t="str">
        <f>M1553</f>
        <v/>
      </c>
      <c r="E1553" s="617" t="str">
        <f>N1553</f>
        <v/>
      </c>
      <c r="F1553" s="396"/>
      <c r="G1553" s="619" t="str">
        <f ca="1">IF(OR(INDIRECT("'update Helper'!E"&amp;Q1553)="",F1553&lt;&gt;0,F1554&lt;&gt;0),IF(IFERROR((F1553/F1554),"")="","",(F1553/F1554)),INDIRECT("'update Helper'!E"&amp;Q1553)/100)</f>
        <v/>
      </c>
      <c r="H1553" s="621"/>
      <c r="I1553" s="623"/>
      <c r="J1553" s="625"/>
      <c r="K1553" s="201">
        <f>IF(AND(EXACT(C1553,C1551),C1551&lt;&gt;0),K1551+1,0)</f>
        <v>466</v>
      </c>
      <c r="L1553" s="201" t="str">
        <f t="shared" ref="L1553" si="1749">IF(C1553&lt;&gt;"",C1553&amp;"-"&amp;K1553,"")</f>
        <v/>
      </c>
      <c r="M1553" s="201" t="str">
        <f t="array" ref="M1553">IFERROR(IF(INDEX('Disaggregation Records'!$E$155:$E$385,MATCH(RIGHT(L1553,255),RIGHT('Disaggregation Records'!$D$155:$D$385,255),0))="","",INDEX('Disaggregation Records'!$E$155:$E$385,MATCH(RIGHT(L1553,255),RIGHT('Disaggregation Records'!$D$155:$D$385,255),0))),"")</f>
        <v/>
      </c>
      <c r="N1553" s="201" t="str">
        <f t="array" ref="N1553">IFERROR(IF(INDEX('Disaggregation Records'!$F$155:$F$385,MATCH(RIGHT(L1553,255),RIGHT('Disaggregation Records'!$D$155:$D$385,255),0))="","",INDEX('Disaggregation Records'!$F$155:$F$385,MATCH(RIGHT(L1553,255),RIGHT('Disaggregation Records'!$D$155:$D$385,255),0))),"")</f>
        <v/>
      </c>
      <c r="O1553" s="201" t="str">
        <f t="array" ref="O1553">IFERROR(IF(INDEX('Disaggregation Records'!$H$155:$H$385,MATCH(RIGHT(L1553,255),RIGHT('Disaggregation Records'!$D$155:$D$385,255),0))="","",INDEX('Disaggregation Records'!$H$155:$H$385,MATCH(RIGHT(L1553,255),RIGHT('Disaggregation Records'!$D$155:$D$385,255),0))),"")</f>
        <v/>
      </c>
      <c r="P1553" s="201"/>
      <c r="Q1553" s="253">
        <f t="shared" ref="Q1553" si="1750">Q1551+1</f>
        <v>2171</v>
      </c>
    </row>
    <row r="1554" spans="1:17" ht="20.149999999999999" customHeight="1" x14ac:dyDescent="0.35">
      <c r="A1554" s="201"/>
      <c r="B1554" s="614"/>
      <c r="C1554" s="616"/>
      <c r="D1554" s="618"/>
      <c r="E1554" s="618"/>
      <c r="F1554" s="307"/>
      <c r="G1554" s="620"/>
      <c r="H1554" s="622"/>
      <c r="I1554" s="624"/>
      <c r="J1554" s="626"/>
      <c r="K1554" s="201"/>
      <c r="L1554" s="201"/>
      <c r="M1554" s="201"/>
      <c r="N1554" s="201"/>
      <c r="O1554" s="201"/>
      <c r="P1554" s="201"/>
      <c r="Q1554" s="253"/>
    </row>
    <row r="1555" spans="1:17" ht="20.149999999999999" customHeight="1" x14ac:dyDescent="0.35">
      <c r="A1555" s="201" t="str">
        <f t="shared" ca="1" si="1718"/>
        <v>a1655000001juMnAAI</v>
      </c>
      <c r="B1555" s="613">
        <v>24</v>
      </c>
      <c r="C1555" s="615" t="str">
        <f>IFERROR(VLOOKUP(B1555,'Coverage Indicators - Section D'!$A$9:$AP$70,42,FALSE),"")</f>
        <v/>
      </c>
      <c r="D1555" s="617" t="str">
        <f>M1555</f>
        <v/>
      </c>
      <c r="E1555" s="617" t="str">
        <f>N1555</f>
        <v/>
      </c>
      <c r="F1555" s="396"/>
      <c r="G1555" s="619" t="str">
        <f ca="1">IF(OR(INDIRECT("'update Helper'!E"&amp;Q1555)="",F1555&lt;&gt;0,F1556&lt;&gt;0),IF(IFERROR((F1555/F1556),"")="","",(F1555/F1556)),INDIRECT("'update Helper'!E"&amp;Q1555)/100)</f>
        <v/>
      </c>
      <c r="H1555" s="621"/>
      <c r="I1555" s="623"/>
      <c r="J1555" s="625"/>
      <c r="K1555" s="201">
        <f>IF(AND(EXACT(C1555,C1553),C1553&lt;&gt;0),K1553+1,0)</f>
        <v>467</v>
      </c>
      <c r="L1555" s="201" t="str">
        <f t="shared" ref="L1555" si="1751">IF(C1555&lt;&gt;"",C1555&amp;"-"&amp;K1555,"")</f>
        <v/>
      </c>
      <c r="M1555" s="201" t="str">
        <f t="array" ref="M1555">IFERROR(IF(INDEX('Disaggregation Records'!$E$155:$E$385,MATCH(RIGHT(L1555,255),RIGHT('Disaggregation Records'!$D$155:$D$385,255),0))="","",INDEX('Disaggregation Records'!$E$155:$E$385,MATCH(RIGHT(L1555,255),RIGHT('Disaggregation Records'!$D$155:$D$385,255),0))),"")</f>
        <v/>
      </c>
      <c r="N1555" s="201" t="str">
        <f t="array" ref="N1555">IFERROR(IF(INDEX('Disaggregation Records'!$F$155:$F$385,MATCH(RIGHT(L1555,255),RIGHT('Disaggregation Records'!$D$155:$D$385,255),0))="","",INDEX('Disaggregation Records'!$F$155:$F$385,MATCH(RIGHT(L1555,255),RIGHT('Disaggregation Records'!$D$155:$D$385,255),0))),"")</f>
        <v/>
      </c>
      <c r="O1555" s="201" t="str">
        <f t="array" ref="O1555">IFERROR(IF(INDEX('Disaggregation Records'!$H$155:$H$385,MATCH(RIGHT(L1555,255),RIGHT('Disaggregation Records'!$D$155:$D$385,255),0))="","",INDEX('Disaggregation Records'!$H$155:$H$385,MATCH(RIGHT(L1555,255),RIGHT('Disaggregation Records'!$D$155:$D$385,255),0))),"")</f>
        <v/>
      </c>
      <c r="P1555" s="253"/>
      <c r="Q1555" s="253">
        <f t="shared" ref="Q1555" si="1752">Q1553+1</f>
        <v>2172</v>
      </c>
    </row>
    <row r="1556" spans="1:17" ht="20.149999999999999" customHeight="1" x14ac:dyDescent="0.35">
      <c r="B1556" s="614"/>
      <c r="C1556" s="616"/>
      <c r="D1556" s="618"/>
      <c r="E1556" s="618"/>
      <c r="F1556" s="307"/>
      <c r="G1556" s="620"/>
      <c r="H1556" s="622"/>
      <c r="I1556" s="624"/>
      <c r="J1556" s="626"/>
      <c r="K1556" s="253"/>
      <c r="L1556" s="201"/>
      <c r="M1556" s="253"/>
      <c r="N1556" s="201"/>
      <c r="O1556" s="201"/>
      <c r="P1556" s="253"/>
      <c r="Q1556" s="253"/>
    </row>
    <row r="1557" spans="1:17" ht="20.149999999999999" customHeight="1" x14ac:dyDescent="0.35">
      <c r="A1557" s="201" t="str">
        <f t="shared" ca="1" si="1715"/>
        <v>a1655000001juMoAAI</v>
      </c>
      <c r="B1557" s="613">
        <v>24</v>
      </c>
      <c r="C1557" s="615" t="str">
        <f>IFERROR(VLOOKUP(B1557,'Coverage Indicators - Section D'!$A$9:$AP$70,42,FALSE),"")</f>
        <v/>
      </c>
      <c r="D1557" s="617" t="str">
        <f>M1557</f>
        <v/>
      </c>
      <c r="E1557" s="617" t="str">
        <f>N1557</f>
        <v/>
      </c>
      <c r="F1557" s="396"/>
      <c r="G1557" s="619" t="str">
        <f ca="1">IF(OR(INDIRECT("'update Helper'!E"&amp;Q1557)="",F1557&lt;&gt;0,F1558&lt;&gt;0),IF(IFERROR((F1557/F1558),"")="","",(F1557/F1558)),INDIRECT("'update Helper'!E"&amp;Q1557)/100)</f>
        <v/>
      </c>
      <c r="H1557" s="621"/>
      <c r="I1557" s="623"/>
      <c r="J1557" s="625"/>
      <c r="K1557" s="201">
        <f>IF(AND(EXACT(C1557,C1555),C1555&lt;&gt;0),K1555+1,0)</f>
        <v>468</v>
      </c>
      <c r="L1557" s="201" t="str">
        <f t="shared" ref="L1557" si="1753">IF(C1557&lt;&gt;"",C1557&amp;"-"&amp;K1557,"")</f>
        <v/>
      </c>
      <c r="M1557" s="201" t="str">
        <f t="array" ref="M1557">IFERROR(IF(INDEX('Disaggregation Records'!$E$155:$E$385,MATCH(RIGHT(L1557,255),RIGHT('Disaggregation Records'!$D$155:$D$385,255),0))="","",INDEX('Disaggregation Records'!$E$155:$E$385,MATCH(RIGHT(L1557,255),RIGHT('Disaggregation Records'!$D$155:$D$385,255),0))),"")</f>
        <v/>
      </c>
      <c r="N1557" s="201" t="str">
        <f t="array" ref="N1557">IFERROR(IF(INDEX('Disaggregation Records'!$F$155:$F$385,MATCH(RIGHT(L1557,255),RIGHT('Disaggregation Records'!$D$155:$D$385,255),0))="","",INDEX('Disaggregation Records'!$F$155:$F$385,MATCH(RIGHT(L1557,255),RIGHT('Disaggregation Records'!$D$155:$D$385,255),0))),"")</f>
        <v/>
      </c>
      <c r="O1557" s="201" t="str">
        <f t="array" ref="O1557">IFERROR(IF(INDEX('Disaggregation Records'!$H$155:$H$385,MATCH(RIGHT(L1557,255),RIGHT('Disaggregation Records'!$D$155:$D$385,255),0))="","",INDEX('Disaggregation Records'!$H$155:$H$385,MATCH(RIGHT(L1557,255),RIGHT('Disaggregation Records'!$D$155:$D$385,255),0))),"")</f>
        <v/>
      </c>
      <c r="P1557" s="253"/>
      <c r="Q1557" s="253">
        <f t="shared" ref="Q1557" si="1754">Q1555+1</f>
        <v>2173</v>
      </c>
    </row>
    <row r="1558" spans="1:17" ht="20.149999999999999" customHeight="1" x14ac:dyDescent="0.35">
      <c r="A1558" s="201"/>
      <c r="B1558" s="614"/>
      <c r="C1558" s="616"/>
      <c r="D1558" s="618"/>
      <c r="E1558" s="618"/>
      <c r="F1558" s="307"/>
      <c r="G1558" s="620"/>
      <c r="H1558" s="622"/>
      <c r="I1558" s="624"/>
      <c r="J1558" s="626"/>
      <c r="K1558" s="253"/>
      <c r="L1558" s="201"/>
      <c r="M1558" s="253"/>
      <c r="N1558" s="201"/>
      <c r="O1558" s="201"/>
      <c r="P1558" s="253"/>
      <c r="Q1558" s="253"/>
    </row>
    <row r="1559" spans="1:17" ht="20.149999999999999" customHeight="1" x14ac:dyDescent="0.35">
      <c r="A1559" s="201" t="str">
        <f t="shared" ca="1" si="1718"/>
        <v>a1655000001juMpAAI</v>
      </c>
      <c r="B1559" s="613">
        <v>24</v>
      </c>
      <c r="C1559" s="615" t="str">
        <f>IFERROR(VLOOKUP(B1559,'Coverage Indicators - Section D'!$A$9:$AP$70,42,FALSE),"")</f>
        <v/>
      </c>
      <c r="D1559" s="617" t="str">
        <f>M1559</f>
        <v/>
      </c>
      <c r="E1559" s="617" t="str">
        <f>N1559</f>
        <v/>
      </c>
      <c r="F1559" s="396"/>
      <c r="G1559" s="619" t="str">
        <f ca="1">IF(OR(INDIRECT("'update Helper'!E"&amp;Q1559)="",F1559&lt;&gt;0,F1560&lt;&gt;0),IF(IFERROR((F1559/F1560),"")="","",(F1559/F1560)),INDIRECT("'update Helper'!E"&amp;Q1559)/100)</f>
        <v/>
      </c>
      <c r="H1559" s="621"/>
      <c r="I1559" s="623"/>
      <c r="J1559" s="625"/>
      <c r="K1559" s="201">
        <f>IF(AND(EXACT(C1559,C1557),C1557&lt;&gt;0),K1557+1,0)</f>
        <v>469</v>
      </c>
      <c r="L1559" s="201" t="str">
        <f t="shared" ref="L1559" si="1755">IF(C1559&lt;&gt;"",C1559&amp;"-"&amp;K1559,"")</f>
        <v/>
      </c>
      <c r="M1559" s="201" t="str">
        <f t="array" ref="M1559">IFERROR(IF(INDEX('Disaggregation Records'!$E$155:$E$385,MATCH(RIGHT(L1559,255),RIGHT('Disaggregation Records'!$D$155:$D$385,255),0))="","",INDEX('Disaggregation Records'!$E$155:$E$385,MATCH(RIGHT(L1559,255),RIGHT('Disaggregation Records'!$D$155:$D$385,255),0))),"")</f>
        <v/>
      </c>
      <c r="N1559" s="201" t="str">
        <f t="array" ref="N1559">IFERROR(IF(INDEX('Disaggregation Records'!$F$155:$F$385,MATCH(RIGHT(L1559,255),RIGHT('Disaggregation Records'!$D$155:$D$385,255),0))="","",INDEX('Disaggregation Records'!$F$155:$F$385,MATCH(RIGHT(L1559,255),RIGHT('Disaggregation Records'!$D$155:$D$385,255),0))),"")</f>
        <v/>
      </c>
      <c r="O1559" s="201" t="str">
        <f t="array" ref="O1559">IFERROR(IF(INDEX('Disaggregation Records'!$H$155:$H$385,MATCH(RIGHT(L1559,255),RIGHT('Disaggregation Records'!$D$155:$D$385,255),0))="","",INDEX('Disaggregation Records'!$H$155:$H$385,MATCH(RIGHT(L1559,255),RIGHT('Disaggregation Records'!$D$155:$D$385,255),0))),"")</f>
        <v/>
      </c>
      <c r="P1559" s="253"/>
      <c r="Q1559" s="253">
        <f t="shared" ref="Q1559" si="1756">Q1557+1</f>
        <v>2174</v>
      </c>
    </row>
    <row r="1560" spans="1:17" ht="20.149999999999999" customHeight="1" x14ac:dyDescent="0.35">
      <c r="B1560" s="614"/>
      <c r="C1560" s="616"/>
      <c r="D1560" s="618"/>
      <c r="E1560" s="618"/>
      <c r="F1560" s="307"/>
      <c r="G1560" s="620"/>
      <c r="H1560" s="622"/>
      <c r="I1560" s="624"/>
      <c r="J1560" s="626"/>
      <c r="K1560" s="253"/>
      <c r="L1560" s="201"/>
      <c r="M1560" s="253"/>
      <c r="N1560" s="201"/>
      <c r="O1560" s="201"/>
      <c r="P1560" s="253"/>
      <c r="Q1560" s="253"/>
    </row>
    <row r="1561" spans="1:17" ht="20.149999999999999" customHeight="1" x14ac:dyDescent="0.35">
      <c r="A1561" s="201" t="str">
        <f t="shared" ca="1" si="1715"/>
        <v>a1655000001juMqAAI</v>
      </c>
      <c r="B1561" s="613">
        <v>24</v>
      </c>
      <c r="C1561" s="615" t="str">
        <f>IFERROR(VLOOKUP(B1561,'Coverage Indicators - Section D'!$A$9:$AP$70,42,FALSE),"")</f>
        <v/>
      </c>
      <c r="D1561" s="617" t="str">
        <f>M1561</f>
        <v/>
      </c>
      <c r="E1561" s="617" t="str">
        <f>N1561</f>
        <v/>
      </c>
      <c r="F1561" s="396"/>
      <c r="G1561" s="619" t="str">
        <f ca="1">IF(OR(INDIRECT("'update Helper'!E"&amp;Q1561)="",F1561&lt;&gt;0,F1562&lt;&gt;0),IF(IFERROR((F1561/F1562),"")="","",(F1561/F1562)),INDIRECT("'update Helper'!E"&amp;Q1561)/100)</f>
        <v/>
      </c>
      <c r="H1561" s="621"/>
      <c r="I1561" s="623"/>
      <c r="J1561" s="625"/>
      <c r="K1561" s="201">
        <f>IF(AND(EXACT(C1561,C1559),C1559&lt;&gt;0),K1559+1,0)</f>
        <v>470</v>
      </c>
      <c r="L1561" s="201" t="str">
        <f t="shared" ref="L1561" si="1757">IF(C1561&lt;&gt;"",C1561&amp;"-"&amp;K1561,"")</f>
        <v/>
      </c>
      <c r="M1561" s="201" t="str">
        <f t="array" ref="M1561">IFERROR(IF(INDEX('Disaggregation Records'!$E$155:$E$385,MATCH(RIGHT(L1561,255),RIGHT('Disaggregation Records'!$D$155:$D$385,255),0))="","",INDEX('Disaggregation Records'!$E$155:$E$385,MATCH(RIGHT(L1561,255),RIGHT('Disaggregation Records'!$D$155:$D$385,255),0))),"")</f>
        <v/>
      </c>
      <c r="N1561" s="201" t="str">
        <f t="array" ref="N1561">IFERROR(IF(INDEX('Disaggregation Records'!$F$155:$F$385,MATCH(RIGHT(L1561,255),RIGHT('Disaggregation Records'!$D$155:$D$385,255),0))="","",INDEX('Disaggregation Records'!$F$155:$F$385,MATCH(RIGHT(L1561,255),RIGHT('Disaggregation Records'!$D$155:$D$385,255),0))),"")</f>
        <v/>
      </c>
      <c r="O1561" s="201" t="str">
        <f t="array" ref="O1561">IFERROR(IF(INDEX('Disaggregation Records'!$H$155:$H$385,MATCH(RIGHT(L1561,255),RIGHT('Disaggregation Records'!$D$155:$D$385,255),0))="","",INDEX('Disaggregation Records'!$H$155:$H$385,MATCH(RIGHT(L1561,255),RIGHT('Disaggregation Records'!$D$155:$D$385,255),0))),"")</f>
        <v/>
      </c>
      <c r="P1561" s="201"/>
      <c r="Q1561" s="253">
        <f t="shared" ref="Q1561" si="1758">Q1559+1</f>
        <v>2175</v>
      </c>
    </row>
    <row r="1562" spans="1:17" ht="20.149999999999999" customHeight="1" x14ac:dyDescent="0.35">
      <c r="A1562" s="201"/>
      <c r="B1562" s="614"/>
      <c r="C1562" s="616"/>
      <c r="D1562" s="618"/>
      <c r="E1562" s="618"/>
      <c r="F1562" s="307"/>
      <c r="G1562" s="620"/>
      <c r="H1562" s="622"/>
      <c r="I1562" s="624"/>
      <c r="J1562" s="626"/>
      <c r="K1562" s="201"/>
      <c r="L1562" s="201"/>
      <c r="M1562" s="201"/>
      <c r="N1562" s="201"/>
      <c r="O1562" s="201"/>
      <c r="P1562" s="201"/>
      <c r="Q1562" s="253"/>
    </row>
    <row r="1563" spans="1:17" ht="20.149999999999999" customHeight="1" x14ac:dyDescent="0.35">
      <c r="A1563" s="201" t="str">
        <f t="shared" ca="1" si="1718"/>
        <v>a1655000001juMrAAI</v>
      </c>
      <c r="B1563" s="613">
        <v>24</v>
      </c>
      <c r="C1563" s="615" t="str">
        <f>IFERROR(VLOOKUP(B1563,'Coverage Indicators - Section D'!$A$9:$AP$70,42,FALSE),"")</f>
        <v/>
      </c>
      <c r="D1563" s="617" t="str">
        <f>M1563</f>
        <v/>
      </c>
      <c r="E1563" s="617" t="str">
        <f>N1563</f>
        <v/>
      </c>
      <c r="F1563" s="396"/>
      <c r="G1563" s="619" t="str">
        <f ca="1">IF(OR(INDIRECT("'update Helper'!E"&amp;Q1563)="",F1563&lt;&gt;0,F1564&lt;&gt;0),IF(IFERROR((F1563/F1564),"")="","",(F1563/F1564)),INDIRECT("'update Helper'!E"&amp;Q1563)/100)</f>
        <v/>
      </c>
      <c r="H1563" s="621"/>
      <c r="I1563" s="623"/>
      <c r="J1563" s="625"/>
      <c r="K1563" s="201">
        <f>IF(AND(EXACT(C1563,C1561),C1561&lt;&gt;0),K1561+1,0)</f>
        <v>471</v>
      </c>
      <c r="L1563" s="201" t="str">
        <f t="shared" ref="L1563" si="1759">IF(C1563&lt;&gt;"",C1563&amp;"-"&amp;K1563,"")</f>
        <v/>
      </c>
      <c r="M1563" s="201" t="str">
        <f t="array" ref="M1563">IFERROR(IF(INDEX('Disaggregation Records'!$E$155:$E$385,MATCH(RIGHT(L1563,255),RIGHT('Disaggregation Records'!$D$155:$D$385,255),0))="","",INDEX('Disaggregation Records'!$E$155:$E$385,MATCH(RIGHT(L1563,255),RIGHT('Disaggregation Records'!$D$155:$D$385,255),0))),"")</f>
        <v/>
      </c>
      <c r="N1563" s="201" t="str">
        <f t="array" ref="N1563">IFERROR(IF(INDEX('Disaggregation Records'!$F$155:$F$385,MATCH(RIGHT(L1563,255),RIGHT('Disaggregation Records'!$D$155:$D$385,255),0))="","",INDEX('Disaggregation Records'!$F$155:$F$385,MATCH(RIGHT(L1563,255),RIGHT('Disaggregation Records'!$D$155:$D$385,255),0))),"")</f>
        <v/>
      </c>
      <c r="O1563" s="201" t="str">
        <f t="array" ref="O1563">IFERROR(IF(INDEX('Disaggregation Records'!$H$155:$H$385,MATCH(RIGHT(L1563,255),RIGHT('Disaggregation Records'!$D$155:$D$385,255),0))="","",INDEX('Disaggregation Records'!$H$155:$H$385,MATCH(RIGHT(L1563,255),RIGHT('Disaggregation Records'!$D$155:$D$385,255),0))),"")</f>
        <v/>
      </c>
      <c r="P1563" s="201"/>
      <c r="Q1563" s="253">
        <f t="shared" ref="Q1563" si="1760">Q1561+1</f>
        <v>2176</v>
      </c>
    </row>
    <row r="1564" spans="1:17" ht="20.149999999999999" customHeight="1" x14ac:dyDescent="0.35">
      <c r="B1564" s="614"/>
      <c r="C1564" s="616"/>
      <c r="D1564" s="618"/>
      <c r="E1564" s="618"/>
      <c r="F1564" s="307"/>
      <c r="G1564" s="620"/>
      <c r="H1564" s="622"/>
      <c r="I1564" s="624"/>
      <c r="J1564" s="626"/>
      <c r="K1564" s="201"/>
      <c r="L1564" s="201"/>
      <c r="M1564" s="201"/>
      <c r="N1564" s="201"/>
      <c r="O1564" s="201"/>
      <c r="P1564" s="201"/>
      <c r="Q1564" s="253"/>
    </row>
    <row r="1565" spans="1:17" ht="20.149999999999999" customHeight="1" x14ac:dyDescent="0.35">
      <c r="A1565" s="201" t="str">
        <f t="shared" ca="1" si="1715"/>
        <v>a1655000001juMsAAI</v>
      </c>
      <c r="B1565" s="613">
        <v>24</v>
      </c>
      <c r="C1565" s="615" t="str">
        <f>IFERROR(VLOOKUP(B1565,'Coverage Indicators - Section D'!$A$9:$AP$70,42,FALSE),"")</f>
        <v/>
      </c>
      <c r="D1565" s="617" t="str">
        <f>M1565</f>
        <v/>
      </c>
      <c r="E1565" s="617" t="str">
        <f>N1565</f>
        <v/>
      </c>
      <c r="F1565" s="396"/>
      <c r="G1565" s="619" t="str">
        <f ca="1">IF(OR(INDIRECT("'update Helper'!E"&amp;Q1565)="",F1565&lt;&gt;0,F1566&lt;&gt;0),IF(IFERROR((F1565/F1566),"")="","",(F1565/F1566)),INDIRECT("'update Helper'!E"&amp;Q1565)/100)</f>
        <v/>
      </c>
      <c r="H1565" s="621"/>
      <c r="I1565" s="623"/>
      <c r="J1565" s="625"/>
      <c r="K1565" s="201">
        <f>IF(AND(EXACT(C1565,C1563),C1563&lt;&gt;0),K1563+1,0)</f>
        <v>472</v>
      </c>
      <c r="L1565" s="201" t="str">
        <f t="shared" ref="L1565" si="1761">IF(C1565&lt;&gt;"",C1565&amp;"-"&amp;K1565,"")</f>
        <v/>
      </c>
      <c r="M1565" s="201" t="str">
        <f t="array" ref="M1565">IFERROR(IF(INDEX('Disaggregation Records'!$E$155:$E$385,MATCH(RIGHT(L1565,255),RIGHT('Disaggregation Records'!$D$155:$D$385,255),0))="","",INDEX('Disaggregation Records'!$E$155:$E$385,MATCH(RIGHT(L1565,255),RIGHT('Disaggregation Records'!$D$155:$D$385,255),0))),"")</f>
        <v/>
      </c>
      <c r="N1565" s="201" t="str">
        <f t="array" ref="N1565">IFERROR(IF(INDEX('Disaggregation Records'!$F$155:$F$385,MATCH(RIGHT(L1565,255),RIGHT('Disaggregation Records'!$D$155:$D$385,255),0))="","",INDEX('Disaggregation Records'!$F$155:$F$385,MATCH(RIGHT(L1565,255),RIGHT('Disaggregation Records'!$D$155:$D$385,255),0))),"")</f>
        <v/>
      </c>
      <c r="O1565" s="201" t="str">
        <f t="array" ref="O1565">IFERROR(IF(INDEX('Disaggregation Records'!$H$155:$H$385,MATCH(RIGHT(L1565,255),RIGHT('Disaggregation Records'!$D$155:$D$385,255),0))="","",INDEX('Disaggregation Records'!$H$155:$H$385,MATCH(RIGHT(L1565,255),RIGHT('Disaggregation Records'!$D$155:$D$385,255),0))),"")</f>
        <v/>
      </c>
      <c r="P1565" s="253"/>
      <c r="Q1565" s="253">
        <f t="shared" ref="Q1565" si="1762">Q1563+1</f>
        <v>2177</v>
      </c>
    </row>
    <row r="1566" spans="1:17" ht="20.149999999999999" customHeight="1" x14ac:dyDescent="0.35">
      <c r="A1566" s="201"/>
      <c r="B1566" s="614"/>
      <c r="C1566" s="616"/>
      <c r="D1566" s="618"/>
      <c r="E1566" s="618"/>
      <c r="F1566" s="307"/>
      <c r="G1566" s="620"/>
      <c r="H1566" s="622"/>
      <c r="I1566" s="624"/>
      <c r="J1566" s="626"/>
      <c r="K1566" s="253"/>
      <c r="L1566" s="201"/>
      <c r="M1566" s="253"/>
      <c r="N1566" s="201"/>
      <c r="O1566" s="201"/>
      <c r="P1566" s="253"/>
      <c r="Q1566" s="253"/>
    </row>
    <row r="1567" spans="1:17" ht="20.149999999999999" customHeight="1" x14ac:dyDescent="0.35">
      <c r="A1567" s="201" t="str">
        <f t="shared" ca="1" si="1718"/>
        <v>a1655000001juMtAAI</v>
      </c>
      <c r="B1567" s="613">
        <v>24</v>
      </c>
      <c r="C1567" s="615" t="str">
        <f>IFERROR(VLOOKUP(B1567,'Coverage Indicators - Section D'!$A$9:$AP$70,42,FALSE),"")</f>
        <v/>
      </c>
      <c r="D1567" s="617" t="str">
        <f>M1567</f>
        <v/>
      </c>
      <c r="E1567" s="617" t="str">
        <f>N1567</f>
        <v/>
      </c>
      <c r="F1567" s="396"/>
      <c r="G1567" s="619" t="str">
        <f ca="1">IF(OR(INDIRECT("'update Helper'!E"&amp;Q1567)="",F1567&lt;&gt;0,F1568&lt;&gt;0),IF(IFERROR((F1567/F1568),"")="","",(F1567/F1568)),INDIRECT("'update Helper'!E"&amp;Q1567)/100)</f>
        <v/>
      </c>
      <c r="H1567" s="621"/>
      <c r="I1567" s="623"/>
      <c r="J1567" s="625"/>
      <c r="K1567" s="201">
        <f>IF(AND(EXACT(C1567,C1565),C1565&lt;&gt;0),K1565+1,0)</f>
        <v>473</v>
      </c>
      <c r="L1567" s="201" t="str">
        <f t="shared" ref="L1567" si="1763">IF(C1567&lt;&gt;"",C1567&amp;"-"&amp;K1567,"")</f>
        <v/>
      </c>
      <c r="M1567" s="201" t="str">
        <f t="array" ref="M1567">IFERROR(IF(INDEX('Disaggregation Records'!$E$155:$E$385,MATCH(RIGHT(L1567,255),RIGHT('Disaggregation Records'!$D$155:$D$385,255),0))="","",INDEX('Disaggregation Records'!$E$155:$E$385,MATCH(RIGHT(L1567,255),RIGHT('Disaggregation Records'!$D$155:$D$385,255),0))),"")</f>
        <v/>
      </c>
      <c r="N1567" s="201" t="str">
        <f t="array" ref="N1567">IFERROR(IF(INDEX('Disaggregation Records'!$F$155:$F$385,MATCH(RIGHT(L1567,255),RIGHT('Disaggregation Records'!$D$155:$D$385,255),0))="","",INDEX('Disaggregation Records'!$F$155:$F$385,MATCH(RIGHT(L1567,255),RIGHT('Disaggregation Records'!$D$155:$D$385,255),0))),"")</f>
        <v/>
      </c>
      <c r="O1567" s="201" t="str">
        <f t="array" ref="O1567">IFERROR(IF(INDEX('Disaggregation Records'!$H$155:$H$385,MATCH(RIGHT(L1567,255),RIGHT('Disaggregation Records'!$D$155:$D$385,255),0))="","",INDEX('Disaggregation Records'!$H$155:$H$385,MATCH(RIGHT(L1567,255),RIGHT('Disaggregation Records'!$D$155:$D$385,255),0))),"")</f>
        <v/>
      </c>
      <c r="P1567" s="253"/>
      <c r="Q1567" s="253">
        <f t="shared" ref="Q1567" si="1764">Q1565+1</f>
        <v>2178</v>
      </c>
    </row>
    <row r="1568" spans="1:17" ht="20.149999999999999" customHeight="1" x14ac:dyDescent="0.35">
      <c r="B1568" s="614"/>
      <c r="C1568" s="616"/>
      <c r="D1568" s="618"/>
      <c r="E1568" s="618"/>
      <c r="F1568" s="307"/>
      <c r="G1568" s="620"/>
      <c r="H1568" s="622"/>
      <c r="I1568" s="624"/>
      <c r="J1568" s="626"/>
      <c r="K1568" s="253"/>
      <c r="L1568" s="201"/>
      <c r="M1568" s="253"/>
      <c r="N1568" s="201"/>
      <c r="O1568" s="201"/>
      <c r="P1568" s="253"/>
      <c r="Q1568" s="253"/>
    </row>
    <row r="1569" spans="1:17" ht="20.149999999999999" customHeight="1" x14ac:dyDescent="0.35">
      <c r="A1569" s="201" t="str">
        <f t="shared" ca="1" si="1715"/>
        <v>a1655000001juMuAAI</v>
      </c>
      <c r="B1569" s="613">
        <v>24</v>
      </c>
      <c r="C1569" s="615" t="str">
        <f>IFERROR(VLOOKUP(B1569,'Coverage Indicators - Section D'!$A$9:$AP$70,42,FALSE),"")</f>
        <v/>
      </c>
      <c r="D1569" s="617" t="str">
        <f>M1569</f>
        <v/>
      </c>
      <c r="E1569" s="617" t="str">
        <f>N1569</f>
        <v/>
      </c>
      <c r="F1569" s="396"/>
      <c r="G1569" s="619" t="str">
        <f ca="1">IF(OR(INDIRECT("'update Helper'!E"&amp;Q1569)="",F1569&lt;&gt;0,F1570&lt;&gt;0),IF(IFERROR((F1569/F1570),"")="","",(F1569/F1570)),INDIRECT("'update Helper'!E"&amp;Q1569)/100)</f>
        <v/>
      </c>
      <c r="H1569" s="621"/>
      <c r="I1569" s="623"/>
      <c r="J1569" s="625"/>
      <c r="K1569" s="201">
        <f>IF(AND(EXACT(C1569,C1567),C1567&lt;&gt;0),K1567+1,0)</f>
        <v>474</v>
      </c>
      <c r="L1569" s="201" t="str">
        <f t="shared" ref="L1569" si="1765">IF(C1569&lt;&gt;"",C1569&amp;"-"&amp;K1569,"")</f>
        <v/>
      </c>
      <c r="M1569" s="201" t="str">
        <f t="array" ref="M1569">IFERROR(IF(INDEX('Disaggregation Records'!$E$155:$E$385,MATCH(RIGHT(L1569,255),RIGHT('Disaggregation Records'!$D$155:$D$385,255),0))="","",INDEX('Disaggregation Records'!$E$155:$E$385,MATCH(RIGHT(L1569,255),RIGHT('Disaggregation Records'!$D$155:$D$385,255),0))),"")</f>
        <v/>
      </c>
      <c r="N1569" s="201" t="str">
        <f t="array" ref="N1569">IFERROR(IF(INDEX('Disaggregation Records'!$F$155:$F$385,MATCH(RIGHT(L1569,255),RIGHT('Disaggregation Records'!$D$155:$D$385,255),0))="","",INDEX('Disaggregation Records'!$F$155:$F$385,MATCH(RIGHT(L1569,255),RIGHT('Disaggregation Records'!$D$155:$D$385,255),0))),"")</f>
        <v/>
      </c>
      <c r="O1569" s="201" t="str">
        <f t="array" ref="O1569">IFERROR(IF(INDEX('Disaggregation Records'!$H$155:$H$385,MATCH(RIGHT(L1569,255),RIGHT('Disaggregation Records'!$D$155:$D$385,255),0))="","",INDEX('Disaggregation Records'!$H$155:$H$385,MATCH(RIGHT(L1569,255),RIGHT('Disaggregation Records'!$D$155:$D$385,255),0))),"")</f>
        <v/>
      </c>
      <c r="P1569" s="253"/>
      <c r="Q1569" s="253">
        <f t="shared" ref="Q1569" si="1766">Q1567+1</f>
        <v>2179</v>
      </c>
    </row>
    <row r="1570" spans="1:17" ht="20.149999999999999" customHeight="1" x14ac:dyDescent="0.35">
      <c r="A1570" s="201"/>
      <c r="B1570" s="614"/>
      <c r="C1570" s="616"/>
      <c r="D1570" s="618"/>
      <c r="E1570" s="618"/>
      <c r="F1570" s="307"/>
      <c r="G1570" s="620"/>
      <c r="H1570" s="622"/>
      <c r="I1570" s="624"/>
      <c r="J1570" s="626"/>
      <c r="K1570" s="253"/>
      <c r="L1570" s="201"/>
      <c r="M1570" s="253"/>
      <c r="N1570" s="201"/>
      <c r="O1570" s="201"/>
      <c r="P1570" s="253"/>
      <c r="Q1570" s="253"/>
    </row>
    <row r="1571" spans="1:17" ht="20.149999999999999" customHeight="1" x14ac:dyDescent="0.35">
      <c r="A1571" s="201" t="str">
        <f t="shared" ca="1" si="1718"/>
        <v>a1655000001juMvAAI</v>
      </c>
      <c r="B1571" s="613">
        <v>24</v>
      </c>
      <c r="C1571" s="615" t="str">
        <f>IFERROR(VLOOKUP(B1571,'Coverage Indicators - Section D'!$A$9:$AP$70,42,FALSE),"")</f>
        <v/>
      </c>
      <c r="D1571" s="617" t="str">
        <f>M1571</f>
        <v/>
      </c>
      <c r="E1571" s="617" t="str">
        <f>N1571</f>
        <v/>
      </c>
      <c r="F1571" s="396"/>
      <c r="G1571" s="619" t="str">
        <f ca="1">IF(OR(INDIRECT("'update Helper'!E"&amp;Q1571)="",F1571&lt;&gt;0,F1572&lt;&gt;0),IF(IFERROR((F1571/F1572),"")="","",(F1571/F1572)),INDIRECT("'update Helper'!E"&amp;Q1571)/100)</f>
        <v/>
      </c>
      <c r="H1571" s="621"/>
      <c r="I1571" s="623"/>
      <c r="J1571" s="625"/>
      <c r="K1571" s="201">
        <f>IF(AND(EXACT(C1571,C1569),C1569&lt;&gt;0),K1569+1,0)</f>
        <v>475</v>
      </c>
      <c r="L1571" s="201" t="str">
        <f t="shared" ref="L1571" si="1767">IF(C1571&lt;&gt;"",C1571&amp;"-"&amp;K1571,"")</f>
        <v/>
      </c>
      <c r="M1571" s="201" t="str">
        <f t="array" ref="M1571">IFERROR(IF(INDEX('Disaggregation Records'!$E$155:$E$385,MATCH(RIGHT(L1571,255),RIGHT('Disaggregation Records'!$D$155:$D$385,255),0))="","",INDEX('Disaggregation Records'!$E$155:$E$385,MATCH(RIGHT(L1571,255),RIGHT('Disaggregation Records'!$D$155:$D$385,255),0))),"")</f>
        <v/>
      </c>
      <c r="N1571" s="201" t="str">
        <f t="array" ref="N1571">IFERROR(IF(INDEX('Disaggregation Records'!$F$155:$F$385,MATCH(RIGHT(L1571,255),RIGHT('Disaggregation Records'!$D$155:$D$385,255),0))="","",INDEX('Disaggregation Records'!$F$155:$F$385,MATCH(RIGHT(L1571,255),RIGHT('Disaggregation Records'!$D$155:$D$385,255),0))),"")</f>
        <v/>
      </c>
      <c r="O1571" s="201" t="str">
        <f t="array" ref="O1571">IFERROR(IF(INDEX('Disaggregation Records'!$H$155:$H$385,MATCH(RIGHT(L1571,255),RIGHT('Disaggregation Records'!$D$155:$D$385,255),0))="","",INDEX('Disaggregation Records'!$H$155:$H$385,MATCH(RIGHT(L1571,255),RIGHT('Disaggregation Records'!$D$155:$D$385,255),0))),"")</f>
        <v/>
      </c>
      <c r="P1571" s="201"/>
      <c r="Q1571" s="253">
        <f t="shared" ref="Q1571" si="1768">Q1569+1</f>
        <v>2180</v>
      </c>
    </row>
    <row r="1572" spans="1:17" ht="20.149999999999999" customHeight="1" x14ac:dyDescent="0.35">
      <c r="B1572" s="614"/>
      <c r="C1572" s="616"/>
      <c r="D1572" s="618"/>
      <c r="E1572" s="618"/>
      <c r="F1572" s="307"/>
      <c r="G1572" s="620"/>
      <c r="H1572" s="622"/>
      <c r="I1572" s="624"/>
      <c r="J1572" s="626"/>
      <c r="K1572" s="201"/>
      <c r="L1572" s="201"/>
      <c r="M1572" s="201"/>
      <c r="N1572" s="201"/>
      <c r="O1572" s="201"/>
      <c r="P1572" s="201"/>
      <c r="Q1572" s="253"/>
    </row>
    <row r="1573" spans="1:17" ht="20.149999999999999" customHeight="1" x14ac:dyDescent="0.35">
      <c r="A1573" s="201" t="str">
        <f t="shared" ca="1" si="1715"/>
        <v>a1655000001juMwAAI</v>
      </c>
      <c r="B1573" s="613">
        <v>24</v>
      </c>
      <c r="C1573" s="615" t="str">
        <f>IFERROR(VLOOKUP(B1573,'Coverage Indicators - Section D'!$A$9:$AP$70,42,FALSE),"")</f>
        <v/>
      </c>
      <c r="D1573" s="617" t="str">
        <f>M1573</f>
        <v/>
      </c>
      <c r="E1573" s="617" t="str">
        <f>N1573</f>
        <v/>
      </c>
      <c r="F1573" s="396"/>
      <c r="G1573" s="619" t="str">
        <f ca="1">IF(OR(INDIRECT("'update Helper'!E"&amp;Q1573)="",F1573&lt;&gt;0,F1574&lt;&gt;0),IF(IFERROR((F1573/F1574),"")="","",(F1573/F1574)),INDIRECT("'update Helper'!E"&amp;Q1573)/100)</f>
        <v/>
      </c>
      <c r="H1573" s="621"/>
      <c r="I1573" s="623"/>
      <c r="J1573" s="625"/>
      <c r="K1573" s="201">
        <f>IF(AND(EXACT(C1573,C1571),C1571&lt;&gt;0),K1571+1,0)</f>
        <v>476</v>
      </c>
      <c r="L1573" s="201" t="str">
        <f t="shared" ref="L1573" si="1769">IF(C1573&lt;&gt;"",C1573&amp;"-"&amp;K1573,"")</f>
        <v/>
      </c>
      <c r="M1573" s="201" t="str">
        <f t="array" ref="M1573">IFERROR(IF(INDEX('Disaggregation Records'!$E$155:$E$385,MATCH(RIGHT(L1573,255),RIGHT('Disaggregation Records'!$D$155:$D$385,255),0))="","",INDEX('Disaggregation Records'!$E$155:$E$385,MATCH(RIGHT(L1573,255),RIGHT('Disaggregation Records'!$D$155:$D$385,255),0))),"")</f>
        <v/>
      </c>
      <c r="N1573" s="201" t="str">
        <f t="array" ref="N1573">IFERROR(IF(INDEX('Disaggregation Records'!$F$155:$F$385,MATCH(RIGHT(L1573,255),RIGHT('Disaggregation Records'!$D$155:$D$385,255),0))="","",INDEX('Disaggregation Records'!$F$155:$F$385,MATCH(RIGHT(L1573,255),RIGHT('Disaggregation Records'!$D$155:$D$385,255),0))),"")</f>
        <v/>
      </c>
      <c r="O1573" s="201" t="str">
        <f t="array" ref="O1573">IFERROR(IF(INDEX('Disaggregation Records'!$H$155:$H$385,MATCH(RIGHT(L1573,255),RIGHT('Disaggregation Records'!$D$155:$D$385,255),0))="","",INDEX('Disaggregation Records'!$H$155:$H$385,MATCH(RIGHT(L1573,255),RIGHT('Disaggregation Records'!$D$155:$D$385,255),0))),"")</f>
        <v/>
      </c>
      <c r="P1573" s="201"/>
      <c r="Q1573" s="253">
        <f t="shared" ref="Q1573" si="1770">Q1571+1</f>
        <v>2181</v>
      </c>
    </row>
    <row r="1574" spans="1:17" ht="20.149999999999999" customHeight="1" x14ac:dyDescent="0.35">
      <c r="A1574" s="201"/>
      <c r="B1574" s="614"/>
      <c r="C1574" s="616"/>
      <c r="D1574" s="618"/>
      <c r="E1574" s="618"/>
      <c r="F1574" s="307"/>
      <c r="G1574" s="620"/>
      <c r="H1574" s="622"/>
      <c r="I1574" s="624"/>
      <c r="J1574" s="626"/>
      <c r="K1574" s="201"/>
      <c r="L1574" s="201"/>
      <c r="M1574" s="201"/>
      <c r="N1574" s="201"/>
      <c r="O1574" s="201"/>
      <c r="P1574" s="201"/>
      <c r="Q1574" s="253"/>
    </row>
    <row r="1575" spans="1:17" ht="20.149999999999999" customHeight="1" x14ac:dyDescent="0.35">
      <c r="A1575" s="201" t="str">
        <f t="shared" ca="1" si="1718"/>
        <v>a1655000001juMxAAI</v>
      </c>
      <c r="B1575" s="613">
        <v>24</v>
      </c>
      <c r="C1575" s="615" t="str">
        <f>IFERROR(VLOOKUP(B1575,'Coverage Indicators - Section D'!$A$9:$AP$70,42,FALSE),"")</f>
        <v/>
      </c>
      <c r="D1575" s="617" t="str">
        <f>M1575</f>
        <v/>
      </c>
      <c r="E1575" s="617" t="str">
        <f>N1575</f>
        <v/>
      </c>
      <c r="F1575" s="396"/>
      <c r="G1575" s="619" t="str">
        <f ca="1">IF(OR(INDIRECT("'update Helper'!E"&amp;Q1575)="",F1575&lt;&gt;0,F1576&lt;&gt;0),IF(IFERROR((F1575/F1576),"")="","",(F1575/F1576)),INDIRECT("'update Helper'!E"&amp;Q1575)/100)</f>
        <v/>
      </c>
      <c r="H1575" s="621"/>
      <c r="I1575" s="623"/>
      <c r="J1575" s="625"/>
      <c r="K1575" s="201">
        <f>IF(AND(EXACT(C1575,C1573),C1573&lt;&gt;0),K1573+1,0)</f>
        <v>477</v>
      </c>
      <c r="L1575" s="201" t="str">
        <f t="shared" ref="L1575" si="1771">IF(C1575&lt;&gt;"",C1575&amp;"-"&amp;K1575,"")</f>
        <v/>
      </c>
      <c r="M1575" s="201" t="str">
        <f t="array" ref="M1575">IFERROR(IF(INDEX('Disaggregation Records'!$E$155:$E$385,MATCH(RIGHT(L1575,255),RIGHT('Disaggregation Records'!$D$155:$D$385,255),0))="","",INDEX('Disaggregation Records'!$E$155:$E$385,MATCH(RIGHT(L1575,255),RIGHT('Disaggregation Records'!$D$155:$D$385,255),0))),"")</f>
        <v/>
      </c>
      <c r="N1575" s="201" t="str">
        <f t="array" ref="N1575">IFERROR(IF(INDEX('Disaggregation Records'!$F$155:$F$385,MATCH(RIGHT(L1575,255),RIGHT('Disaggregation Records'!$D$155:$D$385,255),0))="","",INDEX('Disaggregation Records'!$F$155:$F$385,MATCH(RIGHT(L1575,255),RIGHT('Disaggregation Records'!$D$155:$D$385,255),0))),"")</f>
        <v/>
      </c>
      <c r="O1575" s="201" t="str">
        <f t="array" ref="O1575">IFERROR(IF(INDEX('Disaggregation Records'!$H$155:$H$385,MATCH(RIGHT(L1575,255),RIGHT('Disaggregation Records'!$D$155:$D$385,255),0))="","",INDEX('Disaggregation Records'!$H$155:$H$385,MATCH(RIGHT(L1575,255),RIGHT('Disaggregation Records'!$D$155:$D$385,255),0))),"")</f>
        <v/>
      </c>
      <c r="P1575" s="253"/>
      <c r="Q1575" s="253">
        <f t="shared" ref="Q1575" si="1772">Q1573+1</f>
        <v>2182</v>
      </c>
    </row>
    <row r="1576" spans="1:17" ht="20.149999999999999" customHeight="1" x14ac:dyDescent="0.35">
      <c r="B1576" s="614"/>
      <c r="C1576" s="616"/>
      <c r="D1576" s="618"/>
      <c r="E1576" s="618"/>
      <c r="F1576" s="307"/>
      <c r="G1576" s="620"/>
      <c r="H1576" s="622"/>
      <c r="I1576" s="624"/>
      <c r="J1576" s="626"/>
      <c r="K1576" s="253"/>
      <c r="L1576" s="201"/>
      <c r="M1576" s="253"/>
      <c r="N1576" s="201"/>
      <c r="O1576" s="201"/>
      <c r="P1576" s="253"/>
      <c r="Q1576" s="253"/>
    </row>
    <row r="1577" spans="1:17" ht="20.149999999999999" customHeight="1" x14ac:dyDescent="0.35">
      <c r="A1577" s="201" t="str">
        <f t="shared" ca="1" si="1715"/>
        <v>a1655000001juMyAAI</v>
      </c>
      <c r="B1577" s="613">
        <v>24</v>
      </c>
      <c r="C1577" s="615" t="str">
        <f>IFERROR(VLOOKUP(B1577,'Coverage Indicators - Section D'!$A$9:$AP$70,42,FALSE),"")</f>
        <v/>
      </c>
      <c r="D1577" s="617" t="str">
        <f>M1577</f>
        <v/>
      </c>
      <c r="E1577" s="617" t="str">
        <f>N1577</f>
        <v/>
      </c>
      <c r="F1577" s="396"/>
      <c r="G1577" s="619" t="str">
        <f ca="1">IF(OR(INDIRECT("'update Helper'!E"&amp;Q1577)="",F1577&lt;&gt;0,F1578&lt;&gt;0),IF(IFERROR((F1577/F1578),"")="","",(F1577/F1578)),INDIRECT("'update Helper'!E"&amp;Q1577)/100)</f>
        <v/>
      </c>
      <c r="H1577" s="621"/>
      <c r="I1577" s="623"/>
      <c r="J1577" s="625"/>
      <c r="K1577" s="201">
        <f>IF(AND(EXACT(C1577,C1575),C1575&lt;&gt;0),K1575+1,0)</f>
        <v>478</v>
      </c>
      <c r="L1577" s="201" t="str">
        <f t="shared" ref="L1577" si="1773">IF(C1577&lt;&gt;"",C1577&amp;"-"&amp;K1577,"")</f>
        <v/>
      </c>
      <c r="M1577" s="201" t="str">
        <f t="array" ref="M1577">IFERROR(IF(INDEX('Disaggregation Records'!$E$155:$E$385,MATCH(RIGHT(L1577,255),RIGHT('Disaggregation Records'!$D$155:$D$385,255),0))="","",INDEX('Disaggregation Records'!$E$155:$E$385,MATCH(RIGHT(L1577,255),RIGHT('Disaggregation Records'!$D$155:$D$385,255),0))),"")</f>
        <v/>
      </c>
      <c r="N1577" s="201" t="str">
        <f t="array" ref="N1577">IFERROR(IF(INDEX('Disaggregation Records'!$F$155:$F$385,MATCH(RIGHT(L1577,255),RIGHT('Disaggregation Records'!$D$155:$D$385,255),0))="","",INDEX('Disaggregation Records'!$F$155:$F$385,MATCH(RIGHT(L1577,255),RIGHT('Disaggregation Records'!$D$155:$D$385,255),0))),"")</f>
        <v/>
      </c>
      <c r="O1577" s="201" t="str">
        <f t="array" ref="O1577">IFERROR(IF(INDEX('Disaggregation Records'!$H$155:$H$385,MATCH(RIGHT(L1577,255),RIGHT('Disaggregation Records'!$D$155:$D$385,255),0))="","",INDEX('Disaggregation Records'!$H$155:$H$385,MATCH(RIGHT(L1577,255),RIGHT('Disaggregation Records'!$D$155:$D$385,255),0))),"")</f>
        <v/>
      </c>
      <c r="P1577" s="253"/>
      <c r="Q1577" s="253">
        <f t="shared" ref="Q1577" si="1774">Q1575+1</f>
        <v>2183</v>
      </c>
    </row>
    <row r="1578" spans="1:17" ht="20.149999999999999" customHeight="1" x14ac:dyDescent="0.35">
      <c r="A1578" s="201"/>
      <c r="B1578" s="614"/>
      <c r="C1578" s="616"/>
      <c r="D1578" s="618"/>
      <c r="E1578" s="618"/>
      <c r="F1578" s="307"/>
      <c r="G1578" s="620"/>
      <c r="H1578" s="622"/>
      <c r="I1578" s="624"/>
      <c r="J1578" s="626"/>
      <c r="K1578" s="253"/>
      <c r="L1578" s="201"/>
      <c r="M1578" s="253"/>
      <c r="N1578" s="201"/>
      <c r="O1578" s="201"/>
      <c r="P1578" s="253"/>
      <c r="Q1578" s="253"/>
    </row>
    <row r="1579" spans="1:17" ht="20.149999999999999" customHeight="1" x14ac:dyDescent="0.35">
      <c r="A1579" s="201" t="str">
        <f t="shared" ca="1" si="1718"/>
        <v>a1655000001juMzAAI</v>
      </c>
      <c r="B1579" s="613">
        <v>24</v>
      </c>
      <c r="C1579" s="615" t="str">
        <f>IFERROR(VLOOKUP(B1579,'Coverage Indicators - Section D'!$A$9:$AP$70,42,FALSE),"")</f>
        <v/>
      </c>
      <c r="D1579" s="617" t="str">
        <f>M1579</f>
        <v/>
      </c>
      <c r="E1579" s="617" t="str">
        <f>N1579</f>
        <v/>
      </c>
      <c r="F1579" s="396"/>
      <c r="G1579" s="619" t="str">
        <f ca="1">IF(OR(INDIRECT("'update Helper'!E"&amp;Q1579)="",F1579&lt;&gt;0,F1580&lt;&gt;0),IF(IFERROR((F1579/F1580),"")="","",(F1579/F1580)),INDIRECT("'update Helper'!E"&amp;Q1579)/100)</f>
        <v/>
      </c>
      <c r="H1579" s="621"/>
      <c r="I1579" s="623"/>
      <c r="J1579" s="625"/>
      <c r="K1579" s="201">
        <f>IF(AND(EXACT(C1579,C1577),C1577&lt;&gt;0),K1577+1,0)</f>
        <v>479</v>
      </c>
      <c r="L1579" s="201" t="str">
        <f t="shared" ref="L1579" si="1775">IF(C1579&lt;&gt;"",C1579&amp;"-"&amp;K1579,"")</f>
        <v/>
      </c>
      <c r="M1579" s="201" t="str">
        <f t="array" ref="M1579">IFERROR(IF(INDEX('Disaggregation Records'!$E$155:$E$385,MATCH(RIGHT(L1579,255),RIGHT('Disaggregation Records'!$D$155:$D$385,255),0))="","",INDEX('Disaggregation Records'!$E$155:$E$385,MATCH(RIGHT(L1579,255),RIGHT('Disaggregation Records'!$D$155:$D$385,255),0))),"")</f>
        <v/>
      </c>
      <c r="N1579" s="201" t="str">
        <f t="array" ref="N1579">IFERROR(IF(INDEX('Disaggregation Records'!$F$155:$F$385,MATCH(RIGHT(L1579,255),RIGHT('Disaggregation Records'!$D$155:$D$385,255),0))="","",INDEX('Disaggregation Records'!$F$155:$F$385,MATCH(RIGHT(L1579,255),RIGHT('Disaggregation Records'!$D$155:$D$385,255),0))),"")</f>
        <v/>
      </c>
      <c r="O1579" s="201" t="str">
        <f t="array" ref="O1579">IFERROR(IF(INDEX('Disaggregation Records'!$H$155:$H$385,MATCH(RIGHT(L1579,255),RIGHT('Disaggregation Records'!$D$155:$D$385,255),0))="","",INDEX('Disaggregation Records'!$H$155:$H$385,MATCH(RIGHT(L1579,255),RIGHT('Disaggregation Records'!$D$155:$D$385,255),0))),"")</f>
        <v/>
      </c>
      <c r="P1579" s="253"/>
      <c r="Q1579" s="253">
        <f t="shared" ref="Q1579" si="1776">Q1577+1</f>
        <v>2184</v>
      </c>
    </row>
    <row r="1580" spans="1:17" ht="20.149999999999999" customHeight="1" x14ac:dyDescent="0.35">
      <c r="B1580" s="614"/>
      <c r="C1580" s="616"/>
      <c r="D1580" s="618"/>
      <c r="E1580" s="618"/>
      <c r="F1580" s="307"/>
      <c r="G1580" s="620"/>
      <c r="H1580" s="622"/>
      <c r="I1580" s="624"/>
      <c r="J1580" s="626"/>
      <c r="K1580" s="253"/>
      <c r="L1580" s="201"/>
      <c r="M1580" s="253"/>
      <c r="N1580" s="201"/>
      <c r="O1580" s="201"/>
      <c r="P1580" s="253"/>
      <c r="Q1580" s="253"/>
    </row>
    <row r="1581" spans="1:17" ht="20.149999999999999" customHeight="1" x14ac:dyDescent="0.35">
      <c r="A1581" s="201" t="str">
        <f t="shared" ca="1" si="1715"/>
        <v>a1655000001juN0AAI</v>
      </c>
      <c r="B1581" s="613">
        <v>25</v>
      </c>
      <c r="C1581" s="615" t="str">
        <f>IFERROR(VLOOKUP(B1581,'Coverage Indicators - Section D'!$A$9:$AP$70,42,FALSE),"")</f>
        <v/>
      </c>
      <c r="D1581" s="617" t="str">
        <f>M1581</f>
        <v/>
      </c>
      <c r="E1581" s="617" t="str">
        <f>N1581</f>
        <v/>
      </c>
      <c r="F1581" s="396"/>
      <c r="G1581" s="619" t="str">
        <f ca="1">IF(OR(INDIRECT("'update Helper'!E"&amp;Q1581)="",F1581&lt;&gt;0,F1582&lt;&gt;0),IF(IFERROR((F1581/F1582),"")="","",(F1581/F1582)),INDIRECT("'update Helper'!E"&amp;Q1581)/100)</f>
        <v/>
      </c>
      <c r="H1581" s="621"/>
      <c r="I1581" s="623"/>
      <c r="J1581" s="625"/>
      <c r="K1581" s="201">
        <f>IF(AND(EXACT(C1581,C1579),C1579&lt;&gt;0),K1579+1,0)</f>
        <v>480</v>
      </c>
      <c r="L1581" s="201" t="str">
        <f t="shared" ref="L1581" si="1777">IF(C1581&lt;&gt;"",C1581&amp;"-"&amp;K1581,"")</f>
        <v/>
      </c>
      <c r="M1581" s="201" t="str">
        <f t="array" ref="M1581">IFERROR(IF(INDEX('Disaggregation Records'!$E$155:$E$385,MATCH(RIGHT(L1581,255),RIGHT('Disaggregation Records'!$D$155:$D$385,255),0))="","",INDEX('Disaggregation Records'!$E$155:$E$385,MATCH(RIGHT(L1581,255),RIGHT('Disaggregation Records'!$D$155:$D$385,255),0))),"")</f>
        <v/>
      </c>
      <c r="N1581" s="201" t="str">
        <f t="array" ref="N1581">IFERROR(IF(INDEX('Disaggregation Records'!$F$155:$F$385,MATCH(RIGHT(L1581,255),RIGHT('Disaggregation Records'!$D$155:$D$385,255),0))="","",INDEX('Disaggregation Records'!$F$155:$F$385,MATCH(RIGHT(L1581,255),RIGHT('Disaggregation Records'!$D$155:$D$385,255),0))),"")</f>
        <v/>
      </c>
      <c r="O1581" s="201" t="str">
        <f t="array" ref="O1581">IFERROR(IF(INDEX('Disaggregation Records'!$H$155:$H$385,MATCH(RIGHT(L1581,255),RIGHT('Disaggregation Records'!$D$155:$D$385,255),0))="","",INDEX('Disaggregation Records'!$H$155:$H$385,MATCH(RIGHT(L1581,255),RIGHT('Disaggregation Records'!$D$155:$D$385,255),0))),"")</f>
        <v/>
      </c>
      <c r="P1581" s="201"/>
      <c r="Q1581" s="253">
        <f t="shared" ref="Q1581" si="1778">Q1579+1</f>
        <v>2185</v>
      </c>
    </row>
    <row r="1582" spans="1:17" ht="20.149999999999999" customHeight="1" x14ac:dyDescent="0.35">
      <c r="A1582" s="201"/>
      <c r="B1582" s="614"/>
      <c r="C1582" s="616"/>
      <c r="D1582" s="618"/>
      <c r="E1582" s="618"/>
      <c r="F1582" s="307"/>
      <c r="G1582" s="620"/>
      <c r="H1582" s="622"/>
      <c r="I1582" s="624"/>
      <c r="J1582" s="626"/>
      <c r="K1582" s="201"/>
      <c r="L1582" s="201"/>
      <c r="M1582" s="201"/>
      <c r="N1582" s="201"/>
      <c r="O1582" s="201"/>
      <c r="P1582" s="201"/>
      <c r="Q1582" s="253"/>
    </row>
    <row r="1583" spans="1:17" ht="20.149999999999999" customHeight="1" x14ac:dyDescent="0.35">
      <c r="A1583" s="201" t="str">
        <f t="shared" ca="1" si="1718"/>
        <v>a1655000001juN1AAI</v>
      </c>
      <c r="B1583" s="613">
        <v>25</v>
      </c>
      <c r="C1583" s="615" t="str">
        <f>IFERROR(VLOOKUP(B1583,'Coverage Indicators - Section D'!$A$9:$AP$70,42,FALSE),"")</f>
        <v/>
      </c>
      <c r="D1583" s="617" t="str">
        <f>M1583</f>
        <v/>
      </c>
      <c r="E1583" s="617" t="str">
        <f>N1583</f>
        <v/>
      </c>
      <c r="F1583" s="396"/>
      <c r="G1583" s="619" t="str">
        <f ca="1">IF(OR(INDIRECT("'update Helper'!E"&amp;Q1583)="",F1583&lt;&gt;0,F1584&lt;&gt;0),IF(IFERROR((F1583/F1584),"")="","",(F1583/F1584)),INDIRECT("'update Helper'!E"&amp;Q1583)/100)</f>
        <v/>
      </c>
      <c r="H1583" s="621"/>
      <c r="I1583" s="623"/>
      <c r="J1583" s="625"/>
      <c r="K1583" s="201">
        <f>IF(AND(EXACT(C1583,C1581),C1581&lt;&gt;0),K1581+1,0)</f>
        <v>481</v>
      </c>
      <c r="L1583" s="201" t="str">
        <f t="shared" ref="L1583" si="1779">IF(C1583&lt;&gt;"",C1583&amp;"-"&amp;K1583,"")</f>
        <v/>
      </c>
      <c r="M1583" s="201" t="str">
        <f t="array" ref="M1583">IFERROR(IF(INDEX('Disaggregation Records'!$E$155:$E$385,MATCH(RIGHT(L1583,255),RIGHT('Disaggregation Records'!$D$155:$D$385,255),0))="","",INDEX('Disaggregation Records'!$E$155:$E$385,MATCH(RIGHT(L1583,255),RIGHT('Disaggregation Records'!$D$155:$D$385,255),0))),"")</f>
        <v/>
      </c>
      <c r="N1583" s="201" t="str">
        <f t="array" ref="N1583">IFERROR(IF(INDEX('Disaggregation Records'!$F$155:$F$385,MATCH(RIGHT(L1583,255),RIGHT('Disaggregation Records'!$D$155:$D$385,255),0))="","",INDEX('Disaggregation Records'!$F$155:$F$385,MATCH(RIGHT(L1583,255),RIGHT('Disaggregation Records'!$D$155:$D$385,255),0))),"")</f>
        <v/>
      </c>
      <c r="O1583" s="201" t="str">
        <f t="array" ref="O1583">IFERROR(IF(INDEX('Disaggregation Records'!$H$155:$H$385,MATCH(RIGHT(L1583,255),RIGHT('Disaggregation Records'!$D$155:$D$385,255),0))="","",INDEX('Disaggregation Records'!$H$155:$H$385,MATCH(RIGHT(L1583,255),RIGHT('Disaggregation Records'!$D$155:$D$385,255),0))),"")</f>
        <v/>
      </c>
      <c r="P1583" s="201"/>
      <c r="Q1583" s="253">
        <f t="shared" ref="Q1583" si="1780">Q1581+1</f>
        <v>2186</v>
      </c>
    </row>
    <row r="1584" spans="1:17" ht="20.149999999999999" customHeight="1" x14ac:dyDescent="0.35">
      <c r="B1584" s="614"/>
      <c r="C1584" s="616"/>
      <c r="D1584" s="618"/>
      <c r="E1584" s="618"/>
      <c r="F1584" s="307"/>
      <c r="G1584" s="620"/>
      <c r="H1584" s="622"/>
      <c r="I1584" s="624"/>
      <c r="J1584" s="626"/>
      <c r="K1584" s="201"/>
      <c r="L1584" s="201"/>
      <c r="M1584" s="201"/>
      <c r="N1584" s="201"/>
      <c r="O1584" s="201"/>
      <c r="P1584" s="201"/>
      <c r="Q1584" s="253"/>
    </row>
    <row r="1585" spans="1:17" ht="20.149999999999999" customHeight="1" x14ac:dyDescent="0.35">
      <c r="A1585" s="201" t="str">
        <f t="shared" ref="A1585:A1645" ca="1" si="1781">INDIRECT("'update Helper'!C"&amp;Q1585)</f>
        <v>a1655000001juN2AAI</v>
      </c>
      <c r="B1585" s="613">
        <v>25</v>
      </c>
      <c r="C1585" s="615" t="str">
        <f>IFERROR(VLOOKUP(B1585,'Coverage Indicators - Section D'!$A$9:$AP$70,42,FALSE),"")</f>
        <v/>
      </c>
      <c r="D1585" s="617" t="str">
        <f>M1585</f>
        <v/>
      </c>
      <c r="E1585" s="617" t="str">
        <f>N1585</f>
        <v/>
      </c>
      <c r="F1585" s="396"/>
      <c r="G1585" s="619" t="str">
        <f ca="1">IF(OR(INDIRECT("'update Helper'!E"&amp;Q1585)="",F1585&lt;&gt;0,F1586&lt;&gt;0),IF(IFERROR((F1585/F1586),"")="","",(F1585/F1586)),INDIRECT("'update Helper'!E"&amp;Q1585)/100)</f>
        <v/>
      </c>
      <c r="H1585" s="621"/>
      <c r="I1585" s="623"/>
      <c r="J1585" s="625"/>
      <c r="K1585" s="201">
        <f>IF(AND(EXACT(C1585,C1583),C1583&lt;&gt;0),K1583+1,0)</f>
        <v>482</v>
      </c>
      <c r="L1585" s="201" t="str">
        <f t="shared" ref="L1585" si="1782">IF(C1585&lt;&gt;"",C1585&amp;"-"&amp;K1585,"")</f>
        <v/>
      </c>
      <c r="M1585" s="201" t="str">
        <f t="array" ref="M1585">IFERROR(IF(INDEX('Disaggregation Records'!$E$155:$E$385,MATCH(RIGHT(L1585,255),RIGHT('Disaggregation Records'!$D$155:$D$385,255),0))="","",INDEX('Disaggregation Records'!$E$155:$E$385,MATCH(RIGHT(L1585,255),RIGHT('Disaggregation Records'!$D$155:$D$385,255),0))),"")</f>
        <v/>
      </c>
      <c r="N1585" s="201" t="str">
        <f t="array" ref="N1585">IFERROR(IF(INDEX('Disaggregation Records'!$F$155:$F$385,MATCH(RIGHT(L1585,255),RIGHT('Disaggregation Records'!$D$155:$D$385,255),0))="","",INDEX('Disaggregation Records'!$F$155:$F$385,MATCH(RIGHT(L1585,255),RIGHT('Disaggregation Records'!$D$155:$D$385,255),0))),"")</f>
        <v/>
      </c>
      <c r="O1585" s="201" t="str">
        <f t="array" ref="O1585">IFERROR(IF(INDEX('Disaggregation Records'!$H$155:$H$385,MATCH(RIGHT(L1585,255),RIGHT('Disaggregation Records'!$D$155:$D$385,255),0))="","",INDEX('Disaggregation Records'!$H$155:$H$385,MATCH(RIGHT(L1585,255),RIGHT('Disaggregation Records'!$D$155:$D$385,255),0))),"")</f>
        <v/>
      </c>
      <c r="P1585" s="253"/>
      <c r="Q1585" s="253">
        <f t="shared" ref="Q1585" si="1783">Q1583+1</f>
        <v>2187</v>
      </c>
    </row>
    <row r="1586" spans="1:17" ht="20.149999999999999" customHeight="1" x14ac:dyDescent="0.35">
      <c r="A1586" s="201"/>
      <c r="B1586" s="614"/>
      <c r="C1586" s="616"/>
      <c r="D1586" s="618"/>
      <c r="E1586" s="618"/>
      <c r="F1586" s="307"/>
      <c r="G1586" s="620"/>
      <c r="H1586" s="622"/>
      <c r="I1586" s="624"/>
      <c r="J1586" s="626"/>
      <c r="K1586" s="253"/>
      <c r="L1586" s="201"/>
      <c r="M1586" s="253"/>
      <c r="N1586" s="201"/>
      <c r="O1586" s="201"/>
      <c r="P1586" s="253"/>
      <c r="Q1586" s="253"/>
    </row>
    <row r="1587" spans="1:17" ht="20.149999999999999" customHeight="1" x14ac:dyDescent="0.35">
      <c r="A1587" s="201" t="str">
        <f t="shared" ref="A1587:A1647" ca="1" si="1784">INDIRECT("'update Helper'!C"&amp;Q1587)</f>
        <v>a1655000001juN3AAI</v>
      </c>
      <c r="B1587" s="613">
        <v>25</v>
      </c>
      <c r="C1587" s="615" t="str">
        <f>IFERROR(VLOOKUP(B1587,'Coverage Indicators - Section D'!$A$9:$AP$70,42,FALSE),"")</f>
        <v/>
      </c>
      <c r="D1587" s="617" t="str">
        <f>M1587</f>
        <v/>
      </c>
      <c r="E1587" s="617" t="str">
        <f>N1587</f>
        <v/>
      </c>
      <c r="F1587" s="396"/>
      <c r="G1587" s="619" t="str">
        <f ca="1">IF(OR(INDIRECT("'update Helper'!E"&amp;Q1587)="",F1587&lt;&gt;0,F1588&lt;&gt;0),IF(IFERROR((F1587/F1588),"")="","",(F1587/F1588)),INDIRECT("'update Helper'!E"&amp;Q1587)/100)</f>
        <v/>
      </c>
      <c r="H1587" s="621"/>
      <c r="I1587" s="623"/>
      <c r="J1587" s="625"/>
      <c r="K1587" s="201">
        <f>IF(AND(EXACT(C1587,C1585),C1585&lt;&gt;0),K1585+1,0)</f>
        <v>483</v>
      </c>
      <c r="L1587" s="201" t="str">
        <f t="shared" ref="L1587" si="1785">IF(C1587&lt;&gt;"",C1587&amp;"-"&amp;K1587,"")</f>
        <v/>
      </c>
      <c r="M1587" s="201" t="str">
        <f t="array" ref="M1587">IFERROR(IF(INDEX('Disaggregation Records'!$E$155:$E$385,MATCH(RIGHT(L1587,255),RIGHT('Disaggregation Records'!$D$155:$D$385,255),0))="","",INDEX('Disaggregation Records'!$E$155:$E$385,MATCH(RIGHT(L1587,255),RIGHT('Disaggregation Records'!$D$155:$D$385,255),0))),"")</f>
        <v/>
      </c>
      <c r="N1587" s="201" t="str">
        <f t="array" ref="N1587">IFERROR(IF(INDEX('Disaggregation Records'!$F$155:$F$385,MATCH(RIGHT(L1587,255),RIGHT('Disaggregation Records'!$D$155:$D$385,255),0))="","",INDEX('Disaggregation Records'!$F$155:$F$385,MATCH(RIGHT(L1587,255),RIGHT('Disaggregation Records'!$D$155:$D$385,255),0))),"")</f>
        <v/>
      </c>
      <c r="O1587" s="201" t="str">
        <f t="array" ref="O1587">IFERROR(IF(INDEX('Disaggregation Records'!$H$155:$H$385,MATCH(RIGHT(L1587,255),RIGHT('Disaggregation Records'!$D$155:$D$385,255),0))="","",INDEX('Disaggregation Records'!$H$155:$H$385,MATCH(RIGHT(L1587,255),RIGHT('Disaggregation Records'!$D$155:$D$385,255),0))),"")</f>
        <v/>
      </c>
      <c r="P1587" s="253"/>
      <c r="Q1587" s="253">
        <f t="shared" ref="Q1587" si="1786">Q1585+1</f>
        <v>2188</v>
      </c>
    </row>
    <row r="1588" spans="1:17" ht="20.149999999999999" customHeight="1" x14ac:dyDescent="0.35">
      <c r="B1588" s="614"/>
      <c r="C1588" s="616"/>
      <c r="D1588" s="618"/>
      <c r="E1588" s="618"/>
      <c r="F1588" s="307"/>
      <c r="G1588" s="620"/>
      <c r="H1588" s="622"/>
      <c r="I1588" s="624"/>
      <c r="J1588" s="626"/>
      <c r="K1588" s="253"/>
      <c r="L1588" s="201"/>
      <c r="M1588" s="253"/>
      <c r="N1588" s="201"/>
      <c r="O1588" s="201"/>
      <c r="P1588" s="253"/>
      <c r="Q1588" s="253"/>
    </row>
    <row r="1589" spans="1:17" ht="20.149999999999999" customHeight="1" x14ac:dyDescent="0.35">
      <c r="A1589" s="201" t="str">
        <f t="shared" ca="1" si="1781"/>
        <v>a1655000001juN4AAI</v>
      </c>
      <c r="B1589" s="613">
        <v>25</v>
      </c>
      <c r="C1589" s="615" t="str">
        <f>IFERROR(VLOOKUP(B1589,'Coverage Indicators - Section D'!$A$9:$AP$70,42,FALSE),"")</f>
        <v/>
      </c>
      <c r="D1589" s="617" t="str">
        <f>M1589</f>
        <v/>
      </c>
      <c r="E1589" s="617" t="str">
        <f>N1589</f>
        <v/>
      </c>
      <c r="F1589" s="396"/>
      <c r="G1589" s="619" t="str">
        <f ca="1">IF(OR(INDIRECT("'update Helper'!E"&amp;Q1589)="",F1589&lt;&gt;0,F1590&lt;&gt;0),IF(IFERROR((F1589/F1590),"")="","",(F1589/F1590)),INDIRECT("'update Helper'!E"&amp;Q1589)/100)</f>
        <v/>
      </c>
      <c r="H1589" s="621"/>
      <c r="I1589" s="623"/>
      <c r="J1589" s="625"/>
      <c r="K1589" s="201">
        <f>IF(AND(EXACT(C1589,C1587),C1587&lt;&gt;0),K1587+1,0)</f>
        <v>484</v>
      </c>
      <c r="L1589" s="201" t="str">
        <f t="shared" ref="L1589" si="1787">IF(C1589&lt;&gt;"",C1589&amp;"-"&amp;K1589,"")</f>
        <v/>
      </c>
      <c r="M1589" s="201" t="str">
        <f t="array" ref="M1589">IFERROR(IF(INDEX('Disaggregation Records'!$E$155:$E$385,MATCH(RIGHT(L1589,255),RIGHT('Disaggregation Records'!$D$155:$D$385,255),0))="","",INDEX('Disaggregation Records'!$E$155:$E$385,MATCH(RIGHT(L1589,255),RIGHT('Disaggregation Records'!$D$155:$D$385,255),0))),"")</f>
        <v/>
      </c>
      <c r="N1589" s="201" t="str">
        <f t="array" ref="N1589">IFERROR(IF(INDEX('Disaggregation Records'!$F$155:$F$385,MATCH(RIGHT(L1589,255),RIGHT('Disaggregation Records'!$D$155:$D$385,255),0))="","",INDEX('Disaggregation Records'!$F$155:$F$385,MATCH(RIGHT(L1589,255),RIGHT('Disaggregation Records'!$D$155:$D$385,255),0))),"")</f>
        <v/>
      </c>
      <c r="O1589" s="201" t="str">
        <f t="array" ref="O1589">IFERROR(IF(INDEX('Disaggregation Records'!$H$155:$H$385,MATCH(RIGHT(L1589,255),RIGHT('Disaggregation Records'!$D$155:$D$385,255),0))="","",INDEX('Disaggregation Records'!$H$155:$H$385,MATCH(RIGHT(L1589,255),RIGHT('Disaggregation Records'!$D$155:$D$385,255),0))),"")</f>
        <v/>
      </c>
      <c r="P1589" s="253"/>
      <c r="Q1589" s="253">
        <f t="shared" ref="Q1589" si="1788">Q1587+1</f>
        <v>2189</v>
      </c>
    </row>
    <row r="1590" spans="1:17" ht="20.149999999999999" customHeight="1" x14ac:dyDescent="0.35">
      <c r="A1590" s="201"/>
      <c r="B1590" s="614"/>
      <c r="C1590" s="616"/>
      <c r="D1590" s="618"/>
      <c r="E1590" s="618"/>
      <c r="F1590" s="307"/>
      <c r="G1590" s="620"/>
      <c r="H1590" s="622"/>
      <c r="I1590" s="624"/>
      <c r="J1590" s="626"/>
      <c r="K1590" s="253"/>
      <c r="L1590" s="201"/>
      <c r="M1590" s="253"/>
      <c r="N1590" s="201"/>
      <c r="O1590" s="201"/>
      <c r="P1590" s="253"/>
      <c r="Q1590" s="253"/>
    </row>
    <row r="1591" spans="1:17" ht="20.149999999999999" customHeight="1" x14ac:dyDescent="0.35">
      <c r="A1591" s="201" t="str">
        <f t="shared" ca="1" si="1784"/>
        <v>a1655000001juN5AAI</v>
      </c>
      <c r="B1591" s="613">
        <v>25</v>
      </c>
      <c r="C1591" s="615" t="str">
        <f>IFERROR(VLOOKUP(B1591,'Coverage Indicators - Section D'!$A$9:$AP$70,42,FALSE),"")</f>
        <v/>
      </c>
      <c r="D1591" s="617" t="str">
        <f>M1591</f>
        <v/>
      </c>
      <c r="E1591" s="617" t="str">
        <f>N1591</f>
        <v/>
      </c>
      <c r="F1591" s="396"/>
      <c r="G1591" s="619" t="str">
        <f ca="1">IF(OR(INDIRECT("'update Helper'!E"&amp;Q1591)="",F1591&lt;&gt;0,F1592&lt;&gt;0),IF(IFERROR((F1591/F1592),"")="","",(F1591/F1592)),INDIRECT("'update Helper'!E"&amp;Q1591)/100)</f>
        <v/>
      </c>
      <c r="H1591" s="621"/>
      <c r="I1591" s="623"/>
      <c r="J1591" s="625"/>
      <c r="K1591" s="201">
        <f>IF(AND(EXACT(C1591,C1589),C1589&lt;&gt;0),K1589+1,0)</f>
        <v>485</v>
      </c>
      <c r="L1591" s="201" t="str">
        <f t="shared" ref="L1591" si="1789">IF(C1591&lt;&gt;"",C1591&amp;"-"&amp;K1591,"")</f>
        <v/>
      </c>
      <c r="M1591" s="201" t="str">
        <f t="array" ref="M1591">IFERROR(IF(INDEX('Disaggregation Records'!$E$155:$E$385,MATCH(RIGHT(L1591,255),RIGHT('Disaggregation Records'!$D$155:$D$385,255),0))="","",INDEX('Disaggregation Records'!$E$155:$E$385,MATCH(RIGHT(L1591,255),RIGHT('Disaggregation Records'!$D$155:$D$385,255),0))),"")</f>
        <v/>
      </c>
      <c r="N1591" s="201" t="str">
        <f t="array" ref="N1591">IFERROR(IF(INDEX('Disaggregation Records'!$F$155:$F$385,MATCH(RIGHT(L1591,255),RIGHT('Disaggregation Records'!$D$155:$D$385,255),0))="","",INDEX('Disaggregation Records'!$F$155:$F$385,MATCH(RIGHT(L1591,255),RIGHT('Disaggregation Records'!$D$155:$D$385,255),0))),"")</f>
        <v/>
      </c>
      <c r="O1591" s="201" t="str">
        <f t="array" ref="O1591">IFERROR(IF(INDEX('Disaggregation Records'!$H$155:$H$385,MATCH(RIGHT(L1591,255),RIGHT('Disaggregation Records'!$D$155:$D$385,255),0))="","",INDEX('Disaggregation Records'!$H$155:$H$385,MATCH(RIGHT(L1591,255),RIGHT('Disaggregation Records'!$D$155:$D$385,255),0))),"")</f>
        <v/>
      </c>
      <c r="P1591" s="201"/>
      <c r="Q1591" s="253">
        <f t="shared" ref="Q1591" si="1790">Q1589+1</f>
        <v>2190</v>
      </c>
    </row>
    <row r="1592" spans="1:17" ht="20.149999999999999" customHeight="1" x14ac:dyDescent="0.35">
      <c r="B1592" s="614"/>
      <c r="C1592" s="616"/>
      <c r="D1592" s="618"/>
      <c r="E1592" s="618"/>
      <c r="F1592" s="307"/>
      <c r="G1592" s="620"/>
      <c r="H1592" s="622"/>
      <c r="I1592" s="624"/>
      <c r="J1592" s="626"/>
      <c r="K1592" s="201"/>
      <c r="L1592" s="201"/>
      <c r="M1592" s="201"/>
      <c r="N1592" s="201"/>
      <c r="O1592" s="201"/>
      <c r="P1592" s="201"/>
      <c r="Q1592" s="253"/>
    </row>
    <row r="1593" spans="1:17" ht="20.149999999999999" customHeight="1" x14ac:dyDescent="0.35">
      <c r="A1593" s="201" t="str">
        <f t="shared" ca="1" si="1781"/>
        <v>a1655000001juN6AAI</v>
      </c>
      <c r="B1593" s="613">
        <v>25</v>
      </c>
      <c r="C1593" s="615" t="str">
        <f>IFERROR(VLOOKUP(B1593,'Coverage Indicators - Section D'!$A$9:$AP$70,42,FALSE),"")</f>
        <v/>
      </c>
      <c r="D1593" s="617" t="str">
        <f>M1593</f>
        <v/>
      </c>
      <c r="E1593" s="617" t="str">
        <f>N1593</f>
        <v/>
      </c>
      <c r="F1593" s="396"/>
      <c r="G1593" s="619" t="str">
        <f ca="1">IF(OR(INDIRECT("'update Helper'!E"&amp;Q1593)="",F1593&lt;&gt;0,F1594&lt;&gt;0),IF(IFERROR((F1593/F1594),"")="","",(F1593/F1594)),INDIRECT("'update Helper'!E"&amp;Q1593)/100)</f>
        <v/>
      </c>
      <c r="H1593" s="621"/>
      <c r="I1593" s="623"/>
      <c r="J1593" s="625"/>
      <c r="K1593" s="201">
        <f>IF(AND(EXACT(C1593,C1591),C1591&lt;&gt;0),K1591+1,0)</f>
        <v>486</v>
      </c>
      <c r="L1593" s="201" t="str">
        <f t="shared" ref="L1593" si="1791">IF(C1593&lt;&gt;"",C1593&amp;"-"&amp;K1593,"")</f>
        <v/>
      </c>
      <c r="M1593" s="201" t="str">
        <f t="array" ref="M1593">IFERROR(IF(INDEX('Disaggregation Records'!$E$155:$E$385,MATCH(RIGHT(L1593,255),RIGHT('Disaggregation Records'!$D$155:$D$385,255),0))="","",INDEX('Disaggregation Records'!$E$155:$E$385,MATCH(RIGHT(L1593,255),RIGHT('Disaggregation Records'!$D$155:$D$385,255),0))),"")</f>
        <v/>
      </c>
      <c r="N1593" s="201" t="str">
        <f t="array" ref="N1593">IFERROR(IF(INDEX('Disaggregation Records'!$F$155:$F$385,MATCH(RIGHT(L1593,255),RIGHT('Disaggregation Records'!$D$155:$D$385,255),0))="","",INDEX('Disaggregation Records'!$F$155:$F$385,MATCH(RIGHT(L1593,255),RIGHT('Disaggregation Records'!$D$155:$D$385,255),0))),"")</f>
        <v/>
      </c>
      <c r="O1593" s="201" t="str">
        <f t="array" ref="O1593">IFERROR(IF(INDEX('Disaggregation Records'!$H$155:$H$385,MATCH(RIGHT(L1593,255),RIGHT('Disaggregation Records'!$D$155:$D$385,255),0))="","",INDEX('Disaggregation Records'!$H$155:$H$385,MATCH(RIGHT(L1593,255),RIGHT('Disaggregation Records'!$D$155:$D$385,255),0))),"")</f>
        <v/>
      </c>
      <c r="P1593" s="201"/>
      <c r="Q1593" s="253">
        <f t="shared" ref="Q1593" si="1792">Q1591+1</f>
        <v>2191</v>
      </c>
    </row>
    <row r="1594" spans="1:17" ht="20.149999999999999" customHeight="1" x14ac:dyDescent="0.35">
      <c r="A1594" s="201"/>
      <c r="B1594" s="614"/>
      <c r="C1594" s="616"/>
      <c r="D1594" s="618"/>
      <c r="E1594" s="618"/>
      <c r="F1594" s="307"/>
      <c r="G1594" s="620"/>
      <c r="H1594" s="622"/>
      <c r="I1594" s="624"/>
      <c r="J1594" s="626"/>
      <c r="K1594" s="201"/>
      <c r="L1594" s="201"/>
      <c r="M1594" s="201"/>
      <c r="N1594" s="201"/>
      <c r="O1594" s="201"/>
      <c r="P1594" s="201"/>
      <c r="Q1594" s="253"/>
    </row>
    <row r="1595" spans="1:17" ht="20.149999999999999" customHeight="1" x14ac:dyDescent="0.35">
      <c r="A1595" s="201" t="str">
        <f t="shared" ca="1" si="1784"/>
        <v>a1655000001juN7AAI</v>
      </c>
      <c r="B1595" s="613">
        <v>25</v>
      </c>
      <c r="C1595" s="615" t="str">
        <f>IFERROR(VLOOKUP(B1595,'Coverage Indicators - Section D'!$A$9:$AP$70,42,FALSE),"")</f>
        <v/>
      </c>
      <c r="D1595" s="617" t="str">
        <f>M1595</f>
        <v/>
      </c>
      <c r="E1595" s="617" t="str">
        <f>N1595</f>
        <v/>
      </c>
      <c r="F1595" s="396"/>
      <c r="G1595" s="619" t="str">
        <f ca="1">IF(OR(INDIRECT("'update Helper'!E"&amp;Q1595)="",F1595&lt;&gt;0,F1596&lt;&gt;0),IF(IFERROR((F1595/F1596),"")="","",(F1595/F1596)),INDIRECT("'update Helper'!E"&amp;Q1595)/100)</f>
        <v/>
      </c>
      <c r="H1595" s="621"/>
      <c r="I1595" s="623"/>
      <c r="J1595" s="625"/>
      <c r="K1595" s="201">
        <f>IF(AND(EXACT(C1595,C1593),C1593&lt;&gt;0),K1593+1,0)</f>
        <v>487</v>
      </c>
      <c r="L1595" s="201" t="str">
        <f t="shared" ref="L1595" si="1793">IF(C1595&lt;&gt;"",C1595&amp;"-"&amp;K1595,"")</f>
        <v/>
      </c>
      <c r="M1595" s="201" t="str">
        <f t="array" ref="M1595">IFERROR(IF(INDEX('Disaggregation Records'!$E$155:$E$385,MATCH(RIGHT(L1595,255),RIGHT('Disaggregation Records'!$D$155:$D$385,255),0))="","",INDEX('Disaggregation Records'!$E$155:$E$385,MATCH(RIGHT(L1595,255),RIGHT('Disaggregation Records'!$D$155:$D$385,255),0))),"")</f>
        <v/>
      </c>
      <c r="N1595" s="201" t="str">
        <f t="array" ref="N1595">IFERROR(IF(INDEX('Disaggregation Records'!$F$155:$F$385,MATCH(RIGHT(L1595,255),RIGHT('Disaggregation Records'!$D$155:$D$385,255),0))="","",INDEX('Disaggregation Records'!$F$155:$F$385,MATCH(RIGHT(L1595,255),RIGHT('Disaggregation Records'!$D$155:$D$385,255),0))),"")</f>
        <v/>
      </c>
      <c r="O1595" s="201" t="str">
        <f t="array" ref="O1595">IFERROR(IF(INDEX('Disaggregation Records'!$H$155:$H$385,MATCH(RIGHT(L1595,255),RIGHT('Disaggregation Records'!$D$155:$D$385,255),0))="","",INDEX('Disaggregation Records'!$H$155:$H$385,MATCH(RIGHT(L1595,255),RIGHT('Disaggregation Records'!$D$155:$D$385,255),0))),"")</f>
        <v/>
      </c>
      <c r="P1595" s="253"/>
      <c r="Q1595" s="253">
        <f t="shared" ref="Q1595" si="1794">Q1593+1</f>
        <v>2192</v>
      </c>
    </row>
    <row r="1596" spans="1:17" ht="20.149999999999999" customHeight="1" x14ac:dyDescent="0.35">
      <c r="B1596" s="614"/>
      <c r="C1596" s="616"/>
      <c r="D1596" s="618"/>
      <c r="E1596" s="618"/>
      <c r="F1596" s="307"/>
      <c r="G1596" s="620"/>
      <c r="H1596" s="622"/>
      <c r="I1596" s="624"/>
      <c r="J1596" s="626"/>
      <c r="K1596" s="253"/>
      <c r="L1596" s="201"/>
      <c r="M1596" s="253"/>
      <c r="N1596" s="201"/>
      <c r="O1596" s="201"/>
      <c r="P1596" s="253"/>
      <c r="Q1596" s="253"/>
    </row>
    <row r="1597" spans="1:17" ht="20.149999999999999" customHeight="1" x14ac:dyDescent="0.35">
      <c r="A1597" s="201" t="str">
        <f t="shared" ca="1" si="1781"/>
        <v>a1655000001juN8AAI</v>
      </c>
      <c r="B1597" s="613">
        <v>25</v>
      </c>
      <c r="C1597" s="615" t="str">
        <f>IFERROR(VLOOKUP(B1597,'Coverage Indicators - Section D'!$A$9:$AP$70,42,FALSE),"")</f>
        <v/>
      </c>
      <c r="D1597" s="617" t="str">
        <f>M1597</f>
        <v/>
      </c>
      <c r="E1597" s="617" t="str">
        <f>N1597</f>
        <v/>
      </c>
      <c r="F1597" s="396"/>
      <c r="G1597" s="619" t="str">
        <f ca="1">IF(OR(INDIRECT("'update Helper'!E"&amp;Q1597)="",F1597&lt;&gt;0,F1598&lt;&gt;0),IF(IFERROR((F1597/F1598),"")="","",(F1597/F1598)),INDIRECT("'update Helper'!E"&amp;Q1597)/100)</f>
        <v/>
      </c>
      <c r="H1597" s="621"/>
      <c r="I1597" s="623"/>
      <c r="J1597" s="625"/>
      <c r="K1597" s="201">
        <f>IF(AND(EXACT(C1597,C1595),C1595&lt;&gt;0),K1595+1,0)</f>
        <v>488</v>
      </c>
      <c r="L1597" s="201" t="str">
        <f t="shared" ref="L1597" si="1795">IF(C1597&lt;&gt;"",C1597&amp;"-"&amp;K1597,"")</f>
        <v/>
      </c>
      <c r="M1597" s="201" t="str">
        <f t="array" ref="M1597">IFERROR(IF(INDEX('Disaggregation Records'!$E$155:$E$385,MATCH(RIGHT(L1597,255),RIGHT('Disaggregation Records'!$D$155:$D$385,255),0))="","",INDEX('Disaggregation Records'!$E$155:$E$385,MATCH(RIGHT(L1597,255),RIGHT('Disaggregation Records'!$D$155:$D$385,255),0))),"")</f>
        <v/>
      </c>
      <c r="N1597" s="201" t="str">
        <f t="array" ref="N1597">IFERROR(IF(INDEX('Disaggregation Records'!$F$155:$F$385,MATCH(RIGHT(L1597,255),RIGHT('Disaggregation Records'!$D$155:$D$385,255),0))="","",INDEX('Disaggregation Records'!$F$155:$F$385,MATCH(RIGHT(L1597,255),RIGHT('Disaggregation Records'!$D$155:$D$385,255),0))),"")</f>
        <v/>
      </c>
      <c r="O1597" s="201" t="str">
        <f t="array" ref="O1597">IFERROR(IF(INDEX('Disaggregation Records'!$H$155:$H$385,MATCH(RIGHT(L1597,255),RIGHT('Disaggregation Records'!$D$155:$D$385,255),0))="","",INDEX('Disaggregation Records'!$H$155:$H$385,MATCH(RIGHT(L1597,255),RIGHT('Disaggregation Records'!$D$155:$D$385,255),0))),"")</f>
        <v/>
      </c>
      <c r="P1597" s="253"/>
      <c r="Q1597" s="253">
        <f t="shared" ref="Q1597" si="1796">Q1595+1</f>
        <v>2193</v>
      </c>
    </row>
    <row r="1598" spans="1:17" ht="20.149999999999999" customHeight="1" x14ac:dyDescent="0.35">
      <c r="A1598" s="201"/>
      <c r="B1598" s="614"/>
      <c r="C1598" s="616"/>
      <c r="D1598" s="618"/>
      <c r="E1598" s="618"/>
      <c r="F1598" s="307"/>
      <c r="G1598" s="620"/>
      <c r="H1598" s="622"/>
      <c r="I1598" s="624"/>
      <c r="J1598" s="626"/>
      <c r="K1598" s="253"/>
      <c r="L1598" s="201"/>
      <c r="M1598" s="253"/>
      <c r="N1598" s="201"/>
      <c r="O1598" s="201"/>
      <c r="P1598" s="253"/>
      <c r="Q1598" s="253"/>
    </row>
    <row r="1599" spans="1:17" ht="20.149999999999999" customHeight="1" x14ac:dyDescent="0.35">
      <c r="A1599" s="201" t="str">
        <f t="shared" ca="1" si="1784"/>
        <v>a1655000001juN9AAI</v>
      </c>
      <c r="B1599" s="613">
        <v>25</v>
      </c>
      <c r="C1599" s="615" t="str">
        <f>IFERROR(VLOOKUP(B1599,'Coverage Indicators - Section D'!$A$9:$AP$70,42,FALSE),"")</f>
        <v/>
      </c>
      <c r="D1599" s="617" t="str">
        <f>M1599</f>
        <v/>
      </c>
      <c r="E1599" s="617" t="str">
        <f>N1599</f>
        <v/>
      </c>
      <c r="F1599" s="396"/>
      <c r="G1599" s="619" t="str">
        <f ca="1">IF(OR(INDIRECT("'update Helper'!E"&amp;Q1599)="",F1599&lt;&gt;0,F1600&lt;&gt;0),IF(IFERROR((F1599/F1600),"")="","",(F1599/F1600)),INDIRECT("'update Helper'!E"&amp;Q1599)/100)</f>
        <v/>
      </c>
      <c r="H1599" s="621"/>
      <c r="I1599" s="623"/>
      <c r="J1599" s="625"/>
      <c r="K1599" s="201">
        <f>IF(AND(EXACT(C1599,C1597),C1597&lt;&gt;0),K1597+1,0)</f>
        <v>489</v>
      </c>
      <c r="L1599" s="201" t="str">
        <f t="shared" ref="L1599" si="1797">IF(C1599&lt;&gt;"",C1599&amp;"-"&amp;K1599,"")</f>
        <v/>
      </c>
      <c r="M1599" s="201" t="str">
        <f t="array" ref="M1599">IFERROR(IF(INDEX('Disaggregation Records'!$E$155:$E$385,MATCH(RIGHT(L1599,255),RIGHT('Disaggregation Records'!$D$155:$D$385,255),0))="","",INDEX('Disaggregation Records'!$E$155:$E$385,MATCH(RIGHT(L1599,255),RIGHT('Disaggregation Records'!$D$155:$D$385,255),0))),"")</f>
        <v/>
      </c>
      <c r="N1599" s="201" t="str">
        <f t="array" ref="N1599">IFERROR(IF(INDEX('Disaggregation Records'!$F$155:$F$385,MATCH(RIGHT(L1599,255),RIGHT('Disaggregation Records'!$D$155:$D$385,255),0))="","",INDEX('Disaggregation Records'!$F$155:$F$385,MATCH(RIGHT(L1599,255),RIGHT('Disaggregation Records'!$D$155:$D$385,255),0))),"")</f>
        <v/>
      </c>
      <c r="O1599" s="201" t="str">
        <f t="array" ref="O1599">IFERROR(IF(INDEX('Disaggregation Records'!$H$155:$H$385,MATCH(RIGHT(L1599,255),RIGHT('Disaggregation Records'!$D$155:$D$385,255),0))="","",INDEX('Disaggregation Records'!$H$155:$H$385,MATCH(RIGHT(L1599,255),RIGHT('Disaggregation Records'!$D$155:$D$385,255),0))),"")</f>
        <v/>
      </c>
      <c r="P1599" s="253"/>
      <c r="Q1599" s="253">
        <f t="shared" ref="Q1599" si="1798">Q1597+1</f>
        <v>2194</v>
      </c>
    </row>
    <row r="1600" spans="1:17" ht="20.149999999999999" customHeight="1" x14ac:dyDescent="0.35">
      <c r="B1600" s="614"/>
      <c r="C1600" s="616"/>
      <c r="D1600" s="618"/>
      <c r="E1600" s="618"/>
      <c r="F1600" s="307"/>
      <c r="G1600" s="620"/>
      <c r="H1600" s="622"/>
      <c r="I1600" s="624"/>
      <c r="J1600" s="626"/>
      <c r="K1600" s="253"/>
      <c r="L1600" s="201"/>
      <c r="M1600" s="253"/>
      <c r="N1600" s="201"/>
      <c r="O1600" s="201"/>
      <c r="P1600" s="253"/>
      <c r="Q1600" s="253"/>
    </row>
    <row r="1601" spans="1:17" ht="20.149999999999999" customHeight="1" x14ac:dyDescent="0.35">
      <c r="A1601" s="201" t="str">
        <f t="shared" ca="1" si="1781"/>
        <v>a1655000001juNAAAY</v>
      </c>
      <c r="B1601" s="613">
        <v>25</v>
      </c>
      <c r="C1601" s="615" t="str">
        <f>IFERROR(VLOOKUP(B1601,'Coverage Indicators - Section D'!$A$9:$AP$70,42,FALSE),"")</f>
        <v/>
      </c>
      <c r="D1601" s="617" t="str">
        <f>M1601</f>
        <v/>
      </c>
      <c r="E1601" s="617" t="str">
        <f>N1601</f>
        <v/>
      </c>
      <c r="F1601" s="396"/>
      <c r="G1601" s="619" t="str">
        <f ca="1">IF(OR(INDIRECT("'update Helper'!E"&amp;Q1601)="",F1601&lt;&gt;0,F1602&lt;&gt;0),IF(IFERROR((F1601/F1602),"")="","",(F1601/F1602)),INDIRECT("'update Helper'!E"&amp;Q1601)/100)</f>
        <v/>
      </c>
      <c r="H1601" s="621"/>
      <c r="I1601" s="623"/>
      <c r="J1601" s="625"/>
      <c r="K1601" s="201">
        <f>IF(AND(EXACT(C1601,C1599),C1599&lt;&gt;0),K1599+1,0)</f>
        <v>490</v>
      </c>
      <c r="L1601" s="201" t="str">
        <f t="shared" ref="L1601" si="1799">IF(C1601&lt;&gt;"",C1601&amp;"-"&amp;K1601,"")</f>
        <v/>
      </c>
      <c r="M1601" s="201" t="str">
        <f t="array" ref="M1601">IFERROR(IF(INDEX('Disaggregation Records'!$E$155:$E$385,MATCH(RIGHT(L1601,255),RIGHT('Disaggregation Records'!$D$155:$D$385,255),0))="","",INDEX('Disaggregation Records'!$E$155:$E$385,MATCH(RIGHT(L1601,255),RIGHT('Disaggregation Records'!$D$155:$D$385,255),0))),"")</f>
        <v/>
      </c>
      <c r="N1601" s="201" t="str">
        <f t="array" ref="N1601">IFERROR(IF(INDEX('Disaggregation Records'!$F$155:$F$385,MATCH(RIGHT(L1601,255),RIGHT('Disaggregation Records'!$D$155:$D$385,255),0))="","",INDEX('Disaggregation Records'!$F$155:$F$385,MATCH(RIGHT(L1601,255),RIGHT('Disaggregation Records'!$D$155:$D$385,255),0))),"")</f>
        <v/>
      </c>
      <c r="O1601" s="201" t="str">
        <f t="array" ref="O1601">IFERROR(IF(INDEX('Disaggregation Records'!$H$155:$H$385,MATCH(RIGHT(L1601,255),RIGHT('Disaggregation Records'!$D$155:$D$385,255),0))="","",INDEX('Disaggregation Records'!$H$155:$H$385,MATCH(RIGHT(L1601,255),RIGHT('Disaggregation Records'!$D$155:$D$385,255),0))),"")</f>
        <v/>
      </c>
      <c r="P1601" s="201"/>
      <c r="Q1601" s="253">
        <f t="shared" ref="Q1601" si="1800">Q1599+1</f>
        <v>2195</v>
      </c>
    </row>
    <row r="1602" spans="1:17" ht="20.149999999999999" customHeight="1" x14ac:dyDescent="0.35">
      <c r="A1602" s="201"/>
      <c r="B1602" s="614"/>
      <c r="C1602" s="616"/>
      <c r="D1602" s="618"/>
      <c r="E1602" s="618"/>
      <c r="F1602" s="307"/>
      <c r="G1602" s="620"/>
      <c r="H1602" s="622"/>
      <c r="I1602" s="624"/>
      <c r="J1602" s="626"/>
      <c r="K1602" s="201"/>
      <c r="L1602" s="201"/>
      <c r="M1602" s="201"/>
      <c r="N1602" s="201"/>
      <c r="O1602" s="201"/>
      <c r="P1602" s="201"/>
      <c r="Q1602" s="253"/>
    </row>
    <row r="1603" spans="1:17" ht="20.149999999999999" customHeight="1" x14ac:dyDescent="0.35">
      <c r="A1603" s="201" t="str">
        <f t="shared" ca="1" si="1784"/>
        <v>a1655000001juNBAAY</v>
      </c>
      <c r="B1603" s="613">
        <v>25</v>
      </c>
      <c r="C1603" s="615" t="str">
        <f>IFERROR(VLOOKUP(B1603,'Coverage Indicators - Section D'!$A$9:$AP$70,42,FALSE),"")</f>
        <v/>
      </c>
      <c r="D1603" s="617" t="str">
        <f>M1603</f>
        <v/>
      </c>
      <c r="E1603" s="617" t="str">
        <f>N1603</f>
        <v/>
      </c>
      <c r="F1603" s="396"/>
      <c r="G1603" s="619" t="str">
        <f ca="1">IF(OR(INDIRECT("'update Helper'!E"&amp;Q1603)="",F1603&lt;&gt;0,F1604&lt;&gt;0),IF(IFERROR((F1603/F1604),"")="","",(F1603/F1604)),INDIRECT("'update Helper'!E"&amp;Q1603)/100)</f>
        <v/>
      </c>
      <c r="H1603" s="621"/>
      <c r="I1603" s="623"/>
      <c r="J1603" s="625"/>
      <c r="K1603" s="201">
        <f>IF(AND(EXACT(C1603,C1601),C1601&lt;&gt;0),K1601+1,0)</f>
        <v>491</v>
      </c>
      <c r="L1603" s="201" t="str">
        <f t="shared" ref="L1603" si="1801">IF(C1603&lt;&gt;"",C1603&amp;"-"&amp;K1603,"")</f>
        <v/>
      </c>
      <c r="M1603" s="201" t="str">
        <f t="array" ref="M1603">IFERROR(IF(INDEX('Disaggregation Records'!$E$155:$E$385,MATCH(RIGHT(L1603,255),RIGHT('Disaggregation Records'!$D$155:$D$385,255),0))="","",INDEX('Disaggregation Records'!$E$155:$E$385,MATCH(RIGHT(L1603,255),RIGHT('Disaggregation Records'!$D$155:$D$385,255),0))),"")</f>
        <v/>
      </c>
      <c r="N1603" s="201" t="str">
        <f t="array" ref="N1603">IFERROR(IF(INDEX('Disaggregation Records'!$F$155:$F$385,MATCH(RIGHT(L1603,255),RIGHT('Disaggregation Records'!$D$155:$D$385,255),0))="","",INDEX('Disaggregation Records'!$F$155:$F$385,MATCH(RIGHT(L1603,255),RIGHT('Disaggregation Records'!$D$155:$D$385,255),0))),"")</f>
        <v/>
      </c>
      <c r="O1603" s="201" t="str">
        <f t="array" ref="O1603">IFERROR(IF(INDEX('Disaggregation Records'!$H$155:$H$385,MATCH(RIGHT(L1603,255),RIGHT('Disaggregation Records'!$D$155:$D$385,255),0))="","",INDEX('Disaggregation Records'!$H$155:$H$385,MATCH(RIGHT(L1603,255),RIGHT('Disaggregation Records'!$D$155:$D$385,255),0))),"")</f>
        <v/>
      </c>
      <c r="P1603" s="201"/>
      <c r="Q1603" s="253">
        <f t="shared" ref="Q1603" si="1802">Q1601+1</f>
        <v>2196</v>
      </c>
    </row>
    <row r="1604" spans="1:17" ht="20.149999999999999" customHeight="1" x14ac:dyDescent="0.35">
      <c r="B1604" s="614"/>
      <c r="C1604" s="616"/>
      <c r="D1604" s="618"/>
      <c r="E1604" s="618"/>
      <c r="F1604" s="307"/>
      <c r="G1604" s="620"/>
      <c r="H1604" s="622"/>
      <c r="I1604" s="624"/>
      <c r="J1604" s="626"/>
      <c r="K1604" s="201"/>
      <c r="L1604" s="201"/>
      <c r="M1604" s="201"/>
      <c r="N1604" s="201"/>
      <c r="O1604" s="201"/>
      <c r="P1604" s="201"/>
      <c r="Q1604" s="253"/>
    </row>
    <row r="1605" spans="1:17" ht="20.149999999999999" customHeight="1" x14ac:dyDescent="0.35">
      <c r="A1605" s="201" t="str">
        <f t="shared" ca="1" si="1781"/>
        <v>a1655000001juNCAAY</v>
      </c>
      <c r="B1605" s="613">
        <v>25</v>
      </c>
      <c r="C1605" s="615" t="str">
        <f>IFERROR(VLOOKUP(B1605,'Coverage Indicators - Section D'!$A$9:$AP$70,42,FALSE),"")</f>
        <v/>
      </c>
      <c r="D1605" s="617" t="str">
        <f>M1605</f>
        <v/>
      </c>
      <c r="E1605" s="617" t="str">
        <f>N1605</f>
        <v/>
      </c>
      <c r="F1605" s="396"/>
      <c r="G1605" s="619" t="str">
        <f ca="1">IF(OR(INDIRECT("'update Helper'!E"&amp;Q1605)="",F1605&lt;&gt;0,F1606&lt;&gt;0),IF(IFERROR((F1605/F1606),"")="","",(F1605/F1606)),INDIRECT("'update Helper'!E"&amp;Q1605)/100)</f>
        <v/>
      </c>
      <c r="H1605" s="621"/>
      <c r="I1605" s="623"/>
      <c r="J1605" s="625"/>
      <c r="K1605" s="201">
        <f>IF(AND(EXACT(C1605,C1603),C1603&lt;&gt;0),K1603+1,0)</f>
        <v>492</v>
      </c>
      <c r="L1605" s="201" t="str">
        <f t="shared" ref="L1605" si="1803">IF(C1605&lt;&gt;"",C1605&amp;"-"&amp;K1605,"")</f>
        <v/>
      </c>
      <c r="M1605" s="201" t="str">
        <f t="array" ref="M1605">IFERROR(IF(INDEX('Disaggregation Records'!$E$155:$E$385,MATCH(RIGHT(L1605,255),RIGHT('Disaggregation Records'!$D$155:$D$385,255),0))="","",INDEX('Disaggregation Records'!$E$155:$E$385,MATCH(RIGHT(L1605,255),RIGHT('Disaggregation Records'!$D$155:$D$385,255),0))),"")</f>
        <v/>
      </c>
      <c r="N1605" s="201" t="str">
        <f t="array" ref="N1605">IFERROR(IF(INDEX('Disaggregation Records'!$F$155:$F$385,MATCH(RIGHT(L1605,255),RIGHT('Disaggregation Records'!$D$155:$D$385,255),0))="","",INDEX('Disaggregation Records'!$F$155:$F$385,MATCH(RIGHT(L1605,255),RIGHT('Disaggregation Records'!$D$155:$D$385,255),0))),"")</f>
        <v/>
      </c>
      <c r="O1605" s="201" t="str">
        <f t="array" ref="O1605">IFERROR(IF(INDEX('Disaggregation Records'!$H$155:$H$385,MATCH(RIGHT(L1605,255),RIGHT('Disaggregation Records'!$D$155:$D$385,255),0))="","",INDEX('Disaggregation Records'!$H$155:$H$385,MATCH(RIGHT(L1605,255),RIGHT('Disaggregation Records'!$D$155:$D$385,255),0))),"")</f>
        <v/>
      </c>
      <c r="P1605" s="253"/>
      <c r="Q1605" s="253">
        <f t="shared" ref="Q1605" si="1804">Q1603+1</f>
        <v>2197</v>
      </c>
    </row>
    <row r="1606" spans="1:17" ht="20.149999999999999" customHeight="1" x14ac:dyDescent="0.35">
      <c r="A1606" s="201"/>
      <c r="B1606" s="614"/>
      <c r="C1606" s="616"/>
      <c r="D1606" s="618"/>
      <c r="E1606" s="618"/>
      <c r="F1606" s="307"/>
      <c r="G1606" s="620"/>
      <c r="H1606" s="622"/>
      <c r="I1606" s="624"/>
      <c r="J1606" s="626"/>
      <c r="K1606" s="253"/>
      <c r="L1606" s="201"/>
      <c r="M1606" s="253"/>
      <c r="N1606" s="201"/>
      <c r="O1606" s="201"/>
      <c r="P1606" s="253"/>
      <c r="Q1606" s="253"/>
    </row>
    <row r="1607" spans="1:17" ht="20.149999999999999" customHeight="1" x14ac:dyDescent="0.35">
      <c r="A1607" s="201" t="str">
        <f t="shared" ca="1" si="1784"/>
        <v>a1655000001juNDAAY</v>
      </c>
      <c r="B1607" s="613">
        <v>25</v>
      </c>
      <c r="C1607" s="615" t="str">
        <f>IFERROR(VLOOKUP(B1607,'Coverage Indicators - Section D'!$A$9:$AP$70,42,FALSE),"")</f>
        <v/>
      </c>
      <c r="D1607" s="617" t="str">
        <f>M1607</f>
        <v/>
      </c>
      <c r="E1607" s="617" t="str">
        <f>N1607</f>
        <v/>
      </c>
      <c r="F1607" s="396"/>
      <c r="G1607" s="619" t="str">
        <f ca="1">IF(OR(INDIRECT("'update Helper'!E"&amp;Q1607)="",F1607&lt;&gt;0,F1608&lt;&gt;0),IF(IFERROR((F1607/F1608),"")="","",(F1607/F1608)),INDIRECT("'update Helper'!E"&amp;Q1607)/100)</f>
        <v/>
      </c>
      <c r="H1607" s="621"/>
      <c r="I1607" s="623"/>
      <c r="J1607" s="625"/>
      <c r="K1607" s="201">
        <f>IF(AND(EXACT(C1607,C1605),C1605&lt;&gt;0),K1605+1,0)</f>
        <v>493</v>
      </c>
      <c r="L1607" s="201" t="str">
        <f t="shared" ref="L1607" si="1805">IF(C1607&lt;&gt;"",C1607&amp;"-"&amp;K1607,"")</f>
        <v/>
      </c>
      <c r="M1607" s="201" t="str">
        <f t="array" ref="M1607">IFERROR(IF(INDEX('Disaggregation Records'!$E$155:$E$385,MATCH(RIGHT(L1607,255),RIGHT('Disaggregation Records'!$D$155:$D$385,255),0))="","",INDEX('Disaggregation Records'!$E$155:$E$385,MATCH(RIGHT(L1607,255),RIGHT('Disaggregation Records'!$D$155:$D$385,255),0))),"")</f>
        <v/>
      </c>
      <c r="N1607" s="201" t="str">
        <f t="array" ref="N1607">IFERROR(IF(INDEX('Disaggregation Records'!$F$155:$F$385,MATCH(RIGHT(L1607,255),RIGHT('Disaggregation Records'!$D$155:$D$385,255),0))="","",INDEX('Disaggregation Records'!$F$155:$F$385,MATCH(RIGHT(L1607,255),RIGHT('Disaggregation Records'!$D$155:$D$385,255),0))),"")</f>
        <v/>
      </c>
      <c r="O1607" s="201" t="str">
        <f t="array" ref="O1607">IFERROR(IF(INDEX('Disaggregation Records'!$H$155:$H$385,MATCH(RIGHT(L1607,255),RIGHT('Disaggregation Records'!$D$155:$D$385,255),0))="","",INDEX('Disaggregation Records'!$H$155:$H$385,MATCH(RIGHT(L1607,255),RIGHT('Disaggregation Records'!$D$155:$D$385,255),0))),"")</f>
        <v/>
      </c>
      <c r="P1607" s="253"/>
      <c r="Q1607" s="253">
        <f t="shared" ref="Q1607" si="1806">Q1605+1</f>
        <v>2198</v>
      </c>
    </row>
    <row r="1608" spans="1:17" ht="20.149999999999999" customHeight="1" x14ac:dyDescent="0.35">
      <c r="B1608" s="614"/>
      <c r="C1608" s="616"/>
      <c r="D1608" s="618"/>
      <c r="E1608" s="618"/>
      <c r="F1608" s="307"/>
      <c r="G1608" s="620"/>
      <c r="H1608" s="622"/>
      <c r="I1608" s="624"/>
      <c r="J1608" s="626"/>
      <c r="K1608" s="253"/>
      <c r="L1608" s="201"/>
      <c r="M1608" s="253"/>
      <c r="N1608" s="201"/>
      <c r="O1608" s="201"/>
      <c r="P1608" s="253"/>
      <c r="Q1608" s="253"/>
    </row>
    <row r="1609" spans="1:17" ht="20.149999999999999" customHeight="1" x14ac:dyDescent="0.35">
      <c r="A1609" s="201" t="str">
        <f t="shared" ca="1" si="1781"/>
        <v>a1655000001juNEAAY</v>
      </c>
      <c r="B1609" s="613">
        <v>25</v>
      </c>
      <c r="C1609" s="615" t="str">
        <f>IFERROR(VLOOKUP(B1609,'Coverage Indicators - Section D'!$A$9:$AP$70,42,FALSE),"")</f>
        <v/>
      </c>
      <c r="D1609" s="617" t="str">
        <f>M1609</f>
        <v/>
      </c>
      <c r="E1609" s="617" t="str">
        <f>N1609</f>
        <v/>
      </c>
      <c r="F1609" s="396"/>
      <c r="G1609" s="619" t="str">
        <f ca="1">IF(OR(INDIRECT("'update Helper'!E"&amp;Q1609)="",F1609&lt;&gt;0,F1610&lt;&gt;0),IF(IFERROR((F1609/F1610),"")="","",(F1609/F1610)),INDIRECT("'update Helper'!E"&amp;Q1609)/100)</f>
        <v/>
      </c>
      <c r="H1609" s="621"/>
      <c r="I1609" s="623"/>
      <c r="J1609" s="625"/>
      <c r="K1609" s="201">
        <f>IF(AND(EXACT(C1609,C1607),C1607&lt;&gt;0),K1607+1,0)</f>
        <v>494</v>
      </c>
      <c r="L1609" s="201" t="str">
        <f t="shared" ref="L1609" si="1807">IF(C1609&lt;&gt;"",C1609&amp;"-"&amp;K1609,"")</f>
        <v/>
      </c>
      <c r="M1609" s="201" t="str">
        <f t="array" ref="M1609">IFERROR(IF(INDEX('Disaggregation Records'!$E$155:$E$385,MATCH(RIGHT(L1609,255),RIGHT('Disaggregation Records'!$D$155:$D$385,255),0))="","",INDEX('Disaggregation Records'!$E$155:$E$385,MATCH(RIGHT(L1609,255),RIGHT('Disaggregation Records'!$D$155:$D$385,255),0))),"")</f>
        <v/>
      </c>
      <c r="N1609" s="201" t="str">
        <f t="array" ref="N1609">IFERROR(IF(INDEX('Disaggregation Records'!$F$155:$F$385,MATCH(RIGHT(L1609,255),RIGHT('Disaggregation Records'!$D$155:$D$385,255),0))="","",INDEX('Disaggregation Records'!$F$155:$F$385,MATCH(RIGHT(L1609,255),RIGHT('Disaggregation Records'!$D$155:$D$385,255),0))),"")</f>
        <v/>
      </c>
      <c r="O1609" s="201" t="str">
        <f t="array" ref="O1609">IFERROR(IF(INDEX('Disaggregation Records'!$H$155:$H$385,MATCH(RIGHT(L1609,255),RIGHT('Disaggregation Records'!$D$155:$D$385,255),0))="","",INDEX('Disaggregation Records'!$H$155:$H$385,MATCH(RIGHT(L1609,255),RIGHT('Disaggregation Records'!$D$155:$D$385,255),0))),"")</f>
        <v/>
      </c>
      <c r="P1609" s="253"/>
      <c r="Q1609" s="253">
        <f t="shared" ref="Q1609" si="1808">Q1607+1</f>
        <v>2199</v>
      </c>
    </row>
    <row r="1610" spans="1:17" ht="20.149999999999999" customHeight="1" x14ac:dyDescent="0.35">
      <c r="A1610" s="201"/>
      <c r="B1610" s="614"/>
      <c r="C1610" s="616"/>
      <c r="D1610" s="618"/>
      <c r="E1610" s="618"/>
      <c r="F1610" s="307"/>
      <c r="G1610" s="620"/>
      <c r="H1610" s="622"/>
      <c r="I1610" s="624"/>
      <c r="J1610" s="626"/>
      <c r="K1610" s="253"/>
      <c r="L1610" s="201"/>
      <c r="M1610" s="253"/>
      <c r="N1610" s="201"/>
      <c r="O1610" s="201"/>
      <c r="P1610" s="253"/>
      <c r="Q1610" s="253"/>
    </row>
    <row r="1611" spans="1:17" ht="20.149999999999999" customHeight="1" x14ac:dyDescent="0.35">
      <c r="A1611" s="201" t="str">
        <f t="shared" ca="1" si="1784"/>
        <v>a1655000001juNFAAY</v>
      </c>
      <c r="B1611" s="613">
        <v>25</v>
      </c>
      <c r="C1611" s="615" t="str">
        <f>IFERROR(VLOOKUP(B1611,'Coverage Indicators - Section D'!$A$9:$AP$70,42,FALSE),"")</f>
        <v/>
      </c>
      <c r="D1611" s="617" t="str">
        <f>M1611</f>
        <v/>
      </c>
      <c r="E1611" s="617" t="str">
        <f>N1611</f>
        <v/>
      </c>
      <c r="F1611" s="396"/>
      <c r="G1611" s="619" t="str">
        <f ca="1">IF(OR(INDIRECT("'update Helper'!E"&amp;Q1611)="",F1611&lt;&gt;0,F1612&lt;&gt;0),IF(IFERROR((F1611/F1612),"")="","",(F1611/F1612)),INDIRECT("'update Helper'!E"&amp;Q1611)/100)</f>
        <v/>
      </c>
      <c r="H1611" s="621"/>
      <c r="I1611" s="623"/>
      <c r="J1611" s="625"/>
      <c r="K1611" s="201">
        <f>IF(AND(EXACT(C1611,C1609),C1609&lt;&gt;0),K1609+1,0)</f>
        <v>495</v>
      </c>
      <c r="L1611" s="201" t="str">
        <f t="shared" ref="L1611" si="1809">IF(C1611&lt;&gt;"",C1611&amp;"-"&amp;K1611,"")</f>
        <v/>
      </c>
      <c r="M1611" s="201" t="str">
        <f t="array" ref="M1611">IFERROR(IF(INDEX('Disaggregation Records'!$E$155:$E$385,MATCH(RIGHT(L1611,255),RIGHT('Disaggregation Records'!$D$155:$D$385,255),0))="","",INDEX('Disaggregation Records'!$E$155:$E$385,MATCH(RIGHT(L1611,255),RIGHT('Disaggregation Records'!$D$155:$D$385,255),0))),"")</f>
        <v/>
      </c>
      <c r="N1611" s="201" t="str">
        <f t="array" ref="N1611">IFERROR(IF(INDEX('Disaggregation Records'!$F$155:$F$385,MATCH(RIGHT(L1611,255),RIGHT('Disaggregation Records'!$D$155:$D$385,255),0))="","",INDEX('Disaggregation Records'!$F$155:$F$385,MATCH(RIGHT(L1611,255),RIGHT('Disaggregation Records'!$D$155:$D$385,255),0))),"")</f>
        <v/>
      </c>
      <c r="O1611" s="201" t="str">
        <f t="array" ref="O1611">IFERROR(IF(INDEX('Disaggregation Records'!$H$155:$H$385,MATCH(RIGHT(L1611,255),RIGHT('Disaggregation Records'!$D$155:$D$385,255),0))="","",INDEX('Disaggregation Records'!$H$155:$H$385,MATCH(RIGHT(L1611,255),RIGHT('Disaggregation Records'!$D$155:$D$385,255),0))),"")</f>
        <v/>
      </c>
      <c r="P1611" s="201"/>
      <c r="Q1611" s="253">
        <f t="shared" ref="Q1611" si="1810">Q1609+1</f>
        <v>2200</v>
      </c>
    </row>
    <row r="1612" spans="1:17" ht="20.149999999999999" customHeight="1" x14ac:dyDescent="0.35">
      <c r="B1612" s="614"/>
      <c r="C1612" s="616"/>
      <c r="D1612" s="618"/>
      <c r="E1612" s="618"/>
      <c r="F1612" s="307"/>
      <c r="G1612" s="620"/>
      <c r="H1612" s="622"/>
      <c r="I1612" s="624"/>
      <c r="J1612" s="626"/>
      <c r="K1612" s="201"/>
      <c r="L1612" s="201"/>
      <c r="M1612" s="201"/>
      <c r="N1612" s="201"/>
      <c r="O1612" s="201"/>
      <c r="P1612" s="201"/>
      <c r="Q1612" s="253"/>
    </row>
    <row r="1613" spans="1:17" ht="20.149999999999999" customHeight="1" x14ac:dyDescent="0.35">
      <c r="A1613" s="201" t="str">
        <f t="shared" ca="1" si="1781"/>
        <v>a1655000001juNGAAY</v>
      </c>
      <c r="B1613" s="613">
        <v>25</v>
      </c>
      <c r="C1613" s="615" t="str">
        <f>IFERROR(VLOOKUP(B1613,'Coverage Indicators - Section D'!$A$9:$AP$70,42,FALSE),"")</f>
        <v/>
      </c>
      <c r="D1613" s="617" t="str">
        <f>M1613</f>
        <v/>
      </c>
      <c r="E1613" s="617" t="str">
        <f>N1613</f>
        <v/>
      </c>
      <c r="F1613" s="396"/>
      <c r="G1613" s="619" t="str">
        <f ca="1">IF(OR(INDIRECT("'update Helper'!E"&amp;Q1613)="",F1613&lt;&gt;0,F1614&lt;&gt;0),IF(IFERROR((F1613/F1614),"")="","",(F1613/F1614)),INDIRECT("'update Helper'!E"&amp;Q1613)/100)</f>
        <v/>
      </c>
      <c r="H1613" s="621"/>
      <c r="I1613" s="623"/>
      <c r="J1613" s="625"/>
      <c r="K1613" s="201">
        <f>IF(AND(EXACT(C1613,C1611),C1611&lt;&gt;0),K1611+1,0)</f>
        <v>496</v>
      </c>
      <c r="L1613" s="201" t="str">
        <f t="shared" ref="L1613" si="1811">IF(C1613&lt;&gt;"",C1613&amp;"-"&amp;K1613,"")</f>
        <v/>
      </c>
      <c r="M1613" s="201" t="str">
        <f t="array" ref="M1613">IFERROR(IF(INDEX('Disaggregation Records'!$E$155:$E$385,MATCH(RIGHT(L1613,255),RIGHT('Disaggregation Records'!$D$155:$D$385,255),0))="","",INDEX('Disaggregation Records'!$E$155:$E$385,MATCH(RIGHT(L1613,255),RIGHT('Disaggregation Records'!$D$155:$D$385,255),0))),"")</f>
        <v/>
      </c>
      <c r="N1613" s="201" t="str">
        <f t="array" ref="N1613">IFERROR(IF(INDEX('Disaggregation Records'!$F$155:$F$385,MATCH(RIGHT(L1613,255),RIGHT('Disaggregation Records'!$D$155:$D$385,255),0))="","",INDEX('Disaggregation Records'!$F$155:$F$385,MATCH(RIGHT(L1613,255),RIGHT('Disaggregation Records'!$D$155:$D$385,255),0))),"")</f>
        <v/>
      </c>
      <c r="O1613" s="201" t="str">
        <f t="array" ref="O1613">IFERROR(IF(INDEX('Disaggregation Records'!$H$155:$H$385,MATCH(RIGHT(L1613,255),RIGHT('Disaggregation Records'!$D$155:$D$385,255),0))="","",INDEX('Disaggregation Records'!$H$155:$H$385,MATCH(RIGHT(L1613,255),RIGHT('Disaggregation Records'!$D$155:$D$385,255),0))),"")</f>
        <v/>
      </c>
      <c r="P1613" s="201"/>
      <c r="Q1613" s="253">
        <f t="shared" ref="Q1613" si="1812">Q1611+1</f>
        <v>2201</v>
      </c>
    </row>
    <row r="1614" spans="1:17" ht="20.149999999999999" customHeight="1" x14ac:dyDescent="0.35">
      <c r="A1614" s="201"/>
      <c r="B1614" s="614"/>
      <c r="C1614" s="616"/>
      <c r="D1614" s="618"/>
      <c r="E1614" s="618"/>
      <c r="F1614" s="307"/>
      <c r="G1614" s="620"/>
      <c r="H1614" s="622"/>
      <c r="I1614" s="624"/>
      <c r="J1614" s="626"/>
      <c r="K1614" s="201"/>
      <c r="L1614" s="201"/>
      <c r="M1614" s="201"/>
      <c r="N1614" s="201"/>
      <c r="O1614" s="201"/>
      <c r="P1614" s="201"/>
      <c r="Q1614" s="253"/>
    </row>
    <row r="1615" spans="1:17" ht="20.149999999999999" customHeight="1" x14ac:dyDescent="0.35">
      <c r="A1615" s="201" t="str">
        <f t="shared" ca="1" si="1784"/>
        <v>a1655000001juNHAAY</v>
      </c>
      <c r="B1615" s="613">
        <v>25</v>
      </c>
      <c r="C1615" s="615" t="str">
        <f>IFERROR(VLOOKUP(B1615,'Coverage Indicators - Section D'!$A$9:$AP$70,42,FALSE),"")</f>
        <v/>
      </c>
      <c r="D1615" s="617" t="str">
        <f>M1615</f>
        <v/>
      </c>
      <c r="E1615" s="617" t="str">
        <f>N1615</f>
        <v/>
      </c>
      <c r="F1615" s="396"/>
      <c r="G1615" s="619" t="str">
        <f ca="1">IF(OR(INDIRECT("'update Helper'!E"&amp;Q1615)="",F1615&lt;&gt;0,F1616&lt;&gt;0),IF(IFERROR((F1615/F1616),"")="","",(F1615/F1616)),INDIRECT("'update Helper'!E"&amp;Q1615)/100)</f>
        <v/>
      </c>
      <c r="H1615" s="621"/>
      <c r="I1615" s="623"/>
      <c r="J1615" s="625"/>
      <c r="K1615" s="201">
        <f>IF(AND(EXACT(C1615,C1613),C1613&lt;&gt;0),K1613+1,0)</f>
        <v>497</v>
      </c>
      <c r="L1615" s="201" t="str">
        <f t="shared" ref="L1615" si="1813">IF(C1615&lt;&gt;"",C1615&amp;"-"&amp;K1615,"")</f>
        <v/>
      </c>
      <c r="M1615" s="201" t="str">
        <f t="array" ref="M1615">IFERROR(IF(INDEX('Disaggregation Records'!$E$155:$E$385,MATCH(RIGHT(L1615,255),RIGHT('Disaggregation Records'!$D$155:$D$385,255),0))="","",INDEX('Disaggregation Records'!$E$155:$E$385,MATCH(RIGHT(L1615,255),RIGHT('Disaggregation Records'!$D$155:$D$385,255),0))),"")</f>
        <v/>
      </c>
      <c r="N1615" s="201" t="str">
        <f t="array" ref="N1615">IFERROR(IF(INDEX('Disaggregation Records'!$F$155:$F$385,MATCH(RIGHT(L1615,255),RIGHT('Disaggregation Records'!$D$155:$D$385,255),0))="","",INDEX('Disaggregation Records'!$F$155:$F$385,MATCH(RIGHT(L1615,255),RIGHT('Disaggregation Records'!$D$155:$D$385,255),0))),"")</f>
        <v/>
      </c>
      <c r="O1615" s="201" t="str">
        <f t="array" ref="O1615">IFERROR(IF(INDEX('Disaggregation Records'!$H$155:$H$385,MATCH(RIGHT(L1615,255),RIGHT('Disaggregation Records'!$D$155:$D$385,255),0))="","",INDEX('Disaggregation Records'!$H$155:$H$385,MATCH(RIGHT(L1615,255),RIGHT('Disaggregation Records'!$D$155:$D$385,255),0))),"")</f>
        <v/>
      </c>
      <c r="P1615" s="253"/>
      <c r="Q1615" s="253">
        <f t="shared" ref="Q1615" si="1814">Q1613+1</f>
        <v>2202</v>
      </c>
    </row>
    <row r="1616" spans="1:17" ht="20.149999999999999" customHeight="1" x14ac:dyDescent="0.35">
      <c r="B1616" s="614"/>
      <c r="C1616" s="616"/>
      <c r="D1616" s="618"/>
      <c r="E1616" s="618"/>
      <c r="F1616" s="307"/>
      <c r="G1616" s="620"/>
      <c r="H1616" s="622"/>
      <c r="I1616" s="624"/>
      <c r="J1616" s="626"/>
      <c r="K1616" s="253"/>
      <c r="L1616" s="201"/>
      <c r="M1616" s="253"/>
      <c r="N1616" s="201"/>
      <c r="O1616" s="201"/>
      <c r="P1616" s="253"/>
      <c r="Q1616" s="253"/>
    </row>
    <row r="1617" spans="1:17" ht="20.149999999999999" customHeight="1" x14ac:dyDescent="0.35">
      <c r="A1617" s="201" t="str">
        <f t="shared" ca="1" si="1781"/>
        <v>a1655000001juNIAAY</v>
      </c>
      <c r="B1617" s="613">
        <v>25</v>
      </c>
      <c r="C1617" s="615" t="str">
        <f>IFERROR(VLOOKUP(B1617,'Coverage Indicators - Section D'!$A$9:$AP$70,42,FALSE),"")</f>
        <v/>
      </c>
      <c r="D1617" s="617" t="str">
        <f>M1617</f>
        <v/>
      </c>
      <c r="E1617" s="617" t="str">
        <f>N1617</f>
        <v/>
      </c>
      <c r="F1617" s="396"/>
      <c r="G1617" s="619" t="str">
        <f ca="1">IF(OR(INDIRECT("'update Helper'!E"&amp;Q1617)="",F1617&lt;&gt;0,F1618&lt;&gt;0),IF(IFERROR((F1617/F1618),"")="","",(F1617/F1618)),INDIRECT("'update Helper'!E"&amp;Q1617)/100)</f>
        <v/>
      </c>
      <c r="H1617" s="621"/>
      <c r="I1617" s="623"/>
      <c r="J1617" s="625"/>
      <c r="K1617" s="201">
        <f>IF(AND(EXACT(C1617,C1615),C1615&lt;&gt;0),K1615+1,0)</f>
        <v>498</v>
      </c>
      <c r="L1617" s="201" t="str">
        <f t="shared" ref="L1617" si="1815">IF(C1617&lt;&gt;"",C1617&amp;"-"&amp;K1617,"")</f>
        <v/>
      </c>
      <c r="M1617" s="201" t="str">
        <f t="array" ref="M1617">IFERROR(IF(INDEX('Disaggregation Records'!$E$155:$E$385,MATCH(RIGHT(L1617,255),RIGHT('Disaggregation Records'!$D$155:$D$385,255),0))="","",INDEX('Disaggregation Records'!$E$155:$E$385,MATCH(RIGHT(L1617,255),RIGHT('Disaggregation Records'!$D$155:$D$385,255),0))),"")</f>
        <v/>
      </c>
      <c r="N1617" s="201" t="str">
        <f t="array" ref="N1617">IFERROR(IF(INDEX('Disaggregation Records'!$F$155:$F$385,MATCH(RIGHT(L1617,255),RIGHT('Disaggregation Records'!$D$155:$D$385,255),0))="","",INDEX('Disaggregation Records'!$F$155:$F$385,MATCH(RIGHT(L1617,255),RIGHT('Disaggregation Records'!$D$155:$D$385,255),0))),"")</f>
        <v/>
      </c>
      <c r="O1617" s="201" t="str">
        <f t="array" ref="O1617">IFERROR(IF(INDEX('Disaggregation Records'!$H$155:$H$385,MATCH(RIGHT(L1617,255),RIGHT('Disaggregation Records'!$D$155:$D$385,255),0))="","",INDEX('Disaggregation Records'!$H$155:$H$385,MATCH(RIGHT(L1617,255),RIGHT('Disaggregation Records'!$D$155:$D$385,255),0))),"")</f>
        <v/>
      </c>
      <c r="P1617" s="253"/>
      <c r="Q1617" s="253">
        <f t="shared" ref="Q1617" si="1816">Q1615+1</f>
        <v>2203</v>
      </c>
    </row>
    <row r="1618" spans="1:17" ht="20.149999999999999" customHeight="1" x14ac:dyDescent="0.35">
      <c r="A1618" s="201"/>
      <c r="B1618" s="614"/>
      <c r="C1618" s="616"/>
      <c r="D1618" s="618"/>
      <c r="E1618" s="618"/>
      <c r="F1618" s="307"/>
      <c r="G1618" s="620"/>
      <c r="H1618" s="622"/>
      <c r="I1618" s="624"/>
      <c r="J1618" s="626"/>
      <c r="K1618" s="253"/>
      <c r="L1618" s="201"/>
      <c r="M1618" s="253"/>
      <c r="N1618" s="201"/>
      <c r="O1618" s="201"/>
      <c r="P1618" s="253"/>
      <c r="Q1618" s="253"/>
    </row>
    <row r="1619" spans="1:17" ht="20.149999999999999" customHeight="1" x14ac:dyDescent="0.35">
      <c r="A1619" s="201" t="str">
        <f t="shared" ca="1" si="1784"/>
        <v>a1655000001juNJAAY</v>
      </c>
      <c r="B1619" s="613">
        <v>25</v>
      </c>
      <c r="C1619" s="615" t="str">
        <f>IFERROR(VLOOKUP(B1619,'Coverage Indicators - Section D'!$A$9:$AP$70,42,FALSE),"")</f>
        <v/>
      </c>
      <c r="D1619" s="617" t="str">
        <f>M1619</f>
        <v/>
      </c>
      <c r="E1619" s="617" t="str">
        <f>N1619</f>
        <v/>
      </c>
      <c r="F1619" s="396"/>
      <c r="G1619" s="619" t="str">
        <f ca="1">IF(OR(INDIRECT("'update Helper'!E"&amp;Q1619)="",F1619&lt;&gt;0,F1620&lt;&gt;0),IF(IFERROR((F1619/F1620),"")="","",(F1619/F1620)),INDIRECT("'update Helper'!E"&amp;Q1619)/100)</f>
        <v/>
      </c>
      <c r="H1619" s="621"/>
      <c r="I1619" s="623"/>
      <c r="J1619" s="625"/>
      <c r="K1619" s="201">
        <f>IF(AND(EXACT(C1619,C1617),C1617&lt;&gt;0),K1617+1,0)</f>
        <v>499</v>
      </c>
      <c r="L1619" s="201" t="str">
        <f t="shared" ref="L1619" si="1817">IF(C1619&lt;&gt;"",C1619&amp;"-"&amp;K1619,"")</f>
        <v/>
      </c>
      <c r="M1619" s="201" t="str">
        <f t="array" ref="M1619">IFERROR(IF(INDEX('Disaggregation Records'!$E$155:$E$385,MATCH(RIGHT(L1619,255),RIGHT('Disaggregation Records'!$D$155:$D$385,255),0))="","",INDEX('Disaggregation Records'!$E$155:$E$385,MATCH(RIGHT(L1619,255),RIGHT('Disaggregation Records'!$D$155:$D$385,255),0))),"")</f>
        <v/>
      </c>
      <c r="N1619" s="201" t="str">
        <f t="array" ref="N1619">IFERROR(IF(INDEX('Disaggregation Records'!$F$155:$F$385,MATCH(RIGHT(L1619,255),RIGHT('Disaggregation Records'!$D$155:$D$385,255),0))="","",INDEX('Disaggregation Records'!$F$155:$F$385,MATCH(RIGHT(L1619,255),RIGHT('Disaggregation Records'!$D$155:$D$385,255),0))),"")</f>
        <v/>
      </c>
      <c r="O1619" s="201" t="str">
        <f t="array" ref="O1619">IFERROR(IF(INDEX('Disaggregation Records'!$H$155:$H$385,MATCH(RIGHT(L1619,255),RIGHT('Disaggregation Records'!$D$155:$D$385,255),0))="","",INDEX('Disaggregation Records'!$H$155:$H$385,MATCH(RIGHT(L1619,255),RIGHT('Disaggregation Records'!$D$155:$D$385,255),0))),"")</f>
        <v/>
      </c>
      <c r="P1619" s="253"/>
      <c r="Q1619" s="253">
        <f t="shared" ref="Q1619" si="1818">Q1617+1</f>
        <v>2204</v>
      </c>
    </row>
    <row r="1620" spans="1:17" ht="20.149999999999999" customHeight="1" x14ac:dyDescent="0.35">
      <c r="B1620" s="614"/>
      <c r="C1620" s="616"/>
      <c r="D1620" s="618"/>
      <c r="E1620" s="618"/>
      <c r="F1620" s="307"/>
      <c r="G1620" s="620"/>
      <c r="H1620" s="622"/>
      <c r="I1620" s="624"/>
      <c r="J1620" s="626"/>
      <c r="K1620" s="253"/>
      <c r="L1620" s="201"/>
      <c r="M1620" s="253"/>
      <c r="N1620" s="201"/>
      <c r="O1620" s="201"/>
      <c r="P1620" s="253"/>
      <c r="Q1620" s="253"/>
    </row>
    <row r="1621" spans="1:17" ht="20.149999999999999" customHeight="1" x14ac:dyDescent="0.35">
      <c r="A1621" s="201" t="str">
        <f t="shared" ca="1" si="1781"/>
        <v>a1655000001juNKAAY</v>
      </c>
      <c r="B1621" s="613">
        <v>26</v>
      </c>
      <c r="C1621" s="615" t="str">
        <f>IFERROR(VLOOKUP(B1621,'Coverage Indicators - Section D'!$A$9:$AP$70,42,FALSE),"")</f>
        <v/>
      </c>
      <c r="D1621" s="617" t="str">
        <f>M1621</f>
        <v/>
      </c>
      <c r="E1621" s="617" t="str">
        <f>N1621</f>
        <v/>
      </c>
      <c r="F1621" s="396"/>
      <c r="G1621" s="619" t="str">
        <f ca="1">IF(OR(INDIRECT("'update Helper'!E"&amp;Q1621)="",F1621&lt;&gt;0,F1622&lt;&gt;0),IF(IFERROR((F1621/F1622),"")="","",(F1621/F1622)),INDIRECT("'update Helper'!E"&amp;Q1621)/100)</f>
        <v/>
      </c>
      <c r="H1621" s="621"/>
      <c r="I1621" s="623"/>
      <c r="J1621" s="625"/>
      <c r="K1621" s="201">
        <f>IF(AND(EXACT(C1621,C1619),C1619&lt;&gt;0),K1619+1,0)</f>
        <v>500</v>
      </c>
      <c r="L1621" s="201" t="str">
        <f t="shared" ref="L1621" si="1819">IF(C1621&lt;&gt;"",C1621&amp;"-"&amp;K1621,"")</f>
        <v/>
      </c>
      <c r="M1621" s="201" t="str">
        <f t="array" ref="M1621">IFERROR(IF(INDEX('Disaggregation Records'!$E$155:$E$385,MATCH(RIGHT(L1621,255),RIGHT('Disaggregation Records'!$D$155:$D$385,255),0))="","",INDEX('Disaggregation Records'!$E$155:$E$385,MATCH(RIGHT(L1621,255),RIGHT('Disaggregation Records'!$D$155:$D$385,255),0))),"")</f>
        <v/>
      </c>
      <c r="N1621" s="201" t="str">
        <f t="array" ref="N1621">IFERROR(IF(INDEX('Disaggregation Records'!$F$155:$F$385,MATCH(RIGHT(L1621,255),RIGHT('Disaggregation Records'!$D$155:$D$385,255),0))="","",INDEX('Disaggregation Records'!$F$155:$F$385,MATCH(RIGHT(L1621,255),RIGHT('Disaggregation Records'!$D$155:$D$385,255),0))),"")</f>
        <v/>
      </c>
      <c r="O1621" s="201" t="str">
        <f t="array" ref="O1621">IFERROR(IF(INDEX('Disaggregation Records'!$H$155:$H$385,MATCH(RIGHT(L1621,255),RIGHT('Disaggregation Records'!$D$155:$D$385,255),0))="","",INDEX('Disaggregation Records'!$H$155:$H$385,MATCH(RIGHT(L1621,255),RIGHT('Disaggregation Records'!$D$155:$D$385,255),0))),"")</f>
        <v/>
      </c>
      <c r="P1621" s="201"/>
      <c r="Q1621" s="253">
        <f t="shared" ref="Q1621" si="1820">Q1619+1</f>
        <v>2205</v>
      </c>
    </row>
    <row r="1622" spans="1:17" ht="20.149999999999999" customHeight="1" x14ac:dyDescent="0.35">
      <c r="A1622" s="201"/>
      <c r="B1622" s="614"/>
      <c r="C1622" s="616"/>
      <c r="D1622" s="618"/>
      <c r="E1622" s="618"/>
      <c r="F1622" s="307"/>
      <c r="G1622" s="620"/>
      <c r="H1622" s="622"/>
      <c r="I1622" s="624"/>
      <c r="J1622" s="626"/>
      <c r="K1622" s="201"/>
      <c r="L1622" s="201"/>
      <c r="M1622" s="201"/>
      <c r="N1622" s="201"/>
      <c r="O1622" s="201"/>
      <c r="P1622" s="201"/>
      <c r="Q1622" s="253"/>
    </row>
    <row r="1623" spans="1:17" ht="20.149999999999999" customHeight="1" x14ac:dyDescent="0.35">
      <c r="A1623" s="201" t="str">
        <f t="shared" ca="1" si="1784"/>
        <v>a1655000001juNLAAY</v>
      </c>
      <c r="B1623" s="613">
        <v>26</v>
      </c>
      <c r="C1623" s="615" t="str">
        <f>IFERROR(VLOOKUP(B1623,'Coverage Indicators - Section D'!$A$9:$AP$70,42,FALSE),"")</f>
        <v/>
      </c>
      <c r="D1623" s="617" t="str">
        <f>M1623</f>
        <v/>
      </c>
      <c r="E1623" s="617" t="str">
        <f>N1623</f>
        <v/>
      </c>
      <c r="F1623" s="396"/>
      <c r="G1623" s="619" t="str">
        <f ca="1">IF(OR(INDIRECT("'update Helper'!E"&amp;Q1623)="",F1623&lt;&gt;0,F1624&lt;&gt;0),IF(IFERROR((F1623/F1624),"")="","",(F1623/F1624)),INDIRECT("'update Helper'!E"&amp;Q1623)/100)</f>
        <v/>
      </c>
      <c r="H1623" s="621"/>
      <c r="I1623" s="623"/>
      <c r="J1623" s="625"/>
      <c r="K1623" s="201">
        <f>IF(AND(EXACT(C1623,C1621),C1621&lt;&gt;0),K1621+1,0)</f>
        <v>501</v>
      </c>
      <c r="L1623" s="201" t="str">
        <f t="shared" ref="L1623" si="1821">IF(C1623&lt;&gt;"",C1623&amp;"-"&amp;K1623,"")</f>
        <v/>
      </c>
      <c r="M1623" s="201" t="str">
        <f t="array" ref="M1623">IFERROR(IF(INDEX('Disaggregation Records'!$E$155:$E$385,MATCH(RIGHT(L1623,255),RIGHT('Disaggregation Records'!$D$155:$D$385,255),0))="","",INDEX('Disaggregation Records'!$E$155:$E$385,MATCH(RIGHT(L1623,255),RIGHT('Disaggregation Records'!$D$155:$D$385,255),0))),"")</f>
        <v/>
      </c>
      <c r="N1623" s="201" t="str">
        <f t="array" ref="N1623">IFERROR(IF(INDEX('Disaggregation Records'!$F$155:$F$385,MATCH(RIGHT(L1623,255),RIGHT('Disaggregation Records'!$D$155:$D$385,255),0))="","",INDEX('Disaggregation Records'!$F$155:$F$385,MATCH(RIGHT(L1623,255),RIGHT('Disaggregation Records'!$D$155:$D$385,255),0))),"")</f>
        <v/>
      </c>
      <c r="O1623" s="201" t="str">
        <f t="array" ref="O1623">IFERROR(IF(INDEX('Disaggregation Records'!$H$155:$H$385,MATCH(RIGHT(L1623,255),RIGHT('Disaggregation Records'!$D$155:$D$385,255),0))="","",INDEX('Disaggregation Records'!$H$155:$H$385,MATCH(RIGHT(L1623,255),RIGHT('Disaggregation Records'!$D$155:$D$385,255),0))),"")</f>
        <v/>
      </c>
      <c r="P1623" s="201"/>
      <c r="Q1623" s="253">
        <f t="shared" ref="Q1623" si="1822">Q1621+1</f>
        <v>2206</v>
      </c>
    </row>
    <row r="1624" spans="1:17" ht="20.149999999999999" customHeight="1" x14ac:dyDescent="0.35">
      <c r="B1624" s="614"/>
      <c r="C1624" s="616"/>
      <c r="D1624" s="618"/>
      <c r="E1624" s="618"/>
      <c r="F1624" s="307"/>
      <c r="G1624" s="620"/>
      <c r="H1624" s="622"/>
      <c r="I1624" s="624"/>
      <c r="J1624" s="626"/>
      <c r="K1624" s="201"/>
      <c r="L1624" s="201"/>
      <c r="M1624" s="201"/>
      <c r="N1624" s="201"/>
      <c r="O1624" s="201"/>
      <c r="P1624" s="201"/>
      <c r="Q1624" s="253"/>
    </row>
    <row r="1625" spans="1:17" ht="20.149999999999999" customHeight="1" x14ac:dyDescent="0.35">
      <c r="A1625" s="201" t="str">
        <f t="shared" ca="1" si="1781"/>
        <v>a1655000001juNMAAY</v>
      </c>
      <c r="B1625" s="613">
        <v>26</v>
      </c>
      <c r="C1625" s="615" t="str">
        <f>IFERROR(VLOOKUP(B1625,'Coverage Indicators - Section D'!$A$9:$AP$70,42,FALSE),"")</f>
        <v/>
      </c>
      <c r="D1625" s="617" t="str">
        <f>M1625</f>
        <v/>
      </c>
      <c r="E1625" s="617" t="str">
        <f>N1625</f>
        <v/>
      </c>
      <c r="F1625" s="396"/>
      <c r="G1625" s="619" t="str">
        <f ca="1">IF(OR(INDIRECT("'update Helper'!E"&amp;Q1625)="",F1625&lt;&gt;0,F1626&lt;&gt;0),IF(IFERROR((F1625/F1626),"")="","",(F1625/F1626)),INDIRECT("'update Helper'!E"&amp;Q1625)/100)</f>
        <v/>
      </c>
      <c r="H1625" s="621"/>
      <c r="I1625" s="623"/>
      <c r="J1625" s="625"/>
      <c r="K1625" s="201">
        <f>IF(AND(EXACT(C1625,C1623),C1623&lt;&gt;0),K1623+1,0)</f>
        <v>502</v>
      </c>
      <c r="L1625" s="201" t="str">
        <f t="shared" ref="L1625" si="1823">IF(C1625&lt;&gt;"",C1625&amp;"-"&amp;K1625,"")</f>
        <v/>
      </c>
      <c r="M1625" s="201" t="str">
        <f t="array" ref="M1625">IFERROR(IF(INDEX('Disaggregation Records'!$E$155:$E$385,MATCH(RIGHT(L1625,255),RIGHT('Disaggregation Records'!$D$155:$D$385,255),0))="","",INDEX('Disaggregation Records'!$E$155:$E$385,MATCH(RIGHT(L1625,255),RIGHT('Disaggregation Records'!$D$155:$D$385,255),0))),"")</f>
        <v/>
      </c>
      <c r="N1625" s="201" t="str">
        <f t="array" ref="N1625">IFERROR(IF(INDEX('Disaggregation Records'!$F$155:$F$385,MATCH(RIGHT(L1625,255),RIGHT('Disaggregation Records'!$D$155:$D$385,255),0))="","",INDEX('Disaggregation Records'!$F$155:$F$385,MATCH(RIGHT(L1625,255),RIGHT('Disaggregation Records'!$D$155:$D$385,255),0))),"")</f>
        <v/>
      </c>
      <c r="O1625" s="201" t="str">
        <f t="array" ref="O1625">IFERROR(IF(INDEX('Disaggregation Records'!$H$155:$H$385,MATCH(RIGHT(L1625,255),RIGHT('Disaggregation Records'!$D$155:$D$385,255),0))="","",INDEX('Disaggregation Records'!$H$155:$H$385,MATCH(RIGHT(L1625,255),RIGHT('Disaggregation Records'!$D$155:$D$385,255),0))),"")</f>
        <v/>
      </c>
      <c r="P1625" s="253"/>
      <c r="Q1625" s="253">
        <f t="shared" ref="Q1625" si="1824">Q1623+1</f>
        <v>2207</v>
      </c>
    </row>
    <row r="1626" spans="1:17" ht="20.149999999999999" customHeight="1" x14ac:dyDescent="0.35">
      <c r="A1626" s="201"/>
      <c r="B1626" s="614"/>
      <c r="C1626" s="616"/>
      <c r="D1626" s="618"/>
      <c r="E1626" s="618"/>
      <c r="F1626" s="307"/>
      <c r="G1626" s="620"/>
      <c r="H1626" s="622"/>
      <c r="I1626" s="624"/>
      <c r="J1626" s="626"/>
      <c r="K1626" s="253"/>
      <c r="L1626" s="201"/>
      <c r="M1626" s="253"/>
      <c r="N1626" s="201"/>
      <c r="O1626" s="201"/>
      <c r="P1626" s="253"/>
      <c r="Q1626" s="253"/>
    </row>
    <row r="1627" spans="1:17" ht="20.149999999999999" customHeight="1" x14ac:dyDescent="0.35">
      <c r="A1627" s="201" t="str">
        <f t="shared" ca="1" si="1784"/>
        <v>a1655000001juNNAAY</v>
      </c>
      <c r="B1627" s="613">
        <v>26</v>
      </c>
      <c r="C1627" s="615" t="str">
        <f>IFERROR(VLOOKUP(B1627,'Coverage Indicators - Section D'!$A$9:$AP$70,42,FALSE),"")</f>
        <v/>
      </c>
      <c r="D1627" s="617" t="str">
        <f>M1627</f>
        <v/>
      </c>
      <c r="E1627" s="617" t="str">
        <f>N1627</f>
        <v/>
      </c>
      <c r="F1627" s="396"/>
      <c r="G1627" s="619" t="str">
        <f ca="1">IF(OR(INDIRECT("'update Helper'!E"&amp;Q1627)="",F1627&lt;&gt;0,F1628&lt;&gt;0),IF(IFERROR((F1627/F1628),"")="","",(F1627/F1628)),INDIRECT("'update Helper'!E"&amp;Q1627)/100)</f>
        <v/>
      </c>
      <c r="H1627" s="621"/>
      <c r="I1627" s="623"/>
      <c r="J1627" s="625"/>
      <c r="K1627" s="201">
        <f>IF(AND(EXACT(C1627,C1625),C1625&lt;&gt;0),K1625+1,0)</f>
        <v>503</v>
      </c>
      <c r="L1627" s="201" t="str">
        <f t="shared" ref="L1627" si="1825">IF(C1627&lt;&gt;"",C1627&amp;"-"&amp;K1627,"")</f>
        <v/>
      </c>
      <c r="M1627" s="201" t="str">
        <f t="array" ref="M1627">IFERROR(IF(INDEX('Disaggregation Records'!$E$155:$E$385,MATCH(RIGHT(L1627,255),RIGHT('Disaggregation Records'!$D$155:$D$385,255),0))="","",INDEX('Disaggregation Records'!$E$155:$E$385,MATCH(RIGHT(L1627,255),RIGHT('Disaggregation Records'!$D$155:$D$385,255),0))),"")</f>
        <v/>
      </c>
      <c r="N1627" s="201" t="str">
        <f t="array" ref="N1627">IFERROR(IF(INDEX('Disaggregation Records'!$F$155:$F$385,MATCH(RIGHT(L1627,255),RIGHT('Disaggregation Records'!$D$155:$D$385,255),0))="","",INDEX('Disaggregation Records'!$F$155:$F$385,MATCH(RIGHT(L1627,255),RIGHT('Disaggregation Records'!$D$155:$D$385,255),0))),"")</f>
        <v/>
      </c>
      <c r="O1627" s="201" t="str">
        <f t="array" ref="O1627">IFERROR(IF(INDEX('Disaggregation Records'!$H$155:$H$385,MATCH(RIGHT(L1627,255),RIGHT('Disaggregation Records'!$D$155:$D$385,255),0))="","",INDEX('Disaggregation Records'!$H$155:$H$385,MATCH(RIGHT(L1627,255),RIGHT('Disaggregation Records'!$D$155:$D$385,255),0))),"")</f>
        <v/>
      </c>
      <c r="P1627" s="253"/>
      <c r="Q1627" s="253">
        <f t="shared" ref="Q1627" si="1826">Q1625+1</f>
        <v>2208</v>
      </c>
    </row>
    <row r="1628" spans="1:17" ht="20.149999999999999" customHeight="1" x14ac:dyDescent="0.35">
      <c r="B1628" s="614"/>
      <c r="C1628" s="616"/>
      <c r="D1628" s="618"/>
      <c r="E1628" s="618"/>
      <c r="F1628" s="307"/>
      <c r="G1628" s="620"/>
      <c r="H1628" s="622"/>
      <c r="I1628" s="624"/>
      <c r="J1628" s="626"/>
      <c r="K1628" s="253"/>
      <c r="L1628" s="201"/>
      <c r="M1628" s="253"/>
      <c r="N1628" s="201"/>
      <c r="O1628" s="201"/>
      <c r="P1628" s="253"/>
      <c r="Q1628" s="253"/>
    </row>
    <row r="1629" spans="1:17" ht="20.149999999999999" customHeight="1" x14ac:dyDescent="0.35">
      <c r="A1629" s="201" t="str">
        <f t="shared" ca="1" si="1781"/>
        <v>a1655000001juNOAAY</v>
      </c>
      <c r="B1629" s="613">
        <v>26</v>
      </c>
      <c r="C1629" s="615" t="str">
        <f>IFERROR(VLOOKUP(B1629,'Coverage Indicators - Section D'!$A$9:$AP$70,42,FALSE),"")</f>
        <v/>
      </c>
      <c r="D1629" s="617" t="str">
        <f>M1629</f>
        <v/>
      </c>
      <c r="E1629" s="617" t="str">
        <f>N1629</f>
        <v/>
      </c>
      <c r="F1629" s="396"/>
      <c r="G1629" s="619" t="str">
        <f ca="1">IF(OR(INDIRECT("'update Helper'!E"&amp;Q1629)="",F1629&lt;&gt;0,F1630&lt;&gt;0),IF(IFERROR((F1629/F1630),"")="","",(F1629/F1630)),INDIRECT("'update Helper'!E"&amp;Q1629)/100)</f>
        <v/>
      </c>
      <c r="H1629" s="621"/>
      <c r="I1629" s="623"/>
      <c r="J1629" s="625"/>
      <c r="K1629" s="201">
        <f>IF(AND(EXACT(C1629,C1627),C1627&lt;&gt;0),K1627+1,0)</f>
        <v>504</v>
      </c>
      <c r="L1629" s="201" t="str">
        <f t="shared" ref="L1629" si="1827">IF(C1629&lt;&gt;"",C1629&amp;"-"&amp;K1629,"")</f>
        <v/>
      </c>
      <c r="M1629" s="201" t="str">
        <f t="array" ref="M1629">IFERROR(IF(INDEX('Disaggregation Records'!$E$155:$E$385,MATCH(RIGHT(L1629,255),RIGHT('Disaggregation Records'!$D$155:$D$385,255),0))="","",INDEX('Disaggregation Records'!$E$155:$E$385,MATCH(RIGHT(L1629,255),RIGHT('Disaggregation Records'!$D$155:$D$385,255),0))),"")</f>
        <v/>
      </c>
      <c r="N1629" s="201" t="str">
        <f t="array" ref="N1629">IFERROR(IF(INDEX('Disaggregation Records'!$F$155:$F$385,MATCH(RIGHT(L1629,255),RIGHT('Disaggregation Records'!$D$155:$D$385,255),0))="","",INDEX('Disaggregation Records'!$F$155:$F$385,MATCH(RIGHT(L1629,255),RIGHT('Disaggregation Records'!$D$155:$D$385,255),0))),"")</f>
        <v/>
      </c>
      <c r="O1629" s="201" t="str">
        <f t="array" ref="O1629">IFERROR(IF(INDEX('Disaggregation Records'!$H$155:$H$385,MATCH(RIGHT(L1629,255),RIGHT('Disaggregation Records'!$D$155:$D$385,255),0))="","",INDEX('Disaggregation Records'!$H$155:$H$385,MATCH(RIGHT(L1629,255),RIGHT('Disaggregation Records'!$D$155:$D$385,255),0))),"")</f>
        <v/>
      </c>
      <c r="P1629" s="253"/>
      <c r="Q1629" s="253">
        <f t="shared" ref="Q1629" si="1828">Q1627+1</f>
        <v>2209</v>
      </c>
    </row>
    <row r="1630" spans="1:17" ht="20.149999999999999" customHeight="1" x14ac:dyDescent="0.35">
      <c r="A1630" s="201"/>
      <c r="B1630" s="614"/>
      <c r="C1630" s="616"/>
      <c r="D1630" s="618"/>
      <c r="E1630" s="618"/>
      <c r="F1630" s="307"/>
      <c r="G1630" s="620"/>
      <c r="H1630" s="622"/>
      <c r="I1630" s="624"/>
      <c r="J1630" s="626"/>
      <c r="K1630" s="253"/>
      <c r="L1630" s="201"/>
      <c r="M1630" s="253"/>
      <c r="N1630" s="201"/>
      <c r="O1630" s="201"/>
      <c r="P1630" s="253"/>
      <c r="Q1630" s="253"/>
    </row>
    <row r="1631" spans="1:17" ht="20.149999999999999" customHeight="1" x14ac:dyDescent="0.35">
      <c r="A1631" s="201" t="str">
        <f t="shared" ca="1" si="1784"/>
        <v>a1655000001juNPAAY</v>
      </c>
      <c r="B1631" s="613">
        <v>26</v>
      </c>
      <c r="C1631" s="615" t="str">
        <f>IFERROR(VLOOKUP(B1631,'Coverage Indicators - Section D'!$A$9:$AP$70,42,FALSE),"")</f>
        <v/>
      </c>
      <c r="D1631" s="617" t="str">
        <f>M1631</f>
        <v/>
      </c>
      <c r="E1631" s="617" t="str">
        <f>N1631</f>
        <v/>
      </c>
      <c r="F1631" s="396"/>
      <c r="G1631" s="619" t="str">
        <f ca="1">IF(OR(INDIRECT("'update Helper'!E"&amp;Q1631)="",F1631&lt;&gt;0,F1632&lt;&gt;0),IF(IFERROR((F1631/F1632),"")="","",(F1631/F1632)),INDIRECT("'update Helper'!E"&amp;Q1631)/100)</f>
        <v/>
      </c>
      <c r="H1631" s="621"/>
      <c r="I1631" s="623"/>
      <c r="J1631" s="625"/>
      <c r="K1631" s="201">
        <f>IF(AND(EXACT(C1631,C1629),C1629&lt;&gt;0),K1629+1,0)</f>
        <v>505</v>
      </c>
      <c r="L1631" s="201" t="str">
        <f t="shared" ref="L1631" si="1829">IF(C1631&lt;&gt;"",C1631&amp;"-"&amp;K1631,"")</f>
        <v/>
      </c>
      <c r="M1631" s="201" t="str">
        <f t="array" ref="M1631">IFERROR(IF(INDEX('Disaggregation Records'!$E$155:$E$385,MATCH(RIGHT(L1631,255),RIGHT('Disaggregation Records'!$D$155:$D$385,255),0))="","",INDEX('Disaggregation Records'!$E$155:$E$385,MATCH(RIGHT(L1631,255),RIGHT('Disaggregation Records'!$D$155:$D$385,255),0))),"")</f>
        <v/>
      </c>
      <c r="N1631" s="201" t="str">
        <f t="array" ref="N1631">IFERROR(IF(INDEX('Disaggregation Records'!$F$155:$F$385,MATCH(RIGHT(L1631,255),RIGHT('Disaggregation Records'!$D$155:$D$385,255),0))="","",INDEX('Disaggregation Records'!$F$155:$F$385,MATCH(RIGHT(L1631,255),RIGHT('Disaggregation Records'!$D$155:$D$385,255),0))),"")</f>
        <v/>
      </c>
      <c r="O1631" s="201" t="str">
        <f t="array" ref="O1631">IFERROR(IF(INDEX('Disaggregation Records'!$H$155:$H$385,MATCH(RIGHT(L1631,255),RIGHT('Disaggregation Records'!$D$155:$D$385,255),0))="","",INDEX('Disaggregation Records'!$H$155:$H$385,MATCH(RIGHT(L1631,255),RIGHT('Disaggregation Records'!$D$155:$D$385,255),0))),"")</f>
        <v/>
      </c>
      <c r="P1631" s="201"/>
      <c r="Q1631" s="253">
        <f t="shared" ref="Q1631" si="1830">Q1629+1</f>
        <v>2210</v>
      </c>
    </row>
    <row r="1632" spans="1:17" ht="20.149999999999999" customHeight="1" x14ac:dyDescent="0.35">
      <c r="B1632" s="614"/>
      <c r="C1632" s="616"/>
      <c r="D1632" s="618"/>
      <c r="E1632" s="618"/>
      <c r="F1632" s="307"/>
      <c r="G1632" s="620"/>
      <c r="H1632" s="622"/>
      <c r="I1632" s="624"/>
      <c r="J1632" s="626"/>
      <c r="K1632" s="201"/>
      <c r="L1632" s="201"/>
      <c r="M1632" s="201"/>
      <c r="N1632" s="201"/>
      <c r="O1632" s="201"/>
      <c r="P1632" s="201"/>
      <c r="Q1632" s="253"/>
    </row>
    <row r="1633" spans="1:17" ht="20.149999999999999" customHeight="1" x14ac:dyDescent="0.35">
      <c r="A1633" s="201" t="str">
        <f t="shared" ca="1" si="1781"/>
        <v>a1655000001juNQAAY</v>
      </c>
      <c r="B1633" s="613">
        <v>26</v>
      </c>
      <c r="C1633" s="615" t="str">
        <f>IFERROR(VLOOKUP(B1633,'Coverage Indicators - Section D'!$A$9:$AP$70,42,FALSE),"")</f>
        <v/>
      </c>
      <c r="D1633" s="617" t="str">
        <f>M1633</f>
        <v/>
      </c>
      <c r="E1633" s="617" t="str">
        <f>N1633</f>
        <v/>
      </c>
      <c r="F1633" s="396"/>
      <c r="G1633" s="619" t="str">
        <f ca="1">IF(OR(INDIRECT("'update Helper'!E"&amp;Q1633)="",F1633&lt;&gt;0,F1634&lt;&gt;0),IF(IFERROR((F1633/F1634),"")="","",(F1633/F1634)),INDIRECT("'update Helper'!E"&amp;Q1633)/100)</f>
        <v/>
      </c>
      <c r="H1633" s="621"/>
      <c r="I1633" s="623"/>
      <c r="J1633" s="625"/>
      <c r="K1633" s="201">
        <f>IF(AND(EXACT(C1633,C1631),C1631&lt;&gt;0),K1631+1,0)</f>
        <v>506</v>
      </c>
      <c r="L1633" s="201" t="str">
        <f t="shared" ref="L1633" si="1831">IF(C1633&lt;&gt;"",C1633&amp;"-"&amp;K1633,"")</f>
        <v/>
      </c>
      <c r="M1633" s="201" t="str">
        <f t="array" ref="M1633">IFERROR(IF(INDEX('Disaggregation Records'!$E$155:$E$385,MATCH(RIGHT(L1633,255),RIGHT('Disaggregation Records'!$D$155:$D$385,255),0))="","",INDEX('Disaggregation Records'!$E$155:$E$385,MATCH(RIGHT(L1633,255),RIGHT('Disaggregation Records'!$D$155:$D$385,255),0))),"")</f>
        <v/>
      </c>
      <c r="N1633" s="201" t="str">
        <f t="array" ref="N1633">IFERROR(IF(INDEX('Disaggregation Records'!$F$155:$F$385,MATCH(RIGHT(L1633,255),RIGHT('Disaggregation Records'!$D$155:$D$385,255),0))="","",INDEX('Disaggregation Records'!$F$155:$F$385,MATCH(RIGHT(L1633,255),RIGHT('Disaggregation Records'!$D$155:$D$385,255),0))),"")</f>
        <v/>
      </c>
      <c r="O1633" s="201" t="str">
        <f t="array" ref="O1633">IFERROR(IF(INDEX('Disaggregation Records'!$H$155:$H$385,MATCH(RIGHT(L1633,255),RIGHT('Disaggregation Records'!$D$155:$D$385,255),0))="","",INDEX('Disaggregation Records'!$H$155:$H$385,MATCH(RIGHT(L1633,255),RIGHT('Disaggregation Records'!$D$155:$D$385,255),0))),"")</f>
        <v/>
      </c>
      <c r="P1633" s="201"/>
      <c r="Q1633" s="253">
        <f t="shared" ref="Q1633" si="1832">Q1631+1</f>
        <v>2211</v>
      </c>
    </row>
    <row r="1634" spans="1:17" ht="20.149999999999999" customHeight="1" x14ac:dyDescent="0.35">
      <c r="A1634" s="201"/>
      <c r="B1634" s="614"/>
      <c r="C1634" s="616"/>
      <c r="D1634" s="618"/>
      <c r="E1634" s="618"/>
      <c r="F1634" s="307"/>
      <c r="G1634" s="620"/>
      <c r="H1634" s="622"/>
      <c r="I1634" s="624"/>
      <c r="J1634" s="626"/>
      <c r="K1634" s="201"/>
      <c r="L1634" s="201"/>
      <c r="M1634" s="201"/>
      <c r="N1634" s="201"/>
      <c r="O1634" s="201"/>
      <c r="P1634" s="201"/>
      <c r="Q1634" s="253"/>
    </row>
    <row r="1635" spans="1:17" ht="20.149999999999999" customHeight="1" x14ac:dyDescent="0.35">
      <c r="A1635" s="201" t="str">
        <f t="shared" ca="1" si="1784"/>
        <v>a1655000001juNRAAY</v>
      </c>
      <c r="B1635" s="613">
        <v>26</v>
      </c>
      <c r="C1635" s="615" t="str">
        <f>IFERROR(VLOOKUP(B1635,'Coverage Indicators - Section D'!$A$9:$AP$70,42,FALSE),"")</f>
        <v/>
      </c>
      <c r="D1635" s="617" t="str">
        <f>M1635</f>
        <v/>
      </c>
      <c r="E1635" s="617" t="str">
        <f>N1635</f>
        <v/>
      </c>
      <c r="F1635" s="396"/>
      <c r="G1635" s="619" t="str">
        <f ca="1">IF(OR(INDIRECT("'update Helper'!E"&amp;Q1635)="",F1635&lt;&gt;0,F1636&lt;&gt;0),IF(IFERROR((F1635/F1636),"")="","",(F1635/F1636)),INDIRECT("'update Helper'!E"&amp;Q1635)/100)</f>
        <v/>
      </c>
      <c r="H1635" s="621"/>
      <c r="I1635" s="623"/>
      <c r="J1635" s="625"/>
      <c r="K1635" s="201">
        <f>IF(AND(EXACT(C1635,C1633),C1633&lt;&gt;0),K1633+1,0)</f>
        <v>507</v>
      </c>
      <c r="L1635" s="201" t="str">
        <f t="shared" ref="L1635" si="1833">IF(C1635&lt;&gt;"",C1635&amp;"-"&amp;K1635,"")</f>
        <v/>
      </c>
      <c r="M1635" s="201" t="str">
        <f t="array" ref="M1635">IFERROR(IF(INDEX('Disaggregation Records'!$E$155:$E$385,MATCH(RIGHT(L1635,255),RIGHT('Disaggregation Records'!$D$155:$D$385,255),0))="","",INDEX('Disaggregation Records'!$E$155:$E$385,MATCH(RIGHT(L1635,255),RIGHT('Disaggregation Records'!$D$155:$D$385,255),0))),"")</f>
        <v/>
      </c>
      <c r="N1635" s="201" t="str">
        <f t="array" ref="N1635">IFERROR(IF(INDEX('Disaggregation Records'!$F$155:$F$385,MATCH(RIGHT(L1635,255),RIGHT('Disaggregation Records'!$D$155:$D$385,255),0))="","",INDEX('Disaggregation Records'!$F$155:$F$385,MATCH(RIGHT(L1635,255),RIGHT('Disaggregation Records'!$D$155:$D$385,255),0))),"")</f>
        <v/>
      </c>
      <c r="O1635" s="201" t="str">
        <f t="array" ref="O1635">IFERROR(IF(INDEX('Disaggregation Records'!$H$155:$H$385,MATCH(RIGHT(L1635,255),RIGHT('Disaggregation Records'!$D$155:$D$385,255),0))="","",INDEX('Disaggregation Records'!$H$155:$H$385,MATCH(RIGHT(L1635,255),RIGHT('Disaggregation Records'!$D$155:$D$385,255),0))),"")</f>
        <v/>
      </c>
      <c r="P1635" s="253"/>
      <c r="Q1635" s="253">
        <f t="shared" ref="Q1635" si="1834">Q1633+1</f>
        <v>2212</v>
      </c>
    </row>
    <row r="1636" spans="1:17" ht="20.149999999999999" customHeight="1" x14ac:dyDescent="0.35">
      <c r="B1636" s="614"/>
      <c r="C1636" s="616"/>
      <c r="D1636" s="618"/>
      <c r="E1636" s="618"/>
      <c r="F1636" s="307"/>
      <c r="G1636" s="620"/>
      <c r="H1636" s="622"/>
      <c r="I1636" s="624"/>
      <c r="J1636" s="626"/>
      <c r="K1636" s="253"/>
      <c r="L1636" s="201"/>
      <c r="M1636" s="253"/>
      <c r="N1636" s="201"/>
      <c r="O1636" s="201"/>
      <c r="P1636" s="253"/>
      <c r="Q1636" s="253"/>
    </row>
    <row r="1637" spans="1:17" ht="20.149999999999999" customHeight="1" x14ac:dyDescent="0.35">
      <c r="A1637" s="201" t="str">
        <f t="shared" ca="1" si="1781"/>
        <v>a1655000001juNSAAY</v>
      </c>
      <c r="B1637" s="613">
        <v>26</v>
      </c>
      <c r="C1637" s="615" t="str">
        <f>IFERROR(VLOOKUP(B1637,'Coverage Indicators - Section D'!$A$9:$AP$70,42,FALSE),"")</f>
        <v/>
      </c>
      <c r="D1637" s="617" t="str">
        <f>M1637</f>
        <v/>
      </c>
      <c r="E1637" s="617" t="str">
        <f>N1637</f>
        <v/>
      </c>
      <c r="F1637" s="396"/>
      <c r="G1637" s="619" t="str">
        <f ca="1">IF(OR(INDIRECT("'update Helper'!E"&amp;Q1637)="",F1637&lt;&gt;0,F1638&lt;&gt;0),IF(IFERROR((F1637/F1638),"")="","",(F1637/F1638)),INDIRECT("'update Helper'!E"&amp;Q1637)/100)</f>
        <v/>
      </c>
      <c r="H1637" s="621"/>
      <c r="I1637" s="623"/>
      <c r="J1637" s="625"/>
      <c r="K1637" s="201">
        <f>IF(AND(EXACT(C1637,C1635),C1635&lt;&gt;0),K1635+1,0)</f>
        <v>508</v>
      </c>
      <c r="L1637" s="201" t="str">
        <f t="shared" ref="L1637" si="1835">IF(C1637&lt;&gt;"",C1637&amp;"-"&amp;K1637,"")</f>
        <v/>
      </c>
      <c r="M1637" s="201" t="str">
        <f t="array" ref="M1637">IFERROR(IF(INDEX('Disaggregation Records'!$E$155:$E$385,MATCH(RIGHT(L1637,255),RIGHT('Disaggregation Records'!$D$155:$D$385,255),0))="","",INDEX('Disaggregation Records'!$E$155:$E$385,MATCH(RIGHT(L1637,255),RIGHT('Disaggregation Records'!$D$155:$D$385,255),0))),"")</f>
        <v/>
      </c>
      <c r="N1637" s="201" t="str">
        <f t="array" ref="N1637">IFERROR(IF(INDEX('Disaggregation Records'!$F$155:$F$385,MATCH(RIGHT(L1637,255),RIGHT('Disaggregation Records'!$D$155:$D$385,255),0))="","",INDEX('Disaggregation Records'!$F$155:$F$385,MATCH(RIGHT(L1637,255),RIGHT('Disaggregation Records'!$D$155:$D$385,255),0))),"")</f>
        <v/>
      </c>
      <c r="O1637" s="201" t="str">
        <f t="array" ref="O1637">IFERROR(IF(INDEX('Disaggregation Records'!$H$155:$H$385,MATCH(RIGHT(L1637,255),RIGHT('Disaggregation Records'!$D$155:$D$385,255),0))="","",INDEX('Disaggregation Records'!$H$155:$H$385,MATCH(RIGHT(L1637,255),RIGHT('Disaggregation Records'!$D$155:$D$385,255),0))),"")</f>
        <v/>
      </c>
      <c r="P1637" s="253"/>
      <c r="Q1637" s="253">
        <f t="shared" ref="Q1637" si="1836">Q1635+1</f>
        <v>2213</v>
      </c>
    </row>
    <row r="1638" spans="1:17" ht="20.149999999999999" customHeight="1" x14ac:dyDescent="0.35">
      <c r="A1638" s="201"/>
      <c r="B1638" s="614"/>
      <c r="C1638" s="616"/>
      <c r="D1638" s="618"/>
      <c r="E1638" s="618"/>
      <c r="F1638" s="307"/>
      <c r="G1638" s="620"/>
      <c r="H1638" s="622"/>
      <c r="I1638" s="624"/>
      <c r="J1638" s="626"/>
      <c r="K1638" s="253"/>
      <c r="L1638" s="201"/>
      <c r="M1638" s="253"/>
      <c r="N1638" s="201"/>
      <c r="O1638" s="201"/>
      <c r="P1638" s="253"/>
      <c r="Q1638" s="253"/>
    </row>
    <row r="1639" spans="1:17" ht="20.149999999999999" customHeight="1" x14ac:dyDescent="0.35">
      <c r="A1639" s="201" t="str">
        <f t="shared" ca="1" si="1784"/>
        <v>a1655000001juNTAAY</v>
      </c>
      <c r="B1639" s="613">
        <v>26</v>
      </c>
      <c r="C1639" s="615" t="str">
        <f>IFERROR(VLOOKUP(B1639,'Coverage Indicators - Section D'!$A$9:$AP$70,42,FALSE),"")</f>
        <v/>
      </c>
      <c r="D1639" s="617" t="str">
        <f>M1639</f>
        <v/>
      </c>
      <c r="E1639" s="617" t="str">
        <f>N1639</f>
        <v/>
      </c>
      <c r="F1639" s="396"/>
      <c r="G1639" s="619" t="str">
        <f ca="1">IF(OR(INDIRECT("'update Helper'!E"&amp;Q1639)="",F1639&lt;&gt;0,F1640&lt;&gt;0),IF(IFERROR((F1639/F1640),"")="","",(F1639/F1640)),INDIRECT("'update Helper'!E"&amp;Q1639)/100)</f>
        <v/>
      </c>
      <c r="H1639" s="621"/>
      <c r="I1639" s="623"/>
      <c r="J1639" s="625"/>
      <c r="K1639" s="201">
        <f>IF(AND(EXACT(C1639,C1637),C1637&lt;&gt;0),K1637+1,0)</f>
        <v>509</v>
      </c>
      <c r="L1639" s="201" t="str">
        <f t="shared" ref="L1639" si="1837">IF(C1639&lt;&gt;"",C1639&amp;"-"&amp;K1639,"")</f>
        <v/>
      </c>
      <c r="M1639" s="201" t="str">
        <f t="array" ref="M1639">IFERROR(IF(INDEX('Disaggregation Records'!$E$155:$E$385,MATCH(RIGHT(L1639,255),RIGHT('Disaggregation Records'!$D$155:$D$385,255),0))="","",INDEX('Disaggregation Records'!$E$155:$E$385,MATCH(RIGHT(L1639,255),RIGHT('Disaggregation Records'!$D$155:$D$385,255),0))),"")</f>
        <v/>
      </c>
      <c r="N1639" s="201" t="str">
        <f t="array" ref="N1639">IFERROR(IF(INDEX('Disaggregation Records'!$F$155:$F$385,MATCH(RIGHT(L1639,255),RIGHT('Disaggregation Records'!$D$155:$D$385,255),0))="","",INDEX('Disaggregation Records'!$F$155:$F$385,MATCH(RIGHT(L1639,255),RIGHT('Disaggregation Records'!$D$155:$D$385,255),0))),"")</f>
        <v/>
      </c>
      <c r="O1639" s="201" t="str">
        <f t="array" ref="O1639">IFERROR(IF(INDEX('Disaggregation Records'!$H$155:$H$385,MATCH(RIGHT(L1639,255),RIGHT('Disaggregation Records'!$D$155:$D$385,255),0))="","",INDEX('Disaggregation Records'!$H$155:$H$385,MATCH(RIGHT(L1639,255),RIGHT('Disaggregation Records'!$D$155:$D$385,255),0))),"")</f>
        <v/>
      </c>
      <c r="P1639" s="253"/>
      <c r="Q1639" s="253">
        <f t="shared" ref="Q1639" si="1838">Q1637+1</f>
        <v>2214</v>
      </c>
    </row>
    <row r="1640" spans="1:17" ht="20.149999999999999" customHeight="1" x14ac:dyDescent="0.35">
      <c r="B1640" s="614"/>
      <c r="C1640" s="616"/>
      <c r="D1640" s="618"/>
      <c r="E1640" s="618"/>
      <c r="F1640" s="307"/>
      <c r="G1640" s="620"/>
      <c r="H1640" s="622"/>
      <c r="I1640" s="624"/>
      <c r="J1640" s="626"/>
      <c r="K1640" s="253"/>
      <c r="L1640" s="201"/>
      <c r="M1640" s="253"/>
      <c r="N1640" s="201"/>
      <c r="O1640" s="201"/>
      <c r="P1640" s="253"/>
      <c r="Q1640" s="253"/>
    </row>
    <row r="1641" spans="1:17" ht="20.149999999999999" customHeight="1" x14ac:dyDescent="0.35">
      <c r="A1641" s="201" t="str">
        <f t="shared" ca="1" si="1781"/>
        <v>a1655000001juNUAAY</v>
      </c>
      <c r="B1641" s="613">
        <v>26</v>
      </c>
      <c r="C1641" s="615" t="str">
        <f>IFERROR(VLOOKUP(B1641,'Coverage Indicators - Section D'!$A$9:$AP$70,42,FALSE),"")</f>
        <v/>
      </c>
      <c r="D1641" s="617" t="str">
        <f>M1641</f>
        <v/>
      </c>
      <c r="E1641" s="617" t="str">
        <f>N1641</f>
        <v/>
      </c>
      <c r="F1641" s="396"/>
      <c r="G1641" s="619" t="str">
        <f ca="1">IF(OR(INDIRECT("'update Helper'!E"&amp;Q1641)="",F1641&lt;&gt;0,F1642&lt;&gt;0),IF(IFERROR((F1641/F1642),"")="","",(F1641/F1642)),INDIRECT("'update Helper'!E"&amp;Q1641)/100)</f>
        <v/>
      </c>
      <c r="H1641" s="621"/>
      <c r="I1641" s="623"/>
      <c r="J1641" s="625"/>
      <c r="K1641" s="201">
        <f>IF(AND(EXACT(C1641,C1639),C1639&lt;&gt;0),K1639+1,0)</f>
        <v>510</v>
      </c>
      <c r="L1641" s="201" t="str">
        <f t="shared" ref="L1641" si="1839">IF(C1641&lt;&gt;"",C1641&amp;"-"&amp;K1641,"")</f>
        <v/>
      </c>
      <c r="M1641" s="201" t="str">
        <f t="array" ref="M1641">IFERROR(IF(INDEX('Disaggregation Records'!$E$155:$E$385,MATCH(RIGHT(L1641,255),RIGHT('Disaggregation Records'!$D$155:$D$385,255),0))="","",INDEX('Disaggregation Records'!$E$155:$E$385,MATCH(RIGHT(L1641,255),RIGHT('Disaggregation Records'!$D$155:$D$385,255),0))),"")</f>
        <v/>
      </c>
      <c r="N1641" s="201" t="str">
        <f t="array" ref="N1641">IFERROR(IF(INDEX('Disaggregation Records'!$F$155:$F$385,MATCH(RIGHT(L1641,255),RIGHT('Disaggregation Records'!$D$155:$D$385,255),0))="","",INDEX('Disaggregation Records'!$F$155:$F$385,MATCH(RIGHT(L1641,255),RIGHT('Disaggregation Records'!$D$155:$D$385,255),0))),"")</f>
        <v/>
      </c>
      <c r="O1641" s="201" t="str">
        <f t="array" ref="O1641">IFERROR(IF(INDEX('Disaggregation Records'!$H$155:$H$385,MATCH(RIGHT(L1641,255),RIGHT('Disaggregation Records'!$D$155:$D$385,255),0))="","",INDEX('Disaggregation Records'!$H$155:$H$385,MATCH(RIGHT(L1641,255),RIGHT('Disaggregation Records'!$D$155:$D$385,255),0))),"")</f>
        <v/>
      </c>
      <c r="P1641" s="201"/>
      <c r="Q1641" s="253">
        <f t="shared" ref="Q1641" si="1840">Q1639+1</f>
        <v>2215</v>
      </c>
    </row>
    <row r="1642" spans="1:17" ht="20.149999999999999" customHeight="1" x14ac:dyDescent="0.35">
      <c r="A1642" s="201"/>
      <c r="B1642" s="614"/>
      <c r="C1642" s="616"/>
      <c r="D1642" s="618"/>
      <c r="E1642" s="618"/>
      <c r="F1642" s="307"/>
      <c r="G1642" s="620"/>
      <c r="H1642" s="622"/>
      <c r="I1642" s="624"/>
      <c r="J1642" s="626"/>
      <c r="K1642" s="201"/>
      <c r="L1642" s="201"/>
      <c r="M1642" s="201"/>
      <c r="N1642" s="201"/>
      <c r="O1642" s="201"/>
      <c r="P1642" s="201"/>
      <c r="Q1642" s="253"/>
    </row>
    <row r="1643" spans="1:17" ht="20.149999999999999" customHeight="1" x14ac:dyDescent="0.35">
      <c r="A1643" s="201" t="str">
        <f t="shared" ca="1" si="1784"/>
        <v>a1655000001juNVAAY</v>
      </c>
      <c r="B1643" s="613">
        <v>26</v>
      </c>
      <c r="C1643" s="615" t="str">
        <f>IFERROR(VLOOKUP(B1643,'Coverage Indicators - Section D'!$A$9:$AP$70,42,FALSE),"")</f>
        <v/>
      </c>
      <c r="D1643" s="617" t="str">
        <f>M1643</f>
        <v/>
      </c>
      <c r="E1643" s="617" t="str">
        <f>N1643</f>
        <v/>
      </c>
      <c r="F1643" s="396"/>
      <c r="G1643" s="619" t="str">
        <f ca="1">IF(OR(INDIRECT("'update Helper'!E"&amp;Q1643)="",F1643&lt;&gt;0,F1644&lt;&gt;0),IF(IFERROR((F1643/F1644),"")="","",(F1643/F1644)),INDIRECT("'update Helper'!E"&amp;Q1643)/100)</f>
        <v/>
      </c>
      <c r="H1643" s="621"/>
      <c r="I1643" s="623"/>
      <c r="J1643" s="625"/>
      <c r="K1643" s="201">
        <f>IF(AND(EXACT(C1643,C1641),C1641&lt;&gt;0),K1641+1,0)</f>
        <v>511</v>
      </c>
      <c r="L1643" s="201" t="str">
        <f t="shared" ref="L1643" si="1841">IF(C1643&lt;&gt;"",C1643&amp;"-"&amp;K1643,"")</f>
        <v/>
      </c>
      <c r="M1643" s="201" t="str">
        <f t="array" ref="M1643">IFERROR(IF(INDEX('Disaggregation Records'!$E$155:$E$385,MATCH(RIGHT(L1643,255),RIGHT('Disaggregation Records'!$D$155:$D$385,255),0))="","",INDEX('Disaggregation Records'!$E$155:$E$385,MATCH(RIGHT(L1643,255),RIGHT('Disaggregation Records'!$D$155:$D$385,255),0))),"")</f>
        <v/>
      </c>
      <c r="N1643" s="201" t="str">
        <f t="array" ref="N1643">IFERROR(IF(INDEX('Disaggregation Records'!$F$155:$F$385,MATCH(RIGHT(L1643,255),RIGHT('Disaggregation Records'!$D$155:$D$385,255),0))="","",INDEX('Disaggregation Records'!$F$155:$F$385,MATCH(RIGHT(L1643,255),RIGHT('Disaggregation Records'!$D$155:$D$385,255),0))),"")</f>
        <v/>
      </c>
      <c r="O1643" s="201" t="str">
        <f t="array" ref="O1643">IFERROR(IF(INDEX('Disaggregation Records'!$H$155:$H$385,MATCH(RIGHT(L1643,255),RIGHT('Disaggregation Records'!$D$155:$D$385,255),0))="","",INDEX('Disaggregation Records'!$H$155:$H$385,MATCH(RIGHT(L1643,255),RIGHT('Disaggregation Records'!$D$155:$D$385,255),0))),"")</f>
        <v/>
      </c>
      <c r="P1643" s="201"/>
      <c r="Q1643" s="253">
        <f t="shared" ref="Q1643" si="1842">Q1641+1</f>
        <v>2216</v>
      </c>
    </row>
    <row r="1644" spans="1:17" ht="20.149999999999999" customHeight="1" x14ac:dyDescent="0.35">
      <c r="B1644" s="614"/>
      <c r="C1644" s="616"/>
      <c r="D1644" s="618"/>
      <c r="E1644" s="618"/>
      <c r="F1644" s="307"/>
      <c r="G1644" s="620"/>
      <c r="H1644" s="622"/>
      <c r="I1644" s="624"/>
      <c r="J1644" s="626"/>
      <c r="K1644" s="201"/>
      <c r="L1644" s="201"/>
      <c r="M1644" s="201"/>
      <c r="N1644" s="201"/>
      <c r="O1644" s="201"/>
      <c r="P1644" s="201"/>
      <c r="Q1644" s="253"/>
    </row>
    <row r="1645" spans="1:17" ht="20.149999999999999" customHeight="1" x14ac:dyDescent="0.35">
      <c r="A1645" s="201" t="str">
        <f t="shared" ca="1" si="1781"/>
        <v>a1655000001juNWAAY</v>
      </c>
      <c r="B1645" s="613">
        <v>26</v>
      </c>
      <c r="C1645" s="615" t="str">
        <f>IFERROR(VLOOKUP(B1645,'Coverage Indicators - Section D'!$A$9:$AP$70,42,FALSE),"")</f>
        <v/>
      </c>
      <c r="D1645" s="617" t="str">
        <f>M1645</f>
        <v/>
      </c>
      <c r="E1645" s="617" t="str">
        <f>N1645</f>
        <v/>
      </c>
      <c r="F1645" s="396"/>
      <c r="G1645" s="619" t="str">
        <f ca="1">IF(OR(INDIRECT("'update Helper'!E"&amp;Q1645)="",F1645&lt;&gt;0,F1646&lt;&gt;0),IF(IFERROR((F1645/F1646),"")="","",(F1645/F1646)),INDIRECT("'update Helper'!E"&amp;Q1645)/100)</f>
        <v/>
      </c>
      <c r="H1645" s="621"/>
      <c r="I1645" s="623"/>
      <c r="J1645" s="625"/>
      <c r="K1645" s="201">
        <f>IF(AND(EXACT(C1645,C1643),C1643&lt;&gt;0),K1643+1,0)</f>
        <v>512</v>
      </c>
      <c r="L1645" s="201" t="str">
        <f t="shared" ref="L1645" si="1843">IF(C1645&lt;&gt;"",C1645&amp;"-"&amp;K1645,"")</f>
        <v/>
      </c>
      <c r="M1645" s="201" t="str">
        <f t="array" ref="M1645">IFERROR(IF(INDEX('Disaggregation Records'!$E$155:$E$385,MATCH(RIGHT(L1645,255),RIGHT('Disaggregation Records'!$D$155:$D$385,255),0))="","",INDEX('Disaggregation Records'!$E$155:$E$385,MATCH(RIGHT(L1645,255),RIGHT('Disaggregation Records'!$D$155:$D$385,255),0))),"")</f>
        <v/>
      </c>
      <c r="N1645" s="201" t="str">
        <f t="array" ref="N1645">IFERROR(IF(INDEX('Disaggregation Records'!$F$155:$F$385,MATCH(RIGHT(L1645,255),RIGHT('Disaggregation Records'!$D$155:$D$385,255),0))="","",INDEX('Disaggregation Records'!$F$155:$F$385,MATCH(RIGHT(L1645,255),RIGHT('Disaggregation Records'!$D$155:$D$385,255),0))),"")</f>
        <v/>
      </c>
      <c r="O1645" s="201" t="str">
        <f t="array" ref="O1645">IFERROR(IF(INDEX('Disaggregation Records'!$H$155:$H$385,MATCH(RIGHT(L1645,255),RIGHT('Disaggregation Records'!$D$155:$D$385,255),0))="","",INDEX('Disaggregation Records'!$H$155:$H$385,MATCH(RIGHT(L1645,255),RIGHT('Disaggregation Records'!$D$155:$D$385,255),0))),"")</f>
        <v/>
      </c>
      <c r="P1645" s="253"/>
      <c r="Q1645" s="253">
        <f t="shared" ref="Q1645" si="1844">Q1643+1</f>
        <v>2217</v>
      </c>
    </row>
    <row r="1646" spans="1:17" ht="20.149999999999999" customHeight="1" x14ac:dyDescent="0.35">
      <c r="A1646" s="201"/>
      <c r="B1646" s="614"/>
      <c r="C1646" s="616"/>
      <c r="D1646" s="618"/>
      <c r="E1646" s="618"/>
      <c r="F1646" s="307"/>
      <c r="G1646" s="620"/>
      <c r="H1646" s="622"/>
      <c r="I1646" s="624"/>
      <c r="J1646" s="626"/>
      <c r="K1646" s="253"/>
      <c r="L1646" s="201"/>
      <c r="M1646" s="253"/>
      <c r="N1646" s="201"/>
      <c r="O1646" s="201"/>
      <c r="P1646" s="253"/>
      <c r="Q1646" s="253"/>
    </row>
    <row r="1647" spans="1:17" ht="20.149999999999999" customHeight="1" x14ac:dyDescent="0.35">
      <c r="A1647" s="201" t="str">
        <f t="shared" ca="1" si="1784"/>
        <v>a1655000001juNXAAY</v>
      </c>
      <c r="B1647" s="613">
        <v>26</v>
      </c>
      <c r="C1647" s="615" t="str">
        <f>IFERROR(VLOOKUP(B1647,'Coverage Indicators - Section D'!$A$9:$AP$70,42,FALSE),"")</f>
        <v/>
      </c>
      <c r="D1647" s="617" t="str">
        <f>M1647</f>
        <v/>
      </c>
      <c r="E1647" s="617" t="str">
        <f>N1647</f>
        <v/>
      </c>
      <c r="F1647" s="396"/>
      <c r="G1647" s="619" t="str">
        <f ca="1">IF(OR(INDIRECT("'update Helper'!E"&amp;Q1647)="",F1647&lt;&gt;0,F1648&lt;&gt;0),IF(IFERROR((F1647/F1648),"")="","",(F1647/F1648)),INDIRECT("'update Helper'!E"&amp;Q1647)/100)</f>
        <v/>
      </c>
      <c r="H1647" s="621"/>
      <c r="I1647" s="623"/>
      <c r="J1647" s="625"/>
      <c r="K1647" s="201">
        <f>IF(AND(EXACT(C1647,C1645),C1645&lt;&gt;0),K1645+1,0)</f>
        <v>513</v>
      </c>
      <c r="L1647" s="201" t="str">
        <f t="shared" ref="L1647" si="1845">IF(C1647&lt;&gt;"",C1647&amp;"-"&amp;K1647,"")</f>
        <v/>
      </c>
      <c r="M1647" s="201" t="str">
        <f t="array" ref="M1647">IFERROR(IF(INDEX('Disaggregation Records'!$E$155:$E$385,MATCH(RIGHT(L1647,255),RIGHT('Disaggregation Records'!$D$155:$D$385,255),0))="","",INDEX('Disaggregation Records'!$E$155:$E$385,MATCH(RIGHT(L1647,255),RIGHT('Disaggregation Records'!$D$155:$D$385,255),0))),"")</f>
        <v/>
      </c>
      <c r="N1647" s="201" t="str">
        <f t="array" ref="N1647">IFERROR(IF(INDEX('Disaggregation Records'!$F$155:$F$385,MATCH(RIGHT(L1647,255),RIGHT('Disaggregation Records'!$D$155:$D$385,255),0))="","",INDEX('Disaggregation Records'!$F$155:$F$385,MATCH(RIGHT(L1647,255),RIGHT('Disaggregation Records'!$D$155:$D$385,255),0))),"")</f>
        <v/>
      </c>
      <c r="O1647" s="201" t="str">
        <f t="array" ref="O1647">IFERROR(IF(INDEX('Disaggregation Records'!$H$155:$H$385,MATCH(RIGHT(L1647,255),RIGHT('Disaggregation Records'!$D$155:$D$385,255),0))="","",INDEX('Disaggregation Records'!$H$155:$H$385,MATCH(RIGHT(L1647,255),RIGHT('Disaggregation Records'!$D$155:$D$385,255),0))),"")</f>
        <v/>
      </c>
      <c r="P1647" s="253"/>
      <c r="Q1647" s="253">
        <f t="shared" ref="Q1647" si="1846">Q1645+1</f>
        <v>2218</v>
      </c>
    </row>
    <row r="1648" spans="1:17" ht="20.149999999999999" customHeight="1" x14ac:dyDescent="0.35">
      <c r="B1648" s="614"/>
      <c r="C1648" s="616"/>
      <c r="D1648" s="618"/>
      <c r="E1648" s="618"/>
      <c r="F1648" s="307"/>
      <c r="G1648" s="620"/>
      <c r="H1648" s="622"/>
      <c r="I1648" s="624"/>
      <c r="J1648" s="626"/>
      <c r="K1648" s="253"/>
      <c r="L1648" s="201"/>
      <c r="M1648" s="253"/>
      <c r="N1648" s="201"/>
      <c r="O1648" s="201"/>
      <c r="P1648" s="253"/>
      <c r="Q1648" s="253"/>
    </row>
    <row r="1649" spans="1:17" ht="20.149999999999999" customHeight="1" x14ac:dyDescent="0.35">
      <c r="A1649" s="201" t="str">
        <f t="shared" ref="A1649:A1709" ca="1" si="1847">INDIRECT("'update Helper'!C"&amp;Q1649)</f>
        <v>a1655000001juNYAAY</v>
      </c>
      <c r="B1649" s="613">
        <v>26</v>
      </c>
      <c r="C1649" s="615" t="str">
        <f>IFERROR(VLOOKUP(B1649,'Coverage Indicators - Section D'!$A$9:$AP$70,42,FALSE),"")</f>
        <v/>
      </c>
      <c r="D1649" s="617" t="str">
        <f>M1649</f>
        <v/>
      </c>
      <c r="E1649" s="617" t="str">
        <f>N1649</f>
        <v/>
      </c>
      <c r="F1649" s="396"/>
      <c r="G1649" s="619" t="str">
        <f ca="1">IF(OR(INDIRECT("'update Helper'!E"&amp;Q1649)="",F1649&lt;&gt;0,F1650&lt;&gt;0),IF(IFERROR((F1649/F1650),"")="","",(F1649/F1650)),INDIRECT("'update Helper'!E"&amp;Q1649)/100)</f>
        <v/>
      </c>
      <c r="H1649" s="621"/>
      <c r="I1649" s="623"/>
      <c r="J1649" s="625"/>
      <c r="K1649" s="201">
        <f>IF(AND(EXACT(C1649,C1647),C1647&lt;&gt;0),K1647+1,0)</f>
        <v>514</v>
      </c>
      <c r="L1649" s="201" t="str">
        <f t="shared" ref="L1649" si="1848">IF(C1649&lt;&gt;"",C1649&amp;"-"&amp;K1649,"")</f>
        <v/>
      </c>
      <c r="M1649" s="201" t="str">
        <f t="array" ref="M1649">IFERROR(IF(INDEX('Disaggregation Records'!$E$155:$E$385,MATCH(RIGHT(L1649,255),RIGHT('Disaggregation Records'!$D$155:$D$385,255),0))="","",INDEX('Disaggregation Records'!$E$155:$E$385,MATCH(RIGHT(L1649,255),RIGHT('Disaggregation Records'!$D$155:$D$385,255),0))),"")</f>
        <v/>
      </c>
      <c r="N1649" s="201" t="str">
        <f t="array" ref="N1649">IFERROR(IF(INDEX('Disaggregation Records'!$F$155:$F$385,MATCH(RIGHT(L1649,255),RIGHT('Disaggregation Records'!$D$155:$D$385,255),0))="","",INDEX('Disaggregation Records'!$F$155:$F$385,MATCH(RIGHT(L1649,255),RIGHT('Disaggregation Records'!$D$155:$D$385,255),0))),"")</f>
        <v/>
      </c>
      <c r="O1649" s="201" t="str">
        <f t="array" ref="O1649">IFERROR(IF(INDEX('Disaggregation Records'!$H$155:$H$385,MATCH(RIGHT(L1649,255),RIGHT('Disaggregation Records'!$D$155:$D$385,255),0))="","",INDEX('Disaggregation Records'!$H$155:$H$385,MATCH(RIGHT(L1649,255),RIGHT('Disaggregation Records'!$D$155:$D$385,255),0))),"")</f>
        <v/>
      </c>
      <c r="P1649" s="253"/>
      <c r="Q1649" s="253">
        <f t="shared" ref="Q1649" si="1849">Q1647+1</f>
        <v>2219</v>
      </c>
    </row>
    <row r="1650" spans="1:17" ht="20.149999999999999" customHeight="1" x14ac:dyDescent="0.35">
      <c r="A1650" s="201"/>
      <c r="B1650" s="614"/>
      <c r="C1650" s="616"/>
      <c r="D1650" s="618"/>
      <c r="E1650" s="618"/>
      <c r="F1650" s="307"/>
      <c r="G1650" s="620"/>
      <c r="H1650" s="622"/>
      <c r="I1650" s="624"/>
      <c r="J1650" s="626"/>
      <c r="K1650" s="253"/>
      <c r="L1650" s="201"/>
      <c r="M1650" s="253"/>
      <c r="N1650" s="201"/>
      <c r="O1650" s="201"/>
      <c r="P1650" s="253"/>
      <c r="Q1650" s="253"/>
    </row>
    <row r="1651" spans="1:17" ht="20.149999999999999" customHeight="1" x14ac:dyDescent="0.35">
      <c r="A1651" s="201" t="str">
        <f t="shared" ref="A1651:A1711" ca="1" si="1850">INDIRECT("'update Helper'!C"&amp;Q1651)</f>
        <v>a1655000001juNZAAY</v>
      </c>
      <c r="B1651" s="613">
        <v>26</v>
      </c>
      <c r="C1651" s="615" t="str">
        <f>IFERROR(VLOOKUP(B1651,'Coverage Indicators - Section D'!$A$9:$AP$70,42,FALSE),"")</f>
        <v/>
      </c>
      <c r="D1651" s="617" t="str">
        <f>M1651</f>
        <v/>
      </c>
      <c r="E1651" s="617" t="str">
        <f>N1651</f>
        <v/>
      </c>
      <c r="F1651" s="396"/>
      <c r="G1651" s="619" t="str">
        <f ca="1">IF(OR(INDIRECT("'update Helper'!E"&amp;Q1651)="",F1651&lt;&gt;0,F1652&lt;&gt;0),IF(IFERROR((F1651/F1652),"")="","",(F1651/F1652)),INDIRECT("'update Helper'!E"&amp;Q1651)/100)</f>
        <v/>
      </c>
      <c r="H1651" s="621"/>
      <c r="I1651" s="623"/>
      <c r="J1651" s="625"/>
      <c r="K1651" s="201">
        <f>IF(AND(EXACT(C1651,C1649),C1649&lt;&gt;0),K1649+1,0)</f>
        <v>515</v>
      </c>
      <c r="L1651" s="201" t="str">
        <f t="shared" ref="L1651" si="1851">IF(C1651&lt;&gt;"",C1651&amp;"-"&amp;K1651,"")</f>
        <v/>
      </c>
      <c r="M1651" s="201" t="str">
        <f t="array" ref="M1651">IFERROR(IF(INDEX('Disaggregation Records'!$E$155:$E$385,MATCH(RIGHT(L1651,255),RIGHT('Disaggregation Records'!$D$155:$D$385,255),0))="","",INDEX('Disaggregation Records'!$E$155:$E$385,MATCH(RIGHT(L1651,255),RIGHT('Disaggregation Records'!$D$155:$D$385,255),0))),"")</f>
        <v/>
      </c>
      <c r="N1651" s="201" t="str">
        <f t="array" ref="N1651">IFERROR(IF(INDEX('Disaggregation Records'!$F$155:$F$385,MATCH(RIGHT(L1651,255),RIGHT('Disaggregation Records'!$D$155:$D$385,255),0))="","",INDEX('Disaggregation Records'!$F$155:$F$385,MATCH(RIGHT(L1651,255),RIGHT('Disaggregation Records'!$D$155:$D$385,255),0))),"")</f>
        <v/>
      </c>
      <c r="O1651" s="201" t="str">
        <f t="array" ref="O1651">IFERROR(IF(INDEX('Disaggregation Records'!$H$155:$H$385,MATCH(RIGHT(L1651,255),RIGHT('Disaggregation Records'!$D$155:$D$385,255),0))="","",INDEX('Disaggregation Records'!$H$155:$H$385,MATCH(RIGHT(L1651,255),RIGHT('Disaggregation Records'!$D$155:$D$385,255),0))),"")</f>
        <v/>
      </c>
      <c r="P1651" s="201"/>
      <c r="Q1651" s="253">
        <f t="shared" ref="Q1651" si="1852">Q1649+1</f>
        <v>2220</v>
      </c>
    </row>
    <row r="1652" spans="1:17" ht="20.149999999999999" customHeight="1" x14ac:dyDescent="0.35">
      <c r="B1652" s="614"/>
      <c r="C1652" s="616"/>
      <c r="D1652" s="618"/>
      <c r="E1652" s="618"/>
      <c r="F1652" s="307"/>
      <c r="G1652" s="620"/>
      <c r="H1652" s="622"/>
      <c r="I1652" s="624"/>
      <c r="J1652" s="626"/>
      <c r="K1652" s="201"/>
      <c r="L1652" s="201"/>
      <c r="M1652" s="201"/>
      <c r="N1652" s="201"/>
      <c r="O1652" s="201"/>
      <c r="P1652" s="201"/>
      <c r="Q1652" s="253"/>
    </row>
    <row r="1653" spans="1:17" ht="20.149999999999999" customHeight="1" x14ac:dyDescent="0.35">
      <c r="A1653" s="201" t="str">
        <f t="shared" ca="1" si="1847"/>
        <v>a1655000001juNaAAI</v>
      </c>
      <c r="B1653" s="613">
        <v>26</v>
      </c>
      <c r="C1653" s="615" t="str">
        <f>IFERROR(VLOOKUP(B1653,'Coverage Indicators - Section D'!$A$9:$AP$70,42,FALSE),"")</f>
        <v/>
      </c>
      <c r="D1653" s="617" t="str">
        <f>M1653</f>
        <v/>
      </c>
      <c r="E1653" s="617" t="str">
        <f>N1653</f>
        <v/>
      </c>
      <c r="F1653" s="396"/>
      <c r="G1653" s="619" t="str">
        <f ca="1">IF(OR(INDIRECT("'update Helper'!E"&amp;Q1653)="",F1653&lt;&gt;0,F1654&lt;&gt;0),IF(IFERROR((F1653/F1654),"")="","",(F1653/F1654)),INDIRECT("'update Helper'!E"&amp;Q1653)/100)</f>
        <v/>
      </c>
      <c r="H1653" s="621"/>
      <c r="I1653" s="623"/>
      <c r="J1653" s="625"/>
      <c r="K1653" s="201">
        <f>IF(AND(EXACT(C1653,C1651),C1651&lt;&gt;0),K1651+1,0)</f>
        <v>516</v>
      </c>
      <c r="L1653" s="201" t="str">
        <f t="shared" ref="L1653" si="1853">IF(C1653&lt;&gt;"",C1653&amp;"-"&amp;K1653,"")</f>
        <v/>
      </c>
      <c r="M1653" s="201" t="str">
        <f t="array" ref="M1653">IFERROR(IF(INDEX('Disaggregation Records'!$E$155:$E$385,MATCH(RIGHT(L1653,255),RIGHT('Disaggregation Records'!$D$155:$D$385,255),0))="","",INDEX('Disaggregation Records'!$E$155:$E$385,MATCH(RIGHT(L1653,255),RIGHT('Disaggregation Records'!$D$155:$D$385,255),0))),"")</f>
        <v/>
      </c>
      <c r="N1653" s="201" t="str">
        <f t="array" ref="N1653">IFERROR(IF(INDEX('Disaggregation Records'!$F$155:$F$385,MATCH(RIGHT(L1653,255),RIGHT('Disaggregation Records'!$D$155:$D$385,255),0))="","",INDEX('Disaggregation Records'!$F$155:$F$385,MATCH(RIGHT(L1653,255),RIGHT('Disaggregation Records'!$D$155:$D$385,255),0))),"")</f>
        <v/>
      </c>
      <c r="O1653" s="201" t="str">
        <f t="array" ref="O1653">IFERROR(IF(INDEX('Disaggregation Records'!$H$155:$H$385,MATCH(RIGHT(L1653,255),RIGHT('Disaggregation Records'!$D$155:$D$385,255),0))="","",INDEX('Disaggregation Records'!$H$155:$H$385,MATCH(RIGHT(L1653,255),RIGHT('Disaggregation Records'!$D$155:$D$385,255),0))),"")</f>
        <v/>
      </c>
      <c r="P1653" s="201"/>
      <c r="Q1653" s="253">
        <f t="shared" ref="Q1653" si="1854">Q1651+1</f>
        <v>2221</v>
      </c>
    </row>
    <row r="1654" spans="1:17" ht="20.149999999999999" customHeight="1" x14ac:dyDescent="0.35">
      <c r="A1654" s="201"/>
      <c r="B1654" s="614"/>
      <c r="C1654" s="616"/>
      <c r="D1654" s="618"/>
      <c r="E1654" s="618"/>
      <c r="F1654" s="307"/>
      <c r="G1654" s="620"/>
      <c r="H1654" s="622"/>
      <c r="I1654" s="624"/>
      <c r="J1654" s="626"/>
      <c r="K1654" s="201"/>
      <c r="L1654" s="201"/>
      <c r="M1654" s="201"/>
      <c r="N1654" s="201"/>
      <c r="O1654" s="201"/>
      <c r="P1654" s="201"/>
      <c r="Q1654" s="253"/>
    </row>
    <row r="1655" spans="1:17" ht="20.149999999999999" customHeight="1" x14ac:dyDescent="0.35">
      <c r="A1655" s="201" t="str">
        <f t="shared" ca="1" si="1850"/>
        <v>a1655000001juNbAAI</v>
      </c>
      <c r="B1655" s="613">
        <v>26</v>
      </c>
      <c r="C1655" s="615" t="str">
        <f>IFERROR(VLOOKUP(B1655,'Coverage Indicators - Section D'!$A$9:$AP$70,42,FALSE),"")</f>
        <v/>
      </c>
      <c r="D1655" s="617" t="str">
        <f>M1655</f>
        <v/>
      </c>
      <c r="E1655" s="617" t="str">
        <f>N1655</f>
        <v/>
      </c>
      <c r="F1655" s="396"/>
      <c r="G1655" s="619" t="str">
        <f ca="1">IF(OR(INDIRECT("'update Helper'!E"&amp;Q1655)="",F1655&lt;&gt;0,F1656&lt;&gt;0),IF(IFERROR((F1655/F1656),"")="","",(F1655/F1656)),INDIRECT("'update Helper'!E"&amp;Q1655)/100)</f>
        <v/>
      </c>
      <c r="H1655" s="621"/>
      <c r="I1655" s="623"/>
      <c r="J1655" s="625"/>
      <c r="K1655" s="201">
        <f>IF(AND(EXACT(C1655,C1653),C1653&lt;&gt;0),K1653+1,0)</f>
        <v>517</v>
      </c>
      <c r="L1655" s="201" t="str">
        <f t="shared" ref="L1655" si="1855">IF(C1655&lt;&gt;"",C1655&amp;"-"&amp;K1655,"")</f>
        <v/>
      </c>
      <c r="M1655" s="201" t="str">
        <f t="array" ref="M1655">IFERROR(IF(INDEX('Disaggregation Records'!$E$155:$E$385,MATCH(RIGHT(L1655,255),RIGHT('Disaggregation Records'!$D$155:$D$385,255),0))="","",INDEX('Disaggregation Records'!$E$155:$E$385,MATCH(RIGHT(L1655,255),RIGHT('Disaggregation Records'!$D$155:$D$385,255),0))),"")</f>
        <v/>
      </c>
      <c r="N1655" s="201" t="str">
        <f t="array" ref="N1655">IFERROR(IF(INDEX('Disaggregation Records'!$F$155:$F$385,MATCH(RIGHT(L1655,255),RIGHT('Disaggregation Records'!$D$155:$D$385,255),0))="","",INDEX('Disaggregation Records'!$F$155:$F$385,MATCH(RIGHT(L1655,255),RIGHT('Disaggregation Records'!$D$155:$D$385,255),0))),"")</f>
        <v/>
      </c>
      <c r="O1655" s="201" t="str">
        <f t="array" ref="O1655">IFERROR(IF(INDEX('Disaggregation Records'!$H$155:$H$385,MATCH(RIGHT(L1655,255),RIGHT('Disaggregation Records'!$D$155:$D$385,255),0))="","",INDEX('Disaggregation Records'!$H$155:$H$385,MATCH(RIGHT(L1655,255),RIGHT('Disaggregation Records'!$D$155:$D$385,255),0))),"")</f>
        <v/>
      </c>
      <c r="P1655" s="253"/>
      <c r="Q1655" s="253">
        <f t="shared" ref="Q1655" si="1856">Q1653+1</f>
        <v>2222</v>
      </c>
    </row>
    <row r="1656" spans="1:17" ht="20.149999999999999" customHeight="1" x14ac:dyDescent="0.35">
      <c r="B1656" s="614"/>
      <c r="C1656" s="616"/>
      <c r="D1656" s="618"/>
      <c r="E1656" s="618"/>
      <c r="F1656" s="307"/>
      <c r="G1656" s="620"/>
      <c r="H1656" s="622"/>
      <c r="I1656" s="624"/>
      <c r="J1656" s="626"/>
      <c r="K1656" s="253"/>
      <c r="L1656" s="201"/>
      <c r="M1656" s="253"/>
      <c r="N1656" s="201"/>
      <c r="O1656" s="201"/>
      <c r="P1656" s="253"/>
      <c r="Q1656" s="253"/>
    </row>
    <row r="1657" spans="1:17" ht="20.149999999999999" customHeight="1" x14ac:dyDescent="0.35">
      <c r="A1657" s="201" t="str">
        <f t="shared" ca="1" si="1847"/>
        <v>a1655000001juNcAAI</v>
      </c>
      <c r="B1657" s="613">
        <v>26</v>
      </c>
      <c r="C1657" s="615" t="str">
        <f>IFERROR(VLOOKUP(B1657,'Coverage Indicators - Section D'!$A$9:$AP$70,42,FALSE),"")</f>
        <v/>
      </c>
      <c r="D1657" s="617" t="str">
        <f>M1657</f>
        <v/>
      </c>
      <c r="E1657" s="617" t="str">
        <f>N1657</f>
        <v/>
      </c>
      <c r="F1657" s="396"/>
      <c r="G1657" s="619" t="str">
        <f ca="1">IF(OR(INDIRECT("'update Helper'!E"&amp;Q1657)="",F1657&lt;&gt;0,F1658&lt;&gt;0),IF(IFERROR((F1657/F1658),"")="","",(F1657/F1658)),INDIRECT("'update Helper'!E"&amp;Q1657)/100)</f>
        <v/>
      </c>
      <c r="H1657" s="621"/>
      <c r="I1657" s="623"/>
      <c r="J1657" s="625"/>
      <c r="K1657" s="201">
        <f>IF(AND(EXACT(C1657,C1655),C1655&lt;&gt;0),K1655+1,0)</f>
        <v>518</v>
      </c>
      <c r="L1657" s="201" t="str">
        <f t="shared" ref="L1657" si="1857">IF(C1657&lt;&gt;"",C1657&amp;"-"&amp;K1657,"")</f>
        <v/>
      </c>
      <c r="M1657" s="201" t="str">
        <f t="array" ref="M1657">IFERROR(IF(INDEX('Disaggregation Records'!$E$155:$E$385,MATCH(RIGHT(L1657,255),RIGHT('Disaggregation Records'!$D$155:$D$385,255),0))="","",INDEX('Disaggregation Records'!$E$155:$E$385,MATCH(RIGHT(L1657,255),RIGHT('Disaggregation Records'!$D$155:$D$385,255),0))),"")</f>
        <v/>
      </c>
      <c r="N1657" s="201" t="str">
        <f t="array" ref="N1657">IFERROR(IF(INDEX('Disaggregation Records'!$F$155:$F$385,MATCH(RIGHT(L1657,255),RIGHT('Disaggregation Records'!$D$155:$D$385,255),0))="","",INDEX('Disaggregation Records'!$F$155:$F$385,MATCH(RIGHT(L1657,255),RIGHT('Disaggregation Records'!$D$155:$D$385,255),0))),"")</f>
        <v/>
      </c>
      <c r="O1657" s="201" t="str">
        <f t="array" ref="O1657">IFERROR(IF(INDEX('Disaggregation Records'!$H$155:$H$385,MATCH(RIGHT(L1657,255),RIGHT('Disaggregation Records'!$D$155:$D$385,255),0))="","",INDEX('Disaggregation Records'!$H$155:$H$385,MATCH(RIGHT(L1657,255),RIGHT('Disaggregation Records'!$D$155:$D$385,255),0))),"")</f>
        <v/>
      </c>
      <c r="P1657" s="253"/>
      <c r="Q1657" s="253">
        <f t="shared" ref="Q1657" si="1858">Q1655+1</f>
        <v>2223</v>
      </c>
    </row>
    <row r="1658" spans="1:17" ht="20.149999999999999" customHeight="1" x14ac:dyDescent="0.35">
      <c r="A1658" s="201"/>
      <c r="B1658" s="614"/>
      <c r="C1658" s="616"/>
      <c r="D1658" s="618"/>
      <c r="E1658" s="618"/>
      <c r="F1658" s="307"/>
      <c r="G1658" s="620"/>
      <c r="H1658" s="622"/>
      <c r="I1658" s="624"/>
      <c r="J1658" s="626"/>
      <c r="K1658" s="253"/>
      <c r="L1658" s="201"/>
      <c r="M1658" s="253"/>
      <c r="N1658" s="201"/>
      <c r="O1658" s="201"/>
      <c r="P1658" s="253"/>
      <c r="Q1658" s="253"/>
    </row>
    <row r="1659" spans="1:17" ht="20.149999999999999" customHeight="1" x14ac:dyDescent="0.35">
      <c r="A1659" s="201" t="str">
        <f t="shared" ca="1" si="1850"/>
        <v>a1655000001juNdAAI</v>
      </c>
      <c r="B1659" s="613">
        <v>26</v>
      </c>
      <c r="C1659" s="615" t="str">
        <f>IFERROR(VLOOKUP(B1659,'Coverage Indicators - Section D'!$A$9:$AP$70,42,FALSE),"")</f>
        <v/>
      </c>
      <c r="D1659" s="617" t="str">
        <f>M1659</f>
        <v/>
      </c>
      <c r="E1659" s="617" t="str">
        <f>N1659</f>
        <v/>
      </c>
      <c r="F1659" s="396"/>
      <c r="G1659" s="619" t="str">
        <f ca="1">IF(OR(INDIRECT("'update Helper'!E"&amp;Q1659)="",F1659&lt;&gt;0,F1660&lt;&gt;0),IF(IFERROR((F1659/F1660),"")="","",(F1659/F1660)),INDIRECT("'update Helper'!E"&amp;Q1659)/100)</f>
        <v/>
      </c>
      <c r="H1659" s="621"/>
      <c r="I1659" s="623"/>
      <c r="J1659" s="625"/>
      <c r="K1659" s="201">
        <f>IF(AND(EXACT(C1659,C1657),C1657&lt;&gt;0),K1657+1,0)</f>
        <v>519</v>
      </c>
      <c r="L1659" s="201" t="str">
        <f t="shared" ref="L1659" si="1859">IF(C1659&lt;&gt;"",C1659&amp;"-"&amp;K1659,"")</f>
        <v/>
      </c>
      <c r="M1659" s="201" t="str">
        <f t="array" ref="M1659">IFERROR(IF(INDEX('Disaggregation Records'!$E$155:$E$385,MATCH(RIGHT(L1659,255),RIGHT('Disaggregation Records'!$D$155:$D$385,255),0))="","",INDEX('Disaggregation Records'!$E$155:$E$385,MATCH(RIGHT(L1659,255),RIGHT('Disaggregation Records'!$D$155:$D$385,255),0))),"")</f>
        <v/>
      </c>
      <c r="N1659" s="201" t="str">
        <f t="array" ref="N1659">IFERROR(IF(INDEX('Disaggregation Records'!$F$155:$F$385,MATCH(RIGHT(L1659,255),RIGHT('Disaggregation Records'!$D$155:$D$385,255),0))="","",INDEX('Disaggregation Records'!$F$155:$F$385,MATCH(RIGHT(L1659,255),RIGHT('Disaggregation Records'!$D$155:$D$385,255),0))),"")</f>
        <v/>
      </c>
      <c r="O1659" s="201" t="str">
        <f t="array" ref="O1659">IFERROR(IF(INDEX('Disaggregation Records'!$H$155:$H$385,MATCH(RIGHT(L1659,255),RIGHT('Disaggregation Records'!$D$155:$D$385,255),0))="","",INDEX('Disaggregation Records'!$H$155:$H$385,MATCH(RIGHT(L1659,255),RIGHT('Disaggregation Records'!$D$155:$D$385,255),0))),"")</f>
        <v/>
      </c>
      <c r="P1659" s="253"/>
      <c r="Q1659" s="253">
        <f t="shared" ref="Q1659" si="1860">Q1657+1</f>
        <v>2224</v>
      </c>
    </row>
    <row r="1660" spans="1:17" ht="20.149999999999999" customHeight="1" x14ac:dyDescent="0.35">
      <c r="B1660" s="614"/>
      <c r="C1660" s="616"/>
      <c r="D1660" s="618"/>
      <c r="E1660" s="618"/>
      <c r="F1660" s="307"/>
      <c r="G1660" s="620"/>
      <c r="H1660" s="622"/>
      <c r="I1660" s="624"/>
      <c r="J1660" s="626"/>
      <c r="K1660" s="253"/>
      <c r="L1660" s="201"/>
      <c r="M1660" s="253"/>
      <c r="N1660" s="201"/>
      <c r="O1660" s="201"/>
      <c r="P1660" s="253"/>
      <c r="Q1660" s="253"/>
    </row>
    <row r="1661" spans="1:17" ht="20.149999999999999" customHeight="1" x14ac:dyDescent="0.35">
      <c r="A1661" s="201" t="str">
        <f t="shared" ca="1" si="1847"/>
        <v>a1655000001juNeAAI</v>
      </c>
      <c r="B1661" s="613">
        <v>27</v>
      </c>
      <c r="C1661" s="615" t="str">
        <f>IFERROR(VLOOKUP(B1661,'Coverage Indicators - Section D'!$A$9:$AP$70,42,FALSE),"")</f>
        <v/>
      </c>
      <c r="D1661" s="617" t="str">
        <f>M1661</f>
        <v/>
      </c>
      <c r="E1661" s="617" t="str">
        <f>N1661</f>
        <v/>
      </c>
      <c r="F1661" s="396"/>
      <c r="G1661" s="619" t="str">
        <f ca="1">IF(OR(INDIRECT("'update Helper'!E"&amp;Q1661)="",F1661&lt;&gt;0,F1662&lt;&gt;0),IF(IFERROR((F1661/F1662),"")="","",(F1661/F1662)),INDIRECT("'update Helper'!E"&amp;Q1661)/100)</f>
        <v/>
      </c>
      <c r="H1661" s="621"/>
      <c r="I1661" s="623"/>
      <c r="J1661" s="625"/>
      <c r="K1661" s="201">
        <f>IF(AND(EXACT(C1661,C1659),C1659&lt;&gt;0),K1659+1,0)</f>
        <v>520</v>
      </c>
      <c r="L1661" s="201" t="str">
        <f t="shared" ref="L1661" si="1861">IF(C1661&lt;&gt;"",C1661&amp;"-"&amp;K1661,"")</f>
        <v/>
      </c>
      <c r="M1661" s="201" t="str">
        <f t="array" ref="M1661">IFERROR(IF(INDEX('Disaggregation Records'!$E$155:$E$385,MATCH(RIGHT(L1661,255),RIGHT('Disaggregation Records'!$D$155:$D$385,255),0))="","",INDEX('Disaggregation Records'!$E$155:$E$385,MATCH(RIGHT(L1661,255),RIGHT('Disaggregation Records'!$D$155:$D$385,255),0))),"")</f>
        <v/>
      </c>
      <c r="N1661" s="201" t="str">
        <f t="array" ref="N1661">IFERROR(IF(INDEX('Disaggregation Records'!$F$155:$F$385,MATCH(RIGHT(L1661,255),RIGHT('Disaggregation Records'!$D$155:$D$385,255),0))="","",INDEX('Disaggregation Records'!$F$155:$F$385,MATCH(RIGHT(L1661,255),RIGHT('Disaggregation Records'!$D$155:$D$385,255),0))),"")</f>
        <v/>
      </c>
      <c r="O1661" s="201" t="str">
        <f t="array" ref="O1661">IFERROR(IF(INDEX('Disaggregation Records'!$H$155:$H$385,MATCH(RIGHT(L1661,255),RIGHT('Disaggregation Records'!$D$155:$D$385,255),0))="","",INDEX('Disaggregation Records'!$H$155:$H$385,MATCH(RIGHT(L1661,255),RIGHT('Disaggregation Records'!$D$155:$D$385,255),0))),"")</f>
        <v/>
      </c>
      <c r="P1661" s="201"/>
      <c r="Q1661" s="253">
        <f t="shared" ref="Q1661" si="1862">Q1659+1</f>
        <v>2225</v>
      </c>
    </row>
    <row r="1662" spans="1:17" ht="20.149999999999999" customHeight="1" x14ac:dyDescent="0.35">
      <c r="A1662" s="201"/>
      <c r="B1662" s="614"/>
      <c r="C1662" s="616"/>
      <c r="D1662" s="618"/>
      <c r="E1662" s="618"/>
      <c r="F1662" s="307"/>
      <c r="G1662" s="620"/>
      <c r="H1662" s="622"/>
      <c r="I1662" s="624"/>
      <c r="J1662" s="626"/>
      <c r="K1662" s="201"/>
      <c r="L1662" s="201"/>
      <c r="M1662" s="201"/>
      <c r="N1662" s="201"/>
      <c r="O1662" s="201"/>
      <c r="P1662" s="201"/>
      <c r="Q1662" s="253"/>
    </row>
    <row r="1663" spans="1:17" ht="20.149999999999999" customHeight="1" x14ac:dyDescent="0.35">
      <c r="A1663" s="201" t="str">
        <f t="shared" ca="1" si="1850"/>
        <v>a1655000001juNfAAI</v>
      </c>
      <c r="B1663" s="613">
        <v>27</v>
      </c>
      <c r="C1663" s="615" t="str">
        <f>IFERROR(VLOOKUP(B1663,'Coverage Indicators - Section D'!$A$9:$AP$70,42,FALSE),"")</f>
        <v/>
      </c>
      <c r="D1663" s="617" t="str">
        <f>M1663</f>
        <v/>
      </c>
      <c r="E1663" s="617" t="str">
        <f>N1663</f>
        <v/>
      </c>
      <c r="F1663" s="396"/>
      <c r="G1663" s="619" t="str">
        <f ca="1">IF(OR(INDIRECT("'update Helper'!E"&amp;Q1663)="",F1663&lt;&gt;0,F1664&lt;&gt;0),IF(IFERROR((F1663/F1664),"")="","",(F1663/F1664)),INDIRECT("'update Helper'!E"&amp;Q1663)/100)</f>
        <v/>
      </c>
      <c r="H1663" s="621"/>
      <c r="I1663" s="623"/>
      <c r="J1663" s="625"/>
      <c r="K1663" s="201">
        <f>IF(AND(EXACT(C1663,C1661),C1661&lt;&gt;0),K1661+1,0)</f>
        <v>521</v>
      </c>
      <c r="L1663" s="201" t="str">
        <f t="shared" ref="L1663" si="1863">IF(C1663&lt;&gt;"",C1663&amp;"-"&amp;K1663,"")</f>
        <v/>
      </c>
      <c r="M1663" s="201" t="str">
        <f t="array" ref="M1663">IFERROR(IF(INDEX('Disaggregation Records'!$E$155:$E$385,MATCH(RIGHT(L1663,255),RIGHT('Disaggregation Records'!$D$155:$D$385,255),0))="","",INDEX('Disaggregation Records'!$E$155:$E$385,MATCH(RIGHT(L1663,255),RIGHT('Disaggregation Records'!$D$155:$D$385,255),0))),"")</f>
        <v/>
      </c>
      <c r="N1663" s="201" t="str">
        <f t="array" ref="N1663">IFERROR(IF(INDEX('Disaggregation Records'!$F$155:$F$385,MATCH(RIGHT(L1663,255),RIGHT('Disaggregation Records'!$D$155:$D$385,255),0))="","",INDEX('Disaggregation Records'!$F$155:$F$385,MATCH(RIGHT(L1663,255),RIGHT('Disaggregation Records'!$D$155:$D$385,255),0))),"")</f>
        <v/>
      </c>
      <c r="O1663" s="201" t="str">
        <f t="array" ref="O1663">IFERROR(IF(INDEX('Disaggregation Records'!$H$155:$H$385,MATCH(RIGHT(L1663,255),RIGHT('Disaggregation Records'!$D$155:$D$385,255),0))="","",INDEX('Disaggregation Records'!$H$155:$H$385,MATCH(RIGHT(L1663,255),RIGHT('Disaggregation Records'!$D$155:$D$385,255),0))),"")</f>
        <v/>
      </c>
      <c r="P1663" s="201"/>
      <c r="Q1663" s="253">
        <f t="shared" ref="Q1663" si="1864">Q1661+1</f>
        <v>2226</v>
      </c>
    </row>
    <row r="1664" spans="1:17" ht="20.149999999999999" customHeight="1" x14ac:dyDescent="0.35">
      <c r="B1664" s="614"/>
      <c r="C1664" s="616"/>
      <c r="D1664" s="618"/>
      <c r="E1664" s="618"/>
      <c r="F1664" s="307"/>
      <c r="G1664" s="620"/>
      <c r="H1664" s="622"/>
      <c r="I1664" s="624"/>
      <c r="J1664" s="626"/>
      <c r="K1664" s="201"/>
      <c r="L1664" s="201"/>
      <c r="M1664" s="201"/>
      <c r="N1664" s="201"/>
      <c r="O1664" s="201"/>
      <c r="P1664" s="201"/>
      <c r="Q1664" s="253"/>
    </row>
    <row r="1665" spans="1:17" ht="20.149999999999999" customHeight="1" x14ac:dyDescent="0.35">
      <c r="A1665" s="201" t="str">
        <f t="shared" ca="1" si="1847"/>
        <v>a1655000001juNgAAI</v>
      </c>
      <c r="B1665" s="613">
        <v>27</v>
      </c>
      <c r="C1665" s="615" t="str">
        <f>IFERROR(VLOOKUP(B1665,'Coverage Indicators - Section D'!$A$9:$AP$70,42,FALSE),"")</f>
        <v/>
      </c>
      <c r="D1665" s="617" t="str">
        <f>M1665</f>
        <v/>
      </c>
      <c r="E1665" s="617" t="str">
        <f>N1665</f>
        <v/>
      </c>
      <c r="F1665" s="396"/>
      <c r="G1665" s="619" t="str">
        <f ca="1">IF(OR(INDIRECT("'update Helper'!E"&amp;Q1665)="",F1665&lt;&gt;0,F1666&lt;&gt;0),IF(IFERROR((F1665/F1666),"")="","",(F1665/F1666)),INDIRECT("'update Helper'!E"&amp;Q1665)/100)</f>
        <v/>
      </c>
      <c r="H1665" s="621"/>
      <c r="I1665" s="623"/>
      <c r="J1665" s="625"/>
      <c r="K1665" s="201">
        <f>IF(AND(EXACT(C1665,C1663),C1663&lt;&gt;0),K1663+1,0)</f>
        <v>522</v>
      </c>
      <c r="L1665" s="201" t="str">
        <f t="shared" ref="L1665" si="1865">IF(C1665&lt;&gt;"",C1665&amp;"-"&amp;K1665,"")</f>
        <v/>
      </c>
      <c r="M1665" s="201" t="str">
        <f t="array" ref="M1665">IFERROR(IF(INDEX('Disaggregation Records'!$E$155:$E$385,MATCH(RIGHT(L1665,255),RIGHT('Disaggregation Records'!$D$155:$D$385,255),0))="","",INDEX('Disaggregation Records'!$E$155:$E$385,MATCH(RIGHT(L1665,255),RIGHT('Disaggregation Records'!$D$155:$D$385,255),0))),"")</f>
        <v/>
      </c>
      <c r="N1665" s="201" t="str">
        <f t="array" ref="N1665">IFERROR(IF(INDEX('Disaggregation Records'!$F$155:$F$385,MATCH(RIGHT(L1665,255),RIGHT('Disaggregation Records'!$D$155:$D$385,255),0))="","",INDEX('Disaggregation Records'!$F$155:$F$385,MATCH(RIGHT(L1665,255),RIGHT('Disaggregation Records'!$D$155:$D$385,255),0))),"")</f>
        <v/>
      </c>
      <c r="O1665" s="201" t="str">
        <f t="array" ref="O1665">IFERROR(IF(INDEX('Disaggregation Records'!$H$155:$H$385,MATCH(RIGHT(L1665,255),RIGHT('Disaggregation Records'!$D$155:$D$385,255),0))="","",INDEX('Disaggregation Records'!$H$155:$H$385,MATCH(RIGHT(L1665,255),RIGHT('Disaggregation Records'!$D$155:$D$385,255),0))),"")</f>
        <v/>
      </c>
      <c r="P1665" s="253"/>
      <c r="Q1665" s="253">
        <f t="shared" ref="Q1665" si="1866">Q1663+1</f>
        <v>2227</v>
      </c>
    </row>
    <row r="1666" spans="1:17" ht="20.149999999999999" customHeight="1" x14ac:dyDescent="0.35">
      <c r="A1666" s="201"/>
      <c r="B1666" s="614"/>
      <c r="C1666" s="616"/>
      <c r="D1666" s="618"/>
      <c r="E1666" s="618"/>
      <c r="F1666" s="307"/>
      <c r="G1666" s="620"/>
      <c r="H1666" s="622"/>
      <c r="I1666" s="624"/>
      <c r="J1666" s="626"/>
      <c r="K1666" s="253"/>
      <c r="L1666" s="201"/>
      <c r="M1666" s="253"/>
      <c r="N1666" s="201"/>
      <c r="O1666" s="201"/>
      <c r="P1666" s="253"/>
      <c r="Q1666" s="253"/>
    </row>
    <row r="1667" spans="1:17" ht="20.149999999999999" customHeight="1" x14ac:dyDescent="0.35">
      <c r="A1667" s="201" t="str">
        <f t="shared" ca="1" si="1850"/>
        <v>a1655000001juNhAAI</v>
      </c>
      <c r="B1667" s="613">
        <v>27</v>
      </c>
      <c r="C1667" s="615" t="str">
        <f>IFERROR(VLOOKUP(B1667,'Coverage Indicators - Section D'!$A$9:$AP$70,42,FALSE),"")</f>
        <v/>
      </c>
      <c r="D1667" s="617" t="str">
        <f>M1667</f>
        <v/>
      </c>
      <c r="E1667" s="617" t="str">
        <f>N1667</f>
        <v/>
      </c>
      <c r="F1667" s="396"/>
      <c r="G1667" s="619" t="str">
        <f ca="1">IF(OR(INDIRECT("'update Helper'!E"&amp;Q1667)="",F1667&lt;&gt;0,F1668&lt;&gt;0),IF(IFERROR((F1667/F1668),"")="","",(F1667/F1668)),INDIRECT("'update Helper'!E"&amp;Q1667)/100)</f>
        <v/>
      </c>
      <c r="H1667" s="621"/>
      <c r="I1667" s="623"/>
      <c r="J1667" s="625"/>
      <c r="K1667" s="201">
        <f>IF(AND(EXACT(C1667,C1665),C1665&lt;&gt;0),K1665+1,0)</f>
        <v>523</v>
      </c>
      <c r="L1667" s="201" t="str">
        <f t="shared" ref="L1667" si="1867">IF(C1667&lt;&gt;"",C1667&amp;"-"&amp;K1667,"")</f>
        <v/>
      </c>
      <c r="M1667" s="201" t="str">
        <f t="array" ref="M1667">IFERROR(IF(INDEX('Disaggregation Records'!$E$155:$E$385,MATCH(RIGHT(L1667,255),RIGHT('Disaggregation Records'!$D$155:$D$385,255),0))="","",INDEX('Disaggregation Records'!$E$155:$E$385,MATCH(RIGHT(L1667,255),RIGHT('Disaggregation Records'!$D$155:$D$385,255),0))),"")</f>
        <v/>
      </c>
      <c r="N1667" s="201" t="str">
        <f t="array" ref="N1667">IFERROR(IF(INDEX('Disaggregation Records'!$F$155:$F$385,MATCH(RIGHT(L1667,255),RIGHT('Disaggregation Records'!$D$155:$D$385,255),0))="","",INDEX('Disaggregation Records'!$F$155:$F$385,MATCH(RIGHT(L1667,255),RIGHT('Disaggregation Records'!$D$155:$D$385,255),0))),"")</f>
        <v/>
      </c>
      <c r="O1667" s="201" t="str">
        <f t="array" ref="O1667">IFERROR(IF(INDEX('Disaggregation Records'!$H$155:$H$385,MATCH(RIGHT(L1667,255),RIGHT('Disaggregation Records'!$D$155:$D$385,255),0))="","",INDEX('Disaggregation Records'!$H$155:$H$385,MATCH(RIGHT(L1667,255),RIGHT('Disaggregation Records'!$D$155:$D$385,255),0))),"")</f>
        <v/>
      </c>
      <c r="P1667" s="253"/>
      <c r="Q1667" s="253">
        <f t="shared" ref="Q1667" si="1868">Q1665+1</f>
        <v>2228</v>
      </c>
    </row>
    <row r="1668" spans="1:17" ht="20.149999999999999" customHeight="1" x14ac:dyDescent="0.35">
      <c r="B1668" s="614"/>
      <c r="C1668" s="616"/>
      <c r="D1668" s="618"/>
      <c r="E1668" s="618"/>
      <c r="F1668" s="307"/>
      <c r="G1668" s="620"/>
      <c r="H1668" s="622"/>
      <c r="I1668" s="624"/>
      <c r="J1668" s="626"/>
      <c r="K1668" s="253"/>
      <c r="L1668" s="201"/>
      <c r="M1668" s="253"/>
      <c r="N1668" s="201"/>
      <c r="O1668" s="201"/>
      <c r="P1668" s="253"/>
      <c r="Q1668" s="253"/>
    </row>
    <row r="1669" spans="1:17" ht="20.149999999999999" customHeight="1" x14ac:dyDescent="0.35">
      <c r="A1669" s="201" t="str">
        <f t="shared" ca="1" si="1847"/>
        <v>a1655000001juNiAAI</v>
      </c>
      <c r="B1669" s="613">
        <v>27</v>
      </c>
      <c r="C1669" s="615" t="str">
        <f>IFERROR(VLOOKUP(B1669,'Coverage Indicators - Section D'!$A$9:$AP$70,42,FALSE),"")</f>
        <v/>
      </c>
      <c r="D1669" s="617" t="str">
        <f>M1669</f>
        <v/>
      </c>
      <c r="E1669" s="617" t="str">
        <f>N1669</f>
        <v/>
      </c>
      <c r="F1669" s="396"/>
      <c r="G1669" s="619" t="str">
        <f ca="1">IF(OR(INDIRECT("'update Helper'!E"&amp;Q1669)="",F1669&lt;&gt;0,F1670&lt;&gt;0),IF(IFERROR((F1669/F1670),"")="","",(F1669/F1670)),INDIRECT("'update Helper'!E"&amp;Q1669)/100)</f>
        <v/>
      </c>
      <c r="H1669" s="621"/>
      <c r="I1669" s="623"/>
      <c r="J1669" s="625"/>
      <c r="K1669" s="201">
        <f>IF(AND(EXACT(C1669,C1667),C1667&lt;&gt;0),K1667+1,0)</f>
        <v>524</v>
      </c>
      <c r="L1669" s="201" t="str">
        <f t="shared" ref="L1669" si="1869">IF(C1669&lt;&gt;"",C1669&amp;"-"&amp;K1669,"")</f>
        <v/>
      </c>
      <c r="M1669" s="201" t="str">
        <f t="array" ref="M1669">IFERROR(IF(INDEX('Disaggregation Records'!$E$155:$E$385,MATCH(RIGHT(L1669,255),RIGHT('Disaggregation Records'!$D$155:$D$385,255),0))="","",INDEX('Disaggregation Records'!$E$155:$E$385,MATCH(RIGHT(L1669,255),RIGHT('Disaggregation Records'!$D$155:$D$385,255),0))),"")</f>
        <v/>
      </c>
      <c r="N1669" s="201" t="str">
        <f t="array" ref="N1669">IFERROR(IF(INDEX('Disaggregation Records'!$F$155:$F$385,MATCH(RIGHT(L1669,255),RIGHT('Disaggregation Records'!$D$155:$D$385,255),0))="","",INDEX('Disaggregation Records'!$F$155:$F$385,MATCH(RIGHT(L1669,255),RIGHT('Disaggregation Records'!$D$155:$D$385,255),0))),"")</f>
        <v/>
      </c>
      <c r="O1669" s="201" t="str">
        <f t="array" ref="O1669">IFERROR(IF(INDEX('Disaggregation Records'!$H$155:$H$385,MATCH(RIGHT(L1669,255),RIGHT('Disaggregation Records'!$D$155:$D$385,255),0))="","",INDEX('Disaggregation Records'!$H$155:$H$385,MATCH(RIGHT(L1669,255),RIGHT('Disaggregation Records'!$D$155:$D$385,255),0))),"")</f>
        <v/>
      </c>
      <c r="P1669" s="253"/>
      <c r="Q1669" s="253">
        <f t="shared" ref="Q1669" si="1870">Q1667+1</f>
        <v>2229</v>
      </c>
    </row>
    <row r="1670" spans="1:17" ht="20.149999999999999" customHeight="1" x14ac:dyDescent="0.35">
      <c r="A1670" s="201"/>
      <c r="B1670" s="614"/>
      <c r="C1670" s="616"/>
      <c r="D1670" s="618"/>
      <c r="E1670" s="618"/>
      <c r="F1670" s="307"/>
      <c r="G1670" s="620"/>
      <c r="H1670" s="622"/>
      <c r="I1670" s="624"/>
      <c r="J1670" s="626"/>
      <c r="K1670" s="253"/>
      <c r="L1670" s="201"/>
      <c r="M1670" s="253"/>
      <c r="N1670" s="201"/>
      <c r="O1670" s="201"/>
      <c r="P1670" s="253"/>
      <c r="Q1670" s="253"/>
    </row>
    <row r="1671" spans="1:17" ht="20.149999999999999" customHeight="1" x14ac:dyDescent="0.35">
      <c r="A1671" s="201" t="str">
        <f t="shared" ca="1" si="1850"/>
        <v>a1655000001juNjAAI</v>
      </c>
      <c r="B1671" s="613">
        <v>27</v>
      </c>
      <c r="C1671" s="615" t="str">
        <f>IFERROR(VLOOKUP(B1671,'Coverage Indicators - Section D'!$A$9:$AP$70,42,FALSE),"")</f>
        <v/>
      </c>
      <c r="D1671" s="617" t="str">
        <f>M1671</f>
        <v/>
      </c>
      <c r="E1671" s="617" t="str">
        <f>N1671</f>
        <v/>
      </c>
      <c r="F1671" s="396"/>
      <c r="G1671" s="619" t="str">
        <f ca="1">IF(OR(INDIRECT("'update Helper'!E"&amp;Q1671)="",F1671&lt;&gt;0,F1672&lt;&gt;0),IF(IFERROR((F1671/F1672),"")="","",(F1671/F1672)),INDIRECT("'update Helper'!E"&amp;Q1671)/100)</f>
        <v/>
      </c>
      <c r="H1671" s="621"/>
      <c r="I1671" s="623"/>
      <c r="J1671" s="625"/>
      <c r="K1671" s="201">
        <f>IF(AND(EXACT(C1671,C1669),C1669&lt;&gt;0),K1669+1,0)</f>
        <v>525</v>
      </c>
      <c r="L1671" s="201" t="str">
        <f t="shared" ref="L1671" si="1871">IF(C1671&lt;&gt;"",C1671&amp;"-"&amp;K1671,"")</f>
        <v/>
      </c>
      <c r="M1671" s="201" t="str">
        <f t="array" ref="M1671">IFERROR(IF(INDEX('Disaggregation Records'!$E$155:$E$385,MATCH(RIGHT(L1671,255),RIGHT('Disaggregation Records'!$D$155:$D$385,255),0))="","",INDEX('Disaggregation Records'!$E$155:$E$385,MATCH(RIGHT(L1671,255),RIGHT('Disaggregation Records'!$D$155:$D$385,255),0))),"")</f>
        <v/>
      </c>
      <c r="N1671" s="201" t="str">
        <f t="array" ref="N1671">IFERROR(IF(INDEX('Disaggregation Records'!$F$155:$F$385,MATCH(RIGHT(L1671,255),RIGHT('Disaggregation Records'!$D$155:$D$385,255),0))="","",INDEX('Disaggregation Records'!$F$155:$F$385,MATCH(RIGHT(L1671,255),RIGHT('Disaggregation Records'!$D$155:$D$385,255),0))),"")</f>
        <v/>
      </c>
      <c r="O1671" s="201" t="str">
        <f t="array" ref="O1671">IFERROR(IF(INDEX('Disaggregation Records'!$H$155:$H$385,MATCH(RIGHT(L1671,255),RIGHT('Disaggregation Records'!$D$155:$D$385,255),0))="","",INDEX('Disaggregation Records'!$H$155:$H$385,MATCH(RIGHT(L1671,255),RIGHT('Disaggregation Records'!$D$155:$D$385,255),0))),"")</f>
        <v/>
      </c>
      <c r="P1671" s="201"/>
      <c r="Q1671" s="253">
        <f t="shared" ref="Q1671" si="1872">Q1669+1</f>
        <v>2230</v>
      </c>
    </row>
    <row r="1672" spans="1:17" ht="20.149999999999999" customHeight="1" x14ac:dyDescent="0.35">
      <c r="B1672" s="614"/>
      <c r="C1672" s="616"/>
      <c r="D1672" s="618"/>
      <c r="E1672" s="618"/>
      <c r="F1672" s="307"/>
      <c r="G1672" s="620"/>
      <c r="H1672" s="622"/>
      <c r="I1672" s="624"/>
      <c r="J1672" s="626"/>
      <c r="K1672" s="201"/>
      <c r="L1672" s="201"/>
      <c r="M1672" s="201"/>
      <c r="N1672" s="201"/>
      <c r="O1672" s="201"/>
      <c r="P1672" s="201"/>
      <c r="Q1672" s="253"/>
    </row>
    <row r="1673" spans="1:17" ht="20.149999999999999" customHeight="1" x14ac:dyDescent="0.35">
      <c r="A1673" s="201" t="str">
        <f t="shared" ca="1" si="1847"/>
        <v>a1655000001juNkAAI</v>
      </c>
      <c r="B1673" s="613">
        <v>27</v>
      </c>
      <c r="C1673" s="615" t="str">
        <f>IFERROR(VLOOKUP(B1673,'Coverage Indicators - Section D'!$A$9:$AP$70,42,FALSE),"")</f>
        <v/>
      </c>
      <c r="D1673" s="617" t="str">
        <f>M1673</f>
        <v/>
      </c>
      <c r="E1673" s="617" t="str">
        <f>N1673</f>
        <v/>
      </c>
      <c r="F1673" s="396"/>
      <c r="G1673" s="619" t="str">
        <f ca="1">IF(OR(INDIRECT("'update Helper'!E"&amp;Q1673)="",F1673&lt;&gt;0,F1674&lt;&gt;0),IF(IFERROR((F1673/F1674),"")="","",(F1673/F1674)),INDIRECT("'update Helper'!E"&amp;Q1673)/100)</f>
        <v/>
      </c>
      <c r="H1673" s="621"/>
      <c r="I1673" s="623"/>
      <c r="J1673" s="625"/>
      <c r="K1673" s="201">
        <f>IF(AND(EXACT(C1673,C1671),C1671&lt;&gt;0),K1671+1,0)</f>
        <v>526</v>
      </c>
      <c r="L1673" s="201" t="str">
        <f t="shared" ref="L1673" si="1873">IF(C1673&lt;&gt;"",C1673&amp;"-"&amp;K1673,"")</f>
        <v/>
      </c>
      <c r="M1673" s="201" t="str">
        <f t="array" ref="M1673">IFERROR(IF(INDEX('Disaggregation Records'!$E$155:$E$385,MATCH(RIGHT(L1673,255),RIGHT('Disaggregation Records'!$D$155:$D$385,255),0))="","",INDEX('Disaggregation Records'!$E$155:$E$385,MATCH(RIGHT(L1673,255),RIGHT('Disaggregation Records'!$D$155:$D$385,255),0))),"")</f>
        <v/>
      </c>
      <c r="N1673" s="201" t="str">
        <f t="array" ref="N1673">IFERROR(IF(INDEX('Disaggregation Records'!$F$155:$F$385,MATCH(RIGHT(L1673,255),RIGHT('Disaggregation Records'!$D$155:$D$385,255),0))="","",INDEX('Disaggregation Records'!$F$155:$F$385,MATCH(RIGHT(L1673,255),RIGHT('Disaggregation Records'!$D$155:$D$385,255),0))),"")</f>
        <v/>
      </c>
      <c r="O1673" s="201" t="str">
        <f t="array" ref="O1673">IFERROR(IF(INDEX('Disaggregation Records'!$H$155:$H$385,MATCH(RIGHT(L1673,255),RIGHT('Disaggregation Records'!$D$155:$D$385,255),0))="","",INDEX('Disaggregation Records'!$H$155:$H$385,MATCH(RIGHT(L1673,255),RIGHT('Disaggregation Records'!$D$155:$D$385,255),0))),"")</f>
        <v/>
      </c>
      <c r="P1673" s="201"/>
      <c r="Q1673" s="253">
        <f t="shared" ref="Q1673" si="1874">Q1671+1</f>
        <v>2231</v>
      </c>
    </row>
    <row r="1674" spans="1:17" ht="20.149999999999999" customHeight="1" x14ac:dyDescent="0.35">
      <c r="A1674" s="201"/>
      <c r="B1674" s="614"/>
      <c r="C1674" s="616"/>
      <c r="D1674" s="618"/>
      <c r="E1674" s="618"/>
      <c r="F1674" s="307"/>
      <c r="G1674" s="620"/>
      <c r="H1674" s="622"/>
      <c r="I1674" s="624"/>
      <c r="J1674" s="626"/>
      <c r="K1674" s="201"/>
      <c r="L1674" s="201"/>
      <c r="M1674" s="201"/>
      <c r="N1674" s="201"/>
      <c r="O1674" s="201"/>
      <c r="P1674" s="201"/>
      <c r="Q1674" s="253"/>
    </row>
    <row r="1675" spans="1:17" ht="20.149999999999999" customHeight="1" x14ac:dyDescent="0.35">
      <c r="A1675" s="201" t="str">
        <f t="shared" ca="1" si="1850"/>
        <v>a1655000001juNlAAI</v>
      </c>
      <c r="B1675" s="613">
        <v>27</v>
      </c>
      <c r="C1675" s="615" t="str">
        <f>IFERROR(VLOOKUP(B1675,'Coverage Indicators - Section D'!$A$9:$AP$70,42,FALSE),"")</f>
        <v/>
      </c>
      <c r="D1675" s="617" t="str">
        <f>M1675</f>
        <v/>
      </c>
      <c r="E1675" s="617" t="str">
        <f>N1675</f>
        <v/>
      </c>
      <c r="F1675" s="396"/>
      <c r="G1675" s="619" t="str">
        <f ca="1">IF(OR(INDIRECT("'update Helper'!E"&amp;Q1675)="",F1675&lt;&gt;0,F1676&lt;&gt;0),IF(IFERROR((F1675/F1676),"")="","",(F1675/F1676)),INDIRECT("'update Helper'!E"&amp;Q1675)/100)</f>
        <v/>
      </c>
      <c r="H1675" s="621"/>
      <c r="I1675" s="623"/>
      <c r="J1675" s="625"/>
      <c r="K1675" s="201">
        <f>IF(AND(EXACT(C1675,C1673),C1673&lt;&gt;0),K1673+1,0)</f>
        <v>527</v>
      </c>
      <c r="L1675" s="201" t="str">
        <f t="shared" ref="L1675" si="1875">IF(C1675&lt;&gt;"",C1675&amp;"-"&amp;K1675,"")</f>
        <v/>
      </c>
      <c r="M1675" s="201" t="str">
        <f t="array" ref="M1675">IFERROR(IF(INDEX('Disaggregation Records'!$E$155:$E$385,MATCH(RIGHT(L1675,255),RIGHT('Disaggregation Records'!$D$155:$D$385,255),0))="","",INDEX('Disaggregation Records'!$E$155:$E$385,MATCH(RIGHT(L1675,255),RIGHT('Disaggregation Records'!$D$155:$D$385,255),0))),"")</f>
        <v/>
      </c>
      <c r="N1675" s="201" t="str">
        <f t="array" ref="N1675">IFERROR(IF(INDEX('Disaggregation Records'!$F$155:$F$385,MATCH(RIGHT(L1675,255),RIGHT('Disaggregation Records'!$D$155:$D$385,255),0))="","",INDEX('Disaggregation Records'!$F$155:$F$385,MATCH(RIGHT(L1675,255),RIGHT('Disaggregation Records'!$D$155:$D$385,255),0))),"")</f>
        <v/>
      </c>
      <c r="O1675" s="201" t="str">
        <f t="array" ref="O1675">IFERROR(IF(INDEX('Disaggregation Records'!$H$155:$H$385,MATCH(RIGHT(L1675,255),RIGHT('Disaggregation Records'!$D$155:$D$385,255),0))="","",INDEX('Disaggregation Records'!$H$155:$H$385,MATCH(RIGHT(L1675,255),RIGHT('Disaggregation Records'!$D$155:$D$385,255),0))),"")</f>
        <v/>
      </c>
      <c r="P1675" s="253"/>
      <c r="Q1675" s="253">
        <f t="shared" ref="Q1675" si="1876">Q1673+1</f>
        <v>2232</v>
      </c>
    </row>
    <row r="1676" spans="1:17" ht="20.149999999999999" customHeight="1" x14ac:dyDescent="0.35">
      <c r="B1676" s="614"/>
      <c r="C1676" s="616"/>
      <c r="D1676" s="618"/>
      <c r="E1676" s="618"/>
      <c r="F1676" s="307"/>
      <c r="G1676" s="620"/>
      <c r="H1676" s="622"/>
      <c r="I1676" s="624"/>
      <c r="J1676" s="626"/>
      <c r="K1676" s="253"/>
      <c r="L1676" s="201"/>
      <c r="M1676" s="253"/>
      <c r="N1676" s="201"/>
      <c r="O1676" s="201"/>
      <c r="P1676" s="253"/>
      <c r="Q1676" s="253"/>
    </row>
    <row r="1677" spans="1:17" ht="20.149999999999999" customHeight="1" x14ac:dyDescent="0.35">
      <c r="A1677" s="201" t="str">
        <f t="shared" ca="1" si="1847"/>
        <v>a1655000001juNmAAI</v>
      </c>
      <c r="B1677" s="613">
        <v>27</v>
      </c>
      <c r="C1677" s="615" t="str">
        <f>IFERROR(VLOOKUP(B1677,'Coverage Indicators - Section D'!$A$9:$AP$70,42,FALSE),"")</f>
        <v/>
      </c>
      <c r="D1677" s="617" t="str">
        <f>M1677</f>
        <v/>
      </c>
      <c r="E1677" s="617" t="str">
        <f>N1677</f>
        <v/>
      </c>
      <c r="F1677" s="396"/>
      <c r="G1677" s="619" t="str">
        <f ca="1">IF(OR(INDIRECT("'update Helper'!E"&amp;Q1677)="",F1677&lt;&gt;0,F1678&lt;&gt;0),IF(IFERROR((F1677/F1678),"")="","",(F1677/F1678)),INDIRECT("'update Helper'!E"&amp;Q1677)/100)</f>
        <v/>
      </c>
      <c r="H1677" s="621"/>
      <c r="I1677" s="623"/>
      <c r="J1677" s="625"/>
      <c r="K1677" s="201">
        <f>IF(AND(EXACT(C1677,C1675),C1675&lt;&gt;0),K1675+1,0)</f>
        <v>528</v>
      </c>
      <c r="L1677" s="201" t="str">
        <f t="shared" ref="L1677" si="1877">IF(C1677&lt;&gt;"",C1677&amp;"-"&amp;K1677,"")</f>
        <v/>
      </c>
      <c r="M1677" s="201" t="str">
        <f t="array" ref="M1677">IFERROR(IF(INDEX('Disaggregation Records'!$E$155:$E$385,MATCH(RIGHT(L1677,255),RIGHT('Disaggregation Records'!$D$155:$D$385,255),0))="","",INDEX('Disaggregation Records'!$E$155:$E$385,MATCH(RIGHT(L1677,255),RIGHT('Disaggregation Records'!$D$155:$D$385,255),0))),"")</f>
        <v/>
      </c>
      <c r="N1677" s="201" t="str">
        <f t="array" ref="N1677">IFERROR(IF(INDEX('Disaggregation Records'!$F$155:$F$385,MATCH(RIGHT(L1677,255),RIGHT('Disaggregation Records'!$D$155:$D$385,255),0))="","",INDEX('Disaggregation Records'!$F$155:$F$385,MATCH(RIGHT(L1677,255),RIGHT('Disaggregation Records'!$D$155:$D$385,255),0))),"")</f>
        <v/>
      </c>
      <c r="O1677" s="201" t="str">
        <f t="array" ref="O1677">IFERROR(IF(INDEX('Disaggregation Records'!$H$155:$H$385,MATCH(RIGHT(L1677,255),RIGHT('Disaggregation Records'!$D$155:$D$385,255),0))="","",INDEX('Disaggregation Records'!$H$155:$H$385,MATCH(RIGHT(L1677,255),RIGHT('Disaggregation Records'!$D$155:$D$385,255),0))),"")</f>
        <v/>
      </c>
      <c r="P1677" s="253"/>
      <c r="Q1677" s="253">
        <f t="shared" ref="Q1677" si="1878">Q1675+1</f>
        <v>2233</v>
      </c>
    </row>
    <row r="1678" spans="1:17" ht="20.149999999999999" customHeight="1" x14ac:dyDescent="0.35">
      <c r="A1678" s="201"/>
      <c r="B1678" s="614"/>
      <c r="C1678" s="616"/>
      <c r="D1678" s="618"/>
      <c r="E1678" s="618"/>
      <c r="F1678" s="307"/>
      <c r="G1678" s="620"/>
      <c r="H1678" s="622"/>
      <c r="I1678" s="624"/>
      <c r="J1678" s="626"/>
      <c r="K1678" s="253"/>
      <c r="L1678" s="201"/>
      <c r="M1678" s="253"/>
      <c r="N1678" s="201"/>
      <c r="O1678" s="201"/>
      <c r="P1678" s="253"/>
      <c r="Q1678" s="253"/>
    </row>
    <row r="1679" spans="1:17" ht="20.149999999999999" customHeight="1" x14ac:dyDescent="0.35">
      <c r="A1679" s="201" t="str">
        <f t="shared" ca="1" si="1850"/>
        <v>a1655000001juNnAAI</v>
      </c>
      <c r="B1679" s="613">
        <v>27</v>
      </c>
      <c r="C1679" s="615" t="str">
        <f>IFERROR(VLOOKUP(B1679,'Coverage Indicators - Section D'!$A$9:$AP$70,42,FALSE),"")</f>
        <v/>
      </c>
      <c r="D1679" s="617" t="str">
        <f>M1679</f>
        <v/>
      </c>
      <c r="E1679" s="617" t="str">
        <f>N1679</f>
        <v/>
      </c>
      <c r="F1679" s="396"/>
      <c r="G1679" s="619" t="str">
        <f ca="1">IF(OR(INDIRECT("'update Helper'!E"&amp;Q1679)="",F1679&lt;&gt;0,F1680&lt;&gt;0),IF(IFERROR((F1679/F1680),"")="","",(F1679/F1680)),INDIRECT("'update Helper'!E"&amp;Q1679)/100)</f>
        <v/>
      </c>
      <c r="H1679" s="621"/>
      <c r="I1679" s="623"/>
      <c r="J1679" s="625"/>
      <c r="K1679" s="201">
        <f>IF(AND(EXACT(C1679,C1677),C1677&lt;&gt;0),K1677+1,0)</f>
        <v>529</v>
      </c>
      <c r="L1679" s="201" t="str">
        <f t="shared" ref="L1679" si="1879">IF(C1679&lt;&gt;"",C1679&amp;"-"&amp;K1679,"")</f>
        <v/>
      </c>
      <c r="M1679" s="201" t="str">
        <f t="array" ref="M1679">IFERROR(IF(INDEX('Disaggregation Records'!$E$155:$E$385,MATCH(RIGHT(L1679,255),RIGHT('Disaggregation Records'!$D$155:$D$385,255),0))="","",INDEX('Disaggregation Records'!$E$155:$E$385,MATCH(RIGHT(L1679,255),RIGHT('Disaggregation Records'!$D$155:$D$385,255),0))),"")</f>
        <v/>
      </c>
      <c r="N1679" s="201" t="str">
        <f t="array" ref="N1679">IFERROR(IF(INDEX('Disaggregation Records'!$F$155:$F$385,MATCH(RIGHT(L1679,255),RIGHT('Disaggregation Records'!$D$155:$D$385,255),0))="","",INDEX('Disaggregation Records'!$F$155:$F$385,MATCH(RIGHT(L1679,255),RIGHT('Disaggregation Records'!$D$155:$D$385,255),0))),"")</f>
        <v/>
      </c>
      <c r="O1679" s="201" t="str">
        <f t="array" ref="O1679">IFERROR(IF(INDEX('Disaggregation Records'!$H$155:$H$385,MATCH(RIGHT(L1679,255),RIGHT('Disaggregation Records'!$D$155:$D$385,255),0))="","",INDEX('Disaggregation Records'!$H$155:$H$385,MATCH(RIGHT(L1679,255),RIGHT('Disaggregation Records'!$D$155:$D$385,255),0))),"")</f>
        <v/>
      </c>
      <c r="P1679" s="253"/>
      <c r="Q1679" s="253">
        <f t="shared" ref="Q1679" si="1880">Q1677+1</f>
        <v>2234</v>
      </c>
    </row>
    <row r="1680" spans="1:17" ht="20.149999999999999" customHeight="1" x14ac:dyDescent="0.35">
      <c r="B1680" s="614"/>
      <c r="C1680" s="616"/>
      <c r="D1680" s="618"/>
      <c r="E1680" s="618"/>
      <c r="F1680" s="307"/>
      <c r="G1680" s="620"/>
      <c r="H1680" s="622"/>
      <c r="I1680" s="624"/>
      <c r="J1680" s="626"/>
      <c r="K1680" s="253"/>
      <c r="L1680" s="201"/>
      <c r="M1680" s="253"/>
      <c r="N1680" s="201"/>
      <c r="O1680" s="201"/>
      <c r="P1680" s="253"/>
      <c r="Q1680" s="253"/>
    </row>
    <row r="1681" spans="1:17" ht="20.149999999999999" customHeight="1" x14ac:dyDescent="0.35">
      <c r="A1681" s="201" t="str">
        <f t="shared" ca="1" si="1847"/>
        <v>a1655000001juNoAAI</v>
      </c>
      <c r="B1681" s="613">
        <v>27</v>
      </c>
      <c r="C1681" s="615" t="str">
        <f>IFERROR(VLOOKUP(B1681,'Coverage Indicators - Section D'!$A$9:$AP$70,42,FALSE),"")</f>
        <v/>
      </c>
      <c r="D1681" s="617" t="str">
        <f>M1681</f>
        <v/>
      </c>
      <c r="E1681" s="617" t="str">
        <f>N1681</f>
        <v/>
      </c>
      <c r="F1681" s="396"/>
      <c r="G1681" s="619" t="str">
        <f ca="1">IF(OR(INDIRECT("'update Helper'!E"&amp;Q1681)="",F1681&lt;&gt;0,F1682&lt;&gt;0),IF(IFERROR((F1681/F1682),"")="","",(F1681/F1682)),INDIRECT("'update Helper'!E"&amp;Q1681)/100)</f>
        <v/>
      </c>
      <c r="H1681" s="621"/>
      <c r="I1681" s="623"/>
      <c r="J1681" s="625"/>
      <c r="K1681" s="201">
        <f>IF(AND(EXACT(C1681,C1679),C1679&lt;&gt;0),K1679+1,0)</f>
        <v>530</v>
      </c>
      <c r="L1681" s="201" t="str">
        <f t="shared" ref="L1681" si="1881">IF(C1681&lt;&gt;"",C1681&amp;"-"&amp;K1681,"")</f>
        <v/>
      </c>
      <c r="M1681" s="201" t="str">
        <f t="array" ref="M1681">IFERROR(IF(INDEX('Disaggregation Records'!$E$155:$E$385,MATCH(RIGHT(L1681,255),RIGHT('Disaggregation Records'!$D$155:$D$385,255),0))="","",INDEX('Disaggregation Records'!$E$155:$E$385,MATCH(RIGHT(L1681,255),RIGHT('Disaggregation Records'!$D$155:$D$385,255),0))),"")</f>
        <v/>
      </c>
      <c r="N1681" s="201" t="str">
        <f t="array" ref="N1681">IFERROR(IF(INDEX('Disaggregation Records'!$F$155:$F$385,MATCH(RIGHT(L1681,255),RIGHT('Disaggregation Records'!$D$155:$D$385,255),0))="","",INDEX('Disaggregation Records'!$F$155:$F$385,MATCH(RIGHT(L1681,255),RIGHT('Disaggregation Records'!$D$155:$D$385,255),0))),"")</f>
        <v/>
      </c>
      <c r="O1681" s="201" t="str">
        <f t="array" ref="O1681">IFERROR(IF(INDEX('Disaggregation Records'!$H$155:$H$385,MATCH(RIGHT(L1681,255),RIGHT('Disaggregation Records'!$D$155:$D$385,255),0))="","",INDEX('Disaggregation Records'!$H$155:$H$385,MATCH(RIGHT(L1681,255),RIGHT('Disaggregation Records'!$D$155:$D$385,255),0))),"")</f>
        <v/>
      </c>
      <c r="P1681" s="201"/>
      <c r="Q1681" s="253">
        <f t="shared" ref="Q1681" si="1882">Q1679+1</f>
        <v>2235</v>
      </c>
    </row>
    <row r="1682" spans="1:17" ht="20.149999999999999" customHeight="1" x14ac:dyDescent="0.35">
      <c r="A1682" s="201"/>
      <c r="B1682" s="614"/>
      <c r="C1682" s="616"/>
      <c r="D1682" s="618"/>
      <c r="E1682" s="618"/>
      <c r="F1682" s="307"/>
      <c r="G1682" s="620"/>
      <c r="H1682" s="622"/>
      <c r="I1682" s="624"/>
      <c r="J1682" s="626"/>
      <c r="K1682" s="201"/>
      <c r="L1682" s="201"/>
      <c r="M1682" s="201"/>
      <c r="N1682" s="201"/>
      <c r="O1682" s="201"/>
      <c r="P1682" s="201"/>
      <c r="Q1682" s="253"/>
    </row>
    <row r="1683" spans="1:17" ht="20.149999999999999" customHeight="1" x14ac:dyDescent="0.35">
      <c r="A1683" s="201" t="str">
        <f t="shared" ca="1" si="1850"/>
        <v>a1655000001juNpAAI</v>
      </c>
      <c r="B1683" s="613">
        <v>27</v>
      </c>
      <c r="C1683" s="615" t="str">
        <f>IFERROR(VLOOKUP(B1683,'Coverage Indicators - Section D'!$A$9:$AP$70,42,FALSE),"")</f>
        <v/>
      </c>
      <c r="D1683" s="617" t="str">
        <f>M1683</f>
        <v/>
      </c>
      <c r="E1683" s="617" t="str">
        <f>N1683</f>
        <v/>
      </c>
      <c r="F1683" s="396"/>
      <c r="G1683" s="619" t="str">
        <f ca="1">IF(OR(INDIRECT("'update Helper'!E"&amp;Q1683)="",F1683&lt;&gt;0,F1684&lt;&gt;0),IF(IFERROR((F1683/F1684),"")="","",(F1683/F1684)),INDIRECT("'update Helper'!E"&amp;Q1683)/100)</f>
        <v/>
      </c>
      <c r="H1683" s="621"/>
      <c r="I1683" s="623"/>
      <c r="J1683" s="625"/>
      <c r="K1683" s="201">
        <f>IF(AND(EXACT(C1683,C1681),C1681&lt;&gt;0),K1681+1,0)</f>
        <v>531</v>
      </c>
      <c r="L1683" s="201" t="str">
        <f t="shared" ref="L1683" si="1883">IF(C1683&lt;&gt;"",C1683&amp;"-"&amp;K1683,"")</f>
        <v/>
      </c>
      <c r="M1683" s="201" t="str">
        <f t="array" ref="M1683">IFERROR(IF(INDEX('Disaggregation Records'!$E$155:$E$385,MATCH(RIGHT(L1683,255),RIGHT('Disaggregation Records'!$D$155:$D$385,255),0))="","",INDEX('Disaggregation Records'!$E$155:$E$385,MATCH(RIGHT(L1683,255),RIGHT('Disaggregation Records'!$D$155:$D$385,255),0))),"")</f>
        <v/>
      </c>
      <c r="N1683" s="201" t="str">
        <f t="array" ref="N1683">IFERROR(IF(INDEX('Disaggregation Records'!$F$155:$F$385,MATCH(RIGHT(L1683,255),RIGHT('Disaggregation Records'!$D$155:$D$385,255),0))="","",INDEX('Disaggregation Records'!$F$155:$F$385,MATCH(RIGHT(L1683,255),RIGHT('Disaggregation Records'!$D$155:$D$385,255),0))),"")</f>
        <v/>
      </c>
      <c r="O1683" s="201" t="str">
        <f t="array" ref="O1683">IFERROR(IF(INDEX('Disaggregation Records'!$H$155:$H$385,MATCH(RIGHT(L1683,255),RIGHT('Disaggregation Records'!$D$155:$D$385,255),0))="","",INDEX('Disaggregation Records'!$H$155:$H$385,MATCH(RIGHT(L1683,255),RIGHT('Disaggregation Records'!$D$155:$D$385,255),0))),"")</f>
        <v/>
      </c>
      <c r="P1683" s="201"/>
      <c r="Q1683" s="253">
        <f t="shared" ref="Q1683" si="1884">Q1681+1</f>
        <v>2236</v>
      </c>
    </row>
    <row r="1684" spans="1:17" ht="20.149999999999999" customHeight="1" x14ac:dyDescent="0.35">
      <c r="B1684" s="614"/>
      <c r="C1684" s="616"/>
      <c r="D1684" s="618"/>
      <c r="E1684" s="618"/>
      <c r="F1684" s="307"/>
      <c r="G1684" s="620"/>
      <c r="H1684" s="622"/>
      <c r="I1684" s="624"/>
      <c r="J1684" s="626"/>
      <c r="K1684" s="201"/>
      <c r="L1684" s="201"/>
      <c r="M1684" s="201"/>
      <c r="N1684" s="201"/>
      <c r="O1684" s="201"/>
      <c r="P1684" s="201"/>
      <c r="Q1684" s="253"/>
    </row>
    <row r="1685" spans="1:17" ht="20.149999999999999" customHeight="1" x14ac:dyDescent="0.35">
      <c r="A1685" s="201" t="str">
        <f t="shared" ca="1" si="1847"/>
        <v>a1655000001juNqAAI</v>
      </c>
      <c r="B1685" s="613">
        <v>27</v>
      </c>
      <c r="C1685" s="615" t="str">
        <f>IFERROR(VLOOKUP(B1685,'Coverage Indicators - Section D'!$A$9:$AP$70,42,FALSE),"")</f>
        <v/>
      </c>
      <c r="D1685" s="617" t="str">
        <f>M1685</f>
        <v/>
      </c>
      <c r="E1685" s="617" t="str">
        <f>N1685</f>
        <v/>
      </c>
      <c r="F1685" s="396"/>
      <c r="G1685" s="619" t="str">
        <f ca="1">IF(OR(INDIRECT("'update Helper'!E"&amp;Q1685)="",F1685&lt;&gt;0,F1686&lt;&gt;0),IF(IFERROR((F1685/F1686),"")="","",(F1685/F1686)),INDIRECT("'update Helper'!E"&amp;Q1685)/100)</f>
        <v/>
      </c>
      <c r="H1685" s="621"/>
      <c r="I1685" s="623"/>
      <c r="J1685" s="625"/>
      <c r="K1685" s="201">
        <f>IF(AND(EXACT(C1685,C1683),C1683&lt;&gt;0),K1683+1,0)</f>
        <v>532</v>
      </c>
      <c r="L1685" s="201" t="str">
        <f t="shared" ref="L1685" si="1885">IF(C1685&lt;&gt;"",C1685&amp;"-"&amp;K1685,"")</f>
        <v/>
      </c>
      <c r="M1685" s="201" t="str">
        <f t="array" ref="M1685">IFERROR(IF(INDEX('Disaggregation Records'!$E$155:$E$385,MATCH(RIGHT(L1685,255),RIGHT('Disaggregation Records'!$D$155:$D$385,255),0))="","",INDEX('Disaggregation Records'!$E$155:$E$385,MATCH(RIGHT(L1685,255),RIGHT('Disaggregation Records'!$D$155:$D$385,255),0))),"")</f>
        <v/>
      </c>
      <c r="N1685" s="201" t="str">
        <f t="array" ref="N1685">IFERROR(IF(INDEX('Disaggregation Records'!$F$155:$F$385,MATCH(RIGHT(L1685,255),RIGHT('Disaggregation Records'!$D$155:$D$385,255),0))="","",INDEX('Disaggregation Records'!$F$155:$F$385,MATCH(RIGHT(L1685,255),RIGHT('Disaggregation Records'!$D$155:$D$385,255),0))),"")</f>
        <v/>
      </c>
      <c r="O1685" s="201" t="str">
        <f t="array" ref="O1685">IFERROR(IF(INDEX('Disaggregation Records'!$H$155:$H$385,MATCH(RIGHT(L1685,255),RIGHT('Disaggregation Records'!$D$155:$D$385,255),0))="","",INDEX('Disaggregation Records'!$H$155:$H$385,MATCH(RIGHT(L1685,255),RIGHT('Disaggregation Records'!$D$155:$D$385,255),0))),"")</f>
        <v/>
      </c>
      <c r="P1685" s="253"/>
      <c r="Q1685" s="253">
        <f t="shared" ref="Q1685" si="1886">Q1683+1</f>
        <v>2237</v>
      </c>
    </row>
    <row r="1686" spans="1:17" ht="20.149999999999999" customHeight="1" x14ac:dyDescent="0.35">
      <c r="A1686" s="201"/>
      <c r="B1686" s="614"/>
      <c r="C1686" s="616"/>
      <c r="D1686" s="618"/>
      <c r="E1686" s="618"/>
      <c r="F1686" s="307"/>
      <c r="G1686" s="620"/>
      <c r="H1686" s="622"/>
      <c r="I1686" s="624"/>
      <c r="J1686" s="626"/>
      <c r="K1686" s="253"/>
      <c r="L1686" s="201"/>
      <c r="M1686" s="253"/>
      <c r="N1686" s="201"/>
      <c r="O1686" s="201"/>
      <c r="P1686" s="253"/>
      <c r="Q1686" s="253"/>
    </row>
    <row r="1687" spans="1:17" ht="20.149999999999999" customHeight="1" x14ac:dyDescent="0.35">
      <c r="A1687" s="201" t="str">
        <f t="shared" ca="1" si="1850"/>
        <v>a1655000001juNrAAI</v>
      </c>
      <c r="B1687" s="613">
        <v>27</v>
      </c>
      <c r="C1687" s="615" t="str">
        <f>IFERROR(VLOOKUP(B1687,'Coverage Indicators - Section D'!$A$9:$AP$70,42,FALSE),"")</f>
        <v/>
      </c>
      <c r="D1687" s="617" t="str">
        <f>M1687</f>
        <v/>
      </c>
      <c r="E1687" s="617" t="str">
        <f>N1687</f>
        <v/>
      </c>
      <c r="F1687" s="396"/>
      <c r="G1687" s="619" t="str">
        <f ca="1">IF(OR(INDIRECT("'update Helper'!E"&amp;Q1687)="",F1687&lt;&gt;0,F1688&lt;&gt;0),IF(IFERROR((F1687/F1688),"")="","",(F1687/F1688)),INDIRECT("'update Helper'!E"&amp;Q1687)/100)</f>
        <v/>
      </c>
      <c r="H1687" s="621"/>
      <c r="I1687" s="623"/>
      <c r="J1687" s="625"/>
      <c r="K1687" s="201">
        <f>IF(AND(EXACT(C1687,C1685),C1685&lt;&gt;0),K1685+1,0)</f>
        <v>533</v>
      </c>
      <c r="L1687" s="201" t="str">
        <f t="shared" ref="L1687" si="1887">IF(C1687&lt;&gt;"",C1687&amp;"-"&amp;K1687,"")</f>
        <v/>
      </c>
      <c r="M1687" s="201" t="str">
        <f t="array" ref="M1687">IFERROR(IF(INDEX('Disaggregation Records'!$E$155:$E$385,MATCH(RIGHT(L1687,255),RIGHT('Disaggregation Records'!$D$155:$D$385,255),0))="","",INDEX('Disaggregation Records'!$E$155:$E$385,MATCH(RIGHT(L1687,255),RIGHT('Disaggregation Records'!$D$155:$D$385,255),0))),"")</f>
        <v/>
      </c>
      <c r="N1687" s="201" t="str">
        <f t="array" ref="N1687">IFERROR(IF(INDEX('Disaggregation Records'!$F$155:$F$385,MATCH(RIGHT(L1687,255),RIGHT('Disaggregation Records'!$D$155:$D$385,255),0))="","",INDEX('Disaggregation Records'!$F$155:$F$385,MATCH(RIGHT(L1687,255),RIGHT('Disaggregation Records'!$D$155:$D$385,255),0))),"")</f>
        <v/>
      </c>
      <c r="O1687" s="201" t="str">
        <f t="array" ref="O1687">IFERROR(IF(INDEX('Disaggregation Records'!$H$155:$H$385,MATCH(RIGHT(L1687,255),RIGHT('Disaggregation Records'!$D$155:$D$385,255),0))="","",INDEX('Disaggregation Records'!$H$155:$H$385,MATCH(RIGHT(L1687,255),RIGHT('Disaggregation Records'!$D$155:$D$385,255),0))),"")</f>
        <v/>
      </c>
      <c r="P1687" s="253"/>
      <c r="Q1687" s="253">
        <f t="shared" ref="Q1687" si="1888">Q1685+1</f>
        <v>2238</v>
      </c>
    </row>
    <row r="1688" spans="1:17" ht="20.149999999999999" customHeight="1" x14ac:dyDescent="0.35">
      <c r="B1688" s="614"/>
      <c r="C1688" s="616"/>
      <c r="D1688" s="618"/>
      <c r="E1688" s="618"/>
      <c r="F1688" s="307"/>
      <c r="G1688" s="620"/>
      <c r="H1688" s="622"/>
      <c r="I1688" s="624"/>
      <c r="J1688" s="626"/>
      <c r="K1688" s="253"/>
      <c r="L1688" s="201"/>
      <c r="M1688" s="253"/>
      <c r="N1688" s="201"/>
      <c r="O1688" s="201"/>
      <c r="P1688" s="253"/>
      <c r="Q1688" s="253"/>
    </row>
    <row r="1689" spans="1:17" ht="20.149999999999999" customHeight="1" x14ac:dyDescent="0.35">
      <c r="A1689" s="201" t="str">
        <f t="shared" ca="1" si="1847"/>
        <v>a1655000001juNsAAI</v>
      </c>
      <c r="B1689" s="613">
        <v>27</v>
      </c>
      <c r="C1689" s="615" t="str">
        <f>IFERROR(VLOOKUP(B1689,'Coverage Indicators - Section D'!$A$9:$AP$70,42,FALSE),"")</f>
        <v/>
      </c>
      <c r="D1689" s="617" t="str">
        <f>M1689</f>
        <v/>
      </c>
      <c r="E1689" s="617" t="str">
        <f>N1689</f>
        <v/>
      </c>
      <c r="F1689" s="396"/>
      <c r="G1689" s="619" t="str">
        <f ca="1">IF(OR(INDIRECT("'update Helper'!E"&amp;Q1689)="",F1689&lt;&gt;0,F1690&lt;&gt;0),IF(IFERROR((F1689/F1690),"")="","",(F1689/F1690)),INDIRECT("'update Helper'!E"&amp;Q1689)/100)</f>
        <v/>
      </c>
      <c r="H1689" s="621"/>
      <c r="I1689" s="623"/>
      <c r="J1689" s="625"/>
      <c r="K1689" s="201">
        <f>IF(AND(EXACT(C1689,C1687),C1687&lt;&gt;0),K1687+1,0)</f>
        <v>534</v>
      </c>
      <c r="L1689" s="201" t="str">
        <f t="shared" ref="L1689" si="1889">IF(C1689&lt;&gt;"",C1689&amp;"-"&amp;K1689,"")</f>
        <v/>
      </c>
      <c r="M1689" s="201" t="str">
        <f t="array" ref="M1689">IFERROR(IF(INDEX('Disaggregation Records'!$E$155:$E$385,MATCH(RIGHT(L1689,255),RIGHT('Disaggregation Records'!$D$155:$D$385,255),0))="","",INDEX('Disaggregation Records'!$E$155:$E$385,MATCH(RIGHT(L1689,255),RIGHT('Disaggregation Records'!$D$155:$D$385,255),0))),"")</f>
        <v/>
      </c>
      <c r="N1689" s="201" t="str">
        <f t="array" ref="N1689">IFERROR(IF(INDEX('Disaggregation Records'!$F$155:$F$385,MATCH(RIGHT(L1689,255),RIGHT('Disaggregation Records'!$D$155:$D$385,255),0))="","",INDEX('Disaggregation Records'!$F$155:$F$385,MATCH(RIGHT(L1689,255),RIGHT('Disaggregation Records'!$D$155:$D$385,255),0))),"")</f>
        <v/>
      </c>
      <c r="O1689" s="201" t="str">
        <f t="array" ref="O1689">IFERROR(IF(INDEX('Disaggregation Records'!$H$155:$H$385,MATCH(RIGHT(L1689,255),RIGHT('Disaggregation Records'!$D$155:$D$385,255),0))="","",INDEX('Disaggregation Records'!$H$155:$H$385,MATCH(RIGHT(L1689,255),RIGHT('Disaggregation Records'!$D$155:$D$385,255),0))),"")</f>
        <v/>
      </c>
      <c r="P1689" s="253"/>
      <c r="Q1689" s="253">
        <f t="shared" ref="Q1689" si="1890">Q1687+1</f>
        <v>2239</v>
      </c>
    </row>
    <row r="1690" spans="1:17" ht="20.149999999999999" customHeight="1" x14ac:dyDescent="0.35">
      <c r="A1690" s="201"/>
      <c r="B1690" s="614"/>
      <c r="C1690" s="616"/>
      <c r="D1690" s="618"/>
      <c r="E1690" s="618"/>
      <c r="F1690" s="307"/>
      <c r="G1690" s="620"/>
      <c r="H1690" s="622"/>
      <c r="I1690" s="624"/>
      <c r="J1690" s="626"/>
      <c r="K1690" s="253"/>
      <c r="L1690" s="201"/>
      <c r="M1690" s="253"/>
      <c r="N1690" s="201"/>
      <c r="O1690" s="201"/>
      <c r="P1690" s="253"/>
      <c r="Q1690" s="253"/>
    </row>
    <row r="1691" spans="1:17" ht="20.149999999999999" customHeight="1" x14ac:dyDescent="0.35">
      <c r="A1691" s="201" t="str">
        <f t="shared" ca="1" si="1850"/>
        <v>a1655000001juNtAAI</v>
      </c>
      <c r="B1691" s="613">
        <v>27</v>
      </c>
      <c r="C1691" s="615" t="str">
        <f>IFERROR(VLOOKUP(B1691,'Coverage Indicators - Section D'!$A$9:$AP$70,42,FALSE),"")</f>
        <v/>
      </c>
      <c r="D1691" s="617" t="str">
        <f>M1691</f>
        <v/>
      </c>
      <c r="E1691" s="617" t="str">
        <f>N1691</f>
        <v/>
      </c>
      <c r="F1691" s="396"/>
      <c r="G1691" s="619" t="str">
        <f ca="1">IF(OR(INDIRECT("'update Helper'!E"&amp;Q1691)="",F1691&lt;&gt;0,F1692&lt;&gt;0),IF(IFERROR((F1691/F1692),"")="","",(F1691/F1692)),INDIRECT("'update Helper'!E"&amp;Q1691)/100)</f>
        <v/>
      </c>
      <c r="H1691" s="621"/>
      <c r="I1691" s="623"/>
      <c r="J1691" s="625"/>
      <c r="K1691" s="201">
        <f>IF(AND(EXACT(C1691,C1689),C1689&lt;&gt;0),K1689+1,0)</f>
        <v>535</v>
      </c>
      <c r="L1691" s="201" t="str">
        <f t="shared" ref="L1691" si="1891">IF(C1691&lt;&gt;"",C1691&amp;"-"&amp;K1691,"")</f>
        <v/>
      </c>
      <c r="M1691" s="201" t="str">
        <f t="array" ref="M1691">IFERROR(IF(INDEX('Disaggregation Records'!$E$155:$E$385,MATCH(RIGHT(L1691,255),RIGHT('Disaggregation Records'!$D$155:$D$385,255),0))="","",INDEX('Disaggregation Records'!$E$155:$E$385,MATCH(RIGHT(L1691,255),RIGHT('Disaggregation Records'!$D$155:$D$385,255),0))),"")</f>
        <v/>
      </c>
      <c r="N1691" s="201" t="str">
        <f t="array" ref="N1691">IFERROR(IF(INDEX('Disaggregation Records'!$F$155:$F$385,MATCH(RIGHT(L1691,255),RIGHT('Disaggregation Records'!$D$155:$D$385,255),0))="","",INDEX('Disaggregation Records'!$F$155:$F$385,MATCH(RIGHT(L1691,255),RIGHT('Disaggregation Records'!$D$155:$D$385,255),0))),"")</f>
        <v/>
      </c>
      <c r="O1691" s="201" t="str">
        <f t="array" ref="O1691">IFERROR(IF(INDEX('Disaggregation Records'!$H$155:$H$385,MATCH(RIGHT(L1691,255),RIGHT('Disaggregation Records'!$D$155:$D$385,255),0))="","",INDEX('Disaggregation Records'!$H$155:$H$385,MATCH(RIGHT(L1691,255),RIGHT('Disaggregation Records'!$D$155:$D$385,255),0))),"")</f>
        <v/>
      </c>
      <c r="P1691" s="201"/>
      <c r="Q1691" s="253">
        <f t="shared" ref="Q1691" si="1892">Q1689+1</f>
        <v>2240</v>
      </c>
    </row>
    <row r="1692" spans="1:17" ht="20.149999999999999" customHeight="1" x14ac:dyDescent="0.35">
      <c r="B1692" s="614"/>
      <c r="C1692" s="616"/>
      <c r="D1692" s="618"/>
      <c r="E1692" s="618"/>
      <c r="F1692" s="307"/>
      <c r="G1692" s="620"/>
      <c r="H1692" s="622"/>
      <c r="I1692" s="624"/>
      <c r="J1692" s="626"/>
      <c r="K1692" s="201"/>
      <c r="L1692" s="201"/>
      <c r="M1692" s="201"/>
      <c r="N1692" s="201"/>
      <c r="O1692" s="201"/>
      <c r="P1692" s="201"/>
      <c r="Q1692" s="253"/>
    </row>
    <row r="1693" spans="1:17" ht="20.149999999999999" customHeight="1" x14ac:dyDescent="0.35">
      <c r="A1693" s="201" t="str">
        <f t="shared" ca="1" si="1847"/>
        <v>a1655000001juNuAAI</v>
      </c>
      <c r="B1693" s="613">
        <v>27</v>
      </c>
      <c r="C1693" s="615" t="str">
        <f>IFERROR(VLOOKUP(B1693,'Coverage Indicators - Section D'!$A$9:$AP$70,42,FALSE),"")</f>
        <v/>
      </c>
      <c r="D1693" s="617" t="str">
        <f>M1693</f>
        <v/>
      </c>
      <c r="E1693" s="617" t="str">
        <f>N1693</f>
        <v/>
      </c>
      <c r="F1693" s="396"/>
      <c r="G1693" s="619" t="str">
        <f ca="1">IF(OR(INDIRECT("'update Helper'!E"&amp;Q1693)="",F1693&lt;&gt;0,F1694&lt;&gt;0),IF(IFERROR((F1693/F1694),"")="","",(F1693/F1694)),INDIRECT("'update Helper'!E"&amp;Q1693)/100)</f>
        <v/>
      </c>
      <c r="H1693" s="621"/>
      <c r="I1693" s="623"/>
      <c r="J1693" s="625"/>
      <c r="K1693" s="201">
        <f>IF(AND(EXACT(C1693,C1691),C1691&lt;&gt;0),K1691+1,0)</f>
        <v>536</v>
      </c>
      <c r="L1693" s="201" t="str">
        <f t="shared" ref="L1693" si="1893">IF(C1693&lt;&gt;"",C1693&amp;"-"&amp;K1693,"")</f>
        <v/>
      </c>
      <c r="M1693" s="201" t="str">
        <f t="array" ref="M1693">IFERROR(IF(INDEX('Disaggregation Records'!$E$155:$E$385,MATCH(RIGHT(L1693,255),RIGHT('Disaggregation Records'!$D$155:$D$385,255),0))="","",INDEX('Disaggregation Records'!$E$155:$E$385,MATCH(RIGHT(L1693,255),RIGHT('Disaggregation Records'!$D$155:$D$385,255),0))),"")</f>
        <v/>
      </c>
      <c r="N1693" s="201" t="str">
        <f t="array" ref="N1693">IFERROR(IF(INDEX('Disaggregation Records'!$F$155:$F$385,MATCH(RIGHT(L1693,255),RIGHT('Disaggregation Records'!$D$155:$D$385,255),0))="","",INDEX('Disaggregation Records'!$F$155:$F$385,MATCH(RIGHT(L1693,255),RIGHT('Disaggregation Records'!$D$155:$D$385,255),0))),"")</f>
        <v/>
      </c>
      <c r="O1693" s="201" t="str">
        <f t="array" ref="O1693">IFERROR(IF(INDEX('Disaggregation Records'!$H$155:$H$385,MATCH(RIGHT(L1693,255),RIGHT('Disaggregation Records'!$D$155:$D$385,255),0))="","",INDEX('Disaggregation Records'!$H$155:$H$385,MATCH(RIGHT(L1693,255),RIGHT('Disaggregation Records'!$D$155:$D$385,255),0))),"")</f>
        <v/>
      </c>
      <c r="P1693" s="201"/>
      <c r="Q1693" s="253">
        <f t="shared" ref="Q1693" si="1894">Q1691+1</f>
        <v>2241</v>
      </c>
    </row>
    <row r="1694" spans="1:17" ht="20.149999999999999" customHeight="1" x14ac:dyDescent="0.35">
      <c r="A1694" s="201"/>
      <c r="B1694" s="614"/>
      <c r="C1694" s="616"/>
      <c r="D1694" s="618"/>
      <c r="E1694" s="618"/>
      <c r="F1694" s="307"/>
      <c r="G1694" s="620"/>
      <c r="H1694" s="622"/>
      <c r="I1694" s="624"/>
      <c r="J1694" s="626"/>
      <c r="K1694" s="201"/>
      <c r="L1694" s="201"/>
      <c r="M1694" s="201"/>
      <c r="N1694" s="201"/>
      <c r="O1694" s="201"/>
      <c r="P1694" s="201"/>
      <c r="Q1694" s="253"/>
    </row>
    <row r="1695" spans="1:17" ht="20.149999999999999" customHeight="1" x14ac:dyDescent="0.35">
      <c r="A1695" s="201" t="str">
        <f t="shared" ca="1" si="1850"/>
        <v>a1655000001juNvAAI</v>
      </c>
      <c r="B1695" s="613">
        <v>27</v>
      </c>
      <c r="C1695" s="615" t="str">
        <f>IFERROR(VLOOKUP(B1695,'Coverage Indicators - Section D'!$A$9:$AP$70,42,FALSE),"")</f>
        <v/>
      </c>
      <c r="D1695" s="617" t="str">
        <f>M1695</f>
        <v/>
      </c>
      <c r="E1695" s="617" t="str">
        <f>N1695</f>
        <v/>
      </c>
      <c r="F1695" s="396"/>
      <c r="G1695" s="619" t="str">
        <f ca="1">IF(OR(INDIRECT("'update Helper'!E"&amp;Q1695)="",F1695&lt;&gt;0,F1696&lt;&gt;0),IF(IFERROR((F1695/F1696),"")="","",(F1695/F1696)),INDIRECT("'update Helper'!E"&amp;Q1695)/100)</f>
        <v/>
      </c>
      <c r="H1695" s="621"/>
      <c r="I1695" s="623"/>
      <c r="J1695" s="625"/>
      <c r="K1695" s="201">
        <f>IF(AND(EXACT(C1695,C1693),C1693&lt;&gt;0),K1693+1,0)</f>
        <v>537</v>
      </c>
      <c r="L1695" s="201" t="str">
        <f t="shared" ref="L1695" si="1895">IF(C1695&lt;&gt;"",C1695&amp;"-"&amp;K1695,"")</f>
        <v/>
      </c>
      <c r="M1695" s="201" t="str">
        <f t="array" ref="M1695">IFERROR(IF(INDEX('Disaggregation Records'!$E$155:$E$385,MATCH(RIGHT(L1695,255),RIGHT('Disaggregation Records'!$D$155:$D$385,255),0))="","",INDEX('Disaggregation Records'!$E$155:$E$385,MATCH(RIGHT(L1695,255),RIGHT('Disaggregation Records'!$D$155:$D$385,255),0))),"")</f>
        <v/>
      </c>
      <c r="N1695" s="201" t="str">
        <f t="array" ref="N1695">IFERROR(IF(INDEX('Disaggregation Records'!$F$155:$F$385,MATCH(RIGHT(L1695,255),RIGHT('Disaggregation Records'!$D$155:$D$385,255),0))="","",INDEX('Disaggregation Records'!$F$155:$F$385,MATCH(RIGHT(L1695,255),RIGHT('Disaggregation Records'!$D$155:$D$385,255),0))),"")</f>
        <v/>
      </c>
      <c r="O1695" s="201" t="str">
        <f t="array" ref="O1695">IFERROR(IF(INDEX('Disaggregation Records'!$H$155:$H$385,MATCH(RIGHT(L1695,255),RIGHT('Disaggregation Records'!$D$155:$D$385,255),0))="","",INDEX('Disaggregation Records'!$H$155:$H$385,MATCH(RIGHT(L1695,255),RIGHT('Disaggregation Records'!$D$155:$D$385,255),0))),"")</f>
        <v/>
      </c>
      <c r="P1695" s="253"/>
      <c r="Q1695" s="253">
        <f t="shared" ref="Q1695" si="1896">Q1693+1</f>
        <v>2242</v>
      </c>
    </row>
    <row r="1696" spans="1:17" ht="20.149999999999999" customHeight="1" x14ac:dyDescent="0.35">
      <c r="B1696" s="614"/>
      <c r="C1696" s="616"/>
      <c r="D1696" s="618"/>
      <c r="E1696" s="618"/>
      <c r="F1696" s="307"/>
      <c r="G1696" s="620"/>
      <c r="H1696" s="622"/>
      <c r="I1696" s="624"/>
      <c r="J1696" s="626"/>
      <c r="K1696" s="253"/>
      <c r="L1696" s="201"/>
      <c r="M1696" s="253"/>
      <c r="N1696" s="201"/>
      <c r="O1696" s="201"/>
      <c r="P1696" s="253"/>
      <c r="Q1696" s="253"/>
    </row>
    <row r="1697" spans="1:17" ht="20.149999999999999" customHeight="1" x14ac:dyDescent="0.35">
      <c r="A1697" s="201" t="str">
        <f t="shared" ca="1" si="1847"/>
        <v>a1655000001juNwAAI</v>
      </c>
      <c r="B1697" s="613">
        <v>27</v>
      </c>
      <c r="C1697" s="615" t="str">
        <f>IFERROR(VLOOKUP(B1697,'Coverage Indicators - Section D'!$A$9:$AP$70,42,FALSE),"")</f>
        <v/>
      </c>
      <c r="D1697" s="617" t="str">
        <f>M1697</f>
        <v/>
      </c>
      <c r="E1697" s="617" t="str">
        <f>N1697</f>
        <v/>
      </c>
      <c r="F1697" s="396"/>
      <c r="G1697" s="619" t="str">
        <f ca="1">IF(OR(INDIRECT("'update Helper'!E"&amp;Q1697)="",F1697&lt;&gt;0,F1698&lt;&gt;0),IF(IFERROR((F1697/F1698),"")="","",(F1697/F1698)),INDIRECT("'update Helper'!E"&amp;Q1697)/100)</f>
        <v/>
      </c>
      <c r="H1697" s="621"/>
      <c r="I1697" s="623"/>
      <c r="J1697" s="625"/>
      <c r="K1697" s="201">
        <f>IF(AND(EXACT(C1697,C1695),C1695&lt;&gt;0),K1695+1,0)</f>
        <v>538</v>
      </c>
      <c r="L1697" s="201" t="str">
        <f t="shared" ref="L1697" si="1897">IF(C1697&lt;&gt;"",C1697&amp;"-"&amp;K1697,"")</f>
        <v/>
      </c>
      <c r="M1697" s="201" t="str">
        <f t="array" ref="M1697">IFERROR(IF(INDEX('Disaggregation Records'!$E$155:$E$385,MATCH(RIGHT(L1697,255),RIGHT('Disaggregation Records'!$D$155:$D$385,255),0))="","",INDEX('Disaggregation Records'!$E$155:$E$385,MATCH(RIGHT(L1697,255),RIGHT('Disaggregation Records'!$D$155:$D$385,255),0))),"")</f>
        <v/>
      </c>
      <c r="N1697" s="201" t="str">
        <f t="array" ref="N1697">IFERROR(IF(INDEX('Disaggregation Records'!$F$155:$F$385,MATCH(RIGHT(L1697,255),RIGHT('Disaggregation Records'!$D$155:$D$385,255),0))="","",INDEX('Disaggregation Records'!$F$155:$F$385,MATCH(RIGHT(L1697,255),RIGHT('Disaggregation Records'!$D$155:$D$385,255),0))),"")</f>
        <v/>
      </c>
      <c r="O1697" s="201" t="str">
        <f t="array" ref="O1697">IFERROR(IF(INDEX('Disaggregation Records'!$H$155:$H$385,MATCH(RIGHT(L1697,255),RIGHT('Disaggregation Records'!$D$155:$D$385,255),0))="","",INDEX('Disaggregation Records'!$H$155:$H$385,MATCH(RIGHT(L1697,255),RIGHT('Disaggregation Records'!$D$155:$D$385,255),0))),"")</f>
        <v/>
      </c>
      <c r="P1697" s="253"/>
      <c r="Q1697" s="253">
        <f t="shared" ref="Q1697" si="1898">Q1695+1</f>
        <v>2243</v>
      </c>
    </row>
    <row r="1698" spans="1:17" ht="20.149999999999999" customHeight="1" x14ac:dyDescent="0.35">
      <c r="A1698" s="201"/>
      <c r="B1698" s="614"/>
      <c r="C1698" s="616"/>
      <c r="D1698" s="618"/>
      <c r="E1698" s="618"/>
      <c r="F1698" s="307"/>
      <c r="G1698" s="620"/>
      <c r="H1698" s="622"/>
      <c r="I1698" s="624"/>
      <c r="J1698" s="626"/>
      <c r="K1698" s="253"/>
      <c r="L1698" s="201"/>
      <c r="M1698" s="253"/>
      <c r="N1698" s="201"/>
      <c r="O1698" s="201"/>
      <c r="P1698" s="253"/>
      <c r="Q1698" s="253"/>
    </row>
    <row r="1699" spans="1:17" ht="20.149999999999999" customHeight="1" x14ac:dyDescent="0.35">
      <c r="A1699" s="201" t="str">
        <f t="shared" ca="1" si="1850"/>
        <v>a1655000001juNxAAI</v>
      </c>
      <c r="B1699" s="613">
        <v>27</v>
      </c>
      <c r="C1699" s="615" t="str">
        <f>IFERROR(VLOOKUP(B1699,'Coverage Indicators - Section D'!$A$9:$AP$70,42,FALSE),"")</f>
        <v/>
      </c>
      <c r="D1699" s="617" t="str">
        <f>M1699</f>
        <v/>
      </c>
      <c r="E1699" s="617" t="str">
        <f>N1699</f>
        <v/>
      </c>
      <c r="F1699" s="396"/>
      <c r="G1699" s="619" t="str">
        <f ca="1">IF(OR(INDIRECT("'update Helper'!E"&amp;Q1699)="",F1699&lt;&gt;0,F1700&lt;&gt;0),IF(IFERROR((F1699/F1700),"")="","",(F1699/F1700)),INDIRECT("'update Helper'!E"&amp;Q1699)/100)</f>
        <v/>
      </c>
      <c r="H1699" s="621"/>
      <c r="I1699" s="623"/>
      <c r="J1699" s="625"/>
      <c r="K1699" s="201">
        <f>IF(AND(EXACT(C1699,C1697),C1697&lt;&gt;0),K1697+1,0)</f>
        <v>539</v>
      </c>
      <c r="L1699" s="201" t="str">
        <f t="shared" ref="L1699" si="1899">IF(C1699&lt;&gt;"",C1699&amp;"-"&amp;K1699,"")</f>
        <v/>
      </c>
      <c r="M1699" s="201" t="str">
        <f t="array" ref="M1699">IFERROR(IF(INDEX('Disaggregation Records'!$E$155:$E$385,MATCH(RIGHT(L1699,255),RIGHT('Disaggregation Records'!$D$155:$D$385,255),0))="","",INDEX('Disaggregation Records'!$E$155:$E$385,MATCH(RIGHT(L1699,255),RIGHT('Disaggregation Records'!$D$155:$D$385,255),0))),"")</f>
        <v/>
      </c>
      <c r="N1699" s="201" t="str">
        <f t="array" ref="N1699">IFERROR(IF(INDEX('Disaggregation Records'!$F$155:$F$385,MATCH(RIGHT(L1699,255),RIGHT('Disaggregation Records'!$D$155:$D$385,255),0))="","",INDEX('Disaggregation Records'!$F$155:$F$385,MATCH(RIGHT(L1699,255),RIGHT('Disaggregation Records'!$D$155:$D$385,255),0))),"")</f>
        <v/>
      </c>
      <c r="O1699" s="201" t="str">
        <f t="array" ref="O1699">IFERROR(IF(INDEX('Disaggregation Records'!$H$155:$H$385,MATCH(RIGHT(L1699,255),RIGHT('Disaggregation Records'!$D$155:$D$385,255),0))="","",INDEX('Disaggregation Records'!$H$155:$H$385,MATCH(RIGHT(L1699,255),RIGHT('Disaggregation Records'!$D$155:$D$385,255),0))),"")</f>
        <v/>
      </c>
      <c r="P1699" s="253"/>
      <c r="Q1699" s="253">
        <f t="shared" ref="Q1699" si="1900">Q1697+1</f>
        <v>2244</v>
      </c>
    </row>
    <row r="1700" spans="1:17" ht="20.149999999999999" customHeight="1" x14ac:dyDescent="0.35">
      <c r="B1700" s="614"/>
      <c r="C1700" s="616"/>
      <c r="D1700" s="618"/>
      <c r="E1700" s="618"/>
      <c r="F1700" s="307"/>
      <c r="G1700" s="620"/>
      <c r="H1700" s="622"/>
      <c r="I1700" s="624"/>
      <c r="J1700" s="626"/>
      <c r="K1700" s="253"/>
      <c r="L1700" s="201"/>
      <c r="M1700" s="253"/>
      <c r="N1700" s="201"/>
      <c r="O1700" s="201"/>
      <c r="P1700" s="253"/>
      <c r="Q1700" s="253"/>
    </row>
    <row r="1701" spans="1:17" ht="20.149999999999999" customHeight="1" x14ac:dyDescent="0.35">
      <c r="A1701" s="201" t="str">
        <f t="shared" ca="1" si="1847"/>
        <v>a1655000001juNyAAI</v>
      </c>
      <c r="B1701" s="613">
        <v>28</v>
      </c>
      <c r="C1701" s="615" t="str">
        <f>IFERROR(VLOOKUP(B1701,'Coverage Indicators - Section D'!$A$9:$AP$70,42,FALSE),"")</f>
        <v/>
      </c>
      <c r="D1701" s="617" t="str">
        <f>M1701</f>
        <v/>
      </c>
      <c r="E1701" s="617" t="str">
        <f>N1701</f>
        <v/>
      </c>
      <c r="F1701" s="396"/>
      <c r="G1701" s="619" t="str">
        <f ca="1">IF(OR(INDIRECT("'update Helper'!E"&amp;Q1701)="",F1701&lt;&gt;0,F1702&lt;&gt;0),IF(IFERROR((F1701/F1702),"")="","",(F1701/F1702)),INDIRECT("'update Helper'!E"&amp;Q1701)/100)</f>
        <v/>
      </c>
      <c r="H1701" s="621"/>
      <c r="I1701" s="623"/>
      <c r="J1701" s="625"/>
      <c r="K1701" s="201">
        <f>IF(AND(EXACT(C1701,C1699),C1699&lt;&gt;0),K1699+1,0)</f>
        <v>540</v>
      </c>
      <c r="L1701" s="201" t="str">
        <f t="shared" ref="L1701" si="1901">IF(C1701&lt;&gt;"",C1701&amp;"-"&amp;K1701,"")</f>
        <v/>
      </c>
      <c r="M1701" s="201" t="str">
        <f t="array" ref="M1701">IFERROR(IF(INDEX('Disaggregation Records'!$E$155:$E$385,MATCH(RIGHT(L1701,255),RIGHT('Disaggregation Records'!$D$155:$D$385,255),0))="","",INDEX('Disaggregation Records'!$E$155:$E$385,MATCH(RIGHT(L1701,255),RIGHT('Disaggregation Records'!$D$155:$D$385,255),0))),"")</f>
        <v/>
      </c>
      <c r="N1701" s="201" t="str">
        <f t="array" ref="N1701">IFERROR(IF(INDEX('Disaggregation Records'!$F$155:$F$385,MATCH(RIGHT(L1701,255),RIGHT('Disaggregation Records'!$D$155:$D$385,255),0))="","",INDEX('Disaggregation Records'!$F$155:$F$385,MATCH(RIGHT(L1701,255),RIGHT('Disaggregation Records'!$D$155:$D$385,255),0))),"")</f>
        <v/>
      </c>
      <c r="O1701" s="201" t="str">
        <f t="array" ref="O1701">IFERROR(IF(INDEX('Disaggregation Records'!$H$155:$H$385,MATCH(RIGHT(L1701,255),RIGHT('Disaggregation Records'!$D$155:$D$385,255),0))="","",INDEX('Disaggregation Records'!$H$155:$H$385,MATCH(RIGHT(L1701,255),RIGHT('Disaggregation Records'!$D$155:$D$385,255),0))),"")</f>
        <v/>
      </c>
      <c r="P1701" s="201"/>
      <c r="Q1701" s="253">
        <f t="shared" ref="Q1701" si="1902">Q1699+1</f>
        <v>2245</v>
      </c>
    </row>
    <row r="1702" spans="1:17" ht="20.149999999999999" customHeight="1" x14ac:dyDescent="0.35">
      <c r="A1702" s="201"/>
      <c r="B1702" s="614"/>
      <c r="C1702" s="616"/>
      <c r="D1702" s="618"/>
      <c r="E1702" s="618"/>
      <c r="F1702" s="307"/>
      <c r="G1702" s="620"/>
      <c r="H1702" s="622"/>
      <c r="I1702" s="624"/>
      <c r="J1702" s="626"/>
      <c r="K1702" s="201"/>
      <c r="L1702" s="201"/>
      <c r="M1702" s="201"/>
      <c r="N1702" s="201"/>
      <c r="O1702" s="201"/>
      <c r="P1702" s="201"/>
      <c r="Q1702" s="253"/>
    </row>
    <row r="1703" spans="1:17" ht="20.149999999999999" customHeight="1" x14ac:dyDescent="0.35">
      <c r="A1703" s="201" t="str">
        <f t="shared" ca="1" si="1850"/>
        <v>a1655000001juNzAAI</v>
      </c>
      <c r="B1703" s="613">
        <v>28</v>
      </c>
      <c r="C1703" s="615" t="str">
        <f>IFERROR(VLOOKUP(B1703,'Coverage Indicators - Section D'!$A$9:$AP$70,42,FALSE),"")</f>
        <v/>
      </c>
      <c r="D1703" s="617" t="str">
        <f>M1703</f>
        <v/>
      </c>
      <c r="E1703" s="617" t="str">
        <f>N1703</f>
        <v/>
      </c>
      <c r="F1703" s="396"/>
      <c r="G1703" s="619" t="str">
        <f ca="1">IF(OR(INDIRECT("'update Helper'!E"&amp;Q1703)="",F1703&lt;&gt;0,F1704&lt;&gt;0),IF(IFERROR((F1703/F1704),"")="","",(F1703/F1704)),INDIRECT("'update Helper'!E"&amp;Q1703)/100)</f>
        <v/>
      </c>
      <c r="H1703" s="621"/>
      <c r="I1703" s="623"/>
      <c r="J1703" s="625"/>
      <c r="K1703" s="201">
        <f>IF(AND(EXACT(C1703,C1701),C1701&lt;&gt;0),K1701+1,0)</f>
        <v>541</v>
      </c>
      <c r="L1703" s="201" t="str">
        <f t="shared" ref="L1703" si="1903">IF(C1703&lt;&gt;"",C1703&amp;"-"&amp;K1703,"")</f>
        <v/>
      </c>
      <c r="M1703" s="201" t="str">
        <f t="array" ref="M1703">IFERROR(IF(INDEX('Disaggregation Records'!$E$155:$E$385,MATCH(RIGHT(L1703,255),RIGHT('Disaggregation Records'!$D$155:$D$385,255),0))="","",INDEX('Disaggregation Records'!$E$155:$E$385,MATCH(RIGHT(L1703,255),RIGHT('Disaggregation Records'!$D$155:$D$385,255),0))),"")</f>
        <v/>
      </c>
      <c r="N1703" s="201" t="str">
        <f t="array" ref="N1703">IFERROR(IF(INDEX('Disaggregation Records'!$F$155:$F$385,MATCH(RIGHT(L1703,255),RIGHT('Disaggregation Records'!$D$155:$D$385,255),0))="","",INDEX('Disaggregation Records'!$F$155:$F$385,MATCH(RIGHT(L1703,255),RIGHT('Disaggregation Records'!$D$155:$D$385,255),0))),"")</f>
        <v/>
      </c>
      <c r="O1703" s="201" t="str">
        <f t="array" ref="O1703">IFERROR(IF(INDEX('Disaggregation Records'!$H$155:$H$385,MATCH(RIGHT(L1703,255),RIGHT('Disaggregation Records'!$D$155:$D$385,255),0))="","",INDEX('Disaggregation Records'!$H$155:$H$385,MATCH(RIGHT(L1703,255),RIGHT('Disaggregation Records'!$D$155:$D$385,255),0))),"")</f>
        <v/>
      </c>
      <c r="P1703" s="201"/>
      <c r="Q1703" s="253">
        <f t="shared" ref="Q1703" si="1904">Q1701+1</f>
        <v>2246</v>
      </c>
    </row>
    <row r="1704" spans="1:17" ht="20.149999999999999" customHeight="1" x14ac:dyDescent="0.35">
      <c r="B1704" s="614"/>
      <c r="C1704" s="616"/>
      <c r="D1704" s="618"/>
      <c r="E1704" s="618"/>
      <c r="F1704" s="307"/>
      <c r="G1704" s="620"/>
      <c r="H1704" s="622"/>
      <c r="I1704" s="624"/>
      <c r="J1704" s="626"/>
      <c r="K1704" s="201"/>
      <c r="L1704" s="201"/>
      <c r="M1704" s="201"/>
      <c r="N1704" s="201"/>
      <c r="O1704" s="201"/>
      <c r="P1704" s="201"/>
      <c r="Q1704" s="253"/>
    </row>
    <row r="1705" spans="1:17" ht="20.149999999999999" customHeight="1" x14ac:dyDescent="0.35">
      <c r="A1705" s="201" t="str">
        <f t="shared" ca="1" si="1847"/>
        <v>a1655000001juO0AAI</v>
      </c>
      <c r="B1705" s="613">
        <v>28</v>
      </c>
      <c r="C1705" s="615" t="str">
        <f>IFERROR(VLOOKUP(B1705,'Coverage Indicators - Section D'!$A$9:$AP$70,42,FALSE),"")</f>
        <v/>
      </c>
      <c r="D1705" s="617" t="str">
        <f>M1705</f>
        <v/>
      </c>
      <c r="E1705" s="617" t="str">
        <f>N1705</f>
        <v/>
      </c>
      <c r="F1705" s="396"/>
      <c r="G1705" s="619" t="str">
        <f ca="1">IF(OR(INDIRECT("'update Helper'!E"&amp;Q1705)="",F1705&lt;&gt;0,F1706&lt;&gt;0),IF(IFERROR((F1705/F1706),"")="","",(F1705/F1706)),INDIRECT("'update Helper'!E"&amp;Q1705)/100)</f>
        <v/>
      </c>
      <c r="H1705" s="621"/>
      <c r="I1705" s="623"/>
      <c r="J1705" s="625"/>
      <c r="K1705" s="201">
        <f>IF(AND(EXACT(C1705,C1703),C1703&lt;&gt;0),K1703+1,0)</f>
        <v>542</v>
      </c>
      <c r="L1705" s="201" t="str">
        <f t="shared" ref="L1705" si="1905">IF(C1705&lt;&gt;"",C1705&amp;"-"&amp;K1705,"")</f>
        <v/>
      </c>
      <c r="M1705" s="201" t="str">
        <f t="array" ref="M1705">IFERROR(IF(INDEX('Disaggregation Records'!$E$155:$E$385,MATCH(RIGHT(L1705,255),RIGHT('Disaggregation Records'!$D$155:$D$385,255),0))="","",INDEX('Disaggregation Records'!$E$155:$E$385,MATCH(RIGHT(L1705,255),RIGHT('Disaggregation Records'!$D$155:$D$385,255),0))),"")</f>
        <v/>
      </c>
      <c r="N1705" s="201" t="str">
        <f t="array" ref="N1705">IFERROR(IF(INDEX('Disaggregation Records'!$F$155:$F$385,MATCH(RIGHT(L1705,255),RIGHT('Disaggregation Records'!$D$155:$D$385,255),0))="","",INDEX('Disaggregation Records'!$F$155:$F$385,MATCH(RIGHT(L1705,255),RIGHT('Disaggregation Records'!$D$155:$D$385,255),0))),"")</f>
        <v/>
      </c>
      <c r="O1705" s="201" t="str">
        <f t="array" ref="O1705">IFERROR(IF(INDEX('Disaggregation Records'!$H$155:$H$385,MATCH(RIGHT(L1705,255),RIGHT('Disaggregation Records'!$D$155:$D$385,255),0))="","",INDEX('Disaggregation Records'!$H$155:$H$385,MATCH(RIGHT(L1705,255),RIGHT('Disaggregation Records'!$D$155:$D$385,255),0))),"")</f>
        <v/>
      </c>
      <c r="P1705" s="253"/>
      <c r="Q1705" s="253">
        <f t="shared" ref="Q1705" si="1906">Q1703+1</f>
        <v>2247</v>
      </c>
    </row>
    <row r="1706" spans="1:17" ht="20.149999999999999" customHeight="1" x14ac:dyDescent="0.35">
      <c r="A1706" s="201"/>
      <c r="B1706" s="614"/>
      <c r="C1706" s="616"/>
      <c r="D1706" s="618"/>
      <c r="E1706" s="618"/>
      <c r="F1706" s="307"/>
      <c r="G1706" s="620"/>
      <c r="H1706" s="622"/>
      <c r="I1706" s="624"/>
      <c r="J1706" s="626"/>
      <c r="K1706" s="253"/>
      <c r="L1706" s="201"/>
      <c r="M1706" s="253"/>
      <c r="N1706" s="201"/>
      <c r="O1706" s="201"/>
      <c r="P1706" s="253"/>
      <c r="Q1706" s="253"/>
    </row>
    <row r="1707" spans="1:17" ht="20.149999999999999" customHeight="1" x14ac:dyDescent="0.35">
      <c r="A1707" s="201" t="str">
        <f t="shared" ca="1" si="1850"/>
        <v>a1655000001juO1AAI</v>
      </c>
      <c r="B1707" s="613">
        <v>28</v>
      </c>
      <c r="C1707" s="615" t="str">
        <f>IFERROR(VLOOKUP(B1707,'Coverage Indicators - Section D'!$A$9:$AP$70,42,FALSE),"")</f>
        <v/>
      </c>
      <c r="D1707" s="617" t="str">
        <f>M1707</f>
        <v/>
      </c>
      <c r="E1707" s="617" t="str">
        <f>N1707</f>
        <v/>
      </c>
      <c r="F1707" s="396"/>
      <c r="G1707" s="619" t="str">
        <f ca="1">IF(OR(INDIRECT("'update Helper'!E"&amp;Q1707)="",F1707&lt;&gt;0,F1708&lt;&gt;0),IF(IFERROR((F1707/F1708),"")="","",(F1707/F1708)),INDIRECT("'update Helper'!E"&amp;Q1707)/100)</f>
        <v/>
      </c>
      <c r="H1707" s="621"/>
      <c r="I1707" s="623"/>
      <c r="J1707" s="625"/>
      <c r="K1707" s="201">
        <f>IF(AND(EXACT(C1707,C1705),C1705&lt;&gt;0),K1705+1,0)</f>
        <v>543</v>
      </c>
      <c r="L1707" s="201" t="str">
        <f t="shared" ref="L1707" si="1907">IF(C1707&lt;&gt;"",C1707&amp;"-"&amp;K1707,"")</f>
        <v/>
      </c>
      <c r="M1707" s="201" t="str">
        <f t="array" ref="M1707">IFERROR(IF(INDEX('Disaggregation Records'!$E$155:$E$385,MATCH(RIGHT(L1707,255),RIGHT('Disaggregation Records'!$D$155:$D$385,255),0))="","",INDEX('Disaggregation Records'!$E$155:$E$385,MATCH(RIGHT(L1707,255),RIGHT('Disaggregation Records'!$D$155:$D$385,255),0))),"")</f>
        <v/>
      </c>
      <c r="N1707" s="201" t="str">
        <f t="array" ref="N1707">IFERROR(IF(INDEX('Disaggregation Records'!$F$155:$F$385,MATCH(RIGHT(L1707,255),RIGHT('Disaggregation Records'!$D$155:$D$385,255),0))="","",INDEX('Disaggregation Records'!$F$155:$F$385,MATCH(RIGHT(L1707,255),RIGHT('Disaggregation Records'!$D$155:$D$385,255),0))),"")</f>
        <v/>
      </c>
      <c r="O1707" s="201" t="str">
        <f t="array" ref="O1707">IFERROR(IF(INDEX('Disaggregation Records'!$H$155:$H$385,MATCH(RIGHT(L1707,255),RIGHT('Disaggregation Records'!$D$155:$D$385,255),0))="","",INDEX('Disaggregation Records'!$H$155:$H$385,MATCH(RIGHT(L1707,255),RIGHT('Disaggregation Records'!$D$155:$D$385,255),0))),"")</f>
        <v/>
      </c>
      <c r="P1707" s="253"/>
      <c r="Q1707" s="253">
        <f t="shared" ref="Q1707" si="1908">Q1705+1</f>
        <v>2248</v>
      </c>
    </row>
    <row r="1708" spans="1:17" ht="20.149999999999999" customHeight="1" x14ac:dyDescent="0.35">
      <c r="B1708" s="614"/>
      <c r="C1708" s="616"/>
      <c r="D1708" s="618"/>
      <c r="E1708" s="618"/>
      <c r="F1708" s="307"/>
      <c r="G1708" s="620"/>
      <c r="H1708" s="622"/>
      <c r="I1708" s="624"/>
      <c r="J1708" s="626"/>
      <c r="K1708" s="253"/>
      <c r="L1708" s="201"/>
      <c r="M1708" s="253"/>
      <c r="N1708" s="201"/>
      <c r="O1708" s="201"/>
      <c r="P1708" s="253"/>
      <c r="Q1708" s="253"/>
    </row>
    <row r="1709" spans="1:17" ht="20.149999999999999" customHeight="1" x14ac:dyDescent="0.35">
      <c r="A1709" s="201" t="str">
        <f t="shared" ca="1" si="1847"/>
        <v>a1655000001juO2AAI</v>
      </c>
      <c r="B1709" s="613">
        <v>28</v>
      </c>
      <c r="C1709" s="615" t="str">
        <f>IFERROR(VLOOKUP(B1709,'Coverage Indicators - Section D'!$A$9:$AP$70,42,FALSE),"")</f>
        <v/>
      </c>
      <c r="D1709" s="617" t="str">
        <f>M1709</f>
        <v/>
      </c>
      <c r="E1709" s="617" t="str">
        <f>N1709</f>
        <v/>
      </c>
      <c r="F1709" s="396"/>
      <c r="G1709" s="619" t="str">
        <f ca="1">IF(OR(INDIRECT("'update Helper'!E"&amp;Q1709)="",F1709&lt;&gt;0,F1710&lt;&gt;0),IF(IFERROR((F1709/F1710),"")="","",(F1709/F1710)),INDIRECT("'update Helper'!E"&amp;Q1709)/100)</f>
        <v/>
      </c>
      <c r="H1709" s="621"/>
      <c r="I1709" s="623"/>
      <c r="J1709" s="625"/>
      <c r="K1709" s="201">
        <f>IF(AND(EXACT(C1709,C1707),C1707&lt;&gt;0),K1707+1,0)</f>
        <v>544</v>
      </c>
      <c r="L1709" s="201" t="str">
        <f t="shared" ref="L1709" si="1909">IF(C1709&lt;&gt;"",C1709&amp;"-"&amp;K1709,"")</f>
        <v/>
      </c>
      <c r="M1709" s="201" t="str">
        <f t="array" ref="M1709">IFERROR(IF(INDEX('Disaggregation Records'!$E$155:$E$385,MATCH(RIGHT(L1709,255),RIGHT('Disaggregation Records'!$D$155:$D$385,255),0))="","",INDEX('Disaggregation Records'!$E$155:$E$385,MATCH(RIGHT(L1709,255),RIGHT('Disaggregation Records'!$D$155:$D$385,255),0))),"")</f>
        <v/>
      </c>
      <c r="N1709" s="201" t="str">
        <f t="array" ref="N1709">IFERROR(IF(INDEX('Disaggregation Records'!$F$155:$F$385,MATCH(RIGHT(L1709,255),RIGHT('Disaggregation Records'!$D$155:$D$385,255),0))="","",INDEX('Disaggregation Records'!$F$155:$F$385,MATCH(RIGHT(L1709,255),RIGHT('Disaggregation Records'!$D$155:$D$385,255),0))),"")</f>
        <v/>
      </c>
      <c r="O1709" s="201" t="str">
        <f t="array" ref="O1709">IFERROR(IF(INDEX('Disaggregation Records'!$H$155:$H$385,MATCH(RIGHT(L1709,255),RIGHT('Disaggregation Records'!$D$155:$D$385,255),0))="","",INDEX('Disaggregation Records'!$H$155:$H$385,MATCH(RIGHT(L1709,255),RIGHT('Disaggregation Records'!$D$155:$D$385,255),0))),"")</f>
        <v/>
      </c>
      <c r="P1709" s="253"/>
      <c r="Q1709" s="253">
        <f t="shared" ref="Q1709" si="1910">Q1707+1</f>
        <v>2249</v>
      </c>
    </row>
    <row r="1710" spans="1:17" ht="20.149999999999999" customHeight="1" x14ac:dyDescent="0.35">
      <c r="A1710" s="201"/>
      <c r="B1710" s="614"/>
      <c r="C1710" s="616"/>
      <c r="D1710" s="618"/>
      <c r="E1710" s="618"/>
      <c r="F1710" s="307"/>
      <c r="G1710" s="620"/>
      <c r="H1710" s="622"/>
      <c r="I1710" s="624"/>
      <c r="J1710" s="626"/>
      <c r="K1710" s="253"/>
      <c r="L1710" s="201"/>
      <c r="M1710" s="253"/>
      <c r="N1710" s="201"/>
      <c r="O1710" s="201"/>
      <c r="P1710" s="253"/>
      <c r="Q1710" s="253"/>
    </row>
    <row r="1711" spans="1:17" ht="20.149999999999999" customHeight="1" x14ac:dyDescent="0.35">
      <c r="A1711" s="201" t="str">
        <f t="shared" ca="1" si="1850"/>
        <v>a1655000001juO3AAI</v>
      </c>
      <c r="B1711" s="613">
        <v>28</v>
      </c>
      <c r="C1711" s="615" t="str">
        <f>IFERROR(VLOOKUP(B1711,'Coverage Indicators - Section D'!$A$9:$AP$70,42,FALSE),"")</f>
        <v/>
      </c>
      <c r="D1711" s="617" t="str">
        <f>M1711</f>
        <v/>
      </c>
      <c r="E1711" s="617" t="str">
        <f>N1711</f>
        <v/>
      </c>
      <c r="F1711" s="396"/>
      <c r="G1711" s="619" t="str">
        <f ca="1">IF(OR(INDIRECT("'update Helper'!E"&amp;Q1711)="",F1711&lt;&gt;0,F1712&lt;&gt;0),IF(IFERROR((F1711/F1712),"")="","",(F1711/F1712)),INDIRECT("'update Helper'!E"&amp;Q1711)/100)</f>
        <v/>
      </c>
      <c r="H1711" s="621"/>
      <c r="I1711" s="623"/>
      <c r="J1711" s="625"/>
      <c r="K1711" s="201">
        <f>IF(AND(EXACT(C1711,C1709),C1709&lt;&gt;0),K1709+1,0)</f>
        <v>545</v>
      </c>
      <c r="L1711" s="201" t="str">
        <f t="shared" ref="L1711" si="1911">IF(C1711&lt;&gt;"",C1711&amp;"-"&amp;K1711,"")</f>
        <v/>
      </c>
      <c r="M1711" s="201" t="str">
        <f t="array" ref="M1711">IFERROR(IF(INDEX('Disaggregation Records'!$E$155:$E$385,MATCH(RIGHT(L1711,255),RIGHT('Disaggregation Records'!$D$155:$D$385,255),0))="","",INDEX('Disaggregation Records'!$E$155:$E$385,MATCH(RIGHT(L1711,255),RIGHT('Disaggregation Records'!$D$155:$D$385,255),0))),"")</f>
        <v/>
      </c>
      <c r="N1711" s="201" t="str">
        <f t="array" ref="N1711">IFERROR(IF(INDEX('Disaggregation Records'!$F$155:$F$385,MATCH(RIGHT(L1711,255),RIGHT('Disaggregation Records'!$D$155:$D$385,255),0))="","",INDEX('Disaggregation Records'!$F$155:$F$385,MATCH(RIGHT(L1711,255),RIGHT('Disaggregation Records'!$D$155:$D$385,255),0))),"")</f>
        <v/>
      </c>
      <c r="O1711" s="201" t="str">
        <f t="array" ref="O1711">IFERROR(IF(INDEX('Disaggregation Records'!$H$155:$H$385,MATCH(RIGHT(L1711,255),RIGHT('Disaggregation Records'!$D$155:$D$385,255),0))="","",INDEX('Disaggregation Records'!$H$155:$H$385,MATCH(RIGHT(L1711,255),RIGHT('Disaggregation Records'!$D$155:$D$385,255),0))),"")</f>
        <v/>
      </c>
      <c r="P1711" s="201"/>
      <c r="Q1711" s="253">
        <f t="shared" ref="Q1711" si="1912">Q1709+1</f>
        <v>2250</v>
      </c>
    </row>
    <row r="1712" spans="1:17" ht="20.149999999999999" customHeight="1" x14ac:dyDescent="0.35">
      <c r="B1712" s="614"/>
      <c r="C1712" s="616"/>
      <c r="D1712" s="618"/>
      <c r="E1712" s="618"/>
      <c r="F1712" s="307"/>
      <c r="G1712" s="620"/>
      <c r="H1712" s="622"/>
      <c r="I1712" s="624"/>
      <c r="J1712" s="626"/>
      <c r="K1712" s="201"/>
      <c r="L1712" s="201"/>
      <c r="M1712" s="201"/>
      <c r="N1712" s="201"/>
      <c r="O1712" s="201"/>
      <c r="P1712" s="201"/>
      <c r="Q1712" s="253"/>
    </row>
    <row r="1713" spans="1:17" ht="20.149999999999999" customHeight="1" x14ac:dyDescent="0.35">
      <c r="A1713" s="201" t="str">
        <f t="shared" ref="A1713:A1773" ca="1" si="1913">INDIRECT("'update Helper'!C"&amp;Q1713)</f>
        <v>a1655000001juO4AAI</v>
      </c>
      <c r="B1713" s="613">
        <v>28</v>
      </c>
      <c r="C1713" s="615" t="str">
        <f>IFERROR(VLOOKUP(B1713,'Coverage Indicators - Section D'!$A$9:$AP$70,42,FALSE),"")</f>
        <v/>
      </c>
      <c r="D1713" s="617" t="str">
        <f>M1713</f>
        <v/>
      </c>
      <c r="E1713" s="617" t="str">
        <f>N1713</f>
        <v/>
      </c>
      <c r="F1713" s="396"/>
      <c r="G1713" s="619" t="str">
        <f ca="1">IF(OR(INDIRECT("'update Helper'!E"&amp;Q1713)="",F1713&lt;&gt;0,F1714&lt;&gt;0),IF(IFERROR((F1713/F1714),"")="","",(F1713/F1714)),INDIRECT("'update Helper'!E"&amp;Q1713)/100)</f>
        <v/>
      </c>
      <c r="H1713" s="621"/>
      <c r="I1713" s="623"/>
      <c r="J1713" s="625"/>
      <c r="K1713" s="201">
        <f>IF(AND(EXACT(C1713,C1711),C1711&lt;&gt;0),K1711+1,0)</f>
        <v>546</v>
      </c>
      <c r="L1713" s="201" t="str">
        <f t="shared" ref="L1713" si="1914">IF(C1713&lt;&gt;"",C1713&amp;"-"&amp;K1713,"")</f>
        <v/>
      </c>
      <c r="M1713" s="201" t="str">
        <f t="array" ref="M1713">IFERROR(IF(INDEX('Disaggregation Records'!$E$155:$E$385,MATCH(RIGHT(L1713,255),RIGHT('Disaggregation Records'!$D$155:$D$385,255),0))="","",INDEX('Disaggregation Records'!$E$155:$E$385,MATCH(RIGHT(L1713,255),RIGHT('Disaggregation Records'!$D$155:$D$385,255),0))),"")</f>
        <v/>
      </c>
      <c r="N1713" s="201" t="str">
        <f t="array" ref="N1713">IFERROR(IF(INDEX('Disaggregation Records'!$F$155:$F$385,MATCH(RIGHT(L1713,255),RIGHT('Disaggregation Records'!$D$155:$D$385,255),0))="","",INDEX('Disaggregation Records'!$F$155:$F$385,MATCH(RIGHT(L1713,255),RIGHT('Disaggregation Records'!$D$155:$D$385,255),0))),"")</f>
        <v/>
      </c>
      <c r="O1713" s="201" t="str">
        <f t="array" ref="O1713">IFERROR(IF(INDEX('Disaggregation Records'!$H$155:$H$385,MATCH(RIGHT(L1713,255),RIGHT('Disaggregation Records'!$D$155:$D$385,255),0))="","",INDEX('Disaggregation Records'!$H$155:$H$385,MATCH(RIGHT(L1713,255),RIGHT('Disaggregation Records'!$D$155:$D$385,255),0))),"")</f>
        <v/>
      </c>
      <c r="P1713" s="201"/>
      <c r="Q1713" s="253">
        <f t="shared" ref="Q1713" si="1915">Q1711+1</f>
        <v>2251</v>
      </c>
    </row>
    <row r="1714" spans="1:17" ht="20.149999999999999" customHeight="1" x14ac:dyDescent="0.35">
      <c r="A1714" s="201"/>
      <c r="B1714" s="614"/>
      <c r="C1714" s="616"/>
      <c r="D1714" s="618"/>
      <c r="E1714" s="618"/>
      <c r="F1714" s="307"/>
      <c r="G1714" s="620"/>
      <c r="H1714" s="622"/>
      <c r="I1714" s="624"/>
      <c r="J1714" s="626"/>
      <c r="K1714" s="201"/>
      <c r="L1714" s="201"/>
      <c r="M1714" s="201"/>
      <c r="N1714" s="201"/>
      <c r="O1714" s="201"/>
      <c r="P1714" s="201"/>
      <c r="Q1714" s="253"/>
    </row>
    <row r="1715" spans="1:17" ht="20.149999999999999" customHeight="1" x14ac:dyDescent="0.35">
      <c r="A1715" s="201" t="str">
        <f t="shared" ref="A1715:A1775" ca="1" si="1916">INDIRECT("'update Helper'!C"&amp;Q1715)</f>
        <v>a1655000001juO5AAI</v>
      </c>
      <c r="B1715" s="613">
        <v>28</v>
      </c>
      <c r="C1715" s="615" t="str">
        <f>IFERROR(VLOOKUP(B1715,'Coverage Indicators - Section D'!$A$9:$AP$70,42,FALSE),"")</f>
        <v/>
      </c>
      <c r="D1715" s="617" t="str">
        <f>M1715</f>
        <v/>
      </c>
      <c r="E1715" s="617" t="str">
        <f>N1715</f>
        <v/>
      </c>
      <c r="F1715" s="396"/>
      <c r="G1715" s="619" t="str">
        <f ca="1">IF(OR(INDIRECT("'update Helper'!E"&amp;Q1715)="",F1715&lt;&gt;0,F1716&lt;&gt;0),IF(IFERROR((F1715/F1716),"")="","",(F1715/F1716)),INDIRECT("'update Helper'!E"&amp;Q1715)/100)</f>
        <v/>
      </c>
      <c r="H1715" s="621"/>
      <c r="I1715" s="623"/>
      <c r="J1715" s="625"/>
      <c r="K1715" s="201">
        <f>IF(AND(EXACT(C1715,C1713),C1713&lt;&gt;0),K1713+1,0)</f>
        <v>547</v>
      </c>
      <c r="L1715" s="201" t="str">
        <f t="shared" ref="L1715" si="1917">IF(C1715&lt;&gt;"",C1715&amp;"-"&amp;K1715,"")</f>
        <v/>
      </c>
      <c r="M1715" s="201" t="str">
        <f t="array" ref="M1715">IFERROR(IF(INDEX('Disaggregation Records'!$E$155:$E$385,MATCH(RIGHT(L1715,255),RIGHT('Disaggregation Records'!$D$155:$D$385,255),0))="","",INDEX('Disaggregation Records'!$E$155:$E$385,MATCH(RIGHT(L1715,255),RIGHT('Disaggregation Records'!$D$155:$D$385,255),0))),"")</f>
        <v/>
      </c>
      <c r="N1715" s="201" t="str">
        <f t="array" ref="N1715">IFERROR(IF(INDEX('Disaggregation Records'!$F$155:$F$385,MATCH(RIGHT(L1715,255),RIGHT('Disaggregation Records'!$D$155:$D$385,255),0))="","",INDEX('Disaggregation Records'!$F$155:$F$385,MATCH(RIGHT(L1715,255),RIGHT('Disaggregation Records'!$D$155:$D$385,255),0))),"")</f>
        <v/>
      </c>
      <c r="O1715" s="201" t="str">
        <f t="array" ref="O1715">IFERROR(IF(INDEX('Disaggregation Records'!$H$155:$H$385,MATCH(RIGHT(L1715,255),RIGHT('Disaggregation Records'!$D$155:$D$385,255),0))="","",INDEX('Disaggregation Records'!$H$155:$H$385,MATCH(RIGHT(L1715,255),RIGHT('Disaggregation Records'!$D$155:$D$385,255),0))),"")</f>
        <v/>
      </c>
      <c r="P1715" s="253"/>
      <c r="Q1715" s="253">
        <f t="shared" ref="Q1715" si="1918">Q1713+1</f>
        <v>2252</v>
      </c>
    </row>
    <row r="1716" spans="1:17" ht="20.149999999999999" customHeight="1" x14ac:dyDescent="0.35">
      <c r="B1716" s="614"/>
      <c r="C1716" s="616"/>
      <c r="D1716" s="618"/>
      <c r="E1716" s="618"/>
      <c r="F1716" s="307"/>
      <c r="G1716" s="620"/>
      <c r="H1716" s="622"/>
      <c r="I1716" s="624"/>
      <c r="J1716" s="626"/>
      <c r="K1716" s="253"/>
      <c r="L1716" s="201"/>
      <c r="M1716" s="253"/>
      <c r="N1716" s="201"/>
      <c r="O1716" s="201"/>
      <c r="P1716" s="253"/>
      <c r="Q1716" s="253"/>
    </row>
    <row r="1717" spans="1:17" ht="20.149999999999999" customHeight="1" x14ac:dyDescent="0.35">
      <c r="A1717" s="201" t="str">
        <f t="shared" ca="1" si="1913"/>
        <v>a1655000001juO6AAI</v>
      </c>
      <c r="B1717" s="613">
        <v>28</v>
      </c>
      <c r="C1717" s="615" t="str">
        <f>IFERROR(VLOOKUP(B1717,'Coverage Indicators - Section D'!$A$9:$AP$70,42,FALSE),"")</f>
        <v/>
      </c>
      <c r="D1717" s="617" t="str">
        <f>M1717</f>
        <v/>
      </c>
      <c r="E1717" s="617" t="str">
        <f>N1717</f>
        <v/>
      </c>
      <c r="F1717" s="396"/>
      <c r="G1717" s="619" t="str">
        <f ca="1">IF(OR(INDIRECT("'update Helper'!E"&amp;Q1717)="",F1717&lt;&gt;0,F1718&lt;&gt;0),IF(IFERROR((F1717/F1718),"")="","",(F1717/F1718)),INDIRECT("'update Helper'!E"&amp;Q1717)/100)</f>
        <v/>
      </c>
      <c r="H1717" s="621"/>
      <c r="I1717" s="623"/>
      <c r="J1717" s="625"/>
      <c r="K1717" s="201">
        <f>IF(AND(EXACT(C1717,C1715),C1715&lt;&gt;0),K1715+1,0)</f>
        <v>548</v>
      </c>
      <c r="L1717" s="201" t="str">
        <f t="shared" ref="L1717" si="1919">IF(C1717&lt;&gt;"",C1717&amp;"-"&amp;K1717,"")</f>
        <v/>
      </c>
      <c r="M1717" s="201" t="str">
        <f t="array" ref="M1717">IFERROR(IF(INDEX('Disaggregation Records'!$E$155:$E$385,MATCH(RIGHT(L1717,255),RIGHT('Disaggregation Records'!$D$155:$D$385,255),0))="","",INDEX('Disaggregation Records'!$E$155:$E$385,MATCH(RIGHT(L1717,255),RIGHT('Disaggregation Records'!$D$155:$D$385,255),0))),"")</f>
        <v/>
      </c>
      <c r="N1717" s="201" t="str">
        <f t="array" ref="N1717">IFERROR(IF(INDEX('Disaggregation Records'!$F$155:$F$385,MATCH(RIGHT(L1717,255),RIGHT('Disaggregation Records'!$D$155:$D$385,255),0))="","",INDEX('Disaggregation Records'!$F$155:$F$385,MATCH(RIGHT(L1717,255),RIGHT('Disaggregation Records'!$D$155:$D$385,255),0))),"")</f>
        <v/>
      </c>
      <c r="O1717" s="201" t="str">
        <f t="array" ref="O1717">IFERROR(IF(INDEX('Disaggregation Records'!$H$155:$H$385,MATCH(RIGHT(L1717,255),RIGHT('Disaggregation Records'!$D$155:$D$385,255),0))="","",INDEX('Disaggregation Records'!$H$155:$H$385,MATCH(RIGHT(L1717,255),RIGHT('Disaggregation Records'!$D$155:$D$385,255),0))),"")</f>
        <v/>
      </c>
      <c r="P1717" s="253"/>
      <c r="Q1717" s="253">
        <f t="shared" ref="Q1717" si="1920">Q1715+1</f>
        <v>2253</v>
      </c>
    </row>
    <row r="1718" spans="1:17" ht="20.149999999999999" customHeight="1" x14ac:dyDescent="0.35">
      <c r="A1718" s="201"/>
      <c r="B1718" s="614"/>
      <c r="C1718" s="616"/>
      <c r="D1718" s="618"/>
      <c r="E1718" s="618"/>
      <c r="F1718" s="307"/>
      <c r="G1718" s="620"/>
      <c r="H1718" s="622"/>
      <c r="I1718" s="624"/>
      <c r="J1718" s="626"/>
      <c r="K1718" s="253"/>
      <c r="L1718" s="201"/>
      <c r="M1718" s="253"/>
      <c r="N1718" s="201"/>
      <c r="O1718" s="201"/>
      <c r="P1718" s="253"/>
      <c r="Q1718" s="253"/>
    </row>
    <row r="1719" spans="1:17" ht="20.149999999999999" customHeight="1" x14ac:dyDescent="0.35">
      <c r="A1719" s="201" t="str">
        <f t="shared" ca="1" si="1916"/>
        <v>a1655000001juO7AAI</v>
      </c>
      <c r="B1719" s="613">
        <v>28</v>
      </c>
      <c r="C1719" s="615" t="str">
        <f>IFERROR(VLOOKUP(B1719,'Coverage Indicators - Section D'!$A$9:$AP$70,42,FALSE),"")</f>
        <v/>
      </c>
      <c r="D1719" s="617" t="str">
        <f>M1719</f>
        <v/>
      </c>
      <c r="E1719" s="617" t="str">
        <f>N1719</f>
        <v/>
      </c>
      <c r="F1719" s="396"/>
      <c r="G1719" s="619" t="str">
        <f ca="1">IF(OR(INDIRECT("'update Helper'!E"&amp;Q1719)="",F1719&lt;&gt;0,F1720&lt;&gt;0),IF(IFERROR((F1719/F1720),"")="","",(F1719/F1720)),INDIRECT("'update Helper'!E"&amp;Q1719)/100)</f>
        <v/>
      </c>
      <c r="H1719" s="621"/>
      <c r="I1719" s="623"/>
      <c r="J1719" s="625"/>
      <c r="K1719" s="201">
        <f>IF(AND(EXACT(C1719,C1717),C1717&lt;&gt;0),K1717+1,0)</f>
        <v>549</v>
      </c>
      <c r="L1719" s="201" t="str">
        <f t="shared" ref="L1719" si="1921">IF(C1719&lt;&gt;"",C1719&amp;"-"&amp;K1719,"")</f>
        <v/>
      </c>
      <c r="M1719" s="201" t="str">
        <f t="array" ref="M1719">IFERROR(IF(INDEX('Disaggregation Records'!$E$155:$E$385,MATCH(RIGHT(L1719,255),RIGHT('Disaggregation Records'!$D$155:$D$385,255),0))="","",INDEX('Disaggregation Records'!$E$155:$E$385,MATCH(RIGHT(L1719,255),RIGHT('Disaggregation Records'!$D$155:$D$385,255),0))),"")</f>
        <v/>
      </c>
      <c r="N1719" s="201" t="str">
        <f t="array" ref="N1719">IFERROR(IF(INDEX('Disaggregation Records'!$F$155:$F$385,MATCH(RIGHT(L1719,255),RIGHT('Disaggregation Records'!$D$155:$D$385,255),0))="","",INDEX('Disaggregation Records'!$F$155:$F$385,MATCH(RIGHT(L1719,255),RIGHT('Disaggregation Records'!$D$155:$D$385,255),0))),"")</f>
        <v/>
      </c>
      <c r="O1719" s="201" t="str">
        <f t="array" ref="O1719">IFERROR(IF(INDEX('Disaggregation Records'!$H$155:$H$385,MATCH(RIGHT(L1719,255),RIGHT('Disaggregation Records'!$D$155:$D$385,255),0))="","",INDEX('Disaggregation Records'!$H$155:$H$385,MATCH(RIGHT(L1719,255),RIGHT('Disaggregation Records'!$D$155:$D$385,255),0))),"")</f>
        <v/>
      </c>
      <c r="P1719" s="253"/>
      <c r="Q1719" s="253">
        <f t="shared" ref="Q1719" si="1922">Q1717+1</f>
        <v>2254</v>
      </c>
    </row>
    <row r="1720" spans="1:17" ht="20.149999999999999" customHeight="1" x14ac:dyDescent="0.35">
      <c r="B1720" s="614"/>
      <c r="C1720" s="616"/>
      <c r="D1720" s="618"/>
      <c r="E1720" s="618"/>
      <c r="F1720" s="307"/>
      <c r="G1720" s="620"/>
      <c r="H1720" s="622"/>
      <c r="I1720" s="624"/>
      <c r="J1720" s="626"/>
      <c r="K1720" s="253"/>
      <c r="L1720" s="201"/>
      <c r="M1720" s="253"/>
      <c r="N1720" s="201"/>
      <c r="O1720" s="201"/>
      <c r="P1720" s="253"/>
      <c r="Q1720" s="253"/>
    </row>
    <row r="1721" spans="1:17" ht="20.149999999999999" customHeight="1" x14ac:dyDescent="0.35">
      <c r="A1721" s="201" t="str">
        <f t="shared" ca="1" si="1913"/>
        <v>a1655000001juO8AAI</v>
      </c>
      <c r="B1721" s="613">
        <v>28</v>
      </c>
      <c r="C1721" s="615" t="str">
        <f>IFERROR(VLOOKUP(B1721,'Coverage Indicators - Section D'!$A$9:$AP$70,42,FALSE),"")</f>
        <v/>
      </c>
      <c r="D1721" s="617" t="str">
        <f>M1721</f>
        <v/>
      </c>
      <c r="E1721" s="617" t="str">
        <f>N1721</f>
        <v/>
      </c>
      <c r="F1721" s="396"/>
      <c r="G1721" s="619" t="str">
        <f ca="1">IF(OR(INDIRECT("'update Helper'!E"&amp;Q1721)="",F1721&lt;&gt;0,F1722&lt;&gt;0),IF(IFERROR((F1721/F1722),"")="","",(F1721/F1722)),INDIRECT("'update Helper'!E"&amp;Q1721)/100)</f>
        <v/>
      </c>
      <c r="H1721" s="621"/>
      <c r="I1721" s="623"/>
      <c r="J1721" s="625"/>
      <c r="K1721" s="201">
        <f>IF(AND(EXACT(C1721,C1719),C1719&lt;&gt;0),K1719+1,0)</f>
        <v>550</v>
      </c>
      <c r="L1721" s="201" t="str">
        <f t="shared" ref="L1721" si="1923">IF(C1721&lt;&gt;"",C1721&amp;"-"&amp;K1721,"")</f>
        <v/>
      </c>
      <c r="M1721" s="201" t="str">
        <f t="array" ref="M1721">IFERROR(IF(INDEX('Disaggregation Records'!$E$155:$E$385,MATCH(RIGHT(L1721,255),RIGHT('Disaggregation Records'!$D$155:$D$385,255),0))="","",INDEX('Disaggregation Records'!$E$155:$E$385,MATCH(RIGHT(L1721,255),RIGHT('Disaggregation Records'!$D$155:$D$385,255),0))),"")</f>
        <v/>
      </c>
      <c r="N1721" s="201" t="str">
        <f t="array" ref="N1721">IFERROR(IF(INDEX('Disaggregation Records'!$F$155:$F$385,MATCH(RIGHT(L1721,255),RIGHT('Disaggregation Records'!$D$155:$D$385,255),0))="","",INDEX('Disaggregation Records'!$F$155:$F$385,MATCH(RIGHT(L1721,255),RIGHT('Disaggregation Records'!$D$155:$D$385,255),0))),"")</f>
        <v/>
      </c>
      <c r="O1721" s="201" t="str">
        <f t="array" ref="O1721">IFERROR(IF(INDEX('Disaggregation Records'!$H$155:$H$385,MATCH(RIGHT(L1721,255),RIGHT('Disaggregation Records'!$D$155:$D$385,255),0))="","",INDEX('Disaggregation Records'!$H$155:$H$385,MATCH(RIGHT(L1721,255),RIGHT('Disaggregation Records'!$D$155:$D$385,255),0))),"")</f>
        <v/>
      </c>
      <c r="P1721" s="201"/>
      <c r="Q1721" s="253">
        <f t="shared" ref="Q1721" si="1924">Q1719+1</f>
        <v>2255</v>
      </c>
    </row>
    <row r="1722" spans="1:17" ht="20.149999999999999" customHeight="1" x14ac:dyDescent="0.35">
      <c r="A1722" s="201"/>
      <c r="B1722" s="614"/>
      <c r="C1722" s="616"/>
      <c r="D1722" s="618"/>
      <c r="E1722" s="618"/>
      <c r="F1722" s="307"/>
      <c r="G1722" s="620"/>
      <c r="H1722" s="622"/>
      <c r="I1722" s="624"/>
      <c r="J1722" s="626"/>
      <c r="K1722" s="201"/>
      <c r="L1722" s="201"/>
      <c r="M1722" s="201"/>
      <c r="N1722" s="201"/>
      <c r="O1722" s="201"/>
      <c r="P1722" s="201"/>
      <c r="Q1722" s="253"/>
    </row>
    <row r="1723" spans="1:17" ht="20.149999999999999" customHeight="1" x14ac:dyDescent="0.35">
      <c r="A1723" s="201" t="str">
        <f t="shared" ca="1" si="1916"/>
        <v>a1655000001juO9AAI</v>
      </c>
      <c r="B1723" s="613">
        <v>28</v>
      </c>
      <c r="C1723" s="615" t="str">
        <f>IFERROR(VLOOKUP(B1723,'Coverage Indicators - Section D'!$A$9:$AP$70,42,FALSE),"")</f>
        <v/>
      </c>
      <c r="D1723" s="617" t="str">
        <f>M1723</f>
        <v/>
      </c>
      <c r="E1723" s="617" t="str">
        <f>N1723</f>
        <v/>
      </c>
      <c r="F1723" s="396"/>
      <c r="G1723" s="619" t="str">
        <f ca="1">IF(OR(INDIRECT("'update Helper'!E"&amp;Q1723)="",F1723&lt;&gt;0,F1724&lt;&gt;0),IF(IFERROR((F1723/F1724),"")="","",(F1723/F1724)),INDIRECT("'update Helper'!E"&amp;Q1723)/100)</f>
        <v/>
      </c>
      <c r="H1723" s="621"/>
      <c r="I1723" s="623"/>
      <c r="J1723" s="625"/>
      <c r="K1723" s="201">
        <f>IF(AND(EXACT(C1723,C1721),C1721&lt;&gt;0),K1721+1,0)</f>
        <v>551</v>
      </c>
      <c r="L1723" s="201" t="str">
        <f t="shared" ref="L1723" si="1925">IF(C1723&lt;&gt;"",C1723&amp;"-"&amp;K1723,"")</f>
        <v/>
      </c>
      <c r="M1723" s="201" t="str">
        <f t="array" ref="M1723">IFERROR(IF(INDEX('Disaggregation Records'!$E$155:$E$385,MATCH(RIGHT(L1723,255),RIGHT('Disaggregation Records'!$D$155:$D$385,255),0))="","",INDEX('Disaggregation Records'!$E$155:$E$385,MATCH(RIGHT(L1723,255),RIGHT('Disaggregation Records'!$D$155:$D$385,255),0))),"")</f>
        <v/>
      </c>
      <c r="N1723" s="201" t="str">
        <f t="array" ref="N1723">IFERROR(IF(INDEX('Disaggregation Records'!$F$155:$F$385,MATCH(RIGHT(L1723,255),RIGHT('Disaggregation Records'!$D$155:$D$385,255),0))="","",INDEX('Disaggregation Records'!$F$155:$F$385,MATCH(RIGHT(L1723,255),RIGHT('Disaggregation Records'!$D$155:$D$385,255),0))),"")</f>
        <v/>
      </c>
      <c r="O1723" s="201" t="str">
        <f t="array" ref="O1723">IFERROR(IF(INDEX('Disaggregation Records'!$H$155:$H$385,MATCH(RIGHT(L1723,255),RIGHT('Disaggregation Records'!$D$155:$D$385,255),0))="","",INDEX('Disaggregation Records'!$H$155:$H$385,MATCH(RIGHT(L1723,255),RIGHT('Disaggregation Records'!$D$155:$D$385,255),0))),"")</f>
        <v/>
      </c>
      <c r="P1723" s="201"/>
      <c r="Q1723" s="253">
        <f t="shared" ref="Q1723" si="1926">Q1721+1</f>
        <v>2256</v>
      </c>
    </row>
    <row r="1724" spans="1:17" ht="20.149999999999999" customHeight="1" x14ac:dyDescent="0.35">
      <c r="B1724" s="614"/>
      <c r="C1724" s="616"/>
      <c r="D1724" s="618"/>
      <c r="E1724" s="618"/>
      <c r="F1724" s="307"/>
      <c r="G1724" s="620"/>
      <c r="H1724" s="622"/>
      <c r="I1724" s="624"/>
      <c r="J1724" s="626"/>
      <c r="K1724" s="201"/>
      <c r="L1724" s="201"/>
      <c r="M1724" s="201"/>
      <c r="N1724" s="201"/>
      <c r="O1724" s="201"/>
      <c r="P1724" s="201"/>
      <c r="Q1724" s="253"/>
    </row>
    <row r="1725" spans="1:17" ht="20.149999999999999" customHeight="1" x14ac:dyDescent="0.35">
      <c r="A1725" s="201" t="str">
        <f t="shared" ca="1" si="1913"/>
        <v>a1655000001juOAAAY</v>
      </c>
      <c r="B1725" s="613">
        <v>28</v>
      </c>
      <c r="C1725" s="615" t="str">
        <f>IFERROR(VLOOKUP(B1725,'Coverage Indicators - Section D'!$A$9:$AP$70,42,FALSE),"")</f>
        <v/>
      </c>
      <c r="D1725" s="617" t="str">
        <f>M1725</f>
        <v/>
      </c>
      <c r="E1725" s="617" t="str">
        <f>N1725</f>
        <v/>
      </c>
      <c r="F1725" s="396"/>
      <c r="G1725" s="619" t="str">
        <f ca="1">IF(OR(INDIRECT("'update Helper'!E"&amp;Q1725)="",F1725&lt;&gt;0,F1726&lt;&gt;0),IF(IFERROR((F1725/F1726),"")="","",(F1725/F1726)),INDIRECT("'update Helper'!E"&amp;Q1725)/100)</f>
        <v/>
      </c>
      <c r="H1725" s="621"/>
      <c r="I1725" s="623"/>
      <c r="J1725" s="625"/>
      <c r="K1725" s="201">
        <f>IF(AND(EXACT(C1725,C1723),C1723&lt;&gt;0),K1723+1,0)</f>
        <v>552</v>
      </c>
      <c r="L1725" s="201" t="str">
        <f t="shared" ref="L1725" si="1927">IF(C1725&lt;&gt;"",C1725&amp;"-"&amp;K1725,"")</f>
        <v/>
      </c>
      <c r="M1725" s="201" t="str">
        <f t="array" ref="M1725">IFERROR(IF(INDEX('Disaggregation Records'!$E$155:$E$385,MATCH(RIGHT(L1725,255),RIGHT('Disaggregation Records'!$D$155:$D$385,255),0))="","",INDEX('Disaggregation Records'!$E$155:$E$385,MATCH(RIGHT(L1725,255),RIGHT('Disaggregation Records'!$D$155:$D$385,255),0))),"")</f>
        <v/>
      </c>
      <c r="N1725" s="201" t="str">
        <f t="array" ref="N1725">IFERROR(IF(INDEX('Disaggregation Records'!$F$155:$F$385,MATCH(RIGHT(L1725,255),RIGHT('Disaggregation Records'!$D$155:$D$385,255),0))="","",INDEX('Disaggregation Records'!$F$155:$F$385,MATCH(RIGHT(L1725,255),RIGHT('Disaggregation Records'!$D$155:$D$385,255),0))),"")</f>
        <v/>
      </c>
      <c r="O1725" s="201" t="str">
        <f t="array" ref="O1725">IFERROR(IF(INDEX('Disaggregation Records'!$H$155:$H$385,MATCH(RIGHT(L1725,255),RIGHT('Disaggregation Records'!$D$155:$D$385,255),0))="","",INDEX('Disaggregation Records'!$H$155:$H$385,MATCH(RIGHT(L1725,255),RIGHT('Disaggregation Records'!$D$155:$D$385,255),0))),"")</f>
        <v/>
      </c>
      <c r="P1725" s="253"/>
      <c r="Q1725" s="253">
        <f t="shared" ref="Q1725" si="1928">Q1723+1</f>
        <v>2257</v>
      </c>
    </row>
    <row r="1726" spans="1:17" ht="20.149999999999999" customHeight="1" x14ac:dyDescent="0.35">
      <c r="A1726" s="201"/>
      <c r="B1726" s="614"/>
      <c r="C1726" s="616"/>
      <c r="D1726" s="618"/>
      <c r="E1726" s="618"/>
      <c r="F1726" s="307"/>
      <c r="G1726" s="620"/>
      <c r="H1726" s="622"/>
      <c r="I1726" s="624"/>
      <c r="J1726" s="626"/>
      <c r="K1726" s="253"/>
      <c r="L1726" s="201"/>
      <c r="M1726" s="253"/>
      <c r="N1726" s="201"/>
      <c r="O1726" s="201"/>
      <c r="P1726" s="253"/>
      <c r="Q1726" s="253"/>
    </row>
    <row r="1727" spans="1:17" ht="20.149999999999999" customHeight="1" x14ac:dyDescent="0.35">
      <c r="A1727" s="201" t="str">
        <f t="shared" ca="1" si="1916"/>
        <v>a1655000001juOBAAY</v>
      </c>
      <c r="B1727" s="613">
        <v>28</v>
      </c>
      <c r="C1727" s="615" t="str">
        <f>IFERROR(VLOOKUP(B1727,'Coverage Indicators - Section D'!$A$9:$AP$70,42,FALSE),"")</f>
        <v/>
      </c>
      <c r="D1727" s="617" t="str">
        <f>M1727</f>
        <v/>
      </c>
      <c r="E1727" s="617" t="str">
        <f>N1727</f>
        <v/>
      </c>
      <c r="F1727" s="396"/>
      <c r="G1727" s="619" t="str">
        <f ca="1">IF(OR(INDIRECT("'update Helper'!E"&amp;Q1727)="",F1727&lt;&gt;0,F1728&lt;&gt;0),IF(IFERROR((F1727/F1728),"")="","",(F1727/F1728)),INDIRECT("'update Helper'!E"&amp;Q1727)/100)</f>
        <v/>
      </c>
      <c r="H1727" s="621"/>
      <c r="I1727" s="623"/>
      <c r="J1727" s="625"/>
      <c r="K1727" s="201">
        <f>IF(AND(EXACT(C1727,C1725),C1725&lt;&gt;0),K1725+1,0)</f>
        <v>553</v>
      </c>
      <c r="L1727" s="201" t="str">
        <f t="shared" ref="L1727" si="1929">IF(C1727&lt;&gt;"",C1727&amp;"-"&amp;K1727,"")</f>
        <v/>
      </c>
      <c r="M1727" s="201" t="str">
        <f t="array" ref="M1727">IFERROR(IF(INDEX('Disaggregation Records'!$E$155:$E$385,MATCH(RIGHT(L1727,255),RIGHT('Disaggregation Records'!$D$155:$D$385,255),0))="","",INDEX('Disaggregation Records'!$E$155:$E$385,MATCH(RIGHT(L1727,255),RIGHT('Disaggregation Records'!$D$155:$D$385,255),0))),"")</f>
        <v/>
      </c>
      <c r="N1727" s="201" t="str">
        <f t="array" ref="N1727">IFERROR(IF(INDEX('Disaggregation Records'!$F$155:$F$385,MATCH(RIGHT(L1727,255),RIGHT('Disaggregation Records'!$D$155:$D$385,255),0))="","",INDEX('Disaggregation Records'!$F$155:$F$385,MATCH(RIGHT(L1727,255),RIGHT('Disaggregation Records'!$D$155:$D$385,255),0))),"")</f>
        <v/>
      </c>
      <c r="O1727" s="201" t="str">
        <f t="array" ref="O1727">IFERROR(IF(INDEX('Disaggregation Records'!$H$155:$H$385,MATCH(RIGHT(L1727,255),RIGHT('Disaggregation Records'!$D$155:$D$385,255),0))="","",INDEX('Disaggregation Records'!$H$155:$H$385,MATCH(RIGHT(L1727,255),RIGHT('Disaggregation Records'!$D$155:$D$385,255),0))),"")</f>
        <v/>
      </c>
      <c r="P1727" s="253"/>
      <c r="Q1727" s="253">
        <f t="shared" ref="Q1727" si="1930">Q1725+1</f>
        <v>2258</v>
      </c>
    </row>
    <row r="1728" spans="1:17" ht="20.149999999999999" customHeight="1" x14ac:dyDescent="0.35">
      <c r="B1728" s="614"/>
      <c r="C1728" s="616"/>
      <c r="D1728" s="618"/>
      <c r="E1728" s="618"/>
      <c r="F1728" s="307"/>
      <c r="G1728" s="620"/>
      <c r="H1728" s="622"/>
      <c r="I1728" s="624"/>
      <c r="J1728" s="626"/>
      <c r="K1728" s="253"/>
      <c r="L1728" s="201"/>
      <c r="M1728" s="253"/>
      <c r="N1728" s="201"/>
      <c r="O1728" s="201"/>
      <c r="P1728" s="253"/>
      <c r="Q1728" s="253"/>
    </row>
    <row r="1729" spans="1:17" ht="20.149999999999999" customHeight="1" x14ac:dyDescent="0.35">
      <c r="A1729" s="201" t="str">
        <f t="shared" ca="1" si="1913"/>
        <v>a1655000001juOCAAY</v>
      </c>
      <c r="B1729" s="613">
        <v>28</v>
      </c>
      <c r="C1729" s="615" t="str">
        <f>IFERROR(VLOOKUP(B1729,'Coverage Indicators - Section D'!$A$9:$AP$70,42,FALSE),"")</f>
        <v/>
      </c>
      <c r="D1729" s="617" t="str">
        <f>M1729</f>
        <v/>
      </c>
      <c r="E1729" s="617" t="str">
        <f>N1729</f>
        <v/>
      </c>
      <c r="F1729" s="396"/>
      <c r="G1729" s="619" t="str">
        <f ca="1">IF(OR(INDIRECT("'update Helper'!E"&amp;Q1729)="",F1729&lt;&gt;0,F1730&lt;&gt;0),IF(IFERROR((F1729/F1730),"")="","",(F1729/F1730)),INDIRECT("'update Helper'!E"&amp;Q1729)/100)</f>
        <v/>
      </c>
      <c r="H1729" s="621"/>
      <c r="I1729" s="623"/>
      <c r="J1729" s="625"/>
      <c r="K1729" s="201">
        <f>IF(AND(EXACT(C1729,C1727),C1727&lt;&gt;0),K1727+1,0)</f>
        <v>554</v>
      </c>
      <c r="L1729" s="201" t="str">
        <f t="shared" ref="L1729" si="1931">IF(C1729&lt;&gt;"",C1729&amp;"-"&amp;K1729,"")</f>
        <v/>
      </c>
      <c r="M1729" s="201" t="str">
        <f t="array" ref="M1729">IFERROR(IF(INDEX('Disaggregation Records'!$E$155:$E$385,MATCH(RIGHT(L1729,255),RIGHT('Disaggregation Records'!$D$155:$D$385,255),0))="","",INDEX('Disaggregation Records'!$E$155:$E$385,MATCH(RIGHT(L1729,255),RIGHT('Disaggregation Records'!$D$155:$D$385,255),0))),"")</f>
        <v/>
      </c>
      <c r="N1729" s="201" t="str">
        <f t="array" ref="N1729">IFERROR(IF(INDEX('Disaggregation Records'!$F$155:$F$385,MATCH(RIGHT(L1729,255),RIGHT('Disaggregation Records'!$D$155:$D$385,255),0))="","",INDEX('Disaggregation Records'!$F$155:$F$385,MATCH(RIGHT(L1729,255),RIGHT('Disaggregation Records'!$D$155:$D$385,255),0))),"")</f>
        <v/>
      </c>
      <c r="O1729" s="201" t="str">
        <f t="array" ref="O1729">IFERROR(IF(INDEX('Disaggregation Records'!$H$155:$H$385,MATCH(RIGHT(L1729,255),RIGHT('Disaggregation Records'!$D$155:$D$385,255),0))="","",INDEX('Disaggregation Records'!$H$155:$H$385,MATCH(RIGHT(L1729,255),RIGHT('Disaggregation Records'!$D$155:$D$385,255),0))),"")</f>
        <v/>
      </c>
      <c r="P1729" s="253"/>
      <c r="Q1729" s="253">
        <f t="shared" ref="Q1729" si="1932">Q1727+1</f>
        <v>2259</v>
      </c>
    </row>
    <row r="1730" spans="1:17" ht="20.149999999999999" customHeight="1" x14ac:dyDescent="0.35">
      <c r="A1730" s="201"/>
      <c r="B1730" s="614"/>
      <c r="C1730" s="616"/>
      <c r="D1730" s="618"/>
      <c r="E1730" s="618"/>
      <c r="F1730" s="307"/>
      <c r="G1730" s="620"/>
      <c r="H1730" s="622"/>
      <c r="I1730" s="624"/>
      <c r="J1730" s="626"/>
      <c r="K1730" s="253"/>
      <c r="L1730" s="201"/>
      <c r="M1730" s="253"/>
      <c r="N1730" s="201"/>
      <c r="O1730" s="201"/>
      <c r="P1730" s="253"/>
      <c r="Q1730" s="253"/>
    </row>
    <row r="1731" spans="1:17" ht="20.149999999999999" customHeight="1" x14ac:dyDescent="0.35">
      <c r="A1731" s="201" t="str">
        <f t="shared" ca="1" si="1916"/>
        <v>a1655000001juODAAY</v>
      </c>
      <c r="B1731" s="613">
        <v>28</v>
      </c>
      <c r="C1731" s="615" t="str">
        <f>IFERROR(VLOOKUP(B1731,'Coverage Indicators - Section D'!$A$9:$AP$70,42,FALSE),"")</f>
        <v/>
      </c>
      <c r="D1731" s="617" t="str">
        <f>M1731</f>
        <v/>
      </c>
      <c r="E1731" s="617" t="str">
        <f>N1731</f>
        <v/>
      </c>
      <c r="F1731" s="396"/>
      <c r="G1731" s="619" t="str">
        <f ca="1">IF(OR(INDIRECT("'update Helper'!E"&amp;Q1731)="",F1731&lt;&gt;0,F1732&lt;&gt;0),IF(IFERROR((F1731/F1732),"")="","",(F1731/F1732)),INDIRECT("'update Helper'!E"&amp;Q1731)/100)</f>
        <v/>
      </c>
      <c r="H1731" s="621"/>
      <c r="I1731" s="623"/>
      <c r="J1731" s="625"/>
      <c r="K1731" s="201">
        <f>IF(AND(EXACT(C1731,C1729),C1729&lt;&gt;0),K1729+1,0)</f>
        <v>555</v>
      </c>
      <c r="L1731" s="201" t="str">
        <f t="shared" ref="L1731" si="1933">IF(C1731&lt;&gt;"",C1731&amp;"-"&amp;K1731,"")</f>
        <v/>
      </c>
      <c r="M1731" s="201" t="str">
        <f t="array" ref="M1731">IFERROR(IF(INDEX('Disaggregation Records'!$E$155:$E$385,MATCH(RIGHT(L1731,255),RIGHT('Disaggregation Records'!$D$155:$D$385,255),0))="","",INDEX('Disaggregation Records'!$E$155:$E$385,MATCH(RIGHT(L1731,255),RIGHT('Disaggregation Records'!$D$155:$D$385,255),0))),"")</f>
        <v/>
      </c>
      <c r="N1731" s="201" t="str">
        <f t="array" ref="N1731">IFERROR(IF(INDEX('Disaggregation Records'!$F$155:$F$385,MATCH(RIGHT(L1731,255),RIGHT('Disaggregation Records'!$D$155:$D$385,255),0))="","",INDEX('Disaggregation Records'!$F$155:$F$385,MATCH(RIGHT(L1731,255),RIGHT('Disaggregation Records'!$D$155:$D$385,255),0))),"")</f>
        <v/>
      </c>
      <c r="O1731" s="201" t="str">
        <f t="array" ref="O1731">IFERROR(IF(INDEX('Disaggregation Records'!$H$155:$H$385,MATCH(RIGHT(L1731,255),RIGHT('Disaggregation Records'!$D$155:$D$385,255),0))="","",INDEX('Disaggregation Records'!$H$155:$H$385,MATCH(RIGHT(L1731,255),RIGHT('Disaggregation Records'!$D$155:$D$385,255),0))),"")</f>
        <v/>
      </c>
      <c r="P1731" s="201"/>
      <c r="Q1731" s="253">
        <f t="shared" ref="Q1731" si="1934">Q1729+1</f>
        <v>2260</v>
      </c>
    </row>
    <row r="1732" spans="1:17" ht="20.149999999999999" customHeight="1" x14ac:dyDescent="0.35">
      <c r="B1732" s="614"/>
      <c r="C1732" s="616"/>
      <c r="D1732" s="618"/>
      <c r="E1732" s="618"/>
      <c r="F1732" s="307"/>
      <c r="G1732" s="620"/>
      <c r="H1732" s="622"/>
      <c r="I1732" s="624"/>
      <c r="J1732" s="626"/>
      <c r="K1732" s="201"/>
      <c r="L1732" s="201"/>
      <c r="M1732" s="201"/>
      <c r="N1732" s="201"/>
      <c r="O1732" s="201"/>
      <c r="P1732" s="201"/>
      <c r="Q1732" s="253"/>
    </row>
    <row r="1733" spans="1:17" ht="20.149999999999999" customHeight="1" x14ac:dyDescent="0.35">
      <c r="A1733" s="201" t="str">
        <f t="shared" ca="1" si="1913"/>
        <v>a1655000001juOEAAY</v>
      </c>
      <c r="B1733" s="613">
        <v>28</v>
      </c>
      <c r="C1733" s="615" t="str">
        <f>IFERROR(VLOOKUP(B1733,'Coverage Indicators - Section D'!$A$9:$AP$70,42,FALSE),"")</f>
        <v/>
      </c>
      <c r="D1733" s="617" t="str">
        <f>M1733</f>
        <v/>
      </c>
      <c r="E1733" s="617" t="str">
        <f>N1733</f>
        <v/>
      </c>
      <c r="F1733" s="396"/>
      <c r="G1733" s="619" t="str">
        <f ca="1">IF(OR(INDIRECT("'update Helper'!E"&amp;Q1733)="",F1733&lt;&gt;0,F1734&lt;&gt;0),IF(IFERROR((F1733/F1734),"")="","",(F1733/F1734)),INDIRECT("'update Helper'!E"&amp;Q1733)/100)</f>
        <v/>
      </c>
      <c r="H1733" s="621"/>
      <c r="I1733" s="623"/>
      <c r="J1733" s="625"/>
      <c r="K1733" s="201">
        <f>IF(AND(EXACT(C1733,C1731),C1731&lt;&gt;0),K1731+1,0)</f>
        <v>556</v>
      </c>
      <c r="L1733" s="201" t="str">
        <f t="shared" ref="L1733" si="1935">IF(C1733&lt;&gt;"",C1733&amp;"-"&amp;K1733,"")</f>
        <v/>
      </c>
      <c r="M1733" s="201" t="str">
        <f t="array" ref="M1733">IFERROR(IF(INDEX('Disaggregation Records'!$E$155:$E$385,MATCH(RIGHT(L1733,255),RIGHT('Disaggregation Records'!$D$155:$D$385,255),0))="","",INDEX('Disaggregation Records'!$E$155:$E$385,MATCH(RIGHT(L1733,255),RIGHT('Disaggregation Records'!$D$155:$D$385,255),0))),"")</f>
        <v/>
      </c>
      <c r="N1733" s="201" t="str">
        <f t="array" ref="N1733">IFERROR(IF(INDEX('Disaggregation Records'!$F$155:$F$385,MATCH(RIGHT(L1733,255),RIGHT('Disaggregation Records'!$D$155:$D$385,255),0))="","",INDEX('Disaggregation Records'!$F$155:$F$385,MATCH(RIGHT(L1733,255),RIGHT('Disaggregation Records'!$D$155:$D$385,255),0))),"")</f>
        <v/>
      </c>
      <c r="O1733" s="201" t="str">
        <f t="array" ref="O1733">IFERROR(IF(INDEX('Disaggregation Records'!$H$155:$H$385,MATCH(RIGHT(L1733,255),RIGHT('Disaggregation Records'!$D$155:$D$385,255),0))="","",INDEX('Disaggregation Records'!$H$155:$H$385,MATCH(RIGHT(L1733,255),RIGHT('Disaggregation Records'!$D$155:$D$385,255),0))),"")</f>
        <v/>
      </c>
      <c r="P1733" s="201"/>
      <c r="Q1733" s="253">
        <f t="shared" ref="Q1733" si="1936">Q1731+1</f>
        <v>2261</v>
      </c>
    </row>
    <row r="1734" spans="1:17" ht="20.149999999999999" customHeight="1" x14ac:dyDescent="0.35">
      <c r="A1734" s="201"/>
      <c r="B1734" s="614"/>
      <c r="C1734" s="616"/>
      <c r="D1734" s="618"/>
      <c r="E1734" s="618"/>
      <c r="F1734" s="307"/>
      <c r="G1734" s="620"/>
      <c r="H1734" s="622"/>
      <c r="I1734" s="624"/>
      <c r="J1734" s="626"/>
      <c r="K1734" s="201"/>
      <c r="L1734" s="201"/>
      <c r="M1734" s="201"/>
      <c r="N1734" s="201"/>
      <c r="O1734" s="201"/>
      <c r="P1734" s="201"/>
      <c r="Q1734" s="253"/>
    </row>
    <row r="1735" spans="1:17" ht="20.149999999999999" customHeight="1" x14ac:dyDescent="0.35">
      <c r="A1735" s="201" t="str">
        <f t="shared" ca="1" si="1916"/>
        <v>a1655000001juOFAAY</v>
      </c>
      <c r="B1735" s="613">
        <v>28</v>
      </c>
      <c r="C1735" s="615" t="str">
        <f>IFERROR(VLOOKUP(B1735,'Coverage Indicators - Section D'!$A$9:$AP$70,42,FALSE),"")</f>
        <v/>
      </c>
      <c r="D1735" s="617" t="str">
        <f>M1735</f>
        <v/>
      </c>
      <c r="E1735" s="617" t="str">
        <f>N1735</f>
        <v/>
      </c>
      <c r="F1735" s="396"/>
      <c r="G1735" s="619" t="str">
        <f ca="1">IF(OR(INDIRECT("'update Helper'!E"&amp;Q1735)="",F1735&lt;&gt;0,F1736&lt;&gt;0),IF(IFERROR((F1735/F1736),"")="","",(F1735/F1736)),INDIRECT("'update Helper'!E"&amp;Q1735)/100)</f>
        <v/>
      </c>
      <c r="H1735" s="621"/>
      <c r="I1735" s="623"/>
      <c r="J1735" s="625"/>
      <c r="K1735" s="201">
        <f>IF(AND(EXACT(C1735,C1733),C1733&lt;&gt;0),K1733+1,0)</f>
        <v>557</v>
      </c>
      <c r="L1735" s="201" t="str">
        <f t="shared" ref="L1735" si="1937">IF(C1735&lt;&gt;"",C1735&amp;"-"&amp;K1735,"")</f>
        <v/>
      </c>
      <c r="M1735" s="201" t="str">
        <f t="array" ref="M1735">IFERROR(IF(INDEX('Disaggregation Records'!$E$155:$E$385,MATCH(RIGHT(L1735,255),RIGHT('Disaggregation Records'!$D$155:$D$385,255),0))="","",INDEX('Disaggregation Records'!$E$155:$E$385,MATCH(RIGHT(L1735,255),RIGHT('Disaggregation Records'!$D$155:$D$385,255),0))),"")</f>
        <v/>
      </c>
      <c r="N1735" s="201" t="str">
        <f t="array" ref="N1735">IFERROR(IF(INDEX('Disaggregation Records'!$F$155:$F$385,MATCH(RIGHT(L1735,255),RIGHT('Disaggregation Records'!$D$155:$D$385,255),0))="","",INDEX('Disaggregation Records'!$F$155:$F$385,MATCH(RIGHT(L1735,255),RIGHT('Disaggregation Records'!$D$155:$D$385,255),0))),"")</f>
        <v/>
      </c>
      <c r="O1735" s="201" t="str">
        <f t="array" ref="O1735">IFERROR(IF(INDEX('Disaggregation Records'!$H$155:$H$385,MATCH(RIGHT(L1735,255),RIGHT('Disaggregation Records'!$D$155:$D$385,255),0))="","",INDEX('Disaggregation Records'!$H$155:$H$385,MATCH(RIGHT(L1735,255),RIGHT('Disaggregation Records'!$D$155:$D$385,255),0))),"")</f>
        <v/>
      </c>
      <c r="P1735" s="253"/>
      <c r="Q1735" s="253">
        <f t="shared" ref="Q1735" si="1938">Q1733+1</f>
        <v>2262</v>
      </c>
    </row>
    <row r="1736" spans="1:17" ht="20.149999999999999" customHeight="1" x14ac:dyDescent="0.35">
      <c r="B1736" s="614"/>
      <c r="C1736" s="616"/>
      <c r="D1736" s="618"/>
      <c r="E1736" s="618"/>
      <c r="F1736" s="307"/>
      <c r="G1736" s="620"/>
      <c r="H1736" s="622"/>
      <c r="I1736" s="624"/>
      <c r="J1736" s="626"/>
      <c r="K1736" s="253"/>
      <c r="L1736" s="201"/>
      <c r="M1736" s="253"/>
      <c r="N1736" s="201"/>
      <c r="O1736" s="201"/>
      <c r="P1736" s="253"/>
      <c r="Q1736" s="253"/>
    </row>
    <row r="1737" spans="1:17" ht="20.149999999999999" customHeight="1" x14ac:dyDescent="0.35">
      <c r="A1737" s="201" t="str">
        <f t="shared" ca="1" si="1913"/>
        <v>a1655000001juOGAAY</v>
      </c>
      <c r="B1737" s="613">
        <v>28</v>
      </c>
      <c r="C1737" s="615" t="str">
        <f>IFERROR(VLOOKUP(B1737,'Coverage Indicators - Section D'!$A$9:$AP$70,42,FALSE),"")</f>
        <v/>
      </c>
      <c r="D1737" s="617" t="str">
        <f>M1737</f>
        <v/>
      </c>
      <c r="E1737" s="617" t="str">
        <f>N1737</f>
        <v/>
      </c>
      <c r="F1737" s="396"/>
      <c r="G1737" s="619" t="str">
        <f ca="1">IF(OR(INDIRECT("'update Helper'!E"&amp;Q1737)="",F1737&lt;&gt;0,F1738&lt;&gt;0),IF(IFERROR((F1737/F1738),"")="","",(F1737/F1738)),INDIRECT("'update Helper'!E"&amp;Q1737)/100)</f>
        <v/>
      </c>
      <c r="H1737" s="621"/>
      <c r="I1737" s="623"/>
      <c r="J1737" s="625"/>
      <c r="K1737" s="201">
        <f>IF(AND(EXACT(C1737,C1735),C1735&lt;&gt;0),K1735+1,0)</f>
        <v>558</v>
      </c>
      <c r="L1737" s="201" t="str">
        <f t="shared" ref="L1737" si="1939">IF(C1737&lt;&gt;"",C1737&amp;"-"&amp;K1737,"")</f>
        <v/>
      </c>
      <c r="M1737" s="201" t="str">
        <f t="array" ref="M1737">IFERROR(IF(INDEX('Disaggregation Records'!$E$155:$E$385,MATCH(RIGHT(L1737,255),RIGHT('Disaggregation Records'!$D$155:$D$385,255),0))="","",INDEX('Disaggregation Records'!$E$155:$E$385,MATCH(RIGHT(L1737,255),RIGHT('Disaggregation Records'!$D$155:$D$385,255),0))),"")</f>
        <v/>
      </c>
      <c r="N1737" s="201" t="str">
        <f t="array" ref="N1737">IFERROR(IF(INDEX('Disaggregation Records'!$F$155:$F$385,MATCH(RIGHT(L1737,255),RIGHT('Disaggregation Records'!$D$155:$D$385,255),0))="","",INDEX('Disaggregation Records'!$F$155:$F$385,MATCH(RIGHT(L1737,255),RIGHT('Disaggregation Records'!$D$155:$D$385,255),0))),"")</f>
        <v/>
      </c>
      <c r="O1737" s="201" t="str">
        <f t="array" ref="O1737">IFERROR(IF(INDEX('Disaggregation Records'!$H$155:$H$385,MATCH(RIGHT(L1737,255),RIGHT('Disaggregation Records'!$D$155:$D$385,255),0))="","",INDEX('Disaggregation Records'!$H$155:$H$385,MATCH(RIGHT(L1737,255),RIGHT('Disaggregation Records'!$D$155:$D$385,255),0))),"")</f>
        <v/>
      </c>
      <c r="P1737" s="253"/>
      <c r="Q1737" s="253">
        <f t="shared" ref="Q1737" si="1940">Q1735+1</f>
        <v>2263</v>
      </c>
    </row>
    <row r="1738" spans="1:17" ht="20.149999999999999" customHeight="1" x14ac:dyDescent="0.35">
      <c r="A1738" s="201"/>
      <c r="B1738" s="614"/>
      <c r="C1738" s="616"/>
      <c r="D1738" s="618"/>
      <c r="E1738" s="618"/>
      <c r="F1738" s="307"/>
      <c r="G1738" s="620"/>
      <c r="H1738" s="622"/>
      <c r="I1738" s="624"/>
      <c r="J1738" s="626"/>
      <c r="K1738" s="253"/>
      <c r="L1738" s="201"/>
      <c r="M1738" s="253"/>
      <c r="N1738" s="201"/>
      <c r="O1738" s="201"/>
      <c r="P1738" s="253"/>
      <c r="Q1738" s="253"/>
    </row>
    <row r="1739" spans="1:17" ht="20.149999999999999" customHeight="1" x14ac:dyDescent="0.35">
      <c r="A1739" s="201" t="str">
        <f t="shared" ca="1" si="1916"/>
        <v>a1655000001juOHAAY</v>
      </c>
      <c r="B1739" s="613">
        <v>28</v>
      </c>
      <c r="C1739" s="615" t="str">
        <f>IFERROR(VLOOKUP(B1739,'Coverage Indicators - Section D'!$A$9:$AP$70,42,FALSE),"")</f>
        <v/>
      </c>
      <c r="D1739" s="617" t="str">
        <f>M1739</f>
        <v/>
      </c>
      <c r="E1739" s="617" t="str">
        <f>N1739</f>
        <v/>
      </c>
      <c r="F1739" s="396"/>
      <c r="G1739" s="619" t="str">
        <f ca="1">IF(OR(INDIRECT("'update Helper'!E"&amp;Q1739)="",F1739&lt;&gt;0,F1740&lt;&gt;0),IF(IFERROR((F1739/F1740),"")="","",(F1739/F1740)),INDIRECT("'update Helper'!E"&amp;Q1739)/100)</f>
        <v/>
      </c>
      <c r="H1739" s="621"/>
      <c r="I1739" s="623"/>
      <c r="J1739" s="625"/>
      <c r="K1739" s="201">
        <f>IF(AND(EXACT(C1739,C1737),C1737&lt;&gt;0),K1737+1,0)</f>
        <v>559</v>
      </c>
      <c r="L1739" s="201" t="str">
        <f t="shared" ref="L1739" si="1941">IF(C1739&lt;&gt;"",C1739&amp;"-"&amp;K1739,"")</f>
        <v/>
      </c>
      <c r="M1739" s="201" t="str">
        <f t="array" ref="M1739">IFERROR(IF(INDEX('Disaggregation Records'!$E$155:$E$385,MATCH(RIGHT(L1739,255),RIGHT('Disaggregation Records'!$D$155:$D$385,255),0))="","",INDEX('Disaggregation Records'!$E$155:$E$385,MATCH(RIGHT(L1739,255),RIGHT('Disaggregation Records'!$D$155:$D$385,255),0))),"")</f>
        <v/>
      </c>
      <c r="N1739" s="201" t="str">
        <f t="array" ref="N1739">IFERROR(IF(INDEX('Disaggregation Records'!$F$155:$F$385,MATCH(RIGHT(L1739,255),RIGHT('Disaggregation Records'!$D$155:$D$385,255),0))="","",INDEX('Disaggregation Records'!$F$155:$F$385,MATCH(RIGHT(L1739,255),RIGHT('Disaggregation Records'!$D$155:$D$385,255),0))),"")</f>
        <v/>
      </c>
      <c r="O1739" s="201" t="str">
        <f t="array" ref="O1739">IFERROR(IF(INDEX('Disaggregation Records'!$H$155:$H$385,MATCH(RIGHT(L1739,255),RIGHT('Disaggregation Records'!$D$155:$D$385,255),0))="","",INDEX('Disaggregation Records'!$H$155:$H$385,MATCH(RIGHT(L1739,255),RIGHT('Disaggregation Records'!$D$155:$D$385,255),0))),"")</f>
        <v/>
      </c>
      <c r="P1739" s="253"/>
      <c r="Q1739" s="253">
        <f t="shared" ref="Q1739" si="1942">Q1737+1</f>
        <v>2264</v>
      </c>
    </row>
    <row r="1740" spans="1:17" ht="20.149999999999999" customHeight="1" x14ac:dyDescent="0.35">
      <c r="B1740" s="614"/>
      <c r="C1740" s="616"/>
      <c r="D1740" s="618"/>
      <c r="E1740" s="618"/>
      <c r="F1740" s="307"/>
      <c r="G1740" s="620"/>
      <c r="H1740" s="622"/>
      <c r="I1740" s="624"/>
      <c r="J1740" s="626"/>
      <c r="K1740" s="253"/>
      <c r="L1740" s="201"/>
      <c r="M1740" s="253"/>
      <c r="N1740" s="201"/>
      <c r="O1740" s="201"/>
      <c r="P1740" s="253"/>
      <c r="Q1740" s="253"/>
    </row>
    <row r="1741" spans="1:17" ht="20.149999999999999" customHeight="1" x14ac:dyDescent="0.35">
      <c r="A1741" s="201" t="str">
        <f t="shared" ca="1" si="1913"/>
        <v>a1655000001juOIAAY</v>
      </c>
      <c r="B1741" s="613">
        <v>29</v>
      </c>
      <c r="C1741" s="615" t="str">
        <f>IFERROR(VLOOKUP(B1741,'Coverage Indicators - Section D'!$A$9:$AP$70,42,FALSE),"")</f>
        <v/>
      </c>
      <c r="D1741" s="617" t="str">
        <f>M1741</f>
        <v/>
      </c>
      <c r="E1741" s="617" t="str">
        <f>N1741</f>
        <v/>
      </c>
      <c r="F1741" s="396"/>
      <c r="G1741" s="619" t="str">
        <f ca="1">IF(OR(INDIRECT("'update Helper'!E"&amp;Q1741)="",F1741&lt;&gt;0,F1742&lt;&gt;0),IF(IFERROR((F1741/F1742),"")="","",(F1741/F1742)),INDIRECT("'update Helper'!E"&amp;Q1741)/100)</f>
        <v/>
      </c>
      <c r="H1741" s="621"/>
      <c r="I1741" s="623"/>
      <c r="J1741" s="625"/>
      <c r="K1741" s="201">
        <f>IF(AND(EXACT(C1741,C1739),C1739&lt;&gt;0),K1739+1,0)</f>
        <v>560</v>
      </c>
      <c r="L1741" s="201" t="str">
        <f t="shared" ref="L1741" si="1943">IF(C1741&lt;&gt;"",C1741&amp;"-"&amp;K1741,"")</f>
        <v/>
      </c>
      <c r="M1741" s="201" t="str">
        <f t="array" ref="M1741">IFERROR(IF(INDEX('Disaggregation Records'!$E$155:$E$385,MATCH(RIGHT(L1741,255),RIGHT('Disaggregation Records'!$D$155:$D$385,255),0))="","",INDEX('Disaggregation Records'!$E$155:$E$385,MATCH(RIGHT(L1741,255),RIGHT('Disaggregation Records'!$D$155:$D$385,255),0))),"")</f>
        <v/>
      </c>
      <c r="N1741" s="201" t="str">
        <f t="array" ref="N1741">IFERROR(IF(INDEX('Disaggregation Records'!$F$155:$F$385,MATCH(RIGHT(L1741,255),RIGHT('Disaggregation Records'!$D$155:$D$385,255),0))="","",INDEX('Disaggregation Records'!$F$155:$F$385,MATCH(RIGHT(L1741,255),RIGHT('Disaggregation Records'!$D$155:$D$385,255),0))),"")</f>
        <v/>
      </c>
      <c r="O1741" s="201" t="str">
        <f t="array" ref="O1741">IFERROR(IF(INDEX('Disaggregation Records'!$H$155:$H$385,MATCH(RIGHT(L1741,255),RIGHT('Disaggregation Records'!$D$155:$D$385,255),0))="","",INDEX('Disaggregation Records'!$H$155:$H$385,MATCH(RIGHT(L1741,255),RIGHT('Disaggregation Records'!$D$155:$D$385,255),0))),"")</f>
        <v/>
      </c>
      <c r="P1741" s="201"/>
      <c r="Q1741" s="253">
        <f t="shared" ref="Q1741" si="1944">Q1739+1</f>
        <v>2265</v>
      </c>
    </row>
    <row r="1742" spans="1:17" ht="20.149999999999999" customHeight="1" x14ac:dyDescent="0.35">
      <c r="A1742" s="201"/>
      <c r="B1742" s="614"/>
      <c r="C1742" s="616"/>
      <c r="D1742" s="618"/>
      <c r="E1742" s="618"/>
      <c r="F1742" s="307"/>
      <c r="G1742" s="620"/>
      <c r="H1742" s="622"/>
      <c r="I1742" s="624"/>
      <c r="J1742" s="626"/>
      <c r="K1742" s="201"/>
      <c r="L1742" s="201"/>
      <c r="M1742" s="201"/>
      <c r="N1742" s="201"/>
      <c r="O1742" s="201"/>
      <c r="P1742" s="201"/>
      <c r="Q1742" s="253"/>
    </row>
    <row r="1743" spans="1:17" ht="20.149999999999999" customHeight="1" x14ac:dyDescent="0.35">
      <c r="A1743" s="201" t="str">
        <f t="shared" ca="1" si="1916"/>
        <v>a1655000001juOJAAY</v>
      </c>
      <c r="B1743" s="613">
        <v>29</v>
      </c>
      <c r="C1743" s="615" t="str">
        <f>IFERROR(VLOOKUP(B1743,'Coverage Indicators - Section D'!$A$9:$AP$70,42,FALSE),"")</f>
        <v/>
      </c>
      <c r="D1743" s="617" t="str">
        <f>M1743</f>
        <v/>
      </c>
      <c r="E1743" s="617" t="str">
        <f>N1743</f>
        <v/>
      </c>
      <c r="F1743" s="396"/>
      <c r="G1743" s="619" t="str">
        <f ca="1">IF(OR(INDIRECT("'update Helper'!E"&amp;Q1743)="",F1743&lt;&gt;0,F1744&lt;&gt;0),IF(IFERROR((F1743/F1744),"")="","",(F1743/F1744)),INDIRECT("'update Helper'!E"&amp;Q1743)/100)</f>
        <v/>
      </c>
      <c r="H1743" s="621"/>
      <c r="I1743" s="623"/>
      <c r="J1743" s="625"/>
      <c r="K1743" s="201">
        <f>IF(AND(EXACT(C1743,C1741),C1741&lt;&gt;0),K1741+1,0)</f>
        <v>561</v>
      </c>
      <c r="L1743" s="201" t="str">
        <f t="shared" ref="L1743" si="1945">IF(C1743&lt;&gt;"",C1743&amp;"-"&amp;K1743,"")</f>
        <v/>
      </c>
      <c r="M1743" s="201" t="str">
        <f t="array" ref="M1743">IFERROR(IF(INDEX('Disaggregation Records'!$E$155:$E$385,MATCH(RIGHT(L1743,255),RIGHT('Disaggregation Records'!$D$155:$D$385,255),0))="","",INDEX('Disaggregation Records'!$E$155:$E$385,MATCH(RIGHT(L1743,255),RIGHT('Disaggregation Records'!$D$155:$D$385,255),0))),"")</f>
        <v/>
      </c>
      <c r="N1743" s="201" t="str">
        <f t="array" ref="N1743">IFERROR(IF(INDEX('Disaggregation Records'!$F$155:$F$385,MATCH(RIGHT(L1743,255),RIGHT('Disaggregation Records'!$D$155:$D$385,255),0))="","",INDEX('Disaggregation Records'!$F$155:$F$385,MATCH(RIGHT(L1743,255),RIGHT('Disaggregation Records'!$D$155:$D$385,255),0))),"")</f>
        <v/>
      </c>
      <c r="O1743" s="201" t="str">
        <f t="array" ref="O1743">IFERROR(IF(INDEX('Disaggregation Records'!$H$155:$H$385,MATCH(RIGHT(L1743,255),RIGHT('Disaggregation Records'!$D$155:$D$385,255),0))="","",INDEX('Disaggregation Records'!$H$155:$H$385,MATCH(RIGHT(L1743,255),RIGHT('Disaggregation Records'!$D$155:$D$385,255),0))),"")</f>
        <v/>
      </c>
      <c r="P1743" s="201"/>
      <c r="Q1743" s="253">
        <f t="shared" ref="Q1743" si="1946">Q1741+1</f>
        <v>2266</v>
      </c>
    </row>
    <row r="1744" spans="1:17" ht="20.149999999999999" customHeight="1" x14ac:dyDescent="0.35">
      <c r="B1744" s="614"/>
      <c r="C1744" s="616"/>
      <c r="D1744" s="618"/>
      <c r="E1744" s="618"/>
      <c r="F1744" s="307"/>
      <c r="G1744" s="620"/>
      <c r="H1744" s="622"/>
      <c r="I1744" s="624"/>
      <c r="J1744" s="626"/>
      <c r="K1744" s="201"/>
      <c r="L1744" s="201"/>
      <c r="M1744" s="201"/>
      <c r="N1744" s="201"/>
      <c r="O1744" s="201"/>
      <c r="P1744" s="201"/>
      <c r="Q1744" s="253"/>
    </row>
    <row r="1745" spans="1:17" ht="20.149999999999999" customHeight="1" x14ac:dyDescent="0.35">
      <c r="A1745" s="201" t="str">
        <f t="shared" ca="1" si="1913"/>
        <v>a1655000001juOKAAY</v>
      </c>
      <c r="B1745" s="613">
        <v>29</v>
      </c>
      <c r="C1745" s="615" t="str">
        <f>IFERROR(VLOOKUP(B1745,'Coverage Indicators - Section D'!$A$9:$AP$70,42,FALSE),"")</f>
        <v/>
      </c>
      <c r="D1745" s="617" t="str">
        <f>M1745</f>
        <v/>
      </c>
      <c r="E1745" s="617" t="str">
        <f>N1745</f>
        <v/>
      </c>
      <c r="F1745" s="396"/>
      <c r="G1745" s="619" t="str">
        <f ca="1">IF(OR(INDIRECT("'update Helper'!E"&amp;Q1745)="",F1745&lt;&gt;0,F1746&lt;&gt;0),IF(IFERROR((F1745/F1746),"")="","",(F1745/F1746)),INDIRECT("'update Helper'!E"&amp;Q1745)/100)</f>
        <v/>
      </c>
      <c r="H1745" s="621"/>
      <c r="I1745" s="623"/>
      <c r="J1745" s="625"/>
      <c r="K1745" s="201">
        <f>IF(AND(EXACT(C1745,C1743),C1743&lt;&gt;0),K1743+1,0)</f>
        <v>562</v>
      </c>
      <c r="L1745" s="201" t="str">
        <f t="shared" ref="L1745" si="1947">IF(C1745&lt;&gt;"",C1745&amp;"-"&amp;K1745,"")</f>
        <v/>
      </c>
      <c r="M1745" s="201" t="str">
        <f t="array" ref="M1745">IFERROR(IF(INDEX('Disaggregation Records'!$E$155:$E$385,MATCH(RIGHT(L1745,255),RIGHT('Disaggregation Records'!$D$155:$D$385,255),0))="","",INDEX('Disaggregation Records'!$E$155:$E$385,MATCH(RIGHT(L1745,255),RIGHT('Disaggregation Records'!$D$155:$D$385,255),0))),"")</f>
        <v/>
      </c>
      <c r="N1745" s="201" t="str">
        <f t="array" ref="N1745">IFERROR(IF(INDEX('Disaggregation Records'!$F$155:$F$385,MATCH(RIGHT(L1745,255),RIGHT('Disaggregation Records'!$D$155:$D$385,255),0))="","",INDEX('Disaggregation Records'!$F$155:$F$385,MATCH(RIGHT(L1745,255),RIGHT('Disaggregation Records'!$D$155:$D$385,255),0))),"")</f>
        <v/>
      </c>
      <c r="O1745" s="201" t="str">
        <f t="array" ref="O1745">IFERROR(IF(INDEX('Disaggregation Records'!$H$155:$H$385,MATCH(RIGHT(L1745,255),RIGHT('Disaggregation Records'!$D$155:$D$385,255),0))="","",INDEX('Disaggregation Records'!$H$155:$H$385,MATCH(RIGHT(L1745,255),RIGHT('Disaggregation Records'!$D$155:$D$385,255),0))),"")</f>
        <v/>
      </c>
      <c r="P1745" s="253"/>
      <c r="Q1745" s="253">
        <f t="shared" ref="Q1745" si="1948">Q1743+1</f>
        <v>2267</v>
      </c>
    </row>
    <row r="1746" spans="1:17" ht="20.149999999999999" customHeight="1" x14ac:dyDescent="0.35">
      <c r="A1746" s="201"/>
      <c r="B1746" s="614"/>
      <c r="C1746" s="616"/>
      <c r="D1746" s="618"/>
      <c r="E1746" s="618"/>
      <c r="F1746" s="307"/>
      <c r="G1746" s="620"/>
      <c r="H1746" s="622"/>
      <c r="I1746" s="624"/>
      <c r="J1746" s="626"/>
      <c r="K1746" s="253"/>
      <c r="L1746" s="201"/>
      <c r="M1746" s="253"/>
      <c r="N1746" s="201"/>
      <c r="O1746" s="201"/>
      <c r="P1746" s="253"/>
      <c r="Q1746" s="253"/>
    </row>
    <row r="1747" spans="1:17" ht="20.149999999999999" customHeight="1" x14ac:dyDescent="0.35">
      <c r="A1747" s="201" t="str">
        <f t="shared" ca="1" si="1916"/>
        <v>a1655000001juOLAAY</v>
      </c>
      <c r="B1747" s="613">
        <v>29</v>
      </c>
      <c r="C1747" s="615" t="str">
        <f>IFERROR(VLOOKUP(B1747,'Coverage Indicators - Section D'!$A$9:$AP$70,42,FALSE),"")</f>
        <v/>
      </c>
      <c r="D1747" s="617" t="str">
        <f>M1747</f>
        <v/>
      </c>
      <c r="E1747" s="617" t="str">
        <f>N1747</f>
        <v/>
      </c>
      <c r="F1747" s="396"/>
      <c r="G1747" s="619" t="str">
        <f ca="1">IF(OR(INDIRECT("'update Helper'!E"&amp;Q1747)="",F1747&lt;&gt;0,F1748&lt;&gt;0),IF(IFERROR((F1747/F1748),"")="","",(F1747/F1748)),INDIRECT("'update Helper'!E"&amp;Q1747)/100)</f>
        <v/>
      </c>
      <c r="H1747" s="621"/>
      <c r="I1747" s="623"/>
      <c r="J1747" s="625"/>
      <c r="K1747" s="201">
        <f>IF(AND(EXACT(C1747,C1745),C1745&lt;&gt;0),K1745+1,0)</f>
        <v>563</v>
      </c>
      <c r="L1747" s="201" t="str">
        <f t="shared" ref="L1747" si="1949">IF(C1747&lt;&gt;"",C1747&amp;"-"&amp;K1747,"")</f>
        <v/>
      </c>
      <c r="M1747" s="201" t="str">
        <f t="array" ref="M1747">IFERROR(IF(INDEX('Disaggregation Records'!$E$155:$E$385,MATCH(RIGHT(L1747,255),RIGHT('Disaggregation Records'!$D$155:$D$385,255),0))="","",INDEX('Disaggregation Records'!$E$155:$E$385,MATCH(RIGHT(L1747,255),RIGHT('Disaggregation Records'!$D$155:$D$385,255),0))),"")</f>
        <v/>
      </c>
      <c r="N1747" s="201" t="str">
        <f t="array" ref="N1747">IFERROR(IF(INDEX('Disaggregation Records'!$F$155:$F$385,MATCH(RIGHT(L1747,255),RIGHT('Disaggregation Records'!$D$155:$D$385,255),0))="","",INDEX('Disaggregation Records'!$F$155:$F$385,MATCH(RIGHT(L1747,255),RIGHT('Disaggregation Records'!$D$155:$D$385,255),0))),"")</f>
        <v/>
      </c>
      <c r="O1747" s="201" t="str">
        <f t="array" ref="O1747">IFERROR(IF(INDEX('Disaggregation Records'!$H$155:$H$385,MATCH(RIGHT(L1747,255),RIGHT('Disaggregation Records'!$D$155:$D$385,255),0))="","",INDEX('Disaggregation Records'!$H$155:$H$385,MATCH(RIGHT(L1747,255),RIGHT('Disaggregation Records'!$D$155:$D$385,255),0))),"")</f>
        <v/>
      </c>
      <c r="P1747" s="253"/>
      <c r="Q1747" s="253">
        <f t="shared" ref="Q1747" si="1950">Q1745+1</f>
        <v>2268</v>
      </c>
    </row>
    <row r="1748" spans="1:17" ht="20.149999999999999" customHeight="1" x14ac:dyDescent="0.35">
      <c r="B1748" s="614"/>
      <c r="C1748" s="616"/>
      <c r="D1748" s="618"/>
      <c r="E1748" s="618"/>
      <c r="F1748" s="307"/>
      <c r="G1748" s="620"/>
      <c r="H1748" s="622"/>
      <c r="I1748" s="624"/>
      <c r="J1748" s="626"/>
      <c r="K1748" s="253"/>
      <c r="L1748" s="201"/>
      <c r="M1748" s="253"/>
      <c r="N1748" s="201"/>
      <c r="O1748" s="201"/>
      <c r="P1748" s="253"/>
      <c r="Q1748" s="253"/>
    </row>
    <row r="1749" spans="1:17" ht="20.149999999999999" customHeight="1" x14ac:dyDescent="0.35">
      <c r="A1749" s="201" t="str">
        <f t="shared" ca="1" si="1913"/>
        <v>a1655000001juOMAAY</v>
      </c>
      <c r="B1749" s="613">
        <v>29</v>
      </c>
      <c r="C1749" s="615" t="str">
        <f>IFERROR(VLOOKUP(B1749,'Coverage Indicators - Section D'!$A$9:$AP$70,42,FALSE),"")</f>
        <v/>
      </c>
      <c r="D1749" s="617" t="str">
        <f>M1749</f>
        <v/>
      </c>
      <c r="E1749" s="617" t="str">
        <f>N1749</f>
        <v/>
      </c>
      <c r="F1749" s="396"/>
      <c r="G1749" s="619" t="str">
        <f ca="1">IF(OR(INDIRECT("'update Helper'!E"&amp;Q1749)="",F1749&lt;&gt;0,F1750&lt;&gt;0),IF(IFERROR((F1749/F1750),"")="","",(F1749/F1750)),INDIRECT("'update Helper'!E"&amp;Q1749)/100)</f>
        <v/>
      </c>
      <c r="H1749" s="621"/>
      <c r="I1749" s="623"/>
      <c r="J1749" s="625"/>
      <c r="K1749" s="201">
        <f>IF(AND(EXACT(C1749,C1747),C1747&lt;&gt;0),K1747+1,0)</f>
        <v>564</v>
      </c>
      <c r="L1749" s="201" t="str">
        <f t="shared" ref="L1749" si="1951">IF(C1749&lt;&gt;"",C1749&amp;"-"&amp;K1749,"")</f>
        <v/>
      </c>
      <c r="M1749" s="201" t="str">
        <f t="array" ref="M1749">IFERROR(IF(INDEX('Disaggregation Records'!$E$155:$E$385,MATCH(RIGHT(L1749,255),RIGHT('Disaggregation Records'!$D$155:$D$385,255),0))="","",INDEX('Disaggregation Records'!$E$155:$E$385,MATCH(RIGHT(L1749,255),RIGHT('Disaggregation Records'!$D$155:$D$385,255),0))),"")</f>
        <v/>
      </c>
      <c r="N1749" s="201" t="str">
        <f t="array" ref="N1749">IFERROR(IF(INDEX('Disaggregation Records'!$F$155:$F$385,MATCH(RIGHT(L1749,255),RIGHT('Disaggregation Records'!$D$155:$D$385,255),0))="","",INDEX('Disaggregation Records'!$F$155:$F$385,MATCH(RIGHT(L1749,255),RIGHT('Disaggregation Records'!$D$155:$D$385,255),0))),"")</f>
        <v/>
      </c>
      <c r="O1749" s="201" t="str">
        <f t="array" ref="O1749">IFERROR(IF(INDEX('Disaggregation Records'!$H$155:$H$385,MATCH(RIGHT(L1749,255),RIGHT('Disaggregation Records'!$D$155:$D$385,255),0))="","",INDEX('Disaggregation Records'!$H$155:$H$385,MATCH(RIGHT(L1749,255),RIGHT('Disaggregation Records'!$D$155:$D$385,255),0))),"")</f>
        <v/>
      </c>
      <c r="P1749" s="253"/>
      <c r="Q1749" s="253">
        <f t="shared" ref="Q1749" si="1952">Q1747+1</f>
        <v>2269</v>
      </c>
    </row>
    <row r="1750" spans="1:17" ht="20.149999999999999" customHeight="1" x14ac:dyDescent="0.35">
      <c r="A1750" s="201"/>
      <c r="B1750" s="614"/>
      <c r="C1750" s="616"/>
      <c r="D1750" s="618"/>
      <c r="E1750" s="618"/>
      <c r="F1750" s="307"/>
      <c r="G1750" s="620"/>
      <c r="H1750" s="622"/>
      <c r="I1750" s="624"/>
      <c r="J1750" s="626"/>
      <c r="K1750" s="253"/>
      <c r="L1750" s="201"/>
      <c r="M1750" s="253"/>
      <c r="N1750" s="201"/>
      <c r="O1750" s="201"/>
      <c r="P1750" s="253"/>
      <c r="Q1750" s="253"/>
    </row>
    <row r="1751" spans="1:17" ht="20.149999999999999" customHeight="1" x14ac:dyDescent="0.35">
      <c r="A1751" s="201" t="str">
        <f t="shared" ca="1" si="1916"/>
        <v>a1655000001juONAAY</v>
      </c>
      <c r="B1751" s="613">
        <v>29</v>
      </c>
      <c r="C1751" s="615" t="str">
        <f>IFERROR(VLOOKUP(B1751,'Coverage Indicators - Section D'!$A$9:$AP$70,42,FALSE),"")</f>
        <v/>
      </c>
      <c r="D1751" s="617" t="str">
        <f>M1751</f>
        <v/>
      </c>
      <c r="E1751" s="617" t="str">
        <f>N1751</f>
        <v/>
      </c>
      <c r="F1751" s="396"/>
      <c r="G1751" s="619" t="str">
        <f ca="1">IF(OR(INDIRECT("'update Helper'!E"&amp;Q1751)="",F1751&lt;&gt;0,F1752&lt;&gt;0),IF(IFERROR((F1751/F1752),"")="","",(F1751/F1752)),INDIRECT("'update Helper'!E"&amp;Q1751)/100)</f>
        <v/>
      </c>
      <c r="H1751" s="621"/>
      <c r="I1751" s="623"/>
      <c r="J1751" s="625"/>
      <c r="K1751" s="201">
        <f>IF(AND(EXACT(C1751,C1749),C1749&lt;&gt;0),K1749+1,0)</f>
        <v>565</v>
      </c>
      <c r="L1751" s="201" t="str">
        <f t="shared" ref="L1751" si="1953">IF(C1751&lt;&gt;"",C1751&amp;"-"&amp;K1751,"")</f>
        <v/>
      </c>
      <c r="M1751" s="201" t="str">
        <f t="array" ref="M1751">IFERROR(IF(INDEX('Disaggregation Records'!$E$155:$E$385,MATCH(RIGHT(L1751,255),RIGHT('Disaggregation Records'!$D$155:$D$385,255),0))="","",INDEX('Disaggregation Records'!$E$155:$E$385,MATCH(RIGHT(L1751,255),RIGHT('Disaggregation Records'!$D$155:$D$385,255),0))),"")</f>
        <v/>
      </c>
      <c r="N1751" s="201" t="str">
        <f t="array" ref="N1751">IFERROR(IF(INDEX('Disaggregation Records'!$F$155:$F$385,MATCH(RIGHT(L1751,255),RIGHT('Disaggregation Records'!$D$155:$D$385,255),0))="","",INDEX('Disaggregation Records'!$F$155:$F$385,MATCH(RIGHT(L1751,255),RIGHT('Disaggregation Records'!$D$155:$D$385,255),0))),"")</f>
        <v/>
      </c>
      <c r="O1751" s="201" t="str">
        <f t="array" ref="O1751">IFERROR(IF(INDEX('Disaggregation Records'!$H$155:$H$385,MATCH(RIGHT(L1751,255),RIGHT('Disaggregation Records'!$D$155:$D$385,255),0))="","",INDEX('Disaggregation Records'!$H$155:$H$385,MATCH(RIGHT(L1751,255),RIGHT('Disaggregation Records'!$D$155:$D$385,255),0))),"")</f>
        <v/>
      </c>
      <c r="P1751" s="201"/>
      <c r="Q1751" s="253">
        <f t="shared" ref="Q1751" si="1954">Q1749+1</f>
        <v>2270</v>
      </c>
    </row>
    <row r="1752" spans="1:17" ht="20.149999999999999" customHeight="1" x14ac:dyDescent="0.35">
      <c r="B1752" s="614"/>
      <c r="C1752" s="616"/>
      <c r="D1752" s="618"/>
      <c r="E1752" s="618"/>
      <c r="F1752" s="307"/>
      <c r="G1752" s="620"/>
      <c r="H1752" s="622"/>
      <c r="I1752" s="624"/>
      <c r="J1752" s="626"/>
      <c r="K1752" s="201"/>
      <c r="L1752" s="201"/>
      <c r="M1752" s="201"/>
      <c r="N1752" s="201"/>
      <c r="O1752" s="201"/>
      <c r="P1752" s="201"/>
      <c r="Q1752" s="253"/>
    </row>
    <row r="1753" spans="1:17" ht="20.149999999999999" customHeight="1" x14ac:dyDescent="0.35">
      <c r="A1753" s="201" t="str">
        <f t="shared" ca="1" si="1913"/>
        <v>a1655000001juOOAAY</v>
      </c>
      <c r="B1753" s="613">
        <v>29</v>
      </c>
      <c r="C1753" s="615" t="str">
        <f>IFERROR(VLOOKUP(B1753,'Coverage Indicators - Section D'!$A$9:$AP$70,42,FALSE),"")</f>
        <v/>
      </c>
      <c r="D1753" s="617" t="str">
        <f>M1753</f>
        <v/>
      </c>
      <c r="E1753" s="617" t="str">
        <f>N1753</f>
        <v/>
      </c>
      <c r="F1753" s="396"/>
      <c r="G1753" s="619" t="str">
        <f ca="1">IF(OR(INDIRECT("'update Helper'!E"&amp;Q1753)="",F1753&lt;&gt;0,F1754&lt;&gt;0),IF(IFERROR((F1753/F1754),"")="","",(F1753/F1754)),INDIRECT("'update Helper'!E"&amp;Q1753)/100)</f>
        <v/>
      </c>
      <c r="H1753" s="621"/>
      <c r="I1753" s="623"/>
      <c r="J1753" s="625"/>
      <c r="K1753" s="201">
        <f>IF(AND(EXACT(C1753,C1751),C1751&lt;&gt;0),K1751+1,0)</f>
        <v>566</v>
      </c>
      <c r="L1753" s="201" t="str">
        <f t="shared" ref="L1753" si="1955">IF(C1753&lt;&gt;"",C1753&amp;"-"&amp;K1753,"")</f>
        <v/>
      </c>
      <c r="M1753" s="201" t="str">
        <f t="array" ref="M1753">IFERROR(IF(INDEX('Disaggregation Records'!$E$155:$E$385,MATCH(RIGHT(L1753,255),RIGHT('Disaggregation Records'!$D$155:$D$385,255),0))="","",INDEX('Disaggregation Records'!$E$155:$E$385,MATCH(RIGHT(L1753,255),RIGHT('Disaggregation Records'!$D$155:$D$385,255),0))),"")</f>
        <v/>
      </c>
      <c r="N1753" s="201" t="str">
        <f t="array" ref="N1753">IFERROR(IF(INDEX('Disaggregation Records'!$F$155:$F$385,MATCH(RIGHT(L1753,255),RIGHT('Disaggregation Records'!$D$155:$D$385,255),0))="","",INDEX('Disaggregation Records'!$F$155:$F$385,MATCH(RIGHT(L1753,255),RIGHT('Disaggregation Records'!$D$155:$D$385,255),0))),"")</f>
        <v/>
      </c>
      <c r="O1753" s="201" t="str">
        <f t="array" ref="O1753">IFERROR(IF(INDEX('Disaggregation Records'!$H$155:$H$385,MATCH(RIGHT(L1753,255),RIGHT('Disaggregation Records'!$D$155:$D$385,255),0))="","",INDEX('Disaggregation Records'!$H$155:$H$385,MATCH(RIGHT(L1753,255),RIGHT('Disaggregation Records'!$D$155:$D$385,255),0))),"")</f>
        <v/>
      </c>
      <c r="P1753" s="201"/>
      <c r="Q1753" s="253">
        <f t="shared" ref="Q1753" si="1956">Q1751+1</f>
        <v>2271</v>
      </c>
    </row>
    <row r="1754" spans="1:17" ht="20.149999999999999" customHeight="1" x14ac:dyDescent="0.35">
      <c r="A1754" s="201"/>
      <c r="B1754" s="614"/>
      <c r="C1754" s="616"/>
      <c r="D1754" s="618"/>
      <c r="E1754" s="618"/>
      <c r="F1754" s="307"/>
      <c r="G1754" s="620"/>
      <c r="H1754" s="622"/>
      <c r="I1754" s="624"/>
      <c r="J1754" s="626"/>
      <c r="K1754" s="201"/>
      <c r="L1754" s="201"/>
      <c r="M1754" s="201"/>
      <c r="N1754" s="201"/>
      <c r="O1754" s="201"/>
      <c r="P1754" s="201"/>
      <c r="Q1754" s="253"/>
    </row>
    <row r="1755" spans="1:17" ht="20.149999999999999" customHeight="1" x14ac:dyDescent="0.35">
      <c r="A1755" s="201" t="str">
        <f t="shared" ca="1" si="1916"/>
        <v>a1655000001juOPAAY</v>
      </c>
      <c r="B1755" s="613">
        <v>29</v>
      </c>
      <c r="C1755" s="615" t="str">
        <f>IFERROR(VLOOKUP(B1755,'Coverage Indicators - Section D'!$A$9:$AP$70,42,FALSE),"")</f>
        <v/>
      </c>
      <c r="D1755" s="617" t="str">
        <f>M1755</f>
        <v/>
      </c>
      <c r="E1755" s="617" t="str">
        <f>N1755</f>
        <v/>
      </c>
      <c r="F1755" s="396"/>
      <c r="G1755" s="619" t="str">
        <f ca="1">IF(OR(INDIRECT("'update Helper'!E"&amp;Q1755)="",F1755&lt;&gt;0,F1756&lt;&gt;0),IF(IFERROR((F1755/F1756),"")="","",(F1755/F1756)),INDIRECT("'update Helper'!E"&amp;Q1755)/100)</f>
        <v/>
      </c>
      <c r="H1755" s="621"/>
      <c r="I1755" s="623"/>
      <c r="J1755" s="625"/>
      <c r="K1755" s="201">
        <f>IF(AND(EXACT(C1755,C1753),C1753&lt;&gt;0),K1753+1,0)</f>
        <v>567</v>
      </c>
      <c r="L1755" s="201" t="str">
        <f t="shared" ref="L1755" si="1957">IF(C1755&lt;&gt;"",C1755&amp;"-"&amp;K1755,"")</f>
        <v/>
      </c>
      <c r="M1755" s="201" t="str">
        <f t="array" ref="M1755">IFERROR(IF(INDEX('Disaggregation Records'!$E$155:$E$385,MATCH(RIGHT(L1755,255),RIGHT('Disaggregation Records'!$D$155:$D$385,255),0))="","",INDEX('Disaggregation Records'!$E$155:$E$385,MATCH(RIGHT(L1755,255),RIGHT('Disaggregation Records'!$D$155:$D$385,255),0))),"")</f>
        <v/>
      </c>
      <c r="N1755" s="201" t="str">
        <f t="array" ref="N1755">IFERROR(IF(INDEX('Disaggregation Records'!$F$155:$F$385,MATCH(RIGHT(L1755,255),RIGHT('Disaggregation Records'!$D$155:$D$385,255),0))="","",INDEX('Disaggregation Records'!$F$155:$F$385,MATCH(RIGHT(L1755,255),RIGHT('Disaggregation Records'!$D$155:$D$385,255),0))),"")</f>
        <v/>
      </c>
      <c r="O1755" s="201" t="str">
        <f t="array" ref="O1755">IFERROR(IF(INDEX('Disaggregation Records'!$H$155:$H$385,MATCH(RIGHT(L1755,255),RIGHT('Disaggregation Records'!$D$155:$D$385,255),0))="","",INDEX('Disaggregation Records'!$H$155:$H$385,MATCH(RIGHT(L1755,255),RIGHT('Disaggregation Records'!$D$155:$D$385,255),0))),"")</f>
        <v/>
      </c>
      <c r="P1755" s="253"/>
      <c r="Q1755" s="253">
        <f t="shared" ref="Q1755" si="1958">Q1753+1</f>
        <v>2272</v>
      </c>
    </row>
    <row r="1756" spans="1:17" ht="20.149999999999999" customHeight="1" x14ac:dyDescent="0.35">
      <c r="B1756" s="614"/>
      <c r="C1756" s="616"/>
      <c r="D1756" s="618"/>
      <c r="E1756" s="618"/>
      <c r="F1756" s="307"/>
      <c r="G1756" s="620"/>
      <c r="H1756" s="622"/>
      <c r="I1756" s="624"/>
      <c r="J1756" s="626"/>
      <c r="K1756" s="253"/>
      <c r="L1756" s="201"/>
      <c r="M1756" s="253"/>
      <c r="N1756" s="201"/>
      <c r="O1756" s="201"/>
      <c r="P1756" s="253"/>
      <c r="Q1756" s="253"/>
    </row>
    <row r="1757" spans="1:17" ht="20.149999999999999" customHeight="1" x14ac:dyDescent="0.35">
      <c r="A1757" s="201" t="str">
        <f t="shared" ca="1" si="1913"/>
        <v>a1655000001juOQAAY</v>
      </c>
      <c r="B1757" s="613">
        <v>29</v>
      </c>
      <c r="C1757" s="615" t="str">
        <f>IFERROR(VLOOKUP(B1757,'Coverage Indicators - Section D'!$A$9:$AP$70,42,FALSE),"")</f>
        <v/>
      </c>
      <c r="D1757" s="617" t="str">
        <f>M1757</f>
        <v/>
      </c>
      <c r="E1757" s="617" t="str">
        <f>N1757</f>
        <v/>
      </c>
      <c r="F1757" s="396"/>
      <c r="G1757" s="619" t="str">
        <f ca="1">IF(OR(INDIRECT("'update Helper'!E"&amp;Q1757)="",F1757&lt;&gt;0,F1758&lt;&gt;0),IF(IFERROR((F1757/F1758),"")="","",(F1757/F1758)),INDIRECT("'update Helper'!E"&amp;Q1757)/100)</f>
        <v/>
      </c>
      <c r="H1757" s="621"/>
      <c r="I1757" s="623"/>
      <c r="J1757" s="625"/>
      <c r="K1757" s="201">
        <f>IF(AND(EXACT(C1757,C1755),C1755&lt;&gt;0),K1755+1,0)</f>
        <v>568</v>
      </c>
      <c r="L1757" s="201" t="str">
        <f t="shared" ref="L1757" si="1959">IF(C1757&lt;&gt;"",C1757&amp;"-"&amp;K1757,"")</f>
        <v/>
      </c>
      <c r="M1757" s="201" t="str">
        <f t="array" ref="M1757">IFERROR(IF(INDEX('Disaggregation Records'!$E$155:$E$385,MATCH(RIGHT(L1757,255),RIGHT('Disaggregation Records'!$D$155:$D$385,255),0))="","",INDEX('Disaggregation Records'!$E$155:$E$385,MATCH(RIGHT(L1757,255),RIGHT('Disaggregation Records'!$D$155:$D$385,255),0))),"")</f>
        <v/>
      </c>
      <c r="N1757" s="201" t="str">
        <f t="array" ref="N1757">IFERROR(IF(INDEX('Disaggregation Records'!$F$155:$F$385,MATCH(RIGHT(L1757,255),RIGHT('Disaggregation Records'!$D$155:$D$385,255),0))="","",INDEX('Disaggregation Records'!$F$155:$F$385,MATCH(RIGHT(L1757,255),RIGHT('Disaggregation Records'!$D$155:$D$385,255),0))),"")</f>
        <v/>
      </c>
      <c r="O1757" s="201" t="str">
        <f t="array" ref="O1757">IFERROR(IF(INDEX('Disaggregation Records'!$H$155:$H$385,MATCH(RIGHT(L1757,255),RIGHT('Disaggregation Records'!$D$155:$D$385,255),0))="","",INDEX('Disaggregation Records'!$H$155:$H$385,MATCH(RIGHT(L1757,255),RIGHT('Disaggregation Records'!$D$155:$D$385,255),0))),"")</f>
        <v/>
      </c>
      <c r="P1757" s="253"/>
      <c r="Q1757" s="253">
        <f t="shared" ref="Q1757" si="1960">Q1755+1</f>
        <v>2273</v>
      </c>
    </row>
    <row r="1758" spans="1:17" ht="20.149999999999999" customHeight="1" x14ac:dyDescent="0.35">
      <c r="A1758" s="201"/>
      <c r="B1758" s="614"/>
      <c r="C1758" s="616"/>
      <c r="D1758" s="618"/>
      <c r="E1758" s="618"/>
      <c r="F1758" s="307"/>
      <c r="G1758" s="620"/>
      <c r="H1758" s="622"/>
      <c r="I1758" s="624"/>
      <c r="J1758" s="626"/>
      <c r="K1758" s="253"/>
      <c r="L1758" s="201"/>
      <c r="M1758" s="253"/>
      <c r="N1758" s="201"/>
      <c r="O1758" s="201"/>
      <c r="P1758" s="253"/>
      <c r="Q1758" s="253"/>
    </row>
    <row r="1759" spans="1:17" ht="20.149999999999999" customHeight="1" x14ac:dyDescent="0.35">
      <c r="A1759" s="201" t="str">
        <f t="shared" ca="1" si="1916"/>
        <v>a1655000001juORAAY</v>
      </c>
      <c r="B1759" s="613">
        <v>29</v>
      </c>
      <c r="C1759" s="615" t="str">
        <f>IFERROR(VLOOKUP(B1759,'Coverage Indicators - Section D'!$A$9:$AP$70,42,FALSE),"")</f>
        <v/>
      </c>
      <c r="D1759" s="617" t="str">
        <f>M1759</f>
        <v/>
      </c>
      <c r="E1759" s="617" t="str">
        <f>N1759</f>
        <v/>
      </c>
      <c r="F1759" s="396"/>
      <c r="G1759" s="619" t="str">
        <f ca="1">IF(OR(INDIRECT("'update Helper'!E"&amp;Q1759)="",F1759&lt;&gt;0,F1760&lt;&gt;0),IF(IFERROR((F1759/F1760),"")="","",(F1759/F1760)),INDIRECT("'update Helper'!E"&amp;Q1759)/100)</f>
        <v/>
      </c>
      <c r="H1759" s="621"/>
      <c r="I1759" s="623"/>
      <c r="J1759" s="625"/>
      <c r="K1759" s="201">
        <f>IF(AND(EXACT(C1759,C1757),C1757&lt;&gt;0),K1757+1,0)</f>
        <v>569</v>
      </c>
      <c r="L1759" s="201" t="str">
        <f t="shared" ref="L1759" si="1961">IF(C1759&lt;&gt;"",C1759&amp;"-"&amp;K1759,"")</f>
        <v/>
      </c>
      <c r="M1759" s="201" t="str">
        <f t="array" ref="M1759">IFERROR(IF(INDEX('Disaggregation Records'!$E$155:$E$385,MATCH(RIGHT(L1759,255),RIGHT('Disaggregation Records'!$D$155:$D$385,255),0))="","",INDEX('Disaggregation Records'!$E$155:$E$385,MATCH(RIGHT(L1759,255),RIGHT('Disaggregation Records'!$D$155:$D$385,255),0))),"")</f>
        <v/>
      </c>
      <c r="N1759" s="201" t="str">
        <f t="array" ref="N1759">IFERROR(IF(INDEX('Disaggregation Records'!$F$155:$F$385,MATCH(RIGHT(L1759,255),RIGHT('Disaggregation Records'!$D$155:$D$385,255),0))="","",INDEX('Disaggregation Records'!$F$155:$F$385,MATCH(RIGHT(L1759,255),RIGHT('Disaggregation Records'!$D$155:$D$385,255),0))),"")</f>
        <v/>
      </c>
      <c r="O1759" s="201" t="str">
        <f t="array" ref="O1759">IFERROR(IF(INDEX('Disaggregation Records'!$H$155:$H$385,MATCH(RIGHT(L1759,255),RIGHT('Disaggregation Records'!$D$155:$D$385,255),0))="","",INDEX('Disaggregation Records'!$H$155:$H$385,MATCH(RIGHT(L1759,255),RIGHT('Disaggregation Records'!$D$155:$D$385,255),0))),"")</f>
        <v/>
      </c>
      <c r="P1759" s="253"/>
      <c r="Q1759" s="253">
        <f t="shared" ref="Q1759" si="1962">Q1757+1</f>
        <v>2274</v>
      </c>
    </row>
    <row r="1760" spans="1:17" ht="20.149999999999999" customHeight="1" x14ac:dyDescent="0.35">
      <c r="B1760" s="614"/>
      <c r="C1760" s="616"/>
      <c r="D1760" s="618"/>
      <c r="E1760" s="618"/>
      <c r="F1760" s="307"/>
      <c r="G1760" s="620"/>
      <c r="H1760" s="622"/>
      <c r="I1760" s="624"/>
      <c r="J1760" s="626"/>
      <c r="K1760" s="253"/>
      <c r="L1760" s="201"/>
      <c r="M1760" s="253"/>
      <c r="N1760" s="201"/>
      <c r="O1760" s="201"/>
      <c r="P1760" s="253"/>
      <c r="Q1760" s="253"/>
    </row>
    <row r="1761" spans="1:17" ht="20.149999999999999" customHeight="1" x14ac:dyDescent="0.35">
      <c r="A1761" s="201" t="str">
        <f t="shared" ca="1" si="1913"/>
        <v>a1655000001juOSAAY</v>
      </c>
      <c r="B1761" s="613">
        <v>29</v>
      </c>
      <c r="C1761" s="615" t="str">
        <f>IFERROR(VLOOKUP(B1761,'Coverage Indicators - Section D'!$A$9:$AP$70,42,FALSE),"")</f>
        <v/>
      </c>
      <c r="D1761" s="617" t="str">
        <f>M1761</f>
        <v/>
      </c>
      <c r="E1761" s="617" t="str">
        <f>N1761</f>
        <v/>
      </c>
      <c r="F1761" s="396"/>
      <c r="G1761" s="619" t="str">
        <f ca="1">IF(OR(INDIRECT("'update Helper'!E"&amp;Q1761)="",F1761&lt;&gt;0,F1762&lt;&gt;0),IF(IFERROR((F1761/F1762),"")="","",(F1761/F1762)),INDIRECT("'update Helper'!E"&amp;Q1761)/100)</f>
        <v/>
      </c>
      <c r="H1761" s="621"/>
      <c r="I1761" s="623"/>
      <c r="J1761" s="625"/>
      <c r="K1761" s="201">
        <f>IF(AND(EXACT(C1761,C1759),C1759&lt;&gt;0),K1759+1,0)</f>
        <v>570</v>
      </c>
      <c r="L1761" s="201" t="str">
        <f t="shared" ref="L1761" si="1963">IF(C1761&lt;&gt;"",C1761&amp;"-"&amp;K1761,"")</f>
        <v/>
      </c>
      <c r="M1761" s="201" t="str">
        <f t="array" ref="M1761">IFERROR(IF(INDEX('Disaggregation Records'!$E$155:$E$385,MATCH(RIGHT(L1761,255),RIGHT('Disaggregation Records'!$D$155:$D$385,255),0))="","",INDEX('Disaggregation Records'!$E$155:$E$385,MATCH(RIGHT(L1761,255),RIGHT('Disaggregation Records'!$D$155:$D$385,255),0))),"")</f>
        <v/>
      </c>
      <c r="N1761" s="201" t="str">
        <f t="array" ref="N1761">IFERROR(IF(INDEX('Disaggregation Records'!$F$155:$F$385,MATCH(RIGHT(L1761,255),RIGHT('Disaggregation Records'!$D$155:$D$385,255),0))="","",INDEX('Disaggregation Records'!$F$155:$F$385,MATCH(RIGHT(L1761,255),RIGHT('Disaggregation Records'!$D$155:$D$385,255),0))),"")</f>
        <v/>
      </c>
      <c r="O1761" s="201" t="str">
        <f t="array" ref="O1761">IFERROR(IF(INDEX('Disaggregation Records'!$H$155:$H$385,MATCH(RIGHT(L1761,255),RIGHT('Disaggregation Records'!$D$155:$D$385,255),0))="","",INDEX('Disaggregation Records'!$H$155:$H$385,MATCH(RIGHT(L1761,255),RIGHT('Disaggregation Records'!$D$155:$D$385,255),0))),"")</f>
        <v/>
      </c>
      <c r="P1761" s="201"/>
      <c r="Q1761" s="253">
        <f t="shared" ref="Q1761" si="1964">Q1759+1</f>
        <v>2275</v>
      </c>
    </row>
    <row r="1762" spans="1:17" ht="20.149999999999999" customHeight="1" x14ac:dyDescent="0.35">
      <c r="A1762" s="201"/>
      <c r="B1762" s="614"/>
      <c r="C1762" s="616"/>
      <c r="D1762" s="618"/>
      <c r="E1762" s="618"/>
      <c r="F1762" s="307"/>
      <c r="G1762" s="620"/>
      <c r="H1762" s="622"/>
      <c r="I1762" s="624"/>
      <c r="J1762" s="626"/>
      <c r="K1762" s="201"/>
      <c r="L1762" s="201"/>
      <c r="M1762" s="201"/>
      <c r="N1762" s="201"/>
      <c r="O1762" s="201"/>
      <c r="P1762" s="201"/>
      <c r="Q1762" s="253"/>
    </row>
    <row r="1763" spans="1:17" ht="20.149999999999999" customHeight="1" x14ac:dyDescent="0.35">
      <c r="A1763" s="201" t="str">
        <f t="shared" ca="1" si="1916"/>
        <v>a1655000001juOTAAY</v>
      </c>
      <c r="B1763" s="613">
        <v>29</v>
      </c>
      <c r="C1763" s="615" t="str">
        <f>IFERROR(VLOOKUP(B1763,'Coverage Indicators - Section D'!$A$9:$AP$70,42,FALSE),"")</f>
        <v/>
      </c>
      <c r="D1763" s="617" t="str">
        <f>M1763</f>
        <v/>
      </c>
      <c r="E1763" s="617" t="str">
        <f>N1763</f>
        <v/>
      </c>
      <c r="F1763" s="396"/>
      <c r="G1763" s="619" t="str">
        <f ca="1">IF(OR(INDIRECT("'update Helper'!E"&amp;Q1763)="",F1763&lt;&gt;0,F1764&lt;&gt;0),IF(IFERROR((F1763/F1764),"")="","",(F1763/F1764)),INDIRECT("'update Helper'!E"&amp;Q1763)/100)</f>
        <v/>
      </c>
      <c r="H1763" s="621"/>
      <c r="I1763" s="623"/>
      <c r="J1763" s="625"/>
      <c r="K1763" s="201">
        <f>IF(AND(EXACT(C1763,C1761),C1761&lt;&gt;0),K1761+1,0)</f>
        <v>571</v>
      </c>
      <c r="L1763" s="201" t="str">
        <f t="shared" ref="L1763" si="1965">IF(C1763&lt;&gt;"",C1763&amp;"-"&amp;K1763,"")</f>
        <v/>
      </c>
      <c r="M1763" s="201" t="str">
        <f t="array" ref="M1763">IFERROR(IF(INDEX('Disaggregation Records'!$E$155:$E$385,MATCH(RIGHT(L1763,255),RIGHT('Disaggregation Records'!$D$155:$D$385,255),0))="","",INDEX('Disaggregation Records'!$E$155:$E$385,MATCH(RIGHT(L1763,255),RIGHT('Disaggregation Records'!$D$155:$D$385,255),0))),"")</f>
        <v/>
      </c>
      <c r="N1763" s="201" t="str">
        <f t="array" ref="N1763">IFERROR(IF(INDEX('Disaggregation Records'!$F$155:$F$385,MATCH(RIGHT(L1763,255),RIGHT('Disaggregation Records'!$D$155:$D$385,255),0))="","",INDEX('Disaggregation Records'!$F$155:$F$385,MATCH(RIGHT(L1763,255),RIGHT('Disaggregation Records'!$D$155:$D$385,255),0))),"")</f>
        <v/>
      </c>
      <c r="O1763" s="201" t="str">
        <f t="array" ref="O1763">IFERROR(IF(INDEX('Disaggregation Records'!$H$155:$H$385,MATCH(RIGHT(L1763,255),RIGHT('Disaggregation Records'!$D$155:$D$385,255),0))="","",INDEX('Disaggregation Records'!$H$155:$H$385,MATCH(RIGHT(L1763,255),RIGHT('Disaggregation Records'!$D$155:$D$385,255),0))),"")</f>
        <v/>
      </c>
      <c r="P1763" s="201"/>
      <c r="Q1763" s="253">
        <f t="shared" ref="Q1763" si="1966">Q1761+1</f>
        <v>2276</v>
      </c>
    </row>
    <row r="1764" spans="1:17" ht="20.149999999999999" customHeight="1" x14ac:dyDescent="0.35">
      <c r="B1764" s="614"/>
      <c r="C1764" s="616"/>
      <c r="D1764" s="618"/>
      <c r="E1764" s="618"/>
      <c r="F1764" s="307"/>
      <c r="G1764" s="620"/>
      <c r="H1764" s="622"/>
      <c r="I1764" s="624"/>
      <c r="J1764" s="626"/>
      <c r="K1764" s="201"/>
      <c r="L1764" s="201"/>
      <c r="M1764" s="201"/>
      <c r="N1764" s="201"/>
      <c r="O1764" s="201"/>
      <c r="P1764" s="201"/>
      <c r="Q1764" s="253"/>
    </row>
    <row r="1765" spans="1:17" ht="20.149999999999999" customHeight="1" x14ac:dyDescent="0.35">
      <c r="A1765" s="201" t="str">
        <f t="shared" ca="1" si="1913"/>
        <v>a1655000001juOUAAY</v>
      </c>
      <c r="B1765" s="613">
        <v>29</v>
      </c>
      <c r="C1765" s="615" t="str">
        <f>IFERROR(VLOOKUP(B1765,'Coverage Indicators - Section D'!$A$9:$AP$70,42,FALSE),"")</f>
        <v/>
      </c>
      <c r="D1765" s="617" t="str">
        <f>M1765</f>
        <v/>
      </c>
      <c r="E1765" s="617" t="str">
        <f>N1765</f>
        <v/>
      </c>
      <c r="F1765" s="396"/>
      <c r="G1765" s="619" t="str">
        <f ca="1">IF(OR(INDIRECT("'update Helper'!E"&amp;Q1765)="",F1765&lt;&gt;0,F1766&lt;&gt;0),IF(IFERROR((F1765/F1766),"")="","",(F1765/F1766)),INDIRECT("'update Helper'!E"&amp;Q1765)/100)</f>
        <v/>
      </c>
      <c r="H1765" s="621"/>
      <c r="I1765" s="623"/>
      <c r="J1765" s="625"/>
      <c r="K1765" s="201">
        <f>IF(AND(EXACT(C1765,C1763),C1763&lt;&gt;0),K1763+1,0)</f>
        <v>572</v>
      </c>
      <c r="L1765" s="201" t="str">
        <f t="shared" ref="L1765" si="1967">IF(C1765&lt;&gt;"",C1765&amp;"-"&amp;K1765,"")</f>
        <v/>
      </c>
      <c r="M1765" s="201" t="str">
        <f t="array" ref="M1765">IFERROR(IF(INDEX('Disaggregation Records'!$E$155:$E$385,MATCH(RIGHT(L1765,255),RIGHT('Disaggregation Records'!$D$155:$D$385,255),0))="","",INDEX('Disaggregation Records'!$E$155:$E$385,MATCH(RIGHT(L1765,255),RIGHT('Disaggregation Records'!$D$155:$D$385,255),0))),"")</f>
        <v/>
      </c>
      <c r="N1765" s="201" t="str">
        <f t="array" ref="N1765">IFERROR(IF(INDEX('Disaggregation Records'!$F$155:$F$385,MATCH(RIGHT(L1765,255),RIGHT('Disaggregation Records'!$D$155:$D$385,255),0))="","",INDEX('Disaggregation Records'!$F$155:$F$385,MATCH(RIGHT(L1765,255),RIGHT('Disaggregation Records'!$D$155:$D$385,255),0))),"")</f>
        <v/>
      </c>
      <c r="O1765" s="201" t="str">
        <f t="array" ref="O1765">IFERROR(IF(INDEX('Disaggregation Records'!$H$155:$H$385,MATCH(RIGHT(L1765,255),RIGHT('Disaggregation Records'!$D$155:$D$385,255),0))="","",INDEX('Disaggregation Records'!$H$155:$H$385,MATCH(RIGHT(L1765,255),RIGHT('Disaggregation Records'!$D$155:$D$385,255),0))),"")</f>
        <v/>
      </c>
      <c r="P1765" s="253"/>
      <c r="Q1765" s="253">
        <f t="shared" ref="Q1765" si="1968">Q1763+1</f>
        <v>2277</v>
      </c>
    </row>
    <row r="1766" spans="1:17" ht="20.149999999999999" customHeight="1" x14ac:dyDescent="0.35">
      <c r="A1766" s="201"/>
      <c r="B1766" s="614"/>
      <c r="C1766" s="616"/>
      <c r="D1766" s="618"/>
      <c r="E1766" s="618"/>
      <c r="F1766" s="307"/>
      <c r="G1766" s="620"/>
      <c r="H1766" s="622"/>
      <c r="I1766" s="624"/>
      <c r="J1766" s="626"/>
      <c r="K1766" s="253"/>
      <c r="L1766" s="201"/>
      <c r="M1766" s="253"/>
      <c r="N1766" s="201"/>
      <c r="O1766" s="201"/>
      <c r="P1766" s="253"/>
      <c r="Q1766" s="253"/>
    </row>
    <row r="1767" spans="1:17" ht="20.149999999999999" customHeight="1" x14ac:dyDescent="0.35">
      <c r="A1767" s="201" t="str">
        <f t="shared" ca="1" si="1916"/>
        <v>a1655000001juOVAAY</v>
      </c>
      <c r="B1767" s="613">
        <v>29</v>
      </c>
      <c r="C1767" s="615" t="str">
        <f>IFERROR(VLOOKUP(B1767,'Coverage Indicators - Section D'!$A$9:$AP$70,42,FALSE),"")</f>
        <v/>
      </c>
      <c r="D1767" s="617" t="str">
        <f>M1767</f>
        <v/>
      </c>
      <c r="E1767" s="617" t="str">
        <f>N1767</f>
        <v/>
      </c>
      <c r="F1767" s="396"/>
      <c r="G1767" s="619" t="str">
        <f ca="1">IF(OR(INDIRECT("'update Helper'!E"&amp;Q1767)="",F1767&lt;&gt;0,F1768&lt;&gt;0),IF(IFERROR((F1767/F1768),"")="","",(F1767/F1768)),INDIRECT("'update Helper'!E"&amp;Q1767)/100)</f>
        <v/>
      </c>
      <c r="H1767" s="621"/>
      <c r="I1767" s="623"/>
      <c r="J1767" s="625"/>
      <c r="K1767" s="201">
        <f>IF(AND(EXACT(C1767,C1765),C1765&lt;&gt;0),K1765+1,0)</f>
        <v>573</v>
      </c>
      <c r="L1767" s="201" t="str">
        <f t="shared" ref="L1767" si="1969">IF(C1767&lt;&gt;"",C1767&amp;"-"&amp;K1767,"")</f>
        <v/>
      </c>
      <c r="M1767" s="201" t="str">
        <f t="array" ref="M1767">IFERROR(IF(INDEX('Disaggregation Records'!$E$155:$E$385,MATCH(RIGHT(L1767,255),RIGHT('Disaggregation Records'!$D$155:$D$385,255),0))="","",INDEX('Disaggregation Records'!$E$155:$E$385,MATCH(RIGHT(L1767,255),RIGHT('Disaggregation Records'!$D$155:$D$385,255),0))),"")</f>
        <v/>
      </c>
      <c r="N1767" s="201" t="str">
        <f t="array" ref="N1767">IFERROR(IF(INDEX('Disaggregation Records'!$F$155:$F$385,MATCH(RIGHT(L1767,255),RIGHT('Disaggregation Records'!$D$155:$D$385,255),0))="","",INDEX('Disaggregation Records'!$F$155:$F$385,MATCH(RIGHT(L1767,255),RIGHT('Disaggregation Records'!$D$155:$D$385,255),0))),"")</f>
        <v/>
      </c>
      <c r="O1767" s="201" t="str">
        <f t="array" ref="O1767">IFERROR(IF(INDEX('Disaggregation Records'!$H$155:$H$385,MATCH(RIGHT(L1767,255),RIGHT('Disaggregation Records'!$D$155:$D$385,255),0))="","",INDEX('Disaggregation Records'!$H$155:$H$385,MATCH(RIGHT(L1767,255),RIGHT('Disaggregation Records'!$D$155:$D$385,255),0))),"")</f>
        <v/>
      </c>
      <c r="P1767" s="253"/>
      <c r="Q1767" s="253">
        <f t="shared" ref="Q1767" si="1970">Q1765+1</f>
        <v>2278</v>
      </c>
    </row>
    <row r="1768" spans="1:17" ht="20.149999999999999" customHeight="1" x14ac:dyDescent="0.35">
      <c r="B1768" s="614"/>
      <c r="C1768" s="616"/>
      <c r="D1768" s="618"/>
      <c r="E1768" s="618"/>
      <c r="F1768" s="307"/>
      <c r="G1768" s="620"/>
      <c r="H1768" s="622"/>
      <c r="I1768" s="624"/>
      <c r="J1768" s="626"/>
      <c r="K1768" s="253"/>
      <c r="L1768" s="201"/>
      <c r="M1768" s="253"/>
      <c r="N1768" s="201"/>
      <c r="O1768" s="201"/>
      <c r="P1768" s="253"/>
      <c r="Q1768" s="253"/>
    </row>
    <row r="1769" spans="1:17" ht="20.149999999999999" customHeight="1" x14ac:dyDescent="0.35">
      <c r="A1769" s="201" t="str">
        <f t="shared" ca="1" si="1913"/>
        <v>a1655000001juOWAAY</v>
      </c>
      <c r="B1769" s="613">
        <v>29</v>
      </c>
      <c r="C1769" s="615" t="str">
        <f>IFERROR(VLOOKUP(B1769,'Coverage Indicators - Section D'!$A$9:$AP$70,42,FALSE),"")</f>
        <v/>
      </c>
      <c r="D1769" s="617" t="str">
        <f>M1769</f>
        <v/>
      </c>
      <c r="E1769" s="617" t="str">
        <f>N1769</f>
        <v/>
      </c>
      <c r="F1769" s="396"/>
      <c r="G1769" s="619" t="str">
        <f ca="1">IF(OR(INDIRECT("'update Helper'!E"&amp;Q1769)="",F1769&lt;&gt;0,F1770&lt;&gt;0),IF(IFERROR((F1769/F1770),"")="","",(F1769/F1770)),INDIRECT("'update Helper'!E"&amp;Q1769)/100)</f>
        <v/>
      </c>
      <c r="H1769" s="621"/>
      <c r="I1769" s="623"/>
      <c r="J1769" s="625"/>
      <c r="K1769" s="201">
        <f>IF(AND(EXACT(C1769,C1767),C1767&lt;&gt;0),K1767+1,0)</f>
        <v>574</v>
      </c>
      <c r="L1769" s="201" t="str">
        <f t="shared" ref="L1769" si="1971">IF(C1769&lt;&gt;"",C1769&amp;"-"&amp;K1769,"")</f>
        <v/>
      </c>
      <c r="M1769" s="201" t="str">
        <f t="array" ref="M1769">IFERROR(IF(INDEX('Disaggregation Records'!$E$155:$E$385,MATCH(RIGHT(L1769,255),RIGHT('Disaggregation Records'!$D$155:$D$385,255),0))="","",INDEX('Disaggregation Records'!$E$155:$E$385,MATCH(RIGHT(L1769,255),RIGHT('Disaggregation Records'!$D$155:$D$385,255),0))),"")</f>
        <v/>
      </c>
      <c r="N1769" s="201" t="str">
        <f t="array" ref="N1769">IFERROR(IF(INDEX('Disaggregation Records'!$F$155:$F$385,MATCH(RIGHT(L1769,255),RIGHT('Disaggregation Records'!$D$155:$D$385,255),0))="","",INDEX('Disaggregation Records'!$F$155:$F$385,MATCH(RIGHT(L1769,255),RIGHT('Disaggregation Records'!$D$155:$D$385,255),0))),"")</f>
        <v/>
      </c>
      <c r="O1769" s="201" t="str">
        <f t="array" ref="O1769">IFERROR(IF(INDEX('Disaggregation Records'!$H$155:$H$385,MATCH(RIGHT(L1769,255),RIGHT('Disaggregation Records'!$D$155:$D$385,255),0))="","",INDEX('Disaggregation Records'!$H$155:$H$385,MATCH(RIGHT(L1769,255),RIGHT('Disaggregation Records'!$D$155:$D$385,255),0))),"")</f>
        <v/>
      </c>
      <c r="P1769" s="253"/>
      <c r="Q1769" s="253">
        <f t="shared" ref="Q1769" si="1972">Q1767+1</f>
        <v>2279</v>
      </c>
    </row>
    <row r="1770" spans="1:17" ht="20.149999999999999" customHeight="1" x14ac:dyDescent="0.35">
      <c r="A1770" s="201"/>
      <c r="B1770" s="614"/>
      <c r="C1770" s="616"/>
      <c r="D1770" s="618"/>
      <c r="E1770" s="618"/>
      <c r="F1770" s="307"/>
      <c r="G1770" s="620"/>
      <c r="H1770" s="622"/>
      <c r="I1770" s="624"/>
      <c r="J1770" s="626"/>
      <c r="K1770" s="253"/>
      <c r="L1770" s="201"/>
      <c r="M1770" s="253"/>
      <c r="N1770" s="201"/>
      <c r="O1770" s="201"/>
      <c r="P1770" s="253"/>
      <c r="Q1770" s="253"/>
    </row>
    <row r="1771" spans="1:17" ht="20.149999999999999" customHeight="1" x14ac:dyDescent="0.35">
      <c r="A1771" s="201" t="str">
        <f t="shared" ca="1" si="1916"/>
        <v>a1655000001juOXAAY</v>
      </c>
      <c r="B1771" s="613">
        <v>29</v>
      </c>
      <c r="C1771" s="615" t="str">
        <f>IFERROR(VLOOKUP(B1771,'Coverage Indicators - Section D'!$A$9:$AP$70,42,FALSE),"")</f>
        <v/>
      </c>
      <c r="D1771" s="617" t="str">
        <f>M1771</f>
        <v/>
      </c>
      <c r="E1771" s="617" t="str">
        <f>N1771</f>
        <v/>
      </c>
      <c r="F1771" s="396"/>
      <c r="G1771" s="619" t="str">
        <f ca="1">IF(OR(INDIRECT("'update Helper'!E"&amp;Q1771)="",F1771&lt;&gt;0,F1772&lt;&gt;0),IF(IFERROR((F1771/F1772),"")="","",(F1771/F1772)),INDIRECT("'update Helper'!E"&amp;Q1771)/100)</f>
        <v/>
      </c>
      <c r="H1771" s="621"/>
      <c r="I1771" s="623"/>
      <c r="J1771" s="625"/>
      <c r="K1771" s="201">
        <f>IF(AND(EXACT(C1771,C1769),C1769&lt;&gt;0),K1769+1,0)</f>
        <v>575</v>
      </c>
      <c r="L1771" s="201" t="str">
        <f t="shared" ref="L1771" si="1973">IF(C1771&lt;&gt;"",C1771&amp;"-"&amp;K1771,"")</f>
        <v/>
      </c>
      <c r="M1771" s="201" t="str">
        <f t="array" ref="M1771">IFERROR(IF(INDEX('Disaggregation Records'!$E$155:$E$385,MATCH(RIGHT(L1771,255),RIGHT('Disaggregation Records'!$D$155:$D$385,255),0))="","",INDEX('Disaggregation Records'!$E$155:$E$385,MATCH(RIGHT(L1771,255),RIGHT('Disaggregation Records'!$D$155:$D$385,255),0))),"")</f>
        <v/>
      </c>
      <c r="N1771" s="201" t="str">
        <f t="array" ref="N1771">IFERROR(IF(INDEX('Disaggregation Records'!$F$155:$F$385,MATCH(RIGHT(L1771,255),RIGHT('Disaggregation Records'!$D$155:$D$385,255),0))="","",INDEX('Disaggregation Records'!$F$155:$F$385,MATCH(RIGHT(L1771,255),RIGHT('Disaggregation Records'!$D$155:$D$385,255),0))),"")</f>
        <v/>
      </c>
      <c r="O1771" s="201" t="str">
        <f t="array" ref="O1771">IFERROR(IF(INDEX('Disaggregation Records'!$H$155:$H$385,MATCH(RIGHT(L1771,255),RIGHT('Disaggregation Records'!$D$155:$D$385,255),0))="","",INDEX('Disaggregation Records'!$H$155:$H$385,MATCH(RIGHT(L1771,255),RIGHT('Disaggregation Records'!$D$155:$D$385,255),0))),"")</f>
        <v/>
      </c>
      <c r="P1771" s="201"/>
      <c r="Q1771" s="253">
        <f t="shared" ref="Q1771" si="1974">Q1769+1</f>
        <v>2280</v>
      </c>
    </row>
    <row r="1772" spans="1:17" ht="20.149999999999999" customHeight="1" x14ac:dyDescent="0.35">
      <c r="B1772" s="614"/>
      <c r="C1772" s="616"/>
      <c r="D1772" s="618"/>
      <c r="E1772" s="618"/>
      <c r="F1772" s="307"/>
      <c r="G1772" s="620"/>
      <c r="H1772" s="622"/>
      <c r="I1772" s="624"/>
      <c r="J1772" s="626"/>
      <c r="K1772" s="201"/>
      <c r="L1772" s="201"/>
      <c r="M1772" s="201"/>
      <c r="N1772" s="201"/>
      <c r="O1772" s="201"/>
      <c r="P1772" s="201"/>
      <c r="Q1772" s="253"/>
    </row>
    <row r="1773" spans="1:17" ht="20.149999999999999" customHeight="1" x14ac:dyDescent="0.35">
      <c r="A1773" s="201" t="str">
        <f t="shared" ca="1" si="1913"/>
        <v>a1655000001juOYAAY</v>
      </c>
      <c r="B1773" s="613">
        <v>29</v>
      </c>
      <c r="C1773" s="615" t="str">
        <f>IFERROR(VLOOKUP(B1773,'Coverage Indicators - Section D'!$A$9:$AP$70,42,FALSE),"")</f>
        <v/>
      </c>
      <c r="D1773" s="617" t="str">
        <f>M1773</f>
        <v/>
      </c>
      <c r="E1773" s="617" t="str">
        <f>N1773</f>
        <v/>
      </c>
      <c r="F1773" s="396"/>
      <c r="G1773" s="619" t="str">
        <f ca="1">IF(OR(INDIRECT("'update Helper'!E"&amp;Q1773)="",F1773&lt;&gt;0,F1774&lt;&gt;0),IF(IFERROR((F1773/F1774),"")="","",(F1773/F1774)),INDIRECT("'update Helper'!E"&amp;Q1773)/100)</f>
        <v/>
      </c>
      <c r="H1773" s="621"/>
      <c r="I1773" s="623"/>
      <c r="J1773" s="625"/>
      <c r="K1773" s="201">
        <f>IF(AND(EXACT(C1773,C1771),C1771&lt;&gt;0),K1771+1,0)</f>
        <v>576</v>
      </c>
      <c r="L1773" s="201" t="str">
        <f t="shared" ref="L1773" si="1975">IF(C1773&lt;&gt;"",C1773&amp;"-"&amp;K1773,"")</f>
        <v/>
      </c>
      <c r="M1773" s="201" t="str">
        <f t="array" ref="M1773">IFERROR(IF(INDEX('Disaggregation Records'!$E$155:$E$385,MATCH(RIGHT(L1773,255),RIGHT('Disaggregation Records'!$D$155:$D$385,255),0))="","",INDEX('Disaggregation Records'!$E$155:$E$385,MATCH(RIGHT(L1773,255),RIGHT('Disaggregation Records'!$D$155:$D$385,255),0))),"")</f>
        <v/>
      </c>
      <c r="N1773" s="201" t="str">
        <f t="array" ref="N1773">IFERROR(IF(INDEX('Disaggregation Records'!$F$155:$F$385,MATCH(RIGHT(L1773,255),RIGHT('Disaggregation Records'!$D$155:$D$385,255),0))="","",INDEX('Disaggregation Records'!$F$155:$F$385,MATCH(RIGHT(L1773,255),RIGHT('Disaggregation Records'!$D$155:$D$385,255),0))),"")</f>
        <v/>
      </c>
      <c r="O1773" s="201" t="str">
        <f t="array" ref="O1773">IFERROR(IF(INDEX('Disaggregation Records'!$H$155:$H$385,MATCH(RIGHT(L1773,255),RIGHT('Disaggregation Records'!$D$155:$D$385,255),0))="","",INDEX('Disaggregation Records'!$H$155:$H$385,MATCH(RIGHT(L1773,255),RIGHT('Disaggregation Records'!$D$155:$D$385,255),0))),"")</f>
        <v/>
      </c>
      <c r="P1773" s="201"/>
      <c r="Q1773" s="253">
        <f t="shared" ref="Q1773" si="1976">Q1771+1</f>
        <v>2281</v>
      </c>
    </row>
    <row r="1774" spans="1:17" ht="20.149999999999999" customHeight="1" x14ac:dyDescent="0.35">
      <c r="A1774" s="201"/>
      <c r="B1774" s="614"/>
      <c r="C1774" s="616"/>
      <c r="D1774" s="618"/>
      <c r="E1774" s="618"/>
      <c r="F1774" s="307"/>
      <c r="G1774" s="620"/>
      <c r="H1774" s="622"/>
      <c r="I1774" s="624"/>
      <c r="J1774" s="626"/>
      <c r="K1774" s="201"/>
      <c r="L1774" s="201"/>
      <c r="M1774" s="201"/>
      <c r="N1774" s="201"/>
      <c r="O1774" s="201"/>
      <c r="P1774" s="201"/>
      <c r="Q1774" s="253"/>
    </row>
    <row r="1775" spans="1:17" ht="20.149999999999999" customHeight="1" x14ac:dyDescent="0.35">
      <c r="A1775" s="201" t="str">
        <f t="shared" ca="1" si="1916"/>
        <v>a1655000001juOZAAY</v>
      </c>
      <c r="B1775" s="613">
        <v>29</v>
      </c>
      <c r="C1775" s="615" t="str">
        <f>IFERROR(VLOOKUP(B1775,'Coverage Indicators - Section D'!$A$9:$AP$70,42,FALSE),"")</f>
        <v/>
      </c>
      <c r="D1775" s="617" t="str">
        <f>M1775</f>
        <v/>
      </c>
      <c r="E1775" s="617" t="str">
        <f>N1775</f>
        <v/>
      </c>
      <c r="F1775" s="396"/>
      <c r="G1775" s="619" t="str">
        <f ca="1">IF(OR(INDIRECT("'update Helper'!E"&amp;Q1775)="",F1775&lt;&gt;0,F1776&lt;&gt;0),IF(IFERROR((F1775/F1776),"")="","",(F1775/F1776)),INDIRECT("'update Helper'!E"&amp;Q1775)/100)</f>
        <v/>
      </c>
      <c r="H1775" s="621"/>
      <c r="I1775" s="623"/>
      <c r="J1775" s="625"/>
      <c r="K1775" s="201">
        <f>IF(AND(EXACT(C1775,C1773),C1773&lt;&gt;0),K1773+1,0)</f>
        <v>577</v>
      </c>
      <c r="L1775" s="201" t="str">
        <f t="shared" ref="L1775" si="1977">IF(C1775&lt;&gt;"",C1775&amp;"-"&amp;K1775,"")</f>
        <v/>
      </c>
      <c r="M1775" s="201" t="str">
        <f t="array" ref="M1775">IFERROR(IF(INDEX('Disaggregation Records'!$E$155:$E$385,MATCH(RIGHT(L1775,255),RIGHT('Disaggregation Records'!$D$155:$D$385,255),0))="","",INDEX('Disaggregation Records'!$E$155:$E$385,MATCH(RIGHT(L1775,255),RIGHT('Disaggregation Records'!$D$155:$D$385,255),0))),"")</f>
        <v/>
      </c>
      <c r="N1775" s="201" t="str">
        <f t="array" ref="N1775">IFERROR(IF(INDEX('Disaggregation Records'!$F$155:$F$385,MATCH(RIGHT(L1775,255),RIGHT('Disaggregation Records'!$D$155:$D$385,255),0))="","",INDEX('Disaggregation Records'!$F$155:$F$385,MATCH(RIGHT(L1775,255),RIGHT('Disaggregation Records'!$D$155:$D$385,255),0))),"")</f>
        <v/>
      </c>
      <c r="O1775" s="201" t="str">
        <f t="array" ref="O1775">IFERROR(IF(INDEX('Disaggregation Records'!$H$155:$H$385,MATCH(RIGHT(L1775,255),RIGHT('Disaggregation Records'!$D$155:$D$385,255),0))="","",INDEX('Disaggregation Records'!$H$155:$H$385,MATCH(RIGHT(L1775,255),RIGHT('Disaggregation Records'!$D$155:$D$385,255),0))),"")</f>
        <v/>
      </c>
      <c r="P1775" s="253"/>
      <c r="Q1775" s="253">
        <f t="shared" ref="Q1775" si="1978">Q1773+1</f>
        <v>2282</v>
      </c>
    </row>
    <row r="1776" spans="1:17" ht="20.149999999999999" customHeight="1" x14ac:dyDescent="0.35">
      <c r="B1776" s="614"/>
      <c r="C1776" s="616"/>
      <c r="D1776" s="618"/>
      <c r="E1776" s="618"/>
      <c r="F1776" s="307"/>
      <c r="G1776" s="620"/>
      <c r="H1776" s="622"/>
      <c r="I1776" s="624"/>
      <c r="J1776" s="626"/>
      <c r="K1776" s="253"/>
      <c r="L1776" s="201"/>
      <c r="M1776" s="253"/>
      <c r="N1776" s="201"/>
      <c r="O1776" s="201"/>
      <c r="P1776" s="253"/>
      <c r="Q1776" s="253"/>
    </row>
    <row r="1777" spans="1:17" ht="20.149999999999999" customHeight="1" x14ac:dyDescent="0.35">
      <c r="A1777" s="201" t="str">
        <f t="shared" ref="A1777:A1817" ca="1" si="1979">INDIRECT("'update Helper'!C"&amp;Q1777)</f>
        <v>a1655000001juOaAAI</v>
      </c>
      <c r="B1777" s="613">
        <v>29</v>
      </c>
      <c r="C1777" s="615" t="str">
        <f>IFERROR(VLOOKUP(B1777,'Coverage Indicators - Section D'!$A$9:$AP$70,42,FALSE),"")</f>
        <v/>
      </c>
      <c r="D1777" s="617" t="str">
        <f>M1777</f>
        <v/>
      </c>
      <c r="E1777" s="617" t="str">
        <f>N1777</f>
        <v/>
      </c>
      <c r="F1777" s="396"/>
      <c r="G1777" s="619" t="str">
        <f ca="1">IF(OR(INDIRECT("'update Helper'!E"&amp;Q1777)="",F1777&lt;&gt;0,F1778&lt;&gt;0),IF(IFERROR((F1777/F1778),"")="","",(F1777/F1778)),INDIRECT("'update Helper'!E"&amp;Q1777)/100)</f>
        <v/>
      </c>
      <c r="H1777" s="621"/>
      <c r="I1777" s="623"/>
      <c r="J1777" s="625"/>
      <c r="K1777" s="201">
        <f>IF(AND(EXACT(C1777,C1775),C1775&lt;&gt;0),K1775+1,0)</f>
        <v>578</v>
      </c>
      <c r="L1777" s="201" t="str">
        <f t="shared" ref="L1777" si="1980">IF(C1777&lt;&gt;"",C1777&amp;"-"&amp;K1777,"")</f>
        <v/>
      </c>
      <c r="M1777" s="201" t="str">
        <f t="array" ref="M1777">IFERROR(IF(INDEX('Disaggregation Records'!$E$155:$E$385,MATCH(RIGHT(L1777,255),RIGHT('Disaggregation Records'!$D$155:$D$385,255),0))="","",INDEX('Disaggregation Records'!$E$155:$E$385,MATCH(RIGHT(L1777,255),RIGHT('Disaggregation Records'!$D$155:$D$385,255),0))),"")</f>
        <v/>
      </c>
      <c r="N1777" s="201" t="str">
        <f t="array" ref="N1777">IFERROR(IF(INDEX('Disaggregation Records'!$F$155:$F$385,MATCH(RIGHT(L1777,255),RIGHT('Disaggregation Records'!$D$155:$D$385,255),0))="","",INDEX('Disaggregation Records'!$F$155:$F$385,MATCH(RIGHT(L1777,255),RIGHT('Disaggregation Records'!$D$155:$D$385,255),0))),"")</f>
        <v/>
      </c>
      <c r="O1777" s="201" t="str">
        <f t="array" ref="O1777">IFERROR(IF(INDEX('Disaggregation Records'!$H$155:$H$385,MATCH(RIGHT(L1777,255),RIGHT('Disaggregation Records'!$D$155:$D$385,255),0))="","",INDEX('Disaggregation Records'!$H$155:$H$385,MATCH(RIGHT(L1777,255),RIGHT('Disaggregation Records'!$D$155:$D$385,255),0))),"")</f>
        <v/>
      </c>
      <c r="P1777" s="253"/>
      <c r="Q1777" s="253">
        <f t="shared" ref="Q1777" si="1981">Q1775+1</f>
        <v>2283</v>
      </c>
    </row>
    <row r="1778" spans="1:17" ht="20.149999999999999" customHeight="1" x14ac:dyDescent="0.35">
      <c r="A1778" s="201"/>
      <c r="B1778" s="614"/>
      <c r="C1778" s="616"/>
      <c r="D1778" s="618"/>
      <c r="E1778" s="618"/>
      <c r="F1778" s="307"/>
      <c r="G1778" s="620"/>
      <c r="H1778" s="622"/>
      <c r="I1778" s="624"/>
      <c r="J1778" s="626"/>
      <c r="K1778" s="253"/>
      <c r="L1778" s="201"/>
      <c r="M1778" s="253"/>
      <c r="N1778" s="201"/>
      <c r="O1778" s="201"/>
      <c r="P1778" s="253"/>
      <c r="Q1778" s="253"/>
    </row>
    <row r="1779" spans="1:17" ht="20.149999999999999" customHeight="1" x14ac:dyDescent="0.35">
      <c r="A1779" s="201" t="str">
        <f t="shared" ref="A1779:A1819" ca="1" si="1982">INDIRECT("'update Helper'!C"&amp;Q1779)</f>
        <v>a1655000001juObAAI</v>
      </c>
      <c r="B1779" s="613">
        <v>29</v>
      </c>
      <c r="C1779" s="615" t="str">
        <f>IFERROR(VLOOKUP(B1779,'Coverage Indicators - Section D'!$A$9:$AP$70,42,FALSE),"")</f>
        <v/>
      </c>
      <c r="D1779" s="617" t="str">
        <f>M1779</f>
        <v/>
      </c>
      <c r="E1779" s="617" t="str">
        <f>N1779</f>
        <v/>
      </c>
      <c r="F1779" s="396"/>
      <c r="G1779" s="619" t="str">
        <f ca="1">IF(OR(INDIRECT("'update Helper'!E"&amp;Q1779)="",F1779&lt;&gt;0,F1780&lt;&gt;0),IF(IFERROR((F1779/F1780),"")="","",(F1779/F1780)),INDIRECT("'update Helper'!E"&amp;Q1779)/100)</f>
        <v/>
      </c>
      <c r="H1779" s="621"/>
      <c r="I1779" s="623"/>
      <c r="J1779" s="625"/>
      <c r="K1779" s="201">
        <f>IF(AND(EXACT(C1779,C1777),C1777&lt;&gt;0),K1777+1,0)</f>
        <v>579</v>
      </c>
      <c r="L1779" s="201" t="str">
        <f t="shared" ref="L1779" si="1983">IF(C1779&lt;&gt;"",C1779&amp;"-"&amp;K1779,"")</f>
        <v/>
      </c>
      <c r="M1779" s="201" t="str">
        <f t="array" ref="M1779">IFERROR(IF(INDEX('Disaggregation Records'!$E$155:$E$385,MATCH(RIGHT(L1779,255),RIGHT('Disaggregation Records'!$D$155:$D$385,255),0))="","",INDEX('Disaggregation Records'!$E$155:$E$385,MATCH(RIGHT(L1779,255),RIGHT('Disaggregation Records'!$D$155:$D$385,255),0))),"")</f>
        <v/>
      </c>
      <c r="N1779" s="201" t="str">
        <f t="array" ref="N1779">IFERROR(IF(INDEX('Disaggregation Records'!$F$155:$F$385,MATCH(RIGHT(L1779,255),RIGHT('Disaggregation Records'!$D$155:$D$385,255),0))="","",INDEX('Disaggregation Records'!$F$155:$F$385,MATCH(RIGHT(L1779,255),RIGHT('Disaggregation Records'!$D$155:$D$385,255),0))),"")</f>
        <v/>
      </c>
      <c r="O1779" s="201" t="str">
        <f t="array" ref="O1779">IFERROR(IF(INDEX('Disaggregation Records'!$H$155:$H$385,MATCH(RIGHT(L1779,255),RIGHT('Disaggregation Records'!$D$155:$D$385,255),0))="","",INDEX('Disaggregation Records'!$H$155:$H$385,MATCH(RIGHT(L1779,255),RIGHT('Disaggregation Records'!$D$155:$D$385,255),0))),"")</f>
        <v/>
      </c>
      <c r="P1779" s="253"/>
      <c r="Q1779" s="253">
        <f t="shared" ref="Q1779" si="1984">Q1777+1</f>
        <v>2284</v>
      </c>
    </row>
    <row r="1780" spans="1:17" ht="20.149999999999999" customHeight="1" x14ac:dyDescent="0.35">
      <c r="B1780" s="614"/>
      <c r="C1780" s="616"/>
      <c r="D1780" s="618"/>
      <c r="E1780" s="618"/>
      <c r="F1780" s="307"/>
      <c r="G1780" s="620"/>
      <c r="H1780" s="622"/>
      <c r="I1780" s="624"/>
      <c r="J1780" s="626"/>
      <c r="K1780" s="253"/>
      <c r="L1780" s="201"/>
      <c r="M1780" s="253"/>
      <c r="N1780" s="201"/>
      <c r="O1780" s="201"/>
      <c r="P1780" s="253"/>
      <c r="Q1780" s="253"/>
    </row>
    <row r="1781" spans="1:17" ht="20.149999999999999" customHeight="1" x14ac:dyDescent="0.35">
      <c r="A1781" s="201" t="str">
        <f t="shared" ca="1" si="1979"/>
        <v>a1655000001juOcAAI</v>
      </c>
      <c r="B1781" s="613">
        <v>30</v>
      </c>
      <c r="C1781" s="615" t="str">
        <f>IFERROR(VLOOKUP(B1781,'Coverage Indicators - Section D'!$A$9:$AP$70,42,FALSE),"")</f>
        <v/>
      </c>
      <c r="D1781" s="617" t="str">
        <f>M1781</f>
        <v/>
      </c>
      <c r="E1781" s="617" t="str">
        <f>N1781</f>
        <v/>
      </c>
      <c r="F1781" s="396"/>
      <c r="G1781" s="619" t="str">
        <f ca="1">IF(OR(INDIRECT("'update Helper'!E"&amp;Q1781)="",F1781&lt;&gt;0,F1782&lt;&gt;0),IF(IFERROR((F1781/F1782),"")="","",(F1781/F1782)),INDIRECT("'update Helper'!E"&amp;Q1781)/100)</f>
        <v/>
      </c>
      <c r="H1781" s="621"/>
      <c r="I1781" s="623"/>
      <c r="J1781" s="625"/>
      <c r="K1781" s="201">
        <f>IF(AND(EXACT(C1781,C1779),C1779&lt;&gt;0),K1779+1,0)</f>
        <v>580</v>
      </c>
      <c r="L1781" s="201" t="str">
        <f t="shared" ref="L1781" si="1985">IF(C1781&lt;&gt;"",C1781&amp;"-"&amp;K1781,"")</f>
        <v/>
      </c>
      <c r="M1781" s="201" t="str">
        <f t="array" ref="M1781">IFERROR(IF(INDEX('Disaggregation Records'!$E$155:$E$385,MATCH(RIGHT(L1781,255),RIGHT('Disaggregation Records'!$D$155:$D$385,255),0))="","",INDEX('Disaggregation Records'!$E$155:$E$385,MATCH(RIGHT(L1781,255),RIGHT('Disaggregation Records'!$D$155:$D$385,255),0))),"")</f>
        <v/>
      </c>
      <c r="N1781" s="201" t="str">
        <f t="array" ref="N1781">IFERROR(IF(INDEX('Disaggregation Records'!$F$155:$F$385,MATCH(RIGHT(L1781,255),RIGHT('Disaggregation Records'!$D$155:$D$385,255),0))="","",INDEX('Disaggregation Records'!$F$155:$F$385,MATCH(RIGHT(L1781,255),RIGHT('Disaggregation Records'!$D$155:$D$385,255),0))),"")</f>
        <v/>
      </c>
      <c r="O1781" s="201" t="str">
        <f t="array" ref="O1781">IFERROR(IF(INDEX('Disaggregation Records'!$H$155:$H$385,MATCH(RIGHT(L1781,255),RIGHT('Disaggregation Records'!$D$155:$D$385,255),0))="","",INDEX('Disaggregation Records'!$H$155:$H$385,MATCH(RIGHT(L1781,255),RIGHT('Disaggregation Records'!$D$155:$D$385,255),0))),"")</f>
        <v/>
      </c>
      <c r="P1781" s="201"/>
      <c r="Q1781" s="253">
        <f t="shared" ref="Q1781" si="1986">Q1779+1</f>
        <v>2285</v>
      </c>
    </row>
    <row r="1782" spans="1:17" ht="20.149999999999999" customHeight="1" x14ac:dyDescent="0.35">
      <c r="A1782" s="201"/>
      <c r="B1782" s="614"/>
      <c r="C1782" s="616"/>
      <c r="D1782" s="618"/>
      <c r="E1782" s="618"/>
      <c r="F1782" s="307"/>
      <c r="G1782" s="620"/>
      <c r="H1782" s="622"/>
      <c r="I1782" s="624"/>
      <c r="J1782" s="626"/>
      <c r="K1782" s="201"/>
      <c r="L1782" s="201"/>
      <c r="M1782" s="201"/>
      <c r="N1782" s="201"/>
      <c r="O1782" s="201"/>
      <c r="P1782" s="201"/>
      <c r="Q1782" s="253"/>
    </row>
    <row r="1783" spans="1:17" ht="20.149999999999999" customHeight="1" x14ac:dyDescent="0.35">
      <c r="A1783" s="201" t="str">
        <f t="shared" ca="1" si="1982"/>
        <v>a1655000001juOdAAI</v>
      </c>
      <c r="B1783" s="613">
        <v>30</v>
      </c>
      <c r="C1783" s="615" t="str">
        <f>IFERROR(VLOOKUP(B1783,'Coverage Indicators - Section D'!$A$9:$AP$70,42,FALSE),"")</f>
        <v/>
      </c>
      <c r="D1783" s="617" t="str">
        <f>M1783</f>
        <v/>
      </c>
      <c r="E1783" s="617" t="str">
        <f>N1783</f>
        <v/>
      </c>
      <c r="F1783" s="396"/>
      <c r="G1783" s="619" t="str">
        <f ca="1">IF(OR(INDIRECT("'update Helper'!E"&amp;Q1783)="",F1783&lt;&gt;0,F1784&lt;&gt;0),IF(IFERROR((F1783/F1784),"")="","",(F1783/F1784)),INDIRECT("'update Helper'!E"&amp;Q1783)/100)</f>
        <v/>
      </c>
      <c r="H1783" s="621"/>
      <c r="I1783" s="623"/>
      <c r="J1783" s="625"/>
      <c r="K1783" s="201">
        <f>IF(AND(EXACT(C1783,C1781),C1781&lt;&gt;0),K1781+1,0)</f>
        <v>581</v>
      </c>
      <c r="L1783" s="201" t="str">
        <f t="shared" ref="L1783" si="1987">IF(C1783&lt;&gt;"",C1783&amp;"-"&amp;K1783,"")</f>
        <v/>
      </c>
      <c r="M1783" s="201" t="str">
        <f t="array" ref="M1783">IFERROR(IF(INDEX('Disaggregation Records'!$E$155:$E$385,MATCH(RIGHT(L1783,255),RIGHT('Disaggregation Records'!$D$155:$D$385,255),0))="","",INDEX('Disaggregation Records'!$E$155:$E$385,MATCH(RIGHT(L1783,255),RIGHT('Disaggregation Records'!$D$155:$D$385,255),0))),"")</f>
        <v/>
      </c>
      <c r="N1783" s="201" t="str">
        <f t="array" ref="N1783">IFERROR(IF(INDEX('Disaggregation Records'!$F$155:$F$385,MATCH(RIGHT(L1783,255),RIGHT('Disaggregation Records'!$D$155:$D$385,255),0))="","",INDEX('Disaggregation Records'!$F$155:$F$385,MATCH(RIGHT(L1783,255),RIGHT('Disaggregation Records'!$D$155:$D$385,255),0))),"")</f>
        <v/>
      </c>
      <c r="O1783" s="201" t="str">
        <f t="array" ref="O1783">IFERROR(IF(INDEX('Disaggregation Records'!$H$155:$H$385,MATCH(RIGHT(L1783,255),RIGHT('Disaggregation Records'!$D$155:$D$385,255),0))="","",INDEX('Disaggregation Records'!$H$155:$H$385,MATCH(RIGHT(L1783,255),RIGHT('Disaggregation Records'!$D$155:$D$385,255),0))),"")</f>
        <v/>
      </c>
      <c r="P1783" s="201"/>
      <c r="Q1783" s="253">
        <f t="shared" ref="Q1783" si="1988">Q1781+1</f>
        <v>2286</v>
      </c>
    </row>
    <row r="1784" spans="1:17" ht="20.149999999999999" customHeight="1" x14ac:dyDescent="0.35">
      <c r="B1784" s="614"/>
      <c r="C1784" s="616"/>
      <c r="D1784" s="618"/>
      <c r="E1784" s="618"/>
      <c r="F1784" s="307"/>
      <c r="G1784" s="620"/>
      <c r="H1784" s="622"/>
      <c r="I1784" s="624"/>
      <c r="J1784" s="626"/>
      <c r="K1784" s="201"/>
      <c r="L1784" s="201"/>
      <c r="M1784" s="201"/>
      <c r="N1784" s="201"/>
      <c r="O1784" s="201"/>
      <c r="P1784" s="201"/>
      <c r="Q1784" s="253"/>
    </row>
    <row r="1785" spans="1:17" ht="20.149999999999999" customHeight="1" x14ac:dyDescent="0.35">
      <c r="A1785" s="201" t="str">
        <f t="shared" ca="1" si="1979"/>
        <v>a1655000001juOeAAI</v>
      </c>
      <c r="B1785" s="613">
        <v>30</v>
      </c>
      <c r="C1785" s="615" t="str">
        <f>IFERROR(VLOOKUP(B1785,'Coverage Indicators - Section D'!$A$9:$AP$70,42,FALSE),"")</f>
        <v/>
      </c>
      <c r="D1785" s="617" t="str">
        <f>M1785</f>
        <v/>
      </c>
      <c r="E1785" s="617" t="str">
        <f>N1785</f>
        <v/>
      </c>
      <c r="F1785" s="396"/>
      <c r="G1785" s="619" t="str">
        <f ca="1">IF(OR(INDIRECT("'update Helper'!E"&amp;Q1785)="",F1785&lt;&gt;0,F1786&lt;&gt;0),IF(IFERROR((F1785/F1786),"")="","",(F1785/F1786)),INDIRECT("'update Helper'!E"&amp;Q1785)/100)</f>
        <v/>
      </c>
      <c r="H1785" s="621"/>
      <c r="I1785" s="623"/>
      <c r="J1785" s="625"/>
      <c r="K1785" s="201">
        <f>IF(AND(EXACT(C1785,C1783),C1783&lt;&gt;0),K1783+1,0)</f>
        <v>582</v>
      </c>
      <c r="L1785" s="201" t="str">
        <f t="shared" ref="L1785" si="1989">IF(C1785&lt;&gt;"",C1785&amp;"-"&amp;K1785,"")</f>
        <v/>
      </c>
      <c r="M1785" s="201" t="str">
        <f t="array" ref="M1785">IFERROR(IF(INDEX('Disaggregation Records'!$E$155:$E$385,MATCH(RIGHT(L1785,255),RIGHT('Disaggregation Records'!$D$155:$D$385,255),0))="","",INDEX('Disaggregation Records'!$E$155:$E$385,MATCH(RIGHT(L1785,255),RIGHT('Disaggregation Records'!$D$155:$D$385,255),0))),"")</f>
        <v/>
      </c>
      <c r="N1785" s="201" t="str">
        <f t="array" ref="N1785">IFERROR(IF(INDEX('Disaggregation Records'!$F$155:$F$385,MATCH(RIGHT(L1785,255),RIGHT('Disaggregation Records'!$D$155:$D$385,255),0))="","",INDEX('Disaggregation Records'!$F$155:$F$385,MATCH(RIGHT(L1785,255),RIGHT('Disaggregation Records'!$D$155:$D$385,255),0))),"")</f>
        <v/>
      </c>
      <c r="O1785" s="201" t="str">
        <f t="array" ref="O1785">IFERROR(IF(INDEX('Disaggregation Records'!$H$155:$H$385,MATCH(RIGHT(L1785,255),RIGHT('Disaggregation Records'!$D$155:$D$385,255),0))="","",INDEX('Disaggregation Records'!$H$155:$H$385,MATCH(RIGHT(L1785,255),RIGHT('Disaggregation Records'!$D$155:$D$385,255),0))),"")</f>
        <v/>
      </c>
      <c r="P1785" s="253"/>
      <c r="Q1785" s="253">
        <f t="shared" ref="Q1785" si="1990">Q1783+1</f>
        <v>2287</v>
      </c>
    </row>
    <row r="1786" spans="1:17" ht="20.149999999999999" customHeight="1" x14ac:dyDescent="0.35">
      <c r="A1786" s="201"/>
      <c r="B1786" s="614"/>
      <c r="C1786" s="616"/>
      <c r="D1786" s="618"/>
      <c r="E1786" s="618"/>
      <c r="F1786" s="307"/>
      <c r="G1786" s="620"/>
      <c r="H1786" s="622"/>
      <c r="I1786" s="624"/>
      <c r="J1786" s="626"/>
      <c r="K1786" s="253"/>
      <c r="L1786" s="201"/>
      <c r="M1786" s="253"/>
      <c r="N1786" s="201"/>
      <c r="O1786" s="201"/>
      <c r="P1786" s="253"/>
      <c r="Q1786" s="253"/>
    </row>
    <row r="1787" spans="1:17" ht="20.149999999999999" customHeight="1" x14ac:dyDescent="0.35">
      <c r="A1787" s="201" t="str">
        <f t="shared" ca="1" si="1982"/>
        <v>a1655000001juOfAAI</v>
      </c>
      <c r="B1787" s="613">
        <v>30</v>
      </c>
      <c r="C1787" s="615" t="str">
        <f>IFERROR(VLOOKUP(B1787,'Coverage Indicators - Section D'!$A$9:$AP$70,42,FALSE),"")</f>
        <v/>
      </c>
      <c r="D1787" s="617" t="str">
        <f>M1787</f>
        <v/>
      </c>
      <c r="E1787" s="617" t="str">
        <f>N1787</f>
        <v/>
      </c>
      <c r="F1787" s="396"/>
      <c r="G1787" s="619" t="str">
        <f ca="1">IF(OR(INDIRECT("'update Helper'!E"&amp;Q1787)="",F1787&lt;&gt;0,F1788&lt;&gt;0),IF(IFERROR((F1787/F1788),"")="","",(F1787/F1788)),INDIRECT("'update Helper'!E"&amp;Q1787)/100)</f>
        <v/>
      </c>
      <c r="H1787" s="621"/>
      <c r="I1787" s="623"/>
      <c r="J1787" s="625"/>
      <c r="K1787" s="201">
        <f>IF(AND(EXACT(C1787,C1785),C1785&lt;&gt;0),K1785+1,0)</f>
        <v>583</v>
      </c>
      <c r="L1787" s="201" t="str">
        <f t="shared" ref="L1787" si="1991">IF(C1787&lt;&gt;"",C1787&amp;"-"&amp;K1787,"")</f>
        <v/>
      </c>
      <c r="M1787" s="201" t="str">
        <f t="array" ref="M1787">IFERROR(IF(INDEX('Disaggregation Records'!$E$155:$E$385,MATCH(RIGHT(L1787,255),RIGHT('Disaggregation Records'!$D$155:$D$385,255),0))="","",INDEX('Disaggregation Records'!$E$155:$E$385,MATCH(RIGHT(L1787,255),RIGHT('Disaggregation Records'!$D$155:$D$385,255),0))),"")</f>
        <v/>
      </c>
      <c r="N1787" s="201" t="str">
        <f t="array" ref="N1787">IFERROR(IF(INDEX('Disaggregation Records'!$F$155:$F$385,MATCH(RIGHT(L1787,255),RIGHT('Disaggregation Records'!$D$155:$D$385,255),0))="","",INDEX('Disaggregation Records'!$F$155:$F$385,MATCH(RIGHT(L1787,255),RIGHT('Disaggregation Records'!$D$155:$D$385,255),0))),"")</f>
        <v/>
      </c>
      <c r="O1787" s="201" t="str">
        <f t="array" ref="O1787">IFERROR(IF(INDEX('Disaggregation Records'!$H$155:$H$385,MATCH(RIGHT(L1787,255),RIGHT('Disaggregation Records'!$D$155:$D$385,255),0))="","",INDEX('Disaggregation Records'!$H$155:$H$385,MATCH(RIGHT(L1787,255),RIGHT('Disaggregation Records'!$D$155:$D$385,255),0))),"")</f>
        <v/>
      </c>
      <c r="P1787" s="253"/>
      <c r="Q1787" s="253">
        <f t="shared" ref="Q1787" si="1992">Q1785+1</f>
        <v>2288</v>
      </c>
    </row>
    <row r="1788" spans="1:17" ht="20.149999999999999" customHeight="1" x14ac:dyDescent="0.35">
      <c r="B1788" s="614"/>
      <c r="C1788" s="616"/>
      <c r="D1788" s="618"/>
      <c r="E1788" s="618"/>
      <c r="F1788" s="307"/>
      <c r="G1788" s="620"/>
      <c r="H1788" s="622"/>
      <c r="I1788" s="624"/>
      <c r="J1788" s="626"/>
      <c r="K1788" s="253"/>
      <c r="L1788" s="201"/>
      <c r="M1788" s="253"/>
      <c r="N1788" s="201"/>
      <c r="O1788" s="201"/>
      <c r="P1788" s="253"/>
      <c r="Q1788" s="253"/>
    </row>
    <row r="1789" spans="1:17" ht="20.149999999999999" customHeight="1" x14ac:dyDescent="0.35">
      <c r="A1789" s="201" t="str">
        <f t="shared" ca="1" si="1979"/>
        <v>a1655000001juOgAAI</v>
      </c>
      <c r="B1789" s="613">
        <v>30</v>
      </c>
      <c r="C1789" s="615" t="str">
        <f>IFERROR(VLOOKUP(B1789,'Coverage Indicators - Section D'!$A$9:$AP$70,42,FALSE),"")</f>
        <v/>
      </c>
      <c r="D1789" s="617" t="str">
        <f>M1789</f>
        <v/>
      </c>
      <c r="E1789" s="617" t="str">
        <f>N1789</f>
        <v/>
      </c>
      <c r="F1789" s="396"/>
      <c r="G1789" s="619" t="str">
        <f ca="1">IF(OR(INDIRECT("'update Helper'!E"&amp;Q1789)="",F1789&lt;&gt;0,F1790&lt;&gt;0),IF(IFERROR((F1789/F1790),"")="","",(F1789/F1790)),INDIRECT("'update Helper'!E"&amp;Q1789)/100)</f>
        <v/>
      </c>
      <c r="H1789" s="621"/>
      <c r="I1789" s="623"/>
      <c r="J1789" s="625"/>
      <c r="K1789" s="201">
        <f>IF(AND(EXACT(C1789,C1787),C1787&lt;&gt;0),K1787+1,0)</f>
        <v>584</v>
      </c>
      <c r="L1789" s="201" t="str">
        <f t="shared" ref="L1789" si="1993">IF(C1789&lt;&gt;"",C1789&amp;"-"&amp;K1789,"")</f>
        <v/>
      </c>
      <c r="M1789" s="201" t="str">
        <f t="array" ref="M1789">IFERROR(IF(INDEX('Disaggregation Records'!$E$155:$E$385,MATCH(RIGHT(L1789,255),RIGHT('Disaggregation Records'!$D$155:$D$385,255),0))="","",INDEX('Disaggregation Records'!$E$155:$E$385,MATCH(RIGHT(L1789,255),RIGHT('Disaggregation Records'!$D$155:$D$385,255),0))),"")</f>
        <v/>
      </c>
      <c r="N1789" s="201" t="str">
        <f t="array" ref="N1789">IFERROR(IF(INDEX('Disaggregation Records'!$F$155:$F$385,MATCH(RIGHT(L1789,255),RIGHT('Disaggregation Records'!$D$155:$D$385,255),0))="","",INDEX('Disaggregation Records'!$F$155:$F$385,MATCH(RIGHT(L1789,255),RIGHT('Disaggregation Records'!$D$155:$D$385,255),0))),"")</f>
        <v/>
      </c>
      <c r="O1789" s="201" t="str">
        <f t="array" ref="O1789">IFERROR(IF(INDEX('Disaggregation Records'!$H$155:$H$385,MATCH(RIGHT(L1789,255),RIGHT('Disaggregation Records'!$D$155:$D$385,255),0))="","",INDEX('Disaggregation Records'!$H$155:$H$385,MATCH(RIGHT(L1789,255),RIGHT('Disaggregation Records'!$D$155:$D$385,255),0))),"")</f>
        <v/>
      </c>
      <c r="P1789" s="253"/>
      <c r="Q1789" s="253">
        <f t="shared" ref="Q1789" si="1994">Q1787+1</f>
        <v>2289</v>
      </c>
    </row>
    <row r="1790" spans="1:17" ht="20.149999999999999" customHeight="1" x14ac:dyDescent="0.35">
      <c r="A1790" s="201"/>
      <c r="B1790" s="614"/>
      <c r="C1790" s="616"/>
      <c r="D1790" s="618"/>
      <c r="E1790" s="618"/>
      <c r="F1790" s="307"/>
      <c r="G1790" s="620"/>
      <c r="H1790" s="622"/>
      <c r="I1790" s="624"/>
      <c r="J1790" s="626"/>
      <c r="K1790" s="253"/>
      <c r="L1790" s="201"/>
      <c r="M1790" s="253"/>
      <c r="N1790" s="201"/>
      <c r="O1790" s="201"/>
      <c r="P1790" s="253"/>
      <c r="Q1790" s="253"/>
    </row>
    <row r="1791" spans="1:17" ht="20.149999999999999" customHeight="1" x14ac:dyDescent="0.35">
      <c r="A1791" s="201" t="str">
        <f t="shared" ca="1" si="1982"/>
        <v>a1655000001juOhAAI</v>
      </c>
      <c r="B1791" s="613">
        <v>30</v>
      </c>
      <c r="C1791" s="615" t="str">
        <f>IFERROR(VLOOKUP(B1791,'Coverage Indicators - Section D'!$A$9:$AP$70,42,FALSE),"")</f>
        <v/>
      </c>
      <c r="D1791" s="617" t="str">
        <f>M1791</f>
        <v/>
      </c>
      <c r="E1791" s="617" t="str">
        <f>N1791</f>
        <v/>
      </c>
      <c r="F1791" s="396"/>
      <c r="G1791" s="619" t="str">
        <f ca="1">IF(OR(INDIRECT("'update Helper'!E"&amp;Q1791)="",F1791&lt;&gt;0,F1792&lt;&gt;0),IF(IFERROR((F1791/F1792),"")="","",(F1791/F1792)),INDIRECT("'update Helper'!E"&amp;Q1791)/100)</f>
        <v/>
      </c>
      <c r="H1791" s="621"/>
      <c r="I1791" s="623"/>
      <c r="J1791" s="625"/>
      <c r="K1791" s="201">
        <f>IF(AND(EXACT(C1791,C1789),C1789&lt;&gt;0),K1789+1,0)</f>
        <v>585</v>
      </c>
      <c r="L1791" s="201" t="str">
        <f t="shared" ref="L1791" si="1995">IF(C1791&lt;&gt;"",C1791&amp;"-"&amp;K1791,"")</f>
        <v/>
      </c>
      <c r="M1791" s="201" t="str">
        <f t="array" ref="M1791">IFERROR(IF(INDEX('Disaggregation Records'!$E$155:$E$385,MATCH(RIGHT(L1791,255),RIGHT('Disaggregation Records'!$D$155:$D$385,255),0))="","",INDEX('Disaggregation Records'!$E$155:$E$385,MATCH(RIGHT(L1791,255),RIGHT('Disaggregation Records'!$D$155:$D$385,255),0))),"")</f>
        <v/>
      </c>
      <c r="N1791" s="201" t="str">
        <f t="array" ref="N1791">IFERROR(IF(INDEX('Disaggregation Records'!$F$155:$F$385,MATCH(RIGHT(L1791,255),RIGHT('Disaggregation Records'!$D$155:$D$385,255),0))="","",INDEX('Disaggregation Records'!$F$155:$F$385,MATCH(RIGHT(L1791,255),RIGHT('Disaggregation Records'!$D$155:$D$385,255),0))),"")</f>
        <v/>
      </c>
      <c r="O1791" s="201" t="str">
        <f t="array" ref="O1791">IFERROR(IF(INDEX('Disaggregation Records'!$H$155:$H$385,MATCH(RIGHT(L1791,255),RIGHT('Disaggregation Records'!$D$155:$D$385,255),0))="","",INDEX('Disaggregation Records'!$H$155:$H$385,MATCH(RIGHT(L1791,255),RIGHT('Disaggregation Records'!$D$155:$D$385,255),0))),"")</f>
        <v/>
      </c>
      <c r="P1791" s="201"/>
      <c r="Q1791" s="253">
        <f t="shared" ref="Q1791" si="1996">Q1789+1</f>
        <v>2290</v>
      </c>
    </row>
    <row r="1792" spans="1:17" ht="20.149999999999999" customHeight="1" x14ac:dyDescent="0.35">
      <c r="B1792" s="614"/>
      <c r="C1792" s="616"/>
      <c r="D1792" s="618"/>
      <c r="E1792" s="618"/>
      <c r="F1792" s="307"/>
      <c r="G1792" s="620"/>
      <c r="H1792" s="622"/>
      <c r="I1792" s="624"/>
      <c r="J1792" s="626"/>
      <c r="K1792" s="201"/>
      <c r="L1792" s="201"/>
      <c r="M1792" s="201"/>
      <c r="N1792" s="201"/>
      <c r="O1792" s="201"/>
      <c r="P1792" s="201"/>
      <c r="Q1792" s="253"/>
    </row>
    <row r="1793" spans="1:17" ht="20.149999999999999" customHeight="1" x14ac:dyDescent="0.35">
      <c r="A1793" s="201" t="str">
        <f t="shared" ca="1" si="1979"/>
        <v>a1655000001juOiAAI</v>
      </c>
      <c r="B1793" s="613">
        <v>30</v>
      </c>
      <c r="C1793" s="615" t="str">
        <f>IFERROR(VLOOKUP(B1793,'Coverage Indicators - Section D'!$A$9:$AP$70,42,FALSE),"")</f>
        <v/>
      </c>
      <c r="D1793" s="617" t="str">
        <f>M1793</f>
        <v/>
      </c>
      <c r="E1793" s="617" t="str">
        <f>N1793</f>
        <v/>
      </c>
      <c r="F1793" s="396"/>
      <c r="G1793" s="619" t="str">
        <f ca="1">IF(OR(INDIRECT("'update Helper'!E"&amp;Q1793)="",F1793&lt;&gt;0,F1794&lt;&gt;0),IF(IFERROR((F1793/F1794),"")="","",(F1793/F1794)),INDIRECT("'update Helper'!E"&amp;Q1793)/100)</f>
        <v/>
      </c>
      <c r="H1793" s="621"/>
      <c r="I1793" s="623"/>
      <c r="J1793" s="625"/>
      <c r="K1793" s="201">
        <f>IF(AND(EXACT(C1793,C1791),C1791&lt;&gt;0),K1791+1,0)</f>
        <v>586</v>
      </c>
      <c r="L1793" s="201" t="str">
        <f t="shared" ref="L1793" si="1997">IF(C1793&lt;&gt;"",C1793&amp;"-"&amp;K1793,"")</f>
        <v/>
      </c>
      <c r="M1793" s="201" t="str">
        <f t="array" ref="M1793">IFERROR(IF(INDEX('Disaggregation Records'!$E$155:$E$385,MATCH(RIGHT(L1793,255),RIGHT('Disaggregation Records'!$D$155:$D$385,255),0))="","",INDEX('Disaggregation Records'!$E$155:$E$385,MATCH(RIGHT(L1793,255),RIGHT('Disaggregation Records'!$D$155:$D$385,255),0))),"")</f>
        <v/>
      </c>
      <c r="N1793" s="201" t="str">
        <f t="array" ref="N1793">IFERROR(IF(INDEX('Disaggregation Records'!$F$155:$F$385,MATCH(RIGHT(L1793,255),RIGHT('Disaggregation Records'!$D$155:$D$385,255),0))="","",INDEX('Disaggregation Records'!$F$155:$F$385,MATCH(RIGHT(L1793,255),RIGHT('Disaggregation Records'!$D$155:$D$385,255),0))),"")</f>
        <v/>
      </c>
      <c r="O1793" s="201" t="str">
        <f t="array" ref="O1793">IFERROR(IF(INDEX('Disaggregation Records'!$H$155:$H$385,MATCH(RIGHT(L1793,255),RIGHT('Disaggregation Records'!$D$155:$D$385,255),0))="","",INDEX('Disaggregation Records'!$H$155:$H$385,MATCH(RIGHT(L1793,255),RIGHT('Disaggregation Records'!$D$155:$D$385,255),0))),"")</f>
        <v/>
      </c>
      <c r="P1793" s="201"/>
      <c r="Q1793" s="253">
        <f t="shared" ref="Q1793" si="1998">Q1791+1</f>
        <v>2291</v>
      </c>
    </row>
    <row r="1794" spans="1:17" ht="20.149999999999999" customHeight="1" x14ac:dyDescent="0.35">
      <c r="A1794" s="201"/>
      <c r="B1794" s="614"/>
      <c r="C1794" s="616"/>
      <c r="D1794" s="618"/>
      <c r="E1794" s="618"/>
      <c r="F1794" s="307"/>
      <c r="G1794" s="620"/>
      <c r="H1794" s="622"/>
      <c r="I1794" s="624"/>
      <c r="J1794" s="626"/>
      <c r="K1794" s="201"/>
      <c r="L1794" s="201"/>
      <c r="M1794" s="201"/>
      <c r="N1794" s="201"/>
      <c r="O1794" s="201"/>
      <c r="P1794" s="201"/>
      <c r="Q1794" s="253"/>
    </row>
    <row r="1795" spans="1:17" ht="20.149999999999999" customHeight="1" x14ac:dyDescent="0.35">
      <c r="A1795" s="201" t="str">
        <f t="shared" ca="1" si="1982"/>
        <v>a1655000001juOjAAI</v>
      </c>
      <c r="B1795" s="613">
        <v>30</v>
      </c>
      <c r="C1795" s="615" t="str">
        <f>IFERROR(VLOOKUP(B1795,'Coverage Indicators - Section D'!$A$9:$AP$70,42,FALSE),"")</f>
        <v/>
      </c>
      <c r="D1795" s="617" t="str">
        <f>M1795</f>
        <v/>
      </c>
      <c r="E1795" s="617" t="str">
        <f>N1795</f>
        <v/>
      </c>
      <c r="F1795" s="396"/>
      <c r="G1795" s="619" t="str">
        <f ca="1">IF(OR(INDIRECT("'update Helper'!E"&amp;Q1795)="",F1795&lt;&gt;0,F1796&lt;&gt;0),IF(IFERROR((F1795/F1796),"")="","",(F1795/F1796)),INDIRECT("'update Helper'!E"&amp;Q1795)/100)</f>
        <v/>
      </c>
      <c r="H1795" s="621"/>
      <c r="I1795" s="623"/>
      <c r="J1795" s="625"/>
      <c r="K1795" s="201">
        <f>IF(AND(EXACT(C1795,C1793),C1793&lt;&gt;0),K1793+1,0)</f>
        <v>587</v>
      </c>
      <c r="L1795" s="201" t="str">
        <f t="shared" ref="L1795" si="1999">IF(C1795&lt;&gt;"",C1795&amp;"-"&amp;K1795,"")</f>
        <v/>
      </c>
      <c r="M1795" s="201" t="str">
        <f t="array" ref="M1795">IFERROR(IF(INDEX('Disaggregation Records'!$E$155:$E$385,MATCH(RIGHT(L1795,255),RIGHT('Disaggregation Records'!$D$155:$D$385,255),0))="","",INDEX('Disaggregation Records'!$E$155:$E$385,MATCH(RIGHT(L1795,255),RIGHT('Disaggregation Records'!$D$155:$D$385,255),0))),"")</f>
        <v/>
      </c>
      <c r="N1795" s="201" t="str">
        <f t="array" ref="N1795">IFERROR(IF(INDEX('Disaggregation Records'!$F$155:$F$385,MATCH(RIGHT(L1795,255),RIGHT('Disaggregation Records'!$D$155:$D$385,255),0))="","",INDEX('Disaggregation Records'!$F$155:$F$385,MATCH(RIGHT(L1795,255),RIGHT('Disaggregation Records'!$D$155:$D$385,255),0))),"")</f>
        <v/>
      </c>
      <c r="O1795" s="201" t="str">
        <f t="array" ref="O1795">IFERROR(IF(INDEX('Disaggregation Records'!$H$155:$H$385,MATCH(RIGHT(L1795,255),RIGHT('Disaggregation Records'!$D$155:$D$385,255),0))="","",INDEX('Disaggregation Records'!$H$155:$H$385,MATCH(RIGHT(L1795,255),RIGHT('Disaggregation Records'!$D$155:$D$385,255),0))),"")</f>
        <v/>
      </c>
      <c r="P1795" s="253"/>
      <c r="Q1795" s="253">
        <f t="shared" ref="Q1795" si="2000">Q1793+1</f>
        <v>2292</v>
      </c>
    </row>
    <row r="1796" spans="1:17" ht="20.149999999999999" customHeight="1" x14ac:dyDescent="0.35">
      <c r="B1796" s="614"/>
      <c r="C1796" s="616"/>
      <c r="D1796" s="618"/>
      <c r="E1796" s="618"/>
      <c r="F1796" s="307"/>
      <c r="G1796" s="620"/>
      <c r="H1796" s="622"/>
      <c r="I1796" s="624"/>
      <c r="J1796" s="626"/>
      <c r="K1796" s="253"/>
      <c r="L1796" s="201"/>
      <c r="M1796" s="253"/>
      <c r="N1796" s="201"/>
      <c r="O1796" s="201"/>
      <c r="P1796" s="253"/>
      <c r="Q1796" s="253"/>
    </row>
    <row r="1797" spans="1:17" ht="20.149999999999999" customHeight="1" x14ac:dyDescent="0.35">
      <c r="A1797" s="201" t="str">
        <f t="shared" ca="1" si="1979"/>
        <v>a1655000001juOkAAI</v>
      </c>
      <c r="B1797" s="613">
        <v>30</v>
      </c>
      <c r="C1797" s="615" t="str">
        <f>IFERROR(VLOOKUP(B1797,'Coverage Indicators - Section D'!$A$9:$AP$70,42,FALSE),"")</f>
        <v/>
      </c>
      <c r="D1797" s="617" t="str">
        <f>M1797</f>
        <v/>
      </c>
      <c r="E1797" s="617" t="str">
        <f>N1797</f>
        <v/>
      </c>
      <c r="F1797" s="396"/>
      <c r="G1797" s="619" t="str">
        <f ca="1">IF(OR(INDIRECT("'update Helper'!E"&amp;Q1797)="",F1797&lt;&gt;0,F1798&lt;&gt;0),IF(IFERROR((F1797/F1798),"")="","",(F1797/F1798)),INDIRECT("'update Helper'!E"&amp;Q1797)/100)</f>
        <v/>
      </c>
      <c r="H1797" s="621"/>
      <c r="I1797" s="623"/>
      <c r="J1797" s="625"/>
      <c r="K1797" s="201">
        <f>IF(AND(EXACT(C1797,C1795),C1795&lt;&gt;0),K1795+1,0)</f>
        <v>588</v>
      </c>
      <c r="L1797" s="201" t="str">
        <f t="shared" ref="L1797" si="2001">IF(C1797&lt;&gt;"",C1797&amp;"-"&amp;K1797,"")</f>
        <v/>
      </c>
      <c r="M1797" s="201" t="str">
        <f t="array" ref="M1797">IFERROR(IF(INDEX('Disaggregation Records'!$E$155:$E$385,MATCH(RIGHT(L1797,255),RIGHT('Disaggregation Records'!$D$155:$D$385,255),0))="","",INDEX('Disaggregation Records'!$E$155:$E$385,MATCH(RIGHT(L1797,255),RIGHT('Disaggregation Records'!$D$155:$D$385,255),0))),"")</f>
        <v/>
      </c>
      <c r="N1797" s="201" t="str">
        <f t="array" ref="N1797">IFERROR(IF(INDEX('Disaggregation Records'!$F$155:$F$385,MATCH(RIGHT(L1797,255),RIGHT('Disaggregation Records'!$D$155:$D$385,255),0))="","",INDEX('Disaggregation Records'!$F$155:$F$385,MATCH(RIGHT(L1797,255),RIGHT('Disaggregation Records'!$D$155:$D$385,255),0))),"")</f>
        <v/>
      </c>
      <c r="O1797" s="201" t="str">
        <f t="array" ref="O1797">IFERROR(IF(INDEX('Disaggregation Records'!$H$155:$H$385,MATCH(RIGHT(L1797,255),RIGHT('Disaggregation Records'!$D$155:$D$385,255),0))="","",INDEX('Disaggregation Records'!$H$155:$H$385,MATCH(RIGHT(L1797,255),RIGHT('Disaggregation Records'!$D$155:$D$385,255),0))),"")</f>
        <v/>
      </c>
      <c r="P1797" s="253"/>
      <c r="Q1797" s="253">
        <f t="shared" ref="Q1797" si="2002">Q1795+1</f>
        <v>2293</v>
      </c>
    </row>
    <row r="1798" spans="1:17" ht="20.149999999999999" customHeight="1" x14ac:dyDescent="0.35">
      <c r="A1798" s="201"/>
      <c r="B1798" s="614"/>
      <c r="C1798" s="616"/>
      <c r="D1798" s="618"/>
      <c r="E1798" s="618"/>
      <c r="F1798" s="307"/>
      <c r="G1798" s="620"/>
      <c r="H1798" s="622"/>
      <c r="I1798" s="624"/>
      <c r="J1798" s="626"/>
      <c r="K1798" s="253"/>
      <c r="L1798" s="201"/>
      <c r="M1798" s="253"/>
      <c r="N1798" s="201"/>
      <c r="O1798" s="201"/>
      <c r="P1798" s="253"/>
      <c r="Q1798" s="253"/>
    </row>
    <row r="1799" spans="1:17" ht="20.149999999999999" customHeight="1" x14ac:dyDescent="0.35">
      <c r="A1799" s="201" t="str">
        <f t="shared" ca="1" si="1982"/>
        <v>a1655000001juOlAAI</v>
      </c>
      <c r="B1799" s="613">
        <v>30</v>
      </c>
      <c r="C1799" s="615" t="str">
        <f>IFERROR(VLOOKUP(B1799,'Coverage Indicators - Section D'!$A$9:$AP$70,42,FALSE),"")</f>
        <v/>
      </c>
      <c r="D1799" s="617" t="str">
        <f>M1799</f>
        <v/>
      </c>
      <c r="E1799" s="617" t="str">
        <f>N1799</f>
        <v/>
      </c>
      <c r="F1799" s="396"/>
      <c r="G1799" s="619" t="str">
        <f ca="1">IF(OR(INDIRECT("'update Helper'!E"&amp;Q1799)="",F1799&lt;&gt;0,F1800&lt;&gt;0),IF(IFERROR((F1799/F1800),"")="","",(F1799/F1800)),INDIRECT("'update Helper'!E"&amp;Q1799)/100)</f>
        <v/>
      </c>
      <c r="H1799" s="621"/>
      <c r="I1799" s="623"/>
      <c r="J1799" s="625"/>
      <c r="K1799" s="201">
        <f>IF(AND(EXACT(C1799,C1797),C1797&lt;&gt;0),K1797+1,0)</f>
        <v>589</v>
      </c>
      <c r="L1799" s="201" t="str">
        <f t="shared" ref="L1799" si="2003">IF(C1799&lt;&gt;"",C1799&amp;"-"&amp;K1799,"")</f>
        <v/>
      </c>
      <c r="M1799" s="201" t="str">
        <f t="array" ref="M1799">IFERROR(IF(INDEX('Disaggregation Records'!$E$155:$E$385,MATCH(RIGHT(L1799,255),RIGHT('Disaggregation Records'!$D$155:$D$385,255),0))="","",INDEX('Disaggregation Records'!$E$155:$E$385,MATCH(RIGHT(L1799,255),RIGHT('Disaggregation Records'!$D$155:$D$385,255),0))),"")</f>
        <v/>
      </c>
      <c r="N1799" s="201" t="str">
        <f t="array" ref="N1799">IFERROR(IF(INDEX('Disaggregation Records'!$F$155:$F$385,MATCH(RIGHT(L1799,255),RIGHT('Disaggregation Records'!$D$155:$D$385,255),0))="","",INDEX('Disaggregation Records'!$F$155:$F$385,MATCH(RIGHT(L1799,255),RIGHT('Disaggregation Records'!$D$155:$D$385,255),0))),"")</f>
        <v/>
      </c>
      <c r="O1799" s="201" t="str">
        <f t="array" ref="O1799">IFERROR(IF(INDEX('Disaggregation Records'!$H$155:$H$385,MATCH(RIGHT(L1799,255),RIGHT('Disaggregation Records'!$D$155:$D$385,255),0))="","",INDEX('Disaggregation Records'!$H$155:$H$385,MATCH(RIGHT(L1799,255),RIGHT('Disaggregation Records'!$D$155:$D$385,255),0))),"")</f>
        <v/>
      </c>
      <c r="P1799" s="253"/>
      <c r="Q1799" s="253">
        <f t="shared" ref="Q1799" si="2004">Q1797+1</f>
        <v>2294</v>
      </c>
    </row>
    <row r="1800" spans="1:17" ht="20.149999999999999" customHeight="1" x14ac:dyDescent="0.35">
      <c r="B1800" s="614"/>
      <c r="C1800" s="616"/>
      <c r="D1800" s="618"/>
      <c r="E1800" s="618"/>
      <c r="F1800" s="307"/>
      <c r="G1800" s="620"/>
      <c r="H1800" s="622"/>
      <c r="I1800" s="624"/>
      <c r="J1800" s="626"/>
      <c r="K1800" s="253"/>
      <c r="L1800" s="201"/>
      <c r="M1800" s="253"/>
      <c r="N1800" s="201"/>
      <c r="O1800" s="201"/>
      <c r="P1800" s="253"/>
      <c r="Q1800" s="253"/>
    </row>
    <row r="1801" spans="1:17" ht="20.149999999999999" customHeight="1" x14ac:dyDescent="0.35">
      <c r="A1801" s="201" t="str">
        <f t="shared" ca="1" si="1979"/>
        <v>a1655000001juOmAAI</v>
      </c>
      <c r="B1801" s="613">
        <v>30</v>
      </c>
      <c r="C1801" s="615" t="str">
        <f>IFERROR(VLOOKUP(B1801,'Coverage Indicators - Section D'!$A$9:$AP$70,42,FALSE),"")</f>
        <v/>
      </c>
      <c r="D1801" s="617" t="str">
        <f>M1801</f>
        <v/>
      </c>
      <c r="E1801" s="617" t="str">
        <f>N1801</f>
        <v/>
      </c>
      <c r="F1801" s="396"/>
      <c r="G1801" s="619" t="str">
        <f ca="1">IF(OR(INDIRECT("'update Helper'!E"&amp;Q1801)="",F1801&lt;&gt;0,F1802&lt;&gt;0),IF(IFERROR((F1801/F1802),"")="","",(F1801/F1802)),INDIRECT("'update Helper'!E"&amp;Q1801)/100)</f>
        <v/>
      </c>
      <c r="H1801" s="621"/>
      <c r="I1801" s="623"/>
      <c r="J1801" s="625"/>
      <c r="K1801" s="201">
        <f>IF(AND(EXACT(C1801,C1799),C1799&lt;&gt;0),K1799+1,0)</f>
        <v>590</v>
      </c>
      <c r="L1801" s="201" t="str">
        <f t="shared" ref="L1801" si="2005">IF(C1801&lt;&gt;"",C1801&amp;"-"&amp;K1801,"")</f>
        <v/>
      </c>
      <c r="M1801" s="201" t="str">
        <f t="array" ref="M1801">IFERROR(IF(INDEX('Disaggregation Records'!$E$155:$E$385,MATCH(RIGHT(L1801,255),RIGHT('Disaggregation Records'!$D$155:$D$385,255),0))="","",INDEX('Disaggregation Records'!$E$155:$E$385,MATCH(RIGHT(L1801,255),RIGHT('Disaggregation Records'!$D$155:$D$385,255),0))),"")</f>
        <v/>
      </c>
      <c r="N1801" s="201" t="str">
        <f t="array" ref="N1801">IFERROR(IF(INDEX('Disaggregation Records'!$F$155:$F$385,MATCH(RIGHT(L1801,255),RIGHT('Disaggregation Records'!$D$155:$D$385,255),0))="","",INDEX('Disaggregation Records'!$F$155:$F$385,MATCH(RIGHT(L1801,255),RIGHT('Disaggregation Records'!$D$155:$D$385,255),0))),"")</f>
        <v/>
      </c>
      <c r="O1801" s="201" t="str">
        <f t="array" ref="O1801">IFERROR(IF(INDEX('Disaggregation Records'!$H$155:$H$385,MATCH(RIGHT(L1801,255),RIGHT('Disaggregation Records'!$D$155:$D$385,255),0))="","",INDEX('Disaggregation Records'!$H$155:$H$385,MATCH(RIGHT(L1801,255),RIGHT('Disaggregation Records'!$D$155:$D$385,255),0))),"")</f>
        <v/>
      </c>
      <c r="P1801" s="201"/>
      <c r="Q1801" s="253">
        <f t="shared" ref="Q1801" si="2006">Q1799+1</f>
        <v>2295</v>
      </c>
    </row>
    <row r="1802" spans="1:17" ht="20.149999999999999" customHeight="1" x14ac:dyDescent="0.35">
      <c r="A1802" s="201"/>
      <c r="B1802" s="614"/>
      <c r="C1802" s="616"/>
      <c r="D1802" s="618"/>
      <c r="E1802" s="618"/>
      <c r="F1802" s="307"/>
      <c r="G1802" s="620"/>
      <c r="H1802" s="622"/>
      <c r="I1802" s="624"/>
      <c r="J1802" s="626"/>
      <c r="K1802" s="201"/>
      <c r="L1802" s="201"/>
      <c r="M1802" s="201"/>
      <c r="N1802" s="201"/>
      <c r="O1802" s="201"/>
      <c r="P1802" s="201"/>
      <c r="Q1802" s="253"/>
    </row>
    <row r="1803" spans="1:17" ht="20.149999999999999" customHeight="1" x14ac:dyDescent="0.35">
      <c r="A1803" s="201" t="str">
        <f t="shared" ca="1" si="1982"/>
        <v>a1655000001juOnAAI</v>
      </c>
      <c r="B1803" s="613">
        <v>30</v>
      </c>
      <c r="C1803" s="615" t="str">
        <f>IFERROR(VLOOKUP(B1803,'Coverage Indicators - Section D'!$A$9:$AP$70,42,FALSE),"")</f>
        <v/>
      </c>
      <c r="D1803" s="617" t="str">
        <f>M1803</f>
        <v/>
      </c>
      <c r="E1803" s="617" t="str">
        <f>N1803</f>
        <v/>
      </c>
      <c r="F1803" s="396"/>
      <c r="G1803" s="619" t="str">
        <f ca="1">IF(OR(INDIRECT("'update Helper'!E"&amp;Q1803)="",F1803&lt;&gt;0,F1804&lt;&gt;0),IF(IFERROR((F1803/F1804),"")="","",(F1803/F1804)),INDIRECT("'update Helper'!E"&amp;Q1803)/100)</f>
        <v/>
      </c>
      <c r="H1803" s="621"/>
      <c r="I1803" s="623"/>
      <c r="J1803" s="625"/>
      <c r="K1803" s="201">
        <f>IF(AND(EXACT(C1803,C1801),C1801&lt;&gt;0),K1801+1,0)</f>
        <v>591</v>
      </c>
      <c r="L1803" s="201" t="str">
        <f t="shared" ref="L1803" si="2007">IF(C1803&lt;&gt;"",C1803&amp;"-"&amp;K1803,"")</f>
        <v/>
      </c>
      <c r="M1803" s="201" t="str">
        <f t="array" ref="M1803">IFERROR(IF(INDEX('Disaggregation Records'!$E$155:$E$385,MATCH(RIGHT(L1803,255),RIGHT('Disaggregation Records'!$D$155:$D$385,255),0))="","",INDEX('Disaggregation Records'!$E$155:$E$385,MATCH(RIGHT(L1803,255),RIGHT('Disaggregation Records'!$D$155:$D$385,255),0))),"")</f>
        <v/>
      </c>
      <c r="N1803" s="201" t="str">
        <f t="array" ref="N1803">IFERROR(IF(INDEX('Disaggregation Records'!$F$155:$F$385,MATCH(RIGHT(L1803,255),RIGHT('Disaggregation Records'!$D$155:$D$385,255),0))="","",INDEX('Disaggregation Records'!$F$155:$F$385,MATCH(RIGHT(L1803,255),RIGHT('Disaggregation Records'!$D$155:$D$385,255),0))),"")</f>
        <v/>
      </c>
      <c r="O1803" s="201" t="str">
        <f t="array" ref="O1803">IFERROR(IF(INDEX('Disaggregation Records'!$H$155:$H$385,MATCH(RIGHT(L1803,255),RIGHT('Disaggregation Records'!$D$155:$D$385,255),0))="","",INDEX('Disaggregation Records'!$H$155:$H$385,MATCH(RIGHT(L1803,255),RIGHT('Disaggregation Records'!$D$155:$D$385,255),0))),"")</f>
        <v/>
      </c>
      <c r="P1803" s="201"/>
      <c r="Q1803" s="253">
        <f t="shared" ref="Q1803" si="2008">Q1801+1</f>
        <v>2296</v>
      </c>
    </row>
    <row r="1804" spans="1:17" ht="20.149999999999999" customHeight="1" x14ac:dyDescent="0.35">
      <c r="B1804" s="614"/>
      <c r="C1804" s="616"/>
      <c r="D1804" s="618"/>
      <c r="E1804" s="618"/>
      <c r="F1804" s="307"/>
      <c r="G1804" s="620"/>
      <c r="H1804" s="622"/>
      <c r="I1804" s="624"/>
      <c r="J1804" s="626"/>
      <c r="K1804" s="201"/>
      <c r="L1804" s="201"/>
      <c r="M1804" s="201"/>
      <c r="N1804" s="201"/>
      <c r="O1804" s="201"/>
      <c r="P1804" s="201"/>
      <c r="Q1804" s="253"/>
    </row>
    <row r="1805" spans="1:17" ht="20.149999999999999" customHeight="1" x14ac:dyDescent="0.35">
      <c r="A1805" s="201" t="str">
        <f t="shared" ca="1" si="1979"/>
        <v>a1655000001juOoAAI</v>
      </c>
      <c r="B1805" s="613">
        <v>30</v>
      </c>
      <c r="C1805" s="615" t="str">
        <f>IFERROR(VLOOKUP(B1805,'Coverage Indicators - Section D'!$A$9:$AP$70,42,FALSE),"")</f>
        <v/>
      </c>
      <c r="D1805" s="617" t="str">
        <f>M1805</f>
        <v/>
      </c>
      <c r="E1805" s="617" t="str">
        <f>N1805</f>
        <v/>
      </c>
      <c r="F1805" s="396"/>
      <c r="G1805" s="619" t="str">
        <f ca="1">IF(OR(INDIRECT("'update Helper'!E"&amp;Q1805)="",F1805&lt;&gt;0,F1806&lt;&gt;0),IF(IFERROR((F1805/F1806),"")="","",(F1805/F1806)),INDIRECT("'update Helper'!E"&amp;Q1805)/100)</f>
        <v/>
      </c>
      <c r="H1805" s="621"/>
      <c r="I1805" s="623"/>
      <c r="J1805" s="625"/>
      <c r="K1805" s="201">
        <f>IF(AND(EXACT(C1805,C1803),C1803&lt;&gt;0),K1803+1,0)</f>
        <v>592</v>
      </c>
      <c r="L1805" s="201" t="str">
        <f t="shared" ref="L1805" si="2009">IF(C1805&lt;&gt;"",C1805&amp;"-"&amp;K1805,"")</f>
        <v/>
      </c>
      <c r="M1805" s="201" t="str">
        <f t="array" ref="M1805">IFERROR(IF(INDEX('Disaggregation Records'!$E$155:$E$385,MATCH(RIGHT(L1805,255),RIGHT('Disaggregation Records'!$D$155:$D$385,255),0))="","",INDEX('Disaggregation Records'!$E$155:$E$385,MATCH(RIGHT(L1805,255),RIGHT('Disaggregation Records'!$D$155:$D$385,255),0))),"")</f>
        <v/>
      </c>
      <c r="N1805" s="201" t="str">
        <f t="array" ref="N1805">IFERROR(IF(INDEX('Disaggregation Records'!$F$155:$F$385,MATCH(RIGHT(L1805,255),RIGHT('Disaggregation Records'!$D$155:$D$385,255),0))="","",INDEX('Disaggregation Records'!$F$155:$F$385,MATCH(RIGHT(L1805,255),RIGHT('Disaggregation Records'!$D$155:$D$385,255),0))),"")</f>
        <v/>
      </c>
      <c r="O1805" s="201" t="str">
        <f t="array" ref="O1805">IFERROR(IF(INDEX('Disaggregation Records'!$H$155:$H$385,MATCH(RIGHT(L1805,255),RIGHT('Disaggregation Records'!$D$155:$D$385,255),0))="","",INDEX('Disaggregation Records'!$H$155:$H$385,MATCH(RIGHT(L1805,255),RIGHT('Disaggregation Records'!$D$155:$D$385,255),0))),"")</f>
        <v/>
      </c>
      <c r="P1805" s="253"/>
      <c r="Q1805" s="253">
        <f t="shared" ref="Q1805" si="2010">Q1803+1</f>
        <v>2297</v>
      </c>
    </row>
    <row r="1806" spans="1:17" ht="20.149999999999999" customHeight="1" x14ac:dyDescent="0.35">
      <c r="A1806" s="201"/>
      <c r="B1806" s="614"/>
      <c r="C1806" s="616"/>
      <c r="D1806" s="618"/>
      <c r="E1806" s="618"/>
      <c r="F1806" s="307"/>
      <c r="G1806" s="620"/>
      <c r="H1806" s="622"/>
      <c r="I1806" s="624"/>
      <c r="J1806" s="626"/>
      <c r="K1806" s="253"/>
      <c r="L1806" s="201"/>
      <c r="M1806" s="253"/>
      <c r="N1806" s="201"/>
      <c r="O1806" s="201"/>
      <c r="P1806" s="253"/>
      <c r="Q1806" s="253"/>
    </row>
    <row r="1807" spans="1:17" ht="20.149999999999999" customHeight="1" x14ac:dyDescent="0.35">
      <c r="A1807" s="201" t="str">
        <f t="shared" ca="1" si="1982"/>
        <v>a1655000001juOpAAI</v>
      </c>
      <c r="B1807" s="613">
        <v>30</v>
      </c>
      <c r="C1807" s="615" t="str">
        <f>IFERROR(VLOOKUP(B1807,'Coverage Indicators - Section D'!$A$9:$AP$70,42,FALSE),"")</f>
        <v/>
      </c>
      <c r="D1807" s="617" t="str">
        <f>M1807</f>
        <v/>
      </c>
      <c r="E1807" s="617" t="str">
        <f>N1807</f>
        <v/>
      </c>
      <c r="F1807" s="396"/>
      <c r="G1807" s="619" t="str">
        <f ca="1">IF(OR(INDIRECT("'update Helper'!E"&amp;Q1807)="",F1807&lt;&gt;0,F1808&lt;&gt;0),IF(IFERROR((F1807/F1808),"")="","",(F1807/F1808)),INDIRECT("'update Helper'!E"&amp;Q1807)/100)</f>
        <v/>
      </c>
      <c r="H1807" s="621"/>
      <c r="I1807" s="623"/>
      <c r="J1807" s="625"/>
      <c r="K1807" s="201">
        <f>IF(AND(EXACT(C1807,C1805),C1805&lt;&gt;0),K1805+1,0)</f>
        <v>593</v>
      </c>
      <c r="L1807" s="201" t="str">
        <f t="shared" ref="L1807" si="2011">IF(C1807&lt;&gt;"",C1807&amp;"-"&amp;K1807,"")</f>
        <v/>
      </c>
      <c r="M1807" s="201" t="str">
        <f t="array" ref="M1807">IFERROR(IF(INDEX('Disaggregation Records'!$E$155:$E$385,MATCH(RIGHT(L1807,255),RIGHT('Disaggregation Records'!$D$155:$D$385,255),0))="","",INDEX('Disaggregation Records'!$E$155:$E$385,MATCH(RIGHT(L1807,255),RIGHT('Disaggregation Records'!$D$155:$D$385,255),0))),"")</f>
        <v/>
      </c>
      <c r="N1807" s="201" t="str">
        <f t="array" ref="N1807">IFERROR(IF(INDEX('Disaggregation Records'!$F$155:$F$385,MATCH(RIGHT(L1807,255),RIGHT('Disaggregation Records'!$D$155:$D$385,255),0))="","",INDEX('Disaggregation Records'!$F$155:$F$385,MATCH(RIGHT(L1807,255),RIGHT('Disaggregation Records'!$D$155:$D$385,255),0))),"")</f>
        <v/>
      </c>
      <c r="O1807" s="201" t="str">
        <f t="array" ref="O1807">IFERROR(IF(INDEX('Disaggregation Records'!$H$155:$H$385,MATCH(RIGHT(L1807,255),RIGHT('Disaggregation Records'!$D$155:$D$385,255),0))="","",INDEX('Disaggregation Records'!$H$155:$H$385,MATCH(RIGHT(L1807,255),RIGHT('Disaggregation Records'!$D$155:$D$385,255),0))),"")</f>
        <v/>
      </c>
      <c r="P1807" s="253"/>
      <c r="Q1807" s="253">
        <f t="shared" ref="Q1807" si="2012">Q1805+1</f>
        <v>2298</v>
      </c>
    </row>
    <row r="1808" spans="1:17" ht="20.149999999999999" customHeight="1" x14ac:dyDescent="0.35">
      <c r="B1808" s="614"/>
      <c r="C1808" s="616"/>
      <c r="D1808" s="618"/>
      <c r="E1808" s="618"/>
      <c r="F1808" s="307"/>
      <c r="G1808" s="620"/>
      <c r="H1808" s="622"/>
      <c r="I1808" s="624"/>
      <c r="J1808" s="626"/>
      <c r="K1808" s="253"/>
      <c r="L1808" s="201"/>
      <c r="M1808" s="253"/>
      <c r="N1808" s="201"/>
      <c r="O1808" s="201"/>
      <c r="P1808" s="253"/>
      <c r="Q1808" s="253"/>
    </row>
    <row r="1809" spans="1:17" ht="20.149999999999999" customHeight="1" x14ac:dyDescent="0.35">
      <c r="A1809" s="201" t="str">
        <f t="shared" ca="1" si="1979"/>
        <v>a1655000001juOqAAI</v>
      </c>
      <c r="B1809" s="613">
        <v>30</v>
      </c>
      <c r="C1809" s="615" t="str">
        <f>IFERROR(VLOOKUP(B1809,'Coverage Indicators - Section D'!$A$9:$AP$70,42,FALSE),"")</f>
        <v/>
      </c>
      <c r="D1809" s="617" t="str">
        <f>M1809</f>
        <v/>
      </c>
      <c r="E1809" s="617" t="str">
        <f>N1809</f>
        <v/>
      </c>
      <c r="F1809" s="396"/>
      <c r="G1809" s="619" t="str">
        <f ca="1">IF(OR(INDIRECT("'update Helper'!E"&amp;Q1809)="",F1809&lt;&gt;0,F1810&lt;&gt;0),IF(IFERROR((F1809/F1810),"")="","",(F1809/F1810)),INDIRECT("'update Helper'!E"&amp;Q1809)/100)</f>
        <v/>
      </c>
      <c r="H1809" s="621"/>
      <c r="I1809" s="623"/>
      <c r="J1809" s="625"/>
      <c r="K1809" s="201">
        <f>IF(AND(EXACT(C1809,C1807),C1807&lt;&gt;0),K1807+1,0)</f>
        <v>594</v>
      </c>
      <c r="L1809" s="201" t="str">
        <f t="shared" ref="L1809" si="2013">IF(C1809&lt;&gt;"",C1809&amp;"-"&amp;K1809,"")</f>
        <v/>
      </c>
      <c r="M1809" s="201" t="str">
        <f t="array" ref="M1809">IFERROR(IF(INDEX('Disaggregation Records'!$E$155:$E$385,MATCH(RIGHT(L1809,255),RIGHT('Disaggregation Records'!$D$155:$D$385,255),0))="","",INDEX('Disaggregation Records'!$E$155:$E$385,MATCH(RIGHT(L1809,255),RIGHT('Disaggregation Records'!$D$155:$D$385,255),0))),"")</f>
        <v/>
      </c>
      <c r="N1809" s="201" t="str">
        <f t="array" ref="N1809">IFERROR(IF(INDEX('Disaggregation Records'!$F$155:$F$385,MATCH(RIGHT(L1809,255),RIGHT('Disaggregation Records'!$D$155:$D$385,255),0))="","",INDEX('Disaggregation Records'!$F$155:$F$385,MATCH(RIGHT(L1809,255),RIGHT('Disaggregation Records'!$D$155:$D$385,255),0))),"")</f>
        <v/>
      </c>
      <c r="O1809" s="201" t="str">
        <f t="array" ref="O1809">IFERROR(IF(INDEX('Disaggregation Records'!$H$155:$H$385,MATCH(RIGHT(L1809,255),RIGHT('Disaggregation Records'!$D$155:$D$385,255),0))="","",INDEX('Disaggregation Records'!$H$155:$H$385,MATCH(RIGHT(L1809,255),RIGHT('Disaggregation Records'!$D$155:$D$385,255),0))),"")</f>
        <v/>
      </c>
      <c r="P1809" s="253"/>
      <c r="Q1809" s="253">
        <f t="shared" ref="Q1809" si="2014">Q1807+1</f>
        <v>2299</v>
      </c>
    </row>
    <row r="1810" spans="1:17" ht="20.149999999999999" customHeight="1" x14ac:dyDescent="0.35">
      <c r="A1810" s="201"/>
      <c r="B1810" s="614"/>
      <c r="C1810" s="616"/>
      <c r="D1810" s="618"/>
      <c r="E1810" s="618"/>
      <c r="F1810" s="307"/>
      <c r="G1810" s="620"/>
      <c r="H1810" s="622"/>
      <c r="I1810" s="624"/>
      <c r="J1810" s="626"/>
      <c r="K1810" s="253"/>
      <c r="L1810" s="201"/>
      <c r="M1810" s="253"/>
      <c r="N1810" s="201"/>
      <c r="O1810" s="201"/>
      <c r="P1810" s="253"/>
      <c r="Q1810" s="253"/>
    </row>
    <row r="1811" spans="1:17" ht="20.149999999999999" customHeight="1" x14ac:dyDescent="0.35">
      <c r="A1811" s="201" t="str">
        <f t="shared" ca="1" si="1982"/>
        <v>a1655000001juOrAAI</v>
      </c>
      <c r="B1811" s="613">
        <v>30</v>
      </c>
      <c r="C1811" s="615" t="str">
        <f>IFERROR(VLOOKUP(B1811,'Coverage Indicators - Section D'!$A$9:$AP$70,42,FALSE),"")</f>
        <v/>
      </c>
      <c r="D1811" s="617" t="str">
        <f>M1811</f>
        <v/>
      </c>
      <c r="E1811" s="617" t="str">
        <f>N1811</f>
        <v/>
      </c>
      <c r="F1811" s="396"/>
      <c r="G1811" s="619" t="str">
        <f ca="1">IF(OR(INDIRECT("'update Helper'!E"&amp;Q1811)="",F1811&lt;&gt;0,F1812&lt;&gt;0),IF(IFERROR((F1811/F1812),"")="","",(F1811/F1812)),INDIRECT("'update Helper'!E"&amp;Q1811)/100)</f>
        <v/>
      </c>
      <c r="H1811" s="621"/>
      <c r="I1811" s="623"/>
      <c r="J1811" s="625"/>
      <c r="K1811" s="201">
        <f>IF(AND(EXACT(C1811,C1809),C1809&lt;&gt;0),K1809+1,0)</f>
        <v>595</v>
      </c>
      <c r="L1811" s="201" t="str">
        <f t="shared" ref="L1811" si="2015">IF(C1811&lt;&gt;"",C1811&amp;"-"&amp;K1811,"")</f>
        <v/>
      </c>
      <c r="M1811" s="201" t="str">
        <f t="array" ref="M1811">IFERROR(IF(INDEX('Disaggregation Records'!$E$155:$E$385,MATCH(RIGHT(L1811,255),RIGHT('Disaggregation Records'!$D$155:$D$385,255),0))="","",INDEX('Disaggregation Records'!$E$155:$E$385,MATCH(RIGHT(L1811,255),RIGHT('Disaggregation Records'!$D$155:$D$385,255),0))),"")</f>
        <v/>
      </c>
      <c r="N1811" s="201" t="str">
        <f t="array" ref="N1811">IFERROR(IF(INDEX('Disaggregation Records'!$F$155:$F$385,MATCH(RIGHT(L1811,255),RIGHT('Disaggregation Records'!$D$155:$D$385,255),0))="","",INDEX('Disaggregation Records'!$F$155:$F$385,MATCH(RIGHT(L1811,255),RIGHT('Disaggregation Records'!$D$155:$D$385,255),0))),"")</f>
        <v/>
      </c>
      <c r="O1811" s="201" t="str">
        <f t="array" ref="O1811">IFERROR(IF(INDEX('Disaggregation Records'!$H$155:$H$385,MATCH(RIGHT(L1811,255),RIGHT('Disaggregation Records'!$D$155:$D$385,255),0))="","",INDEX('Disaggregation Records'!$H$155:$H$385,MATCH(RIGHT(L1811,255),RIGHT('Disaggregation Records'!$D$155:$D$385,255),0))),"")</f>
        <v/>
      </c>
      <c r="P1811" s="201"/>
      <c r="Q1811" s="253">
        <f t="shared" ref="Q1811" si="2016">Q1809+1</f>
        <v>2300</v>
      </c>
    </row>
    <row r="1812" spans="1:17" ht="20.149999999999999" customHeight="1" x14ac:dyDescent="0.35">
      <c r="B1812" s="614"/>
      <c r="C1812" s="616"/>
      <c r="D1812" s="618"/>
      <c r="E1812" s="618"/>
      <c r="F1812" s="307"/>
      <c r="G1812" s="620"/>
      <c r="H1812" s="622"/>
      <c r="I1812" s="624"/>
      <c r="J1812" s="626"/>
      <c r="K1812" s="201"/>
      <c r="L1812" s="201"/>
      <c r="M1812" s="201"/>
      <c r="N1812" s="201"/>
      <c r="O1812" s="201"/>
      <c r="P1812" s="201"/>
      <c r="Q1812" s="253"/>
    </row>
    <row r="1813" spans="1:17" ht="20.149999999999999" customHeight="1" x14ac:dyDescent="0.35">
      <c r="A1813" s="201" t="str">
        <f t="shared" ca="1" si="1979"/>
        <v>a1655000001juOsAAI</v>
      </c>
      <c r="B1813" s="613">
        <v>30</v>
      </c>
      <c r="C1813" s="615" t="str">
        <f>IFERROR(VLOOKUP(B1813,'Coverage Indicators - Section D'!$A$9:$AP$70,42,FALSE),"")</f>
        <v/>
      </c>
      <c r="D1813" s="617" t="str">
        <f>M1813</f>
        <v/>
      </c>
      <c r="E1813" s="617" t="str">
        <f>N1813</f>
        <v/>
      </c>
      <c r="F1813" s="396"/>
      <c r="G1813" s="619" t="str">
        <f ca="1">IF(OR(INDIRECT("'update Helper'!E"&amp;Q1813)="",F1813&lt;&gt;0,F1814&lt;&gt;0),IF(IFERROR((F1813/F1814),"")="","",(F1813/F1814)),INDIRECT("'update Helper'!E"&amp;Q1813)/100)</f>
        <v/>
      </c>
      <c r="H1813" s="621"/>
      <c r="I1813" s="623"/>
      <c r="J1813" s="625"/>
      <c r="K1813" s="201">
        <f>IF(AND(EXACT(C1813,C1811),C1811&lt;&gt;0),K1811+1,0)</f>
        <v>596</v>
      </c>
      <c r="L1813" s="201" t="str">
        <f t="shared" ref="L1813" si="2017">IF(C1813&lt;&gt;"",C1813&amp;"-"&amp;K1813,"")</f>
        <v/>
      </c>
      <c r="M1813" s="201" t="str">
        <f t="array" ref="M1813">IFERROR(IF(INDEX('Disaggregation Records'!$E$155:$E$385,MATCH(RIGHT(L1813,255),RIGHT('Disaggregation Records'!$D$155:$D$385,255),0))="","",INDEX('Disaggregation Records'!$E$155:$E$385,MATCH(RIGHT(L1813,255),RIGHT('Disaggregation Records'!$D$155:$D$385,255),0))),"")</f>
        <v/>
      </c>
      <c r="N1813" s="201" t="str">
        <f t="array" ref="N1813">IFERROR(IF(INDEX('Disaggregation Records'!$F$155:$F$385,MATCH(RIGHT(L1813,255),RIGHT('Disaggregation Records'!$D$155:$D$385,255),0))="","",INDEX('Disaggregation Records'!$F$155:$F$385,MATCH(RIGHT(L1813,255),RIGHT('Disaggregation Records'!$D$155:$D$385,255),0))),"")</f>
        <v/>
      </c>
      <c r="O1813" s="201" t="str">
        <f t="array" ref="O1813">IFERROR(IF(INDEX('Disaggregation Records'!$H$155:$H$385,MATCH(RIGHT(L1813,255),RIGHT('Disaggregation Records'!$D$155:$D$385,255),0))="","",INDEX('Disaggregation Records'!$H$155:$H$385,MATCH(RIGHT(L1813,255),RIGHT('Disaggregation Records'!$D$155:$D$385,255),0))),"")</f>
        <v/>
      </c>
      <c r="P1813" s="201"/>
      <c r="Q1813" s="253">
        <f t="shared" ref="Q1813" si="2018">Q1811+1</f>
        <v>2301</v>
      </c>
    </row>
    <row r="1814" spans="1:17" ht="20.149999999999999" customHeight="1" x14ac:dyDescent="0.35">
      <c r="A1814" s="201"/>
      <c r="B1814" s="614"/>
      <c r="C1814" s="616"/>
      <c r="D1814" s="618"/>
      <c r="E1814" s="618"/>
      <c r="F1814" s="307"/>
      <c r="G1814" s="620"/>
      <c r="H1814" s="622"/>
      <c r="I1814" s="624"/>
      <c r="J1814" s="626"/>
      <c r="K1814" s="201"/>
      <c r="L1814" s="201"/>
      <c r="M1814" s="201"/>
      <c r="N1814" s="201"/>
      <c r="O1814" s="201"/>
      <c r="P1814" s="201"/>
      <c r="Q1814" s="253"/>
    </row>
    <row r="1815" spans="1:17" ht="20.149999999999999" customHeight="1" x14ac:dyDescent="0.35">
      <c r="A1815" s="201" t="str">
        <f t="shared" ca="1" si="1982"/>
        <v>a1655000001juOtAAI</v>
      </c>
      <c r="B1815" s="613">
        <v>30</v>
      </c>
      <c r="C1815" s="615" t="str">
        <f>IFERROR(VLOOKUP(B1815,'Coverage Indicators - Section D'!$A$9:$AP$70,42,FALSE),"")</f>
        <v/>
      </c>
      <c r="D1815" s="617" t="str">
        <f>M1815</f>
        <v/>
      </c>
      <c r="E1815" s="617" t="str">
        <f>N1815</f>
        <v/>
      </c>
      <c r="F1815" s="396"/>
      <c r="G1815" s="619" t="str">
        <f ca="1">IF(OR(INDIRECT("'update Helper'!E"&amp;Q1815)="",F1815&lt;&gt;0,F1816&lt;&gt;0),IF(IFERROR((F1815/F1816),"")="","",(F1815/F1816)),INDIRECT("'update Helper'!E"&amp;Q1815)/100)</f>
        <v/>
      </c>
      <c r="H1815" s="621"/>
      <c r="I1815" s="623"/>
      <c r="J1815" s="625"/>
      <c r="K1815" s="201">
        <f>IF(AND(EXACT(C1815,C1813),C1813&lt;&gt;0),K1813+1,0)</f>
        <v>597</v>
      </c>
      <c r="L1815" s="201" t="str">
        <f t="shared" ref="L1815" si="2019">IF(C1815&lt;&gt;"",C1815&amp;"-"&amp;K1815,"")</f>
        <v/>
      </c>
      <c r="M1815" s="201" t="str">
        <f t="array" ref="M1815">IFERROR(IF(INDEX('Disaggregation Records'!$E$155:$E$385,MATCH(RIGHT(L1815,255),RIGHT('Disaggregation Records'!$D$155:$D$385,255),0))="","",INDEX('Disaggregation Records'!$E$155:$E$385,MATCH(RIGHT(L1815,255),RIGHT('Disaggregation Records'!$D$155:$D$385,255),0))),"")</f>
        <v/>
      </c>
      <c r="N1815" s="201" t="str">
        <f t="array" ref="N1815">IFERROR(IF(INDEX('Disaggregation Records'!$F$155:$F$385,MATCH(RIGHT(L1815,255),RIGHT('Disaggregation Records'!$D$155:$D$385,255),0))="","",INDEX('Disaggregation Records'!$F$155:$F$385,MATCH(RIGHT(L1815,255),RIGHT('Disaggregation Records'!$D$155:$D$385,255),0))),"")</f>
        <v/>
      </c>
      <c r="O1815" s="201" t="str">
        <f t="array" ref="O1815">IFERROR(IF(INDEX('Disaggregation Records'!$H$155:$H$385,MATCH(RIGHT(L1815,255),RIGHT('Disaggregation Records'!$D$155:$D$385,255),0))="","",INDEX('Disaggregation Records'!$H$155:$H$385,MATCH(RIGHT(L1815,255),RIGHT('Disaggregation Records'!$D$155:$D$385,255),0))),"")</f>
        <v/>
      </c>
      <c r="P1815" s="253"/>
      <c r="Q1815" s="253">
        <f t="shared" ref="Q1815" si="2020">Q1813+1</f>
        <v>2302</v>
      </c>
    </row>
    <row r="1816" spans="1:17" ht="20.149999999999999" customHeight="1" x14ac:dyDescent="0.35">
      <c r="B1816" s="614"/>
      <c r="C1816" s="616"/>
      <c r="D1816" s="618"/>
      <c r="E1816" s="618"/>
      <c r="F1816" s="307"/>
      <c r="G1816" s="620"/>
      <c r="H1816" s="622"/>
      <c r="I1816" s="624"/>
      <c r="J1816" s="626"/>
      <c r="K1816" s="253"/>
      <c r="L1816" s="201"/>
      <c r="M1816" s="253"/>
      <c r="N1816" s="201"/>
      <c r="O1816" s="201"/>
      <c r="P1816" s="253"/>
      <c r="Q1816" s="253"/>
    </row>
    <row r="1817" spans="1:17" ht="20.149999999999999" customHeight="1" x14ac:dyDescent="0.35">
      <c r="A1817" s="201" t="str">
        <f t="shared" ca="1" si="1979"/>
        <v>a1655000001juOuAAI</v>
      </c>
      <c r="B1817" s="613">
        <v>30</v>
      </c>
      <c r="C1817" s="615" t="str">
        <f>IFERROR(VLOOKUP(B1817,'Coverage Indicators - Section D'!$A$9:$AP$70,42,FALSE),"")</f>
        <v/>
      </c>
      <c r="D1817" s="617" t="str">
        <f>M1817</f>
        <v/>
      </c>
      <c r="E1817" s="617" t="str">
        <f>N1817</f>
        <v/>
      </c>
      <c r="F1817" s="396"/>
      <c r="G1817" s="619" t="str">
        <f ca="1">IF(OR(INDIRECT("'update Helper'!E"&amp;Q1817)="",F1817&lt;&gt;0,F1818&lt;&gt;0),IF(IFERROR((F1817/F1818),"")="","",(F1817/F1818)),INDIRECT("'update Helper'!E"&amp;Q1817)/100)</f>
        <v/>
      </c>
      <c r="H1817" s="621"/>
      <c r="I1817" s="623"/>
      <c r="J1817" s="625"/>
      <c r="K1817" s="201">
        <f>IF(AND(EXACT(C1817,C1815),C1815&lt;&gt;0),K1815+1,0)</f>
        <v>598</v>
      </c>
      <c r="L1817" s="201" t="str">
        <f t="shared" ref="L1817" si="2021">IF(C1817&lt;&gt;"",C1817&amp;"-"&amp;K1817,"")</f>
        <v/>
      </c>
      <c r="M1817" s="201" t="str">
        <f t="array" ref="M1817">IFERROR(IF(INDEX('Disaggregation Records'!$E$155:$E$385,MATCH(RIGHT(L1817,255),RIGHT('Disaggregation Records'!$D$155:$D$385,255),0))="","",INDEX('Disaggregation Records'!$E$155:$E$385,MATCH(RIGHT(L1817,255),RIGHT('Disaggregation Records'!$D$155:$D$385,255),0))),"")</f>
        <v/>
      </c>
      <c r="N1817" s="201" t="str">
        <f t="array" ref="N1817">IFERROR(IF(INDEX('Disaggregation Records'!$F$155:$F$385,MATCH(RIGHT(L1817,255),RIGHT('Disaggregation Records'!$D$155:$D$385,255),0))="","",INDEX('Disaggregation Records'!$F$155:$F$385,MATCH(RIGHT(L1817,255),RIGHT('Disaggregation Records'!$D$155:$D$385,255),0))),"")</f>
        <v/>
      </c>
      <c r="O1817" s="201" t="str">
        <f t="array" ref="O1817">IFERROR(IF(INDEX('Disaggregation Records'!$H$155:$H$385,MATCH(RIGHT(L1817,255),RIGHT('Disaggregation Records'!$D$155:$D$385,255),0))="","",INDEX('Disaggregation Records'!$H$155:$H$385,MATCH(RIGHT(L1817,255),RIGHT('Disaggregation Records'!$D$155:$D$385,255),0))),"")</f>
        <v/>
      </c>
      <c r="P1817" s="253"/>
      <c r="Q1817" s="253">
        <f t="shared" ref="Q1817" si="2022">Q1815+1</f>
        <v>2303</v>
      </c>
    </row>
    <row r="1818" spans="1:17" ht="20.149999999999999" customHeight="1" x14ac:dyDescent="0.35">
      <c r="A1818" s="201"/>
      <c r="B1818" s="614"/>
      <c r="C1818" s="616"/>
      <c r="D1818" s="618"/>
      <c r="E1818" s="618"/>
      <c r="F1818" s="307"/>
      <c r="G1818" s="620"/>
      <c r="H1818" s="622"/>
      <c r="I1818" s="624"/>
      <c r="J1818" s="626"/>
      <c r="K1818" s="253"/>
      <c r="L1818" s="201"/>
      <c r="M1818" s="253"/>
      <c r="N1818" s="201"/>
      <c r="O1818" s="201"/>
      <c r="P1818" s="253"/>
      <c r="Q1818" s="253"/>
    </row>
    <row r="1819" spans="1:17" ht="20.149999999999999" customHeight="1" x14ac:dyDescent="0.35">
      <c r="A1819" s="201" t="str">
        <f t="shared" ca="1" si="1982"/>
        <v>a1655000001juOvAAI</v>
      </c>
      <c r="B1819" s="613">
        <v>30</v>
      </c>
      <c r="C1819" s="615" t="str">
        <f>IFERROR(VLOOKUP(B1819,'Coverage Indicators - Section D'!$A$9:$AP$70,42,FALSE),"")</f>
        <v/>
      </c>
      <c r="D1819" s="617" t="str">
        <f>M1819</f>
        <v/>
      </c>
      <c r="E1819" s="617" t="str">
        <f>N1819</f>
        <v/>
      </c>
      <c r="F1819" s="396"/>
      <c r="G1819" s="619" t="str">
        <f ca="1">IF(OR(INDIRECT("'update Helper'!E"&amp;Q1819)="",F1819&lt;&gt;0,F1820&lt;&gt;0),IF(IFERROR((F1819/F1820),"")="","",(F1819/F1820)),INDIRECT("'update Helper'!E"&amp;Q1819)/100)</f>
        <v/>
      </c>
      <c r="H1819" s="621"/>
      <c r="I1819" s="623"/>
      <c r="J1819" s="625"/>
      <c r="K1819" s="201">
        <f>IF(AND(EXACT(C1819,C1817),C1817&lt;&gt;0),K1817+1,0)</f>
        <v>599</v>
      </c>
      <c r="L1819" s="201" t="str">
        <f t="shared" ref="L1819" si="2023">IF(C1819&lt;&gt;"",C1819&amp;"-"&amp;K1819,"")</f>
        <v/>
      </c>
      <c r="M1819" s="201" t="str">
        <f t="array" ref="M1819">IFERROR(IF(INDEX('Disaggregation Records'!$E$155:$E$385,MATCH(RIGHT(L1819,255),RIGHT('Disaggregation Records'!$D$155:$D$385,255),0))="","",INDEX('Disaggregation Records'!$E$155:$E$385,MATCH(RIGHT(L1819,255),RIGHT('Disaggregation Records'!$D$155:$D$385,255),0))),"")</f>
        <v/>
      </c>
      <c r="N1819" s="201" t="str">
        <f t="array" ref="N1819">IFERROR(IF(INDEX('Disaggregation Records'!$F$155:$F$385,MATCH(RIGHT(L1819,255),RIGHT('Disaggregation Records'!$D$155:$D$385,255),0))="","",INDEX('Disaggregation Records'!$F$155:$F$385,MATCH(RIGHT(L1819,255),RIGHT('Disaggregation Records'!$D$155:$D$385,255),0))),"")</f>
        <v/>
      </c>
      <c r="O1819" s="201" t="str">
        <f t="array" ref="O1819">IFERROR(IF(INDEX('Disaggregation Records'!$H$155:$H$385,MATCH(RIGHT(L1819,255),RIGHT('Disaggregation Records'!$D$155:$D$385,255),0))="","",INDEX('Disaggregation Records'!$H$155:$H$385,MATCH(RIGHT(L1819,255),RIGHT('Disaggregation Records'!$D$155:$D$385,255),0))),"")</f>
        <v/>
      </c>
      <c r="P1819" s="253"/>
      <c r="Q1819" s="253">
        <f t="shared" ref="Q1819" si="2024">Q1817+1</f>
        <v>2304</v>
      </c>
    </row>
    <row r="1820" spans="1:17" ht="20.149999999999999" customHeight="1" x14ac:dyDescent="0.35">
      <c r="B1820" s="614"/>
      <c r="C1820" s="616"/>
      <c r="D1820" s="618"/>
      <c r="E1820" s="618"/>
      <c r="F1820" s="307"/>
      <c r="G1820" s="620"/>
      <c r="H1820" s="622"/>
      <c r="I1820" s="624"/>
      <c r="J1820" s="626"/>
      <c r="K1820" s="253"/>
      <c r="L1820" s="201"/>
      <c r="M1820" s="253"/>
      <c r="N1820" s="201"/>
      <c r="O1820" s="201"/>
      <c r="P1820" s="253"/>
      <c r="Q1820" s="253"/>
    </row>
    <row r="1821" spans="1:17" x14ac:dyDescent="0.35">
      <c r="B1821" s="263"/>
      <c r="C1821" s="263"/>
      <c r="D1821" s="263"/>
      <c r="E1821" s="263"/>
      <c r="N1821" s="201" t="str">
        <f t="array" ref="N1821">IFERROR(IF(INDEX('Disaggregation Records'!$F$155:$F$385,MATCH(RIGHT(L1821,255),RIGHT('Disaggregation Records'!$D$155:$D$385,255),0))="","",INDEX('Disaggregation Records'!$F$155:$F$385,MATCH(RIGHT(L1821,255),RIGHT('Disaggregation Records'!$D$155:$D$385,255),0))),"")</f>
        <v/>
      </c>
      <c r="O1821" s="201" t="str">
        <f t="array" ref="O1821">IFERROR(IF(INDEX('Disaggregation Records'!$H$155:$H$385,MATCH(RIGHT(L1821,255),RIGHT('Disaggregation Records'!$D$155:$D$385,255),0))="","",INDEX('Disaggregation Records'!$H$155:$H$385,MATCH(RIGHT(L1821,255),RIGHT('Disaggregation Records'!$D$155:$D$385,255),0))),"")</f>
        <v/>
      </c>
    </row>
    <row r="1822" spans="1:17" x14ac:dyDescent="0.35">
      <c r="B1822" s="263"/>
      <c r="C1822" s="263"/>
      <c r="D1822" s="263"/>
      <c r="E1822" s="263"/>
    </row>
    <row r="1823" spans="1:17" x14ac:dyDescent="0.35">
      <c r="B1823" s="263"/>
      <c r="C1823" s="263"/>
      <c r="D1823" s="263"/>
      <c r="E1823" s="263"/>
    </row>
    <row r="1824" spans="1:17" x14ac:dyDescent="0.35">
      <c r="B1824" s="263"/>
      <c r="C1824" s="263"/>
      <c r="D1824" s="263"/>
      <c r="E1824" s="263"/>
    </row>
    <row r="1825" spans="2:5" x14ac:dyDescent="0.35">
      <c r="B1825" s="263"/>
      <c r="C1825" s="263"/>
      <c r="D1825" s="263"/>
      <c r="E1825" s="263"/>
    </row>
    <row r="1826" spans="2:5" x14ac:dyDescent="0.35">
      <c r="B1826" s="263"/>
      <c r="C1826" s="263"/>
      <c r="D1826" s="263"/>
      <c r="E1826" s="263"/>
    </row>
    <row r="1827" spans="2:5" x14ac:dyDescent="0.35">
      <c r="B1827" s="263"/>
      <c r="C1827" s="263"/>
      <c r="D1827" s="263"/>
      <c r="E1827" s="263"/>
    </row>
    <row r="1828" spans="2:5" x14ac:dyDescent="0.35">
      <c r="B1828" s="263"/>
      <c r="C1828" s="263"/>
      <c r="D1828" s="263"/>
      <c r="E1828" s="263"/>
    </row>
    <row r="1829" spans="2:5" x14ac:dyDescent="0.35">
      <c r="B1829" s="263"/>
      <c r="C1829" s="263"/>
      <c r="D1829" s="263"/>
      <c r="E1829" s="263"/>
    </row>
    <row r="1830" spans="2:5" x14ac:dyDescent="0.35">
      <c r="B1830" s="263"/>
      <c r="C1830" s="263"/>
      <c r="D1830" s="263"/>
      <c r="E1830" s="263"/>
    </row>
    <row r="1831" spans="2:5" x14ac:dyDescent="0.35">
      <c r="B1831" s="263"/>
      <c r="C1831" s="263"/>
      <c r="D1831" s="263"/>
      <c r="E1831" s="263"/>
    </row>
    <row r="1832" spans="2:5" x14ac:dyDescent="0.35">
      <c r="B1832" s="263"/>
      <c r="C1832" s="263"/>
      <c r="D1832" s="263"/>
      <c r="E1832" s="263"/>
    </row>
    <row r="1833" spans="2:5" x14ac:dyDescent="0.35">
      <c r="B1833" s="263"/>
      <c r="C1833" s="263"/>
      <c r="D1833" s="263"/>
      <c r="E1833" s="263"/>
    </row>
    <row r="1834" spans="2:5" x14ac:dyDescent="0.35">
      <c r="B1834" s="263"/>
      <c r="C1834" s="263"/>
      <c r="D1834" s="263"/>
      <c r="E1834" s="263"/>
    </row>
    <row r="1835" spans="2:5" x14ac:dyDescent="0.35">
      <c r="B1835" s="263"/>
      <c r="C1835" s="263"/>
      <c r="D1835" s="263"/>
      <c r="E1835" s="263"/>
    </row>
    <row r="1836" spans="2:5" x14ac:dyDescent="0.35">
      <c r="B1836" s="263"/>
      <c r="C1836" s="263"/>
      <c r="D1836" s="263"/>
      <c r="E1836" s="263"/>
    </row>
    <row r="1837" spans="2:5" x14ac:dyDescent="0.35">
      <c r="B1837" s="263"/>
      <c r="C1837" s="263"/>
      <c r="D1837" s="263"/>
      <c r="E1837" s="263"/>
    </row>
    <row r="1838" spans="2:5" x14ac:dyDescent="0.35">
      <c r="B1838" s="263"/>
      <c r="C1838" s="263"/>
      <c r="D1838" s="263"/>
      <c r="E1838" s="263"/>
    </row>
    <row r="1839" spans="2:5" x14ac:dyDescent="0.35">
      <c r="B1839" s="263"/>
      <c r="C1839" s="263"/>
      <c r="D1839" s="263"/>
      <c r="E1839" s="263"/>
    </row>
    <row r="1840" spans="2:5" x14ac:dyDescent="0.35">
      <c r="B1840" s="263"/>
      <c r="C1840" s="263"/>
      <c r="D1840" s="263"/>
      <c r="E1840" s="263"/>
    </row>
    <row r="1841" spans="2:5" x14ac:dyDescent="0.35">
      <c r="B1841" s="263"/>
      <c r="C1841" s="263"/>
      <c r="D1841" s="263"/>
      <c r="E1841" s="263"/>
    </row>
    <row r="1842" spans="2:5" x14ac:dyDescent="0.35">
      <c r="B1842" s="263"/>
      <c r="C1842" s="263"/>
      <c r="D1842" s="263"/>
      <c r="E1842" s="263"/>
    </row>
    <row r="1843" spans="2:5" x14ac:dyDescent="0.35">
      <c r="B1843" s="263"/>
      <c r="C1843" s="263"/>
      <c r="D1843" s="263"/>
      <c r="E1843" s="263"/>
    </row>
    <row r="1844" spans="2:5" x14ac:dyDescent="0.35">
      <c r="B1844" s="263"/>
      <c r="C1844" s="263"/>
      <c r="D1844" s="263"/>
      <c r="E1844" s="263"/>
    </row>
    <row r="1845" spans="2:5" x14ac:dyDescent="0.35">
      <c r="B1845" s="263"/>
      <c r="C1845" s="263"/>
      <c r="D1845" s="263"/>
      <c r="E1845" s="263"/>
    </row>
    <row r="1846" spans="2:5" x14ac:dyDescent="0.35">
      <c r="B1846" s="263"/>
      <c r="C1846" s="263"/>
      <c r="D1846" s="263"/>
      <c r="E1846" s="263"/>
    </row>
    <row r="1847" spans="2:5" x14ac:dyDescent="0.35">
      <c r="B1847" s="263"/>
      <c r="C1847" s="263"/>
      <c r="D1847" s="263"/>
      <c r="E1847" s="263"/>
    </row>
    <row r="1848" spans="2:5" x14ac:dyDescent="0.35">
      <c r="B1848" s="263"/>
      <c r="C1848" s="263"/>
      <c r="D1848" s="263"/>
      <c r="E1848" s="263"/>
    </row>
    <row r="1849" spans="2:5" x14ac:dyDescent="0.35">
      <c r="B1849" s="263"/>
      <c r="C1849" s="263"/>
      <c r="D1849" s="263"/>
      <c r="E1849" s="263"/>
    </row>
    <row r="1850" spans="2:5" x14ac:dyDescent="0.35">
      <c r="B1850" s="263"/>
      <c r="C1850" s="263"/>
      <c r="D1850" s="263"/>
      <c r="E1850" s="263"/>
    </row>
    <row r="1851" spans="2:5" x14ac:dyDescent="0.35">
      <c r="B1851" s="263"/>
      <c r="C1851" s="263"/>
      <c r="D1851" s="263"/>
      <c r="E1851" s="263"/>
    </row>
    <row r="1852" spans="2:5" x14ac:dyDescent="0.35">
      <c r="B1852" s="263"/>
      <c r="C1852" s="263"/>
      <c r="D1852" s="263"/>
      <c r="E1852" s="263"/>
    </row>
    <row r="1853" spans="2:5" x14ac:dyDescent="0.35">
      <c r="B1853" s="263"/>
      <c r="C1853" s="263"/>
      <c r="D1853" s="263"/>
      <c r="E1853" s="263"/>
    </row>
    <row r="1854" spans="2:5" x14ac:dyDescent="0.35">
      <c r="B1854" s="263"/>
      <c r="C1854" s="263"/>
      <c r="D1854" s="263"/>
      <c r="E1854" s="263"/>
    </row>
    <row r="1855" spans="2:5" x14ac:dyDescent="0.35">
      <c r="B1855" s="263"/>
      <c r="C1855" s="263"/>
      <c r="D1855" s="263"/>
      <c r="E1855" s="263"/>
    </row>
    <row r="1856" spans="2:5" x14ac:dyDescent="0.35">
      <c r="B1856" s="263"/>
      <c r="C1856" s="263"/>
      <c r="D1856" s="263"/>
      <c r="E1856" s="263"/>
    </row>
    <row r="1857" spans="2:5" x14ac:dyDescent="0.35">
      <c r="B1857" s="263"/>
      <c r="C1857" s="263"/>
      <c r="D1857" s="263"/>
      <c r="E1857" s="263"/>
    </row>
    <row r="1858" spans="2:5" x14ac:dyDescent="0.35">
      <c r="B1858" s="263"/>
      <c r="C1858" s="263"/>
      <c r="D1858" s="263"/>
      <c r="E1858" s="263"/>
    </row>
    <row r="1859" spans="2:5" x14ac:dyDescent="0.35">
      <c r="B1859" s="263"/>
      <c r="C1859" s="263"/>
      <c r="D1859" s="263"/>
      <c r="E1859" s="263"/>
    </row>
    <row r="1860" spans="2:5" x14ac:dyDescent="0.35">
      <c r="B1860" s="263"/>
      <c r="C1860" s="263"/>
      <c r="D1860" s="263"/>
      <c r="E1860" s="263"/>
    </row>
    <row r="1861" spans="2:5" x14ac:dyDescent="0.35">
      <c r="B1861" s="263"/>
      <c r="C1861" s="263"/>
      <c r="D1861" s="263"/>
      <c r="E1861" s="263"/>
    </row>
    <row r="1862" spans="2:5" x14ac:dyDescent="0.35">
      <c r="B1862" s="263"/>
      <c r="C1862" s="263"/>
      <c r="D1862" s="263"/>
      <c r="E1862" s="263"/>
    </row>
    <row r="1863" spans="2:5" x14ac:dyDescent="0.35">
      <c r="B1863" s="263"/>
      <c r="C1863" s="263"/>
      <c r="D1863" s="263"/>
      <c r="E1863" s="263"/>
    </row>
    <row r="1864" spans="2:5" x14ac:dyDescent="0.35">
      <c r="B1864" s="263"/>
      <c r="C1864" s="263"/>
      <c r="D1864" s="263"/>
      <c r="E1864" s="263"/>
    </row>
    <row r="1865" spans="2:5" x14ac:dyDescent="0.35">
      <c r="B1865" s="263"/>
      <c r="C1865" s="263"/>
      <c r="D1865" s="263"/>
      <c r="E1865" s="263"/>
    </row>
    <row r="1866" spans="2:5" x14ac:dyDescent="0.35">
      <c r="B1866" s="263"/>
      <c r="C1866" s="263"/>
      <c r="D1866" s="263"/>
      <c r="E1866" s="263"/>
    </row>
    <row r="1867" spans="2:5" x14ac:dyDescent="0.35">
      <c r="B1867" s="263"/>
      <c r="C1867" s="263"/>
      <c r="D1867" s="263"/>
      <c r="E1867" s="263"/>
    </row>
    <row r="1868" spans="2:5" x14ac:dyDescent="0.35">
      <c r="B1868" s="263"/>
      <c r="C1868" s="263"/>
      <c r="D1868" s="263"/>
      <c r="E1868" s="263"/>
    </row>
    <row r="1869" spans="2:5" x14ac:dyDescent="0.35">
      <c r="B1869" s="263"/>
      <c r="C1869" s="263"/>
      <c r="D1869" s="263"/>
      <c r="E1869" s="263"/>
    </row>
    <row r="1870" spans="2:5" x14ac:dyDescent="0.35">
      <c r="B1870" s="263"/>
      <c r="C1870" s="263"/>
      <c r="D1870" s="263"/>
      <c r="E1870" s="263"/>
    </row>
    <row r="1871" spans="2:5" x14ac:dyDescent="0.35">
      <c r="B1871" s="263"/>
      <c r="C1871" s="263"/>
      <c r="D1871" s="263"/>
      <c r="E1871" s="263"/>
    </row>
    <row r="1872" spans="2:5" x14ac:dyDescent="0.35">
      <c r="B1872" s="263"/>
      <c r="C1872" s="263"/>
      <c r="D1872" s="263"/>
      <c r="E1872" s="263"/>
    </row>
    <row r="1873" spans="2:5" x14ac:dyDescent="0.35">
      <c r="B1873" s="263"/>
      <c r="C1873" s="263"/>
      <c r="D1873" s="263"/>
      <c r="E1873" s="263"/>
    </row>
    <row r="1874" spans="2:5" x14ac:dyDescent="0.35">
      <c r="B1874" s="263"/>
      <c r="C1874" s="263"/>
      <c r="D1874" s="263"/>
      <c r="E1874" s="263"/>
    </row>
    <row r="1875" spans="2:5" x14ac:dyDescent="0.35">
      <c r="B1875" s="263"/>
      <c r="C1875" s="263"/>
      <c r="D1875" s="263"/>
      <c r="E1875" s="263"/>
    </row>
    <row r="1876" spans="2:5" x14ac:dyDescent="0.35">
      <c r="B1876" s="263"/>
      <c r="C1876" s="263"/>
      <c r="D1876" s="263"/>
      <c r="E1876" s="263"/>
    </row>
    <row r="1877" spans="2:5" x14ac:dyDescent="0.35">
      <c r="B1877" s="263"/>
      <c r="C1877" s="263"/>
      <c r="D1877" s="263"/>
      <c r="E1877" s="263"/>
    </row>
    <row r="1878" spans="2:5" x14ac:dyDescent="0.35">
      <c r="B1878" s="263"/>
      <c r="C1878" s="263"/>
      <c r="D1878" s="263"/>
      <c r="E1878" s="263"/>
    </row>
    <row r="1879" spans="2:5" x14ac:dyDescent="0.35">
      <c r="B1879" s="263"/>
      <c r="C1879" s="263"/>
      <c r="D1879" s="263"/>
      <c r="E1879" s="263"/>
    </row>
    <row r="1880" spans="2:5" x14ac:dyDescent="0.35">
      <c r="B1880" s="263"/>
      <c r="C1880" s="263"/>
      <c r="D1880" s="263"/>
      <c r="E1880" s="263"/>
    </row>
    <row r="1881" spans="2:5" x14ac:dyDescent="0.35">
      <c r="B1881" s="263"/>
      <c r="C1881" s="263"/>
      <c r="D1881" s="263"/>
      <c r="E1881" s="263"/>
    </row>
    <row r="1882" spans="2:5" x14ac:dyDescent="0.35">
      <c r="B1882" s="263"/>
      <c r="C1882" s="263"/>
      <c r="D1882" s="263"/>
      <c r="E1882" s="263"/>
    </row>
    <row r="1883" spans="2:5" x14ac:dyDescent="0.35">
      <c r="B1883" s="263"/>
      <c r="C1883" s="263"/>
      <c r="D1883" s="263"/>
      <c r="E1883" s="263"/>
    </row>
    <row r="1884" spans="2:5" x14ac:dyDescent="0.35">
      <c r="B1884" s="263"/>
      <c r="C1884" s="263"/>
      <c r="D1884" s="263"/>
      <c r="E1884" s="263"/>
    </row>
    <row r="1885" spans="2:5" x14ac:dyDescent="0.35">
      <c r="B1885" s="263"/>
      <c r="C1885" s="263"/>
      <c r="D1885" s="263"/>
      <c r="E1885" s="263"/>
    </row>
    <row r="1886" spans="2:5" x14ac:dyDescent="0.35">
      <c r="B1886" s="263"/>
      <c r="C1886" s="263"/>
      <c r="D1886" s="263"/>
      <c r="E1886" s="263"/>
    </row>
    <row r="1887" spans="2:5" x14ac:dyDescent="0.35">
      <c r="B1887" s="263"/>
      <c r="C1887" s="263"/>
      <c r="D1887" s="263"/>
      <c r="E1887" s="263"/>
    </row>
    <row r="1888" spans="2:5" x14ac:dyDescent="0.35">
      <c r="B1888" s="263"/>
      <c r="C1888" s="263"/>
      <c r="D1888" s="263"/>
      <c r="E1888" s="263"/>
    </row>
    <row r="1889" spans="2:5" x14ac:dyDescent="0.35">
      <c r="B1889" s="263"/>
      <c r="C1889" s="263"/>
      <c r="D1889" s="263"/>
      <c r="E1889" s="263"/>
    </row>
    <row r="1890" spans="2:5" x14ac:dyDescent="0.35">
      <c r="B1890" s="263"/>
      <c r="C1890" s="263"/>
      <c r="D1890" s="263"/>
      <c r="E1890" s="263"/>
    </row>
    <row r="1891" spans="2:5" x14ac:dyDescent="0.35">
      <c r="B1891" s="263"/>
      <c r="C1891" s="263"/>
      <c r="D1891" s="263"/>
      <c r="E1891" s="263"/>
    </row>
    <row r="1892" spans="2:5" x14ac:dyDescent="0.35">
      <c r="B1892" s="263"/>
      <c r="C1892" s="263"/>
      <c r="D1892" s="263"/>
      <c r="E1892" s="263"/>
    </row>
    <row r="1893" spans="2:5" x14ac:dyDescent="0.35">
      <c r="B1893" s="263"/>
      <c r="C1893" s="263"/>
      <c r="D1893" s="263"/>
      <c r="E1893" s="263"/>
    </row>
    <row r="1894" spans="2:5" x14ac:dyDescent="0.35">
      <c r="B1894" s="263"/>
      <c r="C1894" s="263"/>
      <c r="D1894" s="263"/>
      <c r="E1894" s="263"/>
    </row>
    <row r="1895" spans="2:5" x14ac:dyDescent="0.35">
      <c r="B1895" s="263"/>
      <c r="C1895" s="263"/>
      <c r="D1895" s="263"/>
      <c r="E1895" s="263"/>
    </row>
    <row r="1896" spans="2:5" x14ac:dyDescent="0.35">
      <c r="B1896" s="263"/>
      <c r="C1896" s="263"/>
      <c r="D1896" s="263"/>
      <c r="E1896" s="263"/>
    </row>
    <row r="1897" spans="2:5" x14ac:dyDescent="0.35">
      <c r="B1897" s="263"/>
      <c r="C1897" s="263"/>
      <c r="D1897" s="263"/>
      <c r="E1897" s="263"/>
    </row>
    <row r="1898" spans="2:5" x14ac:dyDescent="0.35">
      <c r="B1898" s="263"/>
      <c r="C1898" s="263"/>
      <c r="D1898" s="263"/>
      <c r="E1898" s="263"/>
    </row>
    <row r="1899" spans="2:5" x14ac:dyDescent="0.35">
      <c r="B1899" s="263"/>
      <c r="C1899" s="263"/>
      <c r="D1899" s="263"/>
      <c r="E1899" s="263"/>
    </row>
    <row r="1900" spans="2:5" x14ac:dyDescent="0.35">
      <c r="B1900" s="263"/>
      <c r="C1900" s="263"/>
      <c r="D1900" s="263"/>
      <c r="E1900" s="263"/>
    </row>
    <row r="1901" spans="2:5" x14ac:dyDescent="0.35">
      <c r="B1901" s="263"/>
      <c r="C1901" s="263"/>
      <c r="D1901" s="263"/>
      <c r="E1901" s="263"/>
    </row>
    <row r="1902" spans="2:5" x14ac:dyDescent="0.35">
      <c r="B1902" s="263"/>
      <c r="C1902" s="263"/>
      <c r="D1902" s="263"/>
      <c r="E1902" s="263"/>
    </row>
    <row r="1903" spans="2:5" x14ac:dyDescent="0.35">
      <c r="B1903" s="263"/>
      <c r="C1903" s="263"/>
      <c r="D1903" s="263"/>
      <c r="E1903" s="263"/>
    </row>
    <row r="1904" spans="2:5" x14ac:dyDescent="0.35">
      <c r="B1904" s="263"/>
      <c r="C1904" s="263"/>
      <c r="D1904" s="263"/>
      <c r="E1904" s="263"/>
    </row>
    <row r="1905" spans="2:5" x14ac:dyDescent="0.35">
      <c r="B1905" s="263"/>
      <c r="C1905" s="263"/>
      <c r="D1905" s="263"/>
      <c r="E1905" s="263"/>
    </row>
    <row r="1906" spans="2:5" x14ac:dyDescent="0.35">
      <c r="B1906" s="263"/>
      <c r="C1906" s="263"/>
      <c r="D1906" s="263"/>
      <c r="E1906" s="263"/>
    </row>
    <row r="1907" spans="2:5" x14ac:dyDescent="0.35">
      <c r="B1907" s="263"/>
      <c r="C1907" s="263"/>
      <c r="D1907" s="263"/>
      <c r="E1907" s="263"/>
    </row>
    <row r="1908" spans="2:5" x14ac:dyDescent="0.35">
      <c r="B1908" s="263"/>
      <c r="C1908" s="263"/>
      <c r="D1908" s="263"/>
      <c r="E1908" s="263"/>
    </row>
    <row r="1909" spans="2:5" x14ac:dyDescent="0.35">
      <c r="B1909" s="263"/>
      <c r="C1909" s="263"/>
      <c r="D1909" s="263"/>
      <c r="E1909" s="263"/>
    </row>
    <row r="1910" spans="2:5" x14ac:dyDescent="0.35">
      <c r="B1910" s="263"/>
      <c r="C1910" s="263"/>
      <c r="D1910" s="263"/>
      <c r="E1910" s="263"/>
    </row>
    <row r="1911" spans="2:5" x14ac:dyDescent="0.35">
      <c r="B1911" s="263"/>
      <c r="C1911" s="263"/>
      <c r="D1911" s="263"/>
      <c r="E1911" s="263"/>
    </row>
    <row r="1912" spans="2:5" x14ac:dyDescent="0.35">
      <c r="B1912" s="263"/>
      <c r="C1912" s="263"/>
      <c r="D1912" s="263"/>
      <c r="E1912" s="263"/>
    </row>
    <row r="1913" spans="2:5" x14ac:dyDescent="0.35">
      <c r="B1913" s="263"/>
      <c r="C1913" s="263"/>
      <c r="D1913" s="263"/>
      <c r="E1913" s="263"/>
    </row>
    <row r="1914" spans="2:5" x14ac:dyDescent="0.35">
      <c r="B1914" s="263"/>
      <c r="C1914" s="263"/>
      <c r="D1914" s="263"/>
      <c r="E1914" s="263"/>
    </row>
    <row r="1915" spans="2:5" x14ac:dyDescent="0.35">
      <c r="B1915" s="263"/>
      <c r="C1915" s="263"/>
      <c r="D1915" s="263"/>
      <c r="E1915" s="263"/>
    </row>
    <row r="1916" spans="2:5" x14ac:dyDescent="0.35">
      <c r="B1916" s="263"/>
      <c r="C1916" s="263"/>
      <c r="D1916" s="263"/>
      <c r="E1916" s="263"/>
    </row>
    <row r="1917" spans="2:5" x14ac:dyDescent="0.35">
      <c r="B1917" s="263"/>
      <c r="C1917" s="263"/>
      <c r="D1917" s="263"/>
      <c r="E1917" s="263"/>
    </row>
    <row r="1918" spans="2:5" x14ac:dyDescent="0.35">
      <c r="B1918" s="263"/>
      <c r="C1918" s="263"/>
      <c r="D1918" s="263"/>
      <c r="E1918" s="263"/>
    </row>
    <row r="1919" spans="2:5" x14ac:dyDescent="0.35">
      <c r="B1919" s="263"/>
      <c r="C1919" s="263"/>
      <c r="D1919" s="263"/>
      <c r="E1919" s="263"/>
    </row>
    <row r="1920" spans="2:5" x14ac:dyDescent="0.35">
      <c r="B1920" s="263"/>
      <c r="C1920" s="263"/>
      <c r="D1920" s="263"/>
      <c r="E1920" s="263"/>
    </row>
    <row r="1921" spans="2:5" x14ac:dyDescent="0.35">
      <c r="B1921" s="263"/>
      <c r="C1921" s="263"/>
      <c r="D1921" s="263"/>
      <c r="E1921" s="263"/>
    </row>
    <row r="1922" spans="2:5" x14ac:dyDescent="0.35">
      <c r="B1922" s="263"/>
      <c r="C1922" s="263"/>
      <c r="D1922" s="263"/>
      <c r="E1922" s="263"/>
    </row>
    <row r="1923" spans="2:5" x14ac:dyDescent="0.35">
      <c r="B1923" s="263"/>
      <c r="C1923" s="263"/>
      <c r="D1923" s="263"/>
      <c r="E1923" s="263"/>
    </row>
    <row r="1924" spans="2:5" x14ac:dyDescent="0.35">
      <c r="B1924" s="263"/>
      <c r="C1924" s="263"/>
      <c r="D1924" s="263"/>
      <c r="E1924" s="263"/>
    </row>
    <row r="1925" spans="2:5" x14ac:dyDescent="0.35">
      <c r="B1925" s="263"/>
      <c r="C1925" s="263"/>
      <c r="D1925" s="263"/>
      <c r="E1925" s="263"/>
    </row>
    <row r="1926" spans="2:5" x14ac:dyDescent="0.35">
      <c r="B1926" s="263"/>
      <c r="C1926" s="263"/>
      <c r="D1926" s="263"/>
      <c r="E1926" s="263"/>
    </row>
    <row r="1927" spans="2:5" x14ac:dyDescent="0.35">
      <c r="B1927" s="263"/>
      <c r="C1927" s="263"/>
      <c r="D1927" s="263"/>
      <c r="E1927" s="263"/>
    </row>
    <row r="1928" spans="2:5" x14ac:dyDescent="0.35">
      <c r="B1928" s="263"/>
      <c r="C1928" s="263"/>
      <c r="D1928" s="263"/>
      <c r="E1928" s="263"/>
    </row>
    <row r="1929" spans="2:5" x14ac:dyDescent="0.35">
      <c r="B1929" s="263"/>
      <c r="C1929" s="263"/>
      <c r="D1929" s="263"/>
      <c r="E1929" s="263"/>
    </row>
    <row r="1930" spans="2:5" x14ac:dyDescent="0.35">
      <c r="B1930" s="263"/>
      <c r="C1930" s="263"/>
      <c r="D1930" s="263"/>
      <c r="E1930" s="263"/>
    </row>
    <row r="1931" spans="2:5" x14ac:dyDescent="0.35">
      <c r="B1931" s="263"/>
      <c r="C1931" s="263"/>
      <c r="D1931" s="263"/>
      <c r="E1931" s="263"/>
    </row>
    <row r="1932" spans="2:5" x14ac:dyDescent="0.35">
      <c r="B1932" s="263"/>
      <c r="C1932" s="263"/>
      <c r="D1932" s="263"/>
      <c r="E1932" s="263"/>
    </row>
    <row r="1933" spans="2:5" x14ac:dyDescent="0.35">
      <c r="B1933" s="263"/>
      <c r="C1933" s="263"/>
      <c r="D1933" s="263"/>
      <c r="E1933" s="263"/>
    </row>
    <row r="1934" spans="2:5" x14ac:dyDescent="0.35">
      <c r="B1934" s="263"/>
      <c r="C1934" s="263"/>
      <c r="D1934" s="263"/>
      <c r="E1934" s="263"/>
    </row>
    <row r="1935" spans="2:5" x14ac:dyDescent="0.35">
      <c r="B1935" s="263"/>
      <c r="C1935" s="263"/>
      <c r="D1935" s="263"/>
      <c r="E1935" s="263"/>
    </row>
    <row r="1936" spans="2:5" x14ac:dyDescent="0.35">
      <c r="B1936" s="263"/>
      <c r="C1936" s="263"/>
      <c r="D1936" s="263"/>
      <c r="E1936" s="263"/>
    </row>
    <row r="1937" spans="2:5" x14ac:dyDescent="0.35">
      <c r="B1937" s="263"/>
      <c r="C1937" s="263"/>
      <c r="D1937" s="263"/>
      <c r="E1937" s="263"/>
    </row>
    <row r="1938" spans="2:5" x14ac:dyDescent="0.35">
      <c r="B1938" s="263"/>
      <c r="C1938" s="263"/>
      <c r="D1938" s="263"/>
      <c r="E1938" s="263"/>
    </row>
    <row r="1939" spans="2:5" x14ac:dyDescent="0.35">
      <c r="B1939" s="263"/>
      <c r="C1939" s="263"/>
      <c r="D1939" s="263"/>
      <c r="E1939" s="263"/>
    </row>
    <row r="1940" spans="2:5" x14ac:dyDescent="0.35">
      <c r="B1940" s="263"/>
      <c r="C1940" s="263"/>
      <c r="D1940" s="263"/>
      <c r="E1940" s="263"/>
    </row>
    <row r="1941" spans="2:5" x14ac:dyDescent="0.35">
      <c r="B1941" s="263"/>
      <c r="C1941" s="263"/>
      <c r="D1941" s="263"/>
      <c r="E1941" s="263"/>
    </row>
    <row r="1942" spans="2:5" x14ac:dyDescent="0.35">
      <c r="B1942" s="263"/>
      <c r="C1942" s="263"/>
      <c r="D1942" s="263"/>
      <c r="E1942" s="263"/>
    </row>
    <row r="1943" spans="2:5" x14ac:dyDescent="0.35">
      <c r="B1943" s="263"/>
      <c r="C1943" s="263"/>
      <c r="D1943" s="263"/>
      <c r="E1943" s="263"/>
    </row>
    <row r="1944" spans="2:5" x14ac:dyDescent="0.35">
      <c r="B1944" s="263"/>
      <c r="C1944" s="263"/>
      <c r="D1944" s="263"/>
      <c r="E1944" s="263"/>
    </row>
    <row r="1945" spans="2:5" x14ac:dyDescent="0.35">
      <c r="B1945" s="263"/>
      <c r="C1945" s="263"/>
      <c r="D1945" s="263"/>
      <c r="E1945" s="263"/>
    </row>
    <row r="1946" spans="2:5" x14ac:dyDescent="0.35">
      <c r="B1946" s="263"/>
      <c r="C1946" s="263"/>
      <c r="D1946" s="263"/>
      <c r="E1946" s="263"/>
    </row>
    <row r="1947" spans="2:5" x14ac:dyDescent="0.35">
      <c r="B1947" s="263"/>
      <c r="C1947" s="263"/>
      <c r="D1947" s="263"/>
      <c r="E1947" s="263"/>
    </row>
    <row r="1948" spans="2:5" x14ac:dyDescent="0.35">
      <c r="B1948" s="263"/>
      <c r="C1948" s="263"/>
      <c r="D1948" s="263"/>
      <c r="E1948" s="263"/>
    </row>
    <row r="1949" spans="2:5" x14ac:dyDescent="0.35">
      <c r="B1949" s="263"/>
      <c r="C1949" s="263"/>
      <c r="D1949" s="263"/>
      <c r="E1949" s="263"/>
    </row>
    <row r="1950" spans="2:5" x14ac:dyDescent="0.35">
      <c r="B1950" s="263"/>
      <c r="C1950" s="263"/>
      <c r="D1950" s="263"/>
      <c r="E1950" s="263"/>
    </row>
    <row r="1951" spans="2:5" x14ac:dyDescent="0.35">
      <c r="B1951" s="263"/>
      <c r="C1951" s="263"/>
      <c r="D1951" s="263"/>
      <c r="E1951" s="263"/>
    </row>
    <row r="1952" spans="2:5" x14ac:dyDescent="0.35">
      <c r="B1952" s="263"/>
      <c r="C1952" s="263"/>
      <c r="D1952" s="263"/>
      <c r="E1952" s="263"/>
    </row>
    <row r="1953" spans="2:5" x14ac:dyDescent="0.35">
      <c r="B1953" s="263"/>
      <c r="C1953" s="263"/>
      <c r="D1953" s="263"/>
      <c r="E1953" s="263"/>
    </row>
    <row r="1954" spans="2:5" x14ac:dyDescent="0.35">
      <c r="B1954" s="263"/>
      <c r="C1954" s="263"/>
      <c r="D1954" s="263"/>
      <c r="E1954" s="263"/>
    </row>
    <row r="1955" spans="2:5" x14ac:dyDescent="0.35">
      <c r="B1955" s="263"/>
      <c r="C1955" s="263"/>
      <c r="D1955" s="263"/>
      <c r="E1955" s="263"/>
    </row>
    <row r="1956" spans="2:5" x14ac:dyDescent="0.35">
      <c r="B1956" s="263"/>
      <c r="C1956" s="263"/>
      <c r="D1956" s="263"/>
      <c r="E1956" s="263"/>
    </row>
    <row r="1957" spans="2:5" x14ac:dyDescent="0.35">
      <c r="B1957" s="263"/>
      <c r="C1957" s="263"/>
      <c r="D1957" s="263"/>
      <c r="E1957" s="263"/>
    </row>
    <row r="1958" spans="2:5" x14ac:dyDescent="0.35">
      <c r="B1958" s="263"/>
      <c r="C1958" s="263"/>
      <c r="D1958" s="263"/>
      <c r="E1958" s="263"/>
    </row>
    <row r="1959" spans="2:5" x14ac:dyDescent="0.35">
      <c r="B1959" s="263"/>
      <c r="C1959" s="263"/>
      <c r="D1959" s="263"/>
      <c r="E1959" s="263"/>
    </row>
    <row r="1960" spans="2:5" x14ac:dyDescent="0.35">
      <c r="B1960" s="263"/>
      <c r="C1960" s="263"/>
      <c r="D1960" s="263"/>
      <c r="E1960" s="263"/>
    </row>
    <row r="1961" spans="2:5" x14ac:dyDescent="0.35">
      <c r="B1961" s="263"/>
      <c r="C1961" s="263"/>
      <c r="D1961" s="263"/>
      <c r="E1961" s="263"/>
    </row>
    <row r="1962" spans="2:5" x14ac:dyDescent="0.35">
      <c r="B1962" s="263"/>
      <c r="C1962" s="263"/>
      <c r="D1962" s="263"/>
      <c r="E1962" s="263"/>
    </row>
    <row r="1963" spans="2:5" x14ac:dyDescent="0.35">
      <c r="B1963" s="263"/>
      <c r="C1963" s="263"/>
      <c r="D1963" s="263"/>
      <c r="E1963" s="263"/>
    </row>
    <row r="1964" spans="2:5" x14ac:dyDescent="0.35">
      <c r="B1964" s="263"/>
      <c r="C1964" s="263"/>
      <c r="D1964" s="263"/>
      <c r="E1964" s="263"/>
    </row>
    <row r="1965" spans="2:5" x14ac:dyDescent="0.35">
      <c r="B1965" s="263"/>
      <c r="C1965" s="263"/>
      <c r="D1965" s="263"/>
      <c r="E1965" s="263"/>
    </row>
    <row r="1966" spans="2:5" x14ac:dyDescent="0.35">
      <c r="B1966" s="263"/>
      <c r="C1966" s="263"/>
      <c r="D1966" s="263"/>
      <c r="E1966" s="263"/>
    </row>
    <row r="1967" spans="2:5" x14ac:dyDescent="0.35">
      <c r="B1967" s="263"/>
      <c r="C1967" s="263"/>
      <c r="D1967" s="263"/>
      <c r="E1967" s="263"/>
    </row>
    <row r="1968" spans="2:5" x14ac:dyDescent="0.35">
      <c r="B1968" s="263"/>
      <c r="C1968" s="263"/>
      <c r="D1968" s="263"/>
      <c r="E1968" s="263"/>
    </row>
    <row r="1969" spans="2:5" x14ac:dyDescent="0.35">
      <c r="B1969" s="263"/>
      <c r="C1969" s="263"/>
      <c r="D1969" s="263"/>
      <c r="E1969" s="263"/>
    </row>
    <row r="1970" spans="2:5" x14ac:dyDescent="0.35">
      <c r="B1970" s="263"/>
      <c r="C1970" s="263"/>
      <c r="D1970" s="263"/>
      <c r="E1970" s="263"/>
    </row>
    <row r="1971" spans="2:5" x14ac:dyDescent="0.35">
      <c r="B1971" s="263"/>
      <c r="C1971" s="263"/>
      <c r="D1971" s="263"/>
      <c r="E1971" s="263"/>
    </row>
    <row r="1972" spans="2:5" x14ac:dyDescent="0.35">
      <c r="B1972" s="263"/>
      <c r="C1972" s="263"/>
      <c r="D1972" s="263"/>
      <c r="E1972" s="263"/>
    </row>
    <row r="1973" spans="2:5" x14ac:dyDescent="0.35">
      <c r="B1973" s="263"/>
      <c r="C1973" s="263"/>
      <c r="D1973" s="263"/>
      <c r="E1973" s="263"/>
    </row>
    <row r="1974" spans="2:5" x14ac:dyDescent="0.35">
      <c r="B1974" s="263"/>
      <c r="C1974" s="263"/>
      <c r="D1974" s="263"/>
      <c r="E1974" s="263"/>
    </row>
    <row r="1975" spans="2:5" x14ac:dyDescent="0.35">
      <c r="B1975" s="263"/>
      <c r="C1975" s="263"/>
      <c r="D1975" s="263"/>
      <c r="E1975" s="263"/>
    </row>
    <row r="1976" spans="2:5" x14ac:dyDescent="0.35">
      <c r="B1976" s="263"/>
      <c r="C1976" s="263"/>
      <c r="D1976" s="263"/>
      <c r="E1976" s="263"/>
    </row>
    <row r="1977" spans="2:5" x14ac:dyDescent="0.35">
      <c r="B1977" s="263"/>
      <c r="C1977" s="263"/>
      <c r="D1977" s="263"/>
      <c r="E1977" s="263"/>
    </row>
    <row r="1978" spans="2:5" x14ac:dyDescent="0.35">
      <c r="B1978" s="263"/>
      <c r="C1978" s="263"/>
      <c r="D1978" s="263"/>
      <c r="E1978" s="263"/>
    </row>
    <row r="1979" spans="2:5" x14ac:dyDescent="0.35">
      <c r="B1979" s="263"/>
      <c r="C1979" s="263"/>
      <c r="D1979" s="263"/>
      <c r="E1979" s="263"/>
    </row>
    <row r="1980" spans="2:5" x14ac:dyDescent="0.35">
      <c r="B1980" s="263"/>
      <c r="C1980" s="263"/>
      <c r="D1980" s="263"/>
      <c r="E1980" s="263"/>
    </row>
    <row r="1981" spans="2:5" x14ac:dyDescent="0.35">
      <c r="B1981" s="263"/>
      <c r="C1981" s="263"/>
      <c r="D1981" s="263"/>
      <c r="E1981" s="263"/>
    </row>
    <row r="1982" spans="2:5" x14ac:dyDescent="0.35">
      <c r="B1982" s="263"/>
      <c r="C1982" s="263"/>
      <c r="D1982" s="263"/>
      <c r="E1982" s="263"/>
    </row>
    <row r="1983" spans="2:5" x14ac:dyDescent="0.35">
      <c r="B1983" s="263"/>
      <c r="C1983" s="263"/>
      <c r="D1983" s="263"/>
      <c r="E1983" s="263"/>
    </row>
    <row r="1984" spans="2:5" x14ac:dyDescent="0.35">
      <c r="B1984" s="263"/>
      <c r="C1984" s="263"/>
      <c r="D1984" s="263"/>
      <c r="E1984" s="263"/>
    </row>
    <row r="1985" spans="2:5" x14ac:dyDescent="0.35">
      <c r="B1985" s="263"/>
      <c r="C1985" s="263"/>
      <c r="D1985" s="263"/>
      <c r="E1985" s="263"/>
    </row>
    <row r="1986" spans="2:5" x14ac:dyDescent="0.35">
      <c r="B1986" s="263"/>
      <c r="C1986" s="263"/>
      <c r="D1986" s="263"/>
      <c r="E1986" s="263"/>
    </row>
    <row r="1987" spans="2:5" x14ac:dyDescent="0.35">
      <c r="B1987" s="263"/>
      <c r="C1987" s="263"/>
      <c r="D1987" s="263"/>
      <c r="E1987" s="263"/>
    </row>
    <row r="1988" spans="2:5" x14ac:dyDescent="0.35">
      <c r="B1988" s="263"/>
      <c r="C1988" s="263"/>
      <c r="D1988" s="263"/>
      <c r="E1988" s="263"/>
    </row>
    <row r="1989" spans="2:5" x14ac:dyDescent="0.35">
      <c r="B1989" s="263"/>
      <c r="C1989" s="263"/>
      <c r="D1989" s="263"/>
      <c r="E1989" s="263"/>
    </row>
    <row r="1990" spans="2:5" x14ac:dyDescent="0.35">
      <c r="B1990" s="263"/>
      <c r="C1990" s="263"/>
      <c r="D1990" s="263"/>
      <c r="E1990" s="263"/>
    </row>
    <row r="1991" spans="2:5" x14ac:dyDescent="0.35">
      <c r="B1991" s="263"/>
      <c r="C1991" s="263"/>
      <c r="D1991" s="263"/>
      <c r="E1991" s="263"/>
    </row>
    <row r="1992" spans="2:5" x14ac:dyDescent="0.35">
      <c r="B1992" s="263"/>
      <c r="C1992" s="263"/>
      <c r="D1992" s="263"/>
      <c r="E1992" s="263"/>
    </row>
    <row r="1993" spans="2:5" x14ac:dyDescent="0.35">
      <c r="B1993" s="263"/>
      <c r="C1993" s="263"/>
      <c r="D1993" s="263"/>
      <c r="E1993" s="263"/>
    </row>
    <row r="1994" spans="2:5" x14ac:dyDescent="0.35">
      <c r="B1994" s="263"/>
      <c r="C1994" s="263"/>
      <c r="D1994" s="263"/>
      <c r="E1994" s="263"/>
    </row>
    <row r="1995" spans="2:5" x14ac:dyDescent="0.35">
      <c r="B1995" s="263"/>
      <c r="C1995" s="263"/>
      <c r="D1995" s="263"/>
      <c r="E1995" s="263"/>
    </row>
    <row r="1996" spans="2:5" x14ac:dyDescent="0.35">
      <c r="B1996" s="263"/>
      <c r="C1996" s="263"/>
      <c r="D1996" s="263"/>
      <c r="E1996" s="263"/>
    </row>
    <row r="1997" spans="2:5" x14ac:dyDescent="0.35">
      <c r="B1997" s="263"/>
      <c r="C1997" s="263"/>
      <c r="D1997" s="263"/>
      <c r="E1997" s="263"/>
    </row>
    <row r="1998" spans="2:5" x14ac:dyDescent="0.35">
      <c r="B1998" s="263"/>
      <c r="C1998" s="263"/>
      <c r="D1998" s="263"/>
      <c r="E1998" s="263"/>
    </row>
    <row r="1999" spans="2:5" x14ac:dyDescent="0.35">
      <c r="B1999" s="263"/>
      <c r="C1999" s="263"/>
      <c r="D1999" s="263"/>
      <c r="E1999" s="263"/>
    </row>
    <row r="2000" spans="2:5" x14ac:dyDescent="0.35">
      <c r="B2000" s="263"/>
      <c r="C2000" s="263"/>
      <c r="D2000" s="263"/>
      <c r="E2000" s="263"/>
    </row>
    <row r="2001" spans="2:5" x14ac:dyDescent="0.35">
      <c r="B2001" s="263"/>
      <c r="C2001" s="263"/>
      <c r="D2001" s="263"/>
      <c r="E2001" s="263"/>
    </row>
    <row r="2002" spans="2:5" x14ac:dyDescent="0.35">
      <c r="B2002" s="263"/>
      <c r="C2002" s="263"/>
      <c r="D2002" s="263"/>
      <c r="E2002" s="263"/>
    </row>
    <row r="2003" spans="2:5" x14ac:dyDescent="0.35">
      <c r="B2003" s="263"/>
      <c r="C2003" s="263"/>
      <c r="D2003" s="263"/>
      <c r="E2003" s="263"/>
    </row>
    <row r="2004" spans="2:5" x14ac:dyDescent="0.35">
      <c r="B2004" s="263"/>
      <c r="C2004" s="263"/>
      <c r="D2004" s="263"/>
      <c r="E2004" s="263"/>
    </row>
    <row r="2005" spans="2:5" x14ac:dyDescent="0.35">
      <c r="B2005" s="263"/>
      <c r="C2005" s="263"/>
      <c r="D2005" s="263"/>
      <c r="E2005" s="263"/>
    </row>
    <row r="2006" spans="2:5" x14ac:dyDescent="0.35">
      <c r="B2006" s="263"/>
      <c r="C2006" s="263"/>
      <c r="D2006" s="263"/>
      <c r="E2006" s="263"/>
    </row>
    <row r="2007" spans="2:5" x14ac:dyDescent="0.35">
      <c r="B2007" s="263"/>
      <c r="C2007" s="263"/>
      <c r="D2007" s="263"/>
      <c r="E2007" s="263"/>
    </row>
    <row r="2008" spans="2:5" x14ac:dyDescent="0.35">
      <c r="B2008" s="263"/>
      <c r="C2008" s="263"/>
      <c r="D2008" s="263"/>
      <c r="E2008" s="263"/>
    </row>
    <row r="2009" spans="2:5" x14ac:dyDescent="0.35">
      <c r="B2009" s="263"/>
      <c r="C2009" s="263"/>
      <c r="D2009" s="263"/>
      <c r="E2009" s="263"/>
    </row>
    <row r="2010" spans="2:5" x14ac:dyDescent="0.35">
      <c r="B2010" s="263"/>
      <c r="C2010" s="263"/>
      <c r="D2010" s="263"/>
      <c r="E2010" s="263"/>
    </row>
    <row r="2011" spans="2:5" x14ac:dyDescent="0.35">
      <c r="B2011" s="263"/>
      <c r="C2011" s="263"/>
      <c r="D2011" s="263"/>
      <c r="E2011" s="263"/>
    </row>
    <row r="2012" spans="2:5" x14ac:dyDescent="0.35">
      <c r="B2012" s="263"/>
      <c r="C2012" s="263"/>
      <c r="D2012" s="263"/>
      <c r="E2012" s="263"/>
    </row>
    <row r="2013" spans="2:5" x14ac:dyDescent="0.35">
      <c r="B2013" s="263"/>
      <c r="C2013" s="263"/>
      <c r="D2013" s="263"/>
      <c r="E2013" s="263"/>
    </row>
    <row r="2014" spans="2:5" x14ac:dyDescent="0.35">
      <c r="B2014" s="263"/>
      <c r="C2014" s="263"/>
      <c r="D2014" s="263"/>
      <c r="E2014" s="263"/>
    </row>
    <row r="2015" spans="2:5" x14ac:dyDescent="0.35">
      <c r="B2015" s="263"/>
      <c r="C2015" s="263"/>
      <c r="D2015" s="263"/>
      <c r="E2015" s="263"/>
    </row>
    <row r="2016" spans="2:5" x14ac:dyDescent="0.35">
      <c r="B2016" s="263"/>
      <c r="C2016" s="263"/>
      <c r="D2016" s="263"/>
      <c r="E2016" s="263"/>
    </row>
    <row r="2017" spans="2:5" x14ac:dyDescent="0.35">
      <c r="B2017" s="263"/>
      <c r="C2017" s="263"/>
      <c r="D2017" s="263"/>
      <c r="E2017" s="263"/>
    </row>
    <row r="2018" spans="2:5" x14ac:dyDescent="0.35">
      <c r="B2018" s="263"/>
      <c r="C2018" s="263"/>
      <c r="D2018" s="263"/>
      <c r="E2018" s="263"/>
    </row>
    <row r="2019" spans="2:5" x14ac:dyDescent="0.35">
      <c r="B2019" s="263"/>
      <c r="C2019" s="263"/>
      <c r="D2019" s="263"/>
      <c r="E2019" s="263"/>
    </row>
    <row r="2020" spans="2:5" x14ac:dyDescent="0.35">
      <c r="B2020" s="263"/>
      <c r="C2020" s="263"/>
      <c r="D2020" s="263"/>
      <c r="E2020" s="263"/>
    </row>
    <row r="2021" spans="2:5" x14ac:dyDescent="0.35">
      <c r="B2021" s="263"/>
      <c r="C2021" s="263"/>
      <c r="D2021" s="263"/>
      <c r="E2021" s="263"/>
    </row>
    <row r="2022" spans="2:5" x14ac:dyDescent="0.35">
      <c r="B2022" s="263"/>
      <c r="C2022" s="263"/>
      <c r="D2022" s="263"/>
      <c r="E2022" s="263"/>
    </row>
    <row r="2023" spans="2:5" x14ac:dyDescent="0.35">
      <c r="B2023" s="263"/>
      <c r="C2023" s="263"/>
      <c r="D2023" s="263"/>
      <c r="E2023" s="263"/>
    </row>
    <row r="2024" spans="2:5" x14ac:dyDescent="0.35">
      <c r="B2024" s="263"/>
      <c r="C2024" s="263"/>
      <c r="D2024" s="263"/>
      <c r="E2024" s="263"/>
    </row>
    <row r="2025" spans="2:5" x14ac:dyDescent="0.35">
      <c r="B2025" s="263"/>
      <c r="C2025" s="263"/>
      <c r="D2025" s="263"/>
      <c r="E2025" s="263"/>
    </row>
    <row r="2026" spans="2:5" x14ac:dyDescent="0.35">
      <c r="B2026" s="263"/>
      <c r="C2026" s="263"/>
      <c r="D2026" s="263"/>
      <c r="E2026" s="263"/>
    </row>
    <row r="2027" spans="2:5" x14ac:dyDescent="0.35">
      <c r="B2027" s="263"/>
      <c r="C2027" s="263"/>
      <c r="D2027" s="263"/>
      <c r="E2027" s="263"/>
    </row>
    <row r="2028" spans="2:5" x14ac:dyDescent="0.35">
      <c r="B2028" s="263"/>
      <c r="C2028" s="263"/>
      <c r="D2028" s="263"/>
      <c r="E2028" s="263"/>
    </row>
    <row r="2029" spans="2:5" x14ac:dyDescent="0.35">
      <c r="B2029" s="263"/>
      <c r="C2029" s="263"/>
      <c r="D2029" s="263"/>
      <c r="E2029" s="263"/>
    </row>
    <row r="2030" spans="2:5" x14ac:dyDescent="0.35">
      <c r="B2030" s="263"/>
      <c r="C2030" s="263"/>
      <c r="D2030" s="263"/>
      <c r="E2030" s="263"/>
    </row>
    <row r="2031" spans="2:5" x14ac:dyDescent="0.35">
      <c r="B2031" s="263"/>
      <c r="C2031" s="263"/>
      <c r="D2031" s="263"/>
      <c r="E2031" s="263"/>
    </row>
    <row r="2032" spans="2:5" x14ac:dyDescent="0.35">
      <c r="B2032" s="263"/>
      <c r="C2032" s="263"/>
      <c r="D2032" s="263"/>
      <c r="E2032" s="263"/>
    </row>
    <row r="2033" spans="2:5" x14ac:dyDescent="0.35">
      <c r="B2033" s="263"/>
      <c r="C2033" s="263"/>
      <c r="D2033" s="263"/>
      <c r="E2033" s="263"/>
    </row>
    <row r="2034" spans="2:5" x14ac:dyDescent="0.35">
      <c r="B2034" s="263"/>
      <c r="C2034" s="263"/>
      <c r="D2034" s="263"/>
      <c r="E2034" s="263"/>
    </row>
    <row r="2035" spans="2:5" x14ac:dyDescent="0.35">
      <c r="B2035" s="263"/>
      <c r="C2035" s="263"/>
      <c r="D2035" s="263"/>
      <c r="E2035" s="263"/>
    </row>
    <row r="2036" spans="2:5" x14ac:dyDescent="0.35">
      <c r="B2036" s="263"/>
      <c r="C2036" s="263"/>
      <c r="D2036" s="263"/>
      <c r="E2036" s="263"/>
    </row>
    <row r="2037" spans="2:5" x14ac:dyDescent="0.35">
      <c r="B2037" s="263"/>
      <c r="C2037" s="263"/>
      <c r="D2037" s="263"/>
      <c r="E2037" s="263"/>
    </row>
    <row r="2038" spans="2:5" x14ac:dyDescent="0.35">
      <c r="B2038" s="263"/>
      <c r="C2038" s="263"/>
      <c r="D2038" s="263"/>
      <c r="E2038" s="263"/>
    </row>
    <row r="2039" spans="2:5" x14ac:dyDescent="0.35">
      <c r="B2039" s="263"/>
      <c r="C2039" s="263"/>
      <c r="D2039" s="263"/>
      <c r="E2039" s="263"/>
    </row>
    <row r="2040" spans="2:5" x14ac:dyDescent="0.35">
      <c r="B2040" s="263"/>
      <c r="C2040" s="263"/>
      <c r="D2040" s="263"/>
      <c r="E2040" s="263"/>
    </row>
    <row r="2041" spans="2:5" x14ac:dyDescent="0.35">
      <c r="B2041" s="263"/>
      <c r="C2041" s="263"/>
      <c r="D2041" s="263"/>
      <c r="E2041" s="263"/>
    </row>
    <row r="2042" spans="2:5" x14ac:dyDescent="0.35">
      <c r="B2042" s="263"/>
      <c r="C2042" s="263"/>
      <c r="D2042" s="263"/>
      <c r="E2042" s="263"/>
    </row>
    <row r="2043" spans="2:5" x14ac:dyDescent="0.35">
      <c r="B2043" s="263"/>
      <c r="C2043" s="263"/>
      <c r="D2043" s="263"/>
      <c r="E2043" s="263"/>
    </row>
    <row r="2044" spans="2:5" x14ac:dyDescent="0.35">
      <c r="B2044" s="263"/>
      <c r="C2044" s="263"/>
      <c r="D2044" s="263"/>
      <c r="E2044" s="263"/>
    </row>
    <row r="2045" spans="2:5" x14ac:dyDescent="0.35">
      <c r="B2045" s="263"/>
      <c r="C2045" s="263"/>
      <c r="D2045" s="263"/>
      <c r="E2045" s="263"/>
    </row>
    <row r="2046" spans="2:5" x14ac:dyDescent="0.35">
      <c r="B2046" s="263"/>
      <c r="C2046" s="263"/>
      <c r="D2046" s="263"/>
      <c r="E2046" s="263"/>
    </row>
    <row r="2047" spans="2:5" x14ac:dyDescent="0.35">
      <c r="B2047" s="263"/>
      <c r="C2047" s="263"/>
      <c r="D2047" s="263"/>
      <c r="E2047" s="263"/>
    </row>
    <row r="2048" spans="2:5" x14ac:dyDescent="0.35">
      <c r="B2048" s="263"/>
      <c r="C2048" s="263"/>
      <c r="D2048" s="263"/>
      <c r="E2048" s="263"/>
    </row>
    <row r="2049" spans="2:5" x14ac:dyDescent="0.35">
      <c r="B2049" s="263"/>
      <c r="C2049" s="263"/>
      <c r="D2049" s="263"/>
      <c r="E2049" s="263"/>
    </row>
    <row r="2050" spans="2:5" x14ac:dyDescent="0.35">
      <c r="B2050" s="263"/>
      <c r="C2050" s="263"/>
      <c r="D2050" s="263"/>
      <c r="E2050" s="263"/>
    </row>
    <row r="2051" spans="2:5" x14ac:dyDescent="0.35">
      <c r="B2051" s="263"/>
      <c r="C2051" s="263"/>
      <c r="D2051" s="263"/>
      <c r="E2051" s="263"/>
    </row>
    <row r="2052" spans="2:5" x14ac:dyDescent="0.35">
      <c r="B2052" s="263"/>
      <c r="C2052" s="263"/>
      <c r="D2052" s="263"/>
      <c r="E2052" s="263"/>
    </row>
    <row r="2053" spans="2:5" x14ac:dyDescent="0.35">
      <c r="B2053" s="263"/>
      <c r="C2053" s="263"/>
      <c r="D2053" s="263"/>
      <c r="E2053" s="263"/>
    </row>
    <row r="2054" spans="2:5" x14ac:dyDescent="0.35">
      <c r="B2054" s="263"/>
      <c r="C2054" s="263"/>
      <c r="D2054" s="263"/>
      <c r="E2054" s="263"/>
    </row>
    <row r="2055" spans="2:5" x14ac:dyDescent="0.35">
      <c r="B2055" s="263"/>
      <c r="C2055" s="263"/>
      <c r="D2055" s="263"/>
      <c r="E2055" s="263"/>
    </row>
    <row r="2056" spans="2:5" x14ac:dyDescent="0.35">
      <c r="B2056" s="263"/>
      <c r="C2056" s="263"/>
      <c r="D2056" s="263"/>
      <c r="E2056" s="263"/>
    </row>
    <row r="2057" spans="2:5" x14ac:dyDescent="0.35">
      <c r="B2057" s="263"/>
      <c r="C2057" s="263"/>
      <c r="D2057" s="263"/>
      <c r="E2057" s="263"/>
    </row>
    <row r="2058" spans="2:5" x14ac:dyDescent="0.35">
      <c r="B2058" s="263"/>
      <c r="C2058" s="263"/>
      <c r="D2058" s="263"/>
      <c r="E2058" s="263"/>
    </row>
    <row r="2059" spans="2:5" x14ac:dyDescent="0.35">
      <c r="B2059" s="263"/>
      <c r="C2059" s="263"/>
      <c r="D2059" s="263"/>
      <c r="E2059" s="263"/>
    </row>
    <row r="2060" spans="2:5" x14ac:dyDescent="0.35">
      <c r="B2060" s="263"/>
      <c r="C2060" s="263"/>
      <c r="D2060" s="263"/>
      <c r="E2060" s="263"/>
    </row>
    <row r="2061" spans="2:5" x14ac:dyDescent="0.35">
      <c r="B2061" s="263"/>
      <c r="C2061" s="263"/>
      <c r="D2061" s="263"/>
      <c r="E2061" s="263"/>
    </row>
    <row r="2062" spans="2:5" x14ac:dyDescent="0.35">
      <c r="B2062" s="263"/>
      <c r="C2062" s="263"/>
      <c r="D2062" s="263"/>
      <c r="E2062" s="263"/>
    </row>
    <row r="2063" spans="2:5" x14ac:dyDescent="0.35">
      <c r="B2063" s="263"/>
      <c r="C2063" s="263"/>
      <c r="D2063" s="263"/>
      <c r="E2063" s="263"/>
    </row>
    <row r="2064" spans="2:5" x14ac:dyDescent="0.35">
      <c r="B2064" s="263"/>
      <c r="C2064" s="263"/>
      <c r="D2064" s="263"/>
      <c r="E2064" s="263"/>
    </row>
    <row r="2065" spans="2:5" x14ac:dyDescent="0.35">
      <c r="B2065" s="263"/>
      <c r="C2065" s="263"/>
      <c r="D2065" s="263"/>
      <c r="E2065" s="263"/>
    </row>
    <row r="2066" spans="2:5" x14ac:dyDescent="0.35">
      <c r="B2066" s="263"/>
      <c r="C2066" s="263"/>
      <c r="D2066" s="263"/>
      <c r="E2066" s="263"/>
    </row>
    <row r="2067" spans="2:5" x14ac:dyDescent="0.35">
      <c r="B2067" s="263"/>
      <c r="C2067" s="263"/>
      <c r="D2067" s="263"/>
      <c r="E2067" s="263"/>
    </row>
    <row r="2068" spans="2:5" x14ac:dyDescent="0.35">
      <c r="B2068" s="263"/>
      <c r="C2068" s="263"/>
      <c r="D2068" s="263"/>
      <c r="E2068" s="263"/>
    </row>
    <row r="2069" spans="2:5" x14ac:dyDescent="0.35">
      <c r="B2069" s="263"/>
      <c r="C2069" s="263"/>
      <c r="D2069" s="263"/>
      <c r="E2069" s="263"/>
    </row>
    <row r="2070" spans="2:5" x14ac:dyDescent="0.35">
      <c r="B2070" s="263"/>
      <c r="C2070" s="263"/>
      <c r="D2070" s="263"/>
      <c r="E2070" s="263"/>
    </row>
    <row r="2071" spans="2:5" x14ac:dyDescent="0.35">
      <c r="B2071" s="263"/>
      <c r="C2071" s="263"/>
      <c r="D2071" s="263"/>
      <c r="E2071" s="263"/>
    </row>
    <row r="2072" spans="2:5" x14ac:dyDescent="0.35">
      <c r="B2072" s="263"/>
      <c r="C2072" s="263"/>
      <c r="D2072" s="263"/>
      <c r="E2072" s="263"/>
    </row>
    <row r="2073" spans="2:5" x14ac:dyDescent="0.35">
      <c r="B2073" s="263"/>
      <c r="C2073" s="263"/>
      <c r="D2073" s="263"/>
      <c r="E2073" s="263"/>
    </row>
    <row r="2074" spans="2:5" x14ac:dyDescent="0.35">
      <c r="B2074" s="263"/>
      <c r="C2074" s="263"/>
      <c r="D2074" s="263"/>
      <c r="E2074" s="263"/>
    </row>
    <row r="2075" spans="2:5" x14ac:dyDescent="0.35">
      <c r="B2075" s="263"/>
      <c r="C2075" s="263"/>
      <c r="D2075" s="263"/>
      <c r="E2075" s="263"/>
    </row>
    <row r="2076" spans="2:5" x14ac:dyDescent="0.35">
      <c r="B2076" s="263"/>
      <c r="C2076" s="263"/>
      <c r="D2076" s="263"/>
      <c r="E2076" s="263"/>
    </row>
    <row r="2077" spans="2:5" x14ac:dyDescent="0.35">
      <c r="B2077" s="263"/>
      <c r="C2077" s="263"/>
      <c r="D2077" s="263"/>
      <c r="E2077" s="263"/>
    </row>
    <row r="2078" spans="2:5" x14ac:dyDescent="0.35">
      <c r="B2078" s="263"/>
      <c r="C2078" s="263"/>
      <c r="D2078" s="263"/>
      <c r="E2078" s="263"/>
    </row>
    <row r="2079" spans="2:5" x14ac:dyDescent="0.35">
      <c r="B2079" s="263"/>
      <c r="C2079" s="263"/>
      <c r="D2079" s="263"/>
      <c r="E2079" s="263"/>
    </row>
    <row r="2080" spans="2:5" x14ac:dyDescent="0.35">
      <c r="B2080" s="263"/>
      <c r="C2080" s="263"/>
      <c r="D2080" s="263"/>
      <c r="E2080" s="263"/>
    </row>
    <row r="2081" spans="2:5" x14ac:dyDescent="0.35">
      <c r="B2081" s="263"/>
      <c r="C2081" s="263"/>
      <c r="D2081" s="263"/>
      <c r="E2081" s="263"/>
    </row>
    <row r="2082" spans="2:5" x14ac:dyDescent="0.35">
      <c r="B2082" s="263"/>
      <c r="C2082" s="263"/>
      <c r="D2082" s="263"/>
      <c r="E2082" s="263"/>
    </row>
    <row r="2083" spans="2:5" x14ac:dyDescent="0.35">
      <c r="B2083" s="263"/>
      <c r="C2083" s="263"/>
      <c r="D2083" s="263"/>
      <c r="E2083" s="263"/>
    </row>
    <row r="2084" spans="2:5" x14ac:dyDescent="0.35">
      <c r="B2084" s="263"/>
      <c r="C2084" s="263"/>
      <c r="D2084" s="263"/>
      <c r="E2084" s="263"/>
    </row>
    <row r="2085" spans="2:5" x14ac:dyDescent="0.35">
      <c r="B2085" s="263"/>
      <c r="C2085" s="263"/>
      <c r="D2085" s="263"/>
      <c r="E2085" s="263"/>
    </row>
    <row r="2086" spans="2:5" x14ac:dyDescent="0.35">
      <c r="B2086" s="263"/>
      <c r="C2086" s="263"/>
      <c r="D2086" s="263"/>
      <c r="E2086" s="263"/>
    </row>
    <row r="2087" spans="2:5" x14ac:dyDescent="0.35">
      <c r="B2087" s="263"/>
      <c r="C2087" s="263"/>
      <c r="D2087" s="263"/>
      <c r="E2087" s="263"/>
    </row>
    <row r="2088" spans="2:5" x14ac:dyDescent="0.35">
      <c r="B2088" s="263"/>
      <c r="C2088" s="263"/>
      <c r="D2088" s="263"/>
      <c r="E2088" s="263"/>
    </row>
    <row r="2089" spans="2:5" x14ac:dyDescent="0.35">
      <c r="B2089" s="263"/>
      <c r="C2089" s="263"/>
      <c r="D2089" s="263"/>
      <c r="E2089" s="263"/>
    </row>
    <row r="2090" spans="2:5" x14ac:dyDescent="0.35">
      <c r="B2090" s="263"/>
      <c r="C2090" s="263"/>
      <c r="D2090" s="263"/>
      <c r="E2090" s="263"/>
    </row>
    <row r="2091" spans="2:5" x14ac:dyDescent="0.35">
      <c r="B2091" s="263"/>
      <c r="C2091" s="263"/>
      <c r="D2091" s="263"/>
      <c r="E2091" s="263"/>
    </row>
    <row r="2092" spans="2:5" x14ac:dyDescent="0.35">
      <c r="B2092" s="263"/>
      <c r="C2092" s="263"/>
      <c r="D2092" s="263"/>
      <c r="E2092" s="263"/>
    </row>
    <row r="2093" spans="2:5" x14ac:dyDescent="0.35">
      <c r="B2093" s="263"/>
      <c r="C2093" s="263"/>
      <c r="D2093" s="263"/>
      <c r="E2093" s="263"/>
    </row>
    <row r="2094" spans="2:5" x14ac:dyDescent="0.35">
      <c r="B2094" s="258"/>
      <c r="C2094" s="258"/>
      <c r="D2094" s="258"/>
      <c r="E2094" s="258"/>
    </row>
    <row r="2095" spans="2:5" x14ac:dyDescent="0.35">
      <c r="B2095" s="258"/>
      <c r="C2095" s="258"/>
      <c r="D2095" s="258"/>
      <c r="E2095" s="258"/>
    </row>
    <row r="2096" spans="2:5" x14ac:dyDescent="0.35">
      <c r="B2096" s="258"/>
      <c r="C2096" s="258"/>
      <c r="D2096" s="258"/>
      <c r="E2096" s="258"/>
    </row>
    <row r="2097" spans="2:5" x14ac:dyDescent="0.35">
      <c r="B2097" s="258"/>
      <c r="C2097" s="258"/>
      <c r="D2097" s="258"/>
      <c r="E2097" s="258"/>
    </row>
  </sheetData>
  <sheetProtection algorithmName="SHA-512" hashValue="16Q2qtRXsNi4jzz4SqqMsYx1rMD/zgqdHt77x8VL7XTBkKDAfcqrskidS9NyuRZ+X7hkFPC/Arl/+WhDmrBUsQ==" saltValue="cVxnN+LfB/3DR3D3X90WMw==" spinCount="100000" sheet="1" objects="1" scenarios="1" formatCells="0" formatColumns="0" formatRows="0"/>
  <mergeCells count="7204">
    <mergeCell ref="H302:H303"/>
    <mergeCell ref="I302:I303"/>
    <mergeCell ref="J302:J303"/>
    <mergeCell ref="B304:B305"/>
    <mergeCell ref="C304:C305"/>
    <mergeCell ref="D304:D305"/>
    <mergeCell ref="E304:E305"/>
    <mergeCell ref="G304:G305"/>
    <mergeCell ref="H304:H305"/>
    <mergeCell ref="I304:I305"/>
    <mergeCell ref="J304:J305"/>
    <mergeCell ref="B302:B303"/>
    <mergeCell ref="C302:C303"/>
    <mergeCell ref="D302:D303"/>
    <mergeCell ref="E302:E303"/>
    <mergeCell ref="G302:G303"/>
    <mergeCell ref="H298:H299"/>
    <mergeCell ref="I298:I299"/>
    <mergeCell ref="J298:J299"/>
    <mergeCell ref="B300:B301"/>
    <mergeCell ref="C300:C301"/>
    <mergeCell ref="D300:D301"/>
    <mergeCell ref="E300:E301"/>
    <mergeCell ref="G300:G301"/>
    <mergeCell ref="H300:H301"/>
    <mergeCell ref="I300:I301"/>
    <mergeCell ref="J300:J301"/>
    <mergeCell ref="B298:B299"/>
    <mergeCell ref="C298:C299"/>
    <mergeCell ref="D298:D299"/>
    <mergeCell ref="E298:E299"/>
    <mergeCell ref="G298:G299"/>
    <mergeCell ref="H294:H295"/>
    <mergeCell ref="I294:I295"/>
    <mergeCell ref="J294:J295"/>
    <mergeCell ref="B296:B297"/>
    <mergeCell ref="C296:C297"/>
    <mergeCell ref="D296:D297"/>
    <mergeCell ref="E296:E297"/>
    <mergeCell ref="G296:G297"/>
    <mergeCell ref="H296:H297"/>
    <mergeCell ref="I296:I297"/>
    <mergeCell ref="J296:J297"/>
    <mergeCell ref="B294:B295"/>
    <mergeCell ref="C294:C295"/>
    <mergeCell ref="D294:D295"/>
    <mergeCell ref="E294:E295"/>
    <mergeCell ref="G294:G295"/>
    <mergeCell ref="H290:H291"/>
    <mergeCell ref="I290:I291"/>
    <mergeCell ref="J290:J291"/>
    <mergeCell ref="B292:B293"/>
    <mergeCell ref="C292:C293"/>
    <mergeCell ref="D292:D293"/>
    <mergeCell ref="E292:E293"/>
    <mergeCell ref="G292:G293"/>
    <mergeCell ref="H292:H293"/>
    <mergeCell ref="I292:I293"/>
    <mergeCell ref="J292:J293"/>
    <mergeCell ref="B290:B291"/>
    <mergeCell ref="C290:C291"/>
    <mergeCell ref="D290:D291"/>
    <mergeCell ref="E290:E291"/>
    <mergeCell ref="G290:G291"/>
    <mergeCell ref="H286:H287"/>
    <mergeCell ref="I286:I287"/>
    <mergeCell ref="J286:J287"/>
    <mergeCell ref="B288:B289"/>
    <mergeCell ref="C288:C289"/>
    <mergeCell ref="D288:D289"/>
    <mergeCell ref="E288:E289"/>
    <mergeCell ref="G288:G289"/>
    <mergeCell ref="H288:H289"/>
    <mergeCell ref="I288:I289"/>
    <mergeCell ref="J288:J289"/>
    <mergeCell ref="B286:B287"/>
    <mergeCell ref="C286:C287"/>
    <mergeCell ref="D286:D287"/>
    <mergeCell ref="E286:E287"/>
    <mergeCell ref="G286:G287"/>
    <mergeCell ref="H282:H283"/>
    <mergeCell ref="I282:I283"/>
    <mergeCell ref="J282:J283"/>
    <mergeCell ref="B284:B285"/>
    <mergeCell ref="C284:C285"/>
    <mergeCell ref="D284:D285"/>
    <mergeCell ref="E284:E285"/>
    <mergeCell ref="G284:G285"/>
    <mergeCell ref="H284:H285"/>
    <mergeCell ref="I284:I285"/>
    <mergeCell ref="J284:J285"/>
    <mergeCell ref="B282:B283"/>
    <mergeCell ref="C282:C283"/>
    <mergeCell ref="D282:D283"/>
    <mergeCell ref="E282:E283"/>
    <mergeCell ref="G282:G283"/>
    <mergeCell ref="H278:H279"/>
    <mergeCell ref="I278:I279"/>
    <mergeCell ref="J278:J279"/>
    <mergeCell ref="B280:B281"/>
    <mergeCell ref="C280:C281"/>
    <mergeCell ref="D280:D281"/>
    <mergeCell ref="E280:E281"/>
    <mergeCell ref="G280:G281"/>
    <mergeCell ref="H280:H281"/>
    <mergeCell ref="I280:I281"/>
    <mergeCell ref="J280:J281"/>
    <mergeCell ref="B278:B279"/>
    <mergeCell ref="C278:C279"/>
    <mergeCell ref="D278:D279"/>
    <mergeCell ref="E278:E279"/>
    <mergeCell ref="G278:G279"/>
    <mergeCell ref="H274:H275"/>
    <mergeCell ref="I274:I275"/>
    <mergeCell ref="J274:J275"/>
    <mergeCell ref="B276:B277"/>
    <mergeCell ref="C276:C277"/>
    <mergeCell ref="D276:D277"/>
    <mergeCell ref="E276:E277"/>
    <mergeCell ref="G276:G277"/>
    <mergeCell ref="H276:H277"/>
    <mergeCell ref="I276:I277"/>
    <mergeCell ref="J276:J277"/>
    <mergeCell ref="B274:B275"/>
    <mergeCell ref="C274:C275"/>
    <mergeCell ref="D274:D275"/>
    <mergeCell ref="E274:E275"/>
    <mergeCell ref="G274:G275"/>
    <mergeCell ref="H270:H271"/>
    <mergeCell ref="I270:I271"/>
    <mergeCell ref="J270:J271"/>
    <mergeCell ref="B272:B273"/>
    <mergeCell ref="C272:C273"/>
    <mergeCell ref="D272:D273"/>
    <mergeCell ref="E272:E273"/>
    <mergeCell ref="G272:G273"/>
    <mergeCell ref="H272:H273"/>
    <mergeCell ref="I272:I273"/>
    <mergeCell ref="J272:J273"/>
    <mergeCell ref="B270:B271"/>
    <mergeCell ref="C270:C271"/>
    <mergeCell ref="D270:D271"/>
    <mergeCell ref="E270:E271"/>
    <mergeCell ref="G270:G271"/>
    <mergeCell ref="H266:H267"/>
    <mergeCell ref="I266:I267"/>
    <mergeCell ref="J266:J267"/>
    <mergeCell ref="B268:B269"/>
    <mergeCell ref="C268:C269"/>
    <mergeCell ref="D268:D269"/>
    <mergeCell ref="E268:E269"/>
    <mergeCell ref="G268:G269"/>
    <mergeCell ref="H268:H269"/>
    <mergeCell ref="I268:I269"/>
    <mergeCell ref="J268:J269"/>
    <mergeCell ref="B266:B267"/>
    <mergeCell ref="C266:C267"/>
    <mergeCell ref="D266:D267"/>
    <mergeCell ref="E266:E267"/>
    <mergeCell ref="G266:G267"/>
    <mergeCell ref="H262:H263"/>
    <mergeCell ref="I262:I263"/>
    <mergeCell ref="J262:J263"/>
    <mergeCell ref="B264:B265"/>
    <mergeCell ref="C264:C265"/>
    <mergeCell ref="D264:D265"/>
    <mergeCell ref="E264:E265"/>
    <mergeCell ref="G264:G265"/>
    <mergeCell ref="H264:H265"/>
    <mergeCell ref="I264:I265"/>
    <mergeCell ref="J264:J265"/>
    <mergeCell ref="B262:B263"/>
    <mergeCell ref="C262:C263"/>
    <mergeCell ref="D262:D263"/>
    <mergeCell ref="E262:E263"/>
    <mergeCell ref="G262:G263"/>
    <mergeCell ref="H258:H259"/>
    <mergeCell ref="I258:I259"/>
    <mergeCell ref="J258:J259"/>
    <mergeCell ref="B260:B261"/>
    <mergeCell ref="C260:C261"/>
    <mergeCell ref="D260:D261"/>
    <mergeCell ref="E260:E261"/>
    <mergeCell ref="G260:G261"/>
    <mergeCell ref="H260:H261"/>
    <mergeCell ref="I260:I261"/>
    <mergeCell ref="J260:J261"/>
    <mergeCell ref="B258:B259"/>
    <mergeCell ref="C258:C259"/>
    <mergeCell ref="D258:D259"/>
    <mergeCell ref="E258:E259"/>
    <mergeCell ref="G258:G259"/>
    <mergeCell ref="H254:H255"/>
    <mergeCell ref="I254:I255"/>
    <mergeCell ref="J254:J255"/>
    <mergeCell ref="B256:B257"/>
    <mergeCell ref="C256:C257"/>
    <mergeCell ref="D256:D257"/>
    <mergeCell ref="E256:E257"/>
    <mergeCell ref="G256:G257"/>
    <mergeCell ref="H256:H257"/>
    <mergeCell ref="I256:I257"/>
    <mergeCell ref="J256:J257"/>
    <mergeCell ref="B254:B255"/>
    <mergeCell ref="C254:C255"/>
    <mergeCell ref="D254:D255"/>
    <mergeCell ref="E254:E255"/>
    <mergeCell ref="G254:G255"/>
    <mergeCell ref="H250:H251"/>
    <mergeCell ref="I250:I251"/>
    <mergeCell ref="J250:J251"/>
    <mergeCell ref="B252:B253"/>
    <mergeCell ref="C252:C253"/>
    <mergeCell ref="D252:D253"/>
    <mergeCell ref="E252:E253"/>
    <mergeCell ref="G252:G253"/>
    <mergeCell ref="H252:H253"/>
    <mergeCell ref="I252:I253"/>
    <mergeCell ref="J252:J253"/>
    <mergeCell ref="B250:B251"/>
    <mergeCell ref="C250:C251"/>
    <mergeCell ref="D250:D251"/>
    <mergeCell ref="E250:E251"/>
    <mergeCell ref="G250:G251"/>
    <mergeCell ref="H246:H247"/>
    <mergeCell ref="I246:I247"/>
    <mergeCell ref="J246:J247"/>
    <mergeCell ref="B248:B249"/>
    <mergeCell ref="C248:C249"/>
    <mergeCell ref="D248:D249"/>
    <mergeCell ref="E248:E249"/>
    <mergeCell ref="G248:G249"/>
    <mergeCell ref="H248:H249"/>
    <mergeCell ref="I248:I249"/>
    <mergeCell ref="J248:J249"/>
    <mergeCell ref="B246:B247"/>
    <mergeCell ref="C246:C247"/>
    <mergeCell ref="D246:D247"/>
    <mergeCell ref="E246:E247"/>
    <mergeCell ref="G246:G247"/>
    <mergeCell ref="H242:H243"/>
    <mergeCell ref="I242:I243"/>
    <mergeCell ref="J242:J243"/>
    <mergeCell ref="B244:B245"/>
    <mergeCell ref="C244:C245"/>
    <mergeCell ref="D244:D245"/>
    <mergeCell ref="E244:E245"/>
    <mergeCell ref="G244:G245"/>
    <mergeCell ref="H244:H245"/>
    <mergeCell ref="I244:I245"/>
    <mergeCell ref="J244:J245"/>
    <mergeCell ref="B242:B243"/>
    <mergeCell ref="C242:C243"/>
    <mergeCell ref="D242:D243"/>
    <mergeCell ref="E242:E243"/>
    <mergeCell ref="G242:G243"/>
    <mergeCell ref="H238:H239"/>
    <mergeCell ref="I238:I239"/>
    <mergeCell ref="J238:J239"/>
    <mergeCell ref="B240:B241"/>
    <mergeCell ref="C240:C241"/>
    <mergeCell ref="D240:D241"/>
    <mergeCell ref="E240:E241"/>
    <mergeCell ref="G240:G241"/>
    <mergeCell ref="H240:H241"/>
    <mergeCell ref="I240:I241"/>
    <mergeCell ref="J240:J241"/>
    <mergeCell ref="B238:B239"/>
    <mergeCell ref="C238:C239"/>
    <mergeCell ref="D238:D239"/>
    <mergeCell ref="E238:E239"/>
    <mergeCell ref="G238:G239"/>
    <mergeCell ref="H234:H235"/>
    <mergeCell ref="I234:I235"/>
    <mergeCell ref="J234:J235"/>
    <mergeCell ref="B236:B237"/>
    <mergeCell ref="C236:C237"/>
    <mergeCell ref="D236:D237"/>
    <mergeCell ref="E236:E237"/>
    <mergeCell ref="G236:G237"/>
    <mergeCell ref="H236:H237"/>
    <mergeCell ref="I236:I237"/>
    <mergeCell ref="J236:J237"/>
    <mergeCell ref="B234:B235"/>
    <mergeCell ref="C234:C235"/>
    <mergeCell ref="D234:D235"/>
    <mergeCell ref="E234:E235"/>
    <mergeCell ref="G234:G235"/>
    <mergeCell ref="H230:H231"/>
    <mergeCell ref="I230:I231"/>
    <mergeCell ref="J230:J231"/>
    <mergeCell ref="B232:B233"/>
    <mergeCell ref="C232:C233"/>
    <mergeCell ref="D232:D233"/>
    <mergeCell ref="E232:E233"/>
    <mergeCell ref="G232:G233"/>
    <mergeCell ref="H232:H233"/>
    <mergeCell ref="I232:I233"/>
    <mergeCell ref="J232:J233"/>
    <mergeCell ref="B230:B231"/>
    <mergeCell ref="C230:C231"/>
    <mergeCell ref="D230:D231"/>
    <mergeCell ref="E230:E231"/>
    <mergeCell ref="G230:G231"/>
    <mergeCell ref="H226:H227"/>
    <mergeCell ref="I226:I227"/>
    <mergeCell ref="J226:J227"/>
    <mergeCell ref="B228:B229"/>
    <mergeCell ref="C228:C229"/>
    <mergeCell ref="D228:D229"/>
    <mergeCell ref="E228:E229"/>
    <mergeCell ref="G228:G229"/>
    <mergeCell ref="H228:H229"/>
    <mergeCell ref="I228:I229"/>
    <mergeCell ref="J228:J229"/>
    <mergeCell ref="B226:B227"/>
    <mergeCell ref="C226:C227"/>
    <mergeCell ref="D226:D227"/>
    <mergeCell ref="E226:E227"/>
    <mergeCell ref="G226:G227"/>
    <mergeCell ref="H222:H223"/>
    <mergeCell ref="I222:I223"/>
    <mergeCell ref="J222:J223"/>
    <mergeCell ref="B224:B225"/>
    <mergeCell ref="C224:C225"/>
    <mergeCell ref="D224:D225"/>
    <mergeCell ref="E224:E225"/>
    <mergeCell ref="G224:G225"/>
    <mergeCell ref="H224:H225"/>
    <mergeCell ref="I224:I225"/>
    <mergeCell ref="J224:J225"/>
    <mergeCell ref="B222:B223"/>
    <mergeCell ref="C222:C223"/>
    <mergeCell ref="D222:D223"/>
    <mergeCell ref="E222:E223"/>
    <mergeCell ref="G222:G223"/>
    <mergeCell ref="H218:H219"/>
    <mergeCell ref="I218:I219"/>
    <mergeCell ref="J218:J219"/>
    <mergeCell ref="B220:B221"/>
    <mergeCell ref="C220:C221"/>
    <mergeCell ref="D220:D221"/>
    <mergeCell ref="E220:E221"/>
    <mergeCell ref="G220:G221"/>
    <mergeCell ref="H220:H221"/>
    <mergeCell ref="I220:I221"/>
    <mergeCell ref="J220:J221"/>
    <mergeCell ref="B218:B219"/>
    <mergeCell ref="C218:C219"/>
    <mergeCell ref="D218:D219"/>
    <mergeCell ref="E218:E219"/>
    <mergeCell ref="G218:G219"/>
    <mergeCell ref="H214:H215"/>
    <mergeCell ref="I214:I215"/>
    <mergeCell ref="J214:J215"/>
    <mergeCell ref="B216:B217"/>
    <mergeCell ref="C216:C217"/>
    <mergeCell ref="D216:D217"/>
    <mergeCell ref="E216:E217"/>
    <mergeCell ref="G216:G217"/>
    <mergeCell ref="H216:H217"/>
    <mergeCell ref="I216:I217"/>
    <mergeCell ref="J216:J217"/>
    <mergeCell ref="B214:B215"/>
    <mergeCell ref="C214:C215"/>
    <mergeCell ref="D214:D215"/>
    <mergeCell ref="E214:E215"/>
    <mergeCell ref="G214:G215"/>
    <mergeCell ref="H210:H211"/>
    <mergeCell ref="I210:I211"/>
    <mergeCell ref="J210:J211"/>
    <mergeCell ref="B212:B213"/>
    <mergeCell ref="C212:C213"/>
    <mergeCell ref="D212:D213"/>
    <mergeCell ref="E212:E213"/>
    <mergeCell ref="G212:G213"/>
    <mergeCell ref="H212:H213"/>
    <mergeCell ref="I212:I213"/>
    <mergeCell ref="J212:J213"/>
    <mergeCell ref="B210:B211"/>
    <mergeCell ref="C210:C211"/>
    <mergeCell ref="D210:D211"/>
    <mergeCell ref="E210:E211"/>
    <mergeCell ref="G210:G211"/>
    <mergeCell ref="H206:H207"/>
    <mergeCell ref="I206:I207"/>
    <mergeCell ref="J206:J207"/>
    <mergeCell ref="B208:B209"/>
    <mergeCell ref="C208:C209"/>
    <mergeCell ref="D208:D209"/>
    <mergeCell ref="E208:E209"/>
    <mergeCell ref="G208:G209"/>
    <mergeCell ref="H208:H209"/>
    <mergeCell ref="I208:I209"/>
    <mergeCell ref="J208:J209"/>
    <mergeCell ref="B206:B207"/>
    <mergeCell ref="C206:C207"/>
    <mergeCell ref="D206:D207"/>
    <mergeCell ref="E206:E207"/>
    <mergeCell ref="G206:G207"/>
    <mergeCell ref="H202:H203"/>
    <mergeCell ref="I202:I203"/>
    <mergeCell ref="J202:J203"/>
    <mergeCell ref="B204:B205"/>
    <mergeCell ref="C204:C205"/>
    <mergeCell ref="D204:D205"/>
    <mergeCell ref="E204:E205"/>
    <mergeCell ref="G204:G205"/>
    <mergeCell ref="H204:H205"/>
    <mergeCell ref="I204:I205"/>
    <mergeCell ref="J204:J205"/>
    <mergeCell ref="B202:B203"/>
    <mergeCell ref="C202:C203"/>
    <mergeCell ref="D202:D203"/>
    <mergeCell ref="E202:E203"/>
    <mergeCell ref="G202:G203"/>
    <mergeCell ref="H198:H199"/>
    <mergeCell ref="I198:I199"/>
    <mergeCell ref="J198:J199"/>
    <mergeCell ref="B200:B201"/>
    <mergeCell ref="C200:C201"/>
    <mergeCell ref="D200:D201"/>
    <mergeCell ref="E200:E201"/>
    <mergeCell ref="G200:G201"/>
    <mergeCell ref="H200:H201"/>
    <mergeCell ref="I200:I201"/>
    <mergeCell ref="J200:J201"/>
    <mergeCell ref="B198:B199"/>
    <mergeCell ref="C198:C199"/>
    <mergeCell ref="D198:D199"/>
    <mergeCell ref="E198:E199"/>
    <mergeCell ref="G198:G199"/>
    <mergeCell ref="H194:H195"/>
    <mergeCell ref="I194:I195"/>
    <mergeCell ref="J194:J195"/>
    <mergeCell ref="B196:B197"/>
    <mergeCell ref="C196:C197"/>
    <mergeCell ref="D196:D197"/>
    <mergeCell ref="E196:E197"/>
    <mergeCell ref="G196:G197"/>
    <mergeCell ref="H196:H197"/>
    <mergeCell ref="I196:I197"/>
    <mergeCell ref="J196:J197"/>
    <mergeCell ref="B194:B195"/>
    <mergeCell ref="C194:C195"/>
    <mergeCell ref="D194:D195"/>
    <mergeCell ref="E194:E195"/>
    <mergeCell ref="G194:G195"/>
    <mergeCell ref="H190:H191"/>
    <mergeCell ref="I190:I191"/>
    <mergeCell ref="J190:J191"/>
    <mergeCell ref="B192:B193"/>
    <mergeCell ref="C192:C193"/>
    <mergeCell ref="D192:D193"/>
    <mergeCell ref="E192:E193"/>
    <mergeCell ref="G192:G193"/>
    <mergeCell ref="H192:H193"/>
    <mergeCell ref="I192:I193"/>
    <mergeCell ref="J192:J193"/>
    <mergeCell ref="B190:B191"/>
    <mergeCell ref="C190:C191"/>
    <mergeCell ref="D190:D191"/>
    <mergeCell ref="E190:E191"/>
    <mergeCell ref="G190:G191"/>
    <mergeCell ref="H186:H187"/>
    <mergeCell ref="I186:I187"/>
    <mergeCell ref="J186:J187"/>
    <mergeCell ref="B188:B189"/>
    <mergeCell ref="C188:C189"/>
    <mergeCell ref="D188:D189"/>
    <mergeCell ref="E188:E189"/>
    <mergeCell ref="G188:G189"/>
    <mergeCell ref="H188:H189"/>
    <mergeCell ref="I188:I189"/>
    <mergeCell ref="J188:J189"/>
    <mergeCell ref="B186:B187"/>
    <mergeCell ref="C186:C187"/>
    <mergeCell ref="D186:D187"/>
    <mergeCell ref="E186:E187"/>
    <mergeCell ref="G186:G187"/>
    <mergeCell ref="H182:H183"/>
    <mergeCell ref="I182:I183"/>
    <mergeCell ref="J182:J183"/>
    <mergeCell ref="B184:B185"/>
    <mergeCell ref="C184:C185"/>
    <mergeCell ref="D184:D185"/>
    <mergeCell ref="E184:E185"/>
    <mergeCell ref="G184:G185"/>
    <mergeCell ref="H184:H185"/>
    <mergeCell ref="I184:I185"/>
    <mergeCell ref="J184:J185"/>
    <mergeCell ref="B182:B183"/>
    <mergeCell ref="C182:C183"/>
    <mergeCell ref="D182:D183"/>
    <mergeCell ref="E182:E183"/>
    <mergeCell ref="G182:G183"/>
    <mergeCell ref="H178:H179"/>
    <mergeCell ref="I178:I179"/>
    <mergeCell ref="J178:J179"/>
    <mergeCell ref="B180:B181"/>
    <mergeCell ref="C180:C181"/>
    <mergeCell ref="D180:D181"/>
    <mergeCell ref="E180:E181"/>
    <mergeCell ref="G180:G181"/>
    <mergeCell ref="H180:H181"/>
    <mergeCell ref="I180:I181"/>
    <mergeCell ref="J180:J181"/>
    <mergeCell ref="B178:B179"/>
    <mergeCell ref="C178:C179"/>
    <mergeCell ref="D178:D179"/>
    <mergeCell ref="E178:E179"/>
    <mergeCell ref="G178:G179"/>
    <mergeCell ref="H174:H175"/>
    <mergeCell ref="I174:I175"/>
    <mergeCell ref="J174:J175"/>
    <mergeCell ref="B176:B177"/>
    <mergeCell ref="C176:C177"/>
    <mergeCell ref="D176:D177"/>
    <mergeCell ref="E176:E177"/>
    <mergeCell ref="G176:G177"/>
    <mergeCell ref="H176:H177"/>
    <mergeCell ref="I176:I177"/>
    <mergeCell ref="J176:J177"/>
    <mergeCell ref="B174:B175"/>
    <mergeCell ref="C174:C175"/>
    <mergeCell ref="D174:D175"/>
    <mergeCell ref="E174:E175"/>
    <mergeCell ref="G174:G175"/>
    <mergeCell ref="H170:H171"/>
    <mergeCell ref="I170:I171"/>
    <mergeCell ref="J170:J171"/>
    <mergeCell ref="B172:B173"/>
    <mergeCell ref="C172:C173"/>
    <mergeCell ref="D172:D173"/>
    <mergeCell ref="E172:E173"/>
    <mergeCell ref="G172:G173"/>
    <mergeCell ref="H172:H173"/>
    <mergeCell ref="I172:I173"/>
    <mergeCell ref="J172:J173"/>
    <mergeCell ref="B170:B171"/>
    <mergeCell ref="C170:C171"/>
    <mergeCell ref="D170:D171"/>
    <mergeCell ref="E170:E171"/>
    <mergeCell ref="G170:G171"/>
    <mergeCell ref="H166:H167"/>
    <mergeCell ref="I166:I167"/>
    <mergeCell ref="J166:J167"/>
    <mergeCell ref="B168:B169"/>
    <mergeCell ref="C168:C169"/>
    <mergeCell ref="D168:D169"/>
    <mergeCell ref="E168:E169"/>
    <mergeCell ref="G168:G169"/>
    <mergeCell ref="H168:H169"/>
    <mergeCell ref="I168:I169"/>
    <mergeCell ref="J168:J169"/>
    <mergeCell ref="B166:B167"/>
    <mergeCell ref="C166:C167"/>
    <mergeCell ref="D166:D167"/>
    <mergeCell ref="E166:E167"/>
    <mergeCell ref="G166:G167"/>
    <mergeCell ref="H162:H163"/>
    <mergeCell ref="I162:I163"/>
    <mergeCell ref="J162:J163"/>
    <mergeCell ref="B164:B165"/>
    <mergeCell ref="C164:C165"/>
    <mergeCell ref="D164:D165"/>
    <mergeCell ref="E164:E165"/>
    <mergeCell ref="G164:G165"/>
    <mergeCell ref="H164:H165"/>
    <mergeCell ref="I164:I165"/>
    <mergeCell ref="J164:J165"/>
    <mergeCell ref="B162:B163"/>
    <mergeCell ref="C162:C163"/>
    <mergeCell ref="D162:D163"/>
    <mergeCell ref="E162:E163"/>
    <mergeCell ref="G162:G163"/>
    <mergeCell ref="H158:H159"/>
    <mergeCell ref="I158:I159"/>
    <mergeCell ref="J158:J159"/>
    <mergeCell ref="B160:B161"/>
    <mergeCell ref="C160:C161"/>
    <mergeCell ref="D160:D161"/>
    <mergeCell ref="E160:E161"/>
    <mergeCell ref="G160:G161"/>
    <mergeCell ref="H160:H161"/>
    <mergeCell ref="I160:I161"/>
    <mergeCell ref="J160:J161"/>
    <mergeCell ref="B158:B159"/>
    <mergeCell ref="C158:C159"/>
    <mergeCell ref="D158:D159"/>
    <mergeCell ref="E158:E159"/>
    <mergeCell ref="G158:G159"/>
    <mergeCell ref="H154:H155"/>
    <mergeCell ref="I154:I155"/>
    <mergeCell ref="J154:J155"/>
    <mergeCell ref="B156:B157"/>
    <mergeCell ref="C156:C157"/>
    <mergeCell ref="D156:D157"/>
    <mergeCell ref="E156:E157"/>
    <mergeCell ref="G156:G157"/>
    <mergeCell ref="H156:H157"/>
    <mergeCell ref="I156:I157"/>
    <mergeCell ref="J156:J157"/>
    <mergeCell ref="B154:B155"/>
    <mergeCell ref="C154:C155"/>
    <mergeCell ref="D154:D155"/>
    <mergeCell ref="E154:E155"/>
    <mergeCell ref="G154:G155"/>
    <mergeCell ref="H150:H151"/>
    <mergeCell ref="I150:I151"/>
    <mergeCell ref="J150:J151"/>
    <mergeCell ref="B152:B153"/>
    <mergeCell ref="C152:C153"/>
    <mergeCell ref="D152:D153"/>
    <mergeCell ref="E152:E153"/>
    <mergeCell ref="G152:G153"/>
    <mergeCell ref="H152:H153"/>
    <mergeCell ref="I152:I153"/>
    <mergeCell ref="J152:J153"/>
    <mergeCell ref="B150:B151"/>
    <mergeCell ref="C150:C151"/>
    <mergeCell ref="D150:D151"/>
    <mergeCell ref="E150:E151"/>
    <mergeCell ref="G150:G151"/>
    <mergeCell ref="H146:H147"/>
    <mergeCell ref="I146:I147"/>
    <mergeCell ref="J146:J147"/>
    <mergeCell ref="B148:B149"/>
    <mergeCell ref="C148:C149"/>
    <mergeCell ref="D148:D149"/>
    <mergeCell ref="E148:E149"/>
    <mergeCell ref="G148:G149"/>
    <mergeCell ref="H148:H149"/>
    <mergeCell ref="I148:I149"/>
    <mergeCell ref="J148:J149"/>
    <mergeCell ref="B146:B147"/>
    <mergeCell ref="C146:C147"/>
    <mergeCell ref="D146:D147"/>
    <mergeCell ref="E146:E147"/>
    <mergeCell ref="G146:G147"/>
    <mergeCell ref="H142:H143"/>
    <mergeCell ref="I142:I143"/>
    <mergeCell ref="J142:J143"/>
    <mergeCell ref="B144:B145"/>
    <mergeCell ref="C144:C145"/>
    <mergeCell ref="D144:D145"/>
    <mergeCell ref="E144:E145"/>
    <mergeCell ref="G144:G145"/>
    <mergeCell ref="H144:H145"/>
    <mergeCell ref="I144:I145"/>
    <mergeCell ref="J144:J145"/>
    <mergeCell ref="B142:B143"/>
    <mergeCell ref="C142:C143"/>
    <mergeCell ref="D142:D143"/>
    <mergeCell ref="E142:E143"/>
    <mergeCell ref="G142:G143"/>
    <mergeCell ref="H138:H139"/>
    <mergeCell ref="I138:I139"/>
    <mergeCell ref="J138:J139"/>
    <mergeCell ref="B140:B141"/>
    <mergeCell ref="C140:C141"/>
    <mergeCell ref="D140:D141"/>
    <mergeCell ref="E140:E141"/>
    <mergeCell ref="G140:G141"/>
    <mergeCell ref="H140:H141"/>
    <mergeCell ref="I140:I141"/>
    <mergeCell ref="J140:J141"/>
    <mergeCell ref="B138:B139"/>
    <mergeCell ref="C138:C139"/>
    <mergeCell ref="D138:D139"/>
    <mergeCell ref="E138:E139"/>
    <mergeCell ref="G138:G139"/>
    <mergeCell ref="B134:B135"/>
    <mergeCell ref="C134:C135"/>
    <mergeCell ref="H134:H135"/>
    <mergeCell ref="B136:B137"/>
    <mergeCell ref="C136:C137"/>
    <mergeCell ref="H136:H137"/>
    <mergeCell ref="B130:B131"/>
    <mergeCell ref="C130:C131"/>
    <mergeCell ref="H130:H131"/>
    <mergeCell ref="B132:B133"/>
    <mergeCell ref="C132:C133"/>
    <mergeCell ref="H132:H133"/>
    <mergeCell ref="B126:B127"/>
    <mergeCell ref="C126:C127"/>
    <mergeCell ref="H126:H127"/>
    <mergeCell ref="B128:B129"/>
    <mergeCell ref="C128:C129"/>
    <mergeCell ref="H128:H129"/>
    <mergeCell ref="D126:D127"/>
    <mergeCell ref="E126:E127"/>
    <mergeCell ref="G126:G127"/>
    <mergeCell ref="D128:D129"/>
    <mergeCell ref="E128:E129"/>
    <mergeCell ref="G128:G129"/>
    <mergeCell ref="B104:B105"/>
    <mergeCell ref="C104:C105"/>
    <mergeCell ref="H104:H105"/>
    <mergeCell ref="B122:B123"/>
    <mergeCell ref="C122:C123"/>
    <mergeCell ref="H122:H123"/>
    <mergeCell ref="B124:B125"/>
    <mergeCell ref="C124:C125"/>
    <mergeCell ref="H124:H125"/>
    <mergeCell ref="B118:B119"/>
    <mergeCell ref="C118:C119"/>
    <mergeCell ref="H118:H119"/>
    <mergeCell ref="B120:B121"/>
    <mergeCell ref="C120:C121"/>
    <mergeCell ref="H120:H121"/>
    <mergeCell ref="B114:B115"/>
    <mergeCell ref="C114:C115"/>
    <mergeCell ref="H114:H115"/>
    <mergeCell ref="B116:B117"/>
    <mergeCell ref="C116:C117"/>
    <mergeCell ref="H116:H117"/>
    <mergeCell ref="E124:E125"/>
    <mergeCell ref="G124:G125"/>
    <mergeCell ref="B78:B79"/>
    <mergeCell ref="C78:C79"/>
    <mergeCell ref="H78:H79"/>
    <mergeCell ref="B80:B81"/>
    <mergeCell ref="C80:C81"/>
    <mergeCell ref="H80:H81"/>
    <mergeCell ref="B98:B99"/>
    <mergeCell ref="C98:C99"/>
    <mergeCell ref="H98:H99"/>
    <mergeCell ref="B100:B101"/>
    <mergeCell ref="C100:C101"/>
    <mergeCell ref="H100:H101"/>
    <mergeCell ref="B94:B95"/>
    <mergeCell ref="C94:C95"/>
    <mergeCell ref="H94:H95"/>
    <mergeCell ref="B96:B97"/>
    <mergeCell ref="C96:C97"/>
    <mergeCell ref="H96:H97"/>
    <mergeCell ref="B90:B91"/>
    <mergeCell ref="C90:C91"/>
    <mergeCell ref="H90:H91"/>
    <mergeCell ref="B92:B93"/>
    <mergeCell ref="C92:C93"/>
    <mergeCell ref="H92:H93"/>
    <mergeCell ref="I128:I129"/>
    <mergeCell ref="J128:J129"/>
    <mergeCell ref="B86:B87"/>
    <mergeCell ref="C86:C87"/>
    <mergeCell ref="H86:H87"/>
    <mergeCell ref="B88:B89"/>
    <mergeCell ref="C88:C89"/>
    <mergeCell ref="H88:H89"/>
    <mergeCell ref="B82:B83"/>
    <mergeCell ref="C82:C83"/>
    <mergeCell ref="H82:H83"/>
    <mergeCell ref="B84:B85"/>
    <mergeCell ref="C84:C85"/>
    <mergeCell ref="H84:H85"/>
    <mergeCell ref="B110:B111"/>
    <mergeCell ref="C110:C111"/>
    <mergeCell ref="H110:H111"/>
    <mergeCell ref="B112:B113"/>
    <mergeCell ref="C112:C113"/>
    <mergeCell ref="H112:H113"/>
    <mergeCell ref="B106:B107"/>
    <mergeCell ref="C106:C107"/>
    <mergeCell ref="H106:H107"/>
    <mergeCell ref="B108:B109"/>
    <mergeCell ref="C108:C109"/>
    <mergeCell ref="H108:H109"/>
    <mergeCell ref="B102:B103"/>
    <mergeCell ref="C102:C103"/>
    <mergeCell ref="H102:H103"/>
    <mergeCell ref="I126:I127"/>
    <mergeCell ref="J122:J123"/>
    <mergeCell ref="D124:D125"/>
    <mergeCell ref="J134:J135"/>
    <mergeCell ref="D136:D137"/>
    <mergeCell ref="E136:E137"/>
    <mergeCell ref="G136:G137"/>
    <mergeCell ref="I136:I137"/>
    <mergeCell ref="J136:J137"/>
    <mergeCell ref="D134:D135"/>
    <mergeCell ref="E134:E135"/>
    <mergeCell ref="G134:G135"/>
    <mergeCell ref="I134:I135"/>
    <mergeCell ref="J130:J131"/>
    <mergeCell ref="D132:D133"/>
    <mergeCell ref="E132:E133"/>
    <mergeCell ref="G132:G133"/>
    <mergeCell ref="I132:I133"/>
    <mergeCell ref="J132:J133"/>
    <mergeCell ref="D130:D131"/>
    <mergeCell ref="E130:E131"/>
    <mergeCell ref="G130:G131"/>
    <mergeCell ref="I130:I131"/>
    <mergeCell ref="I124:I125"/>
    <mergeCell ref="J124:J125"/>
    <mergeCell ref="D122:D123"/>
    <mergeCell ref="E122:E123"/>
    <mergeCell ref="G122:G123"/>
    <mergeCell ref="I122:I123"/>
    <mergeCell ref="J118:J119"/>
    <mergeCell ref="D120:D121"/>
    <mergeCell ref="E120:E121"/>
    <mergeCell ref="G120:G121"/>
    <mergeCell ref="I120:I121"/>
    <mergeCell ref="J120:J121"/>
    <mergeCell ref="D118:D119"/>
    <mergeCell ref="E118:E119"/>
    <mergeCell ref="G118:G119"/>
    <mergeCell ref="I118:I119"/>
    <mergeCell ref="J126:J127"/>
    <mergeCell ref="J114:J115"/>
    <mergeCell ref="D116:D117"/>
    <mergeCell ref="E116:E117"/>
    <mergeCell ref="G116:G117"/>
    <mergeCell ref="I116:I117"/>
    <mergeCell ref="J116:J117"/>
    <mergeCell ref="D114:D115"/>
    <mergeCell ref="E114:E115"/>
    <mergeCell ref="G114:G115"/>
    <mergeCell ref="I114:I115"/>
    <mergeCell ref="J110:J111"/>
    <mergeCell ref="D112:D113"/>
    <mergeCell ref="E112:E113"/>
    <mergeCell ref="G112:G113"/>
    <mergeCell ref="I112:I113"/>
    <mergeCell ref="J112:J113"/>
    <mergeCell ref="D110:D111"/>
    <mergeCell ref="E110:E111"/>
    <mergeCell ref="G110:G111"/>
    <mergeCell ref="I110:I111"/>
    <mergeCell ref="J106:J107"/>
    <mergeCell ref="D108:D109"/>
    <mergeCell ref="E108:E109"/>
    <mergeCell ref="G108:G109"/>
    <mergeCell ref="I108:I109"/>
    <mergeCell ref="J108:J109"/>
    <mergeCell ref="D106:D107"/>
    <mergeCell ref="E106:E107"/>
    <mergeCell ref="G106:G107"/>
    <mergeCell ref="I106:I107"/>
    <mergeCell ref="J102:J103"/>
    <mergeCell ref="D104:D105"/>
    <mergeCell ref="E104:E105"/>
    <mergeCell ref="G104:G105"/>
    <mergeCell ref="I104:I105"/>
    <mergeCell ref="J104:J105"/>
    <mergeCell ref="D102:D103"/>
    <mergeCell ref="E102:E103"/>
    <mergeCell ref="G102:G103"/>
    <mergeCell ref="I102:I103"/>
    <mergeCell ref="J98:J99"/>
    <mergeCell ref="D100:D101"/>
    <mergeCell ref="E100:E101"/>
    <mergeCell ref="G100:G101"/>
    <mergeCell ref="I100:I101"/>
    <mergeCell ref="J100:J101"/>
    <mergeCell ref="D98:D99"/>
    <mergeCell ref="E98:E99"/>
    <mergeCell ref="G98:G99"/>
    <mergeCell ref="I98:I99"/>
    <mergeCell ref="J94:J95"/>
    <mergeCell ref="D96:D97"/>
    <mergeCell ref="E96:E97"/>
    <mergeCell ref="G96:G97"/>
    <mergeCell ref="I96:I97"/>
    <mergeCell ref="J96:J97"/>
    <mergeCell ref="D94:D95"/>
    <mergeCell ref="E94:E95"/>
    <mergeCell ref="G94:G95"/>
    <mergeCell ref="I94:I95"/>
    <mergeCell ref="J90:J91"/>
    <mergeCell ref="D92:D93"/>
    <mergeCell ref="E92:E93"/>
    <mergeCell ref="G92:G93"/>
    <mergeCell ref="I92:I93"/>
    <mergeCell ref="J92:J93"/>
    <mergeCell ref="D90:D91"/>
    <mergeCell ref="E90:E91"/>
    <mergeCell ref="G90:G91"/>
    <mergeCell ref="I90:I91"/>
    <mergeCell ref="J86:J87"/>
    <mergeCell ref="D88:D89"/>
    <mergeCell ref="E88:E89"/>
    <mergeCell ref="G88:G89"/>
    <mergeCell ref="I88:I89"/>
    <mergeCell ref="J88:J89"/>
    <mergeCell ref="D86:D87"/>
    <mergeCell ref="E86:E87"/>
    <mergeCell ref="G86:G87"/>
    <mergeCell ref="I86:I87"/>
    <mergeCell ref="J82:J83"/>
    <mergeCell ref="D84:D85"/>
    <mergeCell ref="E84:E85"/>
    <mergeCell ref="G84:G85"/>
    <mergeCell ref="I84:I85"/>
    <mergeCell ref="J84:J85"/>
    <mergeCell ref="D82:D83"/>
    <mergeCell ref="E82:E83"/>
    <mergeCell ref="G82:G83"/>
    <mergeCell ref="I82:I83"/>
    <mergeCell ref="J78:J79"/>
    <mergeCell ref="D80:D81"/>
    <mergeCell ref="E80:E81"/>
    <mergeCell ref="G80:G81"/>
    <mergeCell ref="I80:I81"/>
    <mergeCell ref="J80:J81"/>
    <mergeCell ref="D78:D79"/>
    <mergeCell ref="E78:E79"/>
    <mergeCell ref="G78:G79"/>
    <mergeCell ref="I78:I79"/>
    <mergeCell ref="D76:D77"/>
    <mergeCell ref="E76:E77"/>
    <mergeCell ref="G76:G77"/>
    <mergeCell ref="I76:I77"/>
    <mergeCell ref="J76:J77"/>
    <mergeCell ref="H72:H73"/>
    <mergeCell ref="I72:I73"/>
    <mergeCell ref="J72:J73"/>
    <mergeCell ref="D74:D75"/>
    <mergeCell ref="E74:E75"/>
    <mergeCell ref="G74:G75"/>
    <mergeCell ref="I74:I75"/>
    <mergeCell ref="J74:J75"/>
    <mergeCell ref="B72:B73"/>
    <mergeCell ref="C72:C73"/>
    <mergeCell ref="D72:D73"/>
    <mergeCell ref="E72:E73"/>
    <mergeCell ref="G72:G73"/>
    <mergeCell ref="B74:B75"/>
    <mergeCell ref="C74:C75"/>
    <mergeCell ref="H74:H75"/>
    <mergeCell ref="B76:B77"/>
    <mergeCell ref="C76:C77"/>
    <mergeCell ref="H76:H77"/>
    <mergeCell ref="G68:G69"/>
    <mergeCell ref="H68:H69"/>
    <mergeCell ref="I68:I69"/>
    <mergeCell ref="J68:J69"/>
    <mergeCell ref="B70:B71"/>
    <mergeCell ref="C70:C71"/>
    <mergeCell ref="D70:D71"/>
    <mergeCell ref="E70:E71"/>
    <mergeCell ref="G70:G71"/>
    <mergeCell ref="H70:H71"/>
    <mergeCell ref="I70:I71"/>
    <mergeCell ref="J70:J71"/>
    <mergeCell ref="B68:B69"/>
    <mergeCell ref="C68:C69"/>
    <mergeCell ref="D68:D69"/>
    <mergeCell ref="E68:E69"/>
    <mergeCell ref="H64:H65"/>
    <mergeCell ref="I64:I65"/>
    <mergeCell ref="J64:J65"/>
    <mergeCell ref="B66:B67"/>
    <mergeCell ref="C66:C67"/>
    <mergeCell ref="D66:D67"/>
    <mergeCell ref="E66:E67"/>
    <mergeCell ref="G66:G67"/>
    <mergeCell ref="H66:H67"/>
    <mergeCell ref="I66:I67"/>
    <mergeCell ref="J66:J67"/>
    <mergeCell ref="B64:B65"/>
    <mergeCell ref="C64:C65"/>
    <mergeCell ref="D64:D65"/>
    <mergeCell ref="E64:E65"/>
    <mergeCell ref="G64:G65"/>
    <mergeCell ref="G60:G61"/>
    <mergeCell ref="H60:H61"/>
    <mergeCell ref="I60:I61"/>
    <mergeCell ref="J60:J61"/>
    <mergeCell ref="B62:B63"/>
    <mergeCell ref="C62:C63"/>
    <mergeCell ref="D62:D63"/>
    <mergeCell ref="E62:E63"/>
    <mergeCell ref="G62:G63"/>
    <mergeCell ref="H62:H63"/>
    <mergeCell ref="I62:I63"/>
    <mergeCell ref="J62:J63"/>
    <mergeCell ref="B60:B61"/>
    <mergeCell ref="C60:C61"/>
    <mergeCell ref="D60:D61"/>
    <mergeCell ref="E60:E61"/>
    <mergeCell ref="H56:H57"/>
    <mergeCell ref="I56:I57"/>
    <mergeCell ref="J56:J57"/>
    <mergeCell ref="B58:B59"/>
    <mergeCell ref="C58:C59"/>
    <mergeCell ref="D58:D59"/>
    <mergeCell ref="E58:E59"/>
    <mergeCell ref="G58:G59"/>
    <mergeCell ref="H58:H59"/>
    <mergeCell ref="I58:I59"/>
    <mergeCell ref="J58:J59"/>
    <mergeCell ref="B56:B57"/>
    <mergeCell ref="C56:C57"/>
    <mergeCell ref="D56:D57"/>
    <mergeCell ref="E56:E57"/>
    <mergeCell ref="G56:G57"/>
    <mergeCell ref="G52:G53"/>
    <mergeCell ref="H52:H53"/>
    <mergeCell ref="I52:I53"/>
    <mergeCell ref="J52:J53"/>
    <mergeCell ref="B54:B55"/>
    <mergeCell ref="C54:C55"/>
    <mergeCell ref="D54:D55"/>
    <mergeCell ref="E54:E55"/>
    <mergeCell ref="G54:G55"/>
    <mergeCell ref="H54:H55"/>
    <mergeCell ref="I54:I55"/>
    <mergeCell ref="J54:J55"/>
    <mergeCell ref="B52:B53"/>
    <mergeCell ref="C52:C53"/>
    <mergeCell ref="D52:D53"/>
    <mergeCell ref="E52:E53"/>
    <mergeCell ref="H48:H49"/>
    <mergeCell ref="I48:I49"/>
    <mergeCell ref="J48:J49"/>
    <mergeCell ref="B50:B51"/>
    <mergeCell ref="C50:C51"/>
    <mergeCell ref="D50:D51"/>
    <mergeCell ref="E50:E51"/>
    <mergeCell ref="G50:G51"/>
    <mergeCell ref="H50:H51"/>
    <mergeCell ref="I50:I51"/>
    <mergeCell ref="J50:J51"/>
    <mergeCell ref="B48:B49"/>
    <mergeCell ref="C48:C49"/>
    <mergeCell ref="D48:D49"/>
    <mergeCell ref="E48:E49"/>
    <mergeCell ref="G48:G49"/>
    <mergeCell ref="G44:G45"/>
    <mergeCell ref="H44:H45"/>
    <mergeCell ref="I44:I45"/>
    <mergeCell ref="J44:J45"/>
    <mergeCell ref="B46:B47"/>
    <mergeCell ref="C46:C47"/>
    <mergeCell ref="D46:D47"/>
    <mergeCell ref="E46:E47"/>
    <mergeCell ref="G46:G47"/>
    <mergeCell ref="H46:H47"/>
    <mergeCell ref="I46:I47"/>
    <mergeCell ref="J46:J47"/>
    <mergeCell ref="B44:B45"/>
    <mergeCell ref="C44:C45"/>
    <mergeCell ref="D44:D45"/>
    <mergeCell ref="E44:E45"/>
    <mergeCell ref="H40:H41"/>
    <mergeCell ref="I40:I41"/>
    <mergeCell ref="J40:J41"/>
    <mergeCell ref="B42:B43"/>
    <mergeCell ref="C42:C43"/>
    <mergeCell ref="D42:D43"/>
    <mergeCell ref="E42:E43"/>
    <mergeCell ref="G42:G43"/>
    <mergeCell ref="H42:H43"/>
    <mergeCell ref="I42:I43"/>
    <mergeCell ref="J42:J43"/>
    <mergeCell ref="B40:B41"/>
    <mergeCell ref="C40:C41"/>
    <mergeCell ref="D40:D41"/>
    <mergeCell ref="E40:E41"/>
    <mergeCell ref="G40:G41"/>
    <mergeCell ref="G36:G37"/>
    <mergeCell ref="H36:H37"/>
    <mergeCell ref="I36:I37"/>
    <mergeCell ref="J36:J37"/>
    <mergeCell ref="B38:B39"/>
    <mergeCell ref="C38:C39"/>
    <mergeCell ref="D38:D39"/>
    <mergeCell ref="E38:E39"/>
    <mergeCell ref="G38:G39"/>
    <mergeCell ref="H38:H39"/>
    <mergeCell ref="I38:I39"/>
    <mergeCell ref="J38:J39"/>
    <mergeCell ref="B36:B37"/>
    <mergeCell ref="C36:C37"/>
    <mergeCell ref="D36:D37"/>
    <mergeCell ref="E36:E37"/>
    <mergeCell ref="H32:H33"/>
    <mergeCell ref="I32:I33"/>
    <mergeCell ref="J32:J33"/>
    <mergeCell ref="B34:B35"/>
    <mergeCell ref="C34:C35"/>
    <mergeCell ref="D34:D35"/>
    <mergeCell ref="E34:E35"/>
    <mergeCell ref="G34:G35"/>
    <mergeCell ref="H34:H35"/>
    <mergeCell ref="I34:I35"/>
    <mergeCell ref="J34:J35"/>
    <mergeCell ref="B32:B33"/>
    <mergeCell ref="C32:C33"/>
    <mergeCell ref="D32:D33"/>
    <mergeCell ref="E32:E33"/>
    <mergeCell ref="G32:G33"/>
    <mergeCell ref="G28:G29"/>
    <mergeCell ref="H28:H29"/>
    <mergeCell ref="I28:I29"/>
    <mergeCell ref="J28:J29"/>
    <mergeCell ref="B30:B31"/>
    <mergeCell ref="C30:C31"/>
    <mergeCell ref="D30:D31"/>
    <mergeCell ref="E30:E31"/>
    <mergeCell ref="G30:G31"/>
    <mergeCell ref="H30:H31"/>
    <mergeCell ref="I30:I31"/>
    <mergeCell ref="J30:J31"/>
    <mergeCell ref="B28:B29"/>
    <mergeCell ref="C28:C29"/>
    <mergeCell ref="D28:D29"/>
    <mergeCell ref="E28:E29"/>
    <mergeCell ref="H24:H25"/>
    <mergeCell ref="I24:I25"/>
    <mergeCell ref="J24:J25"/>
    <mergeCell ref="B26:B27"/>
    <mergeCell ref="C26:C27"/>
    <mergeCell ref="D26:D27"/>
    <mergeCell ref="E26:E27"/>
    <mergeCell ref="G26:G27"/>
    <mergeCell ref="H26:H27"/>
    <mergeCell ref="I26:I27"/>
    <mergeCell ref="J26:J27"/>
    <mergeCell ref="B24:B25"/>
    <mergeCell ref="C24:C25"/>
    <mergeCell ref="D24:D25"/>
    <mergeCell ref="E24:E25"/>
    <mergeCell ref="G24:G25"/>
    <mergeCell ref="J20:J21"/>
    <mergeCell ref="B22:B23"/>
    <mergeCell ref="C22:C23"/>
    <mergeCell ref="D22:D23"/>
    <mergeCell ref="E22:E23"/>
    <mergeCell ref="G22:G23"/>
    <mergeCell ref="H22:H23"/>
    <mergeCell ref="I22:I23"/>
    <mergeCell ref="J22:J23"/>
    <mergeCell ref="B20:B21"/>
    <mergeCell ref="C20:C21"/>
    <mergeCell ref="D20:D21"/>
    <mergeCell ref="E20:E21"/>
    <mergeCell ref="H16:H17"/>
    <mergeCell ref="I16:I17"/>
    <mergeCell ref="J16:J17"/>
    <mergeCell ref="B18:B19"/>
    <mergeCell ref="C18:C19"/>
    <mergeCell ref="D18:D19"/>
    <mergeCell ref="E18:E19"/>
    <mergeCell ref="G18:G19"/>
    <mergeCell ref="H18:H19"/>
    <mergeCell ref="I18:I19"/>
    <mergeCell ref="J18:J19"/>
    <mergeCell ref="B16:B17"/>
    <mergeCell ref="C16:C17"/>
    <mergeCell ref="D16:D17"/>
    <mergeCell ref="E16:E17"/>
    <mergeCell ref="G16:G17"/>
    <mergeCell ref="C14:C15"/>
    <mergeCell ref="I14:I15"/>
    <mergeCell ref="H12:H13"/>
    <mergeCell ref="I12:I13"/>
    <mergeCell ref="J12:J13"/>
    <mergeCell ref="D14:D15"/>
    <mergeCell ref="E14:E15"/>
    <mergeCell ref="G14:G15"/>
    <mergeCell ref="H14:H15"/>
    <mergeCell ref="J14:J15"/>
    <mergeCell ref="B8:J8"/>
    <mergeCell ref="B314:J314"/>
    <mergeCell ref="B316:B317"/>
    <mergeCell ref="C316:C317"/>
    <mergeCell ref="D316:D317"/>
    <mergeCell ref="E316:E317"/>
    <mergeCell ref="G316:G317"/>
    <mergeCell ref="H316:H317"/>
    <mergeCell ref="I316:I317"/>
    <mergeCell ref="J316:J317"/>
    <mergeCell ref="B10:B11"/>
    <mergeCell ref="B306:B307"/>
    <mergeCell ref="C306:C307"/>
    <mergeCell ref="D306:D307"/>
    <mergeCell ref="E306:E307"/>
    <mergeCell ref="G306:G307"/>
    <mergeCell ref="H306:H307"/>
    <mergeCell ref="I306:I307"/>
    <mergeCell ref="J306:J307"/>
    <mergeCell ref="G20:G21"/>
    <mergeCell ref="H20:H21"/>
    <mergeCell ref="I20:I21"/>
    <mergeCell ref="E10:E11"/>
    <mergeCell ref="G10:G11"/>
    <mergeCell ref="B619:J619"/>
    <mergeCell ref="C10:C11"/>
    <mergeCell ref="B1:G2"/>
    <mergeCell ref="H10:H11"/>
    <mergeCell ref="I10:I11"/>
    <mergeCell ref="J10:J11"/>
    <mergeCell ref="D10:D11"/>
    <mergeCell ref="B12:B13"/>
    <mergeCell ref="C12:C13"/>
    <mergeCell ref="D12:D13"/>
    <mergeCell ref="E12:E13"/>
    <mergeCell ref="G12:G13"/>
    <mergeCell ref="C621:C622"/>
    <mergeCell ref="D621:D622"/>
    <mergeCell ref="E621:E622"/>
    <mergeCell ref="H621:H622"/>
    <mergeCell ref="I621:I622"/>
    <mergeCell ref="J621:J622"/>
    <mergeCell ref="G621:G622"/>
    <mergeCell ref="B318:B319"/>
    <mergeCell ref="C318:C319"/>
    <mergeCell ref="D318:D319"/>
    <mergeCell ref="E318:E319"/>
    <mergeCell ref="G318:G319"/>
    <mergeCell ref="H318:H319"/>
    <mergeCell ref="I318:I319"/>
    <mergeCell ref="J318:J319"/>
    <mergeCell ref="B320:B321"/>
    <mergeCell ref="C320:C321"/>
    <mergeCell ref="B14:B15"/>
    <mergeCell ref="D320:D321"/>
    <mergeCell ref="E320:E321"/>
    <mergeCell ref="G320:G321"/>
    <mergeCell ref="H320:H321"/>
    <mergeCell ref="I320:I321"/>
    <mergeCell ref="J320:J321"/>
    <mergeCell ref="B322:B323"/>
    <mergeCell ref="C322:C323"/>
    <mergeCell ref="D322:D323"/>
    <mergeCell ref="E322:E323"/>
    <mergeCell ref="G322:G323"/>
    <mergeCell ref="H322:H323"/>
    <mergeCell ref="I322:I323"/>
    <mergeCell ref="J322:J323"/>
    <mergeCell ref="B324:B325"/>
    <mergeCell ref="C324:C325"/>
    <mergeCell ref="D324:D325"/>
    <mergeCell ref="E324:E325"/>
    <mergeCell ref="G324:G325"/>
    <mergeCell ref="H324:H325"/>
    <mergeCell ref="I324:I325"/>
    <mergeCell ref="J324:J325"/>
    <mergeCell ref="B326:B327"/>
    <mergeCell ref="C326:C327"/>
    <mergeCell ref="D326:D327"/>
    <mergeCell ref="E326:E327"/>
    <mergeCell ref="G326:G327"/>
    <mergeCell ref="H326:H327"/>
    <mergeCell ref="I326:I327"/>
    <mergeCell ref="J326:J327"/>
    <mergeCell ref="B328:B329"/>
    <mergeCell ref="C328:C329"/>
    <mergeCell ref="D328:D329"/>
    <mergeCell ref="E328:E329"/>
    <mergeCell ref="G328:G329"/>
    <mergeCell ref="H328:H329"/>
    <mergeCell ref="I328:I329"/>
    <mergeCell ref="J328:J329"/>
    <mergeCell ref="B330:B331"/>
    <mergeCell ref="C330:C331"/>
    <mergeCell ref="D330:D331"/>
    <mergeCell ref="E330:E331"/>
    <mergeCell ref="G330:G331"/>
    <mergeCell ref="H330:H331"/>
    <mergeCell ref="I330:I331"/>
    <mergeCell ref="J330:J331"/>
    <mergeCell ref="B332:B333"/>
    <mergeCell ref="C332:C333"/>
    <mergeCell ref="D332:D333"/>
    <mergeCell ref="E332:E333"/>
    <mergeCell ref="G332:G333"/>
    <mergeCell ref="H332:H333"/>
    <mergeCell ref="I332:I333"/>
    <mergeCell ref="J332:J333"/>
    <mergeCell ref="B334:B335"/>
    <mergeCell ref="C334:C335"/>
    <mergeCell ref="D334:D335"/>
    <mergeCell ref="E334:E335"/>
    <mergeCell ref="G334:G335"/>
    <mergeCell ref="H334:H335"/>
    <mergeCell ref="I334:I335"/>
    <mergeCell ref="J334:J335"/>
    <mergeCell ref="B336:B337"/>
    <mergeCell ref="C336:C337"/>
    <mergeCell ref="D336:D337"/>
    <mergeCell ref="E336:E337"/>
    <mergeCell ref="G336:G337"/>
    <mergeCell ref="H336:H337"/>
    <mergeCell ref="I336:I337"/>
    <mergeCell ref="J336:J337"/>
    <mergeCell ref="B338:B339"/>
    <mergeCell ref="C338:C339"/>
    <mergeCell ref="D338:D339"/>
    <mergeCell ref="E338:E339"/>
    <mergeCell ref="G338:G339"/>
    <mergeCell ref="H338:H339"/>
    <mergeCell ref="I338:I339"/>
    <mergeCell ref="J338:J339"/>
    <mergeCell ref="B340:B341"/>
    <mergeCell ref="C340:C341"/>
    <mergeCell ref="D340:D341"/>
    <mergeCell ref="E340:E341"/>
    <mergeCell ref="G340:G341"/>
    <mergeCell ref="H340:H341"/>
    <mergeCell ref="I340:I341"/>
    <mergeCell ref="J340:J341"/>
    <mergeCell ref="B342:B343"/>
    <mergeCell ref="C342:C343"/>
    <mergeCell ref="D342:D343"/>
    <mergeCell ref="E342:E343"/>
    <mergeCell ref="G342:G343"/>
    <mergeCell ref="H342:H343"/>
    <mergeCell ref="I342:I343"/>
    <mergeCell ref="J342:J343"/>
    <mergeCell ref="B344:B345"/>
    <mergeCell ref="C344:C345"/>
    <mergeCell ref="D344:D345"/>
    <mergeCell ref="E344:E345"/>
    <mergeCell ref="G344:G345"/>
    <mergeCell ref="H344:H345"/>
    <mergeCell ref="I344:I345"/>
    <mergeCell ref="J344:J345"/>
    <mergeCell ref="B346:B347"/>
    <mergeCell ref="C346:C347"/>
    <mergeCell ref="D346:D347"/>
    <mergeCell ref="E346:E347"/>
    <mergeCell ref="G346:G347"/>
    <mergeCell ref="H346:H347"/>
    <mergeCell ref="I346:I347"/>
    <mergeCell ref="J346:J347"/>
    <mergeCell ref="B348:B349"/>
    <mergeCell ref="C348:C349"/>
    <mergeCell ref="D348:D349"/>
    <mergeCell ref="E348:E349"/>
    <mergeCell ref="G348:G349"/>
    <mergeCell ref="H348:H349"/>
    <mergeCell ref="I348:I349"/>
    <mergeCell ref="J348:J349"/>
    <mergeCell ref="B350:B351"/>
    <mergeCell ref="C350:C351"/>
    <mergeCell ref="D350:D351"/>
    <mergeCell ref="E350:E351"/>
    <mergeCell ref="G350:G351"/>
    <mergeCell ref="H350:H351"/>
    <mergeCell ref="I350:I351"/>
    <mergeCell ref="J350:J351"/>
    <mergeCell ref="B352:B353"/>
    <mergeCell ref="C352:C353"/>
    <mergeCell ref="D352:D353"/>
    <mergeCell ref="E352:E353"/>
    <mergeCell ref="G352:G353"/>
    <mergeCell ref="H352:H353"/>
    <mergeCell ref="I352:I353"/>
    <mergeCell ref="J352:J353"/>
    <mergeCell ref="B354:B355"/>
    <mergeCell ref="C354:C355"/>
    <mergeCell ref="D354:D355"/>
    <mergeCell ref="E354:E355"/>
    <mergeCell ref="G354:G355"/>
    <mergeCell ref="H354:H355"/>
    <mergeCell ref="I354:I355"/>
    <mergeCell ref="J354:J355"/>
    <mergeCell ref="B356:B357"/>
    <mergeCell ref="C356:C357"/>
    <mergeCell ref="D356:D357"/>
    <mergeCell ref="E356:E357"/>
    <mergeCell ref="G356:G357"/>
    <mergeCell ref="H356:H357"/>
    <mergeCell ref="I356:I357"/>
    <mergeCell ref="J356:J357"/>
    <mergeCell ref="B358:B359"/>
    <mergeCell ref="C358:C359"/>
    <mergeCell ref="D358:D359"/>
    <mergeCell ref="E358:E359"/>
    <mergeCell ref="G358:G359"/>
    <mergeCell ref="H358:H359"/>
    <mergeCell ref="I358:I359"/>
    <mergeCell ref="J358:J359"/>
    <mergeCell ref="B360:B361"/>
    <mergeCell ref="C360:C361"/>
    <mergeCell ref="D360:D361"/>
    <mergeCell ref="E360:E361"/>
    <mergeCell ref="G360:G361"/>
    <mergeCell ref="H360:H361"/>
    <mergeCell ref="I360:I361"/>
    <mergeCell ref="J360:J361"/>
    <mergeCell ref="B362:B363"/>
    <mergeCell ref="C362:C363"/>
    <mergeCell ref="D362:D363"/>
    <mergeCell ref="E362:E363"/>
    <mergeCell ref="G362:G363"/>
    <mergeCell ref="H362:H363"/>
    <mergeCell ref="I362:I363"/>
    <mergeCell ref="J362:J363"/>
    <mergeCell ref="B364:B365"/>
    <mergeCell ref="C364:C365"/>
    <mergeCell ref="D364:D365"/>
    <mergeCell ref="E364:E365"/>
    <mergeCell ref="G364:G365"/>
    <mergeCell ref="H364:H365"/>
    <mergeCell ref="I364:I365"/>
    <mergeCell ref="J364:J365"/>
    <mergeCell ref="B366:B367"/>
    <mergeCell ref="C366:C367"/>
    <mergeCell ref="D366:D367"/>
    <mergeCell ref="E366:E367"/>
    <mergeCell ref="G366:G367"/>
    <mergeCell ref="H366:H367"/>
    <mergeCell ref="I366:I367"/>
    <mergeCell ref="J366:J367"/>
    <mergeCell ref="B368:B369"/>
    <mergeCell ref="C368:C369"/>
    <mergeCell ref="D368:D369"/>
    <mergeCell ref="E368:E369"/>
    <mergeCell ref="G368:G369"/>
    <mergeCell ref="H368:H369"/>
    <mergeCell ref="I368:I369"/>
    <mergeCell ref="J368:J369"/>
    <mergeCell ref="B370:B371"/>
    <mergeCell ref="C370:C371"/>
    <mergeCell ref="D370:D371"/>
    <mergeCell ref="E370:E371"/>
    <mergeCell ref="G370:G371"/>
    <mergeCell ref="H370:H371"/>
    <mergeCell ref="I370:I371"/>
    <mergeCell ref="J370:J371"/>
    <mergeCell ref="B372:B373"/>
    <mergeCell ref="C372:C373"/>
    <mergeCell ref="D372:D373"/>
    <mergeCell ref="E372:E373"/>
    <mergeCell ref="G372:G373"/>
    <mergeCell ref="H372:H373"/>
    <mergeCell ref="I372:I373"/>
    <mergeCell ref="J372:J373"/>
    <mergeCell ref="B374:B375"/>
    <mergeCell ref="C374:C375"/>
    <mergeCell ref="D374:D375"/>
    <mergeCell ref="E374:E375"/>
    <mergeCell ref="G374:G375"/>
    <mergeCell ref="H374:H375"/>
    <mergeCell ref="I374:I375"/>
    <mergeCell ref="J374:J375"/>
    <mergeCell ref="B376:B377"/>
    <mergeCell ref="C376:C377"/>
    <mergeCell ref="D376:D377"/>
    <mergeCell ref="E376:E377"/>
    <mergeCell ref="G376:G377"/>
    <mergeCell ref="H376:H377"/>
    <mergeCell ref="I376:I377"/>
    <mergeCell ref="J376:J377"/>
    <mergeCell ref="B378:B379"/>
    <mergeCell ref="C378:C379"/>
    <mergeCell ref="D378:D379"/>
    <mergeCell ref="E378:E379"/>
    <mergeCell ref="G378:G379"/>
    <mergeCell ref="H378:H379"/>
    <mergeCell ref="I378:I379"/>
    <mergeCell ref="J378:J379"/>
    <mergeCell ref="B380:B381"/>
    <mergeCell ref="C380:C381"/>
    <mergeCell ref="D380:D381"/>
    <mergeCell ref="E380:E381"/>
    <mergeCell ref="G380:G381"/>
    <mergeCell ref="H380:H381"/>
    <mergeCell ref="I380:I381"/>
    <mergeCell ref="J380:J381"/>
    <mergeCell ref="B382:B383"/>
    <mergeCell ref="C382:C383"/>
    <mergeCell ref="D382:D383"/>
    <mergeCell ref="E382:E383"/>
    <mergeCell ref="G382:G383"/>
    <mergeCell ref="H382:H383"/>
    <mergeCell ref="I382:I383"/>
    <mergeCell ref="J382:J383"/>
    <mergeCell ref="B384:B385"/>
    <mergeCell ref="C384:C385"/>
    <mergeCell ref="D384:D385"/>
    <mergeCell ref="E384:E385"/>
    <mergeCell ref="G384:G385"/>
    <mergeCell ref="H384:H385"/>
    <mergeCell ref="I384:I385"/>
    <mergeCell ref="J384:J385"/>
    <mergeCell ref="B386:B387"/>
    <mergeCell ref="C386:C387"/>
    <mergeCell ref="D386:D387"/>
    <mergeCell ref="E386:E387"/>
    <mergeCell ref="G386:G387"/>
    <mergeCell ref="H386:H387"/>
    <mergeCell ref="I386:I387"/>
    <mergeCell ref="J386:J387"/>
    <mergeCell ref="B388:B389"/>
    <mergeCell ref="C388:C389"/>
    <mergeCell ref="D388:D389"/>
    <mergeCell ref="E388:E389"/>
    <mergeCell ref="G388:G389"/>
    <mergeCell ref="H388:H389"/>
    <mergeCell ref="I388:I389"/>
    <mergeCell ref="J388:J389"/>
    <mergeCell ref="B390:B391"/>
    <mergeCell ref="C390:C391"/>
    <mergeCell ref="D390:D391"/>
    <mergeCell ref="E390:E391"/>
    <mergeCell ref="G390:G391"/>
    <mergeCell ref="H390:H391"/>
    <mergeCell ref="I390:I391"/>
    <mergeCell ref="J390:J391"/>
    <mergeCell ref="B392:B393"/>
    <mergeCell ref="C392:C393"/>
    <mergeCell ref="D392:D393"/>
    <mergeCell ref="E392:E393"/>
    <mergeCell ref="G392:G393"/>
    <mergeCell ref="H392:H393"/>
    <mergeCell ref="I392:I393"/>
    <mergeCell ref="J392:J393"/>
    <mergeCell ref="B394:B395"/>
    <mergeCell ref="C394:C395"/>
    <mergeCell ref="D394:D395"/>
    <mergeCell ref="E394:E395"/>
    <mergeCell ref="G394:G395"/>
    <mergeCell ref="H394:H395"/>
    <mergeCell ref="I394:I395"/>
    <mergeCell ref="J394:J395"/>
    <mergeCell ref="B396:B397"/>
    <mergeCell ref="C396:C397"/>
    <mergeCell ref="D396:D397"/>
    <mergeCell ref="E396:E397"/>
    <mergeCell ref="G396:G397"/>
    <mergeCell ref="H396:H397"/>
    <mergeCell ref="I396:I397"/>
    <mergeCell ref="J396:J397"/>
    <mergeCell ref="B398:B399"/>
    <mergeCell ref="C398:C399"/>
    <mergeCell ref="D398:D399"/>
    <mergeCell ref="E398:E399"/>
    <mergeCell ref="G398:G399"/>
    <mergeCell ref="H398:H399"/>
    <mergeCell ref="I398:I399"/>
    <mergeCell ref="J398:J399"/>
    <mergeCell ref="B400:B401"/>
    <mergeCell ref="C400:C401"/>
    <mergeCell ref="D400:D401"/>
    <mergeCell ref="E400:E401"/>
    <mergeCell ref="G400:G401"/>
    <mergeCell ref="H400:H401"/>
    <mergeCell ref="I400:I401"/>
    <mergeCell ref="J400:J401"/>
    <mergeCell ref="B402:B403"/>
    <mergeCell ref="C402:C403"/>
    <mergeCell ref="D402:D403"/>
    <mergeCell ref="E402:E403"/>
    <mergeCell ref="G402:G403"/>
    <mergeCell ref="H402:H403"/>
    <mergeCell ref="I402:I403"/>
    <mergeCell ref="J402:J403"/>
    <mergeCell ref="B404:B405"/>
    <mergeCell ref="C404:C405"/>
    <mergeCell ref="D404:D405"/>
    <mergeCell ref="E404:E405"/>
    <mergeCell ref="G404:G405"/>
    <mergeCell ref="H404:H405"/>
    <mergeCell ref="I404:I405"/>
    <mergeCell ref="J404:J405"/>
    <mergeCell ref="B406:B407"/>
    <mergeCell ref="C406:C407"/>
    <mergeCell ref="D406:D407"/>
    <mergeCell ref="E406:E407"/>
    <mergeCell ref="G406:G407"/>
    <mergeCell ref="H406:H407"/>
    <mergeCell ref="I406:I407"/>
    <mergeCell ref="J406:J407"/>
    <mergeCell ref="B408:B409"/>
    <mergeCell ref="C408:C409"/>
    <mergeCell ref="D408:D409"/>
    <mergeCell ref="E408:E409"/>
    <mergeCell ref="G408:G409"/>
    <mergeCell ref="H408:H409"/>
    <mergeCell ref="I408:I409"/>
    <mergeCell ref="J408:J409"/>
    <mergeCell ref="B410:B411"/>
    <mergeCell ref="C410:C411"/>
    <mergeCell ref="D410:D411"/>
    <mergeCell ref="E410:E411"/>
    <mergeCell ref="G410:G411"/>
    <mergeCell ref="H410:H411"/>
    <mergeCell ref="I410:I411"/>
    <mergeCell ref="J410:J411"/>
    <mergeCell ref="B412:B413"/>
    <mergeCell ref="C412:C413"/>
    <mergeCell ref="D412:D413"/>
    <mergeCell ref="E412:E413"/>
    <mergeCell ref="G412:G413"/>
    <mergeCell ref="H412:H413"/>
    <mergeCell ref="I412:I413"/>
    <mergeCell ref="J412:J413"/>
    <mergeCell ref="B414:B415"/>
    <mergeCell ref="C414:C415"/>
    <mergeCell ref="D414:D415"/>
    <mergeCell ref="E414:E415"/>
    <mergeCell ref="G414:G415"/>
    <mergeCell ref="H414:H415"/>
    <mergeCell ref="I414:I415"/>
    <mergeCell ref="J414:J415"/>
    <mergeCell ref="B416:B417"/>
    <mergeCell ref="C416:C417"/>
    <mergeCell ref="D416:D417"/>
    <mergeCell ref="E416:E417"/>
    <mergeCell ref="G416:G417"/>
    <mergeCell ref="H416:H417"/>
    <mergeCell ref="I416:I417"/>
    <mergeCell ref="J416:J417"/>
    <mergeCell ref="B418:B419"/>
    <mergeCell ref="C418:C419"/>
    <mergeCell ref="D418:D419"/>
    <mergeCell ref="E418:E419"/>
    <mergeCell ref="G418:G419"/>
    <mergeCell ref="H418:H419"/>
    <mergeCell ref="I418:I419"/>
    <mergeCell ref="J418:J419"/>
    <mergeCell ref="B420:B421"/>
    <mergeCell ref="C420:C421"/>
    <mergeCell ref="D420:D421"/>
    <mergeCell ref="E420:E421"/>
    <mergeCell ref="G420:G421"/>
    <mergeCell ref="H420:H421"/>
    <mergeCell ref="I420:I421"/>
    <mergeCell ref="J420:J421"/>
    <mergeCell ref="B422:B423"/>
    <mergeCell ref="C422:C423"/>
    <mergeCell ref="D422:D423"/>
    <mergeCell ref="E422:E423"/>
    <mergeCell ref="G422:G423"/>
    <mergeCell ref="H422:H423"/>
    <mergeCell ref="I422:I423"/>
    <mergeCell ref="J422:J423"/>
    <mergeCell ref="B424:B425"/>
    <mergeCell ref="C424:C425"/>
    <mergeCell ref="D424:D425"/>
    <mergeCell ref="E424:E425"/>
    <mergeCell ref="G424:G425"/>
    <mergeCell ref="H424:H425"/>
    <mergeCell ref="I424:I425"/>
    <mergeCell ref="J424:J425"/>
    <mergeCell ref="B426:B427"/>
    <mergeCell ref="C426:C427"/>
    <mergeCell ref="D426:D427"/>
    <mergeCell ref="E426:E427"/>
    <mergeCell ref="G426:G427"/>
    <mergeCell ref="H426:H427"/>
    <mergeCell ref="I426:I427"/>
    <mergeCell ref="J426:J427"/>
    <mergeCell ref="B428:B429"/>
    <mergeCell ref="C428:C429"/>
    <mergeCell ref="D428:D429"/>
    <mergeCell ref="E428:E429"/>
    <mergeCell ref="G428:G429"/>
    <mergeCell ref="H428:H429"/>
    <mergeCell ref="I428:I429"/>
    <mergeCell ref="J428:J429"/>
    <mergeCell ref="B430:B431"/>
    <mergeCell ref="C430:C431"/>
    <mergeCell ref="D430:D431"/>
    <mergeCell ref="E430:E431"/>
    <mergeCell ref="G430:G431"/>
    <mergeCell ref="H430:H431"/>
    <mergeCell ref="I430:I431"/>
    <mergeCell ref="J430:J431"/>
    <mergeCell ref="B432:B433"/>
    <mergeCell ref="C432:C433"/>
    <mergeCell ref="D432:D433"/>
    <mergeCell ref="E432:E433"/>
    <mergeCell ref="G432:G433"/>
    <mergeCell ref="H432:H433"/>
    <mergeCell ref="I432:I433"/>
    <mergeCell ref="J432:J433"/>
    <mergeCell ref="B434:B435"/>
    <mergeCell ref="C434:C435"/>
    <mergeCell ref="D434:D435"/>
    <mergeCell ref="E434:E435"/>
    <mergeCell ref="G434:G435"/>
    <mergeCell ref="H434:H435"/>
    <mergeCell ref="I434:I435"/>
    <mergeCell ref="J434:J435"/>
    <mergeCell ref="B436:B437"/>
    <mergeCell ref="C436:C437"/>
    <mergeCell ref="D436:D437"/>
    <mergeCell ref="E436:E437"/>
    <mergeCell ref="G436:G437"/>
    <mergeCell ref="H436:H437"/>
    <mergeCell ref="I436:I437"/>
    <mergeCell ref="J436:J437"/>
    <mergeCell ref="B438:B439"/>
    <mergeCell ref="C438:C439"/>
    <mergeCell ref="D438:D439"/>
    <mergeCell ref="E438:E439"/>
    <mergeCell ref="G438:G439"/>
    <mergeCell ref="H438:H439"/>
    <mergeCell ref="I438:I439"/>
    <mergeCell ref="J438:J439"/>
    <mergeCell ref="B440:B441"/>
    <mergeCell ref="C440:C441"/>
    <mergeCell ref="D440:D441"/>
    <mergeCell ref="E440:E441"/>
    <mergeCell ref="G440:G441"/>
    <mergeCell ref="H440:H441"/>
    <mergeCell ref="I440:I441"/>
    <mergeCell ref="J440:J441"/>
    <mergeCell ref="B442:B443"/>
    <mergeCell ref="C442:C443"/>
    <mergeCell ref="D442:D443"/>
    <mergeCell ref="E442:E443"/>
    <mergeCell ref="G442:G443"/>
    <mergeCell ref="H442:H443"/>
    <mergeCell ref="I442:I443"/>
    <mergeCell ref="J442:J443"/>
    <mergeCell ref="B444:B445"/>
    <mergeCell ref="C444:C445"/>
    <mergeCell ref="D444:D445"/>
    <mergeCell ref="E444:E445"/>
    <mergeCell ref="G444:G445"/>
    <mergeCell ref="H444:H445"/>
    <mergeCell ref="I444:I445"/>
    <mergeCell ref="J444:J445"/>
    <mergeCell ref="B446:B447"/>
    <mergeCell ref="C446:C447"/>
    <mergeCell ref="D446:D447"/>
    <mergeCell ref="E446:E447"/>
    <mergeCell ref="G446:G447"/>
    <mergeCell ref="H446:H447"/>
    <mergeCell ref="I446:I447"/>
    <mergeCell ref="J446:J447"/>
    <mergeCell ref="B448:B449"/>
    <mergeCell ref="C448:C449"/>
    <mergeCell ref="D448:D449"/>
    <mergeCell ref="E448:E449"/>
    <mergeCell ref="G448:G449"/>
    <mergeCell ref="H448:H449"/>
    <mergeCell ref="I448:I449"/>
    <mergeCell ref="J448:J449"/>
    <mergeCell ref="B450:B451"/>
    <mergeCell ref="C450:C451"/>
    <mergeCell ref="D450:D451"/>
    <mergeCell ref="E450:E451"/>
    <mergeCell ref="G450:G451"/>
    <mergeCell ref="H450:H451"/>
    <mergeCell ref="I450:I451"/>
    <mergeCell ref="J450:J451"/>
    <mergeCell ref="B452:B453"/>
    <mergeCell ref="C452:C453"/>
    <mergeCell ref="D452:D453"/>
    <mergeCell ref="E452:E453"/>
    <mergeCell ref="G452:G453"/>
    <mergeCell ref="H452:H453"/>
    <mergeCell ref="I452:I453"/>
    <mergeCell ref="J452:J453"/>
    <mergeCell ref="B454:B455"/>
    <mergeCell ref="C454:C455"/>
    <mergeCell ref="D454:D455"/>
    <mergeCell ref="E454:E455"/>
    <mergeCell ref="G454:G455"/>
    <mergeCell ref="H454:H455"/>
    <mergeCell ref="I454:I455"/>
    <mergeCell ref="J454:J455"/>
    <mergeCell ref="B456:B457"/>
    <mergeCell ref="C456:C457"/>
    <mergeCell ref="D456:D457"/>
    <mergeCell ref="E456:E457"/>
    <mergeCell ref="G456:G457"/>
    <mergeCell ref="H456:H457"/>
    <mergeCell ref="I456:I457"/>
    <mergeCell ref="J456:J457"/>
    <mergeCell ref="B458:B459"/>
    <mergeCell ref="C458:C459"/>
    <mergeCell ref="D458:D459"/>
    <mergeCell ref="E458:E459"/>
    <mergeCell ref="G458:G459"/>
    <mergeCell ref="H458:H459"/>
    <mergeCell ref="I458:I459"/>
    <mergeCell ref="J458:J459"/>
    <mergeCell ref="B460:B461"/>
    <mergeCell ref="C460:C461"/>
    <mergeCell ref="D460:D461"/>
    <mergeCell ref="E460:E461"/>
    <mergeCell ref="G460:G461"/>
    <mergeCell ref="H460:H461"/>
    <mergeCell ref="I460:I461"/>
    <mergeCell ref="J460:J461"/>
    <mergeCell ref="B462:B463"/>
    <mergeCell ref="C462:C463"/>
    <mergeCell ref="D462:D463"/>
    <mergeCell ref="E462:E463"/>
    <mergeCell ref="G462:G463"/>
    <mergeCell ref="H462:H463"/>
    <mergeCell ref="I462:I463"/>
    <mergeCell ref="J462:J463"/>
    <mergeCell ref="B464:B465"/>
    <mergeCell ref="C464:C465"/>
    <mergeCell ref="D464:D465"/>
    <mergeCell ref="E464:E465"/>
    <mergeCell ref="G464:G465"/>
    <mergeCell ref="H464:H465"/>
    <mergeCell ref="I464:I465"/>
    <mergeCell ref="J464:J465"/>
    <mergeCell ref="B466:B467"/>
    <mergeCell ref="C466:C467"/>
    <mergeCell ref="D466:D467"/>
    <mergeCell ref="E466:E467"/>
    <mergeCell ref="G466:G467"/>
    <mergeCell ref="H466:H467"/>
    <mergeCell ref="I466:I467"/>
    <mergeCell ref="J466:J467"/>
    <mergeCell ref="B468:B469"/>
    <mergeCell ref="C468:C469"/>
    <mergeCell ref="D468:D469"/>
    <mergeCell ref="E468:E469"/>
    <mergeCell ref="G468:G469"/>
    <mergeCell ref="H468:H469"/>
    <mergeCell ref="I468:I469"/>
    <mergeCell ref="J468:J469"/>
    <mergeCell ref="B470:B471"/>
    <mergeCell ref="C470:C471"/>
    <mergeCell ref="D470:D471"/>
    <mergeCell ref="E470:E471"/>
    <mergeCell ref="G470:G471"/>
    <mergeCell ref="H470:H471"/>
    <mergeCell ref="I470:I471"/>
    <mergeCell ref="J470:J471"/>
    <mergeCell ref="B472:B473"/>
    <mergeCell ref="C472:C473"/>
    <mergeCell ref="D472:D473"/>
    <mergeCell ref="E472:E473"/>
    <mergeCell ref="G472:G473"/>
    <mergeCell ref="H472:H473"/>
    <mergeCell ref="I472:I473"/>
    <mergeCell ref="J472:J473"/>
    <mergeCell ref="B474:B475"/>
    <mergeCell ref="C474:C475"/>
    <mergeCell ref="D474:D475"/>
    <mergeCell ref="E474:E475"/>
    <mergeCell ref="G474:G475"/>
    <mergeCell ref="H474:H475"/>
    <mergeCell ref="I474:I475"/>
    <mergeCell ref="J474:J475"/>
    <mergeCell ref="B476:B477"/>
    <mergeCell ref="C476:C477"/>
    <mergeCell ref="D476:D477"/>
    <mergeCell ref="E476:E477"/>
    <mergeCell ref="G476:G477"/>
    <mergeCell ref="H476:H477"/>
    <mergeCell ref="I476:I477"/>
    <mergeCell ref="J476:J477"/>
    <mergeCell ref="B478:B479"/>
    <mergeCell ref="C478:C479"/>
    <mergeCell ref="D478:D479"/>
    <mergeCell ref="E478:E479"/>
    <mergeCell ref="G478:G479"/>
    <mergeCell ref="H478:H479"/>
    <mergeCell ref="I478:I479"/>
    <mergeCell ref="J478:J479"/>
    <mergeCell ref="B480:B481"/>
    <mergeCell ref="C480:C481"/>
    <mergeCell ref="D480:D481"/>
    <mergeCell ref="E480:E481"/>
    <mergeCell ref="G480:G481"/>
    <mergeCell ref="H480:H481"/>
    <mergeCell ref="I480:I481"/>
    <mergeCell ref="J480:J481"/>
    <mergeCell ref="B482:B483"/>
    <mergeCell ref="C482:C483"/>
    <mergeCell ref="D482:D483"/>
    <mergeCell ref="E482:E483"/>
    <mergeCell ref="G482:G483"/>
    <mergeCell ref="H482:H483"/>
    <mergeCell ref="I482:I483"/>
    <mergeCell ref="J482:J483"/>
    <mergeCell ref="B484:B485"/>
    <mergeCell ref="C484:C485"/>
    <mergeCell ref="D484:D485"/>
    <mergeCell ref="E484:E485"/>
    <mergeCell ref="G484:G485"/>
    <mergeCell ref="H484:H485"/>
    <mergeCell ref="I484:I485"/>
    <mergeCell ref="J484:J485"/>
    <mergeCell ref="B486:B487"/>
    <mergeCell ref="C486:C487"/>
    <mergeCell ref="D486:D487"/>
    <mergeCell ref="E486:E487"/>
    <mergeCell ref="G486:G487"/>
    <mergeCell ref="H486:H487"/>
    <mergeCell ref="I486:I487"/>
    <mergeCell ref="J486:J487"/>
    <mergeCell ref="B488:B489"/>
    <mergeCell ref="C488:C489"/>
    <mergeCell ref="D488:D489"/>
    <mergeCell ref="E488:E489"/>
    <mergeCell ref="G488:G489"/>
    <mergeCell ref="H488:H489"/>
    <mergeCell ref="I488:I489"/>
    <mergeCell ref="J488:J489"/>
    <mergeCell ref="B490:B491"/>
    <mergeCell ref="C490:C491"/>
    <mergeCell ref="D490:D491"/>
    <mergeCell ref="E490:E491"/>
    <mergeCell ref="G490:G491"/>
    <mergeCell ref="H490:H491"/>
    <mergeCell ref="I490:I491"/>
    <mergeCell ref="J490:J491"/>
    <mergeCell ref="B492:B493"/>
    <mergeCell ref="C492:C493"/>
    <mergeCell ref="D492:D493"/>
    <mergeCell ref="E492:E493"/>
    <mergeCell ref="G492:G493"/>
    <mergeCell ref="H492:H493"/>
    <mergeCell ref="I492:I493"/>
    <mergeCell ref="J492:J493"/>
    <mergeCell ref="B494:B495"/>
    <mergeCell ref="C494:C495"/>
    <mergeCell ref="D494:D495"/>
    <mergeCell ref="E494:E495"/>
    <mergeCell ref="G494:G495"/>
    <mergeCell ref="H494:H495"/>
    <mergeCell ref="I494:I495"/>
    <mergeCell ref="J494:J495"/>
    <mergeCell ref="B496:B497"/>
    <mergeCell ref="C496:C497"/>
    <mergeCell ref="D496:D497"/>
    <mergeCell ref="E496:E497"/>
    <mergeCell ref="G496:G497"/>
    <mergeCell ref="H496:H497"/>
    <mergeCell ref="I496:I497"/>
    <mergeCell ref="J496:J497"/>
    <mergeCell ref="B498:B499"/>
    <mergeCell ref="C498:C499"/>
    <mergeCell ref="D498:D499"/>
    <mergeCell ref="E498:E499"/>
    <mergeCell ref="G498:G499"/>
    <mergeCell ref="H498:H499"/>
    <mergeCell ref="I498:I499"/>
    <mergeCell ref="J498:J499"/>
    <mergeCell ref="B500:B501"/>
    <mergeCell ref="C500:C501"/>
    <mergeCell ref="D500:D501"/>
    <mergeCell ref="E500:E501"/>
    <mergeCell ref="G500:G501"/>
    <mergeCell ref="H500:H501"/>
    <mergeCell ref="I500:I501"/>
    <mergeCell ref="J500:J501"/>
    <mergeCell ref="B502:B503"/>
    <mergeCell ref="C502:C503"/>
    <mergeCell ref="D502:D503"/>
    <mergeCell ref="E502:E503"/>
    <mergeCell ref="G502:G503"/>
    <mergeCell ref="H502:H503"/>
    <mergeCell ref="I502:I503"/>
    <mergeCell ref="J502:J503"/>
    <mergeCell ref="B504:B505"/>
    <mergeCell ref="C504:C505"/>
    <mergeCell ref="D504:D505"/>
    <mergeCell ref="E504:E505"/>
    <mergeCell ref="G504:G505"/>
    <mergeCell ref="H504:H505"/>
    <mergeCell ref="I504:I505"/>
    <mergeCell ref="J504:J505"/>
    <mergeCell ref="B506:B507"/>
    <mergeCell ref="C506:C507"/>
    <mergeCell ref="D506:D507"/>
    <mergeCell ref="E506:E507"/>
    <mergeCell ref="G506:G507"/>
    <mergeCell ref="H506:H507"/>
    <mergeCell ref="I506:I507"/>
    <mergeCell ref="J506:J507"/>
    <mergeCell ref="B508:B509"/>
    <mergeCell ref="C508:C509"/>
    <mergeCell ref="D508:D509"/>
    <mergeCell ref="E508:E509"/>
    <mergeCell ref="G508:G509"/>
    <mergeCell ref="H508:H509"/>
    <mergeCell ref="I508:I509"/>
    <mergeCell ref="J508:J509"/>
    <mergeCell ref="B510:B511"/>
    <mergeCell ref="C510:C511"/>
    <mergeCell ref="D510:D511"/>
    <mergeCell ref="E510:E511"/>
    <mergeCell ref="G510:G511"/>
    <mergeCell ref="H510:H511"/>
    <mergeCell ref="I510:I511"/>
    <mergeCell ref="J510:J511"/>
    <mergeCell ref="B512:B513"/>
    <mergeCell ref="C512:C513"/>
    <mergeCell ref="D512:D513"/>
    <mergeCell ref="E512:E513"/>
    <mergeCell ref="G512:G513"/>
    <mergeCell ref="H512:H513"/>
    <mergeCell ref="I512:I513"/>
    <mergeCell ref="J512:J513"/>
    <mergeCell ref="B514:B515"/>
    <mergeCell ref="C514:C515"/>
    <mergeCell ref="D514:D515"/>
    <mergeCell ref="E514:E515"/>
    <mergeCell ref="G514:G515"/>
    <mergeCell ref="H514:H515"/>
    <mergeCell ref="I514:I515"/>
    <mergeCell ref="J514:J515"/>
    <mergeCell ref="B516:B517"/>
    <mergeCell ref="C516:C517"/>
    <mergeCell ref="D516:D517"/>
    <mergeCell ref="E516:E517"/>
    <mergeCell ref="G516:G517"/>
    <mergeCell ref="H516:H517"/>
    <mergeCell ref="I516:I517"/>
    <mergeCell ref="J516:J517"/>
    <mergeCell ref="B518:B519"/>
    <mergeCell ref="C518:C519"/>
    <mergeCell ref="D518:D519"/>
    <mergeCell ref="E518:E519"/>
    <mergeCell ref="G518:G519"/>
    <mergeCell ref="H518:H519"/>
    <mergeCell ref="I518:I519"/>
    <mergeCell ref="J518:J519"/>
    <mergeCell ref="B520:B521"/>
    <mergeCell ref="C520:C521"/>
    <mergeCell ref="D520:D521"/>
    <mergeCell ref="E520:E521"/>
    <mergeCell ref="G520:G521"/>
    <mergeCell ref="H520:H521"/>
    <mergeCell ref="I520:I521"/>
    <mergeCell ref="J520:J521"/>
    <mergeCell ref="B522:B523"/>
    <mergeCell ref="C522:C523"/>
    <mergeCell ref="D522:D523"/>
    <mergeCell ref="E522:E523"/>
    <mergeCell ref="G522:G523"/>
    <mergeCell ref="H522:H523"/>
    <mergeCell ref="I522:I523"/>
    <mergeCell ref="J522:J523"/>
    <mergeCell ref="B524:B525"/>
    <mergeCell ref="C524:C525"/>
    <mergeCell ref="D524:D525"/>
    <mergeCell ref="E524:E525"/>
    <mergeCell ref="G524:G525"/>
    <mergeCell ref="H524:H525"/>
    <mergeCell ref="I524:I525"/>
    <mergeCell ref="J524:J525"/>
    <mergeCell ref="B526:B527"/>
    <mergeCell ref="C526:C527"/>
    <mergeCell ref="D526:D527"/>
    <mergeCell ref="E526:E527"/>
    <mergeCell ref="G526:G527"/>
    <mergeCell ref="H526:H527"/>
    <mergeCell ref="I526:I527"/>
    <mergeCell ref="J526:J527"/>
    <mergeCell ref="B528:B529"/>
    <mergeCell ref="C528:C529"/>
    <mergeCell ref="D528:D529"/>
    <mergeCell ref="E528:E529"/>
    <mergeCell ref="G528:G529"/>
    <mergeCell ref="H528:H529"/>
    <mergeCell ref="I528:I529"/>
    <mergeCell ref="J528:J529"/>
    <mergeCell ref="B530:B531"/>
    <mergeCell ref="C530:C531"/>
    <mergeCell ref="D530:D531"/>
    <mergeCell ref="E530:E531"/>
    <mergeCell ref="G530:G531"/>
    <mergeCell ref="H530:H531"/>
    <mergeCell ref="I530:I531"/>
    <mergeCell ref="J530:J531"/>
    <mergeCell ref="B532:B533"/>
    <mergeCell ref="C532:C533"/>
    <mergeCell ref="D532:D533"/>
    <mergeCell ref="E532:E533"/>
    <mergeCell ref="G532:G533"/>
    <mergeCell ref="H532:H533"/>
    <mergeCell ref="I532:I533"/>
    <mergeCell ref="J532:J533"/>
    <mergeCell ref="B534:B535"/>
    <mergeCell ref="C534:C535"/>
    <mergeCell ref="D534:D535"/>
    <mergeCell ref="E534:E535"/>
    <mergeCell ref="G534:G535"/>
    <mergeCell ref="H534:H535"/>
    <mergeCell ref="I534:I535"/>
    <mergeCell ref="J534:J535"/>
    <mergeCell ref="B536:B537"/>
    <mergeCell ref="C536:C537"/>
    <mergeCell ref="D536:D537"/>
    <mergeCell ref="E536:E537"/>
    <mergeCell ref="G536:G537"/>
    <mergeCell ref="H536:H537"/>
    <mergeCell ref="I536:I537"/>
    <mergeCell ref="J536:J537"/>
    <mergeCell ref="B538:B539"/>
    <mergeCell ref="C538:C539"/>
    <mergeCell ref="D538:D539"/>
    <mergeCell ref="E538:E539"/>
    <mergeCell ref="G538:G539"/>
    <mergeCell ref="H538:H539"/>
    <mergeCell ref="I538:I539"/>
    <mergeCell ref="J538:J539"/>
    <mergeCell ref="B540:B541"/>
    <mergeCell ref="C540:C541"/>
    <mergeCell ref="D540:D541"/>
    <mergeCell ref="E540:E541"/>
    <mergeCell ref="G540:G541"/>
    <mergeCell ref="H540:H541"/>
    <mergeCell ref="I540:I541"/>
    <mergeCell ref="J540:J541"/>
    <mergeCell ref="B542:B543"/>
    <mergeCell ref="C542:C543"/>
    <mergeCell ref="D542:D543"/>
    <mergeCell ref="E542:E543"/>
    <mergeCell ref="G542:G543"/>
    <mergeCell ref="H542:H543"/>
    <mergeCell ref="I542:I543"/>
    <mergeCell ref="J542:J543"/>
    <mergeCell ref="B544:B545"/>
    <mergeCell ref="C544:C545"/>
    <mergeCell ref="D544:D545"/>
    <mergeCell ref="E544:E545"/>
    <mergeCell ref="G544:G545"/>
    <mergeCell ref="H544:H545"/>
    <mergeCell ref="I544:I545"/>
    <mergeCell ref="J544:J545"/>
    <mergeCell ref="B546:B547"/>
    <mergeCell ref="C546:C547"/>
    <mergeCell ref="D546:D547"/>
    <mergeCell ref="E546:E547"/>
    <mergeCell ref="G546:G547"/>
    <mergeCell ref="H546:H547"/>
    <mergeCell ref="I546:I547"/>
    <mergeCell ref="J546:J547"/>
    <mergeCell ref="B548:B549"/>
    <mergeCell ref="C548:C549"/>
    <mergeCell ref="D548:D549"/>
    <mergeCell ref="E548:E549"/>
    <mergeCell ref="G548:G549"/>
    <mergeCell ref="H548:H549"/>
    <mergeCell ref="I548:I549"/>
    <mergeCell ref="J548:J549"/>
    <mergeCell ref="B550:B551"/>
    <mergeCell ref="C550:C551"/>
    <mergeCell ref="D550:D551"/>
    <mergeCell ref="E550:E551"/>
    <mergeCell ref="G550:G551"/>
    <mergeCell ref="H550:H551"/>
    <mergeCell ref="I550:I551"/>
    <mergeCell ref="J550:J551"/>
    <mergeCell ref="B552:B553"/>
    <mergeCell ref="C552:C553"/>
    <mergeCell ref="D552:D553"/>
    <mergeCell ref="E552:E553"/>
    <mergeCell ref="G552:G553"/>
    <mergeCell ref="H552:H553"/>
    <mergeCell ref="I552:I553"/>
    <mergeCell ref="J552:J553"/>
    <mergeCell ref="B554:B555"/>
    <mergeCell ref="C554:C555"/>
    <mergeCell ref="D554:D555"/>
    <mergeCell ref="E554:E555"/>
    <mergeCell ref="G554:G555"/>
    <mergeCell ref="H554:H555"/>
    <mergeCell ref="I554:I555"/>
    <mergeCell ref="J554:J555"/>
    <mergeCell ref="B556:B557"/>
    <mergeCell ref="C556:C557"/>
    <mergeCell ref="D556:D557"/>
    <mergeCell ref="E556:E557"/>
    <mergeCell ref="G556:G557"/>
    <mergeCell ref="H556:H557"/>
    <mergeCell ref="I556:I557"/>
    <mergeCell ref="J556:J557"/>
    <mergeCell ref="B558:B559"/>
    <mergeCell ref="C558:C559"/>
    <mergeCell ref="D558:D559"/>
    <mergeCell ref="E558:E559"/>
    <mergeCell ref="G558:G559"/>
    <mergeCell ref="H558:H559"/>
    <mergeCell ref="I558:I559"/>
    <mergeCell ref="J558:J559"/>
    <mergeCell ref="B560:B561"/>
    <mergeCell ref="C560:C561"/>
    <mergeCell ref="D560:D561"/>
    <mergeCell ref="E560:E561"/>
    <mergeCell ref="G560:G561"/>
    <mergeCell ref="H560:H561"/>
    <mergeCell ref="I560:I561"/>
    <mergeCell ref="J560:J561"/>
    <mergeCell ref="B562:B563"/>
    <mergeCell ref="C562:C563"/>
    <mergeCell ref="D562:D563"/>
    <mergeCell ref="E562:E563"/>
    <mergeCell ref="G562:G563"/>
    <mergeCell ref="H562:H563"/>
    <mergeCell ref="I562:I563"/>
    <mergeCell ref="J562:J563"/>
    <mergeCell ref="B564:B565"/>
    <mergeCell ref="C564:C565"/>
    <mergeCell ref="D564:D565"/>
    <mergeCell ref="E564:E565"/>
    <mergeCell ref="G564:G565"/>
    <mergeCell ref="H564:H565"/>
    <mergeCell ref="I564:I565"/>
    <mergeCell ref="J564:J565"/>
    <mergeCell ref="B566:B567"/>
    <mergeCell ref="C566:C567"/>
    <mergeCell ref="D566:D567"/>
    <mergeCell ref="E566:E567"/>
    <mergeCell ref="G566:G567"/>
    <mergeCell ref="H566:H567"/>
    <mergeCell ref="I566:I567"/>
    <mergeCell ref="J566:J567"/>
    <mergeCell ref="B568:B569"/>
    <mergeCell ref="C568:C569"/>
    <mergeCell ref="D568:D569"/>
    <mergeCell ref="E568:E569"/>
    <mergeCell ref="G568:G569"/>
    <mergeCell ref="H568:H569"/>
    <mergeCell ref="I568:I569"/>
    <mergeCell ref="J568:J569"/>
    <mergeCell ref="B570:B571"/>
    <mergeCell ref="C570:C571"/>
    <mergeCell ref="D570:D571"/>
    <mergeCell ref="E570:E571"/>
    <mergeCell ref="G570:G571"/>
    <mergeCell ref="H570:H571"/>
    <mergeCell ref="I570:I571"/>
    <mergeCell ref="J570:J571"/>
    <mergeCell ref="B572:B573"/>
    <mergeCell ref="C572:C573"/>
    <mergeCell ref="D572:D573"/>
    <mergeCell ref="E572:E573"/>
    <mergeCell ref="G572:G573"/>
    <mergeCell ref="H572:H573"/>
    <mergeCell ref="I572:I573"/>
    <mergeCell ref="J572:J573"/>
    <mergeCell ref="B574:B575"/>
    <mergeCell ref="C574:C575"/>
    <mergeCell ref="D574:D575"/>
    <mergeCell ref="E574:E575"/>
    <mergeCell ref="G574:G575"/>
    <mergeCell ref="H574:H575"/>
    <mergeCell ref="I574:I575"/>
    <mergeCell ref="J574:J575"/>
    <mergeCell ref="B576:B577"/>
    <mergeCell ref="C576:C577"/>
    <mergeCell ref="D576:D577"/>
    <mergeCell ref="E576:E577"/>
    <mergeCell ref="G576:G577"/>
    <mergeCell ref="H576:H577"/>
    <mergeCell ref="I576:I577"/>
    <mergeCell ref="J576:J577"/>
    <mergeCell ref="B578:B579"/>
    <mergeCell ref="C578:C579"/>
    <mergeCell ref="D578:D579"/>
    <mergeCell ref="E578:E579"/>
    <mergeCell ref="G578:G579"/>
    <mergeCell ref="H578:H579"/>
    <mergeCell ref="I578:I579"/>
    <mergeCell ref="J578:J579"/>
    <mergeCell ref="B580:B581"/>
    <mergeCell ref="C580:C581"/>
    <mergeCell ref="D580:D581"/>
    <mergeCell ref="E580:E581"/>
    <mergeCell ref="G580:G581"/>
    <mergeCell ref="H580:H581"/>
    <mergeCell ref="I580:I581"/>
    <mergeCell ref="J580:J581"/>
    <mergeCell ref="B582:B583"/>
    <mergeCell ref="C582:C583"/>
    <mergeCell ref="D582:D583"/>
    <mergeCell ref="E582:E583"/>
    <mergeCell ref="G582:G583"/>
    <mergeCell ref="H582:H583"/>
    <mergeCell ref="I582:I583"/>
    <mergeCell ref="J582:J583"/>
    <mergeCell ref="B584:B585"/>
    <mergeCell ref="C584:C585"/>
    <mergeCell ref="D584:D585"/>
    <mergeCell ref="E584:E585"/>
    <mergeCell ref="G584:G585"/>
    <mergeCell ref="H584:H585"/>
    <mergeCell ref="I584:I585"/>
    <mergeCell ref="J584:J585"/>
    <mergeCell ref="B586:B587"/>
    <mergeCell ref="C586:C587"/>
    <mergeCell ref="D586:D587"/>
    <mergeCell ref="E586:E587"/>
    <mergeCell ref="G586:G587"/>
    <mergeCell ref="H586:H587"/>
    <mergeCell ref="I586:I587"/>
    <mergeCell ref="J586:J587"/>
    <mergeCell ref="B588:B589"/>
    <mergeCell ref="C588:C589"/>
    <mergeCell ref="D588:D589"/>
    <mergeCell ref="E588:E589"/>
    <mergeCell ref="G588:G589"/>
    <mergeCell ref="H588:H589"/>
    <mergeCell ref="I588:I589"/>
    <mergeCell ref="J588:J589"/>
    <mergeCell ref="B590:B591"/>
    <mergeCell ref="C590:C591"/>
    <mergeCell ref="D590:D591"/>
    <mergeCell ref="E590:E591"/>
    <mergeCell ref="G590:G591"/>
    <mergeCell ref="H590:H591"/>
    <mergeCell ref="I590:I591"/>
    <mergeCell ref="J590:J591"/>
    <mergeCell ref="B592:B593"/>
    <mergeCell ref="C592:C593"/>
    <mergeCell ref="D592:D593"/>
    <mergeCell ref="E592:E593"/>
    <mergeCell ref="G592:G593"/>
    <mergeCell ref="H592:H593"/>
    <mergeCell ref="I592:I593"/>
    <mergeCell ref="J592:J593"/>
    <mergeCell ref="B594:B595"/>
    <mergeCell ref="C594:C595"/>
    <mergeCell ref="D594:D595"/>
    <mergeCell ref="E594:E595"/>
    <mergeCell ref="G594:G595"/>
    <mergeCell ref="H594:H595"/>
    <mergeCell ref="I594:I595"/>
    <mergeCell ref="J594:J595"/>
    <mergeCell ref="J606:J607"/>
    <mergeCell ref="B596:B597"/>
    <mergeCell ref="C596:C597"/>
    <mergeCell ref="D596:D597"/>
    <mergeCell ref="E596:E597"/>
    <mergeCell ref="G596:G597"/>
    <mergeCell ref="H596:H597"/>
    <mergeCell ref="I596:I597"/>
    <mergeCell ref="J596:J597"/>
    <mergeCell ref="B598:B599"/>
    <mergeCell ref="C598:C599"/>
    <mergeCell ref="D598:D599"/>
    <mergeCell ref="E598:E599"/>
    <mergeCell ref="G598:G599"/>
    <mergeCell ref="H598:H599"/>
    <mergeCell ref="I598:I599"/>
    <mergeCell ref="J598:J599"/>
    <mergeCell ref="B600:B601"/>
    <mergeCell ref="C600:C601"/>
    <mergeCell ref="D600:D601"/>
    <mergeCell ref="E600:E601"/>
    <mergeCell ref="G600:G601"/>
    <mergeCell ref="H600:H601"/>
    <mergeCell ref="I600:I601"/>
    <mergeCell ref="J600:J601"/>
    <mergeCell ref="I610:I611"/>
    <mergeCell ref="J610:J611"/>
    <mergeCell ref="C612:C613"/>
    <mergeCell ref="D612:D613"/>
    <mergeCell ref="E612:E613"/>
    <mergeCell ref="G612:G613"/>
    <mergeCell ref="H612:H613"/>
    <mergeCell ref="I612:I613"/>
    <mergeCell ref="J612:J613"/>
    <mergeCell ref="B602:B603"/>
    <mergeCell ref="C602:C603"/>
    <mergeCell ref="D602:D603"/>
    <mergeCell ref="E602:E603"/>
    <mergeCell ref="G602:G603"/>
    <mergeCell ref="H602:H603"/>
    <mergeCell ref="I602:I603"/>
    <mergeCell ref="J602:J603"/>
    <mergeCell ref="B604:B605"/>
    <mergeCell ref="C604:C605"/>
    <mergeCell ref="D604:D605"/>
    <mergeCell ref="E604:E605"/>
    <mergeCell ref="G604:G605"/>
    <mergeCell ref="H604:H605"/>
    <mergeCell ref="I604:I605"/>
    <mergeCell ref="J604:J605"/>
    <mergeCell ref="B606:B607"/>
    <mergeCell ref="C606:C607"/>
    <mergeCell ref="D606:D607"/>
    <mergeCell ref="E606:E607"/>
    <mergeCell ref="G606:G607"/>
    <mergeCell ref="H606:H607"/>
    <mergeCell ref="I606:I607"/>
    <mergeCell ref="C629:C630"/>
    <mergeCell ref="D629:D630"/>
    <mergeCell ref="E629:E630"/>
    <mergeCell ref="G629:G630"/>
    <mergeCell ref="H629:H630"/>
    <mergeCell ref="I629:I630"/>
    <mergeCell ref="J629:J630"/>
    <mergeCell ref="C631:C632"/>
    <mergeCell ref="D627:D628"/>
    <mergeCell ref="E627:E628"/>
    <mergeCell ref="G627:G628"/>
    <mergeCell ref="H627:H628"/>
    <mergeCell ref="I627:I628"/>
    <mergeCell ref="J627:J628"/>
    <mergeCell ref="B625:B626"/>
    <mergeCell ref="B627:B628"/>
    <mergeCell ref="C614:C615"/>
    <mergeCell ref="D614:D615"/>
    <mergeCell ref="E614:E615"/>
    <mergeCell ref="G614:G615"/>
    <mergeCell ref="H614:H615"/>
    <mergeCell ref="I614:I615"/>
    <mergeCell ref="J614:J615"/>
    <mergeCell ref="B621:B622"/>
    <mergeCell ref="J625:J626"/>
    <mergeCell ref="C627:C628"/>
    <mergeCell ref="B629:B630"/>
    <mergeCell ref="B631:B632"/>
    <mergeCell ref="D631:D632"/>
    <mergeCell ref="E631:E632"/>
    <mergeCell ref="G631:G632"/>
    <mergeCell ref="H631:H632"/>
    <mergeCell ref="B649:B650"/>
    <mergeCell ref="C649:C650"/>
    <mergeCell ref="D649:D650"/>
    <mergeCell ref="E649:E650"/>
    <mergeCell ref="G649:G650"/>
    <mergeCell ref="H649:H650"/>
    <mergeCell ref="I649:I650"/>
    <mergeCell ref="J649:J650"/>
    <mergeCell ref="B641:B642"/>
    <mergeCell ref="C641:C642"/>
    <mergeCell ref="D641:D642"/>
    <mergeCell ref="E641:E642"/>
    <mergeCell ref="G641:G642"/>
    <mergeCell ref="H641:H642"/>
    <mergeCell ref="I641:I642"/>
    <mergeCell ref="J641:J642"/>
    <mergeCell ref="B647:B648"/>
    <mergeCell ref="C647:C648"/>
    <mergeCell ref="D647:D648"/>
    <mergeCell ref="E647:E648"/>
    <mergeCell ref="G647:G648"/>
    <mergeCell ref="H647:H648"/>
    <mergeCell ref="I647:I648"/>
    <mergeCell ref="J647:J648"/>
    <mergeCell ref="B659:B660"/>
    <mergeCell ref="C659:C660"/>
    <mergeCell ref="D659:D660"/>
    <mergeCell ref="E659:E660"/>
    <mergeCell ref="G659:G660"/>
    <mergeCell ref="H659:H660"/>
    <mergeCell ref="I659:I660"/>
    <mergeCell ref="J659:J660"/>
    <mergeCell ref="B661:B662"/>
    <mergeCell ref="C661:C662"/>
    <mergeCell ref="D661:D662"/>
    <mergeCell ref="E661:E662"/>
    <mergeCell ref="G661:G662"/>
    <mergeCell ref="H661:H662"/>
    <mergeCell ref="I661:I662"/>
    <mergeCell ref="J661:J662"/>
    <mergeCell ref="B657:B658"/>
    <mergeCell ref="C657:C658"/>
    <mergeCell ref="D657:D658"/>
    <mergeCell ref="E657:E658"/>
    <mergeCell ref="G657:G658"/>
    <mergeCell ref="H657:H658"/>
    <mergeCell ref="I657:I658"/>
    <mergeCell ref="J657:J658"/>
    <mergeCell ref="B681:B682"/>
    <mergeCell ref="C681:C682"/>
    <mergeCell ref="D681:D682"/>
    <mergeCell ref="E681:E682"/>
    <mergeCell ref="G681:G682"/>
    <mergeCell ref="H681:H682"/>
    <mergeCell ref="I681:I682"/>
    <mergeCell ref="J681:J682"/>
    <mergeCell ref="B675:B676"/>
    <mergeCell ref="C675:C676"/>
    <mergeCell ref="D675:D676"/>
    <mergeCell ref="E675:E676"/>
    <mergeCell ref="G675:G676"/>
    <mergeCell ref="H675:H676"/>
    <mergeCell ref="I675:I676"/>
    <mergeCell ref="J675:J676"/>
    <mergeCell ref="B667:B668"/>
    <mergeCell ref="C667:C668"/>
    <mergeCell ref="D667:D668"/>
    <mergeCell ref="E667:E668"/>
    <mergeCell ref="G667:G668"/>
    <mergeCell ref="H667:H668"/>
    <mergeCell ref="I667:I668"/>
    <mergeCell ref="J667:J668"/>
    <mergeCell ref="B671:B672"/>
    <mergeCell ref="C671:C672"/>
    <mergeCell ref="D671:D672"/>
    <mergeCell ref="E671:E672"/>
    <mergeCell ref="G671:G672"/>
    <mergeCell ref="H671:H672"/>
    <mergeCell ref="I671:I672"/>
    <mergeCell ref="J671:J672"/>
    <mergeCell ref="B703:B704"/>
    <mergeCell ref="C703:C704"/>
    <mergeCell ref="D703:D704"/>
    <mergeCell ref="E703:E704"/>
    <mergeCell ref="G703:G704"/>
    <mergeCell ref="H703:H704"/>
    <mergeCell ref="I703:I704"/>
    <mergeCell ref="J703:J704"/>
    <mergeCell ref="B695:B696"/>
    <mergeCell ref="C695:C696"/>
    <mergeCell ref="D695:D696"/>
    <mergeCell ref="E695:E696"/>
    <mergeCell ref="G695:G696"/>
    <mergeCell ref="H695:H696"/>
    <mergeCell ref="I695:I696"/>
    <mergeCell ref="J695:J696"/>
    <mergeCell ref="B701:B702"/>
    <mergeCell ref="C701:C702"/>
    <mergeCell ref="D701:D702"/>
    <mergeCell ref="E701:E702"/>
    <mergeCell ref="G701:G702"/>
    <mergeCell ref="H701:H702"/>
    <mergeCell ref="I701:I702"/>
    <mergeCell ref="J701:J702"/>
    <mergeCell ref="B713:B714"/>
    <mergeCell ref="C713:C714"/>
    <mergeCell ref="D713:D714"/>
    <mergeCell ref="E713:E714"/>
    <mergeCell ref="G713:G714"/>
    <mergeCell ref="H713:H714"/>
    <mergeCell ref="I713:I714"/>
    <mergeCell ref="J713:J714"/>
    <mergeCell ref="B715:B716"/>
    <mergeCell ref="C715:C716"/>
    <mergeCell ref="D715:D716"/>
    <mergeCell ref="E715:E716"/>
    <mergeCell ref="G715:G716"/>
    <mergeCell ref="H715:H716"/>
    <mergeCell ref="I715:I716"/>
    <mergeCell ref="J715:J716"/>
    <mergeCell ref="B711:B712"/>
    <mergeCell ref="C711:C712"/>
    <mergeCell ref="D711:D712"/>
    <mergeCell ref="E711:E712"/>
    <mergeCell ref="G711:G712"/>
    <mergeCell ref="H711:H712"/>
    <mergeCell ref="I711:I712"/>
    <mergeCell ref="J711:J712"/>
    <mergeCell ref="B735:B736"/>
    <mergeCell ref="C735:C736"/>
    <mergeCell ref="D735:D736"/>
    <mergeCell ref="E735:E736"/>
    <mergeCell ref="G735:G736"/>
    <mergeCell ref="H735:H736"/>
    <mergeCell ref="I735:I736"/>
    <mergeCell ref="J735:J736"/>
    <mergeCell ref="B729:B730"/>
    <mergeCell ref="C729:C730"/>
    <mergeCell ref="D729:D730"/>
    <mergeCell ref="E729:E730"/>
    <mergeCell ref="G729:G730"/>
    <mergeCell ref="H729:H730"/>
    <mergeCell ref="I729:I730"/>
    <mergeCell ref="J729:J730"/>
    <mergeCell ref="B721:B722"/>
    <mergeCell ref="C721:C722"/>
    <mergeCell ref="D721:D722"/>
    <mergeCell ref="E721:E722"/>
    <mergeCell ref="G721:G722"/>
    <mergeCell ref="H721:H722"/>
    <mergeCell ref="I721:I722"/>
    <mergeCell ref="J721:J722"/>
    <mergeCell ref="B725:B726"/>
    <mergeCell ref="C725:C726"/>
    <mergeCell ref="D725:D726"/>
    <mergeCell ref="E725:E726"/>
    <mergeCell ref="G725:G726"/>
    <mergeCell ref="H725:H726"/>
    <mergeCell ref="I725:I726"/>
    <mergeCell ref="J725:J726"/>
    <mergeCell ref="B765:B766"/>
    <mergeCell ref="C765:C766"/>
    <mergeCell ref="D765:D766"/>
    <mergeCell ref="E765:E766"/>
    <mergeCell ref="G765:G766"/>
    <mergeCell ref="H765:H766"/>
    <mergeCell ref="I765:I766"/>
    <mergeCell ref="J765:J766"/>
    <mergeCell ref="B757:B758"/>
    <mergeCell ref="C757:C758"/>
    <mergeCell ref="D757:D758"/>
    <mergeCell ref="E757:E758"/>
    <mergeCell ref="G757:G758"/>
    <mergeCell ref="H757:H758"/>
    <mergeCell ref="I757:I758"/>
    <mergeCell ref="J757:J758"/>
    <mergeCell ref="B749:B750"/>
    <mergeCell ref="C749:C750"/>
    <mergeCell ref="D749:D750"/>
    <mergeCell ref="E749:E750"/>
    <mergeCell ref="G749:G750"/>
    <mergeCell ref="H749:H750"/>
    <mergeCell ref="I749:I750"/>
    <mergeCell ref="J749:J750"/>
    <mergeCell ref="B755:B756"/>
    <mergeCell ref="C755:C756"/>
    <mergeCell ref="D755:D756"/>
    <mergeCell ref="E755:E756"/>
    <mergeCell ref="G755:G756"/>
    <mergeCell ref="H755:H756"/>
    <mergeCell ref="I755:I756"/>
    <mergeCell ref="J755:J756"/>
    <mergeCell ref="B779:B780"/>
    <mergeCell ref="C779:C780"/>
    <mergeCell ref="D779:D780"/>
    <mergeCell ref="E779:E780"/>
    <mergeCell ref="G779:G780"/>
    <mergeCell ref="H779:H780"/>
    <mergeCell ref="I779:I780"/>
    <mergeCell ref="J779:J780"/>
    <mergeCell ref="B781:B782"/>
    <mergeCell ref="C781:C782"/>
    <mergeCell ref="B767:B768"/>
    <mergeCell ref="C767:C768"/>
    <mergeCell ref="D767:D768"/>
    <mergeCell ref="E767:E768"/>
    <mergeCell ref="G767:G768"/>
    <mergeCell ref="H767:H768"/>
    <mergeCell ref="I767:I768"/>
    <mergeCell ref="J767:J768"/>
    <mergeCell ref="B769:B770"/>
    <mergeCell ref="C769:C770"/>
    <mergeCell ref="D769:D770"/>
    <mergeCell ref="E769:E770"/>
    <mergeCell ref="G769:G770"/>
    <mergeCell ref="H769:H770"/>
    <mergeCell ref="I769:I770"/>
    <mergeCell ref="J769:J770"/>
    <mergeCell ref="B771:B772"/>
    <mergeCell ref="C771:C772"/>
    <mergeCell ref="D771:D772"/>
    <mergeCell ref="E771:E772"/>
    <mergeCell ref="G771:G772"/>
    <mergeCell ref="H771:H772"/>
    <mergeCell ref="I801:I802"/>
    <mergeCell ref="J801:J802"/>
    <mergeCell ref="B793:B794"/>
    <mergeCell ref="C793:C794"/>
    <mergeCell ref="D793:D794"/>
    <mergeCell ref="E793:E794"/>
    <mergeCell ref="G793:G794"/>
    <mergeCell ref="H793:H794"/>
    <mergeCell ref="I793:I794"/>
    <mergeCell ref="J793:J794"/>
    <mergeCell ref="B785:B786"/>
    <mergeCell ref="C785:C786"/>
    <mergeCell ref="D785:D786"/>
    <mergeCell ref="E785:E786"/>
    <mergeCell ref="G785:G786"/>
    <mergeCell ref="H785:H786"/>
    <mergeCell ref="I785:I786"/>
    <mergeCell ref="J785:J786"/>
    <mergeCell ref="B801:B802"/>
    <mergeCell ref="C801:C802"/>
    <mergeCell ref="D801:D802"/>
    <mergeCell ref="E801:E802"/>
    <mergeCell ref="G801:G802"/>
    <mergeCell ref="H801:H802"/>
    <mergeCell ref="B789:B790"/>
    <mergeCell ref="C789:C790"/>
    <mergeCell ref="D789:D790"/>
    <mergeCell ref="E789:E790"/>
    <mergeCell ref="G789:G790"/>
    <mergeCell ref="H789:H790"/>
    <mergeCell ref="I789:I790"/>
    <mergeCell ref="J789:J790"/>
    <mergeCell ref="C625:C626"/>
    <mergeCell ref="D625:D626"/>
    <mergeCell ref="E625:E626"/>
    <mergeCell ref="G625:G626"/>
    <mergeCell ref="H625:H626"/>
    <mergeCell ref="I625:I626"/>
    <mergeCell ref="B819:B820"/>
    <mergeCell ref="C819:C820"/>
    <mergeCell ref="D819:D820"/>
    <mergeCell ref="E819:E820"/>
    <mergeCell ref="G819:G820"/>
    <mergeCell ref="H819:H820"/>
    <mergeCell ref="I819:I820"/>
    <mergeCell ref="J819:J820"/>
    <mergeCell ref="B811:B812"/>
    <mergeCell ref="C811:C812"/>
    <mergeCell ref="D811:D812"/>
    <mergeCell ref="E811:E812"/>
    <mergeCell ref="G811:G812"/>
    <mergeCell ref="H811:H812"/>
    <mergeCell ref="I811:I812"/>
    <mergeCell ref="J811:J812"/>
    <mergeCell ref="B803:B804"/>
    <mergeCell ref="C803:C804"/>
    <mergeCell ref="D803:D804"/>
    <mergeCell ref="E803:E804"/>
    <mergeCell ref="G803:G804"/>
    <mergeCell ref="H803:H804"/>
    <mergeCell ref="I803:I804"/>
    <mergeCell ref="J803:J804"/>
    <mergeCell ref="B809:B810"/>
    <mergeCell ref="C809:C810"/>
    <mergeCell ref="B308:B309"/>
    <mergeCell ref="C308:C309"/>
    <mergeCell ref="D308:D309"/>
    <mergeCell ref="E308:E309"/>
    <mergeCell ref="G308:G309"/>
    <mergeCell ref="H308:H309"/>
    <mergeCell ref="I308:I309"/>
    <mergeCell ref="J308:J309"/>
    <mergeCell ref="C623:C624"/>
    <mergeCell ref="D623:D624"/>
    <mergeCell ref="E623:E624"/>
    <mergeCell ref="G623:G624"/>
    <mergeCell ref="H623:H624"/>
    <mergeCell ref="I623:I624"/>
    <mergeCell ref="J623:J624"/>
    <mergeCell ref="B623:B624"/>
    <mergeCell ref="B614:B615"/>
    <mergeCell ref="B612:B613"/>
    <mergeCell ref="B608:B609"/>
    <mergeCell ref="C608:C609"/>
    <mergeCell ref="D608:D609"/>
    <mergeCell ref="E608:E609"/>
    <mergeCell ref="G608:G609"/>
    <mergeCell ref="H608:H609"/>
    <mergeCell ref="I608:I609"/>
    <mergeCell ref="J608:J609"/>
    <mergeCell ref="B610:B611"/>
    <mergeCell ref="C610:C611"/>
    <mergeCell ref="D610:D611"/>
    <mergeCell ref="E610:E611"/>
    <mergeCell ref="G610:G611"/>
    <mergeCell ref="H610:H611"/>
    <mergeCell ref="I637:I638"/>
    <mergeCell ref="J637:J638"/>
    <mergeCell ref="B639:B640"/>
    <mergeCell ref="C639:C640"/>
    <mergeCell ref="D639:D640"/>
    <mergeCell ref="E639:E640"/>
    <mergeCell ref="G639:G640"/>
    <mergeCell ref="H639:H640"/>
    <mergeCell ref="I639:I640"/>
    <mergeCell ref="J639:J640"/>
    <mergeCell ref="J633:J634"/>
    <mergeCell ref="C635:C636"/>
    <mergeCell ref="D635:D636"/>
    <mergeCell ref="E635:E636"/>
    <mergeCell ref="G635:G636"/>
    <mergeCell ref="H635:H636"/>
    <mergeCell ref="I635:I636"/>
    <mergeCell ref="J635:J636"/>
    <mergeCell ref="I631:I632"/>
    <mergeCell ref="J631:J632"/>
    <mergeCell ref="C633:C634"/>
    <mergeCell ref="D633:D634"/>
    <mergeCell ref="E633:E634"/>
    <mergeCell ref="G633:G634"/>
    <mergeCell ref="H633:H634"/>
    <mergeCell ref="I633:I634"/>
    <mergeCell ref="B643:B644"/>
    <mergeCell ref="C643:C644"/>
    <mergeCell ref="D643:D644"/>
    <mergeCell ref="E643:E644"/>
    <mergeCell ref="G643:G644"/>
    <mergeCell ref="H643:H644"/>
    <mergeCell ref="I643:I644"/>
    <mergeCell ref="J643:J644"/>
    <mergeCell ref="B645:B646"/>
    <mergeCell ref="C645:C646"/>
    <mergeCell ref="D645:D646"/>
    <mergeCell ref="E645:E646"/>
    <mergeCell ref="G645:G646"/>
    <mergeCell ref="H645:H646"/>
    <mergeCell ref="I645:I646"/>
    <mergeCell ref="J645:J646"/>
    <mergeCell ref="B633:B634"/>
    <mergeCell ref="B635:B636"/>
    <mergeCell ref="B637:B638"/>
    <mergeCell ref="C637:C638"/>
    <mergeCell ref="D637:D638"/>
    <mergeCell ref="E637:E638"/>
    <mergeCell ref="G637:G638"/>
    <mergeCell ref="H637:H638"/>
    <mergeCell ref="B651:B652"/>
    <mergeCell ref="C651:C652"/>
    <mergeCell ref="D651:D652"/>
    <mergeCell ref="E651:E652"/>
    <mergeCell ref="G651:G652"/>
    <mergeCell ref="H651:H652"/>
    <mergeCell ref="I651:I652"/>
    <mergeCell ref="J651:J652"/>
    <mergeCell ref="B653:B654"/>
    <mergeCell ref="C653:C654"/>
    <mergeCell ref="D653:D654"/>
    <mergeCell ref="E653:E654"/>
    <mergeCell ref="G653:G654"/>
    <mergeCell ref="H653:H654"/>
    <mergeCell ref="I653:I654"/>
    <mergeCell ref="J653:J654"/>
    <mergeCell ref="B655:B656"/>
    <mergeCell ref="C655:C656"/>
    <mergeCell ref="D655:D656"/>
    <mergeCell ref="E655:E656"/>
    <mergeCell ref="G655:G656"/>
    <mergeCell ref="H655:H656"/>
    <mergeCell ref="I655:I656"/>
    <mergeCell ref="J655:J656"/>
    <mergeCell ref="B663:B664"/>
    <mergeCell ref="C663:C664"/>
    <mergeCell ref="D663:D664"/>
    <mergeCell ref="E663:E664"/>
    <mergeCell ref="G663:G664"/>
    <mergeCell ref="H663:H664"/>
    <mergeCell ref="I663:I664"/>
    <mergeCell ref="J663:J664"/>
    <mergeCell ref="B665:B666"/>
    <mergeCell ref="C665:C666"/>
    <mergeCell ref="D665:D666"/>
    <mergeCell ref="E665:E666"/>
    <mergeCell ref="G665:G666"/>
    <mergeCell ref="H665:H666"/>
    <mergeCell ref="I665:I666"/>
    <mergeCell ref="J665:J666"/>
    <mergeCell ref="B669:B670"/>
    <mergeCell ref="C669:C670"/>
    <mergeCell ref="D669:D670"/>
    <mergeCell ref="E669:E670"/>
    <mergeCell ref="G669:G670"/>
    <mergeCell ref="H669:H670"/>
    <mergeCell ref="I669:I670"/>
    <mergeCell ref="J669:J670"/>
    <mergeCell ref="B673:B674"/>
    <mergeCell ref="C673:C674"/>
    <mergeCell ref="D673:D674"/>
    <mergeCell ref="E673:E674"/>
    <mergeCell ref="G673:G674"/>
    <mergeCell ref="H673:H674"/>
    <mergeCell ref="I673:I674"/>
    <mergeCell ref="J673:J674"/>
    <mergeCell ref="B679:B680"/>
    <mergeCell ref="C679:C680"/>
    <mergeCell ref="D679:D680"/>
    <mergeCell ref="E679:E680"/>
    <mergeCell ref="G679:G680"/>
    <mergeCell ref="H679:H680"/>
    <mergeCell ref="I679:I680"/>
    <mergeCell ref="J679:J680"/>
    <mergeCell ref="B677:B678"/>
    <mergeCell ref="C677:C678"/>
    <mergeCell ref="D677:D678"/>
    <mergeCell ref="E677:E678"/>
    <mergeCell ref="G677:G678"/>
    <mergeCell ref="H677:H678"/>
    <mergeCell ref="I677:I678"/>
    <mergeCell ref="J677:J678"/>
    <mergeCell ref="B683:B684"/>
    <mergeCell ref="C683:C684"/>
    <mergeCell ref="D683:D684"/>
    <mergeCell ref="E683:E684"/>
    <mergeCell ref="G683:G684"/>
    <mergeCell ref="H683:H684"/>
    <mergeCell ref="I683:I684"/>
    <mergeCell ref="J683:J684"/>
    <mergeCell ref="B687:B688"/>
    <mergeCell ref="C687:C688"/>
    <mergeCell ref="D687:D688"/>
    <mergeCell ref="E687:E688"/>
    <mergeCell ref="G687:G688"/>
    <mergeCell ref="H687:H688"/>
    <mergeCell ref="I687:I688"/>
    <mergeCell ref="J687:J688"/>
    <mergeCell ref="B689:B690"/>
    <mergeCell ref="C689:C690"/>
    <mergeCell ref="D689:D690"/>
    <mergeCell ref="E689:E690"/>
    <mergeCell ref="G689:G690"/>
    <mergeCell ref="H689:H690"/>
    <mergeCell ref="I689:I690"/>
    <mergeCell ref="J689:J690"/>
    <mergeCell ref="B685:B686"/>
    <mergeCell ref="C685:C686"/>
    <mergeCell ref="D685:D686"/>
    <mergeCell ref="E685:E686"/>
    <mergeCell ref="G685:G686"/>
    <mergeCell ref="H685:H686"/>
    <mergeCell ref="I685:I686"/>
    <mergeCell ref="J685:J686"/>
    <mergeCell ref="B691:B692"/>
    <mergeCell ref="C691:C692"/>
    <mergeCell ref="D691:D692"/>
    <mergeCell ref="E691:E692"/>
    <mergeCell ref="G691:G692"/>
    <mergeCell ref="H691:H692"/>
    <mergeCell ref="I691:I692"/>
    <mergeCell ref="J691:J692"/>
    <mergeCell ref="B697:B698"/>
    <mergeCell ref="C697:C698"/>
    <mergeCell ref="D697:D698"/>
    <mergeCell ref="E697:E698"/>
    <mergeCell ref="G697:G698"/>
    <mergeCell ref="H697:H698"/>
    <mergeCell ref="I697:I698"/>
    <mergeCell ref="J697:J698"/>
    <mergeCell ref="B699:B700"/>
    <mergeCell ref="C699:C700"/>
    <mergeCell ref="D699:D700"/>
    <mergeCell ref="E699:E700"/>
    <mergeCell ref="G699:G700"/>
    <mergeCell ref="H699:H700"/>
    <mergeCell ref="I699:I700"/>
    <mergeCell ref="J699:J700"/>
    <mergeCell ref="B693:B694"/>
    <mergeCell ref="C693:C694"/>
    <mergeCell ref="D693:D694"/>
    <mergeCell ref="E693:E694"/>
    <mergeCell ref="G693:G694"/>
    <mergeCell ref="H693:H694"/>
    <mergeCell ref="I693:I694"/>
    <mergeCell ref="J693:J694"/>
    <mergeCell ref="B705:B706"/>
    <mergeCell ref="C705:C706"/>
    <mergeCell ref="D705:D706"/>
    <mergeCell ref="E705:E706"/>
    <mergeCell ref="G705:G706"/>
    <mergeCell ref="H705:H706"/>
    <mergeCell ref="I705:I706"/>
    <mergeCell ref="J705:J706"/>
    <mergeCell ref="B707:B708"/>
    <mergeCell ref="C707:C708"/>
    <mergeCell ref="D707:D708"/>
    <mergeCell ref="E707:E708"/>
    <mergeCell ref="G707:G708"/>
    <mergeCell ref="H707:H708"/>
    <mergeCell ref="I707:I708"/>
    <mergeCell ref="J707:J708"/>
    <mergeCell ref="B709:B710"/>
    <mergeCell ref="C709:C710"/>
    <mergeCell ref="D709:D710"/>
    <mergeCell ref="E709:E710"/>
    <mergeCell ref="G709:G710"/>
    <mergeCell ref="H709:H710"/>
    <mergeCell ref="I709:I710"/>
    <mergeCell ref="J709:J710"/>
    <mergeCell ref="B717:B718"/>
    <mergeCell ref="C717:C718"/>
    <mergeCell ref="D717:D718"/>
    <mergeCell ref="E717:E718"/>
    <mergeCell ref="G717:G718"/>
    <mergeCell ref="H717:H718"/>
    <mergeCell ref="I717:I718"/>
    <mergeCell ref="J717:J718"/>
    <mergeCell ref="B719:B720"/>
    <mergeCell ref="C719:C720"/>
    <mergeCell ref="D719:D720"/>
    <mergeCell ref="E719:E720"/>
    <mergeCell ref="G719:G720"/>
    <mergeCell ref="H719:H720"/>
    <mergeCell ref="I719:I720"/>
    <mergeCell ref="J719:J720"/>
    <mergeCell ref="B723:B724"/>
    <mergeCell ref="C723:C724"/>
    <mergeCell ref="D723:D724"/>
    <mergeCell ref="E723:E724"/>
    <mergeCell ref="G723:G724"/>
    <mergeCell ref="H723:H724"/>
    <mergeCell ref="I723:I724"/>
    <mergeCell ref="J723:J724"/>
    <mergeCell ref="B727:B728"/>
    <mergeCell ref="C727:C728"/>
    <mergeCell ref="D727:D728"/>
    <mergeCell ref="E727:E728"/>
    <mergeCell ref="G727:G728"/>
    <mergeCell ref="H727:H728"/>
    <mergeCell ref="I727:I728"/>
    <mergeCell ref="J727:J728"/>
    <mergeCell ref="B733:B734"/>
    <mergeCell ref="C733:C734"/>
    <mergeCell ref="D733:D734"/>
    <mergeCell ref="E733:E734"/>
    <mergeCell ref="G733:G734"/>
    <mergeCell ref="H733:H734"/>
    <mergeCell ref="I733:I734"/>
    <mergeCell ref="J733:J734"/>
    <mergeCell ref="B731:B732"/>
    <mergeCell ref="C731:C732"/>
    <mergeCell ref="D731:D732"/>
    <mergeCell ref="E731:E732"/>
    <mergeCell ref="G731:G732"/>
    <mergeCell ref="H731:H732"/>
    <mergeCell ref="I731:I732"/>
    <mergeCell ref="J731:J732"/>
    <mergeCell ref="B737:B738"/>
    <mergeCell ref="C737:C738"/>
    <mergeCell ref="D737:D738"/>
    <mergeCell ref="E737:E738"/>
    <mergeCell ref="G737:G738"/>
    <mergeCell ref="H737:H738"/>
    <mergeCell ref="I737:I738"/>
    <mergeCell ref="J737:J738"/>
    <mergeCell ref="B741:B742"/>
    <mergeCell ref="C741:C742"/>
    <mergeCell ref="D741:D742"/>
    <mergeCell ref="E741:E742"/>
    <mergeCell ref="G741:G742"/>
    <mergeCell ref="H741:H742"/>
    <mergeCell ref="I741:I742"/>
    <mergeCell ref="J741:J742"/>
    <mergeCell ref="B743:B744"/>
    <mergeCell ref="C743:C744"/>
    <mergeCell ref="D743:D744"/>
    <mergeCell ref="E743:E744"/>
    <mergeCell ref="G743:G744"/>
    <mergeCell ref="H743:H744"/>
    <mergeCell ref="I743:I744"/>
    <mergeCell ref="J743:J744"/>
    <mergeCell ref="B739:B740"/>
    <mergeCell ref="C739:C740"/>
    <mergeCell ref="D739:D740"/>
    <mergeCell ref="E739:E740"/>
    <mergeCell ref="G739:G740"/>
    <mergeCell ref="H739:H740"/>
    <mergeCell ref="I739:I740"/>
    <mergeCell ref="J739:J740"/>
    <mergeCell ref="B745:B746"/>
    <mergeCell ref="C745:C746"/>
    <mergeCell ref="D745:D746"/>
    <mergeCell ref="E745:E746"/>
    <mergeCell ref="G745:G746"/>
    <mergeCell ref="H745:H746"/>
    <mergeCell ref="I745:I746"/>
    <mergeCell ref="J745:J746"/>
    <mergeCell ref="B751:B752"/>
    <mergeCell ref="C751:C752"/>
    <mergeCell ref="D751:D752"/>
    <mergeCell ref="E751:E752"/>
    <mergeCell ref="G751:G752"/>
    <mergeCell ref="H751:H752"/>
    <mergeCell ref="I751:I752"/>
    <mergeCell ref="J751:J752"/>
    <mergeCell ref="B753:B754"/>
    <mergeCell ref="C753:C754"/>
    <mergeCell ref="D753:D754"/>
    <mergeCell ref="E753:E754"/>
    <mergeCell ref="G753:G754"/>
    <mergeCell ref="H753:H754"/>
    <mergeCell ref="I753:I754"/>
    <mergeCell ref="J753:J754"/>
    <mergeCell ref="B747:B748"/>
    <mergeCell ref="C747:C748"/>
    <mergeCell ref="D747:D748"/>
    <mergeCell ref="E747:E748"/>
    <mergeCell ref="G747:G748"/>
    <mergeCell ref="H747:H748"/>
    <mergeCell ref="I747:I748"/>
    <mergeCell ref="J747:J748"/>
    <mergeCell ref="B759:B760"/>
    <mergeCell ref="C759:C760"/>
    <mergeCell ref="D759:D760"/>
    <mergeCell ref="E759:E760"/>
    <mergeCell ref="G759:G760"/>
    <mergeCell ref="H759:H760"/>
    <mergeCell ref="I759:I760"/>
    <mergeCell ref="J759:J760"/>
    <mergeCell ref="B761:B762"/>
    <mergeCell ref="C761:C762"/>
    <mergeCell ref="D761:D762"/>
    <mergeCell ref="E761:E762"/>
    <mergeCell ref="G761:G762"/>
    <mergeCell ref="H761:H762"/>
    <mergeCell ref="I761:I762"/>
    <mergeCell ref="J761:J762"/>
    <mergeCell ref="B763:B764"/>
    <mergeCell ref="C763:C764"/>
    <mergeCell ref="D763:D764"/>
    <mergeCell ref="E763:E764"/>
    <mergeCell ref="G763:G764"/>
    <mergeCell ref="H763:H764"/>
    <mergeCell ref="I763:I764"/>
    <mergeCell ref="J763:J764"/>
    <mergeCell ref="I771:I772"/>
    <mergeCell ref="J771:J772"/>
    <mergeCell ref="B773:B774"/>
    <mergeCell ref="C773:C774"/>
    <mergeCell ref="D773:D774"/>
    <mergeCell ref="E773:E774"/>
    <mergeCell ref="G773:G774"/>
    <mergeCell ref="H773:H774"/>
    <mergeCell ref="I773:I774"/>
    <mergeCell ref="J773:J774"/>
    <mergeCell ref="B777:B778"/>
    <mergeCell ref="C777:C778"/>
    <mergeCell ref="D777:D778"/>
    <mergeCell ref="E777:E778"/>
    <mergeCell ref="G777:G778"/>
    <mergeCell ref="H777:H778"/>
    <mergeCell ref="I777:I778"/>
    <mergeCell ref="J777:J778"/>
    <mergeCell ref="B775:B776"/>
    <mergeCell ref="C775:C776"/>
    <mergeCell ref="D775:D776"/>
    <mergeCell ref="E775:E776"/>
    <mergeCell ref="G775:G776"/>
    <mergeCell ref="H775:H776"/>
    <mergeCell ref="I775:I776"/>
    <mergeCell ref="J775:J776"/>
    <mergeCell ref="D781:D782"/>
    <mergeCell ref="E781:E782"/>
    <mergeCell ref="G781:G782"/>
    <mergeCell ref="H781:H782"/>
    <mergeCell ref="I781:I782"/>
    <mergeCell ref="J781:J782"/>
    <mergeCell ref="B787:B788"/>
    <mergeCell ref="C787:C788"/>
    <mergeCell ref="D787:D788"/>
    <mergeCell ref="E787:E788"/>
    <mergeCell ref="G787:G788"/>
    <mergeCell ref="H787:H788"/>
    <mergeCell ref="I787:I788"/>
    <mergeCell ref="J787:J788"/>
    <mergeCell ref="B791:B792"/>
    <mergeCell ref="C791:C792"/>
    <mergeCell ref="D791:D792"/>
    <mergeCell ref="E791:E792"/>
    <mergeCell ref="G791:G792"/>
    <mergeCell ref="H791:H792"/>
    <mergeCell ref="I791:I792"/>
    <mergeCell ref="J791:J792"/>
    <mergeCell ref="B783:B784"/>
    <mergeCell ref="C783:C784"/>
    <mergeCell ref="D783:D784"/>
    <mergeCell ref="E783:E784"/>
    <mergeCell ref="G783:G784"/>
    <mergeCell ref="H783:H784"/>
    <mergeCell ref="I783:I784"/>
    <mergeCell ref="J783:J784"/>
    <mergeCell ref="B795:B796"/>
    <mergeCell ref="C795:C796"/>
    <mergeCell ref="D795:D796"/>
    <mergeCell ref="E795:E796"/>
    <mergeCell ref="G795:G796"/>
    <mergeCell ref="H795:H796"/>
    <mergeCell ref="I795:I796"/>
    <mergeCell ref="J795:J796"/>
    <mergeCell ref="B797:B798"/>
    <mergeCell ref="C797:C798"/>
    <mergeCell ref="D797:D798"/>
    <mergeCell ref="E797:E798"/>
    <mergeCell ref="G797:G798"/>
    <mergeCell ref="H797:H798"/>
    <mergeCell ref="I797:I798"/>
    <mergeCell ref="J797:J798"/>
    <mergeCell ref="B799:B800"/>
    <mergeCell ref="C799:C800"/>
    <mergeCell ref="D799:D800"/>
    <mergeCell ref="E799:E800"/>
    <mergeCell ref="G799:G800"/>
    <mergeCell ref="H799:H800"/>
    <mergeCell ref="I799:I800"/>
    <mergeCell ref="J799:J800"/>
    <mergeCell ref="B805:B806"/>
    <mergeCell ref="C805:C806"/>
    <mergeCell ref="D805:D806"/>
    <mergeCell ref="E805:E806"/>
    <mergeCell ref="G805:G806"/>
    <mergeCell ref="H805:H806"/>
    <mergeCell ref="I805:I806"/>
    <mergeCell ref="J805:J806"/>
    <mergeCell ref="B807:B808"/>
    <mergeCell ref="C807:C808"/>
    <mergeCell ref="D807:D808"/>
    <mergeCell ref="E807:E808"/>
    <mergeCell ref="G807:G808"/>
    <mergeCell ref="H807:H808"/>
    <mergeCell ref="I807:I808"/>
    <mergeCell ref="J807:J808"/>
    <mergeCell ref="B813:B814"/>
    <mergeCell ref="C813:C814"/>
    <mergeCell ref="D813:D814"/>
    <mergeCell ref="E813:E814"/>
    <mergeCell ref="G813:G814"/>
    <mergeCell ref="H813:H814"/>
    <mergeCell ref="I813:I814"/>
    <mergeCell ref="J813:J814"/>
    <mergeCell ref="D809:D810"/>
    <mergeCell ref="E809:E810"/>
    <mergeCell ref="G809:G810"/>
    <mergeCell ref="H809:H810"/>
    <mergeCell ref="I809:I810"/>
    <mergeCell ref="J809:J810"/>
    <mergeCell ref="B815:B816"/>
    <mergeCell ref="C815:C816"/>
    <mergeCell ref="D815:D816"/>
    <mergeCell ref="E815:E816"/>
    <mergeCell ref="G815:G816"/>
    <mergeCell ref="H815:H816"/>
    <mergeCell ref="I815:I816"/>
    <mergeCell ref="J815:J816"/>
    <mergeCell ref="B817:B818"/>
    <mergeCell ref="C817:C818"/>
    <mergeCell ref="D817:D818"/>
    <mergeCell ref="E817:E818"/>
    <mergeCell ref="G817:G818"/>
    <mergeCell ref="H817:H818"/>
    <mergeCell ref="I817:I818"/>
    <mergeCell ref="J817:J818"/>
    <mergeCell ref="B821:B822"/>
    <mergeCell ref="C821:C822"/>
    <mergeCell ref="D821:D822"/>
    <mergeCell ref="E821:E822"/>
    <mergeCell ref="G821:G822"/>
    <mergeCell ref="H821:H822"/>
    <mergeCell ref="I821:I822"/>
    <mergeCell ref="J821:J822"/>
    <mergeCell ref="B823:B824"/>
    <mergeCell ref="C823:C824"/>
    <mergeCell ref="D823:D824"/>
    <mergeCell ref="E823:E824"/>
    <mergeCell ref="G823:G824"/>
    <mergeCell ref="H823:H824"/>
    <mergeCell ref="I823:I824"/>
    <mergeCell ref="J823:J824"/>
    <mergeCell ref="B825:B826"/>
    <mergeCell ref="C825:C826"/>
    <mergeCell ref="D825:D826"/>
    <mergeCell ref="E825:E826"/>
    <mergeCell ref="G825:G826"/>
    <mergeCell ref="H825:H826"/>
    <mergeCell ref="I825:I826"/>
    <mergeCell ref="J825:J826"/>
    <mergeCell ref="B827:B828"/>
    <mergeCell ref="C827:C828"/>
    <mergeCell ref="D827:D828"/>
    <mergeCell ref="E827:E828"/>
    <mergeCell ref="G827:G828"/>
    <mergeCell ref="H827:H828"/>
    <mergeCell ref="I827:I828"/>
    <mergeCell ref="J827:J828"/>
    <mergeCell ref="B829:B830"/>
    <mergeCell ref="C829:C830"/>
    <mergeCell ref="D829:D830"/>
    <mergeCell ref="E829:E830"/>
    <mergeCell ref="G829:G830"/>
    <mergeCell ref="H829:H830"/>
    <mergeCell ref="I829:I830"/>
    <mergeCell ref="J829:J830"/>
    <mergeCell ref="B831:B832"/>
    <mergeCell ref="C831:C832"/>
    <mergeCell ref="D831:D832"/>
    <mergeCell ref="E831:E832"/>
    <mergeCell ref="G831:G832"/>
    <mergeCell ref="H831:H832"/>
    <mergeCell ref="I831:I832"/>
    <mergeCell ref="J831:J832"/>
    <mergeCell ref="B833:B834"/>
    <mergeCell ref="C833:C834"/>
    <mergeCell ref="D833:D834"/>
    <mergeCell ref="E833:E834"/>
    <mergeCell ref="G833:G834"/>
    <mergeCell ref="H833:H834"/>
    <mergeCell ref="I833:I834"/>
    <mergeCell ref="J833:J834"/>
    <mergeCell ref="B835:B836"/>
    <mergeCell ref="C835:C836"/>
    <mergeCell ref="D835:D836"/>
    <mergeCell ref="E835:E836"/>
    <mergeCell ref="G835:G836"/>
    <mergeCell ref="H835:H836"/>
    <mergeCell ref="I835:I836"/>
    <mergeCell ref="J835:J836"/>
    <mergeCell ref="B837:B838"/>
    <mergeCell ref="C837:C838"/>
    <mergeCell ref="D837:D838"/>
    <mergeCell ref="E837:E838"/>
    <mergeCell ref="G837:G838"/>
    <mergeCell ref="H837:H838"/>
    <mergeCell ref="I837:I838"/>
    <mergeCell ref="J837:J838"/>
    <mergeCell ref="B839:B840"/>
    <mergeCell ref="C839:C840"/>
    <mergeCell ref="D839:D840"/>
    <mergeCell ref="E839:E840"/>
    <mergeCell ref="G839:G840"/>
    <mergeCell ref="H839:H840"/>
    <mergeCell ref="I839:I840"/>
    <mergeCell ref="J839:J840"/>
    <mergeCell ref="B841:B842"/>
    <mergeCell ref="C841:C842"/>
    <mergeCell ref="D841:D842"/>
    <mergeCell ref="E841:E842"/>
    <mergeCell ref="G841:G842"/>
    <mergeCell ref="H841:H842"/>
    <mergeCell ref="I841:I842"/>
    <mergeCell ref="J841:J842"/>
    <mergeCell ref="B843:B844"/>
    <mergeCell ref="C843:C844"/>
    <mergeCell ref="D843:D844"/>
    <mergeCell ref="E843:E844"/>
    <mergeCell ref="G843:G844"/>
    <mergeCell ref="H843:H844"/>
    <mergeCell ref="I843:I844"/>
    <mergeCell ref="J843:J844"/>
    <mergeCell ref="B845:B846"/>
    <mergeCell ref="C845:C846"/>
    <mergeCell ref="D845:D846"/>
    <mergeCell ref="E845:E846"/>
    <mergeCell ref="G845:G846"/>
    <mergeCell ref="H845:H846"/>
    <mergeCell ref="I845:I846"/>
    <mergeCell ref="J845:J846"/>
    <mergeCell ref="B847:B848"/>
    <mergeCell ref="C847:C848"/>
    <mergeCell ref="D847:D848"/>
    <mergeCell ref="E847:E848"/>
    <mergeCell ref="G847:G848"/>
    <mergeCell ref="H847:H848"/>
    <mergeCell ref="I847:I848"/>
    <mergeCell ref="J847:J848"/>
    <mergeCell ref="B849:B850"/>
    <mergeCell ref="C849:C850"/>
    <mergeCell ref="D849:D850"/>
    <mergeCell ref="E849:E850"/>
    <mergeCell ref="G849:G850"/>
    <mergeCell ref="H849:H850"/>
    <mergeCell ref="I849:I850"/>
    <mergeCell ref="J849:J850"/>
    <mergeCell ref="B851:B852"/>
    <mergeCell ref="C851:C852"/>
    <mergeCell ref="D851:D852"/>
    <mergeCell ref="E851:E852"/>
    <mergeCell ref="G851:G852"/>
    <mergeCell ref="H851:H852"/>
    <mergeCell ref="I851:I852"/>
    <mergeCell ref="J851:J852"/>
    <mergeCell ref="B853:B854"/>
    <mergeCell ref="C853:C854"/>
    <mergeCell ref="D853:D854"/>
    <mergeCell ref="E853:E854"/>
    <mergeCell ref="G853:G854"/>
    <mergeCell ref="H853:H854"/>
    <mergeCell ref="I853:I854"/>
    <mergeCell ref="J853:J854"/>
    <mergeCell ref="B855:B856"/>
    <mergeCell ref="C855:C856"/>
    <mergeCell ref="D855:D856"/>
    <mergeCell ref="E855:E856"/>
    <mergeCell ref="G855:G856"/>
    <mergeCell ref="H855:H856"/>
    <mergeCell ref="I855:I856"/>
    <mergeCell ref="J855:J856"/>
    <mergeCell ref="B857:B858"/>
    <mergeCell ref="C857:C858"/>
    <mergeCell ref="D857:D858"/>
    <mergeCell ref="E857:E858"/>
    <mergeCell ref="G857:G858"/>
    <mergeCell ref="H857:H858"/>
    <mergeCell ref="I857:I858"/>
    <mergeCell ref="J857:J858"/>
    <mergeCell ref="B859:B860"/>
    <mergeCell ref="C859:C860"/>
    <mergeCell ref="D859:D860"/>
    <mergeCell ref="E859:E860"/>
    <mergeCell ref="G859:G860"/>
    <mergeCell ref="H859:H860"/>
    <mergeCell ref="I859:I860"/>
    <mergeCell ref="J859:J860"/>
    <mergeCell ref="B861:B862"/>
    <mergeCell ref="C861:C862"/>
    <mergeCell ref="D861:D862"/>
    <mergeCell ref="E861:E862"/>
    <mergeCell ref="G861:G862"/>
    <mergeCell ref="H861:H862"/>
    <mergeCell ref="I861:I862"/>
    <mergeCell ref="J861:J862"/>
    <mergeCell ref="B863:B864"/>
    <mergeCell ref="C863:C864"/>
    <mergeCell ref="D863:D864"/>
    <mergeCell ref="E863:E864"/>
    <mergeCell ref="G863:G864"/>
    <mergeCell ref="H863:H864"/>
    <mergeCell ref="I863:I864"/>
    <mergeCell ref="J863:J864"/>
    <mergeCell ref="B865:B866"/>
    <mergeCell ref="C865:C866"/>
    <mergeCell ref="D865:D866"/>
    <mergeCell ref="E865:E866"/>
    <mergeCell ref="G865:G866"/>
    <mergeCell ref="H865:H866"/>
    <mergeCell ref="I865:I866"/>
    <mergeCell ref="J865:J866"/>
    <mergeCell ref="B867:B868"/>
    <mergeCell ref="C867:C868"/>
    <mergeCell ref="D867:D868"/>
    <mergeCell ref="E867:E868"/>
    <mergeCell ref="G867:G868"/>
    <mergeCell ref="H867:H868"/>
    <mergeCell ref="I867:I868"/>
    <mergeCell ref="J867:J868"/>
    <mergeCell ref="B869:B870"/>
    <mergeCell ref="C869:C870"/>
    <mergeCell ref="D869:D870"/>
    <mergeCell ref="E869:E870"/>
    <mergeCell ref="G869:G870"/>
    <mergeCell ref="H869:H870"/>
    <mergeCell ref="I869:I870"/>
    <mergeCell ref="J869:J870"/>
    <mergeCell ref="B871:B872"/>
    <mergeCell ref="C871:C872"/>
    <mergeCell ref="D871:D872"/>
    <mergeCell ref="E871:E872"/>
    <mergeCell ref="G871:G872"/>
    <mergeCell ref="H871:H872"/>
    <mergeCell ref="I871:I872"/>
    <mergeCell ref="J871:J872"/>
    <mergeCell ref="B873:B874"/>
    <mergeCell ref="C873:C874"/>
    <mergeCell ref="D873:D874"/>
    <mergeCell ref="E873:E874"/>
    <mergeCell ref="G873:G874"/>
    <mergeCell ref="H873:H874"/>
    <mergeCell ref="I873:I874"/>
    <mergeCell ref="J873:J874"/>
    <mergeCell ref="B875:B876"/>
    <mergeCell ref="C875:C876"/>
    <mergeCell ref="D875:D876"/>
    <mergeCell ref="E875:E876"/>
    <mergeCell ref="G875:G876"/>
    <mergeCell ref="H875:H876"/>
    <mergeCell ref="I875:I876"/>
    <mergeCell ref="J875:J876"/>
    <mergeCell ref="B877:B878"/>
    <mergeCell ref="C877:C878"/>
    <mergeCell ref="D877:D878"/>
    <mergeCell ref="E877:E878"/>
    <mergeCell ref="G877:G878"/>
    <mergeCell ref="H877:H878"/>
    <mergeCell ref="I877:I878"/>
    <mergeCell ref="J877:J878"/>
    <mergeCell ref="B879:B880"/>
    <mergeCell ref="C879:C880"/>
    <mergeCell ref="D879:D880"/>
    <mergeCell ref="E879:E880"/>
    <mergeCell ref="G879:G880"/>
    <mergeCell ref="H879:H880"/>
    <mergeCell ref="I879:I880"/>
    <mergeCell ref="J879:J880"/>
    <mergeCell ref="B881:B882"/>
    <mergeCell ref="C881:C882"/>
    <mergeCell ref="D881:D882"/>
    <mergeCell ref="E881:E882"/>
    <mergeCell ref="G881:G882"/>
    <mergeCell ref="H881:H882"/>
    <mergeCell ref="I881:I882"/>
    <mergeCell ref="J881:J882"/>
    <mergeCell ref="B883:B884"/>
    <mergeCell ref="C883:C884"/>
    <mergeCell ref="D883:D884"/>
    <mergeCell ref="E883:E884"/>
    <mergeCell ref="G883:G884"/>
    <mergeCell ref="H883:H884"/>
    <mergeCell ref="I883:I884"/>
    <mergeCell ref="J883:J884"/>
    <mergeCell ref="B885:B886"/>
    <mergeCell ref="C885:C886"/>
    <mergeCell ref="D885:D886"/>
    <mergeCell ref="E885:E886"/>
    <mergeCell ref="G885:G886"/>
    <mergeCell ref="H885:H886"/>
    <mergeCell ref="I885:I886"/>
    <mergeCell ref="J885:J886"/>
    <mergeCell ref="B887:B888"/>
    <mergeCell ref="C887:C888"/>
    <mergeCell ref="D887:D888"/>
    <mergeCell ref="E887:E888"/>
    <mergeCell ref="G887:G888"/>
    <mergeCell ref="H887:H888"/>
    <mergeCell ref="I887:I888"/>
    <mergeCell ref="J887:J888"/>
    <mergeCell ref="B889:B890"/>
    <mergeCell ref="C889:C890"/>
    <mergeCell ref="D889:D890"/>
    <mergeCell ref="E889:E890"/>
    <mergeCell ref="G889:G890"/>
    <mergeCell ref="H889:H890"/>
    <mergeCell ref="I889:I890"/>
    <mergeCell ref="J889:J890"/>
    <mergeCell ref="B891:B892"/>
    <mergeCell ref="C891:C892"/>
    <mergeCell ref="D891:D892"/>
    <mergeCell ref="E891:E892"/>
    <mergeCell ref="G891:G892"/>
    <mergeCell ref="H891:H892"/>
    <mergeCell ref="I891:I892"/>
    <mergeCell ref="J891:J892"/>
    <mergeCell ref="B893:B894"/>
    <mergeCell ref="C893:C894"/>
    <mergeCell ref="D893:D894"/>
    <mergeCell ref="E893:E894"/>
    <mergeCell ref="G893:G894"/>
    <mergeCell ref="H893:H894"/>
    <mergeCell ref="I893:I894"/>
    <mergeCell ref="J893:J894"/>
    <mergeCell ref="B895:B896"/>
    <mergeCell ref="C895:C896"/>
    <mergeCell ref="D895:D896"/>
    <mergeCell ref="E895:E896"/>
    <mergeCell ref="G895:G896"/>
    <mergeCell ref="H895:H896"/>
    <mergeCell ref="I895:I896"/>
    <mergeCell ref="J895:J896"/>
    <mergeCell ref="B897:B898"/>
    <mergeCell ref="C897:C898"/>
    <mergeCell ref="D897:D898"/>
    <mergeCell ref="E897:E898"/>
    <mergeCell ref="G897:G898"/>
    <mergeCell ref="H897:H898"/>
    <mergeCell ref="I897:I898"/>
    <mergeCell ref="J897:J898"/>
    <mergeCell ref="B899:B900"/>
    <mergeCell ref="C899:C900"/>
    <mergeCell ref="D899:D900"/>
    <mergeCell ref="E899:E900"/>
    <mergeCell ref="G899:G900"/>
    <mergeCell ref="H899:H900"/>
    <mergeCell ref="I899:I900"/>
    <mergeCell ref="J899:J900"/>
    <mergeCell ref="B901:B902"/>
    <mergeCell ref="C901:C902"/>
    <mergeCell ref="D901:D902"/>
    <mergeCell ref="E901:E902"/>
    <mergeCell ref="G901:G902"/>
    <mergeCell ref="H901:H902"/>
    <mergeCell ref="I901:I902"/>
    <mergeCell ref="J901:J902"/>
    <mergeCell ref="B903:B904"/>
    <mergeCell ref="C903:C904"/>
    <mergeCell ref="D903:D904"/>
    <mergeCell ref="E903:E904"/>
    <mergeCell ref="G903:G904"/>
    <mergeCell ref="H903:H904"/>
    <mergeCell ref="I903:I904"/>
    <mergeCell ref="J903:J904"/>
    <mergeCell ref="B905:B906"/>
    <mergeCell ref="C905:C906"/>
    <mergeCell ref="D905:D906"/>
    <mergeCell ref="E905:E906"/>
    <mergeCell ref="G905:G906"/>
    <mergeCell ref="H905:H906"/>
    <mergeCell ref="I905:I906"/>
    <mergeCell ref="J905:J906"/>
    <mergeCell ref="B907:B908"/>
    <mergeCell ref="C907:C908"/>
    <mergeCell ref="D907:D908"/>
    <mergeCell ref="E907:E908"/>
    <mergeCell ref="G907:G908"/>
    <mergeCell ref="H907:H908"/>
    <mergeCell ref="I907:I908"/>
    <mergeCell ref="J907:J908"/>
    <mergeCell ref="B909:B910"/>
    <mergeCell ref="C909:C910"/>
    <mergeCell ref="D909:D910"/>
    <mergeCell ref="E909:E910"/>
    <mergeCell ref="G909:G910"/>
    <mergeCell ref="H909:H910"/>
    <mergeCell ref="I909:I910"/>
    <mergeCell ref="J909:J910"/>
    <mergeCell ref="B911:B912"/>
    <mergeCell ref="C911:C912"/>
    <mergeCell ref="D911:D912"/>
    <mergeCell ref="E911:E912"/>
    <mergeCell ref="G911:G912"/>
    <mergeCell ref="H911:H912"/>
    <mergeCell ref="I911:I912"/>
    <mergeCell ref="J911:J912"/>
    <mergeCell ref="B913:B914"/>
    <mergeCell ref="C913:C914"/>
    <mergeCell ref="D913:D914"/>
    <mergeCell ref="E913:E914"/>
    <mergeCell ref="G913:G914"/>
    <mergeCell ref="H913:H914"/>
    <mergeCell ref="I913:I914"/>
    <mergeCell ref="J913:J914"/>
    <mergeCell ref="B915:B916"/>
    <mergeCell ref="C915:C916"/>
    <mergeCell ref="D915:D916"/>
    <mergeCell ref="E915:E916"/>
    <mergeCell ref="G915:G916"/>
    <mergeCell ref="H915:H916"/>
    <mergeCell ref="I915:I916"/>
    <mergeCell ref="J915:J916"/>
    <mergeCell ref="B917:B918"/>
    <mergeCell ref="C917:C918"/>
    <mergeCell ref="D917:D918"/>
    <mergeCell ref="E917:E918"/>
    <mergeCell ref="G917:G918"/>
    <mergeCell ref="H917:H918"/>
    <mergeCell ref="I917:I918"/>
    <mergeCell ref="J917:J918"/>
    <mergeCell ref="B919:B920"/>
    <mergeCell ref="C919:C920"/>
    <mergeCell ref="D919:D920"/>
    <mergeCell ref="E919:E920"/>
    <mergeCell ref="G919:G920"/>
    <mergeCell ref="H919:H920"/>
    <mergeCell ref="I919:I920"/>
    <mergeCell ref="J919:J920"/>
    <mergeCell ref="B921:B922"/>
    <mergeCell ref="C921:C922"/>
    <mergeCell ref="D921:D922"/>
    <mergeCell ref="E921:E922"/>
    <mergeCell ref="G921:G922"/>
    <mergeCell ref="H921:H922"/>
    <mergeCell ref="I921:I922"/>
    <mergeCell ref="J921:J922"/>
    <mergeCell ref="B923:B924"/>
    <mergeCell ref="C923:C924"/>
    <mergeCell ref="D923:D924"/>
    <mergeCell ref="E923:E924"/>
    <mergeCell ref="G923:G924"/>
    <mergeCell ref="H923:H924"/>
    <mergeCell ref="I923:I924"/>
    <mergeCell ref="J923:J924"/>
    <mergeCell ref="B925:B926"/>
    <mergeCell ref="C925:C926"/>
    <mergeCell ref="D925:D926"/>
    <mergeCell ref="E925:E926"/>
    <mergeCell ref="G925:G926"/>
    <mergeCell ref="H925:H926"/>
    <mergeCell ref="I925:I926"/>
    <mergeCell ref="J925:J926"/>
    <mergeCell ref="B927:B928"/>
    <mergeCell ref="C927:C928"/>
    <mergeCell ref="D927:D928"/>
    <mergeCell ref="E927:E928"/>
    <mergeCell ref="G927:G928"/>
    <mergeCell ref="H927:H928"/>
    <mergeCell ref="I927:I928"/>
    <mergeCell ref="J927:J928"/>
    <mergeCell ref="B929:B930"/>
    <mergeCell ref="C929:C930"/>
    <mergeCell ref="D929:D930"/>
    <mergeCell ref="E929:E930"/>
    <mergeCell ref="G929:G930"/>
    <mergeCell ref="H929:H930"/>
    <mergeCell ref="I929:I930"/>
    <mergeCell ref="J929:J930"/>
    <mergeCell ref="B931:B932"/>
    <mergeCell ref="C931:C932"/>
    <mergeCell ref="D931:D932"/>
    <mergeCell ref="E931:E932"/>
    <mergeCell ref="G931:G932"/>
    <mergeCell ref="H931:H932"/>
    <mergeCell ref="I931:I932"/>
    <mergeCell ref="J931:J932"/>
    <mergeCell ref="B933:B934"/>
    <mergeCell ref="C933:C934"/>
    <mergeCell ref="D933:D934"/>
    <mergeCell ref="E933:E934"/>
    <mergeCell ref="G933:G934"/>
    <mergeCell ref="H933:H934"/>
    <mergeCell ref="I933:I934"/>
    <mergeCell ref="J933:J934"/>
    <mergeCell ref="B935:B936"/>
    <mergeCell ref="C935:C936"/>
    <mergeCell ref="D935:D936"/>
    <mergeCell ref="E935:E936"/>
    <mergeCell ref="G935:G936"/>
    <mergeCell ref="H935:H936"/>
    <mergeCell ref="I935:I936"/>
    <mergeCell ref="J935:J936"/>
    <mergeCell ref="B937:B938"/>
    <mergeCell ref="C937:C938"/>
    <mergeCell ref="D937:D938"/>
    <mergeCell ref="E937:E938"/>
    <mergeCell ref="G937:G938"/>
    <mergeCell ref="H937:H938"/>
    <mergeCell ref="I937:I938"/>
    <mergeCell ref="J937:J938"/>
    <mergeCell ref="B939:B940"/>
    <mergeCell ref="C939:C940"/>
    <mergeCell ref="D939:D940"/>
    <mergeCell ref="E939:E940"/>
    <mergeCell ref="G939:G940"/>
    <mergeCell ref="H939:H940"/>
    <mergeCell ref="I939:I940"/>
    <mergeCell ref="J939:J940"/>
    <mergeCell ref="B941:B942"/>
    <mergeCell ref="C941:C942"/>
    <mergeCell ref="D941:D942"/>
    <mergeCell ref="E941:E942"/>
    <mergeCell ref="G941:G942"/>
    <mergeCell ref="H941:H942"/>
    <mergeCell ref="I941:I942"/>
    <mergeCell ref="J941:J942"/>
    <mergeCell ref="B943:B944"/>
    <mergeCell ref="C943:C944"/>
    <mergeCell ref="D943:D944"/>
    <mergeCell ref="E943:E944"/>
    <mergeCell ref="G943:G944"/>
    <mergeCell ref="H943:H944"/>
    <mergeCell ref="I943:I944"/>
    <mergeCell ref="J943:J944"/>
    <mergeCell ref="B945:B946"/>
    <mergeCell ref="C945:C946"/>
    <mergeCell ref="D945:D946"/>
    <mergeCell ref="E945:E946"/>
    <mergeCell ref="G945:G946"/>
    <mergeCell ref="H945:H946"/>
    <mergeCell ref="I945:I946"/>
    <mergeCell ref="J945:J946"/>
    <mergeCell ref="B947:B948"/>
    <mergeCell ref="C947:C948"/>
    <mergeCell ref="D947:D948"/>
    <mergeCell ref="E947:E948"/>
    <mergeCell ref="G947:G948"/>
    <mergeCell ref="H947:H948"/>
    <mergeCell ref="I947:I948"/>
    <mergeCell ref="J947:J948"/>
    <mergeCell ref="B949:B950"/>
    <mergeCell ref="C949:C950"/>
    <mergeCell ref="D949:D950"/>
    <mergeCell ref="E949:E950"/>
    <mergeCell ref="G949:G950"/>
    <mergeCell ref="H949:H950"/>
    <mergeCell ref="I949:I950"/>
    <mergeCell ref="J949:J950"/>
    <mergeCell ref="B951:B952"/>
    <mergeCell ref="C951:C952"/>
    <mergeCell ref="D951:D952"/>
    <mergeCell ref="E951:E952"/>
    <mergeCell ref="G951:G952"/>
    <mergeCell ref="H951:H952"/>
    <mergeCell ref="I951:I952"/>
    <mergeCell ref="J951:J952"/>
    <mergeCell ref="B953:B954"/>
    <mergeCell ref="C953:C954"/>
    <mergeCell ref="D953:D954"/>
    <mergeCell ref="E953:E954"/>
    <mergeCell ref="G953:G954"/>
    <mergeCell ref="H953:H954"/>
    <mergeCell ref="I953:I954"/>
    <mergeCell ref="J953:J954"/>
    <mergeCell ref="B955:B956"/>
    <mergeCell ref="C955:C956"/>
    <mergeCell ref="D955:D956"/>
    <mergeCell ref="E955:E956"/>
    <mergeCell ref="G955:G956"/>
    <mergeCell ref="H955:H956"/>
    <mergeCell ref="I955:I956"/>
    <mergeCell ref="J955:J956"/>
    <mergeCell ref="B957:B958"/>
    <mergeCell ref="C957:C958"/>
    <mergeCell ref="D957:D958"/>
    <mergeCell ref="E957:E958"/>
    <mergeCell ref="G957:G958"/>
    <mergeCell ref="H957:H958"/>
    <mergeCell ref="I957:I958"/>
    <mergeCell ref="J957:J958"/>
    <mergeCell ref="B959:B960"/>
    <mergeCell ref="C959:C960"/>
    <mergeCell ref="D959:D960"/>
    <mergeCell ref="E959:E960"/>
    <mergeCell ref="G959:G960"/>
    <mergeCell ref="H959:H960"/>
    <mergeCell ref="I959:I960"/>
    <mergeCell ref="J959:J960"/>
    <mergeCell ref="B961:B962"/>
    <mergeCell ref="C961:C962"/>
    <mergeCell ref="D961:D962"/>
    <mergeCell ref="E961:E962"/>
    <mergeCell ref="G961:G962"/>
    <mergeCell ref="H961:H962"/>
    <mergeCell ref="I961:I962"/>
    <mergeCell ref="J961:J962"/>
    <mergeCell ref="B963:B964"/>
    <mergeCell ref="C963:C964"/>
    <mergeCell ref="D963:D964"/>
    <mergeCell ref="E963:E964"/>
    <mergeCell ref="G963:G964"/>
    <mergeCell ref="H963:H964"/>
    <mergeCell ref="I963:I964"/>
    <mergeCell ref="J963:J964"/>
    <mergeCell ref="B965:B966"/>
    <mergeCell ref="C965:C966"/>
    <mergeCell ref="D965:D966"/>
    <mergeCell ref="E965:E966"/>
    <mergeCell ref="G965:G966"/>
    <mergeCell ref="H965:H966"/>
    <mergeCell ref="I965:I966"/>
    <mergeCell ref="J965:J966"/>
    <mergeCell ref="B967:B968"/>
    <mergeCell ref="C967:C968"/>
    <mergeCell ref="D967:D968"/>
    <mergeCell ref="E967:E968"/>
    <mergeCell ref="G967:G968"/>
    <mergeCell ref="H967:H968"/>
    <mergeCell ref="I967:I968"/>
    <mergeCell ref="J967:J968"/>
    <mergeCell ref="B969:B970"/>
    <mergeCell ref="C969:C970"/>
    <mergeCell ref="D969:D970"/>
    <mergeCell ref="E969:E970"/>
    <mergeCell ref="G969:G970"/>
    <mergeCell ref="H969:H970"/>
    <mergeCell ref="I969:I970"/>
    <mergeCell ref="J969:J970"/>
    <mergeCell ref="B971:B972"/>
    <mergeCell ref="C971:C972"/>
    <mergeCell ref="D971:D972"/>
    <mergeCell ref="E971:E972"/>
    <mergeCell ref="G971:G972"/>
    <mergeCell ref="H971:H972"/>
    <mergeCell ref="I971:I972"/>
    <mergeCell ref="J971:J972"/>
    <mergeCell ref="B973:B974"/>
    <mergeCell ref="C973:C974"/>
    <mergeCell ref="D973:D974"/>
    <mergeCell ref="E973:E974"/>
    <mergeCell ref="G973:G974"/>
    <mergeCell ref="H973:H974"/>
    <mergeCell ref="I973:I974"/>
    <mergeCell ref="J973:J974"/>
    <mergeCell ref="B975:B976"/>
    <mergeCell ref="C975:C976"/>
    <mergeCell ref="D975:D976"/>
    <mergeCell ref="E975:E976"/>
    <mergeCell ref="G975:G976"/>
    <mergeCell ref="H975:H976"/>
    <mergeCell ref="I975:I976"/>
    <mergeCell ref="J975:J976"/>
    <mergeCell ref="B977:B978"/>
    <mergeCell ref="C977:C978"/>
    <mergeCell ref="D977:D978"/>
    <mergeCell ref="E977:E978"/>
    <mergeCell ref="G977:G978"/>
    <mergeCell ref="H977:H978"/>
    <mergeCell ref="I977:I978"/>
    <mergeCell ref="J977:J978"/>
    <mergeCell ref="B979:B980"/>
    <mergeCell ref="C979:C980"/>
    <mergeCell ref="D979:D980"/>
    <mergeCell ref="E979:E980"/>
    <mergeCell ref="G979:G980"/>
    <mergeCell ref="H979:H980"/>
    <mergeCell ref="I979:I980"/>
    <mergeCell ref="J979:J980"/>
    <mergeCell ref="B981:B982"/>
    <mergeCell ref="C981:C982"/>
    <mergeCell ref="D981:D982"/>
    <mergeCell ref="E981:E982"/>
    <mergeCell ref="G981:G982"/>
    <mergeCell ref="H981:H982"/>
    <mergeCell ref="I981:I982"/>
    <mergeCell ref="J981:J982"/>
    <mergeCell ref="B983:B984"/>
    <mergeCell ref="C983:C984"/>
    <mergeCell ref="D983:D984"/>
    <mergeCell ref="E983:E984"/>
    <mergeCell ref="G983:G984"/>
    <mergeCell ref="H983:H984"/>
    <mergeCell ref="I983:I984"/>
    <mergeCell ref="J983:J984"/>
    <mergeCell ref="B985:B986"/>
    <mergeCell ref="C985:C986"/>
    <mergeCell ref="D985:D986"/>
    <mergeCell ref="E985:E986"/>
    <mergeCell ref="G985:G986"/>
    <mergeCell ref="H985:H986"/>
    <mergeCell ref="I985:I986"/>
    <mergeCell ref="J985:J986"/>
    <mergeCell ref="B987:B988"/>
    <mergeCell ref="C987:C988"/>
    <mergeCell ref="D987:D988"/>
    <mergeCell ref="E987:E988"/>
    <mergeCell ref="G987:G988"/>
    <mergeCell ref="H987:H988"/>
    <mergeCell ref="I987:I988"/>
    <mergeCell ref="J987:J988"/>
    <mergeCell ref="B989:B990"/>
    <mergeCell ref="C989:C990"/>
    <mergeCell ref="D989:D990"/>
    <mergeCell ref="E989:E990"/>
    <mergeCell ref="G989:G990"/>
    <mergeCell ref="H989:H990"/>
    <mergeCell ref="I989:I990"/>
    <mergeCell ref="J989:J990"/>
    <mergeCell ref="B991:B992"/>
    <mergeCell ref="C991:C992"/>
    <mergeCell ref="D991:D992"/>
    <mergeCell ref="E991:E992"/>
    <mergeCell ref="G991:G992"/>
    <mergeCell ref="H991:H992"/>
    <mergeCell ref="I991:I992"/>
    <mergeCell ref="J991:J992"/>
    <mergeCell ref="B993:B994"/>
    <mergeCell ref="C993:C994"/>
    <mergeCell ref="D993:D994"/>
    <mergeCell ref="E993:E994"/>
    <mergeCell ref="G993:G994"/>
    <mergeCell ref="H993:H994"/>
    <mergeCell ref="I993:I994"/>
    <mergeCell ref="J993:J994"/>
    <mergeCell ref="B995:B996"/>
    <mergeCell ref="C995:C996"/>
    <mergeCell ref="D995:D996"/>
    <mergeCell ref="E995:E996"/>
    <mergeCell ref="G995:G996"/>
    <mergeCell ref="H995:H996"/>
    <mergeCell ref="I995:I996"/>
    <mergeCell ref="J995:J996"/>
    <mergeCell ref="B997:B998"/>
    <mergeCell ref="C997:C998"/>
    <mergeCell ref="D997:D998"/>
    <mergeCell ref="E997:E998"/>
    <mergeCell ref="G997:G998"/>
    <mergeCell ref="H997:H998"/>
    <mergeCell ref="I997:I998"/>
    <mergeCell ref="J997:J998"/>
    <mergeCell ref="B999:B1000"/>
    <mergeCell ref="C999:C1000"/>
    <mergeCell ref="D999:D1000"/>
    <mergeCell ref="E999:E1000"/>
    <mergeCell ref="G999:G1000"/>
    <mergeCell ref="H999:H1000"/>
    <mergeCell ref="I999:I1000"/>
    <mergeCell ref="J999:J1000"/>
    <mergeCell ref="B1001:B1002"/>
    <mergeCell ref="C1001:C1002"/>
    <mergeCell ref="D1001:D1002"/>
    <mergeCell ref="E1001:E1002"/>
    <mergeCell ref="G1001:G1002"/>
    <mergeCell ref="H1001:H1002"/>
    <mergeCell ref="I1001:I1002"/>
    <mergeCell ref="J1001:J1002"/>
    <mergeCell ref="B1003:B1004"/>
    <mergeCell ref="C1003:C1004"/>
    <mergeCell ref="D1003:D1004"/>
    <mergeCell ref="E1003:E1004"/>
    <mergeCell ref="G1003:G1004"/>
    <mergeCell ref="H1003:H1004"/>
    <mergeCell ref="I1003:I1004"/>
    <mergeCell ref="J1003:J1004"/>
    <mergeCell ref="B1005:B1006"/>
    <mergeCell ref="C1005:C1006"/>
    <mergeCell ref="D1005:D1006"/>
    <mergeCell ref="E1005:E1006"/>
    <mergeCell ref="G1005:G1006"/>
    <mergeCell ref="H1005:H1006"/>
    <mergeCell ref="I1005:I1006"/>
    <mergeCell ref="J1005:J1006"/>
    <mergeCell ref="B1007:B1008"/>
    <mergeCell ref="C1007:C1008"/>
    <mergeCell ref="D1007:D1008"/>
    <mergeCell ref="E1007:E1008"/>
    <mergeCell ref="G1007:G1008"/>
    <mergeCell ref="H1007:H1008"/>
    <mergeCell ref="I1007:I1008"/>
    <mergeCell ref="J1007:J1008"/>
    <mergeCell ref="B1009:B1010"/>
    <mergeCell ref="C1009:C1010"/>
    <mergeCell ref="D1009:D1010"/>
    <mergeCell ref="E1009:E1010"/>
    <mergeCell ref="G1009:G1010"/>
    <mergeCell ref="H1009:H1010"/>
    <mergeCell ref="I1009:I1010"/>
    <mergeCell ref="J1009:J1010"/>
    <mergeCell ref="B1011:B1012"/>
    <mergeCell ref="C1011:C1012"/>
    <mergeCell ref="D1011:D1012"/>
    <mergeCell ref="E1011:E1012"/>
    <mergeCell ref="G1011:G1012"/>
    <mergeCell ref="H1011:H1012"/>
    <mergeCell ref="I1011:I1012"/>
    <mergeCell ref="J1011:J1012"/>
    <mergeCell ref="B1013:B1014"/>
    <mergeCell ref="C1013:C1014"/>
    <mergeCell ref="D1013:D1014"/>
    <mergeCell ref="E1013:E1014"/>
    <mergeCell ref="G1013:G1014"/>
    <mergeCell ref="H1013:H1014"/>
    <mergeCell ref="I1013:I1014"/>
    <mergeCell ref="J1013:J1014"/>
    <mergeCell ref="B1015:B1016"/>
    <mergeCell ref="C1015:C1016"/>
    <mergeCell ref="D1015:D1016"/>
    <mergeCell ref="E1015:E1016"/>
    <mergeCell ref="G1015:G1016"/>
    <mergeCell ref="H1015:H1016"/>
    <mergeCell ref="I1015:I1016"/>
    <mergeCell ref="J1015:J1016"/>
    <mergeCell ref="B1017:B1018"/>
    <mergeCell ref="C1017:C1018"/>
    <mergeCell ref="D1017:D1018"/>
    <mergeCell ref="E1017:E1018"/>
    <mergeCell ref="G1017:G1018"/>
    <mergeCell ref="H1017:H1018"/>
    <mergeCell ref="I1017:I1018"/>
    <mergeCell ref="J1017:J1018"/>
    <mergeCell ref="B1019:B1020"/>
    <mergeCell ref="C1019:C1020"/>
    <mergeCell ref="D1019:D1020"/>
    <mergeCell ref="E1019:E1020"/>
    <mergeCell ref="G1019:G1020"/>
    <mergeCell ref="H1019:H1020"/>
    <mergeCell ref="I1019:I1020"/>
    <mergeCell ref="J1019:J1020"/>
    <mergeCell ref="B1021:B1022"/>
    <mergeCell ref="C1021:C1022"/>
    <mergeCell ref="D1021:D1022"/>
    <mergeCell ref="E1021:E1022"/>
    <mergeCell ref="G1021:G1022"/>
    <mergeCell ref="H1021:H1022"/>
    <mergeCell ref="I1021:I1022"/>
    <mergeCell ref="J1021:J1022"/>
    <mergeCell ref="B1023:B1024"/>
    <mergeCell ref="C1023:C1024"/>
    <mergeCell ref="D1023:D1024"/>
    <mergeCell ref="E1023:E1024"/>
    <mergeCell ref="G1023:G1024"/>
    <mergeCell ref="H1023:H1024"/>
    <mergeCell ref="I1023:I1024"/>
    <mergeCell ref="J1023:J1024"/>
    <mergeCell ref="B1025:B1026"/>
    <mergeCell ref="C1025:C1026"/>
    <mergeCell ref="D1025:D1026"/>
    <mergeCell ref="E1025:E1026"/>
    <mergeCell ref="G1025:G1026"/>
    <mergeCell ref="H1025:H1026"/>
    <mergeCell ref="I1025:I1026"/>
    <mergeCell ref="J1025:J1026"/>
    <mergeCell ref="B1027:B1028"/>
    <mergeCell ref="C1027:C1028"/>
    <mergeCell ref="D1027:D1028"/>
    <mergeCell ref="E1027:E1028"/>
    <mergeCell ref="G1027:G1028"/>
    <mergeCell ref="H1027:H1028"/>
    <mergeCell ref="I1027:I1028"/>
    <mergeCell ref="J1027:J1028"/>
    <mergeCell ref="B1029:B1030"/>
    <mergeCell ref="C1029:C1030"/>
    <mergeCell ref="D1029:D1030"/>
    <mergeCell ref="E1029:E1030"/>
    <mergeCell ref="G1029:G1030"/>
    <mergeCell ref="H1029:H1030"/>
    <mergeCell ref="I1029:I1030"/>
    <mergeCell ref="J1029:J1030"/>
    <mergeCell ref="B1031:B1032"/>
    <mergeCell ref="C1031:C1032"/>
    <mergeCell ref="D1031:D1032"/>
    <mergeCell ref="E1031:E1032"/>
    <mergeCell ref="G1031:G1032"/>
    <mergeCell ref="H1031:H1032"/>
    <mergeCell ref="I1031:I1032"/>
    <mergeCell ref="J1031:J1032"/>
    <mergeCell ref="B1033:B1034"/>
    <mergeCell ref="C1033:C1034"/>
    <mergeCell ref="D1033:D1034"/>
    <mergeCell ref="E1033:E1034"/>
    <mergeCell ref="G1033:G1034"/>
    <mergeCell ref="H1033:H1034"/>
    <mergeCell ref="I1033:I1034"/>
    <mergeCell ref="J1033:J1034"/>
    <mergeCell ref="B1035:B1036"/>
    <mergeCell ref="C1035:C1036"/>
    <mergeCell ref="D1035:D1036"/>
    <mergeCell ref="E1035:E1036"/>
    <mergeCell ref="G1035:G1036"/>
    <mergeCell ref="H1035:H1036"/>
    <mergeCell ref="I1035:I1036"/>
    <mergeCell ref="J1035:J1036"/>
    <mergeCell ref="B1037:B1038"/>
    <mergeCell ref="C1037:C1038"/>
    <mergeCell ref="D1037:D1038"/>
    <mergeCell ref="E1037:E1038"/>
    <mergeCell ref="G1037:G1038"/>
    <mergeCell ref="H1037:H1038"/>
    <mergeCell ref="I1037:I1038"/>
    <mergeCell ref="J1037:J1038"/>
    <mergeCell ref="B1039:B1040"/>
    <mergeCell ref="C1039:C1040"/>
    <mergeCell ref="D1039:D1040"/>
    <mergeCell ref="E1039:E1040"/>
    <mergeCell ref="G1039:G1040"/>
    <mergeCell ref="H1039:H1040"/>
    <mergeCell ref="I1039:I1040"/>
    <mergeCell ref="J1039:J1040"/>
    <mergeCell ref="B1041:B1042"/>
    <mergeCell ref="C1041:C1042"/>
    <mergeCell ref="D1041:D1042"/>
    <mergeCell ref="E1041:E1042"/>
    <mergeCell ref="G1041:G1042"/>
    <mergeCell ref="H1041:H1042"/>
    <mergeCell ref="I1041:I1042"/>
    <mergeCell ref="J1041:J1042"/>
    <mergeCell ref="B1043:B1044"/>
    <mergeCell ref="C1043:C1044"/>
    <mergeCell ref="D1043:D1044"/>
    <mergeCell ref="E1043:E1044"/>
    <mergeCell ref="G1043:G1044"/>
    <mergeCell ref="H1043:H1044"/>
    <mergeCell ref="I1043:I1044"/>
    <mergeCell ref="J1043:J1044"/>
    <mergeCell ref="B1045:B1046"/>
    <mergeCell ref="C1045:C1046"/>
    <mergeCell ref="D1045:D1046"/>
    <mergeCell ref="E1045:E1046"/>
    <mergeCell ref="G1045:G1046"/>
    <mergeCell ref="H1045:H1046"/>
    <mergeCell ref="I1045:I1046"/>
    <mergeCell ref="J1045:J1046"/>
    <mergeCell ref="B1047:B1048"/>
    <mergeCell ref="C1047:C1048"/>
    <mergeCell ref="D1047:D1048"/>
    <mergeCell ref="E1047:E1048"/>
    <mergeCell ref="G1047:G1048"/>
    <mergeCell ref="H1047:H1048"/>
    <mergeCell ref="I1047:I1048"/>
    <mergeCell ref="J1047:J1048"/>
    <mergeCell ref="B1049:B1050"/>
    <mergeCell ref="C1049:C1050"/>
    <mergeCell ref="D1049:D1050"/>
    <mergeCell ref="E1049:E1050"/>
    <mergeCell ref="G1049:G1050"/>
    <mergeCell ref="H1049:H1050"/>
    <mergeCell ref="I1049:I1050"/>
    <mergeCell ref="J1049:J1050"/>
    <mergeCell ref="B1051:B1052"/>
    <mergeCell ref="C1051:C1052"/>
    <mergeCell ref="D1051:D1052"/>
    <mergeCell ref="E1051:E1052"/>
    <mergeCell ref="G1051:G1052"/>
    <mergeCell ref="H1051:H1052"/>
    <mergeCell ref="I1051:I1052"/>
    <mergeCell ref="J1051:J1052"/>
    <mergeCell ref="B1053:B1054"/>
    <mergeCell ref="C1053:C1054"/>
    <mergeCell ref="D1053:D1054"/>
    <mergeCell ref="E1053:E1054"/>
    <mergeCell ref="G1053:G1054"/>
    <mergeCell ref="H1053:H1054"/>
    <mergeCell ref="I1053:I1054"/>
    <mergeCell ref="J1053:J1054"/>
    <mergeCell ref="B1055:B1056"/>
    <mergeCell ref="C1055:C1056"/>
    <mergeCell ref="D1055:D1056"/>
    <mergeCell ref="E1055:E1056"/>
    <mergeCell ref="G1055:G1056"/>
    <mergeCell ref="H1055:H1056"/>
    <mergeCell ref="I1055:I1056"/>
    <mergeCell ref="J1055:J1056"/>
    <mergeCell ref="B1057:B1058"/>
    <mergeCell ref="C1057:C1058"/>
    <mergeCell ref="D1057:D1058"/>
    <mergeCell ref="E1057:E1058"/>
    <mergeCell ref="G1057:G1058"/>
    <mergeCell ref="H1057:H1058"/>
    <mergeCell ref="I1057:I1058"/>
    <mergeCell ref="J1057:J1058"/>
    <mergeCell ref="B1059:B1060"/>
    <mergeCell ref="C1059:C1060"/>
    <mergeCell ref="D1059:D1060"/>
    <mergeCell ref="E1059:E1060"/>
    <mergeCell ref="G1059:G1060"/>
    <mergeCell ref="H1059:H1060"/>
    <mergeCell ref="I1059:I1060"/>
    <mergeCell ref="J1059:J1060"/>
    <mergeCell ref="B1061:B1062"/>
    <mergeCell ref="C1061:C1062"/>
    <mergeCell ref="D1061:D1062"/>
    <mergeCell ref="E1061:E1062"/>
    <mergeCell ref="G1061:G1062"/>
    <mergeCell ref="H1061:H1062"/>
    <mergeCell ref="I1061:I1062"/>
    <mergeCell ref="J1061:J1062"/>
    <mergeCell ref="B1063:B1064"/>
    <mergeCell ref="C1063:C1064"/>
    <mergeCell ref="D1063:D1064"/>
    <mergeCell ref="E1063:E1064"/>
    <mergeCell ref="G1063:G1064"/>
    <mergeCell ref="H1063:H1064"/>
    <mergeCell ref="I1063:I1064"/>
    <mergeCell ref="J1063:J1064"/>
    <mergeCell ref="B1065:B1066"/>
    <mergeCell ref="C1065:C1066"/>
    <mergeCell ref="D1065:D1066"/>
    <mergeCell ref="E1065:E1066"/>
    <mergeCell ref="G1065:G1066"/>
    <mergeCell ref="H1065:H1066"/>
    <mergeCell ref="I1065:I1066"/>
    <mergeCell ref="J1065:J1066"/>
    <mergeCell ref="B1067:B1068"/>
    <mergeCell ref="C1067:C1068"/>
    <mergeCell ref="D1067:D1068"/>
    <mergeCell ref="E1067:E1068"/>
    <mergeCell ref="G1067:G1068"/>
    <mergeCell ref="H1067:H1068"/>
    <mergeCell ref="I1067:I1068"/>
    <mergeCell ref="J1067:J1068"/>
    <mergeCell ref="B1069:B1070"/>
    <mergeCell ref="C1069:C1070"/>
    <mergeCell ref="D1069:D1070"/>
    <mergeCell ref="E1069:E1070"/>
    <mergeCell ref="G1069:G1070"/>
    <mergeCell ref="H1069:H1070"/>
    <mergeCell ref="I1069:I1070"/>
    <mergeCell ref="J1069:J1070"/>
    <mergeCell ref="B1071:B1072"/>
    <mergeCell ref="C1071:C1072"/>
    <mergeCell ref="D1071:D1072"/>
    <mergeCell ref="E1071:E1072"/>
    <mergeCell ref="G1071:G1072"/>
    <mergeCell ref="H1071:H1072"/>
    <mergeCell ref="I1071:I1072"/>
    <mergeCell ref="J1071:J1072"/>
    <mergeCell ref="B1073:B1074"/>
    <mergeCell ref="C1073:C1074"/>
    <mergeCell ref="D1073:D1074"/>
    <mergeCell ref="E1073:E1074"/>
    <mergeCell ref="G1073:G1074"/>
    <mergeCell ref="H1073:H1074"/>
    <mergeCell ref="I1073:I1074"/>
    <mergeCell ref="J1073:J1074"/>
    <mergeCell ref="B1075:B1076"/>
    <mergeCell ref="C1075:C1076"/>
    <mergeCell ref="D1075:D1076"/>
    <mergeCell ref="E1075:E1076"/>
    <mergeCell ref="G1075:G1076"/>
    <mergeCell ref="H1075:H1076"/>
    <mergeCell ref="I1075:I1076"/>
    <mergeCell ref="J1075:J1076"/>
    <mergeCell ref="B1077:B1078"/>
    <mergeCell ref="C1077:C1078"/>
    <mergeCell ref="D1077:D1078"/>
    <mergeCell ref="E1077:E1078"/>
    <mergeCell ref="G1077:G1078"/>
    <mergeCell ref="H1077:H1078"/>
    <mergeCell ref="I1077:I1078"/>
    <mergeCell ref="J1077:J1078"/>
    <mergeCell ref="B1079:B1080"/>
    <mergeCell ref="C1079:C1080"/>
    <mergeCell ref="D1079:D1080"/>
    <mergeCell ref="E1079:E1080"/>
    <mergeCell ref="G1079:G1080"/>
    <mergeCell ref="H1079:H1080"/>
    <mergeCell ref="I1079:I1080"/>
    <mergeCell ref="J1079:J1080"/>
    <mergeCell ref="B1081:B1082"/>
    <mergeCell ref="C1081:C1082"/>
    <mergeCell ref="D1081:D1082"/>
    <mergeCell ref="E1081:E1082"/>
    <mergeCell ref="G1081:G1082"/>
    <mergeCell ref="H1081:H1082"/>
    <mergeCell ref="I1081:I1082"/>
    <mergeCell ref="J1081:J1082"/>
    <mergeCell ref="B1083:B1084"/>
    <mergeCell ref="C1083:C1084"/>
    <mergeCell ref="D1083:D1084"/>
    <mergeCell ref="E1083:E1084"/>
    <mergeCell ref="G1083:G1084"/>
    <mergeCell ref="H1083:H1084"/>
    <mergeCell ref="I1083:I1084"/>
    <mergeCell ref="J1083:J1084"/>
    <mergeCell ref="B1085:B1086"/>
    <mergeCell ref="C1085:C1086"/>
    <mergeCell ref="D1085:D1086"/>
    <mergeCell ref="E1085:E1086"/>
    <mergeCell ref="G1085:G1086"/>
    <mergeCell ref="H1085:H1086"/>
    <mergeCell ref="I1085:I1086"/>
    <mergeCell ref="J1085:J1086"/>
    <mergeCell ref="B1087:B1088"/>
    <mergeCell ref="C1087:C1088"/>
    <mergeCell ref="D1087:D1088"/>
    <mergeCell ref="E1087:E1088"/>
    <mergeCell ref="G1087:G1088"/>
    <mergeCell ref="H1087:H1088"/>
    <mergeCell ref="I1087:I1088"/>
    <mergeCell ref="J1087:J1088"/>
    <mergeCell ref="B1089:B1090"/>
    <mergeCell ref="C1089:C1090"/>
    <mergeCell ref="D1089:D1090"/>
    <mergeCell ref="E1089:E1090"/>
    <mergeCell ref="G1089:G1090"/>
    <mergeCell ref="H1089:H1090"/>
    <mergeCell ref="I1089:I1090"/>
    <mergeCell ref="J1089:J1090"/>
    <mergeCell ref="B1091:B1092"/>
    <mergeCell ref="C1091:C1092"/>
    <mergeCell ref="D1091:D1092"/>
    <mergeCell ref="E1091:E1092"/>
    <mergeCell ref="G1091:G1092"/>
    <mergeCell ref="H1091:H1092"/>
    <mergeCell ref="I1091:I1092"/>
    <mergeCell ref="J1091:J1092"/>
    <mergeCell ref="B1093:B1094"/>
    <mergeCell ref="C1093:C1094"/>
    <mergeCell ref="D1093:D1094"/>
    <mergeCell ref="E1093:E1094"/>
    <mergeCell ref="G1093:G1094"/>
    <mergeCell ref="H1093:H1094"/>
    <mergeCell ref="I1093:I1094"/>
    <mergeCell ref="J1093:J1094"/>
    <mergeCell ref="B1095:B1096"/>
    <mergeCell ref="C1095:C1096"/>
    <mergeCell ref="D1095:D1096"/>
    <mergeCell ref="E1095:E1096"/>
    <mergeCell ref="G1095:G1096"/>
    <mergeCell ref="H1095:H1096"/>
    <mergeCell ref="I1095:I1096"/>
    <mergeCell ref="J1095:J1096"/>
    <mergeCell ref="B1097:B1098"/>
    <mergeCell ref="C1097:C1098"/>
    <mergeCell ref="D1097:D1098"/>
    <mergeCell ref="E1097:E1098"/>
    <mergeCell ref="G1097:G1098"/>
    <mergeCell ref="H1097:H1098"/>
    <mergeCell ref="I1097:I1098"/>
    <mergeCell ref="J1097:J1098"/>
    <mergeCell ref="B1099:B1100"/>
    <mergeCell ref="C1099:C1100"/>
    <mergeCell ref="D1099:D1100"/>
    <mergeCell ref="E1099:E1100"/>
    <mergeCell ref="G1099:G1100"/>
    <mergeCell ref="H1099:H1100"/>
    <mergeCell ref="I1099:I1100"/>
    <mergeCell ref="J1099:J1100"/>
    <mergeCell ref="B1101:B1102"/>
    <mergeCell ref="C1101:C1102"/>
    <mergeCell ref="D1101:D1102"/>
    <mergeCell ref="E1101:E1102"/>
    <mergeCell ref="G1101:G1102"/>
    <mergeCell ref="H1101:H1102"/>
    <mergeCell ref="I1101:I1102"/>
    <mergeCell ref="J1101:J1102"/>
    <mergeCell ref="B1103:B1104"/>
    <mergeCell ref="C1103:C1104"/>
    <mergeCell ref="D1103:D1104"/>
    <mergeCell ref="E1103:E1104"/>
    <mergeCell ref="G1103:G1104"/>
    <mergeCell ref="H1103:H1104"/>
    <mergeCell ref="I1103:I1104"/>
    <mergeCell ref="J1103:J1104"/>
    <mergeCell ref="B1105:B1106"/>
    <mergeCell ref="C1105:C1106"/>
    <mergeCell ref="D1105:D1106"/>
    <mergeCell ref="E1105:E1106"/>
    <mergeCell ref="G1105:G1106"/>
    <mergeCell ref="H1105:H1106"/>
    <mergeCell ref="I1105:I1106"/>
    <mergeCell ref="J1105:J1106"/>
    <mergeCell ref="B1107:B1108"/>
    <mergeCell ref="C1107:C1108"/>
    <mergeCell ref="D1107:D1108"/>
    <mergeCell ref="E1107:E1108"/>
    <mergeCell ref="G1107:G1108"/>
    <mergeCell ref="H1107:H1108"/>
    <mergeCell ref="I1107:I1108"/>
    <mergeCell ref="J1107:J1108"/>
    <mergeCell ref="B1109:B1110"/>
    <mergeCell ref="C1109:C1110"/>
    <mergeCell ref="D1109:D1110"/>
    <mergeCell ref="E1109:E1110"/>
    <mergeCell ref="G1109:G1110"/>
    <mergeCell ref="H1109:H1110"/>
    <mergeCell ref="I1109:I1110"/>
    <mergeCell ref="J1109:J1110"/>
    <mergeCell ref="B1111:B1112"/>
    <mergeCell ref="C1111:C1112"/>
    <mergeCell ref="D1111:D1112"/>
    <mergeCell ref="E1111:E1112"/>
    <mergeCell ref="G1111:G1112"/>
    <mergeCell ref="H1111:H1112"/>
    <mergeCell ref="I1111:I1112"/>
    <mergeCell ref="J1111:J1112"/>
    <mergeCell ref="B1113:B1114"/>
    <mergeCell ref="C1113:C1114"/>
    <mergeCell ref="D1113:D1114"/>
    <mergeCell ref="E1113:E1114"/>
    <mergeCell ref="G1113:G1114"/>
    <mergeCell ref="H1113:H1114"/>
    <mergeCell ref="I1113:I1114"/>
    <mergeCell ref="J1113:J1114"/>
    <mergeCell ref="B1115:B1116"/>
    <mergeCell ref="C1115:C1116"/>
    <mergeCell ref="D1115:D1116"/>
    <mergeCell ref="E1115:E1116"/>
    <mergeCell ref="G1115:G1116"/>
    <mergeCell ref="H1115:H1116"/>
    <mergeCell ref="I1115:I1116"/>
    <mergeCell ref="J1115:J1116"/>
    <mergeCell ref="B1117:B1118"/>
    <mergeCell ref="C1117:C1118"/>
    <mergeCell ref="D1117:D1118"/>
    <mergeCell ref="E1117:E1118"/>
    <mergeCell ref="G1117:G1118"/>
    <mergeCell ref="H1117:H1118"/>
    <mergeCell ref="I1117:I1118"/>
    <mergeCell ref="J1117:J1118"/>
    <mergeCell ref="B1119:B1120"/>
    <mergeCell ref="C1119:C1120"/>
    <mergeCell ref="D1119:D1120"/>
    <mergeCell ref="E1119:E1120"/>
    <mergeCell ref="G1119:G1120"/>
    <mergeCell ref="H1119:H1120"/>
    <mergeCell ref="I1119:I1120"/>
    <mergeCell ref="J1119:J1120"/>
    <mergeCell ref="B1121:B1122"/>
    <mergeCell ref="C1121:C1122"/>
    <mergeCell ref="D1121:D1122"/>
    <mergeCell ref="E1121:E1122"/>
    <mergeCell ref="G1121:G1122"/>
    <mergeCell ref="H1121:H1122"/>
    <mergeCell ref="I1121:I1122"/>
    <mergeCell ref="J1121:J1122"/>
    <mergeCell ref="B1123:B1124"/>
    <mergeCell ref="C1123:C1124"/>
    <mergeCell ref="D1123:D1124"/>
    <mergeCell ref="E1123:E1124"/>
    <mergeCell ref="G1123:G1124"/>
    <mergeCell ref="H1123:H1124"/>
    <mergeCell ref="I1123:I1124"/>
    <mergeCell ref="J1123:J1124"/>
    <mergeCell ref="B1125:B1126"/>
    <mergeCell ref="C1125:C1126"/>
    <mergeCell ref="D1125:D1126"/>
    <mergeCell ref="E1125:E1126"/>
    <mergeCell ref="G1125:G1126"/>
    <mergeCell ref="H1125:H1126"/>
    <mergeCell ref="I1125:I1126"/>
    <mergeCell ref="J1125:J1126"/>
    <mergeCell ref="B1127:B1128"/>
    <mergeCell ref="C1127:C1128"/>
    <mergeCell ref="D1127:D1128"/>
    <mergeCell ref="E1127:E1128"/>
    <mergeCell ref="G1127:G1128"/>
    <mergeCell ref="H1127:H1128"/>
    <mergeCell ref="I1127:I1128"/>
    <mergeCell ref="J1127:J1128"/>
    <mergeCell ref="B1129:B1130"/>
    <mergeCell ref="C1129:C1130"/>
    <mergeCell ref="D1129:D1130"/>
    <mergeCell ref="E1129:E1130"/>
    <mergeCell ref="G1129:G1130"/>
    <mergeCell ref="H1129:H1130"/>
    <mergeCell ref="I1129:I1130"/>
    <mergeCell ref="J1129:J1130"/>
    <mergeCell ref="B1131:B1132"/>
    <mergeCell ref="C1131:C1132"/>
    <mergeCell ref="D1131:D1132"/>
    <mergeCell ref="E1131:E1132"/>
    <mergeCell ref="G1131:G1132"/>
    <mergeCell ref="H1131:H1132"/>
    <mergeCell ref="I1131:I1132"/>
    <mergeCell ref="J1131:J1132"/>
    <mergeCell ref="B1133:B1134"/>
    <mergeCell ref="C1133:C1134"/>
    <mergeCell ref="D1133:D1134"/>
    <mergeCell ref="E1133:E1134"/>
    <mergeCell ref="G1133:G1134"/>
    <mergeCell ref="H1133:H1134"/>
    <mergeCell ref="I1133:I1134"/>
    <mergeCell ref="J1133:J1134"/>
    <mergeCell ref="B1135:B1136"/>
    <mergeCell ref="C1135:C1136"/>
    <mergeCell ref="D1135:D1136"/>
    <mergeCell ref="E1135:E1136"/>
    <mergeCell ref="G1135:G1136"/>
    <mergeCell ref="H1135:H1136"/>
    <mergeCell ref="I1135:I1136"/>
    <mergeCell ref="J1135:J1136"/>
    <mergeCell ref="B1137:B1138"/>
    <mergeCell ref="C1137:C1138"/>
    <mergeCell ref="D1137:D1138"/>
    <mergeCell ref="E1137:E1138"/>
    <mergeCell ref="G1137:G1138"/>
    <mergeCell ref="H1137:H1138"/>
    <mergeCell ref="I1137:I1138"/>
    <mergeCell ref="J1137:J1138"/>
    <mergeCell ref="B1139:B1140"/>
    <mergeCell ref="C1139:C1140"/>
    <mergeCell ref="D1139:D1140"/>
    <mergeCell ref="E1139:E1140"/>
    <mergeCell ref="G1139:G1140"/>
    <mergeCell ref="H1139:H1140"/>
    <mergeCell ref="I1139:I1140"/>
    <mergeCell ref="J1139:J1140"/>
    <mergeCell ref="B1141:B1142"/>
    <mergeCell ref="C1141:C1142"/>
    <mergeCell ref="D1141:D1142"/>
    <mergeCell ref="E1141:E1142"/>
    <mergeCell ref="G1141:G1142"/>
    <mergeCell ref="H1141:H1142"/>
    <mergeCell ref="I1141:I1142"/>
    <mergeCell ref="J1141:J1142"/>
    <mergeCell ref="B1143:B1144"/>
    <mergeCell ref="C1143:C1144"/>
    <mergeCell ref="D1143:D1144"/>
    <mergeCell ref="E1143:E1144"/>
    <mergeCell ref="G1143:G1144"/>
    <mergeCell ref="H1143:H1144"/>
    <mergeCell ref="I1143:I1144"/>
    <mergeCell ref="J1143:J1144"/>
    <mergeCell ref="B1145:B1146"/>
    <mergeCell ref="C1145:C1146"/>
    <mergeCell ref="D1145:D1146"/>
    <mergeCell ref="E1145:E1146"/>
    <mergeCell ref="G1145:G1146"/>
    <mergeCell ref="H1145:H1146"/>
    <mergeCell ref="I1145:I1146"/>
    <mergeCell ref="J1145:J1146"/>
    <mergeCell ref="B1147:B1148"/>
    <mergeCell ref="C1147:C1148"/>
    <mergeCell ref="D1147:D1148"/>
    <mergeCell ref="E1147:E1148"/>
    <mergeCell ref="G1147:G1148"/>
    <mergeCell ref="H1147:H1148"/>
    <mergeCell ref="I1147:I1148"/>
    <mergeCell ref="J1147:J1148"/>
    <mergeCell ref="B1149:B1150"/>
    <mergeCell ref="C1149:C1150"/>
    <mergeCell ref="D1149:D1150"/>
    <mergeCell ref="E1149:E1150"/>
    <mergeCell ref="G1149:G1150"/>
    <mergeCell ref="H1149:H1150"/>
    <mergeCell ref="I1149:I1150"/>
    <mergeCell ref="J1149:J1150"/>
    <mergeCell ref="B1151:B1152"/>
    <mergeCell ref="C1151:C1152"/>
    <mergeCell ref="D1151:D1152"/>
    <mergeCell ref="E1151:E1152"/>
    <mergeCell ref="G1151:G1152"/>
    <mergeCell ref="H1151:H1152"/>
    <mergeCell ref="I1151:I1152"/>
    <mergeCell ref="J1151:J1152"/>
    <mergeCell ref="B1153:B1154"/>
    <mergeCell ref="C1153:C1154"/>
    <mergeCell ref="D1153:D1154"/>
    <mergeCell ref="E1153:E1154"/>
    <mergeCell ref="G1153:G1154"/>
    <mergeCell ref="H1153:H1154"/>
    <mergeCell ref="I1153:I1154"/>
    <mergeCell ref="J1153:J1154"/>
    <mergeCell ref="B1155:B1156"/>
    <mergeCell ref="C1155:C1156"/>
    <mergeCell ref="D1155:D1156"/>
    <mergeCell ref="E1155:E1156"/>
    <mergeCell ref="G1155:G1156"/>
    <mergeCell ref="H1155:H1156"/>
    <mergeCell ref="I1155:I1156"/>
    <mergeCell ref="J1155:J1156"/>
    <mergeCell ref="B1157:B1158"/>
    <mergeCell ref="C1157:C1158"/>
    <mergeCell ref="D1157:D1158"/>
    <mergeCell ref="E1157:E1158"/>
    <mergeCell ref="G1157:G1158"/>
    <mergeCell ref="H1157:H1158"/>
    <mergeCell ref="I1157:I1158"/>
    <mergeCell ref="J1157:J1158"/>
    <mergeCell ref="B1159:B1160"/>
    <mergeCell ref="C1159:C1160"/>
    <mergeCell ref="D1159:D1160"/>
    <mergeCell ref="E1159:E1160"/>
    <mergeCell ref="G1159:G1160"/>
    <mergeCell ref="H1159:H1160"/>
    <mergeCell ref="I1159:I1160"/>
    <mergeCell ref="J1159:J1160"/>
    <mergeCell ref="B1161:B1162"/>
    <mergeCell ref="C1161:C1162"/>
    <mergeCell ref="D1161:D1162"/>
    <mergeCell ref="E1161:E1162"/>
    <mergeCell ref="G1161:G1162"/>
    <mergeCell ref="H1161:H1162"/>
    <mergeCell ref="I1161:I1162"/>
    <mergeCell ref="J1161:J1162"/>
    <mergeCell ref="B1163:B1164"/>
    <mergeCell ref="C1163:C1164"/>
    <mergeCell ref="D1163:D1164"/>
    <mergeCell ref="E1163:E1164"/>
    <mergeCell ref="G1163:G1164"/>
    <mergeCell ref="H1163:H1164"/>
    <mergeCell ref="I1163:I1164"/>
    <mergeCell ref="J1163:J1164"/>
    <mergeCell ref="B1165:B1166"/>
    <mergeCell ref="C1165:C1166"/>
    <mergeCell ref="D1165:D1166"/>
    <mergeCell ref="E1165:E1166"/>
    <mergeCell ref="G1165:G1166"/>
    <mergeCell ref="H1165:H1166"/>
    <mergeCell ref="I1165:I1166"/>
    <mergeCell ref="J1165:J1166"/>
    <mergeCell ref="B1167:B1168"/>
    <mergeCell ref="C1167:C1168"/>
    <mergeCell ref="D1167:D1168"/>
    <mergeCell ref="E1167:E1168"/>
    <mergeCell ref="G1167:G1168"/>
    <mergeCell ref="H1167:H1168"/>
    <mergeCell ref="I1167:I1168"/>
    <mergeCell ref="J1167:J1168"/>
    <mergeCell ref="B1169:B1170"/>
    <mergeCell ref="C1169:C1170"/>
    <mergeCell ref="D1169:D1170"/>
    <mergeCell ref="E1169:E1170"/>
    <mergeCell ref="G1169:G1170"/>
    <mergeCell ref="H1169:H1170"/>
    <mergeCell ref="I1169:I1170"/>
    <mergeCell ref="J1169:J1170"/>
    <mergeCell ref="B1171:B1172"/>
    <mergeCell ref="C1171:C1172"/>
    <mergeCell ref="D1171:D1172"/>
    <mergeCell ref="E1171:E1172"/>
    <mergeCell ref="G1171:G1172"/>
    <mergeCell ref="H1171:H1172"/>
    <mergeCell ref="I1171:I1172"/>
    <mergeCell ref="J1171:J1172"/>
    <mergeCell ref="B1173:B1174"/>
    <mergeCell ref="C1173:C1174"/>
    <mergeCell ref="D1173:D1174"/>
    <mergeCell ref="E1173:E1174"/>
    <mergeCell ref="G1173:G1174"/>
    <mergeCell ref="H1173:H1174"/>
    <mergeCell ref="I1173:I1174"/>
    <mergeCell ref="J1173:J1174"/>
    <mergeCell ref="B1175:B1176"/>
    <mergeCell ref="C1175:C1176"/>
    <mergeCell ref="D1175:D1176"/>
    <mergeCell ref="E1175:E1176"/>
    <mergeCell ref="G1175:G1176"/>
    <mergeCell ref="H1175:H1176"/>
    <mergeCell ref="I1175:I1176"/>
    <mergeCell ref="J1175:J1176"/>
    <mergeCell ref="B1177:B1178"/>
    <mergeCell ref="C1177:C1178"/>
    <mergeCell ref="D1177:D1178"/>
    <mergeCell ref="E1177:E1178"/>
    <mergeCell ref="G1177:G1178"/>
    <mergeCell ref="H1177:H1178"/>
    <mergeCell ref="I1177:I1178"/>
    <mergeCell ref="J1177:J1178"/>
    <mergeCell ref="B1179:B1180"/>
    <mergeCell ref="C1179:C1180"/>
    <mergeCell ref="D1179:D1180"/>
    <mergeCell ref="E1179:E1180"/>
    <mergeCell ref="G1179:G1180"/>
    <mergeCell ref="H1179:H1180"/>
    <mergeCell ref="I1179:I1180"/>
    <mergeCell ref="J1179:J1180"/>
    <mergeCell ref="B1181:B1182"/>
    <mergeCell ref="C1181:C1182"/>
    <mergeCell ref="D1181:D1182"/>
    <mergeCell ref="E1181:E1182"/>
    <mergeCell ref="G1181:G1182"/>
    <mergeCell ref="H1181:H1182"/>
    <mergeCell ref="I1181:I1182"/>
    <mergeCell ref="J1181:J1182"/>
    <mergeCell ref="B1183:B1184"/>
    <mergeCell ref="C1183:C1184"/>
    <mergeCell ref="D1183:D1184"/>
    <mergeCell ref="E1183:E1184"/>
    <mergeCell ref="G1183:G1184"/>
    <mergeCell ref="H1183:H1184"/>
    <mergeCell ref="I1183:I1184"/>
    <mergeCell ref="J1183:J1184"/>
    <mergeCell ref="B1185:B1186"/>
    <mergeCell ref="C1185:C1186"/>
    <mergeCell ref="D1185:D1186"/>
    <mergeCell ref="E1185:E1186"/>
    <mergeCell ref="G1185:G1186"/>
    <mergeCell ref="H1185:H1186"/>
    <mergeCell ref="I1185:I1186"/>
    <mergeCell ref="J1185:J1186"/>
    <mergeCell ref="B1187:B1188"/>
    <mergeCell ref="C1187:C1188"/>
    <mergeCell ref="D1187:D1188"/>
    <mergeCell ref="E1187:E1188"/>
    <mergeCell ref="G1187:G1188"/>
    <mergeCell ref="H1187:H1188"/>
    <mergeCell ref="I1187:I1188"/>
    <mergeCell ref="J1187:J1188"/>
    <mergeCell ref="B1189:B1190"/>
    <mergeCell ref="C1189:C1190"/>
    <mergeCell ref="D1189:D1190"/>
    <mergeCell ref="E1189:E1190"/>
    <mergeCell ref="G1189:G1190"/>
    <mergeCell ref="H1189:H1190"/>
    <mergeCell ref="I1189:I1190"/>
    <mergeCell ref="J1189:J1190"/>
    <mergeCell ref="B1191:B1192"/>
    <mergeCell ref="C1191:C1192"/>
    <mergeCell ref="D1191:D1192"/>
    <mergeCell ref="E1191:E1192"/>
    <mergeCell ref="G1191:G1192"/>
    <mergeCell ref="H1191:H1192"/>
    <mergeCell ref="I1191:I1192"/>
    <mergeCell ref="J1191:J1192"/>
    <mergeCell ref="B1193:B1194"/>
    <mergeCell ref="C1193:C1194"/>
    <mergeCell ref="D1193:D1194"/>
    <mergeCell ref="E1193:E1194"/>
    <mergeCell ref="G1193:G1194"/>
    <mergeCell ref="H1193:H1194"/>
    <mergeCell ref="I1193:I1194"/>
    <mergeCell ref="J1193:J1194"/>
    <mergeCell ref="B1195:B1196"/>
    <mergeCell ref="C1195:C1196"/>
    <mergeCell ref="D1195:D1196"/>
    <mergeCell ref="E1195:E1196"/>
    <mergeCell ref="G1195:G1196"/>
    <mergeCell ref="H1195:H1196"/>
    <mergeCell ref="I1195:I1196"/>
    <mergeCell ref="J1195:J1196"/>
    <mergeCell ref="B1197:B1198"/>
    <mergeCell ref="C1197:C1198"/>
    <mergeCell ref="D1197:D1198"/>
    <mergeCell ref="E1197:E1198"/>
    <mergeCell ref="G1197:G1198"/>
    <mergeCell ref="H1197:H1198"/>
    <mergeCell ref="I1197:I1198"/>
    <mergeCell ref="J1197:J1198"/>
    <mergeCell ref="B1199:B1200"/>
    <mergeCell ref="C1199:C1200"/>
    <mergeCell ref="D1199:D1200"/>
    <mergeCell ref="E1199:E1200"/>
    <mergeCell ref="G1199:G1200"/>
    <mergeCell ref="H1199:H1200"/>
    <mergeCell ref="I1199:I1200"/>
    <mergeCell ref="J1199:J1200"/>
    <mergeCell ref="B1201:B1202"/>
    <mergeCell ref="C1201:C1202"/>
    <mergeCell ref="D1201:D1202"/>
    <mergeCell ref="E1201:E1202"/>
    <mergeCell ref="G1201:G1202"/>
    <mergeCell ref="H1201:H1202"/>
    <mergeCell ref="I1201:I1202"/>
    <mergeCell ref="J1201:J1202"/>
    <mergeCell ref="B1203:B1204"/>
    <mergeCell ref="C1203:C1204"/>
    <mergeCell ref="D1203:D1204"/>
    <mergeCell ref="E1203:E1204"/>
    <mergeCell ref="G1203:G1204"/>
    <mergeCell ref="H1203:H1204"/>
    <mergeCell ref="I1203:I1204"/>
    <mergeCell ref="J1203:J1204"/>
    <mergeCell ref="B1205:B1206"/>
    <mergeCell ref="C1205:C1206"/>
    <mergeCell ref="D1205:D1206"/>
    <mergeCell ref="E1205:E1206"/>
    <mergeCell ref="G1205:G1206"/>
    <mergeCell ref="H1205:H1206"/>
    <mergeCell ref="I1205:I1206"/>
    <mergeCell ref="J1205:J1206"/>
    <mergeCell ref="B1207:B1208"/>
    <mergeCell ref="C1207:C1208"/>
    <mergeCell ref="D1207:D1208"/>
    <mergeCell ref="E1207:E1208"/>
    <mergeCell ref="G1207:G1208"/>
    <mergeCell ref="H1207:H1208"/>
    <mergeCell ref="I1207:I1208"/>
    <mergeCell ref="J1207:J1208"/>
    <mergeCell ref="B1209:B1210"/>
    <mergeCell ref="C1209:C1210"/>
    <mergeCell ref="D1209:D1210"/>
    <mergeCell ref="E1209:E1210"/>
    <mergeCell ref="G1209:G1210"/>
    <mergeCell ref="H1209:H1210"/>
    <mergeCell ref="I1209:I1210"/>
    <mergeCell ref="J1209:J1210"/>
    <mergeCell ref="B1211:B1212"/>
    <mergeCell ref="C1211:C1212"/>
    <mergeCell ref="D1211:D1212"/>
    <mergeCell ref="E1211:E1212"/>
    <mergeCell ref="G1211:G1212"/>
    <mergeCell ref="H1211:H1212"/>
    <mergeCell ref="I1211:I1212"/>
    <mergeCell ref="J1211:J1212"/>
    <mergeCell ref="B1213:B1214"/>
    <mergeCell ref="C1213:C1214"/>
    <mergeCell ref="D1213:D1214"/>
    <mergeCell ref="E1213:E1214"/>
    <mergeCell ref="G1213:G1214"/>
    <mergeCell ref="H1213:H1214"/>
    <mergeCell ref="I1213:I1214"/>
    <mergeCell ref="J1213:J1214"/>
    <mergeCell ref="B1215:B1216"/>
    <mergeCell ref="C1215:C1216"/>
    <mergeCell ref="D1215:D1216"/>
    <mergeCell ref="E1215:E1216"/>
    <mergeCell ref="G1215:G1216"/>
    <mergeCell ref="H1215:H1216"/>
    <mergeCell ref="I1215:I1216"/>
    <mergeCell ref="J1215:J1216"/>
    <mergeCell ref="B1217:B1218"/>
    <mergeCell ref="C1217:C1218"/>
    <mergeCell ref="D1217:D1218"/>
    <mergeCell ref="E1217:E1218"/>
    <mergeCell ref="G1217:G1218"/>
    <mergeCell ref="H1217:H1218"/>
    <mergeCell ref="I1217:I1218"/>
    <mergeCell ref="J1217:J1218"/>
    <mergeCell ref="B1219:B1220"/>
    <mergeCell ref="C1219:C1220"/>
    <mergeCell ref="D1219:D1220"/>
    <mergeCell ref="E1219:E1220"/>
    <mergeCell ref="G1219:G1220"/>
    <mergeCell ref="H1219:H1220"/>
    <mergeCell ref="I1219:I1220"/>
    <mergeCell ref="J1219:J1220"/>
    <mergeCell ref="B1221:B1222"/>
    <mergeCell ref="C1221:C1222"/>
    <mergeCell ref="D1221:D1222"/>
    <mergeCell ref="E1221:E1222"/>
    <mergeCell ref="G1221:G1222"/>
    <mergeCell ref="H1221:H1222"/>
    <mergeCell ref="I1221:I1222"/>
    <mergeCell ref="J1221:J1222"/>
    <mergeCell ref="B1223:B1224"/>
    <mergeCell ref="C1223:C1224"/>
    <mergeCell ref="D1223:D1224"/>
    <mergeCell ref="E1223:E1224"/>
    <mergeCell ref="G1223:G1224"/>
    <mergeCell ref="H1223:H1224"/>
    <mergeCell ref="I1223:I1224"/>
    <mergeCell ref="J1223:J1224"/>
    <mergeCell ref="B1225:B1226"/>
    <mergeCell ref="C1225:C1226"/>
    <mergeCell ref="D1225:D1226"/>
    <mergeCell ref="E1225:E1226"/>
    <mergeCell ref="G1225:G1226"/>
    <mergeCell ref="H1225:H1226"/>
    <mergeCell ref="I1225:I1226"/>
    <mergeCell ref="J1225:J1226"/>
    <mergeCell ref="B1227:B1228"/>
    <mergeCell ref="C1227:C1228"/>
    <mergeCell ref="D1227:D1228"/>
    <mergeCell ref="E1227:E1228"/>
    <mergeCell ref="G1227:G1228"/>
    <mergeCell ref="H1227:H1228"/>
    <mergeCell ref="I1227:I1228"/>
    <mergeCell ref="J1227:J1228"/>
    <mergeCell ref="B1229:B1230"/>
    <mergeCell ref="C1229:C1230"/>
    <mergeCell ref="D1229:D1230"/>
    <mergeCell ref="E1229:E1230"/>
    <mergeCell ref="G1229:G1230"/>
    <mergeCell ref="H1229:H1230"/>
    <mergeCell ref="I1229:I1230"/>
    <mergeCell ref="J1229:J1230"/>
    <mergeCell ref="B1231:B1232"/>
    <mergeCell ref="C1231:C1232"/>
    <mergeCell ref="D1231:D1232"/>
    <mergeCell ref="E1231:E1232"/>
    <mergeCell ref="G1231:G1232"/>
    <mergeCell ref="H1231:H1232"/>
    <mergeCell ref="I1231:I1232"/>
    <mergeCell ref="J1231:J1232"/>
    <mergeCell ref="B1233:B1234"/>
    <mergeCell ref="C1233:C1234"/>
    <mergeCell ref="D1233:D1234"/>
    <mergeCell ref="E1233:E1234"/>
    <mergeCell ref="G1233:G1234"/>
    <mergeCell ref="H1233:H1234"/>
    <mergeCell ref="I1233:I1234"/>
    <mergeCell ref="J1233:J1234"/>
    <mergeCell ref="B1235:B1236"/>
    <mergeCell ref="C1235:C1236"/>
    <mergeCell ref="D1235:D1236"/>
    <mergeCell ref="E1235:E1236"/>
    <mergeCell ref="G1235:G1236"/>
    <mergeCell ref="H1235:H1236"/>
    <mergeCell ref="I1235:I1236"/>
    <mergeCell ref="J1235:J1236"/>
    <mergeCell ref="B1237:B1238"/>
    <mergeCell ref="C1237:C1238"/>
    <mergeCell ref="D1237:D1238"/>
    <mergeCell ref="E1237:E1238"/>
    <mergeCell ref="G1237:G1238"/>
    <mergeCell ref="H1237:H1238"/>
    <mergeCell ref="I1237:I1238"/>
    <mergeCell ref="J1237:J1238"/>
    <mergeCell ref="B1239:B1240"/>
    <mergeCell ref="C1239:C1240"/>
    <mergeCell ref="D1239:D1240"/>
    <mergeCell ref="E1239:E1240"/>
    <mergeCell ref="G1239:G1240"/>
    <mergeCell ref="H1239:H1240"/>
    <mergeCell ref="I1239:I1240"/>
    <mergeCell ref="J1239:J1240"/>
    <mergeCell ref="B1241:B1242"/>
    <mergeCell ref="C1241:C1242"/>
    <mergeCell ref="D1241:D1242"/>
    <mergeCell ref="E1241:E1242"/>
    <mergeCell ref="G1241:G1242"/>
    <mergeCell ref="H1241:H1242"/>
    <mergeCell ref="I1241:I1242"/>
    <mergeCell ref="J1241:J1242"/>
    <mergeCell ref="B1243:B1244"/>
    <mergeCell ref="C1243:C1244"/>
    <mergeCell ref="D1243:D1244"/>
    <mergeCell ref="E1243:E1244"/>
    <mergeCell ref="G1243:G1244"/>
    <mergeCell ref="H1243:H1244"/>
    <mergeCell ref="I1243:I1244"/>
    <mergeCell ref="J1243:J1244"/>
    <mergeCell ref="B1245:B1246"/>
    <mergeCell ref="C1245:C1246"/>
    <mergeCell ref="D1245:D1246"/>
    <mergeCell ref="E1245:E1246"/>
    <mergeCell ref="G1245:G1246"/>
    <mergeCell ref="H1245:H1246"/>
    <mergeCell ref="I1245:I1246"/>
    <mergeCell ref="J1245:J1246"/>
    <mergeCell ref="B1247:B1248"/>
    <mergeCell ref="C1247:C1248"/>
    <mergeCell ref="D1247:D1248"/>
    <mergeCell ref="E1247:E1248"/>
    <mergeCell ref="G1247:G1248"/>
    <mergeCell ref="H1247:H1248"/>
    <mergeCell ref="I1247:I1248"/>
    <mergeCell ref="J1247:J1248"/>
    <mergeCell ref="B1249:B1250"/>
    <mergeCell ref="C1249:C1250"/>
    <mergeCell ref="D1249:D1250"/>
    <mergeCell ref="E1249:E1250"/>
    <mergeCell ref="G1249:G1250"/>
    <mergeCell ref="H1249:H1250"/>
    <mergeCell ref="I1249:I1250"/>
    <mergeCell ref="J1249:J1250"/>
    <mergeCell ref="B1251:B1252"/>
    <mergeCell ref="C1251:C1252"/>
    <mergeCell ref="D1251:D1252"/>
    <mergeCell ref="E1251:E1252"/>
    <mergeCell ref="G1251:G1252"/>
    <mergeCell ref="H1251:H1252"/>
    <mergeCell ref="I1251:I1252"/>
    <mergeCell ref="J1251:J1252"/>
    <mergeCell ref="B1253:B1254"/>
    <mergeCell ref="C1253:C1254"/>
    <mergeCell ref="D1253:D1254"/>
    <mergeCell ref="E1253:E1254"/>
    <mergeCell ref="G1253:G1254"/>
    <mergeCell ref="H1253:H1254"/>
    <mergeCell ref="I1253:I1254"/>
    <mergeCell ref="J1253:J1254"/>
    <mergeCell ref="B1255:B1256"/>
    <mergeCell ref="C1255:C1256"/>
    <mergeCell ref="D1255:D1256"/>
    <mergeCell ref="E1255:E1256"/>
    <mergeCell ref="G1255:G1256"/>
    <mergeCell ref="H1255:H1256"/>
    <mergeCell ref="I1255:I1256"/>
    <mergeCell ref="J1255:J1256"/>
    <mergeCell ref="B1257:B1258"/>
    <mergeCell ref="C1257:C1258"/>
    <mergeCell ref="D1257:D1258"/>
    <mergeCell ref="E1257:E1258"/>
    <mergeCell ref="G1257:G1258"/>
    <mergeCell ref="H1257:H1258"/>
    <mergeCell ref="I1257:I1258"/>
    <mergeCell ref="J1257:J1258"/>
    <mergeCell ref="B1259:B1260"/>
    <mergeCell ref="C1259:C1260"/>
    <mergeCell ref="D1259:D1260"/>
    <mergeCell ref="E1259:E1260"/>
    <mergeCell ref="G1259:G1260"/>
    <mergeCell ref="H1259:H1260"/>
    <mergeCell ref="I1259:I1260"/>
    <mergeCell ref="J1259:J1260"/>
    <mergeCell ref="B1261:B1262"/>
    <mergeCell ref="C1261:C1262"/>
    <mergeCell ref="D1261:D1262"/>
    <mergeCell ref="E1261:E1262"/>
    <mergeCell ref="G1261:G1262"/>
    <mergeCell ref="H1261:H1262"/>
    <mergeCell ref="I1261:I1262"/>
    <mergeCell ref="J1261:J1262"/>
    <mergeCell ref="B1263:B1264"/>
    <mergeCell ref="C1263:C1264"/>
    <mergeCell ref="D1263:D1264"/>
    <mergeCell ref="E1263:E1264"/>
    <mergeCell ref="G1263:G1264"/>
    <mergeCell ref="H1263:H1264"/>
    <mergeCell ref="I1263:I1264"/>
    <mergeCell ref="J1263:J1264"/>
    <mergeCell ref="B1265:B1266"/>
    <mergeCell ref="C1265:C1266"/>
    <mergeCell ref="D1265:D1266"/>
    <mergeCell ref="E1265:E1266"/>
    <mergeCell ref="G1265:G1266"/>
    <mergeCell ref="H1265:H1266"/>
    <mergeCell ref="I1265:I1266"/>
    <mergeCell ref="J1265:J1266"/>
    <mergeCell ref="B1267:B1268"/>
    <mergeCell ref="C1267:C1268"/>
    <mergeCell ref="D1267:D1268"/>
    <mergeCell ref="E1267:E1268"/>
    <mergeCell ref="G1267:G1268"/>
    <mergeCell ref="H1267:H1268"/>
    <mergeCell ref="I1267:I1268"/>
    <mergeCell ref="J1267:J1268"/>
    <mergeCell ref="B1269:B1270"/>
    <mergeCell ref="C1269:C1270"/>
    <mergeCell ref="D1269:D1270"/>
    <mergeCell ref="E1269:E1270"/>
    <mergeCell ref="G1269:G1270"/>
    <mergeCell ref="H1269:H1270"/>
    <mergeCell ref="I1269:I1270"/>
    <mergeCell ref="J1269:J1270"/>
    <mergeCell ref="B1271:B1272"/>
    <mergeCell ref="C1271:C1272"/>
    <mergeCell ref="D1271:D1272"/>
    <mergeCell ref="E1271:E1272"/>
    <mergeCell ref="G1271:G1272"/>
    <mergeCell ref="H1271:H1272"/>
    <mergeCell ref="I1271:I1272"/>
    <mergeCell ref="J1271:J1272"/>
    <mergeCell ref="B1273:B1274"/>
    <mergeCell ref="C1273:C1274"/>
    <mergeCell ref="D1273:D1274"/>
    <mergeCell ref="E1273:E1274"/>
    <mergeCell ref="G1273:G1274"/>
    <mergeCell ref="H1273:H1274"/>
    <mergeCell ref="I1273:I1274"/>
    <mergeCell ref="J1273:J1274"/>
    <mergeCell ref="B1275:B1276"/>
    <mergeCell ref="C1275:C1276"/>
    <mergeCell ref="D1275:D1276"/>
    <mergeCell ref="E1275:E1276"/>
    <mergeCell ref="G1275:G1276"/>
    <mergeCell ref="H1275:H1276"/>
    <mergeCell ref="I1275:I1276"/>
    <mergeCell ref="J1275:J1276"/>
    <mergeCell ref="B1277:B1278"/>
    <mergeCell ref="C1277:C1278"/>
    <mergeCell ref="D1277:D1278"/>
    <mergeCell ref="E1277:E1278"/>
    <mergeCell ref="G1277:G1278"/>
    <mergeCell ref="H1277:H1278"/>
    <mergeCell ref="I1277:I1278"/>
    <mergeCell ref="J1277:J1278"/>
    <mergeCell ref="B1279:B1280"/>
    <mergeCell ref="C1279:C1280"/>
    <mergeCell ref="D1279:D1280"/>
    <mergeCell ref="E1279:E1280"/>
    <mergeCell ref="G1279:G1280"/>
    <mergeCell ref="H1279:H1280"/>
    <mergeCell ref="I1279:I1280"/>
    <mergeCell ref="J1279:J1280"/>
    <mergeCell ref="B1281:B1282"/>
    <mergeCell ref="C1281:C1282"/>
    <mergeCell ref="D1281:D1282"/>
    <mergeCell ref="E1281:E1282"/>
    <mergeCell ref="G1281:G1282"/>
    <mergeCell ref="H1281:H1282"/>
    <mergeCell ref="I1281:I1282"/>
    <mergeCell ref="J1281:J1282"/>
    <mergeCell ref="B1283:B1284"/>
    <mergeCell ref="C1283:C1284"/>
    <mergeCell ref="D1283:D1284"/>
    <mergeCell ref="E1283:E1284"/>
    <mergeCell ref="G1283:G1284"/>
    <mergeCell ref="H1283:H1284"/>
    <mergeCell ref="I1283:I1284"/>
    <mergeCell ref="J1283:J1284"/>
    <mergeCell ref="B1285:B1286"/>
    <mergeCell ref="C1285:C1286"/>
    <mergeCell ref="D1285:D1286"/>
    <mergeCell ref="E1285:E1286"/>
    <mergeCell ref="G1285:G1286"/>
    <mergeCell ref="H1285:H1286"/>
    <mergeCell ref="I1285:I1286"/>
    <mergeCell ref="J1285:J1286"/>
    <mergeCell ref="B1287:B1288"/>
    <mergeCell ref="C1287:C1288"/>
    <mergeCell ref="D1287:D1288"/>
    <mergeCell ref="E1287:E1288"/>
    <mergeCell ref="G1287:G1288"/>
    <mergeCell ref="H1287:H1288"/>
    <mergeCell ref="I1287:I1288"/>
    <mergeCell ref="J1287:J1288"/>
    <mergeCell ref="B1289:B1290"/>
    <mergeCell ref="C1289:C1290"/>
    <mergeCell ref="D1289:D1290"/>
    <mergeCell ref="E1289:E1290"/>
    <mergeCell ref="G1289:G1290"/>
    <mergeCell ref="H1289:H1290"/>
    <mergeCell ref="I1289:I1290"/>
    <mergeCell ref="J1289:J1290"/>
    <mergeCell ref="B1291:B1292"/>
    <mergeCell ref="C1291:C1292"/>
    <mergeCell ref="D1291:D1292"/>
    <mergeCell ref="E1291:E1292"/>
    <mergeCell ref="G1291:G1292"/>
    <mergeCell ref="H1291:H1292"/>
    <mergeCell ref="I1291:I1292"/>
    <mergeCell ref="J1291:J1292"/>
    <mergeCell ref="B1293:B1294"/>
    <mergeCell ref="C1293:C1294"/>
    <mergeCell ref="D1293:D1294"/>
    <mergeCell ref="E1293:E1294"/>
    <mergeCell ref="G1293:G1294"/>
    <mergeCell ref="H1293:H1294"/>
    <mergeCell ref="I1293:I1294"/>
    <mergeCell ref="J1293:J1294"/>
    <mergeCell ref="B1295:B1296"/>
    <mergeCell ref="C1295:C1296"/>
    <mergeCell ref="D1295:D1296"/>
    <mergeCell ref="E1295:E1296"/>
    <mergeCell ref="G1295:G1296"/>
    <mergeCell ref="H1295:H1296"/>
    <mergeCell ref="I1295:I1296"/>
    <mergeCell ref="J1295:J1296"/>
    <mergeCell ref="B1297:B1298"/>
    <mergeCell ref="C1297:C1298"/>
    <mergeCell ref="D1297:D1298"/>
    <mergeCell ref="E1297:E1298"/>
    <mergeCell ref="G1297:G1298"/>
    <mergeCell ref="H1297:H1298"/>
    <mergeCell ref="I1297:I1298"/>
    <mergeCell ref="J1297:J1298"/>
    <mergeCell ref="B1299:B1300"/>
    <mergeCell ref="C1299:C1300"/>
    <mergeCell ref="D1299:D1300"/>
    <mergeCell ref="E1299:E1300"/>
    <mergeCell ref="G1299:G1300"/>
    <mergeCell ref="H1299:H1300"/>
    <mergeCell ref="I1299:I1300"/>
    <mergeCell ref="J1299:J1300"/>
    <mergeCell ref="B1301:B1302"/>
    <mergeCell ref="C1301:C1302"/>
    <mergeCell ref="D1301:D1302"/>
    <mergeCell ref="E1301:E1302"/>
    <mergeCell ref="G1301:G1302"/>
    <mergeCell ref="H1301:H1302"/>
    <mergeCell ref="I1301:I1302"/>
    <mergeCell ref="J1301:J1302"/>
    <mergeCell ref="B1303:B1304"/>
    <mergeCell ref="C1303:C1304"/>
    <mergeCell ref="D1303:D1304"/>
    <mergeCell ref="E1303:E1304"/>
    <mergeCell ref="G1303:G1304"/>
    <mergeCell ref="H1303:H1304"/>
    <mergeCell ref="I1303:I1304"/>
    <mergeCell ref="J1303:J1304"/>
    <mergeCell ref="B1305:B1306"/>
    <mergeCell ref="C1305:C1306"/>
    <mergeCell ref="D1305:D1306"/>
    <mergeCell ref="E1305:E1306"/>
    <mergeCell ref="G1305:G1306"/>
    <mergeCell ref="H1305:H1306"/>
    <mergeCell ref="I1305:I1306"/>
    <mergeCell ref="J1305:J1306"/>
    <mergeCell ref="B1307:B1308"/>
    <mergeCell ref="C1307:C1308"/>
    <mergeCell ref="D1307:D1308"/>
    <mergeCell ref="E1307:E1308"/>
    <mergeCell ref="G1307:G1308"/>
    <mergeCell ref="H1307:H1308"/>
    <mergeCell ref="I1307:I1308"/>
    <mergeCell ref="J1307:J1308"/>
    <mergeCell ref="B1309:B1310"/>
    <mergeCell ref="C1309:C1310"/>
    <mergeCell ref="D1309:D1310"/>
    <mergeCell ref="E1309:E1310"/>
    <mergeCell ref="G1309:G1310"/>
    <mergeCell ref="H1309:H1310"/>
    <mergeCell ref="I1309:I1310"/>
    <mergeCell ref="J1309:J1310"/>
    <mergeCell ref="B1311:B1312"/>
    <mergeCell ref="C1311:C1312"/>
    <mergeCell ref="D1311:D1312"/>
    <mergeCell ref="E1311:E1312"/>
    <mergeCell ref="G1311:G1312"/>
    <mergeCell ref="H1311:H1312"/>
    <mergeCell ref="I1311:I1312"/>
    <mergeCell ref="J1311:J1312"/>
    <mergeCell ref="B1313:B1314"/>
    <mergeCell ref="C1313:C1314"/>
    <mergeCell ref="D1313:D1314"/>
    <mergeCell ref="E1313:E1314"/>
    <mergeCell ref="G1313:G1314"/>
    <mergeCell ref="H1313:H1314"/>
    <mergeCell ref="I1313:I1314"/>
    <mergeCell ref="J1313:J1314"/>
    <mergeCell ref="B1315:B1316"/>
    <mergeCell ref="C1315:C1316"/>
    <mergeCell ref="D1315:D1316"/>
    <mergeCell ref="E1315:E1316"/>
    <mergeCell ref="G1315:G1316"/>
    <mergeCell ref="H1315:H1316"/>
    <mergeCell ref="I1315:I1316"/>
    <mergeCell ref="J1315:J1316"/>
    <mergeCell ref="B1317:B1318"/>
    <mergeCell ref="C1317:C1318"/>
    <mergeCell ref="D1317:D1318"/>
    <mergeCell ref="E1317:E1318"/>
    <mergeCell ref="G1317:G1318"/>
    <mergeCell ref="H1317:H1318"/>
    <mergeCell ref="I1317:I1318"/>
    <mergeCell ref="J1317:J1318"/>
    <mergeCell ref="B1319:B1320"/>
    <mergeCell ref="C1319:C1320"/>
    <mergeCell ref="D1319:D1320"/>
    <mergeCell ref="E1319:E1320"/>
    <mergeCell ref="G1319:G1320"/>
    <mergeCell ref="H1319:H1320"/>
    <mergeCell ref="I1319:I1320"/>
    <mergeCell ref="J1319:J1320"/>
    <mergeCell ref="B1321:B1322"/>
    <mergeCell ref="C1321:C1322"/>
    <mergeCell ref="D1321:D1322"/>
    <mergeCell ref="E1321:E1322"/>
    <mergeCell ref="G1321:G1322"/>
    <mergeCell ref="H1321:H1322"/>
    <mergeCell ref="I1321:I1322"/>
    <mergeCell ref="J1321:J1322"/>
    <mergeCell ref="B1323:B1324"/>
    <mergeCell ref="C1323:C1324"/>
    <mergeCell ref="D1323:D1324"/>
    <mergeCell ref="E1323:E1324"/>
    <mergeCell ref="G1323:G1324"/>
    <mergeCell ref="H1323:H1324"/>
    <mergeCell ref="I1323:I1324"/>
    <mergeCell ref="J1323:J1324"/>
    <mergeCell ref="B1325:B1326"/>
    <mergeCell ref="C1325:C1326"/>
    <mergeCell ref="D1325:D1326"/>
    <mergeCell ref="E1325:E1326"/>
    <mergeCell ref="G1325:G1326"/>
    <mergeCell ref="H1325:H1326"/>
    <mergeCell ref="I1325:I1326"/>
    <mergeCell ref="J1325:J1326"/>
    <mergeCell ref="B1327:B1328"/>
    <mergeCell ref="C1327:C1328"/>
    <mergeCell ref="D1327:D1328"/>
    <mergeCell ref="E1327:E1328"/>
    <mergeCell ref="G1327:G1328"/>
    <mergeCell ref="H1327:H1328"/>
    <mergeCell ref="I1327:I1328"/>
    <mergeCell ref="J1327:J1328"/>
    <mergeCell ref="B1329:B1330"/>
    <mergeCell ref="C1329:C1330"/>
    <mergeCell ref="D1329:D1330"/>
    <mergeCell ref="E1329:E1330"/>
    <mergeCell ref="G1329:G1330"/>
    <mergeCell ref="H1329:H1330"/>
    <mergeCell ref="I1329:I1330"/>
    <mergeCell ref="J1329:J1330"/>
    <mergeCell ref="B1331:B1332"/>
    <mergeCell ref="C1331:C1332"/>
    <mergeCell ref="D1331:D1332"/>
    <mergeCell ref="E1331:E1332"/>
    <mergeCell ref="G1331:G1332"/>
    <mergeCell ref="H1331:H1332"/>
    <mergeCell ref="I1331:I1332"/>
    <mergeCell ref="J1331:J1332"/>
    <mergeCell ref="B1333:B1334"/>
    <mergeCell ref="C1333:C1334"/>
    <mergeCell ref="D1333:D1334"/>
    <mergeCell ref="E1333:E1334"/>
    <mergeCell ref="G1333:G1334"/>
    <mergeCell ref="H1333:H1334"/>
    <mergeCell ref="I1333:I1334"/>
    <mergeCell ref="J1333:J1334"/>
    <mergeCell ref="B1335:B1336"/>
    <mergeCell ref="C1335:C1336"/>
    <mergeCell ref="D1335:D1336"/>
    <mergeCell ref="E1335:E1336"/>
    <mergeCell ref="G1335:G1336"/>
    <mergeCell ref="H1335:H1336"/>
    <mergeCell ref="I1335:I1336"/>
    <mergeCell ref="J1335:J1336"/>
    <mergeCell ref="B1337:B1338"/>
    <mergeCell ref="C1337:C1338"/>
    <mergeCell ref="D1337:D1338"/>
    <mergeCell ref="E1337:E1338"/>
    <mergeCell ref="G1337:G1338"/>
    <mergeCell ref="H1337:H1338"/>
    <mergeCell ref="I1337:I1338"/>
    <mergeCell ref="J1337:J1338"/>
    <mergeCell ref="B1339:B1340"/>
    <mergeCell ref="C1339:C1340"/>
    <mergeCell ref="D1339:D1340"/>
    <mergeCell ref="E1339:E1340"/>
    <mergeCell ref="G1339:G1340"/>
    <mergeCell ref="H1339:H1340"/>
    <mergeCell ref="I1339:I1340"/>
    <mergeCell ref="J1339:J1340"/>
    <mergeCell ref="B1341:B1342"/>
    <mergeCell ref="C1341:C1342"/>
    <mergeCell ref="D1341:D1342"/>
    <mergeCell ref="E1341:E1342"/>
    <mergeCell ref="G1341:G1342"/>
    <mergeCell ref="H1341:H1342"/>
    <mergeCell ref="I1341:I1342"/>
    <mergeCell ref="J1341:J1342"/>
    <mergeCell ref="B1343:B1344"/>
    <mergeCell ref="C1343:C1344"/>
    <mergeCell ref="D1343:D1344"/>
    <mergeCell ref="E1343:E1344"/>
    <mergeCell ref="G1343:G1344"/>
    <mergeCell ref="H1343:H1344"/>
    <mergeCell ref="I1343:I1344"/>
    <mergeCell ref="J1343:J1344"/>
    <mergeCell ref="B1345:B1346"/>
    <mergeCell ref="C1345:C1346"/>
    <mergeCell ref="D1345:D1346"/>
    <mergeCell ref="E1345:E1346"/>
    <mergeCell ref="G1345:G1346"/>
    <mergeCell ref="H1345:H1346"/>
    <mergeCell ref="I1345:I1346"/>
    <mergeCell ref="J1345:J1346"/>
    <mergeCell ref="B1347:B1348"/>
    <mergeCell ref="C1347:C1348"/>
    <mergeCell ref="D1347:D1348"/>
    <mergeCell ref="E1347:E1348"/>
    <mergeCell ref="G1347:G1348"/>
    <mergeCell ref="H1347:H1348"/>
    <mergeCell ref="I1347:I1348"/>
    <mergeCell ref="J1347:J1348"/>
    <mergeCell ref="B1349:B1350"/>
    <mergeCell ref="C1349:C1350"/>
    <mergeCell ref="D1349:D1350"/>
    <mergeCell ref="E1349:E1350"/>
    <mergeCell ref="G1349:G1350"/>
    <mergeCell ref="H1349:H1350"/>
    <mergeCell ref="I1349:I1350"/>
    <mergeCell ref="J1349:J1350"/>
    <mergeCell ref="B1351:B1352"/>
    <mergeCell ref="C1351:C1352"/>
    <mergeCell ref="D1351:D1352"/>
    <mergeCell ref="E1351:E1352"/>
    <mergeCell ref="G1351:G1352"/>
    <mergeCell ref="H1351:H1352"/>
    <mergeCell ref="I1351:I1352"/>
    <mergeCell ref="J1351:J1352"/>
    <mergeCell ref="B1353:B1354"/>
    <mergeCell ref="C1353:C1354"/>
    <mergeCell ref="D1353:D1354"/>
    <mergeCell ref="E1353:E1354"/>
    <mergeCell ref="G1353:G1354"/>
    <mergeCell ref="H1353:H1354"/>
    <mergeCell ref="I1353:I1354"/>
    <mergeCell ref="J1353:J1354"/>
    <mergeCell ref="B1355:B1356"/>
    <mergeCell ref="C1355:C1356"/>
    <mergeCell ref="D1355:D1356"/>
    <mergeCell ref="E1355:E1356"/>
    <mergeCell ref="G1355:G1356"/>
    <mergeCell ref="H1355:H1356"/>
    <mergeCell ref="I1355:I1356"/>
    <mergeCell ref="J1355:J1356"/>
    <mergeCell ref="B1357:B1358"/>
    <mergeCell ref="C1357:C1358"/>
    <mergeCell ref="D1357:D1358"/>
    <mergeCell ref="E1357:E1358"/>
    <mergeCell ref="G1357:G1358"/>
    <mergeCell ref="H1357:H1358"/>
    <mergeCell ref="I1357:I1358"/>
    <mergeCell ref="J1357:J1358"/>
    <mergeCell ref="B1359:B1360"/>
    <mergeCell ref="C1359:C1360"/>
    <mergeCell ref="D1359:D1360"/>
    <mergeCell ref="E1359:E1360"/>
    <mergeCell ref="G1359:G1360"/>
    <mergeCell ref="H1359:H1360"/>
    <mergeCell ref="I1359:I1360"/>
    <mergeCell ref="J1359:J1360"/>
    <mergeCell ref="B1361:B1362"/>
    <mergeCell ref="C1361:C1362"/>
    <mergeCell ref="D1361:D1362"/>
    <mergeCell ref="E1361:E1362"/>
    <mergeCell ref="G1361:G1362"/>
    <mergeCell ref="H1361:H1362"/>
    <mergeCell ref="I1361:I1362"/>
    <mergeCell ref="J1361:J1362"/>
    <mergeCell ref="B1363:B1364"/>
    <mergeCell ref="C1363:C1364"/>
    <mergeCell ref="D1363:D1364"/>
    <mergeCell ref="E1363:E1364"/>
    <mergeCell ref="G1363:G1364"/>
    <mergeCell ref="H1363:H1364"/>
    <mergeCell ref="I1363:I1364"/>
    <mergeCell ref="J1363:J1364"/>
    <mergeCell ref="B1365:B1366"/>
    <mergeCell ref="C1365:C1366"/>
    <mergeCell ref="D1365:D1366"/>
    <mergeCell ref="E1365:E1366"/>
    <mergeCell ref="G1365:G1366"/>
    <mergeCell ref="H1365:H1366"/>
    <mergeCell ref="I1365:I1366"/>
    <mergeCell ref="J1365:J1366"/>
    <mergeCell ref="B1367:B1368"/>
    <mergeCell ref="C1367:C1368"/>
    <mergeCell ref="D1367:D1368"/>
    <mergeCell ref="E1367:E1368"/>
    <mergeCell ref="G1367:G1368"/>
    <mergeCell ref="H1367:H1368"/>
    <mergeCell ref="I1367:I1368"/>
    <mergeCell ref="J1367:J1368"/>
    <mergeCell ref="B1369:B1370"/>
    <mergeCell ref="C1369:C1370"/>
    <mergeCell ref="D1369:D1370"/>
    <mergeCell ref="E1369:E1370"/>
    <mergeCell ref="G1369:G1370"/>
    <mergeCell ref="H1369:H1370"/>
    <mergeCell ref="I1369:I1370"/>
    <mergeCell ref="J1369:J1370"/>
    <mergeCell ref="B1371:B1372"/>
    <mergeCell ref="C1371:C1372"/>
    <mergeCell ref="D1371:D1372"/>
    <mergeCell ref="E1371:E1372"/>
    <mergeCell ref="G1371:G1372"/>
    <mergeCell ref="H1371:H1372"/>
    <mergeCell ref="I1371:I1372"/>
    <mergeCell ref="J1371:J1372"/>
    <mergeCell ref="B1373:B1374"/>
    <mergeCell ref="C1373:C1374"/>
    <mergeCell ref="D1373:D1374"/>
    <mergeCell ref="E1373:E1374"/>
    <mergeCell ref="G1373:G1374"/>
    <mergeCell ref="H1373:H1374"/>
    <mergeCell ref="I1373:I1374"/>
    <mergeCell ref="J1373:J1374"/>
    <mergeCell ref="B1375:B1376"/>
    <mergeCell ref="C1375:C1376"/>
    <mergeCell ref="D1375:D1376"/>
    <mergeCell ref="E1375:E1376"/>
    <mergeCell ref="G1375:G1376"/>
    <mergeCell ref="H1375:H1376"/>
    <mergeCell ref="I1375:I1376"/>
    <mergeCell ref="J1375:J1376"/>
    <mergeCell ref="B1377:B1378"/>
    <mergeCell ref="C1377:C1378"/>
    <mergeCell ref="D1377:D1378"/>
    <mergeCell ref="E1377:E1378"/>
    <mergeCell ref="G1377:G1378"/>
    <mergeCell ref="H1377:H1378"/>
    <mergeCell ref="I1377:I1378"/>
    <mergeCell ref="J1377:J1378"/>
    <mergeCell ref="B1379:B1380"/>
    <mergeCell ref="C1379:C1380"/>
    <mergeCell ref="D1379:D1380"/>
    <mergeCell ref="E1379:E1380"/>
    <mergeCell ref="G1379:G1380"/>
    <mergeCell ref="H1379:H1380"/>
    <mergeCell ref="I1379:I1380"/>
    <mergeCell ref="J1379:J1380"/>
    <mergeCell ref="B1381:B1382"/>
    <mergeCell ref="C1381:C1382"/>
    <mergeCell ref="D1381:D1382"/>
    <mergeCell ref="E1381:E1382"/>
    <mergeCell ref="G1381:G1382"/>
    <mergeCell ref="H1381:H1382"/>
    <mergeCell ref="I1381:I1382"/>
    <mergeCell ref="J1381:J1382"/>
    <mergeCell ref="B1383:B1384"/>
    <mergeCell ref="C1383:C1384"/>
    <mergeCell ref="D1383:D1384"/>
    <mergeCell ref="E1383:E1384"/>
    <mergeCell ref="G1383:G1384"/>
    <mergeCell ref="H1383:H1384"/>
    <mergeCell ref="I1383:I1384"/>
    <mergeCell ref="J1383:J1384"/>
    <mergeCell ref="B1385:B1386"/>
    <mergeCell ref="C1385:C1386"/>
    <mergeCell ref="D1385:D1386"/>
    <mergeCell ref="E1385:E1386"/>
    <mergeCell ref="G1385:G1386"/>
    <mergeCell ref="H1385:H1386"/>
    <mergeCell ref="I1385:I1386"/>
    <mergeCell ref="J1385:J1386"/>
    <mergeCell ref="B1387:B1388"/>
    <mergeCell ref="C1387:C1388"/>
    <mergeCell ref="D1387:D1388"/>
    <mergeCell ref="E1387:E1388"/>
    <mergeCell ref="G1387:G1388"/>
    <mergeCell ref="H1387:H1388"/>
    <mergeCell ref="I1387:I1388"/>
    <mergeCell ref="J1387:J1388"/>
    <mergeCell ref="B1389:B1390"/>
    <mergeCell ref="C1389:C1390"/>
    <mergeCell ref="D1389:D1390"/>
    <mergeCell ref="E1389:E1390"/>
    <mergeCell ref="G1389:G1390"/>
    <mergeCell ref="H1389:H1390"/>
    <mergeCell ref="I1389:I1390"/>
    <mergeCell ref="J1389:J1390"/>
    <mergeCell ref="B1391:B1392"/>
    <mergeCell ref="C1391:C1392"/>
    <mergeCell ref="D1391:D1392"/>
    <mergeCell ref="E1391:E1392"/>
    <mergeCell ref="G1391:G1392"/>
    <mergeCell ref="H1391:H1392"/>
    <mergeCell ref="I1391:I1392"/>
    <mergeCell ref="J1391:J1392"/>
    <mergeCell ref="B1393:B1394"/>
    <mergeCell ref="C1393:C1394"/>
    <mergeCell ref="D1393:D1394"/>
    <mergeCell ref="E1393:E1394"/>
    <mergeCell ref="G1393:G1394"/>
    <mergeCell ref="H1393:H1394"/>
    <mergeCell ref="I1393:I1394"/>
    <mergeCell ref="J1393:J1394"/>
    <mergeCell ref="B1395:B1396"/>
    <mergeCell ref="C1395:C1396"/>
    <mergeCell ref="D1395:D1396"/>
    <mergeCell ref="E1395:E1396"/>
    <mergeCell ref="G1395:G1396"/>
    <mergeCell ref="H1395:H1396"/>
    <mergeCell ref="I1395:I1396"/>
    <mergeCell ref="J1395:J1396"/>
    <mergeCell ref="B1397:B1398"/>
    <mergeCell ref="C1397:C1398"/>
    <mergeCell ref="D1397:D1398"/>
    <mergeCell ref="E1397:E1398"/>
    <mergeCell ref="G1397:G1398"/>
    <mergeCell ref="H1397:H1398"/>
    <mergeCell ref="I1397:I1398"/>
    <mergeCell ref="J1397:J1398"/>
    <mergeCell ref="B1399:B1400"/>
    <mergeCell ref="C1399:C1400"/>
    <mergeCell ref="D1399:D1400"/>
    <mergeCell ref="E1399:E1400"/>
    <mergeCell ref="G1399:G1400"/>
    <mergeCell ref="H1399:H1400"/>
    <mergeCell ref="I1399:I1400"/>
    <mergeCell ref="J1399:J1400"/>
    <mergeCell ref="B1401:B1402"/>
    <mergeCell ref="C1401:C1402"/>
    <mergeCell ref="D1401:D1402"/>
    <mergeCell ref="E1401:E1402"/>
    <mergeCell ref="G1401:G1402"/>
    <mergeCell ref="H1401:H1402"/>
    <mergeCell ref="I1401:I1402"/>
    <mergeCell ref="J1401:J1402"/>
    <mergeCell ref="B1403:B1404"/>
    <mergeCell ref="C1403:C1404"/>
    <mergeCell ref="D1403:D1404"/>
    <mergeCell ref="E1403:E1404"/>
    <mergeCell ref="G1403:G1404"/>
    <mergeCell ref="H1403:H1404"/>
    <mergeCell ref="I1403:I1404"/>
    <mergeCell ref="J1403:J1404"/>
    <mergeCell ref="B1405:B1406"/>
    <mergeCell ref="C1405:C1406"/>
    <mergeCell ref="D1405:D1406"/>
    <mergeCell ref="E1405:E1406"/>
    <mergeCell ref="G1405:G1406"/>
    <mergeCell ref="H1405:H1406"/>
    <mergeCell ref="I1405:I1406"/>
    <mergeCell ref="J1405:J1406"/>
    <mergeCell ref="B1407:B1408"/>
    <mergeCell ref="C1407:C1408"/>
    <mergeCell ref="D1407:D1408"/>
    <mergeCell ref="E1407:E1408"/>
    <mergeCell ref="G1407:G1408"/>
    <mergeCell ref="H1407:H1408"/>
    <mergeCell ref="I1407:I1408"/>
    <mergeCell ref="J1407:J1408"/>
    <mergeCell ref="B1409:B1410"/>
    <mergeCell ref="C1409:C1410"/>
    <mergeCell ref="D1409:D1410"/>
    <mergeCell ref="E1409:E1410"/>
    <mergeCell ref="G1409:G1410"/>
    <mergeCell ref="H1409:H1410"/>
    <mergeCell ref="I1409:I1410"/>
    <mergeCell ref="J1409:J1410"/>
    <mergeCell ref="B1411:B1412"/>
    <mergeCell ref="C1411:C1412"/>
    <mergeCell ref="D1411:D1412"/>
    <mergeCell ref="E1411:E1412"/>
    <mergeCell ref="G1411:G1412"/>
    <mergeCell ref="H1411:H1412"/>
    <mergeCell ref="I1411:I1412"/>
    <mergeCell ref="J1411:J1412"/>
    <mergeCell ref="B1413:B1414"/>
    <mergeCell ref="C1413:C1414"/>
    <mergeCell ref="D1413:D1414"/>
    <mergeCell ref="E1413:E1414"/>
    <mergeCell ref="G1413:G1414"/>
    <mergeCell ref="H1413:H1414"/>
    <mergeCell ref="I1413:I1414"/>
    <mergeCell ref="J1413:J1414"/>
    <mergeCell ref="B1415:B1416"/>
    <mergeCell ref="C1415:C1416"/>
    <mergeCell ref="D1415:D1416"/>
    <mergeCell ref="E1415:E1416"/>
    <mergeCell ref="G1415:G1416"/>
    <mergeCell ref="H1415:H1416"/>
    <mergeCell ref="I1415:I1416"/>
    <mergeCell ref="J1415:J1416"/>
    <mergeCell ref="B1417:B1418"/>
    <mergeCell ref="C1417:C1418"/>
    <mergeCell ref="D1417:D1418"/>
    <mergeCell ref="E1417:E1418"/>
    <mergeCell ref="G1417:G1418"/>
    <mergeCell ref="H1417:H1418"/>
    <mergeCell ref="I1417:I1418"/>
    <mergeCell ref="J1417:J1418"/>
    <mergeCell ref="B1419:B1420"/>
    <mergeCell ref="C1419:C1420"/>
    <mergeCell ref="D1419:D1420"/>
    <mergeCell ref="E1419:E1420"/>
    <mergeCell ref="G1419:G1420"/>
    <mergeCell ref="H1419:H1420"/>
    <mergeCell ref="I1419:I1420"/>
    <mergeCell ref="J1419:J1420"/>
    <mergeCell ref="B1421:B1422"/>
    <mergeCell ref="C1421:C1422"/>
    <mergeCell ref="D1421:D1422"/>
    <mergeCell ref="E1421:E1422"/>
    <mergeCell ref="G1421:G1422"/>
    <mergeCell ref="H1421:H1422"/>
    <mergeCell ref="I1421:I1422"/>
    <mergeCell ref="J1421:J1422"/>
    <mergeCell ref="B1423:B1424"/>
    <mergeCell ref="C1423:C1424"/>
    <mergeCell ref="D1423:D1424"/>
    <mergeCell ref="E1423:E1424"/>
    <mergeCell ref="G1423:G1424"/>
    <mergeCell ref="H1423:H1424"/>
    <mergeCell ref="I1423:I1424"/>
    <mergeCell ref="J1423:J1424"/>
    <mergeCell ref="B1425:B1426"/>
    <mergeCell ref="C1425:C1426"/>
    <mergeCell ref="D1425:D1426"/>
    <mergeCell ref="E1425:E1426"/>
    <mergeCell ref="G1425:G1426"/>
    <mergeCell ref="H1425:H1426"/>
    <mergeCell ref="I1425:I1426"/>
    <mergeCell ref="J1425:J1426"/>
    <mergeCell ref="B1427:B1428"/>
    <mergeCell ref="C1427:C1428"/>
    <mergeCell ref="D1427:D1428"/>
    <mergeCell ref="E1427:E1428"/>
    <mergeCell ref="G1427:G1428"/>
    <mergeCell ref="H1427:H1428"/>
    <mergeCell ref="I1427:I1428"/>
    <mergeCell ref="J1427:J1428"/>
    <mergeCell ref="B1429:B1430"/>
    <mergeCell ref="C1429:C1430"/>
    <mergeCell ref="D1429:D1430"/>
    <mergeCell ref="E1429:E1430"/>
    <mergeCell ref="G1429:G1430"/>
    <mergeCell ref="H1429:H1430"/>
    <mergeCell ref="I1429:I1430"/>
    <mergeCell ref="J1429:J1430"/>
    <mergeCell ref="B1431:B1432"/>
    <mergeCell ref="C1431:C1432"/>
    <mergeCell ref="D1431:D1432"/>
    <mergeCell ref="E1431:E1432"/>
    <mergeCell ref="G1431:G1432"/>
    <mergeCell ref="H1431:H1432"/>
    <mergeCell ref="I1431:I1432"/>
    <mergeCell ref="J1431:J1432"/>
    <mergeCell ref="B1433:B1434"/>
    <mergeCell ref="C1433:C1434"/>
    <mergeCell ref="D1433:D1434"/>
    <mergeCell ref="E1433:E1434"/>
    <mergeCell ref="G1433:G1434"/>
    <mergeCell ref="H1433:H1434"/>
    <mergeCell ref="I1433:I1434"/>
    <mergeCell ref="J1433:J1434"/>
    <mergeCell ref="B1435:B1436"/>
    <mergeCell ref="C1435:C1436"/>
    <mergeCell ref="D1435:D1436"/>
    <mergeCell ref="E1435:E1436"/>
    <mergeCell ref="G1435:G1436"/>
    <mergeCell ref="H1435:H1436"/>
    <mergeCell ref="I1435:I1436"/>
    <mergeCell ref="J1435:J1436"/>
    <mergeCell ref="B1437:B1438"/>
    <mergeCell ref="C1437:C1438"/>
    <mergeCell ref="D1437:D1438"/>
    <mergeCell ref="E1437:E1438"/>
    <mergeCell ref="G1437:G1438"/>
    <mergeCell ref="H1437:H1438"/>
    <mergeCell ref="I1437:I1438"/>
    <mergeCell ref="J1437:J1438"/>
    <mergeCell ref="B1439:B1440"/>
    <mergeCell ref="C1439:C1440"/>
    <mergeCell ref="D1439:D1440"/>
    <mergeCell ref="E1439:E1440"/>
    <mergeCell ref="G1439:G1440"/>
    <mergeCell ref="H1439:H1440"/>
    <mergeCell ref="I1439:I1440"/>
    <mergeCell ref="J1439:J1440"/>
    <mergeCell ref="B1441:B1442"/>
    <mergeCell ref="C1441:C1442"/>
    <mergeCell ref="D1441:D1442"/>
    <mergeCell ref="E1441:E1442"/>
    <mergeCell ref="G1441:G1442"/>
    <mergeCell ref="H1441:H1442"/>
    <mergeCell ref="I1441:I1442"/>
    <mergeCell ref="J1441:J1442"/>
    <mergeCell ref="B1443:B1444"/>
    <mergeCell ref="C1443:C1444"/>
    <mergeCell ref="D1443:D1444"/>
    <mergeCell ref="E1443:E1444"/>
    <mergeCell ref="G1443:G1444"/>
    <mergeCell ref="H1443:H1444"/>
    <mergeCell ref="I1443:I1444"/>
    <mergeCell ref="J1443:J1444"/>
    <mergeCell ref="B1445:B1446"/>
    <mergeCell ref="C1445:C1446"/>
    <mergeCell ref="D1445:D1446"/>
    <mergeCell ref="E1445:E1446"/>
    <mergeCell ref="G1445:G1446"/>
    <mergeCell ref="H1445:H1446"/>
    <mergeCell ref="I1445:I1446"/>
    <mergeCell ref="J1445:J1446"/>
    <mergeCell ref="B1447:B1448"/>
    <mergeCell ref="C1447:C1448"/>
    <mergeCell ref="D1447:D1448"/>
    <mergeCell ref="E1447:E1448"/>
    <mergeCell ref="G1447:G1448"/>
    <mergeCell ref="H1447:H1448"/>
    <mergeCell ref="I1447:I1448"/>
    <mergeCell ref="J1447:J1448"/>
    <mergeCell ref="B1449:B1450"/>
    <mergeCell ref="C1449:C1450"/>
    <mergeCell ref="D1449:D1450"/>
    <mergeCell ref="E1449:E1450"/>
    <mergeCell ref="G1449:G1450"/>
    <mergeCell ref="H1449:H1450"/>
    <mergeCell ref="I1449:I1450"/>
    <mergeCell ref="J1449:J1450"/>
    <mergeCell ref="B1451:B1452"/>
    <mergeCell ref="C1451:C1452"/>
    <mergeCell ref="D1451:D1452"/>
    <mergeCell ref="E1451:E1452"/>
    <mergeCell ref="G1451:G1452"/>
    <mergeCell ref="H1451:H1452"/>
    <mergeCell ref="I1451:I1452"/>
    <mergeCell ref="J1451:J1452"/>
    <mergeCell ref="B1453:B1454"/>
    <mergeCell ref="C1453:C1454"/>
    <mergeCell ref="D1453:D1454"/>
    <mergeCell ref="E1453:E1454"/>
    <mergeCell ref="G1453:G1454"/>
    <mergeCell ref="H1453:H1454"/>
    <mergeCell ref="I1453:I1454"/>
    <mergeCell ref="J1453:J1454"/>
    <mergeCell ref="B1455:B1456"/>
    <mergeCell ref="C1455:C1456"/>
    <mergeCell ref="D1455:D1456"/>
    <mergeCell ref="E1455:E1456"/>
    <mergeCell ref="G1455:G1456"/>
    <mergeCell ref="H1455:H1456"/>
    <mergeCell ref="I1455:I1456"/>
    <mergeCell ref="J1455:J1456"/>
    <mergeCell ref="B1457:B1458"/>
    <mergeCell ref="C1457:C1458"/>
    <mergeCell ref="D1457:D1458"/>
    <mergeCell ref="E1457:E1458"/>
    <mergeCell ref="G1457:G1458"/>
    <mergeCell ref="H1457:H1458"/>
    <mergeCell ref="I1457:I1458"/>
    <mergeCell ref="J1457:J1458"/>
    <mergeCell ref="B1459:B1460"/>
    <mergeCell ref="C1459:C1460"/>
    <mergeCell ref="D1459:D1460"/>
    <mergeCell ref="E1459:E1460"/>
    <mergeCell ref="G1459:G1460"/>
    <mergeCell ref="H1459:H1460"/>
    <mergeCell ref="I1459:I1460"/>
    <mergeCell ref="J1459:J1460"/>
    <mergeCell ref="B1461:B1462"/>
    <mergeCell ref="C1461:C1462"/>
    <mergeCell ref="D1461:D1462"/>
    <mergeCell ref="E1461:E1462"/>
    <mergeCell ref="G1461:G1462"/>
    <mergeCell ref="H1461:H1462"/>
    <mergeCell ref="I1461:I1462"/>
    <mergeCell ref="J1461:J1462"/>
    <mergeCell ref="B1463:B1464"/>
    <mergeCell ref="C1463:C1464"/>
    <mergeCell ref="D1463:D1464"/>
    <mergeCell ref="E1463:E1464"/>
    <mergeCell ref="G1463:G1464"/>
    <mergeCell ref="H1463:H1464"/>
    <mergeCell ref="I1463:I1464"/>
    <mergeCell ref="J1463:J1464"/>
    <mergeCell ref="B1465:B1466"/>
    <mergeCell ref="C1465:C1466"/>
    <mergeCell ref="D1465:D1466"/>
    <mergeCell ref="E1465:E1466"/>
    <mergeCell ref="G1465:G1466"/>
    <mergeCell ref="H1465:H1466"/>
    <mergeCell ref="I1465:I1466"/>
    <mergeCell ref="J1465:J1466"/>
    <mergeCell ref="B1467:B1468"/>
    <mergeCell ref="C1467:C1468"/>
    <mergeCell ref="D1467:D1468"/>
    <mergeCell ref="E1467:E1468"/>
    <mergeCell ref="G1467:G1468"/>
    <mergeCell ref="H1467:H1468"/>
    <mergeCell ref="I1467:I1468"/>
    <mergeCell ref="J1467:J1468"/>
    <mergeCell ref="B1469:B1470"/>
    <mergeCell ref="C1469:C1470"/>
    <mergeCell ref="D1469:D1470"/>
    <mergeCell ref="E1469:E1470"/>
    <mergeCell ref="G1469:G1470"/>
    <mergeCell ref="H1469:H1470"/>
    <mergeCell ref="I1469:I1470"/>
    <mergeCell ref="J1469:J1470"/>
    <mergeCell ref="B1471:B1472"/>
    <mergeCell ref="C1471:C1472"/>
    <mergeCell ref="D1471:D1472"/>
    <mergeCell ref="E1471:E1472"/>
    <mergeCell ref="G1471:G1472"/>
    <mergeCell ref="H1471:H1472"/>
    <mergeCell ref="I1471:I1472"/>
    <mergeCell ref="J1471:J1472"/>
    <mergeCell ref="B1473:B1474"/>
    <mergeCell ref="C1473:C1474"/>
    <mergeCell ref="D1473:D1474"/>
    <mergeCell ref="E1473:E1474"/>
    <mergeCell ref="G1473:G1474"/>
    <mergeCell ref="H1473:H1474"/>
    <mergeCell ref="I1473:I1474"/>
    <mergeCell ref="J1473:J1474"/>
    <mergeCell ref="B1475:B1476"/>
    <mergeCell ref="C1475:C1476"/>
    <mergeCell ref="D1475:D1476"/>
    <mergeCell ref="E1475:E1476"/>
    <mergeCell ref="G1475:G1476"/>
    <mergeCell ref="H1475:H1476"/>
    <mergeCell ref="I1475:I1476"/>
    <mergeCell ref="J1475:J1476"/>
    <mergeCell ref="B1477:B1478"/>
    <mergeCell ref="C1477:C1478"/>
    <mergeCell ref="D1477:D1478"/>
    <mergeCell ref="E1477:E1478"/>
    <mergeCell ref="G1477:G1478"/>
    <mergeCell ref="H1477:H1478"/>
    <mergeCell ref="I1477:I1478"/>
    <mergeCell ref="J1477:J1478"/>
    <mergeCell ref="B1479:B1480"/>
    <mergeCell ref="C1479:C1480"/>
    <mergeCell ref="D1479:D1480"/>
    <mergeCell ref="E1479:E1480"/>
    <mergeCell ref="G1479:G1480"/>
    <mergeCell ref="H1479:H1480"/>
    <mergeCell ref="I1479:I1480"/>
    <mergeCell ref="J1479:J1480"/>
    <mergeCell ref="B1481:B1482"/>
    <mergeCell ref="C1481:C1482"/>
    <mergeCell ref="D1481:D1482"/>
    <mergeCell ref="E1481:E1482"/>
    <mergeCell ref="G1481:G1482"/>
    <mergeCell ref="H1481:H1482"/>
    <mergeCell ref="I1481:I1482"/>
    <mergeCell ref="J1481:J1482"/>
    <mergeCell ref="B1483:B1484"/>
    <mergeCell ref="C1483:C1484"/>
    <mergeCell ref="D1483:D1484"/>
    <mergeCell ref="E1483:E1484"/>
    <mergeCell ref="G1483:G1484"/>
    <mergeCell ref="H1483:H1484"/>
    <mergeCell ref="I1483:I1484"/>
    <mergeCell ref="J1483:J1484"/>
    <mergeCell ref="B1485:B1486"/>
    <mergeCell ref="C1485:C1486"/>
    <mergeCell ref="D1485:D1486"/>
    <mergeCell ref="E1485:E1486"/>
    <mergeCell ref="G1485:G1486"/>
    <mergeCell ref="H1485:H1486"/>
    <mergeCell ref="I1485:I1486"/>
    <mergeCell ref="J1485:J1486"/>
    <mergeCell ref="B1487:B1488"/>
    <mergeCell ref="C1487:C1488"/>
    <mergeCell ref="D1487:D1488"/>
    <mergeCell ref="E1487:E1488"/>
    <mergeCell ref="G1487:G1488"/>
    <mergeCell ref="H1487:H1488"/>
    <mergeCell ref="I1487:I1488"/>
    <mergeCell ref="J1487:J1488"/>
    <mergeCell ref="B1489:B1490"/>
    <mergeCell ref="C1489:C1490"/>
    <mergeCell ref="D1489:D1490"/>
    <mergeCell ref="E1489:E1490"/>
    <mergeCell ref="G1489:G1490"/>
    <mergeCell ref="H1489:H1490"/>
    <mergeCell ref="I1489:I1490"/>
    <mergeCell ref="J1489:J1490"/>
    <mergeCell ref="B1491:B1492"/>
    <mergeCell ref="C1491:C1492"/>
    <mergeCell ref="D1491:D1492"/>
    <mergeCell ref="E1491:E1492"/>
    <mergeCell ref="G1491:G1492"/>
    <mergeCell ref="H1491:H1492"/>
    <mergeCell ref="I1491:I1492"/>
    <mergeCell ref="J1491:J1492"/>
    <mergeCell ref="B1493:B1494"/>
    <mergeCell ref="C1493:C1494"/>
    <mergeCell ref="D1493:D1494"/>
    <mergeCell ref="E1493:E1494"/>
    <mergeCell ref="G1493:G1494"/>
    <mergeCell ref="H1493:H1494"/>
    <mergeCell ref="I1493:I1494"/>
    <mergeCell ref="J1493:J1494"/>
    <mergeCell ref="B1495:B1496"/>
    <mergeCell ref="C1495:C1496"/>
    <mergeCell ref="D1495:D1496"/>
    <mergeCell ref="E1495:E1496"/>
    <mergeCell ref="G1495:G1496"/>
    <mergeCell ref="H1495:H1496"/>
    <mergeCell ref="I1495:I1496"/>
    <mergeCell ref="J1495:J1496"/>
    <mergeCell ref="B1497:B1498"/>
    <mergeCell ref="C1497:C1498"/>
    <mergeCell ref="D1497:D1498"/>
    <mergeCell ref="E1497:E1498"/>
    <mergeCell ref="G1497:G1498"/>
    <mergeCell ref="H1497:H1498"/>
    <mergeCell ref="I1497:I1498"/>
    <mergeCell ref="J1497:J1498"/>
    <mergeCell ref="B1499:B1500"/>
    <mergeCell ref="C1499:C1500"/>
    <mergeCell ref="D1499:D1500"/>
    <mergeCell ref="E1499:E1500"/>
    <mergeCell ref="G1499:G1500"/>
    <mergeCell ref="H1499:H1500"/>
    <mergeCell ref="I1499:I1500"/>
    <mergeCell ref="J1499:J1500"/>
    <mergeCell ref="B1501:B1502"/>
    <mergeCell ref="C1501:C1502"/>
    <mergeCell ref="D1501:D1502"/>
    <mergeCell ref="E1501:E1502"/>
    <mergeCell ref="G1501:G1502"/>
    <mergeCell ref="H1501:H1502"/>
    <mergeCell ref="I1501:I1502"/>
    <mergeCell ref="J1501:J1502"/>
    <mergeCell ref="B1503:B1504"/>
    <mergeCell ref="C1503:C1504"/>
    <mergeCell ref="D1503:D1504"/>
    <mergeCell ref="E1503:E1504"/>
    <mergeCell ref="G1503:G1504"/>
    <mergeCell ref="H1503:H1504"/>
    <mergeCell ref="I1503:I1504"/>
    <mergeCell ref="J1503:J1504"/>
    <mergeCell ref="B1505:B1506"/>
    <mergeCell ref="C1505:C1506"/>
    <mergeCell ref="D1505:D1506"/>
    <mergeCell ref="E1505:E1506"/>
    <mergeCell ref="G1505:G1506"/>
    <mergeCell ref="H1505:H1506"/>
    <mergeCell ref="I1505:I1506"/>
    <mergeCell ref="J1505:J1506"/>
    <mergeCell ref="B1507:B1508"/>
    <mergeCell ref="C1507:C1508"/>
    <mergeCell ref="D1507:D1508"/>
    <mergeCell ref="E1507:E1508"/>
    <mergeCell ref="G1507:G1508"/>
    <mergeCell ref="H1507:H1508"/>
    <mergeCell ref="I1507:I1508"/>
    <mergeCell ref="J1507:J1508"/>
    <mergeCell ref="B1509:B1510"/>
    <mergeCell ref="C1509:C1510"/>
    <mergeCell ref="D1509:D1510"/>
    <mergeCell ref="E1509:E1510"/>
    <mergeCell ref="G1509:G1510"/>
    <mergeCell ref="H1509:H1510"/>
    <mergeCell ref="I1509:I1510"/>
    <mergeCell ref="J1509:J1510"/>
    <mergeCell ref="B1511:B1512"/>
    <mergeCell ref="C1511:C1512"/>
    <mergeCell ref="D1511:D1512"/>
    <mergeCell ref="E1511:E1512"/>
    <mergeCell ref="G1511:G1512"/>
    <mergeCell ref="H1511:H1512"/>
    <mergeCell ref="I1511:I1512"/>
    <mergeCell ref="J1511:J1512"/>
    <mergeCell ref="B1513:B1514"/>
    <mergeCell ref="C1513:C1514"/>
    <mergeCell ref="D1513:D1514"/>
    <mergeCell ref="E1513:E1514"/>
    <mergeCell ref="G1513:G1514"/>
    <mergeCell ref="H1513:H1514"/>
    <mergeCell ref="I1513:I1514"/>
    <mergeCell ref="J1513:J1514"/>
    <mergeCell ref="B1515:B1516"/>
    <mergeCell ref="C1515:C1516"/>
    <mergeCell ref="D1515:D1516"/>
    <mergeCell ref="E1515:E1516"/>
    <mergeCell ref="G1515:G1516"/>
    <mergeCell ref="H1515:H1516"/>
    <mergeCell ref="I1515:I1516"/>
    <mergeCell ref="J1515:J1516"/>
    <mergeCell ref="B1517:B1518"/>
    <mergeCell ref="C1517:C1518"/>
    <mergeCell ref="D1517:D1518"/>
    <mergeCell ref="E1517:E1518"/>
    <mergeCell ref="G1517:G1518"/>
    <mergeCell ref="H1517:H1518"/>
    <mergeCell ref="I1517:I1518"/>
    <mergeCell ref="J1517:J1518"/>
    <mergeCell ref="B1519:B1520"/>
    <mergeCell ref="C1519:C1520"/>
    <mergeCell ref="D1519:D1520"/>
    <mergeCell ref="E1519:E1520"/>
    <mergeCell ref="G1519:G1520"/>
    <mergeCell ref="H1519:H1520"/>
    <mergeCell ref="I1519:I1520"/>
    <mergeCell ref="J1519:J1520"/>
    <mergeCell ref="B1521:B1522"/>
    <mergeCell ref="C1521:C1522"/>
    <mergeCell ref="D1521:D1522"/>
    <mergeCell ref="E1521:E1522"/>
    <mergeCell ref="G1521:G1522"/>
    <mergeCell ref="H1521:H1522"/>
    <mergeCell ref="I1521:I1522"/>
    <mergeCell ref="J1521:J1522"/>
    <mergeCell ref="B1523:B1524"/>
    <mergeCell ref="C1523:C1524"/>
    <mergeCell ref="D1523:D1524"/>
    <mergeCell ref="E1523:E1524"/>
    <mergeCell ref="G1523:G1524"/>
    <mergeCell ref="H1523:H1524"/>
    <mergeCell ref="I1523:I1524"/>
    <mergeCell ref="J1523:J1524"/>
    <mergeCell ref="B1525:B1526"/>
    <mergeCell ref="C1525:C1526"/>
    <mergeCell ref="D1525:D1526"/>
    <mergeCell ref="E1525:E1526"/>
    <mergeCell ref="G1525:G1526"/>
    <mergeCell ref="H1525:H1526"/>
    <mergeCell ref="I1525:I1526"/>
    <mergeCell ref="J1525:J1526"/>
    <mergeCell ref="B1527:B1528"/>
    <mergeCell ref="C1527:C1528"/>
    <mergeCell ref="D1527:D1528"/>
    <mergeCell ref="E1527:E1528"/>
    <mergeCell ref="G1527:G1528"/>
    <mergeCell ref="H1527:H1528"/>
    <mergeCell ref="I1527:I1528"/>
    <mergeCell ref="J1527:J1528"/>
    <mergeCell ref="B1529:B1530"/>
    <mergeCell ref="C1529:C1530"/>
    <mergeCell ref="D1529:D1530"/>
    <mergeCell ref="E1529:E1530"/>
    <mergeCell ref="G1529:G1530"/>
    <mergeCell ref="H1529:H1530"/>
    <mergeCell ref="I1529:I1530"/>
    <mergeCell ref="J1529:J1530"/>
    <mergeCell ref="B1531:B1532"/>
    <mergeCell ref="C1531:C1532"/>
    <mergeCell ref="D1531:D1532"/>
    <mergeCell ref="E1531:E1532"/>
    <mergeCell ref="G1531:G1532"/>
    <mergeCell ref="H1531:H1532"/>
    <mergeCell ref="I1531:I1532"/>
    <mergeCell ref="J1531:J1532"/>
    <mergeCell ref="B1533:B1534"/>
    <mergeCell ref="C1533:C1534"/>
    <mergeCell ref="D1533:D1534"/>
    <mergeCell ref="E1533:E1534"/>
    <mergeCell ref="G1533:G1534"/>
    <mergeCell ref="H1533:H1534"/>
    <mergeCell ref="I1533:I1534"/>
    <mergeCell ref="J1533:J1534"/>
    <mergeCell ref="B1535:B1536"/>
    <mergeCell ref="C1535:C1536"/>
    <mergeCell ref="D1535:D1536"/>
    <mergeCell ref="E1535:E1536"/>
    <mergeCell ref="G1535:G1536"/>
    <mergeCell ref="H1535:H1536"/>
    <mergeCell ref="I1535:I1536"/>
    <mergeCell ref="J1535:J1536"/>
    <mergeCell ref="B1537:B1538"/>
    <mergeCell ref="C1537:C1538"/>
    <mergeCell ref="D1537:D1538"/>
    <mergeCell ref="E1537:E1538"/>
    <mergeCell ref="G1537:G1538"/>
    <mergeCell ref="H1537:H1538"/>
    <mergeCell ref="I1537:I1538"/>
    <mergeCell ref="J1537:J1538"/>
    <mergeCell ref="B1539:B1540"/>
    <mergeCell ref="C1539:C1540"/>
    <mergeCell ref="D1539:D1540"/>
    <mergeCell ref="E1539:E1540"/>
    <mergeCell ref="G1539:G1540"/>
    <mergeCell ref="H1539:H1540"/>
    <mergeCell ref="I1539:I1540"/>
    <mergeCell ref="J1539:J1540"/>
    <mergeCell ref="B1541:B1542"/>
    <mergeCell ref="C1541:C1542"/>
    <mergeCell ref="D1541:D1542"/>
    <mergeCell ref="E1541:E1542"/>
    <mergeCell ref="G1541:G1542"/>
    <mergeCell ref="H1541:H1542"/>
    <mergeCell ref="I1541:I1542"/>
    <mergeCell ref="J1541:J1542"/>
    <mergeCell ref="B1543:B1544"/>
    <mergeCell ref="C1543:C1544"/>
    <mergeCell ref="D1543:D1544"/>
    <mergeCell ref="E1543:E1544"/>
    <mergeCell ref="G1543:G1544"/>
    <mergeCell ref="H1543:H1544"/>
    <mergeCell ref="I1543:I1544"/>
    <mergeCell ref="J1543:J1544"/>
    <mergeCell ref="B1545:B1546"/>
    <mergeCell ref="C1545:C1546"/>
    <mergeCell ref="D1545:D1546"/>
    <mergeCell ref="E1545:E1546"/>
    <mergeCell ref="G1545:G1546"/>
    <mergeCell ref="H1545:H1546"/>
    <mergeCell ref="I1545:I1546"/>
    <mergeCell ref="J1545:J1546"/>
    <mergeCell ref="B1547:B1548"/>
    <mergeCell ref="C1547:C1548"/>
    <mergeCell ref="D1547:D1548"/>
    <mergeCell ref="E1547:E1548"/>
    <mergeCell ref="G1547:G1548"/>
    <mergeCell ref="H1547:H1548"/>
    <mergeCell ref="I1547:I1548"/>
    <mergeCell ref="J1547:J1548"/>
    <mergeCell ref="B1549:B1550"/>
    <mergeCell ref="C1549:C1550"/>
    <mergeCell ref="D1549:D1550"/>
    <mergeCell ref="E1549:E1550"/>
    <mergeCell ref="G1549:G1550"/>
    <mergeCell ref="H1549:H1550"/>
    <mergeCell ref="I1549:I1550"/>
    <mergeCell ref="J1549:J1550"/>
    <mergeCell ref="B1551:B1552"/>
    <mergeCell ref="C1551:C1552"/>
    <mergeCell ref="D1551:D1552"/>
    <mergeCell ref="E1551:E1552"/>
    <mergeCell ref="G1551:G1552"/>
    <mergeCell ref="H1551:H1552"/>
    <mergeCell ref="I1551:I1552"/>
    <mergeCell ref="J1551:J1552"/>
    <mergeCell ref="B1553:B1554"/>
    <mergeCell ref="C1553:C1554"/>
    <mergeCell ref="D1553:D1554"/>
    <mergeCell ref="E1553:E1554"/>
    <mergeCell ref="G1553:G1554"/>
    <mergeCell ref="H1553:H1554"/>
    <mergeCell ref="I1553:I1554"/>
    <mergeCell ref="J1553:J1554"/>
    <mergeCell ref="B1555:B1556"/>
    <mergeCell ref="C1555:C1556"/>
    <mergeCell ref="D1555:D1556"/>
    <mergeCell ref="E1555:E1556"/>
    <mergeCell ref="G1555:G1556"/>
    <mergeCell ref="H1555:H1556"/>
    <mergeCell ref="I1555:I1556"/>
    <mergeCell ref="J1555:J1556"/>
    <mergeCell ref="B1557:B1558"/>
    <mergeCell ref="C1557:C1558"/>
    <mergeCell ref="D1557:D1558"/>
    <mergeCell ref="E1557:E1558"/>
    <mergeCell ref="G1557:G1558"/>
    <mergeCell ref="H1557:H1558"/>
    <mergeCell ref="I1557:I1558"/>
    <mergeCell ref="J1557:J1558"/>
    <mergeCell ref="B1559:B1560"/>
    <mergeCell ref="C1559:C1560"/>
    <mergeCell ref="D1559:D1560"/>
    <mergeCell ref="E1559:E1560"/>
    <mergeCell ref="G1559:G1560"/>
    <mergeCell ref="H1559:H1560"/>
    <mergeCell ref="I1559:I1560"/>
    <mergeCell ref="J1559:J1560"/>
    <mergeCell ref="B1561:B1562"/>
    <mergeCell ref="C1561:C1562"/>
    <mergeCell ref="D1561:D1562"/>
    <mergeCell ref="E1561:E1562"/>
    <mergeCell ref="G1561:G1562"/>
    <mergeCell ref="H1561:H1562"/>
    <mergeCell ref="I1561:I1562"/>
    <mergeCell ref="J1561:J1562"/>
    <mergeCell ref="B1563:B1564"/>
    <mergeCell ref="C1563:C1564"/>
    <mergeCell ref="D1563:D1564"/>
    <mergeCell ref="E1563:E1564"/>
    <mergeCell ref="G1563:G1564"/>
    <mergeCell ref="H1563:H1564"/>
    <mergeCell ref="I1563:I1564"/>
    <mergeCell ref="J1563:J1564"/>
    <mergeCell ref="B1575:B1576"/>
    <mergeCell ref="C1575:C1576"/>
    <mergeCell ref="D1575:D1576"/>
    <mergeCell ref="E1575:E1576"/>
    <mergeCell ref="G1575:G1576"/>
    <mergeCell ref="H1575:H1576"/>
    <mergeCell ref="I1575:I1576"/>
    <mergeCell ref="J1575:J1576"/>
    <mergeCell ref="B1565:B1566"/>
    <mergeCell ref="C1565:C1566"/>
    <mergeCell ref="D1565:D1566"/>
    <mergeCell ref="E1565:E1566"/>
    <mergeCell ref="G1565:G1566"/>
    <mergeCell ref="H1565:H1566"/>
    <mergeCell ref="I1565:I1566"/>
    <mergeCell ref="J1565:J1566"/>
    <mergeCell ref="B1567:B1568"/>
    <mergeCell ref="C1567:C1568"/>
    <mergeCell ref="D1567:D1568"/>
    <mergeCell ref="E1567:E1568"/>
    <mergeCell ref="G1567:G1568"/>
    <mergeCell ref="H1567:H1568"/>
    <mergeCell ref="I1567:I1568"/>
    <mergeCell ref="J1567:J1568"/>
    <mergeCell ref="B1569:B1570"/>
    <mergeCell ref="C1569:C1570"/>
    <mergeCell ref="D1569:D1570"/>
    <mergeCell ref="E1569:E1570"/>
    <mergeCell ref="G1569:G1570"/>
    <mergeCell ref="H1569:H1570"/>
    <mergeCell ref="I1569:I1570"/>
    <mergeCell ref="J1569:J1570"/>
    <mergeCell ref="B1577:B1578"/>
    <mergeCell ref="C1577:C1578"/>
    <mergeCell ref="D1577:D1578"/>
    <mergeCell ref="E1577:E1578"/>
    <mergeCell ref="G1577:G1578"/>
    <mergeCell ref="H1577:H1578"/>
    <mergeCell ref="I1577:I1578"/>
    <mergeCell ref="J1577:J1578"/>
    <mergeCell ref="B1579:B1580"/>
    <mergeCell ref="C1579:C1580"/>
    <mergeCell ref="D1579:D1580"/>
    <mergeCell ref="E1579:E1580"/>
    <mergeCell ref="G1579:G1580"/>
    <mergeCell ref="H1579:H1580"/>
    <mergeCell ref="I1579:I1580"/>
    <mergeCell ref="J1579:J1580"/>
    <mergeCell ref="B1571:B1572"/>
    <mergeCell ref="C1571:C1572"/>
    <mergeCell ref="D1571:D1572"/>
    <mergeCell ref="E1571:E1572"/>
    <mergeCell ref="G1571:G1572"/>
    <mergeCell ref="H1571:H1572"/>
    <mergeCell ref="I1571:I1572"/>
    <mergeCell ref="J1571:J1572"/>
    <mergeCell ref="B1573:B1574"/>
    <mergeCell ref="C1573:C1574"/>
    <mergeCell ref="D1573:D1574"/>
    <mergeCell ref="E1573:E1574"/>
    <mergeCell ref="G1573:G1574"/>
    <mergeCell ref="H1573:H1574"/>
    <mergeCell ref="I1573:I1574"/>
    <mergeCell ref="J1573:J1574"/>
    <mergeCell ref="B1589:B1590"/>
    <mergeCell ref="C1589:C1590"/>
    <mergeCell ref="D1589:D1590"/>
    <mergeCell ref="E1589:E1590"/>
    <mergeCell ref="G1589:G1590"/>
    <mergeCell ref="H1589:H1590"/>
    <mergeCell ref="I1589:I1590"/>
    <mergeCell ref="J1589:J1590"/>
    <mergeCell ref="B1587:B1588"/>
    <mergeCell ref="C1587:C1588"/>
    <mergeCell ref="D1587:D1588"/>
    <mergeCell ref="E1587:E1588"/>
    <mergeCell ref="G1587:G1588"/>
    <mergeCell ref="H1587:H1588"/>
    <mergeCell ref="I1587:I1588"/>
    <mergeCell ref="J1587:J1588"/>
    <mergeCell ref="B1591:B1592"/>
    <mergeCell ref="C1591:C1592"/>
    <mergeCell ref="D1591:D1592"/>
    <mergeCell ref="E1591:E1592"/>
    <mergeCell ref="G1591:G1592"/>
    <mergeCell ref="H1591:H1592"/>
    <mergeCell ref="I1591:I1592"/>
    <mergeCell ref="J1591:J1592"/>
    <mergeCell ref="B1611:B1612"/>
    <mergeCell ref="C1611:C1612"/>
    <mergeCell ref="D1611:D1612"/>
    <mergeCell ref="E1611:E1612"/>
    <mergeCell ref="G1611:G1612"/>
    <mergeCell ref="H1611:H1612"/>
    <mergeCell ref="I1611:I1612"/>
    <mergeCell ref="J1611:J1612"/>
    <mergeCell ref="B1597:B1598"/>
    <mergeCell ref="C1597:C1598"/>
    <mergeCell ref="D1597:D1598"/>
    <mergeCell ref="E1597:E1598"/>
    <mergeCell ref="G1597:G1598"/>
    <mergeCell ref="H1597:H1598"/>
    <mergeCell ref="I1597:I1598"/>
    <mergeCell ref="J1597:J1598"/>
    <mergeCell ref="B1601:B1602"/>
    <mergeCell ref="C1601:C1602"/>
    <mergeCell ref="D1601:D1602"/>
    <mergeCell ref="E1601:E1602"/>
    <mergeCell ref="G1601:G1602"/>
    <mergeCell ref="H1601:H1602"/>
    <mergeCell ref="I1601:I1602"/>
    <mergeCell ref="J1601:J1602"/>
    <mergeCell ref="B1603:B1604"/>
    <mergeCell ref="C1603:C1604"/>
    <mergeCell ref="D1603:D1604"/>
    <mergeCell ref="E1603:E1604"/>
    <mergeCell ref="G1603:G1604"/>
    <mergeCell ref="H1603:H1604"/>
    <mergeCell ref="I1603:I1604"/>
    <mergeCell ref="J1603:J1604"/>
    <mergeCell ref="B1581:B1582"/>
    <mergeCell ref="C1581:C1582"/>
    <mergeCell ref="D1581:D1582"/>
    <mergeCell ref="E1581:E1582"/>
    <mergeCell ref="G1581:G1582"/>
    <mergeCell ref="H1581:H1582"/>
    <mergeCell ref="I1581:I1582"/>
    <mergeCell ref="J1581:J1582"/>
    <mergeCell ref="B1583:B1584"/>
    <mergeCell ref="C1583:C1584"/>
    <mergeCell ref="D1583:D1584"/>
    <mergeCell ref="E1583:E1584"/>
    <mergeCell ref="G1583:G1584"/>
    <mergeCell ref="H1583:H1584"/>
    <mergeCell ref="I1583:I1584"/>
    <mergeCell ref="J1583:J1584"/>
    <mergeCell ref="B1585:B1586"/>
    <mergeCell ref="C1585:C1586"/>
    <mergeCell ref="D1585:D1586"/>
    <mergeCell ref="E1585:E1586"/>
    <mergeCell ref="G1585:G1586"/>
    <mergeCell ref="H1585:H1586"/>
    <mergeCell ref="I1585:I1586"/>
    <mergeCell ref="J1585:J1586"/>
    <mergeCell ref="B1593:B1594"/>
    <mergeCell ref="C1593:C1594"/>
    <mergeCell ref="D1593:D1594"/>
    <mergeCell ref="E1593:E1594"/>
    <mergeCell ref="G1593:G1594"/>
    <mergeCell ref="H1593:H1594"/>
    <mergeCell ref="I1593:I1594"/>
    <mergeCell ref="J1593:J1594"/>
    <mergeCell ref="B1595:B1596"/>
    <mergeCell ref="C1595:C1596"/>
    <mergeCell ref="D1595:D1596"/>
    <mergeCell ref="E1595:E1596"/>
    <mergeCell ref="G1595:G1596"/>
    <mergeCell ref="H1595:H1596"/>
    <mergeCell ref="I1595:I1596"/>
    <mergeCell ref="J1595:J1596"/>
    <mergeCell ref="B1599:B1600"/>
    <mergeCell ref="C1599:C1600"/>
    <mergeCell ref="D1599:D1600"/>
    <mergeCell ref="E1599:E1600"/>
    <mergeCell ref="G1599:G1600"/>
    <mergeCell ref="H1599:H1600"/>
    <mergeCell ref="I1599:I1600"/>
    <mergeCell ref="J1599:J1600"/>
    <mergeCell ref="B1609:B1610"/>
    <mergeCell ref="C1609:C1610"/>
    <mergeCell ref="D1609:D1610"/>
    <mergeCell ref="E1609:E1610"/>
    <mergeCell ref="G1609:G1610"/>
    <mergeCell ref="H1609:H1610"/>
    <mergeCell ref="I1609:I1610"/>
    <mergeCell ref="J1609:J1610"/>
    <mergeCell ref="B1607:B1608"/>
    <mergeCell ref="C1607:C1608"/>
    <mergeCell ref="D1607:D1608"/>
    <mergeCell ref="E1607:E1608"/>
    <mergeCell ref="G1607:G1608"/>
    <mergeCell ref="H1607:H1608"/>
    <mergeCell ref="I1607:I1608"/>
    <mergeCell ref="J1607:J1608"/>
    <mergeCell ref="B1605:B1606"/>
    <mergeCell ref="C1605:C1606"/>
    <mergeCell ref="D1605:D1606"/>
    <mergeCell ref="E1605:E1606"/>
    <mergeCell ref="G1605:G1606"/>
    <mergeCell ref="H1605:H1606"/>
    <mergeCell ref="I1605:I1606"/>
    <mergeCell ref="J1605:J1606"/>
    <mergeCell ref="B1613:B1614"/>
    <mergeCell ref="C1613:C1614"/>
    <mergeCell ref="D1613:D1614"/>
    <mergeCell ref="E1613:E1614"/>
    <mergeCell ref="G1613:G1614"/>
    <mergeCell ref="H1613:H1614"/>
    <mergeCell ref="I1613:I1614"/>
    <mergeCell ref="J1613:J1614"/>
    <mergeCell ref="B1617:B1618"/>
    <mergeCell ref="C1617:C1618"/>
    <mergeCell ref="D1617:D1618"/>
    <mergeCell ref="E1617:E1618"/>
    <mergeCell ref="G1617:G1618"/>
    <mergeCell ref="H1617:H1618"/>
    <mergeCell ref="I1617:I1618"/>
    <mergeCell ref="J1617:J1618"/>
    <mergeCell ref="B1619:B1620"/>
    <mergeCell ref="C1619:C1620"/>
    <mergeCell ref="D1619:D1620"/>
    <mergeCell ref="E1619:E1620"/>
    <mergeCell ref="G1619:G1620"/>
    <mergeCell ref="H1619:H1620"/>
    <mergeCell ref="I1619:I1620"/>
    <mergeCell ref="J1619:J1620"/>
    <mergeCell ref="B1615:B1616"/>
    <mergeCell ref="C1615:C1616"/>
    <mergeCell ref="D1615:D1616"/>
    <mergeCell ref="E1615:E1616"/>
    <mergeCell ref="G1615:G1616"/>
    <mergeCell ref="H1615:H1616"/>
    <mergeCell ref="I1615:I1616"/>
    <mergeCell ref="J1615:J1616"/>
    <mergeCell ref="B1621:B1622"/>
    <mergeCell ref="C1621:C1622"/>
    <mergeCell ref="D1621:D1622"/>
    <mergeCell ref="E1621:E1622"/>
    <mergeCell ref="G1621:G1622"/>
    <mergeCell ref="H1621:H1622"/>
    <mergeCell ref="I1621:I1622"/>
    <mergeCell ref="J1621:J1622"/>
    <mergeCell ref="B1623:B1624"/>
    <mergeCell ref="C1623:C1624"/>
    <mergeCell ref="D1623:D1624"/>
    <mergeCell ref="E1623:E1624"/>
    <mergeCell ref="G1623:G1624"/>
    <mergeCell ref="H1623:H1624"/>
    <mergeCell ref="I1623:I1624"/>
    <mergeCell ref="J1623:J1624"/>
    <mergeCell ref="B1625:B1626"/>
    <mergeCell ref="C1625:C1626"/>
    <mergeCell ref="D1625:D1626"/>
    <mergeCell ref="E1625:E1626"/>
    <mergeCell ref="G1625:G1626"/>
    <mergeCell ref="H1625:H1626"/>
    <mergeCell ref="I1625:I1626"/>
    <mergeCell ref="J1625:J1626"/>
    <mergeCell ref="B1627:B1628"/>
    <mergeCell ref="C1627:C1628"/>
    <mergeCell ref="D1627:D1628"/>
    <mergeCell ref="E1627:E1628"/>
    <mergeCell ref="G1627:G1628"/>
    <mergeCell ref="H1627:H1628"/>
    <mergeCell ref="I1627:I1628"/>
    <mergeCell ref="J1627:J1628"/>
    <mergeCell ref="B1629:B1630"/>
    <mergeCell ref="C1629:C1630"/>
    <mergeCell ref="D1629:D1630"/>
    <mergeCell ref="E1629:E1630"/>
    <mergeCell ref="G1629:G1630"/>
    <mergeCell ref="H1629:H1630"/>
    <mergeCell ref="I1629:I1630"/>
    <mergeCell ref="J1629:J1630"/>
    <mergeCell ref="B1631:B1632"/>
    <mergeCell ref="C1631:C1632"/>
    <mergeCell ref="D1631:D1632"/>
    <mergeCell ref="E1631:E1632"/>
    <mergeCell ref="G1631:G1632"/>
    <mergeCell ref="H1631:H1632"/>
    <mergeCell ref="I1631:I1632"/>
    <mergeCell ref="J1631:J1632"/>
    <mergeCell ref="B1633:B1634"/>
    <mergeCell ref="C1633:C1634"/>
    <mergeCell ref="D1633:D1634"/>
    <mergeCell ref="E1633:E1634"/>
    <mergeCell ref="G1633:G1634"/>
    <mergeCell ref="H1633:H1634"/>
    <mergeCell ref="I1633:I1634"/>
    <mergeCell ref="J1633:J1634"/>
    <mergeCell ref="B1635:B1636"/>
    <mergeCell ref="C1635:C1636"/>
    <mergeCell ref="D1635:D1636"/>
    <mergeCell ref="E1635:E1636"/>
    <mergeCell ref="G1635:G1636"/>
    <mergeCell ref="H1635:H1636"/>
    <mergeCell ref="I1635:I1636"/>
    <mergeCell ref="J1635:J1636"/>
    <mergeCell ref="B1637:B1638"/>
    <mergeCell ref="C1637:C1638"/>
    <mergeCell ref="D1637:D1638"/>
    <mergeCell ref="E1637:E1638"/>
    <mergeCell ref="G1637:G1638"/>
    <mergeCell ref="H1637:H1638"/>
    <mergeCell ref="I1637:I1638"/>
    <mergeCell ref="J1637:J1638"/>
    <mergeCell ref="B1639:B1640"/>
    <mergeCell ref="C1639:C1640"/>
    <mergeCell ref="D1639:D1640"/>
    <mergeCell ref="E1639:E1640"/>
    <mergeCell ref="G1639:G1640"/>
    <mergeCell ref="H1639:H1640"/>
    <mergeCell ref="I1639:I1640"/>
    <mergeCell ref="J1639:J1640"/>
    <mergeCell ref="B1641:B1642"/>
    <mergeCell ref="C1641:C1642"/>
    <mergeCell ref="D1641:D1642"/>
    <mergeCell ref="E1641:E1642"/>
    <mergeCell ref="G1641:G1642"/>
    <mergeCell ref="H1641:H1642"/>
    <mergeCell ref="I1641:I1642"/>
    <mergeCell ref="J1641:J1642"/>
    <mergeCell ref="B1643:B1644"/>
    <mergeCell ref="C1643:C1644"/>
    <mergeCell ref="D1643:D1644"/>
    <mergeCell ref="E1643:E1644"/>
    <mergeCell ref="G1643:G1644"/>
    <mergeCell ref="H1643:H1644"/>
    <mergeCell ref="I1643:I1644"/>
    <mergeCell ref="J1643:J1644"/>
    <mergeCell ref="B1645:B1646"/>
    <mergeCell ref="C1645:C1646"/>
    <mergeCell ref="D1645:D1646"/>
    <mergeCell ref="E1645:E1646"/>
    <mergeCell ref="G1645:G1646"/>
    <mergeCell ref="H1645:H1646"/>
    <mergeCell ref="I1645:I1646"/>
    <mergeCell ref="J1645:J1646"/>
    <mergeCell ref="B1647:B1648"/>
    <mergeCell ref="C1647:C1648"/>
    <mergeCell ref="D1647:D1648"/>
    <mergeCell ref="E1647:E1648"/>
    <mergeCell ref="G1647:G1648"/>
    <mergeCell ref="H1647:H1648"/>
    <mergeCell ref="I1647:I1648"/>
    <mergeCell ref="J1647:J1648"/>
    <mergeCell ref="B1649:B1650"/>
    <mergeCell ref="C1649:C1650"/>
    <mergeCell ref="D1649:D1650"/>
    <mergeCell ref="E1649:E1650"/>
    <mergeCell ref="G1649:G1650"/>
    <mergeCell ref="H1649:H1650"/>
    <mergeCell ref="I1649:I1650"/>
    <mergeCell ref="J1649:J1650"/>
    <mergeCell ref="B1651:B1652"/>
    <mergeCell ref="C1651:C1652"/>
    <mergeCell ref="D1651:D1652"/>
    <mergeCell ref="E1651:E1652"/>
    <mergeCell ref="G1651:G1652"/>
    <mergeCell ref="H1651:H1652"/>
    <mergeCell ref="I1651:I1652"/>
    <mergeCell ref="J1651:J1652"/>
    <mergeCell ref="B1653:B1654"/>
    <mergeCell ref="C1653:C1654"/>
    <mergeCell ref="D1653:D1654"/>
    <mergeCell ref="E1653:E1654"/>
    <mergeCell ref="G1653:G1654"/>
    <mergeCell ref="H1653:H1654"/>
    <mergeCell ref="I1653:I1654"/>
    <mergeCell ref="J1653:J1654"/>
    <mergeCell ref="B1655:B1656"/>
    <mergeCell ref="C1655:C1656"/>
    <mergeCell ref="D1655:D1656"/>
    <mergeCell ref="E1655:E1656"/>
    <mergeCell ref="G1655:G1656"/>
    <mergeCell ref="H1655:H1656"/>
    <mergeCell ref="I1655:I1656"/>
    <mergeCell ref="J1655:J1656"/>
    <mergeCell ref="B1657:B1658"/>
    <mergeCell ref="C1657:C1658"/>
    <mergeCell ref="D1657:D1658"/>
    <mergeCell ref="E1657:E1658"/>
    <mergeCell ref="G1657:G1658"/>
    <mergeCell ref="H1657:H1658"/>
    <mergeCell ref="I1657:I1658"/>
    <mergeCell ref="J1657:J1658"/>
    <mergeCell ref="B1659:B1660"/>
    <mergeCell ref="C1659:C1660"/>
    <mergeCell ref="D1659:D1660"/>
    <mergeCell ref="E1659:E1660"/>
    <mergeCell ref="G1659:G1660"/>
    <mergeCell ref="H1659:H1660"/>
    <mergeCell ref="I1659:I1660"/>
    <mergeCell ref="J1659:J1660"/>
    <mergeCell ref="B1661:B1662"/>
    <mergeCell ref="C1661:C1662"/>
    <mergeCell ref="D1661:D1662"/>
    <mergeCell ref="E1661:E1662"/>
    <mergeCell ref="G1661:G1662"/>
    <mergeCell ref="H1661:H1662"/>
    <mergeCell ref="I1661:I1662"/>
    <mergeCell ref="J1661:J1662"/>
    <mergeCell ref="B1663:B1664"/>
    <mergeCell ref="C1663:C1664"/>
    <mergeCell ref="D1663:D1664"/>
    <mergeCell ref="E1663:E1664"/>
    <mergeCell ref="G1663:G1664"/>
    <mergeCell ref="H1663:H1664"/>
    <mergeCell ref="I1663:I1664"/>
    <mergeCell ref="J1663:J1664"/>
    <mergeCell ref="B1665:B1666"/>
    <mergeCell ref="C1665:C1666"/>
    <mergeCell ref="D1665:D1666"/>
    <mergeCell ref="E1665:E1666"/>
    <mergeCell ref="G1665:G1666"/>
    <mergeCell ref="H1665:H1666"/>
    <mergeCell ref="I1665:I1666"/>
    <mergeCell ref="J1665:J1666"/>
    <mergeCell ref="B1667:B1668"/>
    <mergeCell ref="C1667:C1668"/>
    <mergeCell ref="D1667:D1668"/>
    <mergeCell ref="E1667:E1668"/>
    <mergeCell ref="G1667:G1668"/>
    <mergeCell ref="H1667:H1668"/>
    <mergeCell ref="I1667:I1668"/>
    <mergeCell ref="J1667:J1668"/>
    <mergeCell ref="B1669:B1670"/>
    <mergeCell ref="C1669:C1670"/>
    <mergeCell ref="D1669:D1670"/>
    <mergeCell ref="E1669:E1670"/>
    <mergeCell ref="G1669:G1670"/>
    <mergeCell ref="H1669:H1670"/>
    <mergeCell ref="I1669:I1670"/>
    <mergeCell ref="J1669:J1670"/>
    <mergeCell ref="B1671:B1672"/>
    <mergeCell ref="C1671:C1672"/>
    <mergeCell ref="D1671:D1672"/>
    <mergeCell ref="E1671:E1672"/>
    <mergeCell ref="G1671:G1672"/>
    <mergeCell ref="H1671:H1672"/>
    <mergeCell ref="I1671:I1672"/>
    <mergeCell ref="J1671:J1672"/>
    <mergeCell ref="B1673:B1674"/>
    <mergeCell ref="C1673:C1674"/>
    <mergeCell ref="D1673:D1674"/>
    <mergeCell ref="E1673:E1674"/>
    <mergeCell ref="G1673:G1674"/>
    <mergeCell ref="H1673:H1674"/>
    <mergeCell ref="I1673:I1674"/>
    <mergeCell ref="J1673:J1674"/>
    <mergeCell ref="B1675:B1676"/>
    <mergeCell ref="C1675:C1676"/>
    <mergeCell ref="D1675:D1676"/>
    <mergeCell ref="E1675:E1676"/>
    <mergeCell ref="G1675:G1676"/>
    <mergeCell ref="H1675:H1676"/>
    <mergeCell ref="I1675:I1676"/>
    <mergeCell ref="J1675:J1676"/>
    <mergeCell ref="B1677:B1678"/>
    <mergeCell ref="C1677:C1678"/>
    <mergeCell ref="D1677:D1678"/>
    <mergeCell ref="E1677:E1678"/>
    <mergeCell ref="G1677:G1678"/>
    <mergeCell ref="H1677:H1678"/>
    <mergeCell ref="I1677:I1678"/>
    <mergeCell ref="J1677:J1678"/>
    <mergeCell ref="B1679:B1680"/>
    <mergeCell ref="C1679:C1680"/>
    <mergeCell ref="D1679:D1680"/>
    <mergeCell ref="E1679:E1680"/>
    <mergeCell ref="G1679:G1680"/>
    <mergeCell ref="H1679:H1680"/>
    <mergeCell ref="I1679:I1680"/>
    <mergeCell ref="J1679:J1680"/>
    <mergeCell ref="B1681:B1682"/>
    <mergeCell ref="C1681:C1682"/>
    <mergeCell ref="D1681:D1682"/>
    <mergeCell ref="E1681:E1682"/>
    <mergeCell ref="G1681:G1682"/>
    <mergeCell ref="H1681:H1682"/>
    <mergeCell ref="I1681:I1682"/>
    <mergeCell ref="J1681:J1682"/>
    <mergeCell ref="B1683:B1684"/>
    <mergeCell ref="C1683:C1684"/>
    <mergeCell ref="D1683:D1684"/>
    <mergeCell ref="E1683:E1684"/>
    <mergeCell ref="G1683:G1684"/>
    <mergeCell ref="H1683:H1684"/>
    <mergeCell ref="I1683:I1684"/>
    <mergeCell ref="J1683:J1684"/>
    <mergeCell ref="B1685:B1686"/>
    <mergeCell ref="C1685:C1686"/>
    <mergeCell ref="D1685:D1686"/>
    <mergeCell ref="E1685:E1686"/>
    <mergeCell ref="G1685:G1686"/>
    <mergeCell ref="H1685:H1686"/>
    <mergeCell ref="I1685:I1686"/>
    <mergeCell ref="J1685:J1686"/>
    <mergeCell ref="B1687:B1688"/>
    <mergeCell ref="C1687:C1688"/>
    <mergeCell ref="D1687:D1688"/>
    <mergeCell ref="E1687:E1688"/>
    <mergeCell ref="G1687:G1688"/>
    <mergeCell ref="H1687:H1688"/>
    <mergeCell ref="I1687:I1688"/>
    <mergeCell ref="J1687:J1688"/>
    <mergeCell ref="B1689:B1690"/>
    <mergeCell ref="C1689:C1690"/>
    <mergeCell ref="D1689:D1690"/>
    <mergeCell ref="E1689:E1690"/>
    <mergeCell ref="G1689:G1690"/>
    <mergeCell ref="H1689:H1690"/>
    <mergeCell ref="I1689:I1690"/>
    <mergeCell ref="J1689:J1690"/>
    <mergeCell ref="B1691:B1692"/>
    <mergeCell ref="C1691:C1692"/>
    <mergeCell ref="D1691:D1692"/>
    <mergeCell ref="E1691:E1692"/>
    <mergeCell ref="G1691:G1692"/>
    <mergeCell ref="H1691:H1692"/>
    <mergeCell ref="I1691:I1692"/>
    <mergeCell ref="J1691:J1692"/>
    <mergeCell ref="B1693:B1694"/>
    <mergeCell ref="C1693:C1694"/>
    <mergeCell ref="D1693:D1694"/>
    <mergeCell ref="E1693:E1694"/>
    <mergeCell ref="G1693:G1694"/>
    <mergeCell ref="H1693:H1694"/>
    <mergeCell ref="I1693:I1694"/>
    <mergeCell ref="J1693:J1694"/>
    <mergeCell ref="B1695:B1696"/>
    <mergeCell ref="C1695:C1696"/>
    <mergeCell ref="D1695:D1696"/>
    <mergeCell ref="E1695:E1696"/>
    <mergeCell ref="G1695:G1696"/>
    <mergeCell ref="H1695:H1696"/>
    <mergeCell ref="I1695:I1696"/>
    <mergeCell ref="J1695:J1696"/>
    <mergeCell ref="B1697:B1698"/>
    <mergeCell ref="C1697:C1698"/>
    <mergeCell ref="D1697:D1698"/>
    <mergeCell ref="E1697:E1698"/>
    <mergeCell ref="G1697:G1698"/>
    <mergeCell ref="H1697:H1698"/>
    <mergeCell ref="I1697:I1698"/>
    <mergeCell ref="J1697:J1698"/>
    <mergeCell ref="B1699:B1700"/>
    <mergeCell ref="C1699:C1700"/>
    <mergeCell ref="D1699:D1700"/>
    <mergeCell ref="E1699:E1700"/>
    <mergeCell ref="G1699:G1700"/>
    <mergeCell ref="H1699:H1700"/>
    <mergeCell ref="I1699:I1700"/>
    <mergeCell ref="J1699:J1700"/>
    <mergeCell ref="B1701:B1702"/>
    <mergeCell ref="C1701:C1702"/>
    <mergeCell ref="D1701:D1702"/>
    <mergeCell ref="E1701:E1702"/>
    <mergeCell ref="G1701:G1702"/>
    <mergeCell ref="H1701:H1702"/>
    <mergeCell ref="I1701:I1702"/>
    <mergeCell ref="J1701:J1702"/>
    <mergeCell ref="B1703:B1704"/>
    <mergeCell ref="C1703:C1704"/>
    <mergeCell ref="D1703:D1704"/>
    <mergeCell ref="E1703:E1704"/>
    <mergeCell ref="G1703:G1704"/>
    <mergeCell ref="H1703:H1704"/>
    <mergeCell ref="I1703:I1704"/>
    <mergeCell ref="J1703:J1704"/>
    <mergeCell ref="B1705:B1706"/>
    <mergeCell ref="C1705:C1706"/>
    <mergeCell ref="D1705:D1706"/>
    <mergeCell ref="E1705:E1706"/>
    <mergeCell ref="G1705:G1706"/>
    <mergeCell ref="H1705:H1706"/>
    <mergeCell ref="I1705:I1706"/>
    <mergeCell ref="J1705:J1706"/>
    <mergeCell ref="B1707:B1708"/>
    <mergeCell ref="C1707:C1708"/>
    <mergeCell ref="D1707:D1708"/>
    <mergeCell ref="E1707:E1708"/>
    <mergeCell ref="G1707:G1708"/>
    <mergeCell ref="H1707:H1708"/>
    <mergeCell ref="I1707:I1708"/>
    <mergeCell ref="J1707:J1708"/>
    <mergeCell ref="B1709:B1710"/>
    <mergeCell ref="C1709:C1710"/>
    <mergeCell ref="D1709:D1710"/>
    <mergeCell ref="E1709:E1710"/>
    <mergeCell ref="G1709:G1710"/>
    <mergeCell ref="H1709:H1710"/>
    <mergeCell ref="I1709:I1710"/>
    <mergeCell ref="J1709:J1710"/>
    <mergeCell ref="B1711:B1712"/>
    <mergeCell ref="C1711:C1712"/>
    <mergeCell ref="D1711:D1712"/>
    <mergeCell ref="E1711:E1712"/>
    <mergeCell ref="G1711:G1712"/>
    <mergeCell ref="H1711:H1712"/>
    <mergeCell ref="I1711:I1712"/>
    <mergeCell ref="J1711:J1712"/>
    <mergeCell ref="B1713:B1714"/>
    <mergeCell ref="C1713:C1714"/>
    <mergeCell ref="D1713:D1714"/>
    <mergeCell ref="E1713:E1714"/>
    <mergeCell ref="G1713:G1714"/>
    <mergeCell ref="H1713:H1714"/>
    <mergeCell ref="I1713:I1714"/>
    <mergeCell ref="J1713:J1714"/>
    <mergeCell ref="B1715:B1716"/>
    <mergeCell ref="C1715:C1716"/>
    <mergeCell ref="D1715:D1716"/>
    <mergeCell ref="E1715:E1716"/>
    <mergeCell ref="G1715:G1716"/>
    <mergeCell ref="H1715:H1716"/>
    <mergeCell ref="I1715:I1716"/>
    <mergeCell ref="J1715:J1716"/>
    <mergeCell ref="B1717:B1718"/>
    <mergeCell ref="C1717:C1718"/>
    <mergeCell ref="D1717:D1718"/>
    <mergeCell ref="E1717:E1718"/>
    <mergeCell ref="G1717:G1718"/>
    <mergeCell ref="H1717:H1718"/>
    <mergeCell ref="I1717:I1718"/>
    <mergeCell ref="J1717:J1718"/>
    <mergeCell ref="B1719:B1720"/>
    <mergeCell ref="C1719:C1720"/>
    <mergeCell ref="D1719:D1720"/>
    <mergeCell ref="E1719:E1720"/>
    <mergeCell ref="G1719:G1720"/>
    <mergeCell ref="H1719:H1720"/>
    <mergeCell ref="I1719:I1720"/>
    <mergeCell ref="J1719:J1720"/>
    <mergeCell ref="B1721:B1722"/>
    <mergeCell ref="C1721:C1722"/>
    <mergeCell ref="D1721:D1722"/>
    <mergeCell ref="E1721:E1722"/>
    <mergeCell ref="G1721:G1722"/>
    <mergeCell ref="H1721:H1722"/>
    <mergeCell ref="I1721:I1722"/>
    <mergeCell ref="J1721:J1722"/>
    <mergeCell ref="B1723:B1724"/>
    <mergeCell ref="C1723:C1724"/>
    <mergeCell ref="D1723:D1724"/>
    <mergeCell ref="E1723:E1724"/>
    <mergeCell ref="G1723:G1724"/>
    <mergeCell ref="H1723:H1724"/>
    <mergeCell ref="I1723:I1724"/>
    <mergeCell ref="J1723:J1724"/>
    <mergeCell ref="B1725:B1726"/>
    <mergeCell ref="C1725:C1726"/>
    <mergeCell ref="D1725:D1726"/>
    <mergeCell ref="E1725:E1726"/>
    <mergeCell ref="G1725:G1726"/>
    <mergeCell ref="H1725:H1726"/>
    <mergeCell ref="I1725:I1726"/>
    <mergeCell ref="J1725:J1726"/>
    <mergeCell ref="B1727:B1728"/>
    <mergeCell ref="C1727:C1728"/>
    <mergeCell ref="D1727:D1728"/>
    <mergeCell ref="E1727:E1728"/>
    <mergeCell ref="G1727:G1728"/>
    <mergeCell ref="H1727:H1728"/>
    <mergeCell ref="I1727:I1728"/>
    <mergeCell ref="J1727:J1728"/>
    <mergeCell ref="B1729:B1730"/>
    <mergeCell ref="C1729:C1730"/>
    <mergeCell ref="D1729:D1730"/>
    <mergeCell ref="E1729:E1730"/>
    <mergeCell ref="G1729:G1730"/>
    <mergeCell ref="H1729:H1730"/>
    <mergeCell ref="I1729:I1730"/>
    <mergeCell ref="J1729:J1730"/>
    <mergeCell ref="B1731:B1732"/>
    <mergeCell ref="C1731:C1732"/>
    <mergeCell ref="D1731:D1732"/>
    <mergeCell ref="E1731:E1732"/>
    <mergeCell ref="G1731:G1732"/>
    <mergeCell ref="H1731:H1732"/>
    <mergeCell ref="I1731:I1732"/>
    <mergeCell ref="J1731:J1732"/>
    <mergeCell ref="B1733:B1734"/>
    <mergeCell ref="C1733:C1734"/>
    <mergeCell ref="D1733:D1734"/>
    <mergeCell ref="E1733:E1734"/>
    <mergeCell ref="G1733:G1734"/>
    <mergeCell ref="H1733:H1734"/>
    <mergeCell ref="I1733:I1734"/>
    <mergeCell ref="J1733:J1734"/>
    <mergeCell ref="B1735:B1736"/>
    <mergeCell ref="C1735:C1736"/>
    <mergeCell ref="D1735:D1736"/>
    <mergeCell ref="E1735:E1736"/>
    <mergeCell ref="G1735:G1736"/>
    <mergeCell ref="H1735:H1736"/>
    <mergeCell ref="I1735:I1736"/>
    <mergeCell ref="J1735:J1736"/>
    <mergeCell ref="B1737:B1738"/>
    <mergeCell ref="C1737:C1738"/>
    <mergeCell ref="D1737:D1738"/>
    <mergeCell ref="E1737:E1738"/>
    <mergeCell ref="G1737:G1738"/>
    <mergeCell ref="H1737:H1738"/>
    <mergeCell ref="I1737:I1738"/>
    <mergeCell ref="J1737:J1738"/>
    <mergeCell ref="B1739:B1740"/>
    <mergeCell ref="C1739:C1740"/>
    <mergeCell ref="D1739:D1740"/>
    <mergeCell ref="E1739:E1740"/>
    <mergeCell ref="G1739:G1740"/>
    <mergeCell ref="H1739:H1740"/>
    <mergeCell ref="I1739:I1740"/>
    <mergeCell ref="J1739:J1740"/>
    <mergeCell ref="B1741:B1742"/>
    <mergeCell ref="C1741:C1742"/>
    <mergeCell ref="D1741:D1742"/>
    <mergeCell ref="E1741:E1742"/>
    <mergeCell ref="G1741:G1742"/>
    <mergeCell ref="H1741:H1742"/>
    <mergeCell ref="I1741:I1742"/>
    <mergeCell ref="J1741:J1742"/>
    <mergeCell ref="B1743:B1744"/>
    <mergeCell ref="C1743:C1744"/>
    <mergeCell ref="D1743:D1744"/>
    <mergeCell ref="E1743:E1744"/>
    <mergeCell ref="G1743:G1744"/>
    <mergeCell ref="H1743:H1744"/>
    <mergeCell ref="I1743:I1744"/>
    <mergeCell ref="J1743:J1744"/>
    <mergeCell ref="B1745:B1746"/>
    <mergeCell ref="C1745:C1746"/>
    <mergeCell ref="D1745:D1746"/>
    <mergeCell ref="E1745:E1746"/>
    <mergeCell ref="G1745:G1746"/>
    <mergeCell ref="H1745:H1746"/>
    <mergeCell ref="I1745:I1746"/>
    <mergeCell ref="J1745:J1746"/>
    <mergeCell ref="B1747:B1748"/>
    <mergeCell ref="C1747:C1748"/>
    <mergeCell ref="D1747:D1748"/>
    <mergeCell ref="E1747:E1748"/>
    <mergeCell ref="G1747:G1748"/>
    <mergeCell ref="H1747:H1748"/>
    <mergeCell ref="I1747:I1748"/>
    <mergeCell ref="J1747:J1748"/>
    <mergeCell ref="B1749:B1750"/>
    <mergeCell ref="C1749:C1750"/>
    <mergeCell ref="D1749:D1750"/>
    <mergeCell ref="E1749:E1750"/>
    <mergeCell ref="G1749:G1750"/>
    <mergeCell ref="H1749:H1750"/>
    <mergeCell ref="I1749:I1750"/>
    <mergeCell ref="J1749:J1750"/>
    <mergeCell ref="B1751:B1752"/>
    <mergeCell ref="C1751:C1752"/>
    <mergeCell ref="D1751:D1752"/>
    <mergeCell ref="E1751:E1752"/>
    <mergeCell ref="G1751:G1752"/>
    <mergeCell ref="H1751:H1752"/>
    <mergeCell ref="I1751:I1752"/>
    <mergeCell ref="J1751:J1752"/>
    <mergeCell ref="B1753:B1754"/>
    <mergeCell ref="C1753:C1754"/>
    <mergeCell ref="D1753:D1754"/>
    <mergeCell ref="E1753:E1754"/>
    <mergeCell ref="G1753:G1754"/>
    <mergeCell ref="H1753:H1754"/>
    <mergeCell ref="I1753:I1754"/>
    <mergeCell ref="J1753:J1754"/>
    <mergeCell ref="B1755:B1756"/>
    <mergeCell ref="C1755:C1756"/>
    <mergeCell ref="D1755:D1756"/>
    <mergeCell ref="E1755:E1756"/>
    <mergeCell ref="G1755:G1756"/>
    <mergeCell ref="H1755:H1756"/>
    <mergeCell ref="I1755:I1756"/>
    <mergeCell ref="J1755:J1756"/>
    <mergeCell ref="B1757:B1758"/>
    <mergeCell ref="C1757:C1758"/>
    <mergeCell ref="D1757:D1758"/>
    <mergeCell ref="E1757:E1758"/>
    <mergeCell ref="G1757:G1758"/>
    <mergeCell ref="H1757:H1758"/>
    <mergeCell ref="I1757:I1758"/>
    <mergeCell ref="J1757:J1758"/>
    <mergeCell ref="B1759:B1760"/>
    <mergeCell ref="C1759:C1760"/>
    <mergeCell ref="D1759:D1760"/>
    <mergeCell ref="E1759:E1760"/>
    <mergeCell ref="G1759:G1760"/>
    <mergeCell ref="H1759:H1760"/>
    <mergeCell ref="I1759:I1760"/>
    <mergeCell ref="J1759:J1760"/>
    <mergeCell ref="B1761:B1762"/>
    <mergeCell ref="C1761:C1762"/>
    <mergeCell ref="D1761:D1762"/>
    <mergeCell ref="E1761:E1762"/>
    <mergeCell ref="G1761:G1762"/>
    <mergeCell ref="H1761:H1762"/>
    <mergeCell ref="I1761:I1762"/>
    <mergeCell ref="J1761:J1762"/>
    <mergeCell ref="B1763:B1764"/>
    <mergeCell ref="C1763:C1764"/>
    <mergeCell ref="D1763:D1764"/>
    <mergeCell ref="E1763:E1764"/>
    <mergeCell ref="G1763:G1764"/>
    <mergeCell ref="H1763:H1764"/>
    <mergeCell ref="I1763:I1764"/>
    <mergeCell ref="J1763:J1764"/>
    <mergeCell ref="B1765:B1766"/>
    <mergeCell ref="C1765:C1766"/>
    <mergeCell ref="D1765:D1766"/>
    <mergeCell ref="E1765:E1766"/>
    <mergeCell ref="G1765:G1766"/>
    <mergeCell ref="H1765:H1766"/>
    <mergeCell ref="I1765:I1766"/>
    <mergeCell ref="J1765:J1766"/>
    <mergeCell ref="B1767:B1768"/>
    <mergeCell ref="C1767:C1768"/>
    <mergeCell ref="D1767:D1768"/>
    <mergeCell ref="E1767:E1768"/>
    <mergeCell ref="G1767:G1768"/>
    <mergeCell ref="H1767:H1768"/>
    <mergeCell ref="I1767:I1768"/>
    <mergeCell ref="J1767:J1768"/>
    <mergeCell ref="B1769:B1770"/>
    <mergeCell ref="C1769:C1770"/>
    <mergeCell ref="D1769:D1770"/>
    <mergeCell ref="E1769:E1770"/>
    <mergeCell ref="G1769:G1770"/>
    <mergeCell ref="H1769:H1770"/>
    <mergeCell ref="I1769:I1770"/>
    <mergeCell ref="J1769:J1770"/>
    <mergeCell ref="B1771:B1772"/>
    <mergeCell ref="C1771:C1772"/>
    <mergeCell ref="D1771:D1772"/>
    <mergeCell ref="E1771:E1772"/>
    <mergeCell ref="G1771:G1772"/>
    <mergeCell ref="H1771:H1772"/>
    <mergeCell ref="I1771:I1772"/>
    <mergeCell ref="J1771:J1772"/>
    <mergeCell ref="B1773:B1774"/>
    <mergeCell ref="C1773:C1774"/>
    <mergeCell ref="D1773:D1774"/>
    <mergeCell ref="E1773:E1774"/>
    <mergeCell ref="G1773:G1774"/>
    <mergeCell ref="H1773:H1774"/>
    <mergeCell ref="I1773:I1774"/>
    <mergeCell ref="J1773:J1774"/>
    <mergeCell ref="B1775:B1776"/>
    <mergeCell ref="C1775:C1776"/>
    <mergeCell ref="D1775:D1776"/>
    <mergeCell ref="E1775:E1776"/>
    <mergeCell ref="G1775:G1776"/>
    <mergeCell ref="H1775:H1776"/>
    <mergeCell ref="I1775:I1776"/>
    <mergeCell ref="J1775:J1776"/>
    <mergeCell ref="B1777:B1778"/>
    <mergeCell ref="C1777:C1778"/>
    <mergeCell ref="D1777:D1778"/>
    <mergeCell ref="E1777:E1778"/>
    <mergeCell ref="G1777:G1778"/>
    <mergeCell ref="H1777:H1778"/>
    <mergeCell ref="I1777:I1778"/>
    <mergeCell ref="J1777:J1778"/>
    <mergeCell ref="B1779:B1780"/>
    <mergeCell ref="C1779:C1780"/>
    <mergeCell ref="D1779:D1780"/>
    <mergeCell ref="E1779:E1780"/>
    <mergeCell ref="G1779:G1780"/>
    <mergeCell ref="H1779:H1780"/>
    <mergeCell ref="I1779:I1780"/>
    <mergeCell ref="J1779:J1780"/>
    <mergeCell ref="B1781:B1782"/>
    <mergeCell ref="C1781:C1782"/>
    <mergeCell ref="D1781:D1782"/>
    <mergeCell ref="E1781:E1782"/>
    <mergeCell ref="G1781:G1782"/>
    <mergeCell ref="H1781:H1782"/>
    <mergeCell ref="I1781:I1782"/>
    <mergeCell ref="J1781:J1782"/>
    <mergeCell ref="B1783:B1784"/>
    <mergeCell ref="C1783:C1784"/>
    <mergeCell ref="D1783:D1784"/>
    <mergeCell ref="E1783:E1784"/>
    <mergeCell ref="G1783:G1784"/>
    <mergeCell ref="H1783:H1784"/>
    <mergeCell ref="I1783:I1784"/>
    <mergeCell ref="J1783:J1784"/>
    <mergeCell ref="B1785:B1786"/>
    <mergeCell ref="C1785:C1786"/>
    <mergeCell ref="D1785:D1786"/>
    <mergeCell ref="E1785:E1786"/>
    <mergeCell ref="G1785:G1786"/>
    <mergeCell ref="H1785:H1786"/>
    <mergeCell ref="I1785:I1786"/>
    <mergeCell ref="J1785:J1786"/>
    <mergeCell ref="B1787:B1788"/>
    <mergeCell ref="C1787:C1788"/>
    <mergeCell ref="D1787:D1788"/>
    <mergeCell ref="E1787:E1788"/>
    <mergeCell ref="G1787:G1788"/>
    <mergeCell ref="H1787:H1788"/>
    <mergeCell ref="I1787:I1788"/>
    <mergeCell ref="J1787:J1788"/>
    <mergeCell ref="B1789:B1790"/>
    <mergeCell ref="C1789:C1790"/>
    <mergeCell ref="D1789:D1790"/>
    <mergeCell ref="E1789:E1790"/>
    <mergeCell ref="G1789:G1790"/>
    <mergeCell ref="H1789:H1790"/>
    <mergeCell ref="I1789:I1790"/>
    <mergeCell ref="J1789:J1790"/>
    <mergeCell ref="B1791:B1792"/>
    <mergeCell ref="C1791:C1792"/>
    <mergeCell ref="D1791:D1792"/>
    <mergeCell ref="E1791:E1792"/>
    <mergeCell ref="G1791:G1792"/>
    <mergeCell ref="H1791:H1792"/>
    <mergeCell ref="I1791:I1792"/>
    <mergeCell ref="J1791:J1792"/>
    <mergeCell ref="B1793:B1794"/>
    <mergeCell ref="C1793:C1794"/>
    <mergeCell ref="D1793:D1794"/>
    <mergeCell ref="E1793:E1794"/>
    <mergeCell ref="G1793:G1794"/>
    <mergeCell ref="H1793:H1794"/>
    <mergeCell ref="I1793:I1794"/>
    <mergeCell ref="J1793:J1794"/>
    <mergeCell ref="B1795:B1796"/>
    <mergeCell ref="C1795:C1796"/>
    <mergeCell ref="D1795:D1796"/>
    <mergeCell ref="E1795:E1796"/>
    <mergeCell ref="G1795:G1796"/>
    <mergeCell ref="H1795:H1796"/>
    <mergeCell ref="I1795:I1796"/>
    <mergeCell ref="J1795:J1796"/>
    <mergeCell ref="B1797:B1798"/>
    <mergeCell ref="C1797:C1798"/>
    <mergeCell ref="D1797:D1798"/>
    <mergeCell ref="E1797:E1798"/>
    <mergeCell ref="G1797:G1798"/>
    <mergeCell ref="H1797:H1798"/>
    <mergeCell ref="I1797:I1798"/>
    <mergeCell ref="J1797:J1798"/>
    <mergeCell ref="B1799:B1800"/>
    <mergeCell ref="C1799:C1800"/>
    <mergeCell ref="D1799:D1800"/>
    <mergeCell ref="E1799:E1800"/>
    <mergeCell ref="G1799:G1800"/>
    <mergeCell ref="H1799:H1800"/>
    <mergeCell ref="I1799:I1800"/>
    <mergeCell ref="J1799:J1800"/>
    <mergeCell ref="B1801:B1802"/>
    <mergeCell ref="C1801:C1802"/>
    <mergeCell ref="D1801:D1802"/>
    <mergeCell ref="E1801:E1802"/>
    <mergeCell ref="G1801:G1802"/>
    <mergeCell ref="H1801:H1802"/>
    <mergeCell ref="I1801:I1802"/>
    <mergeCell ref="J1801:J1802"/>
    <mergeCell ref="B1803:B1804"/>
    <mergeCell ref="C1803:C1804"/>
    <mergeCell ref="D1803:D1804"/>
    <mergeCell ref="E1803:E1804"/>
    <mergeCell ref="G1803:G1804"/>
    <mergeCell ref="H1803:H1804"/>
    <mergeCell ref="I1803:I1804"/>
    <mergeCell ref="J1803:J1804"/>
    <mergeCell ref="B1805:B1806"/>
    <mergeCell ref="C1805:C1806"/>
    <mergeCell ref="D1805:D1806"/>
    <mergeCell ref="E1805:E1806"/>
    <mergeCell ref="G1805:G1806"/>
    <mergeCell ref="H1805:H1806"/>
    <mergeCell ref="I1805:I1806"/>
    <mergeCell ref="J1805:J1806"/>
    <mergeCell ref="B1807:B1808"/>
    <mergeCell ref="C1807:C1808"/>
    <mergeCell ref="D1807:D1808"/>
    <mergeCell ref="E1807:E1808"/>
    <mergeCell ref="G1807:G1808"/>
    <mergeCell ref="H1807:H1808"/>
    <mergeCell ref="I1807:I1808"/>
    <mergeCell ref="J1807:J1808"/>
    <mergeCell ref="B1809:B1810"/>
    <mergeCell ref="C1809:C1810"/>
    <mergeCell ref="D1809:D1810"/>
    <mergeCell ref="E1809:E1810"/>
    <mergeCell ref="G1809:G1810"/>
    <mergeCell ref="H1809:H1810"/>
    <mergeCell ref="I1809:I1810"/>
    <mergeCell ref="J1809:J1810"/>
    <mergeCell ref="B1811:B1812"/>
    <mergeCell ref="C1811:C1812"/>
    <mergeCell ref="D1811:D1812"/>
    <mergeCell ref="E1811:E1812"/>
    <mergeCell ref="G1811:G1812"/>
    <mergeCell ref="H1811:H1812"/>
    <mergeCell ref="I1811:I1812"/>
    <mergeCell ref="J1811:J1812"/>
    <mergeCell ref="B1819:B1820"/>
    <mergeCell ref="C1819:C1820"/>
    <mergeCell ref="D1819:D1820"/>
    <mergeCell ref="E1819:E1820"/>
    <mergeCell ref="G1819:G1820"/>
    <mergeCell ref="H1819:H1820"/>
    <mergeCell ref="I1819:I1820"/>
    <mergeCell ref="J1819:J1820"/>
    <mergeCell ref="B1813:B1814"/>
    <mergeCell ref="C1813:C1814"/>
    <mergeCell ref="D1813:D1814"/>
    <mergeCell ref="E1813:E1814"/>
    <mergeCell ref="G1813:G1814"/>
    <mergeCell ref="H1813:H1814"/>
    <mergeCell ref="I1813:I1814"/>
    <mergeCell ref="J1813:J1814"/>
    <mergeCell ref="B1815:B1816"/>
    <mergeCell ref="C1815:C1816"/>
    <mergeCell ref="D1815:D1816"/>
    <mergeCell ref="E1815:E1816"/>
    <mergeCell ref="G1815:G1816"/>
    <mergeCell ref="H1815:H1816"/>
    <mergeCell ref="I1815:I1816"/>
    <mergeCell ref="J1815:J1816"/>
    <mergeCell ref="B1817:B1818"/>
    <mergeCell ref="C1817:C1818"/>
    <mergeCell ref="D1817:D1818"/>
    <mergeCell ref="E1817:E1818"/>
    <mergeCell ref="G1817:G1818"/>
    <mergeCell ref="H1817:H1818"/>
    <mergeCell ref="I1817:I1818"/>
    <mergeCell ref="J1817:J1818"/>
  </mergeCells>
  <conditionalFormatting sqref="B10:J10 G12 G14 G16 G18 G20 G22 G24 G26 G28 G30 G32 G34 G36 G38 G40 G42 G44 G46 G48 G50 G52 G54 G56 G58 G60 G62 G64 G66 G68 G70 G72 G74 G76 G78 G80 G82 G84 G86 G88 G90 G92 G94 G96 G98 G100 G102 G104 G106 G108 G110 G112 G114 G116 G118 G120 G122 G124 G126 G128 G130 G132 G134 G136 G138 G140 G142 G144 G146 G148 G150 G152 G154 G156 G158 G160 G162 G164 G166 G168 G170 G172 G174 G176 G178 G180 G182 G184 G186 G188 G190 G192 G194 G196 G198 G200 G202 G204 G206 G208 G210 G212 G214 G216 G218 G220 G222 G224 G226 G228 G230 G232 G234 G236 G238 G240 G242 G244 G246 G248 G250 G252 G254 G256 G258 G260 G262 G264 G266 G268 G270 G272 G274 G276 G278 G280 G282 G284 G286 G288 G290 G292 G294 G296 G298 G300 G302 G304 G306 G308 J12 J14 J16 J18 J20 J22 J24 J26 J28 J30 J32 J34 J36 J38 J40 J42 J44 J46 J48 J50 J52 J54 J56 J58 J60 J62 J64 J66 J68 J70 J72 J74 J76 J78 J80 J82 J84 J86 J88 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cfRule type="expression" dxfId="1898" priority="2372">
      <formula>$D10=""</formula>
    </cfRule>
  </conditionalFormatting>
  <conditionalFormatting sqref="F11">
    <cfRule type="expression" dxfId="1897" priority="1980">
      <formula>$D10=""</formula>
    </cfRule>
  </conditionalFormatting>
  <conditionalFormatting sqref="B12:F12 H12:I12">
    <cfRule type="expression" dxfId="1896" priority="1801">
      <formula>$D12=""</formula>
    </cfRule>
  </conditionalFormatting>
  <conditionalFormatting sqref="F13">
    <cfRule type="expression" dxfId="1895" priority="1800">
      <formula>$D12=""</formula>
    </cfRule>
  </conditionalFormatting>
  <conditionalFormatting sqref="B14:F14 H14:I14">
    <cfRule type="expression" dxfId="1894" priority="1799">
      <formula>$D14=""</formula>
    </cfRule>
  </conditionalFormatting>
  <conditionalFormatting sqref="F15">
    <cfRule type="expression" dxfId="1893" priority="1798">
      <formula>$D14=""</formula>
    </cfRule>
  </conditionalFormatting>
  <conditionalFormatting sqref="B16:F16 H16:I16">
    <cfRule type="expression" dxfId="1892" priority="1797">
      <formula>$D16=""</formula>
    </cfRule>
  </conditionalFormatting>
  <conditionalFormatting sqref="F17">
    <cfRule type="expression" dxfId="1891" priority="1796">
      <formula>$D16=""</formula>
    </cfRule>
  </conditionalFormatting>
  <conditionalFormatting sqref="B18:F18 H18:I18">
    <cfRule type="expression" dxfId="1890" priority="1795">
      <formula>$D18=""</formula>
    </cfRule>
  </conditionalFormatting>
  <conditionalFormatting sqref="F19">
    <cfRule type="expression" dxfId="1889" priority="1794">
      <formula>$D18=""</formula>
    </cfRule>
  </conditionalFormatting>
  <conditionalFormatting sqref="B20:F20 H20:I20">
    <cfRule type="expression" dxfId="1888" priority="1793">
      <formula>$D20=""</formula>
    </cfRule>
  </conditionalFormatting>
  <conditionalFormatting sqref="F21">
    <cfRule type="expression" dxfId="1887" priority="1792">
      <formula>$D20=""</formula>
    </cfRule>
  </conditionalFormatting>
  <conditionalFormatting sqref="B22:F22 H22:I22">
    <cfRule type="expression" dxfId="1886" priority="1791">
      <formula>$D22=""</formula>
    </cfRule>
  </conditionalFormatting>
  <conditionalFormatting sqref="F23">
    <cfRule type="expression" dxfId="1885" priority="1790">
      <formula>$D22=""</formula>
    </cfRule>
  </conditionalFormatting>
  <conditionalFormatting sqref="B24:F24 H24:I24">
    <cfRule type="expression" dxfId="1884" priority="1789">
      <formula>$D24=""</formula>
    </cfRule>
  </conditionalFormatting>
  <conditionalFormatting sqref="F25">
    <cfRule type="expression" dxfId="1883" priority="1788">
      <formula>$D24=""</formula>
    </cfRule>
  </conditionalFormatting>
  <conditionalFormatting sqref="B26:F26 H26:I26">
    <cfRule type="expression" dxfId="1882" priority="1787">
      <formula>$D26=""</formula>
    </cfRule>
  </conditionalFormatting>
  <conditionalFormatting sqref="F27">
    <cfRule type="expression" dxfId="1881" priority="1786">
      <formula>$D26=""</formula>
    </cfRule>
  </conditionalFormatting>
  <conditionalFormatting sqref="B28:F28 H28:I28">
    <cfRule type="expression" dxfId="1880" priority="1785">
      <formula>$D28=""</formula>
    </cfRule>
  </conditionalFormatting>
  <conditionalFormatting sqref="F29">
    <cfRule type="expression" dxfId="1879" priority="1784">
      <formula>$D28=""</formula>
    </cfRule>
  </conditionalFormatting>
  <conditionalFormatting sqref="B30:F30 H30:I30">
    <cfRule type="expression" dxfId="1878" priority="1783">
      <formula>$D30=""</formula>
    </cfRule>
  </conditionalFormatting>
  <conditionalFormatting sqref="F31">
    <cfRule type="expression" dxfId="1877" priority="1782">
      <formula>$D30=""</formula>
    </cfRule>
  </conditionalFormatting>
  <conditionalFormatting sqref="B32:F32 H32:I32">
    <cfRule type="expression" dxfId="1876" priority="1781">
      <formula>$D32=""</formula>
    </cfRule>
  </conditionalFormatting>
  <conditionalFormatting sqref="F33">
    <cfRule type="expression" dxfId="1875" priority="1780">
      <formula>$D32=""</formula>
    </cfRule>
  </conditionalFormatting>
  <conditionalFormatting sqref="B34:F34 H34:I34">
    <cfRule type="expression" dxfId="1874" priority="1779">
      <formula>$D34=""</formula>
    </cfRule>
  </conditionalFormatting>
  <conditionalFormatting sqref="F35">
    <cfRule type="expression" dxfId="1873" priority="1778">
      <formula>$D34=""</formula>
    </cfRule>
  </conditionalFormatting>
  <conditionalFormatting sqref="B36:F36 H36:I36">
    <cfRule type="expression" dxfId="1872" priority="1777">
      <formula>$D36=""</formula>
    </cfRule>
  </conditionalFormatting>
  <conditionalFormatting sqref="F37">
    <cfRule type="expression" dxfId="1871" priority="1776">
      <formula>$D36=""</formula>
    </cfRule>
  </conditionalFormatting>
  <conditionalFormatting sqref="B38:F38 H38:I38">
    <cfRule type="expression" dxfId="1870" priority="1775">
      <formula>$D38=""</formula>
    </cfRule>
  </conditionalFormatting>
  <conditionalFormatting sqref="F39">
    <cfRule type="expression" dxfId="1869" priority="1774">
      <formula>$D38=""</formula>
    </cfRule>
  </conditionalFormatting>
  <conditionalFormatting sqref="B40:F40 H40:I40">
    <cfRule type="expression" dxfId="1868" priority="1773">
      <formula>$D40=""</formula>
    </cfRule>
  </conditionalFormatting>
  <conditionalFormatting sqref="F41">
    <cfRule type="expression" dxfId="1867" priority="1772">
      <formula>$D40=""</formula>
    </cfRule>
  </conditionalFormatting>
  <conditionalFormatting sqref="B42:F42 H42:I42">
    <cfRule type="expression" dxfId="1866" priority="1771">
      <formula>$D42=""</formula>
    </cfRule>
  </conditionalFormatting>
  <conditionalFormatting sqref="F43">
    <cfRule type="expression" dxfId="1865" priority="1770">
      <formula>$D42=""</formula>
    </cfRule>
  </conditionalFormatting>
  <conditionalFormatting sqref="B44:F44 H44:I44">
    <cfRule type="expression" dxfId="1864" priority="1769">
      <formula>$D44=""</formula>
    </cfRule>
  </conditionalFormatting>
  <conditionalFormatting sqref="F45">
    <cfRule type="expression" dxfId="1863" priority="1768">
      <formula>$D44=""</formula>
    </cfRule>
  </conditionalFormatting>
  <conditionalFormatting sqref="B46:F46 H46:I46">
    <cfRule type="expression" dxfId="1862" priority="1767">
      <formula>$D46=""</formula>
    </cfRule>
  </conditionalFormatting>
  <conditionalFormatting sqref="F47">
    <cfRule type="expression" dxfId="1861" priority="1766">
      <formula>$D46=""</formula>
    </cfRule>
  </conditionalFormatting>
  <conditionalFormatting sqref="B48:F48 H48:I48">
    <cfRule type="expression" dxfId="1860" priority="1765">
      <formula>$D48=""</formula>
    </cfRule>
  </conditionalFormatting>
  <conditionalFormatting sqref="F49">
    <cfRule type="expression" dxfId="1859" priority="1764">
      <formula>$D48=""</formula>
    </cfRule>
  </conditionalFormatting>
  <conditionalFormatting sqref="B50:F50 H50:I50">
    <cfRule type="expression" dxfId="1858" priority="1763">
      <formula>$D50=""</formula>
    </cfRule>
  </conditionalFormatting>
  <conditionalFormatting sqref="F51">
    <cfRule type="expression" dxfId="1857" priority="1762">
      <formula>$D50=""</formula>
    </cfRule>
  </conditionalFormatting>
  <conditionalFormatting sqref="B52:F52 H52:I52">
    <cfRule type="expression" dxfId="1856" priority="1761">
      <formula>$D52=""</formula>
    </cfRule>
  </conditionalFormatting>
  <conditionalFormatting sqref="F53">
    <cfRule type="expression" dxfId="1855" priority="1760">
      <formula>$D52=""</formula>
    </cfRule>
  </conditionalFormatting>
  <conditionalFormatting sqref="B54:F54 H54:I54">
    <cfRule type="expression" dxfId="1854" priority="1759">
      <formula>$D54=""</formula>
    </cfRule>
  </conditionalFormatting>
  <conditionalFormatting sqref="F55">
    <cfRule type="expression" dxfId="1853" priority="1758">
      <formula>$D54=""</formula>
    </cfRule>
  </conditionalFormatting>
  <conditionalFormatting sqref="B56:F56 H56:I56">
    <cfRule type="expression" dxfId="1852" priority="1757">
      <formula>$D56=""</formula>
    </cfRule>
  </conditionalFormatting>
  <conditionalFormatting sqref="F57">
    <cfRule type="expression" dxfId="1851" priority="1756">
      <formula>$D56=""</formula>
    </cfRule>
  </conditionalFormatting>
  <conditionalFormatting sqref="B58:F58 H58:I58">
    <cfRule type="expression" dxfId="1850" priority="1755">
      <formula>$D58=""</formula>
    </cfRule>
  </conditionalFormatting>
  <conditionalFormatting sqref="F59">
    <cfRule type="expression" dxfId="1849" priority="1754">
      <formula>$D58=""</formula>
    </cfRule>
  </conditionalFormatting>
  <conditionalFormatting sqref="B60:F60 H60:I60">
    <cfRule type="expression" dxfId="1848" priority="1753">
      <formula>$D60=""</formula>
    </cfRule>
  </conditionalFormatting>
  <conditionalFormatting sqref="F61">
    <cfRule type="expression" dxfId="1847" priority="1752">
      <formula>$D60=""</formula>
    </cfRule>
  </conditionalFormatting>
  <conditionalFormatting sqref="B62:F62 H62:I62">
    <cfRule type="expression" dxfId="1846" priority="1751">
      <formula>$D62=""</formula>
    </cfRule>
  </conditionalFormatting>
  <conditionalFormatting sqref="F63">
    <cfRule type="expression" dxfId="1845" priority="1750">
      <formula>$D62=""</formula>
    </cfRule>
  </conditionalFormatting>
  <conditionalFormatting sqref="B64:F64 H64:I64">
    <cfRule type="expression" dxfId="1844" priority="1749">
      <formula>$D64=""</formula>
    </cfRule>
  </conditionalFormatting>
  <conditionalFormatting sqref="F65">
    <cfRule type="expression" dxfId="1843" priority="1748">
      <formula>$D64=""</formula>
    </cfRule>
  </conditionalFormatting>
  <conditionalFormatting sqref="B66:F66 H66:I66">
    <cfRule type="expression" dxfId="1842" priority="1747">
      <formula>$D66=""</formula>
    </cfRule>
  </conditionalFormatting>
  <conditionalFormatting sqref="F67">
    <cfRule type="expression" dxfId="1841" priority="1746">
      <formula>$D66=""</formula>
    </cfRule>
  </conditionalFormatting>
  <conditionalFormatting sqref="B68:F68 H68:I68">
    <cfRule type="expression" dxfId="1840" priority="1745">
      <formula>$D68=""</formula>
    </cfRule>
  </conditionalFormatting>
  <conditionalFormatting sqref="F69">
    <cfRule type="expression" dxfId="1839" priority="1744">
      <formula>$D68=""</formula>
    </cfRule>
  </conditionalFormatting>
  <conditionalFormatting sqref="B70:F70 H70:I70">
    <cfRule type="expression" dxfId="1838" priority="1743">
      <formula>$D70=""</formula>
    </cfRule>
  </conditionalFormatting>
  <conditionalFormatting sqref="F71">
    <cfRule type="expression" dxfId="1837" priority="1742">
      <formula>$D70=""</formula>
    </cfRule>
  </conditionalFormatting>
  <conditionalFormatting sqref="B72:F72 H72:I72">
    <cfRule type="expression" dxfId="1836" priority="1741">
      <formula>$D72=""</formula>
    </cfRule>
  </conditionalFormatting>
  <conditionalFormatting sqref="F73">
    <cfRule type="expression" dxfId="1835" priority="1740">
      <formula>$D72=""</formula>
    </cfRule>
  </conditionalFormatting>
  <conditionalFormatting sqref="B74:F74 H74:I74">
    <cfRule type="expression" dxfId="1834" priority="1739">
      <formula>$D74=""</formula>
    </cfRule>
  </conditionalFormatting>
  <conditionalFormatting sqref="F75">
    <cfRule type="expression" dxfId="1833" priority="1738">
      <formula>$D74=""</formula>
    </cfRule>
  </conditionalFormatting>
  <conditionalFormatting sqref="B76:F76 H76:I76">
    <cfRule type="expression" dxfId="1832" priority="1737">
      <formula>$D76=""</formula>
    </cfRule>
  </conditionalFormatting>
  <conditionalFormatting sqref="F77">
    <cfRule type="expression" dxfId="1831" priority="1736">
      <formula>$D76=""</formula>
    </cfRule>
  </conditionalFormatting>
  <conditionalFormatting sqref="B78:F78 H78:I78">
    <cfRule type="expression" dxfId="1830" priority="1735">
      <formula>$D78=""</formula>
    </cfRule>
  </conditionalFormatting>
  <conditionalFormatting sqref="F79">
    <cfRule type="expression" dxfId="1829" priority="1734">
      <formula>$D78=""</formula>
    </cfRule>
  </conditionalFormatting>
  <conditionalFormatting sqref="B80:F80 H80:I80">
    <cfRule type="expression" dxfId="1828" priority="1733">
      <formula>$D80=""</formula>
    </cfRule>
  </conditionalFormatting>
  <conditionalFormatting sqref="F81">
    <cfRule type="expression" dxfId="1827" priority="1732">
      <formula>$D80=""</formula>
    </cfRule>
  </conditionalFormatting>
  <conditionalFormatting sqref="B82:F82 H82:I82">
    <cfRule type="expression" dxfId="1826" priority="1731">
      <formula>$D82=""</formula>
    </cfRule>
  </conditionalFormatting>
  <conditionalFormatting sqref="F83">
    <cfRule type="expression" dxfId="1825" priority="1730">
      <formula>$D82=""</formula>
    </cfRule>
  </conditionalFormatting>
  <conditionalFormatting sqref="B84:F84 H84:I84">
    <cfRule type="expression" dxfId="1824" priority="1729">
      <formula>$D84=""</formula>
    </cfRule>
  </conditionalFormatting>
  <conditionalFormatting sqref="F85">
    <cfRule type="expression" dxfId="1823" priority="1728">
      <formula>$D84=""</formula>
    </cfRule>
  </conditionalFormatting>
  <conditionalFormatting sqref="B86:F86 H86:I86">
    <cfRule type="expression" dxfId="1822" priority="1727">
      <formula>$D86=""</formula>
    </cfRule>
  </conditionalFormatting>
  <conditionalFormatting sqref="F87">
    <cfRule type="expression" dxfId="1821" priority="1726">
      <formula>$D86=""</formula>
    </cfRule>
  </conditionalFormatting>
  <conditionalFormatting sqref="B88:F88 H88:I88">
    <cfRule type="expression" dxfId="1820" priority="1725">
      <formula>$D88=""</formula>
    </cfRule>
  </conditionalFormatting>
  <conditionalFormatting sqref="F89">
    <cfRule type="expression" dxfId="1819" priority="1724">
      <formula>$D88=""</formula>
    </cfRule>
  </conditionalFormatting>
  <conditionalFormatting sqref="B90:F90 H90:I90">
    <cfRule type="expression" dxfId="1818" priority="1723">
      <formula>$D90=""</formula>
    </cfRule>
  </conditionalFormatting>
  <conditionalFormatting sqref="F91">
    <cfRule type="expression" dxfId="1817" priority="1722">
      <formula>$D90=""</formula>
    </cfRule>
  </conditionalFormatting>
  <conditionalFormatting sqref="B92:F92 H92:I92">
    <cfRule type="expression" dxfId="1816" priority="1721">
      <formula>$D92=""</formula>
    </cfRule>
  </conditionalFormatting>
  <conditionalFormatting sqref="F93">
    <cfRule type="expression" dxfId="1815" priority="1720">
      <formula>$D92=""</formula>
    </cfRule>
  </conditionalFormatting>
  <conditionalFormatting sqref="B94:F94 H94:I94">
    <cfRule type="expression" dxfId="1814" priority="1719">
      <formula>$D94=""</formula>
    </cfRule>
  </conditionalFormatting>
  <conditionalFormatting sqref="F95">
    <cfRule type="expression" dxfId="1813" priority="1718">
      <formula>$D94=""</formula>
    </cfRule>
  </conditionalFormatting>
  <conditionalFormatting sqref="B96:F96 H96:I96">
    <cfRule type="expression" dxfId="1812" priority="1717">
      <formula>$D96=""</formula>
    </cfRule>
  </conditionalFormatting>
  <conditionalFormatting sqref="F97">
    <cfRule type="expression" dxfId="1811" priority="1716">
      <formula>$D96=""</formula>
    </cfRule>
  </conditionalFormatting>
  <conditionalFormatting sqref="B98:F98 H98:I98">
    <cfRule type="expression" dxfId="1810" priority="1715">
      <formula>$D98=""</formula>
    </cfRule>
  </conditionalFormatting>
  <conditionalFormatting sqref="F99">
    <cfRule type="expression" dxfId="1809" priority="1714">
      <formula>$D98=""</formula>
    </cfRule>
  </conditionalFormatting>
  <conditionalFormatting sqref="B100:F100 H100:I100">
    <cfRule type="expression" dxfId="1808" priority="1713">
      <formula>$D100=""</formula>
    </cfRule>
  </conditionalFormatting>
  <conditionalFormatting sqref="F101">
    <cfRule type="expression" dxfId="1807" priority="1712">
      <formula>$D100=""</formula>
    </cfRule>
  </conditionalFormatting>
  <conditionalFormatting sqref="B102:F102 H102:I102">
    <cfRule type="expression" dxfId="1806" priority="1711">
      <formula>$D102=""</formula>
    </cfRule>
  </conditionalFormatting>
  <conditionalFormatting sqref="F103">
    <cfRule type="expression" dxfId="1805" priority="1710">
      <formula>$D102=""</formula>
    </cfRule>
  </conditionalFormatting>
  <conditionalFormatting sqref="B104:F104 H104:I104">
    <cfRule type="expression" dxfId="1804" priority="1709">
      <formula>$D104=""</formula>
    </cfRule>
  </conditionalFormatting>
  <conditionalFormatting sqref="F105">
    <cfRule type="expression" dxfId="1803" priority="1708">
      <formula>$D104=""</formula>
    </cfRule>
  </conditionalFormatting>
  <conditionalFormatting sqref="B106:F106 H106:I106">
    <cfRule type="expression" dxfId="1802" priority="1707">
      <formula>$D106=""</formula>
    </cfRule>
  </conditionalFormatting>
  <conditionalFormatting sqref="F107">
    <cfRule type="expression" dxfId="1801" priority="1706">
      <formula>$D106=""</formula>
    </cfRule>
  </conditionalFormatting>
  <conditionalFormatting sqref="B108:F108 H108:I108">
    <cfRule type="expression" dxfId="1800" priority="1705">
      <formula>$D108=""</formula>
    </cfRule>
  </conditionalFormatting>
  <conditionalFormatting sqref="F109">
    <cfRule type="expression" dxfId="1799" priority="1704">
      <formula>$D108=""</formula>
    </cfRule>
  </conditionalFormatting>
  <conditionalFormatting sqref="B110:F110 H110:I110">
    <cfRule type="expression" dxfId="1798" priority="1703">
      <formula>$D110=""</formula>
    </cfRule>
  </conditionalFormatting>
  <conditionalFormatting sqref="F111">
    <cfRule type="expression" dxfId="1797" priority="1702">
      <formula>$D110=""</formula>
    </cfRule>
  </conditionalFormatting>
  <conditionalFormatting sqref="B112:F112 H112:I112">
    <cfRule type="expression" dxfId="1796" priority="1701">
      <formula>$D112=""</formula>
    </cfRule>
  </conditionalFormatting>
  <conditionalFormatting sqref="F113">
    <cfRule type="expression" dxfId="1795" priority="1700">
      <formula>$D112=""</formula>
    </cfRule>
  </conditionalFormatting>
  <conditionalFormatting sqref="B114:F114 H114:I114">
    <cfRule type="expression" dxfId="1794" priority="1699">
      <formula>$D114=""</formula>
    </cfRule>
  </conditionalFormatting>
  <conditionalFormatting sqref="F115">
    <cfRule type="expression" dxfId="1793" priority="1698">
      <formula>$D114=""</formula>
    </cfRule>
  </conditionalFormatting>
  <conditionalFormatting sqref="B116:F116 H116:I116">
    <cfRule type="expression" dxfId="1792" priority="1697">
      <formula>$D116=""</formula>
    </cfRule>
  </conditionalFormatting>
  <conditionalFormatting sqref="F117">
    <cfRule type="expression" dxfId="1791" priority="1696">
      <formula>$D116=""</formula>
    </cfRule>
  </conditionalFormatting>
  <conditionalFormatting sqref="B118:F118 H118:I118">
    <cfRule type="expression" dxfId="1790" priority="1695">
      <formula>$D118=""</formula>
    </cfRule>
  </conditionalFormatting>
  <conditionalFormatting sqref="F119">
    <cfRule type="expression" dxfId="1789" priority="1694">
      <formula>$D118=""</formula>
    </cfRule>
  </conditionalFormatting>
  <conditionalFormatting sqref="B120:F120 H120:I120">
    <cfRule type="expression" dxfId="1788" priority="1693">
      <formula>$D120=""</formula>
    </cfRule>
  </conditionalFormatting>
  <conditionalFormatting sqref="F121">
    <cfRule type="expression" dxfId="1787" priority="1692">
      <formula>$D120=""</formula>
    </cfRule>
  </conditionalFormatting>
  <conditionalFormatting sqref="B122:F122 H122:I122">
    <cfRule type="expression" dxfId="1786" priority="1691">
      <formula>$D122=""</formula>
    </cfRule>
  </conditionalFormatting>
  <conditionalFormatting sqref="F123">
    <cfRule type="expression" dxfId="1785" priority="1690">
      <formula>$D122=""</formula>
    </cfRule>
  </conditionalFormatting>
  <conditionalFormatting sqref="B124:F124 H124:I124">
    <cfRule type="expression" dxfId="1784" priority="1689">
      <formula>$D124=""</formula>
    </cfRule>
  </conditionalFormatting>
  <conditionalFormatting sqref="F125">
    <cfRule type="expression" dxfId="1783" priority="1688">
      <formula>$D124=""</formula>
    </cfRule>
  </conditionalFormatting>
  <conditionalFormatting sqref="B126:F126 H126:I126">
    <cfRule type="expression" dxfId="1782" priority="1687">
      <formula>$D126=""</formula>
    </cfRule>
  </conditionalFormatting>
  <conditionalFormatting sqref="F127">
    <cfRule type="expression" dxfId="1781" priority="1686">
      <formula>$D126=""</formula>
    </cfRule>
  </conditionalFormatting>
  <conditionalFormatting sqref="B128:F128 H128:I128">
    <cfRule type="expression" dxfId="1780" priority="1685">
      <formula>$D128=""</formula>
    </cfRule>
  </conditionalFormatting>
  <conditionalFormatting sqref="F129">
    <cfRule type="expression" dxfId="1779" priority="1684">
      <formula>$D128=""</formula>
    </cfRule>
  </conditionalFormatting>
  <conditionalFormatting sqref="B130:F130 H130:I130">
    <cfRule type="expression" dxfId="1778" priority="1683">
      <formula>$D130=""</formula>
    </cfRule>
  </conditionalFormatting>
  <conditionalFormatting sqref="F131">
    <cfRule type="expression" dxfId="1777" priority="1682">
      <formula>$D130=""</formula>
    </cfRule>
  </conditionalFormatting>
  <conditionalFormatting sqref="B132:F132 H132:I132">
    <cfRule type="expression" dxfId="1776" priority="1681">
      <formula>$D132=""</formula>
    </cfRule>
  </conditionalFormatting>
  <conditionalFormatting sqref="F133">
    <cfRule type="expression" dxfId="1775" priority="1680">
      <formula>$D132=""</formula>
    </cfRule>
  </conditionalFormatting>
  <conditionalFormatting sqref="B134:F134 H134:I134">
    <cfRule type="expression" dxfId="1774" priority="1679">
      <formula>$D134=""</formula>
    </cfRule>
  </conditionalFormatting>
  <conditionalFormatting sqref="F135">
    <cfRule type="expression" dxfId="1773" priority="1678">
      <formula>$D134=""</formula>
    </cfRule>
  </conditionalFormatting>
  <conditionalFormatting sqref="B136:F136 H136:I136">
    <cfRule type="expression" dxfId="1772" priority="1677">
      <formula>$D136=""</formula>
    </cfRule>
  </conditionalFormatting>
  <conditionalFormatting sqref="F137">
    <cfRule type="expression" dxfId="1771" priority="1676">
      <formula>$D136=""</formula>
    </cfRule>
  </conditionalFormatting>
  <conditionalFormatting sqref="B138:F138 H138:I138">
    <cfRule type="expression" dxfId="1770" priority="1675">
      <formula>$D138=""</formula>
    </cfRule>
  </conditionalFormatting>
  <conditionalFormatting sqref="F139">
    <cfRule type="expression" dxfId="1769" priority="1674">
      <formula>$D138=""</formula>
    </cfRule>
  </conditionalFormatting>
  <conditionalFormatting sqref="B140:F140 H140:I140">
    <cfRule type="expression" dxfId="1768" priority="1673">
      <formula>$D140=""</formula>
    </cfRule>
  </conditionalFormatting>
  <conditionalFormatting sqref="F141">
    <cfRule type="expression" dxfId="1767" priority="1672">
      <formula>$D140=""</formula>
    </cfRule>
  </conditionalFormatting>
  <conditionalFormatting sqref="B142:F142 H142:I142">
    <cfRule type="expression" dxfId="1766" priority="1671">
      <formula>$D142=""</formula>
    </cfRule>
  </conditionalFormatting>
  <conditionalFormatting sqref="F143">
    <cfRule type="expression" dxfId="1765" priority="1670">
      <formula>$D142=""</formula>
    </cfRule>
  </conditionalFormatting>
  <conditionalFormatting sqref="B144:F144 H144:I144">
    <cfRule type="expression" dxfId="1764" priority="1669">
      <formula>$D144=""</formula>
    </cfRule>
  </conditionalFormatting>
  <conditionalFormatting sqref="F145">
    <cfRule type="expression" dxfId="1763" priority="1668">
      <formula>$D144=""</formula>
    </cfRule>
  </conditionalFormatting>
  <conditionalFormatting sqref="B146:F146 H146:I146">
    <cfRule type="expression" dxfId="1762" priority="1667">
      <formula>$D146=""</formula>
    </cfRule>
  </conditionalFormatting>
  <conditionalFormatting sqref="F147">
    <cfRule type="expression" dxfId="1761" priority="1666">
      <formula>$D146=""</formula>
    </cfRule>
  </conditionalFormatting>
  <conditionalFormatting sqref="B148:F148 H148:I148">
    <cfRule type="expression" dxfId="1760" priority="1665">
      <formula>$D148=""</formula>
    </cfRule>
  </conditionalFormatting>
  <conditionalFormatting sqref="F149">
    <cfRule type="expression" dxfId="1759" priority="1664">
      <formula>$D148=""</formula>
    </cfRule>
  </conditionalFormatting>
  <conditionalFormatting sqref="B150:F150 H150:I150">
    <cfRule type="expression" dxfId="1758" priority="1663">
      <formula>$D150=""</formula>
    </cfRule>
  </conditionalFormatting>
  <conditionalFormatting sqref="F151">
    <cfRule type="expression" dxfId="1757" priority="1662">
      <formula>$D150=""</formula>
    </cfRule>
  </conditionalFormatting>
  <conditionalFormatting sqref="B152:F152 H152:I152">
    <cfRule type="expression" dxfId="1756" priority="1661">
      <formula>$D152=""</formula>
    </cfRule>
  </conditionalFormatting>
  <conditionalFormatting sqref="F153">
    <cfRule type="expression" dxfId="1755" priority="1660">
      <formula>$D152=""</formula>
    </cfRule>
  </conditionalFormatting>
  <conditionalFormatting sqref="B154:F154 H154:I154">
    <cfRule type="expression" dxfId="1754" priority="1659">
      <formula>$D154=""</formula>
    </cfRule>
  </conditionalFormatting>
  <conditionalFormatting sqref="F155">
    <cfRule type="expression" dxfId="1753" priority="1658">
      <formula>$D154=""</formula>
    </cfRule>
  </conditionalFormatting>
  <conditionalFormatting sqref="B156:F156 H156:I156">
    <cfRule type="expression" dxfId="1752" priority="1657">
      <formula>$D156=""</formula>
    </cfRule>
  </conditionalFormatting>
  <conditionalFormatting sqref="F157">
    <cfRule type="expression" dxfId="1751" priority="1656">
      <formula>$D156=""</formula>
    </cfRule>
  </conditionalFormatting>
  <conditionalFormatting sqref="B158:F158 H158:I158">
    <cfRule type="expression" dxfId="1750" priority="1655">
      <formula>$D158=""</formula>
    </cfRule>
  </conditionalFormatting>
  <conditionalFormatting sqref="F159">
    <cfRule type="expression" dxfId="1749" priority="1654">
      <formula>$D158=""</formula>
    </cfRule>
  </conditionalFormatting>
  <conditionalFormatting sqref="B160:F160 H160:I160">
    <cfRule type="expression" dxfId="1748" priority="1653">
      <formula>$D160=""</formula>
    </cfRule>
  </conditionalFormatting>
  <conditionalFormatting sqref="F161">
    <cfRule type="expression" dxfId="1747" priority="1652">
      <formula>$D160=""</formula>
    </cfRule>
  </conditionalFormatting>
  <conditionalFormatting sqref="B162:F162 H162:I162">
    <cfRule type="expression" dxfId="1746" priority="1651">
      <formula>$D162=""</formula>
    </cfRule>
  </conditionalFormatting>
  <conditionalFormatting sqref="F163">
    <cfRule type="expression" dxfId="1745" priority="1650">
      <formula>$D162=""</formula>
    </cfRule>
  </conditionalFormatting>
  <conditionalFormatting sqref="B164:F164 H164:I164">
    <cfRule type="expression" dxfId="1744" priority="1649">
      <formula>$D164=""</formula>
    </cfRule>
  </conditionalFormatting>
  <conditionalFormatting sqref="F165">
    <cfRule type="expression" dxfId="1743" priority="1648">
      <formula>$D164=""</formula>
    </cfRule>
  </conditionalFormatting>
  <conditionalFormatting sqref="B166:F166 H166:I166">
    <cfRule type="expression" dxfId="1742" priority="1647">
      <formula>$D166=""</formula>
    </cfRule>
  </conditionalFormatting>
  <conditionalFormatting sqref="F167">
    <cfRule type="expression" dxfId="1741" priority="1646">
      <formula>$D166=""</formula>
    </cfRule>
  </conditionalFormatting>
  <conditionalFormatting sqref="B168:F168 H168:I168">
    <cfRule type="expression" dxfId="1740" priority="1645">
      <formula>$D168=""</formula>
    </cfRule>
  </conditionalFormatting>
  <conditionalFormatting sqref="F169">
    <cfRule type="expression" dxfId="1739" priority="1644">
      <formula>$D168=""</formula>
    </cfRule>
  </conditionalFormatting>
  <conditionalFormatting sqref="B170:F170 H170:I170">
    <cfRule type="expression" dxfId="1738" priority="1643">
      <formula>$D170=""</formula>
    </cfRule>
  </conditionalFormatting>
  <conditionalFormatting sqref="F171">
    <cfRule type="expression" dxfId="1737" priority="1642">
      <formula>$D170=""</formula>
    </cfRule>
  </conditionalFormatting>
  <conditionalFormatting sqref="B172:F172 H172:I172">
    <cfRule type="expression" dxfId="1736" priority="1641">
      <formula>$D172=""</formula>
    </cfRule>
  </conditionalFormatting>
  <conditionalFormatting sqref="F173">
    <cfRule type="expression" dxfId="1735" priority="1640">
      <formula>$D172=""</formula>
    </cfRule>
  </conditionalFormatting>
  <conditionalFormatting sqref="B174:F174 H174:I174">
    <cfRule type="expression" dxfId="1734" priority="1639">
      <formula>$D174=""</formula>
    </cfRule>
  </conditionalFormatting>
  <conditionalFormatting sqref="F175">
    <cfRule type="expression" dxfId="1733" priority="1638">
      <formula>$D174=""</formula>
    </cfRule>
  </conditionalFormatting>
  <conditionalFormatting sqref="B176:F176 H176:I176">
    <cfRule type="expression" dxfId="1732" priority="1637">
      <formula>$D176=""</formula>
    </cfRule>
  </conditionalFormatting>
  <conditionalFormatting sqref="F177">
    <cfRule type="expression" dxfId="1731" priority="1636">
      <formula>$D176=""</formula>
    </cfRule>
  </conditionalFormatting>
  <conditionalFormatting sqref="B178:F178 H178:I178">
    <cfRule type="expression" dxfId="1730" priority="1635">
      <formula>$D178=""</formula>
    </cfRule>
  </conditionalFormatting>
  <conditionalFormatting sqref="F179">
    <cfRule type="expression" dxfId="1729" priority="1634">
      <formula>$D178=""</formula>
    </cfRule>
  </conditionalFormatting>
  <conditionalFormatting sqref="B180:F180 H180:I180">
    <cfRule type="expression" dxfId="1728" priority="1633">
      <formula>$D180=""</formula>
    </cfRule>
  </conditionalFormatting>
  <conditionalFormatting sqref="F181">
    <cfRule type="expression" dxfId="1727" priority="1632">
      <formula>$D180=""</formula>
    </cfRule>
  </conditionalFormatting>
  <conditionalFormatting sqref="B182:F182 H182:I182">
    <cfRule type="expression" dxfId="1726" priority="1631">
      <formula>$D182=""</formula>
    </cfRule>
  </conditionalFormatting>
  <conditionalFormatting sqref="F183">
    <cfRule type="expression" dxfId="1725" priority="1630">
      <formula>$D182=""</formula>
    </cfRule>
  </conditionalFormatting>
  <conditionalFormatting sqref="B184:F184 H184:I184">
    <cfRule type="expression" dxfId="1724" priority="1629">
      <formula>$D184=""</formula>
    </cfRule>
  </conditionalFormatting>
  <conditionalFormatting sqref="F185">
    <cfRule type="expression" dxfId="1723" priority="1628">
      <formula>$D184=""</formula>
    </cfRule>
  </conditionalFormatting>
  <conditionalFormatting sqref="B186:F186 H186:I186">
    <cfRule type="expression" dxfId="1722" priority="1627">
      <formula>$D186=""</formula>
    </cfRule>
  </conditionalFormatting>
  <conditionalFormatting sqref="F187">
    <cfRule type="expression" dxfId="1721" priority="1626">
      <formula>$D186=""</formula>
    </cfRule>
  </conditionalFormatting>
  <conditionalFormatting sqref="B188:F188 H188:I188">
    <cfRule type="expression" dxfId="1720" priority="1625">
      <formula>$D188=""</formula>
    </cfRule>
  </conditionalFormatting>
  <conditionalFormatting sqref="F189">
    <cfRule type="expression" dxfId="1719" priority="1624">
      <formula>$D188=""</formula>
    </cfRule>
  </conditionalFormatting>
  <conditionalFormatting sqref="B190:F190 H190:I190">
    <cfRule type="expression" dxfId="1718" priority="1623">
      <formula>$D190=""</formula>
    </cfRule>
  </conditionalFormatting>
  <conditionalFormatting sqref="F191">
    <cfRule type="expression" dxfId="1717" priority="1622">
      <formula>$D190=""</formula>
    </cfRule>
  </conditionalFormatting>
  <conditionalFormatting sqref="B192:F192 H192:I192">
    <cfRule type="expression" dxfId="1716" priority="1621">
      <formula>$D192=""</formula>
    </cfRule>
  </conditionalFormatting>
  <conditionalFormatting sqref="F193">
    <cfRule type="expression" dxfId="1715" priority="1620">
      <formula>$D192=""</formula>
    </cfRule>
  </conditionalFormatting>
  <conditionalFormatting sqref="B194:F194 H194:I194">
    <cfRule type="expression" dxfId="1714" priority="1617">
      <formula>$D194=""</formula>
    </cfRule>
  </conditionalFormatting>
  <conditionalFormatting sqref="F195">
    <cfRule type="expression" dxfId="1713" priority="1616">
      <formula>$D194=""</formula>
    </cfRule>
  </conditionalFormatting>
  <conditionalFormatting sqref="B196:F196 H196:I196">
    <cfRule type="expression" dxfId="1712" priority="1615">
      <formula>$D196=""</formula>
    </cfRule>
  </conditionalFormatting>
  <conditionalFormatting sqref="F197">
    <cfRule type="expression" dxfId="1711" priority="1614">
      <formula>$D196=""</formula>
    </cfRule>
  </conditionalFormatting>
  <conditionalFormatting sqref="B198:F198 H198:I198">
    <cfRule type="expression" dxfId="1710" priority="1613">
      <formula>$D198=""</formula>
    </cfRule>
  </conditionalFormatting>
  <conditionalFormatting sqref="F199">
    <cfRule type="expression" dxfId="1709" priority="1612">
      <formula>$D198=""</formula>
    </cfRule>
  </conditionalFormatting>
  <conditionalFormatting sqref="B200:F200 H200:I200">
    <cfRule type="expression" dxfId="1708" priority="1611">
      <formula>$D200=""</formula>
    </cfRule>
  </conditionalFormatting>
  <conditionalFormatting sqref="F201">
    <cfRule type="expression" dxfId="1707" priority="1610">
      <formula>$D200=""</formula>
    </cfRule>
  </conditionalFormatting>
  <conditionalFormatting sqref="B202:F202 H202:I202">
    <cfRule type="expression" dxfId="1706" priority="1609">
      <formula>$D202=""</formula>
    </cfRule>
  </conditionalFormatting>
  <conditionalFormatting sqref="F203">
    <cfRule type="expression" dxfId="1705" priority="1608">
      <formula>$D202=""</formula>
    </cfRule>
  </conditionalFormatting>
  <conditionalFormatting sqref="B204:F204 H204:I204">
    <cfRule type="expression" dxfId="1704" priority="1607">
      <formula>$D204=""</formula>
    </cfRule>
  </conditionalFormatting>
  <conditionalFormatting sqref="F205">
    <cfRule type="expression" dxfId="1703" priority="1606">
      <formula>$D204=""</formula>
    </cfRule>
  </conditionalFormatting>
  <conditionalFormatting sqref="B206:F206 H206:I206">
    <cfRule type="expression" dxfId="1702" priority="1605">
      <formula>$D206=""</formula>
    </cfRule>
  </conditionalFormatting>
  <conditionalFormatting sqref="F207">
    <cfRule type="expression" dxfId="1701" priority="1604">
      <formula>$D206=""</formula>
    </cfRule>
  </conditionalFormatting>
  <conditionalFormatting sqref="B208:F208 H208:I208">
    <cfRule type="expression" dxfId="1700" priority="1603">
      <formula>$D208=""</formula>
    </cfRule>
  </conditionalFormatting>
  <conditionalFormatting sqref="F209">
    <cfRule type="expression" dxfId="1699" priority="1602">
      <formula>$D208=""</formula>
    </cfRule>
  </conditionalFormatting>
  <conditionalFormatting sqref="B210:F210 H210:I210">
    <cfRule type="expression" dxfId="1698" priority="1601">
      <formula>$D210=""</formula>
    </cfRule>
  </conditionalFormatting>
  <conditionalFormatting sqref="F211">
    <cfRule type="expression" dxfId="1697" priority="1600">
      <formula>$D210=""</formula>
    </cfRule>
  </conditionalFormatting>
  <conditionalFormatting sqref="B212:F212 H212:I212">
    <cfRule type="expression" dxfId="1696" priority="1599">
      <formula>$D212=""</formula>
    </cfRule>
  </conditionalFormatting>
  <conditionalFormatting sqref="F213">
    <cfRule type="expression" dxfId="1695" priority="1598">
      <formula>$D212=""</formula>
    </cfRule>
  </conditionalFormatting>
  <conditionalFormatting sqref="B214:F214 H214:I214">
    <cfRule type="expression" dxfId="1694" priority="1597">
      <formula>$D214=""</formula>
    </cfRule>
  </conditionalFormatting>
  <conditionalFormatting sqref="F215">
    <cfRule type="expression" dxfId="1693" priority="1596">
      <formula>$D214=""</formula>
    </cfRule>
  </conditionalFormatting>
  <conditionalFormatting sqref="B216:F216 H216:I216">
    <cfRule type="expression" dxfId="1692" priority="1595">
      <formula>$D216=""</formula>
    </cfRule>
  </conditionalFormatting>
  <conditionalFormatting sqref="F217">
    <cfRule type="expression" dxfId="1691" priority="1594">
      <formula>$D216=""</formula>
    </cfRule>
  </conditionalFormatting>
  <conditionalFormatting sqref="B218:F218 H218:I218">
    <cfRule type="expression" dxfId="1690" priority="1593">
      <formula>$D218=""</formula>
    </cfRule>
  </conditionalFormatting>
  <conditionalFormatting sqref="F219">
    <cfRule type="expression" dxfId="1689" priority="1592">
      <formula>$D218=""</formula>
    </cfRule>
  </conditionalFormatting>
  <conditionalFormatting sqref="B220:F220 H220:I220">
    <cfRule type="expression" dxfId="1688" priority="1591">
      <formula>$D220=""</formula>
    </cfRule>
  </conditionalFormatting>
  <conditionalFormatting sqref="F221">
    <cfRule type="expression" dxfId="1687" priority="1590">
      <formula>$D220=""</formula>
    </cfRule>
  </conditionalFormatting>
  <conditionalFormatting sqref="B222:F222 H222:I222">
    <cfRule type="expression" dxfId="1686" priority="1589">
      <formula>$D222=""</formula>
    </cfRule>
  </conditionalFormatting>
  <conditionalFormatting sqref="F223">
    <cfRule type="expression" dxfId="1685" priority="1588">
      <formula>$D222=""</formula>
    </cfRule>
  </conditionalFormatting>
  <conditionalFormatting sqref="B224:F224 H224:I224">
    <cfRule type="expression" dxfId="1684" priority="1587">
      <formula>$D224=""</formula>
    </cfRule>
  </conditionalFormatting>
  <conditionalFormatting sqref="F225">
    <cfRule type="expression" dxfId="1683" priority="1586">
      <formula>$D224=""</formula>
    </cfRule>
  </conditionalFormatting>
  <conditionalFormatting sqref="B226:F226 H226:I226">
    <cfRule type="expression" dxfId="1682" priority="1585">
      <formula>$D226=""</formula>
    </cfRule>
  </conditionalFormatting>
  <conditionalFormatting sqref="F227">
    <cfRule type="expression" dxfId="1681" priority="1584">
      <formula>$D226=""</formula>
    </cfRule>
  </conditionalFormatting>
  <conditionalFormatting sqref="B228:F228 H228:I228">
    <cfRule type="expression" dxfId="1680" priority="1583">
      <formula>$D228=""</formula>
    </cfRule>
  </conditionalFormatting>
  <conditionalFormatting sqref="F229">
    <cfRule type="expression" dxfId="1679" priority="1582">
      <formula>$D228=""</formula>
    </cfRule>
  </conditionalFormatting>
  <conditionalFormatting sqref="B230:F230 H230:I230">
    <cfRule type="expression" dxfId="1678" priority="1581">
      <formula>$D230=""</formula>
    </cfRule>
  </conditionalFormatting>
  <conditionalFormatting sqref="F231">
    <cfRule type="expression" dxfId="1677" priority="1580">
      <formula>$D230=""</formula>
    </cfRule>
  </conditionalFormatting>
  <conditionalFormatting sqref="B232:F232 H232:I232">
    <cfRule type="expression" dxfId="1676" priority="1579">
      <formula>$D232=""</formula>
    </cfRule>
  </conditionalFormatting>
  <conditionalFormatting sqref="F233">
    <cfRule type="expression" dxfId="1675" priority="1578">
      <formula>$D232=""</formula>
    </cfRule>
  </conditionalFormatting>
  <conditionalFormatting sqref="B234:F234 H234:I234">
    <cfRule type="expression" dxfId="1674" priority="1577">
      <formula>$D234=""</formula>
    </cfRule>
  </conditionalFormatting>
  <conditionalFormatting sqref="F235">
    <cfRule type="expression" dxfId="1673" priority="1576">
      <formula>$D234=""</formula>
    </cfRule>
  </conditionalFormatting>
  <conditionalFormatting sqref="B236:F236 H236:I236">
    <cfRule type="expression" dxfId="1672" priority="1575">
      <formula>$D236=""</formula>
    </cfRule>
  </conditionalFormatting>
  <conditionalFormatting sqref="F237">
    <cfRule type="expression" dxfId="1671" priority="1574">
      <formula>$D236=""</formula>
    </cfRule>
  </conditionalFormatting>
  <conditionalFormatting sqref="B238:F238 H238:I238">
    <cfRule type="expression" dxfId="1670" priority="1573">
      <formula>$D238=""</formula>
    </cfRule>
  </conditionalFormatting>
  <conditionalFormatting sqref="F239">
    <cfRule type="expression" dxfId="1669" priority="1572">
      <formula>$D238=""</formula>
    </cfRule>
  </conditionalFormatting>
  <conditionalFormatting sqref="B240:F240 H240:I240">
    <cfRule type="expression" dxfId="1668" priority="1571">
      <formula>$D240=""</formula>
    </cfRule>
  </conditionalFormatting>
  <conditionalFormatting sqref="F241">
    <cfRule type="expression" dxfId="1667" priority="1570">
      <formula>$D240=""</formula>
    </cfRule>
  </conditionalFormatting>
  <conditionalFormatting sqref="B242:F242 H242:I242">
    <cfRule type="expression" dxfId="1666" priority="1569">
      <formula>$D242=""</formula>
    </cfRule>
  </conditionalFormatting>
  <conditionalFormatting sqref="F243">
    <cfRule type="expression" dxfId="1665" priority="1568">
      <formula>$D242=""</formula>
    </cfRule>
  </conditionalFormatting>
  <conditionalFormatting sqref="B244:F244 H244:I244">
    <cfRule type="expression" dxfId="1664" priority="1567">
      <formula>$D244=""</formula>
    </cfRule>
  </conditionalFormatting>
  <conditionalFormatting sqref="F245">
    <cfRule type="expression" dxfId="1663" priority="1566">
      <formula>$D244=""</formula>
    </cfRule>
  </conditionalFormatting>
  <conditionalFormatting sqref="B246:F246 H246:I246">
    <cfRule type="expression" dxfId="1662" priority="1565">
      <formula>$D246=""</formula>
    </cfRule>
  </conditionalFormatting>
  <conditionalFormatting sqref="F247">
    <cfRule type="expression" dxfId="1661" priority="1564">
      <formula>$D246=""</formula>
    </cfRule>
  </conditionalFormatting>
  <conditionalFormatting sqref="B248:F248 H248:I248">
    <cfRule type="expression" dxfId="1660" priority="1563">
      <formula>$D248=""</formula>
    </cfRule>
  </conditionalFormatting>
  <conditionalFormatting sqref="F249">
    <cfRule type="expression" dxfId="1659" priority="1562">
      <formula>$D248=""</formula>
    </cfRule>
  </conditionalFormatting>
  <conditionalFormatting sqref="B250:F250 H250:I250">
    <cfRule type="expression" dxfId="1658" priority="1561">
      <formula>$D250=""</formula>
    </cfRule>
  </conditionalFormatting>
  <conditionalFormatting sqref="F251">
    <cfRule type="expression" dxfId="1657" priority="1560">
      <formula>$D250=""</formula>
    </cfRule>
  </conditionalFormatting>
  <conditionalFormatting sqref="B252:F252 H252:I252">
    <cfRule type="expression" dxfId="1656" priority="1559">
      <formula>$D252=""</formula>
    </cfRule>
  </conditionalFormatting>
  <conditionalFormatting sqref="F253">
    <cfRule type="expression" dxfId="1655" priority="1558">
      <formula>$D252=""</formula>
    </cfRule>
  </conditionalFormatting>
  <conditionalFormatting sqref="B254:F254 H254:I254">
    <cfRule type="expression" dxfId="1654" priority="1557">
      <formula>$D254=""</formula>
    </cfRule>
  </conditionalFormatting>
  <conditionalFormatting sqref="F255">
    <cfRule type="expression" dxfId="1653" priority="1556">
      <formula>$D254=""</formula>
    </cfRule>
  </conditionalFormatting>
  <conditionalFormatting sqref="B256:F256 H256:I256">
    <cfRule type="expression" dxfId="1652" priority="1555">
      <formula>$D256=""</formula>
    </cfRule>
  </conditionalFormatting>
  <conditionalFormatting sqref="F257">
    <cfRule type="expression" dxfId="1651" priority="1554">
      <formula>$D256=""</formula>
    </cfRule>
  </conditionalFormatting>
  <conditionalFormatting sqref="B258:F258 H258:I258">
    <cfRule type="expression" dxfId="1650" priority="1553">
      <formula>$D258=""</formula>
    </cfRule>
  </conditionalFormatting>
  <conditionalFormatting sqref="F259">
    <cfRule type="expression" dxfId="1649" priority="1552">
      <formula>$D258=""</formula>
    </cfRule>
  </conditionalFormatting>
  <conditionalFormatting sqref="B260:F260 H260:I260">
    <cfRule type="expression" dxfId="1648" priority="1551">
      <formula>$D260=""</formula>
    </cfRule>
  </conditionalFormatting>
  <conditionalFormatting sqref="F261">
    <cfRule type="expression" dxfId="1647" priority="1550">
      <formula>$D260=""</formula>
    </cfRule>
  </conditionalFormatting>
  <conditionalFormatting sqref="B262:F262 H262:I262">
    <cfRule type="expression" dxfId="1646" priority="1549">
      <formula>$D262=""</formula>
    </cfRule>
  </conditionalFormatting>
  <conditionalFormatting sqref="F263">
    <cfRule type="expression" dxfId="1645" priority="1548">
      <formula>$D262=""</formula>
    </cfRule>
  </conditionalFormatting>
  <conditionalFormatting sqref="B264:F264 H264:I264">
    <cfRule type="expression" dxfId="1644" priority="1547">
      <formula>$D264=""</formula>
    </cfRule>
  </conditionalFormatting>
  <conditionalFormatting sqref="F265">
    <cfRule type="expression" dxfId="1643" priority="1546">
      <formula>$D264=""</formula>
    </cfRule>
  </conditionalFormatting>
  <conditionalFormatting sqref="B266:F266 H266:I266">
    <cfRule type="expression" dxfId="1642" priority="1545">
      <formula>$D266=""</formula>
    </cfRule>
  </conditionalFormatting>
  <conditionalFormatting sqref="F267">
    <cfRule type="expression" dxfId="1641" priority="1544">
      <formula>$D266=""</formula>
    </cfRule>
  </conditionalFormatting>
  <conditionalFormatting sqref="B268:F268 H268:I268">
    <cfRule type="expression" dxfId="1640" priority="1543">
      <formula>$D268=""</formula>
    </cfRule>
  </conditionalFormatting>
  <conditionalFormatting sqref="F269">
    <cfRule type="expression" dxfId="1639" priority="1542">
      <formula>$D268=""</formula>
    </cfRule>
  </conditionalFormatting>
  <conditionalFormatting sqref="B270:F270 H270:I270">
    <cfRule type="expression" dxfId="1638" priority="1541">
      <formula>$D270=""</formula>
    </cfRule>
  </conditionalFormatting>
  <conditionalFormatting sqref="F271">
    <cfRule type="expression" dxfId="1637" priority="1540">
      <formula>$D270=""</formula>
    </cfRule>
  </conditionalFormatting>
  <conditionalFormatting sqref="B272:F272 H272:I272">
    <cfRule type="expression" dxfId="1636" priority="1539">
      <formula>$D272=""</formula>
    </cfRule>
  </conditionalFormatting>
  <conditionalFormatting sqref="F273">
    <cfRule type="expression" dxfId="1635" priority="1538">
      <formula>$D272=""</formula>
    </cfRule>
  </conditionalFormatting>
  <conditionalFormatting sqref="B274:F274 H274:I274">
    <cfRule type="expression" dxfId="1634" priority="1537">
      <formula>$D274=""</formula>
    </cfRule>
  </conditionalFormatting>
  <conditionalFormatting sqref="F275">
    <cfRule type="expression" dxfId="1633" priority="1536">
      <formula>$D274=""</formula>
    </cfRule>
  </conditionalFormatting>
  <conditionalFormatting sqref="B276:F276 H276:I276">
    <cfRule type="expression" dxfId="1632" priority="1535">
      <formula>$D276=""</formula>
    </cfRule>
  </conditionalFormatting>
  <conditionalFormatting sqref="F277">
    <cfRule type="expression" dxfId="1631" priority="1534">
      <formula>$D276=""</formula>
    </cfRule>
  </conditionalFormatting>
  <conditionalFormatting sqref="B278:F278 H278:I278">
    <cfRule type="expression" dxfId="1630" priority="1533">
      <formula>$D278=""</formula>
    </cfRule>
  </conditionalFormatting>
  <conditionalFormatting sqref="F279">
    <cfRule type="expression" dxfId="1629" priority="1532">
      <formula>$D278=""</formula>
    </cfRule>
  </conditionalFormatting>
  <conditionalFormatting sqref="B280:F280 H280:I280">
    <cfRule type="expression" dxfId="1628" priority="1531">
      <formula>$D280=""</formula>
    </cfRule>
  </conditionalFormatting>
  <conditionalFormatting sqref="F281">
    <cfRule type="expression" dxfId="1627" priority="1530">
      <formula>$D280=""</formula>
    </cfRule>
  </conditionalFormatting>
  <conditionalFormatting sqref="B282:F282 H282:I282">
    <cfRule type="expression" dxfId="1626" priority="1529">
      <formula>$D282=""</formula>
    </cfRule>
  </conditionalFormatting>
  <conditionalFormatting sqref="F283">
    <cfRule type="expression" dxfId="1625" priority="1528">
      <formula>$D282=""</formula>
    </cfRule>
  </conditionalFormatting>
  <conditionalFormatting sqref="B284:F284 H284:I284">
    <cfRule type="expression" dxfId="1624" priority="1527">
      <formula>$D284=""</formula>
    </cfRule>
  </conditionalFormatting>
  <conditionalFormatting sqref="F285">
    <cfRule type="expression" dxfId="1623" priority="1526">
      <formula>$D284=""</formula>
    </cfRule>
  </conditionalFormatting>
  <conditionalFormatting sqref="B286:F286 H286:I286">
    <cfRule type="expression" dxfId="1622" priority="1525">
      <formula>$D286=""</formula>
    </cfRule>
  </conditionalFormatting>
  <conditionalFormatting sqref="F287">
    <cfRule type="expression" dxfId="1621" priority="1524">
      <formula>$D286=""</formula>
    </cfRule>
  </conditionalFormatting>
  <conditionalFormatting sqref="B288:F288 H288:I288">
    <cfRule type="expression" dxfId="1620" priority="1523">
      <formula>$D288=""</formula>
    </cfRule>
  </conditionalFormatting>
  <conditionalFormatting sqref="F289">
    <cfRule type="expression" dxfId="1619" priority="1522">
      <formula>$D288=""</formula>
    </cfRule>
  </conditionalFormatting>
  <conditionalFormatting sqref="B290:F290 H290:I290">
    <cfRule type="expression" dxfId="1618" priority="1521">
      <formula>$D290=""</formula>
    </cfRule>
  </conditionalFormatting>
  <conditionalFormatting sqref="F291">
    <cfRule type="expression" dxfId="1617" priority="1520">
      <formula>$D290=""</formula>
    </cfRule>
  </conditionalFormatting>
  <conditionalFormatting sqref="B292:F292 H292:I292">
    <cfRule type="expression" dxfId="1616" priority="1519">
      <formula>$D292=""</formula>
    </cfRule>
  </conditionalFormatting>
  <conditionalFormatting sqref="F293">
    <cfRule type="expression" dxfId="1615" priority="1518">
      <formula>$D292=""</formula>
    </cfRule>
  </conditionalFormatting>
  <conditionalFormatting sqref="B294:F294 H294:I294">
    <cfRule type="expression" dxfId="1614" priority="1517">
      <formula>$D294=""</formula>
    </cfRule>
  </conditionalFormatting>
  <conditionalFormatting sqref="F295">
    <cfRule type="expression" dxfId="1613" priority="1516">
      <formula>$D294=""</formula>
    </cfRule>
  </conditionalFormatting>
  <conditionalFormatting sqref="B296:F296 H296:I296">
    <cfRule type="expression" dxfId="1612" priority="1515">
      <formula>$D296=""</formula>
    </cfRule>
  </conditionalFormatting>
  <conditionalFormatting sqref="F297">
    <cfRule type="expression" dxfId="1611" priority="1514">
      <formula>$D296=""</formula>
    </cfRule>
  </conditionalFormatting>
  <conditionalFormatting sqref="B298:F298 H298:I298">
    <cfRule type="expression" dxfId="1610" priority="1513">
      <formula>$D298=""</formula>
    </cfRule>
  </conditionalFormatting>
  <conditionalFormatting sqref="F299">
    <cfRule type="expression" dxfId="1609" priority="1512">
      <formula>$D298=""</formula>
    </cfRule>
  </conditionalFormatting>
  <conditionalFormatting sqref="B300:F300 H300:I300">
    <cfRule type="expression" dxfId="1608" priority="1511">
      <formula>$D300=""</formula>
    </cfRule>
  </conditionalFormatting>
  <conditionalFormatting sqref="F301">
    <cfRule type="expression" dxfId="1607" priority="1510">
      <formula>$D300=""</formula>
    </cfRule>
  </conditionalFormatting>
  <conditionalFormatting sqref="B302:F302 H302:I302">
    <cfRule type="expression" dxfId="1606" priority="1509">
      <formula>$D302=""</formula>
    </cfRule>
  </conditionalFormatting>
  <conditionalFormatting sqref="F303">
    <cfRule type="expression" dxfId="1605" priority="1508">
      <formula>$D302=""</formula>
    </cfRule>
  </conditionalFormatting>
  <conditionalFormatting sqref="B304:F304 H304:I304">
    <cfRule type="expression" dxfId="1604" priority="1507">
      <formula>$D304=""</formula>
    </cfRule>
  </conditionalFormatting>
  <conditionalFormatting sqref="F305">
    <cfRule type="expression" dxfId="1603" priority="1506">
      <formula>$D304=""</formula>
    </cfRule>
  </conditionalFormatting>
  <conditionalFormatting sqref="B306:F306 H306:I306">
    <cfRule type="expression" dxfId="1602" priority="1505">
      <formula>$D306=""</formula>
    </cfRule>
  </conditionalFormatting>
  <conditionalFormatting sqref="F307">
    <cfRule type="expression" dxfId="1601" priority="1504">
      <formula>$D306=""</formula>
    </cfRule>
  </conditionalFormatting>
  <conditionalFormatting sqref="B308:F308 H308:I308">
    <cfRule type="expression" dxfId="1600" priority="1503">
      <formula>$D308=""</formula>
    </cfRule>
  </conditionalFormatting>
  <conditionalFormatting sqref="F309">
    <cfRule type="expression" dxfId="1599" priority="1502">
      <formula>$D308=""</formula>
    </cfRule>
  </conditionalFormatting>
  <conditionalFormatting sqref="B316:J316 G318 G320 G322 G324 G326 G328 G330 G332 G334 G336 G338 G340 G342 G344 G346 G348 G350 G352 G354 G356 G358 G360 G362 G364 G366 G368 G370 G372 G374 G376 G378 G380 G382 G384 G386 G388 G390 G392 G394 G396 G398 G400 G402 G404 G406 G408 G410 G412 G414 G416 G418 G420 G422 G424 G426 G428 G430 G432 G434 G436 G438 G440 G442 G444 G446 G448 G450 G452 G454 G456 G458 G460 G462 G464 G466 G468 G470 G472 G474 G476 G478 G480 G482 G484 G486 G488 G490 G492 G494 G496 G498 G500 G502 G504 G506 G508 G510 G512 G514 G516 G518 G520 G522 G524 G526 G528 G530 G532 G534 G536 G538 G540 G542 G544 G546 G548 G550 G552 G554 G556 G558 G560 G562 G564 G566 G568 G570 G572 G574 G576 G578 G580 G582 G584 G586 G588 G590 G592 G594 G596 G598 G600 G602 G604 G606 G608 G610 G612 G614">
    <cfRule type="expression" dxfId="1598" priority="1501">
      <formula>$D316=""</formula>
    </cfRule>
  </conditionalFormatting>
  <conditionalFormatting sqref="F317">
    <cfRule type="expression" dxfId="1597" priority="1500">
      <formula>$D316=""</formula>
    </cfRule>
  </conditionalFormatting>
  <conditionalFormatting sqref="B318:F318 H318:J318">
    <cfRule type="expression" dxfId="1596" priority="1498">
      <formula>$D318=""</formula>
    </cfRule>
  </conditionalFormatting>
  <conditionalFormatting sqref="F319">
    <cfRule type="expression" dxfId="1595" priority="1497">
      <formula>$D318=""</formula>
    </cfRule>
  </conditionalFormatting>
  <conditionalFormatting sqref="B320:F320 H320:J320">
    <cfRule type="expression" dxfId="1594" priority="1496">
      <formula>$D320=""</formula>
    </cfRule>
  </conditionalFormatting>
  <conditionalFormatting sqref="F321">
    <cfRule type="expression" dxfId="1593" priority="1495">
      <formula>$D320=""</formula>
    </cfRule>
  </conditionalFormatting>
  <conditionalFormatting sqref="B322:F322 H322:J322">
    <cfRule type="expression" dxfId="1592" priority="1494">
      <formula>$D322=""</formula>
    </cfRule>
  </conditionalFormatting>
  <conditionalFormatting sqref="F323">
    <cfRule type="expression" dxfId="1591" priority="1493">
      <formula>$D322=""</formula>
    </cfRule>
  </conditionalFormatting>
  <conditionalFormatting sqref="B324:F324 H324:J324">
    <cfRule type="expression" dxfId="1590" priority="1492">
      <formula>$D324=""</formula>
    </cfRule>
  </conditionalFormatting>
  <conditionalFormatting sqref="F325">
    <cfRule type="expression" dxfId="1589" priority="1491">
      <formula>$D324=""</formula>
    </cfRule>
  </conditionalFormatting>
  <conditionalFormatting sqref="B326:F326 H326:J326">
    <cfRule type="expression" dxfId="1588" priority="1490">
      <formula>$D326=""</formula>
    </cfRule>
  </conditionalFormatting>
  <conditionalFormatting sqref="F327">
    <cfRule type="expression" dxfId="1587" priority="1489">
      <formula>$D326=""</formula>
    </cfRule>
  </conditionalFormatting>
  <conditionalFormatting sqref="B328:F328 H328:J328">
    <cfRule type="expression" dxfId="1586" priority="1488">
      <formula>$D328=""</formula>
    </cfRule>
  </conditionalFormatting>
  <conditionalFormatting sqref="F329">
    <cfRule type="expression" dxfId="1585" priority="1487">
      <formula>$D328=""</formula>
    </cfRule>
  </conditionalFormatting>
  <conditionalFormatting sqref="B330:F330 H330:J330">
    <cfRule type="expression" dxfId="1584" priority="1486">
      <formula>$D330=""</formula>
    </cfRule>
  </conditionalFormatting>
  <conditionalFormatting sqref="F331">
    <cfRule type="expression" dxfId="1583" priority="1485">
      <formula>$D330=""</formula>
    </cfRule>
  </conditionalFormatting>
  <conditionalFormatting sqref="B332:F332 H332:J332">
    <cfRule type="expression" dxfId="1582" priority="1484">
      <formula>$D332=""</formula>
    </cfRule>
  </conditionalFormatting>
  <conditionalFormatting sqref="F333">
    <cfRule type="expression" dxfId="1581" priority="1483">
      <formula>$D332=""</formula>
    </cfRule>
  </conditionalFormatting>
  <conditionalFormatting sqref="B334:F334 H334:J334">
    <cfRule type="expression" dxfId="1580" priority="1482">
      <formula>$D334=""</formula>
    </cfRule>
  </conditionalFormatting>
  <conditionalFormatting sqref="F335">
    <cfRule type="expression" dxfId="1579" priority="1481">
      <formula>$D334=""</formula>
    </cfRule>
  </conditionalFormatting>
  <conditionalFormatting sqref="B336:F336 H336:J336">
    <cfRule type="expression" dxfId="1578" priority="1480">
      <formula>$D336=""</formula>
    </cfRule>
  </conditionalFormatting>
  <conditionalFormatting sqref="F337">
    <cfRule type="expression" dxfId="1577" priority="1479">
      <formula>$D336=""</formula>
    </cfRule>
  </conditionalFormatting>
  <conditionalFormatting sqref="B338:F338 H338:J338">
    <cfRule type="expression" dxfId="1576" priority="1478">
      <formula>$D338=""</formula>
    </cfRule>
  </conditionalFormatting>
  <conditionalFormatting sqref="F339">
    <cfRule type="expression" dxfId="1575" priority="1477">
      <formula>$D338=""</formula>
    </cfRule>
  </conditionalFormatting>
  <conditionalFormatting sqref="B340:F340 H340:J340">
    <cfRule type="expression" dxfId="1574" priority="1476">
      <formula>$D340=""</formula>
    </cfRule>
  </conditionalFormatting>
  <conditionalFormatting sqref="F341">
    <cfRule type="expression" dxfId="1573" priority="1475">
      <formula>$D340=""</formula>
    </cfRule>
  </conditionalFormatting>
  <conditionalFormatting sqref="B342:F342 H342:J342">
    <cfRule type="expression" dxfId="1572" priority="1474">
      <formula>$D342=""</formula>
    </cfRule>
  </conditionalFormatting>
  <conditionalFormatting sqref="F343">
    <cfRule type="expression" dxfId="1571" priority="1473">
      <formula>$D342=""</formula>
    </cfRule>
  </conditionalFormatting>
  <conditionalFormatting sqref="B344:F344 H344:J344">
    <cfRule type="expression" dxfId="1570" priority="1472">
      <formula>$D344=""</formula>
    </cfRule>
  </conditionalFormatting>
  <conditionalFormatting sqref="F345">
    <cfRule type="expression" dxfId="1569" priority="1471">
      <formula>$D344=""</formula>
    </cfRule>
  </conditionalFormatting>
  <conditionalFormatting sqref="B346:F346 H346:J346">
    <cfRule type="expression" dxfId="1568" priority="1470">
      <formula>$D346=""</formula>
    </cfRule>
  </conditionalFormatting>
  <conditionalFormatting sqref="F347">
    <cfRule type="expression" dxfId="1567" priority="1469">
      <formula>$D346=""</formula>
    </cfRule>
  </conditionalFormatting>
  <conditionalFormatting sqref="B348:F348 H348:J348">
    <cfRule type="expression" dxfId="1566" priority="1468">
      <formula>$D348=""</formula>
    </cfRule>
  </conditionalFormatting>
  <conditionalFormatting sqref="F349">
    <cfRule type="expression" dxfId="1565" priority="1467">
      <formula>$D348=""</formula>
    </cfRule>
  </conditionalFormatting>
  <conditionalFormatting sqref="B350:F350 H350:J350">
    <cfRule type="expression" dxfId="1564" priority="1466">
      <formula>$D350=""</formula>
    </cfRule>
  </conditionalFormatting>
  <conditionalFormatting sqref="F351">
    <cfRule type="expression" dxfId="1563" priority="1465">
      <formula>$D350=""</formula>
    </cfRule>
  </conditionalFormatting>
  <conditionalFormatting sqref="B352:F352 H352:J352">
    <cfRule type="expression" dxfId="1562" priority="1464">
      <formula>$D352=""</formula>
    </cfRule>
  </conditionalFormatting>
  <conditionalFormatting sqref="F353">
    <cfRule type="expression" dxfId="1561" priority="1463">
      <formula>$D352=""</formula>
    </cfRule>
  </conditionalFormatting>
  <conditionalFormatting sqref="B354:F354 H354:J354">
    <cfRule type="expression" dxfId="1560" priority="1462">
      <formula>$D354=""</formula>
    </cfRule>
  </conditionalFormatting>
  <conditionalFormatting sqref="F355">
    <cfRule type="expression" dxfId="1559" priority="1461">
      <formula>$D354=""</formula>
    </cfRule>
  </conditionalFormatting>
  <conditionalFormatting sqref="B356:F356 H356:J356">
    <cfRule type="expression" dxfId="1558" priority="1460">
      <formula>$D356=""</formula>
    </cfRule>
  </conditionalFormatting>
  <conditionalFormatting sqref="F357">
    <cfRule type="expression" dxfId="1557" priority="1459">
      <formula>$D356=""</formula>
    </cfRule>
  </conditionalFormatting>
  <conditionalFormatting sqref="B358:F358 H358:J358">
    <cfRule type="expression" dxfId="1556" priority="1458">
      <formula>$D358=""</formula>
    </cfRule>
  </conditionalFormatting>
  <conditionalFormatting sqref="F359">
    <cfRule type="expression" dxfId="1555" priority="1457">
      <formula>$D358=""</formula>
    </cfRule>
  </conditionalFormatting>
  <conditionalFormatting sqref="B360:F360 H360:J360">
    <cfRule type="expression" dxfId="1554" priority="1456">
      <formula>$D360=""</formula>
    </cfRule>
  </conditionalFormatting>
  <conditionalFormatting sqref="F361">
    <cfRule type="expression" dxfId="1553" priority="1455">
      <formula>$D360=""</formula>
    </cfRule>
  </conditionalFormatting>
  <conditionalFormatting sqref="B362:F362 H362:J362">
    <cfRule type="expression" dxfId="1552" priority="1454">
      <formula>$D362=""</formula>
    </cfRule>
  </conditionalFormatting>
  <conditionalFormatting sqref="F363">
    <cfRule type="expression" dxfId="1551" priority="1453">
      <formula>$D362=""</formula>
    </cfRule>
  </conditionalFormatting>
  <conditionalFormatting sqref="B364:F364 H364:J364">
    <cfRule type="expression" dxfId="1550" priority="1452">
      <formula>$D364=""</formula>
    </cfRule>
  </conditionalFormatting>
  <conditionalFormatting sqref="F365">
    <cfRule type="expression" dxfId="1549" priority="1451">
      <formula>$D364=""</formula>
    </cfRule>
  </conditionalFormatting>
  <conditionalFormatting sqref="B366:F366 H366:J366">
    <cfRule type="expression" dxfId="1548" priority="1450">
      <formula>$D366=""</formula>
    </cfRule>
  </conditionalFormatting>
  <conditionalFormatting sqref="F367">
    <cfRule type="expression" dxfId="1547" priority="1449">
      <formula>$D366=""</formula>
    </cfRule>
  </conditionalFormatting>
  <conditionalFormatting sqref="B368:F368 H368:J368">
    <cfRule type="expression" dxfId="1546" priority="1448">
      <formula>$D368=""</formula>
    </cfRule>
  </conditionalFormatting>
  <conditionalFormatting sqref="F369">
    <cfRule type="expression" dxfId="1545" priority="1447">
      <formula>$D368=""</formula>
    </cfRule>
  </conditionalFormatting>
  <conditionalFormatting sqref="B370:F370 H370:J370">
    <cfRule type="expression" dxfId="1544" priority="1446">
      <formula>$D370=""</formula>
    </cfRule>
  </conditionalFormatting>
  <conditionalFormatting sqref="F371">
    <cfRule type="expression" dxfId="1543" priority="1445">
      <formula>$D370=""</formula>
    </cfRule>
  </conditionalFormatting>
  <conditionalFormatting sqref="B372:F372 H372:J372">
    <cfRule type="expression" dxfId="1542" priority="1444">
      <formula>$D372=""</formula>
    </cfRule>
  </conditionalFormatting>
  <conditionalFormatting sqref="F373">
    <cfRule type="expression" dxfId="1541" priority="1443">
      <formula>$D372=""</formula>
    </cfRule>
  </conditionalFormatting>
  <conditionalFormatting sqref="B374:F374 H374:J374">
    <cfRule type="expression" dxfId="1540" priority="1442">
      <formula>$D374=""</formula>
    </cfRule>
  </conditionalFormatting>
  <conditionalFormatting sqref="F375">
    <cfRule type="expression" dxfId="1539" priority="1441">
      <formula>$D374=""</formula>
    </cfRule>
  </conditionalFormatting>
  <conditionalFormatting sqref="B376:F376 H376:J376">
    <cfRule type="expression" dxfId="1538" priority="1440">
      <formula>$D376=""</formula>
    </cfRule>
  </conditionalFormatting>
  <conditionalFormatting sqref="F377">
    <cfRule type="expression" dxfId="1537" priority="1439">
      <formula>$D376=""</formula>
    </cfRule>
  </conditionalFormatting>
  <conditionalFormatting sqref="B378:F378 H378:J378">
    <cfRule type="expression" dxfId="1536" priority="1438">
      <formula>$D378=""</formula>
    </cfRule>
  </conditionalFormatting>
  <conditionalFormatting sqref="F379">
    <cfRule type="expression" dxfId="1535" priority="1437">
      <formula>$D378=""</formula>
    </cfRule>
  </conditionalFormatting>
  <conditionalFormatting sqref="B380:F380 H380:J380">
    <cfRule type="expression" dxfId="1534" priority="1436">
      <formula>$D380=""</formula>
    </cfRule>
  </conditionalFormatting>
  <conditionalFormatting sqref="F381">
    <cfRule type="expression" dxfId="1533" priority="1435">
      <formula>$D380=""</formula>
    </cfRule>
  </conditionalFormatting>
  <conditionalFormatting sqref="B382:F382 H382:J382">
    <cfRule type="expression" dxfId="1532" priority="1434">
      <formula>$D382=""</formula>
    </cfRule>
  </conditionalFormatting>
  <conditionalFormatting sqref="F383">
    <cfRule type="expression" dxfId="1531" priority="1433">
      <formula>$D382=""</formula>
    </cfRule>
  </conditionalFormatting>
  <conditionalFormatting sqref="B384:F384 H384:J384">
    <cfRule type="expression" dxfId="1530" priority="1432">
      <formula>$D384=""</formula>
    </cfRule>
  </conditionalFormatting>
  <conditionalFormatting sqref="F385">
    <cfRule type="expression" dxfId="1529" priority="1431">
      <formula>$D384=""</formula>
    </cfRule>
  </conditionalFormatting>
  <conditionalFormatting sqref="B386:F386 H386:J386">
    <cfRule type="expression" dxfId="1528" priority="1430">
      <formula>$D386=""</formula>
    </cfRule>
  </conditionalFormatting>
  <conditionalFormatting sqref="F387">
    <cfRule type="expression" dxfId="1527" priority="1429">
      <formula>$D386=""</formula>
    </cfRule>
  </conditionalFormatting>
  <conditionalFormatting sqref="B388:F388 H388:J388">
    <cfRule type="expression" dxfId="1526" priority="1428">
      <formula>$D388=""</formula>
    </cfRule>
  </conditionalFormatting>
  <conditionalFormatting sqref="F389">
    <cfRule type="expression" dxfId="1525" priority="1427">
      <formula>$D388=""</formula>
    </cfRule>
  </conditionalFormatting>
  <conditionalFormatting sqref="B390:F390 H390:J390">
    <cfRule type="expression" dxfId="1524" priority="1426">
      <formula>$D390=""</formula>
    </cfRule>
  </conditionalFormatting>
  <conditionalFormatting sqref="F391">
    <cfRule type="expression" dxfId="1523" priority="1425">
      <formula>$D390=""</formula>
    </cfRule>
  </conditionalFormatting>
  <conditionalFormatting sqref="B392:F392 H392:J392">
    <cfRule type="expression" dxfId="1522" priority="1424">
      <formula>$D392=""</formula>
    </cfRule>
  </conditionalFormatting>
  <conditionalFormatting sqref="F393">
    <cfRule type="expression" dxfId="1521" priority="1423">
      <formula>$D392=""</formula>
    </cfRule>
  </conditionalFormatting>
  <conditionalFormatting sqref="B394:F394 H394:J394">
    <cfRule type="expression" dxfId="1520" priority="1422">
      <formula>$D394=""</formula>
    </cfRule>
  </conditionalFormatting>
  <conditionalFormatting sqref="F395">
    <cfRule type="expression" dxfId="1519" priority="1421">
      <formula>$D394=""</formula>
    </cfRule>
  </conditionalFormatting>
  <conditionalFormatting sqref="B396:F396 H396:J396">
    <cfRule type="expression" dxfId="1518" priority="1420">
      <formula>$D396=""</formula>
    </cfRule>
  </conditionalFormatting>
  <conditionalFormatting sqref="F397">
    <cfRule type="expression" dxfId="1517" priority="1419">
      <formula>$D396=""</formula>
    </cfRule>
  </conditionalFormatting>
  <conditionalFormatting sqref="B398:F398 H398:J398">
    <cfRule type="expression" dxfId="1516" priority="1418">
      <formula>$D398=""</formula>
    </cfRule>
  </conditionalFormatting>
  <conditionalFormatting sqref="F399">
    <cfRule type="expression" dxfId="1515" priority="1417">
      <formula>$D398=""</formula>
    </cfRule>
  </conditionalFormatting>
  <conditionalFormatting sqref="B400:F400 H400:J400">
    <cfRule type="expression" dxfId="1514" priority="1416">
      <formula>$D400=""</formula>
    </cfRule>
  </conditionalFormatting>
  <conditionalFormatting sqref="F401">
    <cfRule type="expression" dxfId="1513" priority="1415">
      <formula>$D400=""</formula>
    </cfRule>
  </conditionalFormatting>
  <conditionalFormatting sqref="B402:F402 H402:J402">
    <cfRule type="expression" dxfId="1512" priority="1414">
      <formula>$D402=""</formula>
    </cfRule>
  </conditionalFormatting>
  <conditionalFormatting sqref="F403">
    <cfRule type="expression" dxfId="1511" priority="1413">
      <formula>$D402=""</formula>
    </cfRule>
  </conditionalFormatting>
  <conditionalFormatting sqref="B404:F404 H404:J404">
    <cfRule type="expression" dxfId="1510" priority="1412">
      <formula>$D404=""</formula>
    </cfRule>
  </conditionalFormatting>
  <conditionalFormatting sqref="F405">
    <cfRule type="expression" dxfId="1509" priority="1411">
      <formula>$D404=""</formula>
    </cfRule>
  </conditionalFormatting>
  <conditionalFormatting sqref="B406:F406 H406:J406">
    <cfRule type="expression" dxfId="1508" priority="1410">
      <formula>$D406=""</formula>
    </cfRule>
  </conditionalFormatting>
  <conditionalFormatting sqref="F407">
    <cfRule type="expression" dxfId="1507" priority="1409">
      <formula>$D406=""</formula>
    </cfRule>
  </conditionalFormatting>
  <conditionalFormatting sqref="B408:F408 H408:J408">
    <cfRule type="expression" dxfId="1506" priority="1408">
      <formula>$D408=""</formula>
    </cfRule>
  </conditionalFormatting>
  <conditionalFormatting sqref="F409">
    <cfRule type="expression" dxfId="1505" priority="1407">
      <formula>$D408=""</formula>
    </cfRule>
  </conditionalFormatting>
  <conditionalFormatting sqref="B410:F410 H410:J410">
    <cfRule type="expression" dxfId="1504" priority="1406">
      <formula>$D410=""</formula>
    </cfRule>
  </conditionalFormatting>
  <conditionalFormatting sqref="F411">
    <cfRule type="expression" dxfId="1503" priority="1405">
      <formula>$D410=""</formula>
    </cfRule>
  </conditionalFormatting>
  <conditionalFormatting sqref="B412:F412 H412:J412">
    <cfRule type="expression" dxfId="1502" priority="1404">
      <formula>$D412=""</formula>
    </cfRule>
  </conditionalFormatting>
  <conditionalFormatting sqref="F413">
    <cfRule type="expression" dxfId="1501" priority="1403">
      <formula>$D412=""</formula>
    </cfRule>
  </conditionalFormatting>
  <conditionalFormatting sqref="B414:F414 H414:J414">
    <cfRule type="expression" dxfId="1500" priority="1402">
      <formula>$D414=""</formula>
    </cfRule>
  </conditionalFormatting>
  <conditionalFormatting sqref="F415">
    <cfRule type="expression" dxfId="1499" priority="1401">
      <formula>$D414=""</formula>
    </cfRule>
  </conditionalFormatting>
  <conditionalFormatting sqref="B416:F416 H416:J416">
    <cfRule type="expression" dxfId="1498" priority="1400">
      <formula>$D416=""</formula>
    </cfRule>
  </conditionalFormatting>
  <conditionalFormatting sqref="F417">
    <cfRule type="expression" dxfId="1497" priority="1399">
      <formula>$D416=""</formula>
    </cfRule>
  </conditionalFormatting>
  <conditionalFormatting sqref="B418:F418 H418:J418">
    <cfRule type="expression" dxfId="1496" priority="1398">
      <formula>$D418=""</formula>
    </cfRule>
  </conditionalFormatting>
  <conditionalFormatting sqref="F419">
    <cfRule type="expression" dxfId="1495" priority="1397">
      <formula>$D418=""</formula>
    </cfRule>
  </conditionalFormatting>
  <conditionalFormatting sqref="B420:F420 H420:J420">
    <cfRule type="expression" dxfId="1494" priority="1396">
      <formula>$D420=""</formula>
    </cfRule>
  </conditionalFormatting>
  <conditionalFormatting sqref="F421">
    <cfRule type="expression" dxfId="1493" priority="1395">
      <formula>$D420=""</formula>
    </cfRule>
  </conditionalFormatting>
  <conditionalFormatting sqref="B422:F422 H422:J422">
    <cfRule type="expression" dxfId="1492" priority="1394">
      <formula>$D422=""</formula>
    </cfRule>
  </conditionalFormatting>
  <conditionalFormatting sqref="F423">
    <cfRule type="expression" dxfId="1491" priority="1393">
      <formula>$D422=""</formula>
    </cfRule>
  </conditionalFormatting>
  <conditionalFormatting sqref="B424:F424 H424:J424">
    <cfRule type="expression" dxfId="1490" priority="1392">
      <formula>$D424=""</formula>
    </cfRule>
  </conditionalFormatting>
  <conditionalFormatting sqref="F425">
    <cfRule type="expression" dxfId="1489" priority="1391">
      <formula>$D424=""</formula>
    </cfRule>
  </conditionalFormatting>
  <conditionalFormatting sqref="B426:F426 H426:J426">
    <cfRule type="expression" dxfId="1488" priority="1390">
      <formula>$D426=""</formula>
    </cfRule>
  </conditionalFormatting>
  <conditionalFormatting sqref="F427">
    <cfRule type="expression" dxfId="1487" priority="1389">
      <formula>$D426=""</formula>
    </cfRule>
  </conditionalFormatting>
  <conditionalFormatting sqref="B428:F428 H428:J428">
    <cfRule type="expression" dxfId="1486" priority="1388">
      <formula>$D428=""</formula>
    </cfRule>
  </conditionalFormatting>
  <conditionalFormatting sqref="F429">
    <cfRule type="expression" dxfId="1485" priority="1387">
      <formula>$D428=""</formula>
    </cfRule>
  </conditionalFormatting>
  <conditionalFormatting sqref="B430:F430 H430:J430">
    <cfRule type="expression" dxfId="1484" priority="1386">
      <formula>$D430=""</formula>
    </cfRule>
  </conditionalFormatting>
  <conditionalFormatting sqref="F431">
    <cfRule type="expression" dxfId="1483" priority="1385">
      <formula>$D430=""</formula>
    </cfRule>
  </conditionalFormatting>
  <conditionalFormatting sqref="B432:F432 H432:J432">
    <cfRule type="expression" dxfId="1482" priority="1384">
      <formula>$D432=""</formula>
    </cfRule>
  </conditionalFormatting>
  <conditionalFormatting sqref="F433">
    <cfRule type="expression" dxfId="1481" priority="1383">
      <formula>$D432=""</formula>
    </cfRule>
  </conditionalFormatting>
  <conditionalFormatting sqref="B434:F434 H434:J434">
    <cfRule type="expression" dxfId="1480" priority="1382">
      <formula>$D434=""</formula>
    </cfRule>
  </conditionalFormatting>
  <conditionalFormatting sqref="F435">
    <cfRule type="expression" dxfId="1479" priority="1381">
      <formula>$D434=""</formula>
    </cfRule>
  </conditionalFormatting>
  <conditionalFormatting sqref="B436:F436 H436:J436">
    <cfRule type="expression" dxfId="1478" priority="1380">
      <formula>$D436=""</formula>
    </cfRule>
  </conditionalFormatting>
  <conditionalFormatting sqref="F437">
    <cfRule type="expression" dxfId="1477" priority="1379">
      <formula>$D436=""</formula>
    </cfRule>
  </conditionalFormatting>
  <conditionalFormatting sqref="B438:F438 H438:J438">
    <cfRule type="expression" dxfId="1476" priority="1378">
      <formula>$D438=""</formula>
    </cfRule>
  </conditionalFormatting>
  <conditionalFormatting sqref="F439">
    <cfRule type="expression" dxfId="1475" priority="1377">
      <formula>$D438=""</formula>
    </cfRule>
  </conditionalFormatting>
  <conditionalFormatting sqref="B440:F440 H440:J440">
    <cfRule type="expression" dxfId="1474" priority="1376">
      <formula>$D440=""</formula>
    </cfRule>
  </conditionalFormatting>
  <conditionalFormatting sqref="F441">
    <cfRule type="expression" dxfId="1473" priority="1375">
      <formula>$D440=""</formula>
    </cfRule>
  </conditionalFormatting>
  <conditionalFormatting sqref="B442:F442 H442:J442">
    <cfRule type="expression" dxfId="1472" priority="1374">
      <formula>$D442=""</formula>
    </cfRule>
  </conditionalFormatting>
  <conditionalFormatting sqref="F443">
    <cfRule type="expression" dxfId="1471" priority="1373">
      <formula>$D442=""</formula>
    </cfRule>
  </conditionalFormatting>
  <conditionalFormatting sqref="B444:F444 H444:J444">
    <cfRule type="expression" dxfId="1470" priority="1372">
      <formula>$D444=""</formula>
    </cfRule>
  </conditionalFormatting>
  <conditionalFormatting sqref="F445">
    <cfRule type="expression" dxfId="1469" priority="1371">
      <formula>$D444=""</formula>
    </cfRule>
  </conditionalFormatting>
  <conditionalFormatting sqref="B446:F446 H446:J446">
    <cfRule type="expression" dxfId="1468" priority="1370">
      <formula>$D446=""</formula>
    </cfRule>
  </conditionalFormatting>
  <conditionalFormatting sqref="F447">
    <cfRule type="expression" dxfId="1467" priority="1369">
      <formula>$D446=""</formula>
    </cfRule>
  </conditionalFormatting>
  <conditionalFormatting sqref="B448:F448 H448:J448">
    <cfRule type="expression" dxfId="1466" priority="1368">
      <formula>$D448=""</formula>
    </cfRule>
  </conditionalFormatting>
  <conditionalFormatting sqref="F449">
    <cfRule type="expression" dxfId="1465" priority="1367">
      <formula>$D448=""</formula>
    </cfRule>
  </conditionalFormatting>
  <conditionalFormatting sqref="B450:F450 H450:J450">
    <cfRule type="expression" dxfId="1464" priority="1366">
      <formula>$D450=""</formula>
    </cfRule>
  </conditionalFormatting>
  <conditionalFormatting sqref="F451">
    <cfRule type="expression" dxfId="1463" priority="1365">
      <formula>$D450=""</formula>
    </cfRule>
  </conditionalFormatting>
  <conditionalFormatting sqref="B452:F452 H452:J452">
    <cfRule type="expression" dxfId="1462" priority="1364">
      <formula>$D452=""</formula>
    </cfRule>
  </conditionalFormatting>
  <conditionalFormatting sqref="F453">
    <cfRule type="expression" dxfId="1461" priority="1363">
      <formula>$D452=""</formula>
    </cfRule>
  </conditionalFormatting>
  <conditionalFormatting sqref="B454:F454 H454:J454">
    <cfRule type="expression" dxfId="1460" priority="1362">
      <formula>$D454=""</formula>
    </cfRule>
  </conditionalFormatting>
  <conditionalFormatting sqref="F455">
    <cfRule type="expression" dxfId="1459" priority="1361">
      <formula>$D454=""</formula>
    </cfRule>
  </conditionalFormatting>
  <conditionalFormatting sqref="B456:F456 H456:J456">
    <cfRule type="expression" dxfId="1458" priority="1360">
      <formula>$D456=""</formula>
    </cfRule>
  </conditionalFormatting>
  <conditionalFormatting sqref="F457">
    <cfRule type="expression" dxfId="1457" priority="1359">
      <formula>$D456=""</formula>
    </cfRule>
  </conditionalFormatting>
  <conditionalFormatting sqref="B458:F458 H458:J458">
    <cfRule type="expression" dxfId="1456" priority="1358">
      <formula>$D458=""</formula>
    </cfRule>
  </conditionalFormatting>
  <conditionalFormatting sqref="F459">
    <cfRule type="expression" dxfId="1455" priority="1357">
      <formula>$D458=""</formula>
    </cfRule>
  </conditionalFormatting>
  <conditionalFormatting sqref="B460:F460 H460:J460">
    <cfRule type="expression" dxfId="1454" priority="1356">
      <formula>$D460=""</formula>
    </cfRule>
  </conditionalFormatting>
  <conditionalFormatting sqref="F461">
    <cfRule type="expression" dxfId="1453" priority="1355">
      <formula>$D460=""</formula>
    </cfRule>
  </conditionalFormatting>
  <conditionalFormatting sqref="B462:F462 H462:J462">
    <cfRule type="expression" dxfId="1452" priority="1354">
      <formula>$D462=""</formula>
    </cfRule>
  </conditionalFormatting>
  <conditionalFormatting sqref="F463">
    <cfRule type="expression" dxfId="1451" priority="1353">
      <formula>$D462=""</formula>
    </cfRule>
  </conditionalFormatting>
  <conditionalFormatting sqref="B464:F464 H464:J464">
    <cfRule type="expression" dxfId="1450" priority="1352">
      <formula>$D464=""</formula>
    </cfRule>
  </conditionalFormatting>
  <conditionalFormatting sqref="F465">
    <cfRule type="expression" dxfId="1449" priority="1351">
      <formula>$D464=""</formula>
    </cfRule>
  </conditionalFormatting>
  <conditionalFormatting sqref="B466:F466 H466:J466">
    <cfRule type="expression" dxfId="1448" priority="1350">
      <formula>$D466=""</formula>
    </cfRule>
  </conditionalFormatting>
  <conditionalFormatting sqref="F467">
    <cfRule type="expression" dxfId="1447" priority="1349">
      <formula>$D466=""</formula>
    </cfRule>
  </conditionalFormatting>
  <conditionalFormatting sqref="B468:F468 H468:J468">
    <cfRule type="expression" dxfId="1446" priority="1348">
      <formula>$D468=""</formula>
    </cfRule>
  </conditionalFormatting>
  <conditionalFormatting sqref="F469">
    <cfRule type="expression" dxfId="1445" priority="1347">
      <formula>$D468=""</formula>
    </cfRule>
  </conditionalFormatting>
  <conditionalFormatting sqref="B470:F470 H470:J470">
    <cfRule type="expression" dxfId="1444" priority="1346">
      <formula>$D470=""</formula>
    </cfRule>
  </conditionalFormatting>
  <conditionalFormatting sqref="F471">
    <cfRule type="expression" dxfId="1443" priority="1345">
      <formula>$D470=""</formula>
    </cfRule>
  </conditionalFormatting>
  <conditionalFormatting sqref="B472:F472 H472:J472">
    <cfRule type="expression" dxfId="1442" priority="1344">
      <formula>$D472=""</formula>
    </cfRule>
  </conditionalFormatting>
  <conditionalFormatting sqref="F473">
    <cfRule type="expression" dxfId="1441" priority="1343">
      <formula>$D472=""</formula>
    </cfRule>
  </conditionalFormatting>
  <conditionalFormatting sqref="B474:F474 H474:J474">
    <cfRule type="expression" dxfId="1440" priority="1342">
      <formula>$D474=""</formula>
    </cfRule>
  </conditionalFormatting>
  <conditionalFormatting sqref="F475">
    <cfRule type="expression" dxfId="1439" priority="1341">
      <formula>$D474=""</formula>
    </cfRule>
  </conditionalFormatting>
  <conditionalFormatting sqref="B476:F476 H476:J476">
    <cfRule type="expression" dxfId="1438" priority="1340">
      <formula>$D476=""</formula>
    </cfRule>
  </conditionalFormatting>
  <conditionalFormatting sqref="F477">
    <cfRule type="expression" dxfId="1437" priority="1339">
      <formula>$D476=""</formula>
    </cfRule>
  </conditionalFormatting>
  <conditionalFormatting sqref="B478:F478 H478:J478">
    <cfRule type="expression" dxfId="1436" priority="1338">
      <formula>$D478=""</formula>
    </cfRule>
  </conditionalFormatting>
  <conditionalFormatting sqref="F479">
    <cfRule type="expression" dxfId="1435" priority="1337">
      <formula>$D478=""</formula>
    </cfRule>
  </conditionalFormatting>
  <conditionalFormatting sqref="B480:F480 H480:J480">
    <cfRule type="expression" dxfId="1434" priority="1336">
      <formula>$D480=""</formula>
    </cfRule>
  </conditionalFormatting>
  <conditionalFormatting sqref="F481">
    <cfRule type="expression" dxfId="1433" priority="1335">
      <formula>$D480=""</formula>
    </cfRule>
  </conditionalFormatting>
  <conditionalFormatting sqref="B482:F482 H482:J482">
    <cfRule type="expression" dxfId="1432" priority="1334">
      <formula>$D482=""</formula>
    </cfRule>
  </conditionalFormatting>
  <conditionalFormatting sqref="F483">
    <cfRule type="expression" dxfId="1431" priority="1333">
      <formula>$D482=""</formula>
    </cfRule>
  </conditionalFormatting>
  <conditionalFormatting sqref="B484:F484 H484:J484">
    <cfRule type="expression" dxfId="1430" priority="1332">
      <formula>$D484=""</formula>
    </cfRule>
  </conditionalFormatting>
  <conditionalFormatting sqref="F485">
    <cfRule type="expression" dxfId="1429" priority="1331">
      <formula>$D484=""</formula>
    </cfRule>
  </conditionalFormatting>
  <conditionalFormatting sqref="B486:F486 H486:J486">
    <cfRule type="expression" dxfId="1428" priority="1330">
      <formula>$D486=""</formula>
    </cfRule>
  </conditionalFormatting>
  <conditionalFormatting sqref="F487">
    <cfRule type="expression" dxfId="1427" priority="1329">
      <formula>$D486=""</formula>
    </cfRule>
  </conditionalFormatting>
  <conditionalFormatting sqref="B488:F488 H488:J488">
    <cfRule type="expression" dxfId="1426" priority="1328">
      <formula>$D488=""</formula>
    </cfRule>
  </conditionalFormatting>
  <conditionalFormatting sqref="F489">
    <cfRule type="expression" dxfId="1425" priority="1327">
      <formula>$D488=""</formula>
    </cfRule>
  </conditionalFormatting>
  <conditionalFormatting sqref="B490:F490 H490:J490">
    <cfRule type="expression" dxfId="1424" priority="1326">
      <formula>$D490=""</formula>
    </cfRule>
  </conditionalFormatting>
  <conditionalFormatting sqref="F491">
    <cfRule type="expression" dxfId="1423" priority="1325">
      <formula>$D490=""</formula>
    </cfRule>
  </conditionalFormatting>
  <conditionalFormatting sqref="B492:F492 H492:J492">
    <cfRule type="expression" dxfId="1422" priority="1324">
      <formula>$D492=""</formula>
    </cfRule>
  </conditionalFormatting>
  <conditionalFormatting sqref="F493">
    <cfRule type="expression" dxfId="1421" priority="1323">
      <formula>$D492=""</formula>
    </cfRule>
  </conditionalFormatting>
  <conditionalFormatting sqref="B494:F494 H494:J494">
    <cfRule type="expression" dxfId="1420" priority="1322">
      <formula>$D494=""</formula>
    </cfRule>
  </conditionalFormatting>
  <conditionalFormatting sqref="F495">
    <cfRule type="expression" dxfId="1419" priority="1321">
      <formula>$D494=""</formula>
    </cfRule>
  </conditionalFormatting>
  <conditionalFormatting sqref="B496:F496 H496:J496">
    <cfRule type="expression" dxfId="1418" priority="1320">
      <formula>$D496=""</formula>
    </cfRule>
  </conditionalFormatting>
  <conditionalFormatting sqref="F497">
    <cfRule type="expression" dxfId="1417" priority="1319">
      <formula>$D496=""</formula>
    </cfRule>
  </conditionalFormatting>
  <conditionalFormatting sqref="B498:F498 H498:J498">
    <cfRule type="expression" dxfId="1416" priority="1318">
      <formula>$D498=""</formula>
    </cfRule>
  </conditionalFormatting>
  <conditionalFormatting sqref="F499">
    <cfRule type="expression" dxfId="1415" priority="1317">
      <formula>$D498=""</formula>
    </cfRule>
  </conditionalFormatting>
  <conditionalFormatting sqref="B500:F500 H500:J500">
    <cfRule type="expression" dxfId="1414" priority="1316">
      <formula>$D500=""</formula>
    </cfRule>
  </conditionalFormatting>
  <conditionalFormatting sqref="F501">
    <cfRule type="expression" dxfId="1413" priority="1315">
      <formula>$D500=""</formula>
    </cfRule>
  </conditionalFormatting>
  <conditionalFormatting sqref="B502:F502 H502:J502">
    <cfRule type="expression" dxfId="1412" priority="1314">
      <formula>$D502=""</formula>
    </cfRule>
  </conditionalFormatting>
  <conditionalFormatting sqref="F503">
    <cfRule type="expression" dxfId="1411" priority="1313">
      <formula>$D502=""</formula>
    </cfRule>
  </conditionalFormatting>
  <conditionalFormatting sqref="B504:F504 H504:J504">
    <cfRule type="expression" dxfId="1410" priority="1312">
      <formula>$D504=""</formula>
    </cfRule>
  </conditionalFormatting>
  <conditionalFormatting sqref="F505">
    <cfRule type="expression" dxfId="1409" priority="1311">
      <formula>$D504=""</formula>
    </cfRule>
  </conditionalFormatting>
  <conditionalFormatting sqref="B506:F506 H506:J506">
    <cfRule type="expression" dxfId="1408" priority="1310">
      <formula>$D506=""</formula>
    </cfRule>
  </conditionalFormatting>
  <conditionalFormatting sqref="F507">
    <cfRule type="expression" dxfId="1407" priority="1309">
      <formula>$D506=""</formula>
    </cfRule>
  </conditionalFormatting>
  <conditionalFormatting sqref="B508:F508 H508:J508">
    <cfRule type="expression" dxfId="1406" priority="1308">
      <formula>$D508=""</formula>
    </cfRule>
  </conditionalFormatting>
  <conditionalFormatting sqref="F509">
    <cfRule type="expression" dxfId="1405" priority="1307">
      <formula>$D508=""</formula>
    </cfRule>
  </conditionalFormatting>
  <conditionalFormatting sqref="B510:F510 H510:J510">
    <cfRule type="expression" dxfId="1404" priority="1306">
      <formula>$D510=""</formula>
    </cfRule>
  </conditionalFormatting>
  <conditionalFormatting sqref="F511">
    <cfRule type="expression" dxfId="1403" priority="1305">
      <formula>$D510=""</formula>
    </cfRule>
  </conditionalFormatting>
  <conditionalFormatting sqref="B512:F512 H512:J512">
    <cfRule type="expression" dxfId="1402" priority="1304">
      <formula>$D512=""</formula>
    </cfRule>
  </conditionalFormatting>
  <conditionalFormatting sqref="F513">
    <cfRule type="expression" dxfId="1401" priority="1303">
      <formula>$D512=""</formula>
    </cfRule>
  </conditionalFormatting>
  <conditionalFormatting sqref="B514:F514 H514:J514">
    <cfRule type="expression" dxfId="1400" priority="1302">
      <formula>$D514=""</formula>
    </cfRule>
  </conditionalFormatting>
  <conditionalFormatting sqref="F515">
    <cfRule type="expression" dxfId="1399" priority="1301">
      <formula>$D514=""</formula>
    </cfRule>
  </conditionalFormatting>
  <conditionalFormatting sqref="B516:F516 H516:J516">
    <cfRule type="expression" dxfId="1398" priority="1300">
      <formula>$D516=""</formula>
    </cfRule>
  </conditionalFormatting>
  <conditionalFormatting sqref="F517">
    <cfRule type="expression" dxfId="1397" priority="1299">
      <formula>$D516=""</formula>
    </cfRule>
  </conditionalFormatting>
  <conditionalFormatting sqref="B518:F518 H518:J518">
    <cfRule type="expression" dxfId="1396" priority="1298">
      <formula>$D518=""</formula>
    </cfRule>
  </conditionalFormatting>
  <conditionalFormatting sqref="F519">
    <cfRule type="expression" dxfId="1395" priority="1297">
      <formula>$D518=""</formula>
    </cfRule>
  </conditionalFormatting>
  <conditionalFormatting sqref="B520:F520 H520:J520">
    <cfRule type="expression" dxfId="1394" priority="1296">
      <formula>$D520=""</formula>
    </cfRule>
  </conditionalFormatting>
  <conditionalFormatting sqref="F521">
    <cfRule type="expression" dxfId="1393" priority="1295">
      <formula>$D520=""</formula>
    </cfRule>
  </conditionalFormatting>
  <conditionalFormatting sqref="B522:F522 H522:J522">
    <cfRule type="expression" dxfId="1392" priority="1294">
      <formula>$D522=""</formula>
    </cfRule>
  </conditionalFormatting>
  <conditionalFormatting sqref="F523">
    <cfRule type="expression" dxfId="1391" priority="1293">
      <formula>$D522=""</formula>
    </cfRule>
  </conditionalFormatting>
  <conditionalFormatting sqref="B524:F524 H524:J524">
    <cfRule type="expression" dxfId="1390" priority="1292">
      <formula>$D524=""</formula>
    </cfRule>
  </conditionalFormatting>
  <conditionalFormatting sqref="F525">
    <cfRule type="expression" dxfId="1389" priority="1291">
      <formula>$D524=""</formula>
    </cfRule>
  </conditionalFormatting>
  <conditionalFormatting sqref="B526:F526 H526:J526">
    <cfRule type="expression" dxfId="1388" priority="1290">
      <formula>$D526=""</formula>
    </cfRule>
  </conditionalFormatting>
  <conditionalFormatting sqref="F527">
    <cfRule type="expression" dxfId="1387" priority="1289">
      <formula>$D526=""</formula>
    </cfRule>
  </conditionalFormatting>
  <conditionalFormatting sqref="B528:F528 H528:J528">
    <cfRule type="expression" dxfId="1386" priority="1288">
      <formula>$D528=""</formula>
    </cfRule>
  </conditionalFormatting>
  <conditionalFormatting sqref="F529">
    <cfRule type="expression" dxfId="1385" priority="1287">
      <formula>$D528=""</formula>
    </cfRule>
  </conditionalFormatting>
  <conditionalFormatting sqref="B530:F530 H530:J530">
    <cfRule type="expression" dxfId="1384" priority="1286">
      <formula>$D530=""</formula>
    </cfRule>
  </conditionalFormatting>
  <conditionalFormatting sqref="F531">
    <cfRule type="expression" dxfId="1383" priority="1285">
      <formula>$D530=""</formula>
    </cfRule>
  </conditionalFormatting>
  <conditionalFormatting sqref="B532:F532 H532:J532">
    <cfRule type="expression" dxfId="1382" priority="1284">
      <formula>$D532=""</formula>
    </cfRule>
  </conditionalFormatting>
  <conditionalFormatting sqref="F533">
    <cfRule type="expression" dxfId="1381" priority="1283">
      <formula>$D532=""</formula>
    </cfRule>
  </conditionalFormatting>
  <conditionalFormatting sqref="B534:F534 H534:J534">
    <cfRule type="expression" dxfId="1380" priority="1282">
      <formula>$D534=""</formula>
    </cfRule>
  </conditionalFormatting>
  <conditionalFormatting sqref="F535">
    <cfRule type="expression" dxfId="1379" priority="1281">
      <formula>$D534=""</formula>
    </cfRule>
  </conditionalFormatting>
  <conditionalFormatting sqref="B536:F536 H536:J536">
    <cfRule type="expression" dxfId="1378" priority="1280">
      <formula>$D536=""</formula>
    </cfRule>
  </conditionalFormatting>
  <conditionalFormatting sqref="F537">
    <cfRule type="expression" dxfId="1377" priority="1279">
      <formula>$D536=""</formula>
    </cfRule>
  </conditionalFormatting>
  <conditionalFormatting sqref="B538:F538 H538:J538">
    <cfRule type="expression" dxfId="1376" priority="1278">
      <formula>$D538=""</formula>
    </cfRule>
  </conditionalFormatting>
  <conditionalFormatting sqref="F539">
    <cfRule type="expression" dxfId="1375" priority="1277">
      <formula>$D538=""</formula>
    </cfRule>
  </conditionalFormatting>
  <conditionalFormatting sqref="B540:F540 H540:J540">
    <cfRule type="expression" dxfId="1374" priority="1276">
      <formula>$D540=""</formula>
    </cfRule>
  </conditionalFormatting>
  <conditionalFormatting sqref="F541">
    <cfRule type="expression" dxfId="1373" priority="1275">
      <formula>$D540=""</formula>
    </cfRule>
  </conditionalFormatting>
  <conditionalFormatting sqref="B542:F542 H542:J542">
    <cfRule type="expression" dxfId="1372" priority="1274">
      <formula>$D542=""</formula>
    </cfRule>
  </conditionalFormatting>
  <conditionalFormatting sqref="F543">
    <cfRule type="expression" dxfId="1371" priority="1273">
      <formula>$D542=""</formula>
    </cfRule>
  </conditionalFormatting>
  <conditionalFormatting sqref="B544:F544 H544:J544">
    <cfRule type="expression" dxfId="1370" priority="1272">
      <formula>$D544=""</formula>
    </cfRule>
  </conditionalFormatting>
  <conditionalFormatting sqref="F545">
    <cfRule type="expression" dxfId="1369" priority="1271">
      <formula>$D544=""</formula>
    </cfRule>
  </conditionalFormatting>
  <conditionalFormatting sqref="B546:F546 H546:J546">
    <cfRule type="expression" dxfId="1368" priority="1270">
      <formula>$D546=""</formula>
    </cfRule>
  </conditionalFormatting>
  <conditionalFormatting sqref="F547">
    <cfRule type="expression" dxfId="1367" priority="1269">
      <formula>$D546=""</formula>
    </cfRule>
  </conditionalFormatting>
  <conditionalFormatting sqref="B548:F548 H548:J548">
    <cfRule type="expression" dxfId="1366" priority="1268">
      <formula>$D548=""</formula>
    </cfRule>
  </conditionalFormatting>
  <conditionalFormatting sqref="F549">
    <cfRule type="expression" dxfId="1365" priority="1267">
      <formula>$D548=""</formula>
    </cfRule>
  </conditionalFormatting>
  <conditionalFormatting sqref="B550:F550 H550:J550">
    <cfRule type="expression" dxfId="1364" priority="1266">
      <formula>$D550=""</formula>
    </cfRule>
  </conditionalFormatting>
  <conditionalFormatting sqref="F551">
    <cfRule type="expression" dxfId="1363" priority="1265">
      <formula>$D550=""</formula>
    </cfRule>
  </conditionalFormatting>
  <conditionalFormatting sqref="B552:F552 H552:J552">
    <cfRule type="expression" dxfId="1362" priority="1264">
      <formula>$D552=""</formula>
    </cfRule>
  </conditionalFormatting>
  <conditionalFormatting sqref="F553">
    <cfRule type="expression" dxfId="1361" priority="1263">
      <formula>$D552=""</formula>
    </cfRule>
  </conditionalFormatting>
  <conditionalFormatting sqref="B554:F554 H554:J554">
    <cfRule type="expression" dxfId="1360" priority="1262">
      <formula>$D554=""</formula>
    </cfRule>
  </conditionalFormatting>
  <conditionalFormatting sqref="F555">
    <cfRule type="expression" dxfId="1359" priority="1261">
      <formula>$D554=""</formula>
    </cfRule>
  </conditionalFormatting>
  <conditionalFormatting sqref="B556:F556 H556:J556">
    <cfRule type="expression" dxfId="1358" priority="1260">
      <formula>$D556=""</formula>
    </cfRule>
  </conditionalFormatting>
  <conditionalFormatting sqref="F557">
    <cfRule type="expression" dxfId="1357" priority="1259">
      <formula>$D556=""</formula>
    </cfRule>
  </conditionalFormatting>
  <conditionalFormatting sqref="B558:F558 H558:J558">
    <cfRule type="expression" dxfId="1356" priority="1258">
      <formula>$D558=""</formula>
    </cfRule>
  </conditionalFormatting>
  <conditionalFormatting sqref="F559">
    <cfRule type="expression" dxfId="1355" priority="1257">
      <formula>$D558=""</formula>
    </cfRule>
  </conditionalFormatting>
  <conditionalFormatting sqref="B560:F560 H560:J560">
    <cfRule type="expression" dxfId="1354" priority="1256">
      <formula>$D560=""</formula>
    </cfRule>
  </conditionalFormatting>
  <conditionalFormatting sqref="F561">
    <cfRule type="expression" dxfId="1353" priority="1255">
      <formula>$D560=""</formula>
    </cfRule>
  </conditionalFormatting>
  <conditionalFormatting sqref="B562:F562 H562:J562">
    <cfRule type="expression" dxfId="1352" priority="1254">
      <formula>$D562=""</formula>
    </cfRule>
  </conditionalFormatting>
  <conditionalFormatting sqref="F563">
    <cfRule type="expression" dxfId="1351" priority="1253">
      <formula>$D562=""</formula>
    </cfRule>
  </conditionalFormatting>
  <conditionalFormatting sqref="B564:F564 H564:J564">
    <cfRule type="expression" dxfId="1350" priority="1252">
      <formula>$D564=""</formula>
    </cfRule>
  </conditionalFormatting>
  <conditionalFormatting sqref="F565">
    <cfRule type="expression" dxfId="1349" priority="1251">
      <formula>$D564=""</formula>
    </cfRule>
  </conditionalFormatting>
  <conditionalFormatting sqref="B566:F566 H566:J566">
    <cfRule type="expression" dxfId="1348" priority="1250">
      <formula>$D566=""</formula>
    </cfRule>
  </conditionalFormatting>
  <conditionalFormatting sqref="F567">
    <cfRule type="expression" dxfId="1347" priority="1249">
      <formula>$D566=""</formula>
    </cfRule>
  </conditionalFormatting>
  <conditionalFormatting sqref="B568:F568 H568:J568">
    <cfRule type="expression" dxfId="1346" priority="1248">
      <formula>$D568=""</formula>
    </cfRule>
  </conditionalFormatting>
  <conditionalFormatting sqref="F569">
    <cfRule type="expression" dxfId="1345" priority="1247">
      <formula>$D568=""</formula>
    </cfRule>
  </conditionalFormatting>
  <conditionalFormatting sqref="B570:F570 H570:J570">
    <cfRule type="expression" dxfId="1344" priority="1246">
      <formula>$D570=""</formula>
    </cfRule>
  </conditionalFormatting>
  <conditionalFormatting sqref="F571">
    <cfRule type="expression" dxfId="1343" priority="1245">
      <formula>$D570=""</formula>
    </cfRule>
  </conditionalFormatting>
  <conditionalFormatting sqref="B572:F572 H572:J572">
    <cfRule type="expression" dxfId="1342" priority="1244">
      <formula>$D572=""</formula>
    </cfRule>
  </conditionalFormatting>
  <conditionalFormatting sqref="F573">
    <cfRule type="expression" dxfId="1341" priority="1243">
      <formula>$D572=""</formula>
    </cfRule>
  </conditionalFormatting>
  <conditionalFormatting sqref="B574:F574 H574:J574">
    <cfRule type="expression" dxfId="1340" priority="1242">
      <formula>$D574=""</formula>
    </cfRule>
  </conditionalFormatting>
  <conditionalFormatting sqref="F575">
    <cfRule type="expression" dxfId="1339" priority="1241">
      <formula>$D574=""</formula>
    </cfRule>
  </conditionalFormatting>
  <conditionalFormatting sqref="B576:F576 H576:J576">
    <cfRule type="expression" dxfId="1338" priority="1240">
      <formula>$D576=""</formula>
    </cfRule>
  </conditionalFormatting>
  <conditionalFormatting sqref="F577">
    <cfRule type="expression" dxfId="1337" priority="1239">
      <formula>$D576=""</formula>
    </cfRule>
  </conditionalFormatting>
  <conditionalFormatting sqref="B578:F578 H578:J578">
    <cfRule type="expression" dxfId="1336" priority="1238">
      <formula>$D578=""</formula>
    </cfRule>
  </conditionalFormatting>
  <conditionalFormatting sqref="F579">
    <cfRule type="expression" dxfId="1335" priority="1237">
      <formula>$D578=""</formula>
    </cfRule>
  </conditionalFormatting>
  <conditionalFormatting sqref="B580:F580 H580:J580">
    <cfRule type="expression" dxfId="1334" priority="1236">
      <formula>$D580=""</formula>
    </cfRule>
  </conditionalFormatting>
  <conditionalFormatting sqref="F581">
    <cfRule type="expression" dxfId="1333" priority="1235">
      <formula>$D580=""</formula>
    </cfRule>
  </conditionalFormatting>
  <conditionalFormatting sqref="B582:F582 H582:J582">
    <cfRule type="expression" dxfId="1332" priority="1234">
      <formula>$D582=""</formula>
    </cfRule>
  </conditionalFormatting>
  <conditionalFormatting sqref="F583">
    <cfRule type="expression" dxfId="1331" priority="1233">
      <formula>$D582=""</formula>
    </cfRule>
  </conditionalFormatting>
  <conditionalFormatting sqref="B584:F584 H584:J584">
    <cfRule type="expression" dxfId="1330" priority="1232">
      <formula>$D584=""</formula>
    </cfRule>
  </conditionalFormatting>
  <conditionalFormatting sqref="F585">
    <cfRule type="expression" dxfId="1329" priority="1231">
      <formula>$D584=""</formula>
    </cfRule>
  </conditionalFormatting>
  <conditionalFormatting sqref="B586:F586 H586:J586">
    <cfRule type="expression" dxfId="1328" priority="1230">
      <formula>$D586=""</formula>
    </cfRule>
  </conditionalFormatting>
  <conditionalFormatting sqref="F587">
    <cfRule type="expression" dxfId="1327" priority="1229">
      <formula>$D586=""</formula>
    </cfRule>
  </conditionalFormatting>
  <conditionalFormatting sqref="B588:F588 H588:J588">
    <cfRule type="expression" dxfId="1326" priority="1228">
      <formula>$D588=""</formula>
    </cfRule>
  </conditionalFormatting>
  <conditionalFormatting sqref="F589">
    <cfRule type="expression" dxfId="1325" priority="1227">
      <formula>$D588=""</formula>
    </cfRule>
  </conditionalFormatting>
  <conditionalFormatting sqref="B590:F590 H590:J590">
    <cfRule type="expression" dxfId="1324" priority="1226">
      <formula>$D590=""</formula>
    </cfRule>
  </conditionalFormatting>
  <conditionalFormatting sqref="F591">
    <cfRule type="expression" dxfId="1323" priority="1225">
      <formula>$D590=""</formula>
    </cfRule>
  </conditionalFormatting>
  <conditionalFormatting sqref="B592:F592 H592:J592">
    <cfRule type="expression" dxfId="1322" priority="1224">
      <formula>$D592=""</formula>
    </cfRule>
  </conditionalFormatting>
  <conditionalFormatting sqref="F593">
    <cfRule type="expression" dxfId="1321" priority="1223">
      <formula>$D592=""</formula>
    </cfRule>
  </conditionalFormatting>
  <conditionalFormatting sqref="B594:F594 H594:J594">
    <cfRule type="expression" dxfId="1320" priority="1222">
      <formula>$D594=""</formula>
    </cfRule>
  </conditionalFormatting>
  <conditionalFormatting sqref="F595">
    <cfRule type="expression" dxfId="1319" priority="1221">
      <formula>$D594=""</formula>
    </cfRule>
  </conditionalFormatting>
  <conditionalFormatting sqref="B596:F596 H596:J596">
    <cfRule type="expression" dxfId="1318" priority="1220">
      <formula>$D596=""</formula>
    </cfRule>
  </conditionalFormatting>
  <conditionalFormatting sqref="F597">
    <cfRule type="expression" dxfId="1317" priority="1219">
      <formula>$D596=""</formula>
    </cfRule>
  </conditionalFormatting>
  <conditionalFormatting sqref="B598:F598 H598:J598">
    <cfRule type="expression" dxfId="1316" priority="1218">
      <formula>$D598=""</formula>
    </cfRule>
  </conditionalFormatting>
  <conditionalFormatting sqref="F599">
    <cfRule type="expression" dxfId="1315" priority="1217">
      <formula>$D598=""</formula>
    </cfRule>
  </conditionalFormatting>
  <conditionalFormatting sqref="B600:F600 H600:J600">
    <cfRule type="expression" dxfId="1314" priority="1216">
      <formula>$D600=""</formula>
    </cfRule>
  </conditionalFormatting>
  <conditionalFormatting sqref="F601">
    <cfRule type="expression" dxfId="1313" priority="1215">
      <formula>$D600=""</formula>
    </cfRule>
  </conditionalFormatting>
  <conditionalFormatting sqref="B602:F602 H602:J602">
    <cfRule type="expression" dxfId="1312" priority="1214">
      <formula>$D602=""</formula>
    </cfRule>
  </conditionalFormatting>
  <conditionalFormatting sqref="F603">
    <cfRule type="expression" dxfId="1311" priority="1213">
      <formula>$D602=""</formula>
    </cfRule>
  </conditionalFormatting>
  <conditionalFormatting sqref="B604:F604 H604:J604">
    <cfRule type="expression" dxfId="1310" priority="1212">
      <formula>$D604=""</formula>
    </cfRule>
  </conditionalFormatting>
  <conditionalFormatting sqref="F605">
    <cfRule type="expression" dxfId="1309" priority="1211">
      <formula>$D604=""</formula>
    </cfRule>
  </conditionalFormatting>
  <conditionalFormatting sqref="B606:F606 H606:J606">
    <cfRule type="expression" dxfId="1308" priority="1210">
      <formula>$D606=""</formula>
    </cfRule>
  </conditionalFormatting>
  <conditionalFormatting sqref="F607">
    <cfRule type="expression" dxfId="1307" priority="1209">
      <formula>$D606=""</formula>
    </cfRule>
  </conditionalFormatting>
  <conditionalFormatting sqref="B608:F608 H608:J608">
    <cfRule type="expression" dxfId="1306" priority="1208">
      <formula>$D608=""</formula>
    </cfRule>
  </conditionalFormatting>
  <conditionalFormatting sqref="F609">
    <cfRule type="expression" dxfId="1305" priority="1207">
      <formula>$D608=""</formula>
    </cfRule>
  </conditionalFormatting>
  <conditionalFormatting sqref="B610:F610 H610:J610">
    <cfRule type="expression" dxfId="1304" priority="1206">
      <formula>$D610=""</formula>
    </cfRule>
  </conditionalFormatting>
  <conditionalFormatting sqref="F611">
    <cfRule type="expression" dxfId="1303" priority="1205">
      <formula>$D610=""</formula>
    </cfRule>
  </conditionalFormatting>
  <conditionalFormatting sqref="B612:F612 H612:J612">
    <cfRule type="expression" dxfId="1302" priority="1204">
      <formula>$D612=""</formula>
    </cfRule>
  </conditionalFormatting>
  <conditionalFormatting sqref="F613">
    <cfRule type="expression" dxfId="1301" priority="1203">
      <formula>$D612=""</formula>
    </cfRule>
  </conditionalFormatting>
  <conditionalFormatting sqref="B614:F614 H614:J614">
    <cfRule type="expression" dxfId="1300" priority="1202">
      <formula>$D614=""</formula>
    </cfRule>
  </conditionalFormatting>
  <conditionalFormatting sqref="F615">
    <cfRule type="expression" dxfId="1299" priority="1201">
      <formula>$D614=""</formula>
    </cfRule>
  </conditionalFormatting>
  <conditionalFormatting sqref="B621:J621 G623 G625 G627 G629 G631 G633 G635 G637 G639 G641 G643 G645 G647 G649 G651 G653 G655 G657 G659 G661 G663 G665 G667 G669 G671 G673 G675 G677 G679 G681 G683 G685 G687 G689 G691 G693 G695 G697 G699 G701 G703 G705 G707 G709 G711 G713 G715 G717 G719 G721 G723 G725 G727 G729 G731 G733 G735 G737 G739 G741 G743 G745 G747 G749 G751 G753 G755 G757 G759 G761 G763 G765 G767 G769 G771 G773 G775 G777 G779 G781 G783 G785 G787 G789 G791 G793 G795 G797 G799 G801 G803 G805 G807 G809 G811 G813 G815 G817 G819 G821 G823 G825 G827 G829 G831 G833 G835 G837 G839 G841 G843 G845 G847 G849 G851 G853 G855 G857 G859 G861 G863 G865 G867 G869 G871 G873 G875 G877 G879 G881 G883 G885 G887 G889 G891 G893 G895 G897 G899 G901 G903 G905 G907 G909 G911 G913 G915 G917 G919 G921 G923 G925 G927 G929 G931 G933 G935 G937 G939 G941 G943 G945 G947 G949 G951 G953 G955 G957 G959 G961 G963 G965 G967 G969 G971 G973 G975 G977 G979 G981 G983 G985 G987 G989 G991 G993 G995 G997 G999 G1001 G1003 G1005 G1007 G1009 G1011 G1013 G1015 G1017 G1019 G1021 G1023 G1025 G1027 G1029 G1031 G1033 G1035 G1037 G1039 G1041 G1043 G1045 G1047 G1049 G1051 G1053 G1055 G1057 G1059 G1061 G1063 G1065 G1067 G1069 G1071 G1073 G1075 G1077 G1079 G1081 G1083 G1085 G1087 G1089 G1091 G1093 G1095 G1097 G1099 G1101 G1103 G1105 G1107 G1109 G1111 G1113 G1115 G1117 G1119 G1121 G1123 G1125 G1127 G1129 G1131 G1133 G1135 G1137 G1139 G1141 G1143 G1145 G1147 G1149 G1151 G1153 G1155 G1157 G1159 G1161 G1163 G1165 G1167 G1169 G1171 G1173 G1175 G1177 G1179 G1181 G1183 G1185 G1187 G1189 G1191 G1193 G1195 G1197 G1199 G1201 G1203 G1205 G1207 G1209 G1211 G1213 G1215 G1217 G1219 G1221 G1223 G1225 G1227 G1229 G1231 G1233 G1235 G1237 G1239 G1241 G1243 G1245 G1247 G1249 G1251 G1253 G1255 G1257 G1259 G1261 G1263 G1265 G1267 G1269 G1271 G1273 G1275 G1277 G1279 G1281 G1283 G1285 G1287 G1289 G1291 G1293 G1295 G1297 G1299 G1301 G1303 G1305 G1307 G1309 G1311 G1313 G1315 G1317 G1319 G1321 G1323 G1325 G1327 G1329 G1331 G1333 G1335 G1337 G1339 G1341 G1343 G1345 G1347 G1349 G1351 G1353 G1355 G1357 G1359 G1361 G1363 G1365 G1367 G1369 G1371 G1373 G1375 G1377 G1379 G1381 G1383 G1385 G1387 G1389 G1391 G1393 G1395 G1397 G1399 G1401 G1403 G1405 G1407 G1409 G1411 G1413 G1415 G1417 G1419 G1421 G1423 G1425 G1427 G1429 G1431 G1433 G1435 G1437 G1439 G1441 G1443 G1445 G1447 G1449 G1451 G1453 G1455 G1457 G1459 G1461 G1463 G1465 G1467 G1469 G1471 G1473 G1475 G1477 G1479 G1481 G1483 G1485 G1487 G1489 G1491 G1493 G1495 G1497 G1499 G1501 G1503 G1505 G1507 G1509 G1511 G1513 G1515 G1517 G1519 G1521 G1523 G1525 G1527 G1529 G1531 G1533 G1535 G1537 G1539 G1541 G1543 G1545 G1547 G1549 G1551 G1553 G1555 G1557 G1559 G1561 G1563 G1565 G1567 G1569 G1571 G1573 G1575 G1577 G1579 G1581 G1583 G1585 G1587 G1589 G1591 G1593 G1595 G1597 G1599 G1601 G1603 G1605 G1607 G1609 G1611 G1613 G1615 G1617 G1619 G1621 G1623 G1625 G1627 G1629 G1631 G1633 G1635 G1637 G1639 G1641 G1643 G1645 G1647 G1649 G1651 G1653 G1655 G1657 G1659 G1661 G1663 G1665 G1667 G1669 G1671 G1673 G1675 G1677 G1679 G1681 G1683 G1685 G1687 G1689 G1691 G1693 G1695 G1697 G1699 G1701 G1703 G1705 G1707 G1709 G1711 G1713 G1715 G1717 G1719 G1721 G1723 G1725 G1727 G1729 G1731 G1733 G1735 G1737 G1739 G1741 G1743 G1745 G1747 G1749 G1751 G1753 G1755 G1757 G1759 G1761 G1763 G1765 G1767 G1769 G1771 G1773 G1775 G1777 G1779 G1781 G1783 G1785 G1787 G1789 G1791 G1793 G1795 G1797 G1799 G1801 G1803 G1805 G1807 G1809 G1811 G1813 G1815 G1817 G1819 J623 J625 J627 J629 J631 J633 J635 J637 J639 J641 J643 J645 J647 J649 J651 J653 J655 J657 J659 J661 J663 J665 J667 J669 J671 J673 J675 J677 J679 J681 J683 J685 J687 J689 J691 J693 J695 J697 J699 J701 J703 J705 J707 J709 J711 J713 J715 J717 J719 J721 J723 J725 J727 J729 J731 J733 J735 J737 J739 J741 J743 J745 J747 J749 J751 J753 J755 J757 J759 J761 J763 J765 J767 J769 J771 J773 J775 J777 J779 J781 J783 J785 J787 J789 J791 J793 J795 J797 J799 J801 J803 J805 J807 J809 J811 J813 J815 J817 J819 J821 J823 J825 J827 J829 J831 J833 J835 J837 J839 J841 J843 J845 J847 J849 J851 J853 J855 J857 J859 J861 J863 J865 J867 J869 J871 J873 J875 J877 J879 J881 J883 J885 J887 J889 J891 J893 J895 J897 J899 J901 J903 J905 J907 J909 J911 J913 J915 J917 J919 J921 J923 J925 J927 J929 J931 J933 J935 J937 J939 J941 J943 J945 J947 J949 J951 J953 J955 J957 J959 J961 J963 J965 J967 J969 J971 J973 J975 J977 J979 J981 J983 J985 J987 J989 J991 J993 J995 J997 J999 J1001 J1003 J1005 J1007 J1009 J1011 J1013 J1015 J1017 J1019 J1021 J1023 J1025 J1027 J1029 J1031 J1033 J1035 J1037 J1039 J1041 J1043 J1045 J1047 J1049 J1051 J1053 J1055 J1057 J1059 J1061 J1063 J1065 J1067 J1069 J1071 J1073 J1075 J1077 J1079 J1081 J1083 J1085 J1087 J1089 J1091 J1093 J1095 J1097 J1099 J1101 J1103 J1105 J1107 J1109 J1111 J1113 J1115 J1117 J1119 J1121 J1123 J1125 J1127 J1129 J1131 J1133 J1135 J1137 J1139 J1141 J1143 J1145 J1147 J1149 J1151 J1153 J1155 J1157 J1159 J1161 J1163 J1165 J1167 J1169 J1171 J1173 J1175 J1177 J1179 J1181 J1183 J1185 J1187 J1189 J1191 J1193 J1195 J1197 J1199 J1201 J1203 J1205 J1207 J1209 J1211 J1213 J1215 J1217 J1219 J1221 J1223 J1225 J1227 J1229 J1231 J1233 J1235 J1237 J1239 J1241 J1243 J1245 J1247 J1249 J1251 J1253 J1255 J1257 J1259 J1261 J1263 J1265 J1267 J1269 J1271 J1273 J1275 J1277 J1279 J1281 J1283 J1285 J1287 J1289 J1291 J1293 J1295 J1297 J1299 J1301 J1303 J1305 J1307 J1309 J1311 J1313 J1315 J1317 J1319 J1321 J1323 J1325 J1327 J1329 J1331 J1333 J1335 J1337 J1339 J1341 J1343 J1345 J1347 J1349 J1351 J1353 J1355 J1357 J1359 J1361 J1363 J1365 J1367 J1369 J1371 J1373 J1375 J1377 J1379 J1381 J1383 J1385 J1387 J1389 J1391 J1393 J1395 J1397 J1399 J1401 J1403 J1405 J1407 J1409 J1411 J1413 J1415 J1417 J1419 J1421 J1423 J1425 J1427 J1429 J1431 J1433 J1435 J1437 J1439 J1441 J1443 J1445 J1447 J1449 J1451 J1453 J1455 J1457 J1459 J1461 J1463 J1465 J1467 J1469 J1471 J1473 J1475 J1477 J1479 J1481 J1483 J1485 J1487 J1489 J1491 J1493 J1495 J1497 J1499 J1501 J1503 J1505 J1507 J1509 J1511 J1513 J1515 J1517 J1519 J1521 J1523 J1525 J1527 J1529 J1531 J1533 J1535 J1537 J1539 J1541 J1543 J1545 J1547 J1549 J1551 J1553 J1555 J1557 J1559 J1561 J1563 J1565 J1567 J1569 J1571 J1573 J1575 J1577 J1579 J1581 J1583 J1585 J1587 J1589 J1591 J1593 J1595 J1597 J1599 J1601 J1603 J1605 J1607 J1609 J1611 J1613 J1615 J1617 J1619 J1621 J1623 J1625 J1627 J1629 J1631 J1633 J1635 J1637 J1639 J1641 J1643 J1645 J1647 J1649 J1651 J1653 J1655 J1657 J1659 J1661 J1663 J1665 J1667 J1669 J1671 J1673 J1675 J1677 J1679 J1681 J1683 J1685 J1687 J1689 J1691 J1693 J1695 J1697 J1699 J1701 J1703 J1705 J1707 J1709 J1711 J1713 J1715 J1717 J1719 J1721 J1723 J1725 J1727 J1729 J1731 J1733 J1735 J1737 J1739 J1741 J1743 J1745 J1747 J1749 J1751 J1753 J1755 J1757 J1759 J1761 J1763 J1765 J1767 J1769 J1771 J1773 J1775 J1777 J1779 J1781 J1783 J1785 J1787 J1789 J1791 J1793 J1795 J1797 J1799 J1801 J1803 J1805 J1807 J1809 J1811 J1813 J1815 J1817 J1819">
    <cfRule type="expression" dxfId="1298" priority="1200">
      <formula>$D621=""</formula>
    </cfRule>
  </conditionalFormatting>
  <conditionalFormatting sqref="F622">
    <cfRule type="expression" dxfId="1297" priority="1199">
      <formula>$D621=""</formula>
    </cfRule>
  </conditionalFormatting>
  <conditionalFormatting sqref="B623:F623 H623:I623">
    <cfRule type="expression" dxfId="1296" priority="1198">
      <formula>$D623=""</formula>
    </cfRule>
  </conditionalFormatting>
  <conditionalFormatting sqref="F624">
    <cfRule type="expression" dxfId="1295" priority="1197">
      <formula>$D623=""</formula>
    </cfRule>
  </conditionalFormatting>
  <conditionalFormatting sqref="B625:F625 H625:I625">
    <cfRule type="expression" dxfId="1294" priority="1196">
      <formula>$D625=""</formula>
    </cfRule>
  </conditionalFormatting>
  <conditionalFormatting sqref="F626">
    <cfRule type="expression" dxfId="1293" priority="1195">
      <formula>$D625=""</formula>
    </cfRule>
  </conditionalFormatting>
  <conditionalFormatting sqref="B627:F627 H627:I627">
    <cfRule type="expression" dxfId="1292" priority="1194">
      <formula>$D627=""</formula>
    </cfRule>
  </conditionalFormatting>
  <conditionalFormatting sqref="F628">
    <cfRule type="expression" dxfId="1291" priority="1193">
      <formula>$D627=""</formula>
    </cfRule>
  </conditionalFormatting>
  <conditionalFormatting sqref="B629:F629 H629:I629">
    <cfRule type="expression" dxfId="1290" priority="1192">
      <formula>$D629=""</formula>
    </cfRule>
  </conditionalFormatting>
  <conditionalFormatting sqref="F630">
    <cfRule type="expression" dxfId="1289" priority="1191">
      <formula>$D629=""</formula>
    </cfRule>
  </conditionalFormatting>
  <conditionalFormatting sqref="B631:F631 H631:I631">
    <cfRule type="expression" dxfId="1288" priority="1190">
      <formula>$D631=""</formula>
    </cfRule>
  </conditionalFormatting>
  <conditionalFormatting sqref="F632">
    <cfRule type="expression" dxfId="1287" priority="1189">
      <formula>$D631=""</formula>
    </cfRule>
  </conditionalFormatting>
  <conditionalFormatting sqref="B633:F633 H633:I633">
    <cfRule type="expression" dxfId="1286" priority="1188">
      <formula>$D633=""</formula>
    </cfRule>
  </conditionalFormatting>
  <conditionalFormatting sqref="F634">
    <cfRule type="expression" dxfId="1285" priority="1187">
      <formula>$D633=""</formula>
    </cfRule>
  </conditionalFormatting>
  <conditionalFormatting sqref="B635:F635 H635:I635">
    <cfRule type="expression" dxfId="1284" priority="1186">
      <formula>$D635=""</formula>
    </cfRule>
  </conditionalFormatting>
  <conditionalFormatting sqref="F636">
    <cfRule type="expression" dxfId="1283" priority="1185">
      <formula>$D635=""</formula>
    </cfRule>
  </conditionalFormatting>
  <conditionalFormatting sqref="B637:F637 H637:I637">
    <cfRule type="expression" dxfId="1282" priority="1184">
      <formula>$D637=""</formula>
    </cfRule>
  </conditionalFormatting>
  <conditionalFormatting sqref="F638">
    <cfRule type="expression" dxfId="1281" priority="1183">
      <formula>$D637=""</formula>
    </cfRule>
  </conditionalFormatting>
  <conditionalFormatting sqref="B639:F639 H639:I639">
    <cfRule type="expression" dxfId="1280" priority="1182">
      <formula>$D639=""</formula>
    </cfRule>
  </conditionalFormatting>
  <conditionalFormatting sqref="F640">
    <cfRule type="expression" dxfId="1279" priority="1181">
      <formula>$D639=""</formula>
    </cfRule>
  </conditionalFormatting>
  <conditionalFormatting sqref="B641:F641 H641:I641">
    <cfRule type="expression" dxfId="1278" priority="1180">
      <formula>$D641=""</formula>
    </cfRule>
  </conditionalFormatting>
  <conditionalFormatting sqref="F642">
    <cfRule type="expression" dxfId="1277" priority="1179">
      <formula>$D641=""</formula>
    </cfRule>
  </conditionalFormatting>
  <conditionalFormatting sqref="B643:F643 H643:I643">
    <cfRule type="expression" dxfId="1276" priority="1178">
      <formula>$D643=""</formula>
    </cfRule>
  </conditionalFormatting>
  <conditionalFormatting sqref="F644">
    <cfRule type="expression" dxfId="1275" priority="1177">
      <formula>$D643=""</formula>
    </cfRule>
  </conditionalFormatting>
  <conditionalFormatting sqref="B645:F645 H645:I645">
    <cfRule type="expression" dxfId="1274" priority="1176">
      <formula>$D645=""</formula>
    </cfRule>
  </conditionalFormatting>
  <conditionalFormatting sqref="F646">
    <cfRule type="expression" dxfId="1273" priority="1175">
      <formula>$D645=""</formula>
    </cfRule>
  </conditionalFormatting>
  <conditionalFormatting sqref="B647:F647 H647:I647">
    <cfRule type="expression" dxfId="1272" priority="1174">
      <formula>$D647=""</formula>
    </cfRule>
  </conditionalFormatting>
  <conditionalFormatting sqref="F648">
    <cfRule type="expression" dxfId="1271" priority="1173">
      <formula>$D647=""</formula>
    </cfRule>
  </conditionalFormatting>
  <conditionalFormatting sqref="B649:F649 H649:I649">
    <cfRule type="expression" dxfId="1270" priority="1172">
      <formula>$D649=""</formula>
    </cfRule>
  </conditionalFormatting>
  <conditionalFormatting sqref="F650">
    <cfRule type="expression" dxfId="1269" priority="1171">
      <formula>$D649=""</formula>
    </cfRule>
  </conditionalFormatting>
  <conditionalFormatting sqref="B651:F651 H651:I651">
    <cfRule type="expression" dxfId="1268" priority="1170">
      <formula>$D651=""</formula>
    </cfRule>
  </conditionalFormatting>
  <conditionalFormatting sqref="F652">
    <cfRule type="expression" dxfId="1267" priority="1169">
      <formula>$D651=""</formula>
    </cfRule>
  </conditionalFormatting>
  <conditionalFormatting sqref="B653:F653 H653:I653">
    <cfRule type="expression" dxfId="1266" priority="1168">
      <formula>$D653=""</formula>
    </cfRule>
  </conditionalFormatting>
  <conditionalFormatting sqref="F654">
    <cfRule type="expression" dxfId="1265" priority="1167">
      <formula>$D653=""</formula>
    </cfRule>
  </conditionalFormatting>
  <conditionalFormatting sqref="B655:F655 H655:I655">
    <cfRule type="expression" dxfId="1264" priority="1166">
      <formula>$D655=""</formula>
    </cfRule>
  </conditionalFormatting>
  <conditionalFormatting sqref="F656">
    <cfRule type="expression" dxfId="1263" priority="1165">
      <formula>$D655=""</formula>
    </cfRule>
  </conditionalFormatting>
  <conditionalFormatting sqref="B657:F657 H657:I657">
    <cfRule type="expression" dxfId="1262" priority="1164">
      <formula>$D657=""</formula>
    </cfRule>
  </conditionalFormatting>
  <conditionalFormatting sqref="F658">
    <cfRule type="expression" dxfId="1261" priority="1163">
      <formula>$D657=""</formula>
    </cfRule>
  </conditionalFormatting>
  <conditionalFormatting sqref="B659:F659 H659:I659">
    <cfRule type="expression" dxfId="1260" priority="1162">
      <formula>$D659=""</formula>
    </cfRule>
  </conditionalFormatting>
  <conditionalFormatting sqref="F660">
    <cfRule type="expression" dxfId="1259" priority="1161">
      <formula>$D659=""</formula>
    </cfRule>
  </conditionalFormatting>
  <conditionalFormatting sqref="B661:F661 H661:I661">
    <cfRule type="expression" dxfId="1258" priority="1160">
      <formula>$D661=""</formula>
    </cfRule>
  </conditionalFormatting>
  <conditionalFormatting sqref="F662">
    <cfRule type="expression" dxfId="1257" priority="1159">
      <formula>$D661=""</formula>
    </cfRule>
  </conditionalFormatting>
  <conditionalFormatting sqref="B663:F663 H663:I663">
    <cfRule type="expression" dxfId="1256" priority="1158">
      <formula>$D663=""</formula>
    </cfRule>
  </conditionalFormatting>
  <conditionalFormatting sqref="F664">
    <cfRule type="expression" dxfId="1255" priority="1157">
      <formula>$D663=""</formula>
    </cfRule>
  </conditionalFormatting>
  <conditionalFormatting sqref="B665:F665 H665:I665">
    <cfRule type="expression" dxfId="1254" priority="1156">
      <formula>$D665=""</formula>
    </cfRule>
  </conditionalFormatting>
  <conditionalFormatting sqref="F666">
    <cfRule type="expression" dxfId="1253" priority="1155">
      <formula>$D665=""</formula>
    </cfRule>
  </conditionalFormatting>
  <conditionalFormatting sqref="B667:F667 H667:I667">
    <cfRule type="expression" dxfId="1252" priority="1154">
      <formula>$D667=""</formula>
    </cfRule>
  </conditionalFormatting>
  <conditionalFormatting sqref="F668">
    <cfRule type="expression" dxfId="1251" priority="1153">
      <formula>$D667=""</formula>
    </cfRule>
  </conditionalFormatting>
  <conditionalFormatting sqref="B669:F669 H669:I669">
    <cfRule type="expression" dxfId="1250" priority="1152">
      <formula>$D669=""</formula>
    </cfRule>
  </conditionalFormatting>
  <conditionalFormatting sqref="F670">
    <cfRule type="expression" dxfId="1249" priority="1151">
      <formula>$D669=""</formula>
    </cfRule>
  </conditionalFormatting>
  <conditionalFormatting sqref="B671:F671 H671:I671">
    <cfRule type="expression" dxfId="1248" priority="1150">
      <formula>$D671=""</formula>
    </cfRule>
  </conditionalFormatting>
  <conditionalFormatting sqref="F672">
    <cfRule type="expression" dxfId="1247" priority="1149">
      <formula>$D671=""</formula>
    </cfRule>
  </conditionalFormatting>
  <conditionalFormatting sqref="B673:F673 H673:I673">
    <cfRule type="expression" dxfId="1246" priority="1148">
      <formula>$D673=""</formula>
    </cfRule>
  </conditionalFormatting>
  <conditionalFormatting sqref="F674">
    <cfRule type="expression" dxfId="1245" priority="1147">
      <formula>$D673=""</formula>
    </cfRule>
  </conditionalFormatting>
  <conditionalFormatting sqref="B675:F675 H675:I675">
    <cfRule type="expression" dxfId="1244" priority="1146">
      <formula>$D675=""</formula>
    </cfRule>
  </conditionalFormatting>
  <conditionalFormatting sqref="F676">
    <cfRule type="expression" dxfId="1243" priority="1145">
      <formula>$D675=""</formula>
    </cfRule>
  </conditionalFormatting>
  <conditionalFormatting sqref="B677:F677 H677:I677">
    <cfRule type="expression" dxfId="1242" priority="1144">
      <formula>$D677=""</formula>
    </cfRule>
  </conditionalFormatting>
  <conditionalFormatting sqref="F678">
    <cfRule type="expression" dxfId="1241" priority="1143">
      <formula>$D677=""</formula>
    </cfRule>
  </conditionalFormatting>
  <conditionalFormatting sqref="B679:F679 H679:I679">
    <cfRule type="expression" dxfId="1240" priority="1142">
      <formula>$D679=""</formula>
    </cfRule>
  </conditionalFormatting>
  <conditionalFormatting sqref="F680">
    <cfRule type="expression" dxfId="1239" priority="1141">
      <formula>$D679=""</formula>
    </cfRule>
  </conditionalFormatting>
  <conditionalFormatting sqref="B681:F681 H681:I681">
    <cfRule type="expression" dxfId="1238" priority="1140">
      <formula>$D681=""</formula>
    </cfRule>
  </conditionalFormatting>
  <conditionalFormatting sqref="F682">
    <cfRule type="expression" dxfId="1237" priority="1139">
      <formula>$D681=""</formula>
    </cfRule>
  </conditionalFormatting>
  <conditionalFormatting sqref="B683:F683 H683:I683">
    <cfRule type="expression" dxfId="1236" priority="1138">
      <formula>$D683=""</formula>
    </cfRule>
  </conditionalFormatting>
  <conditionalFormatting sqref="F684">
    <cfRule type="expression" dxfId="1235" priority="1137">
      <formula>$D683=""</formula>
    </cfRule>
  </conditionalFormatting>
  <conditionalFormatting sqref="B685:F685 H685:I685">
    <cfRule type="expression" dxfId="1234" priority="1136">
      <formula>$D685=""</formula>
    </cfRule>
  </conditionalFormatting>
  <conditionalFormatting sqref="F686">
    <cfRule type="expression" dxfId="1233" priority="1135">
      <formula>$D685=""</formula>
    </cfRule>
  </conditionalFormatting>
  <conditionalFormatting sqref="B687:F687 H687:I687">
    <cfRule type="expression" dxfId="1232" priority="1134">
      <formula>$D687=""</formula>
    </cfRule>
  </conditionalFormatting>
  <conditionalFormatting sqref="F688">
    <cfRule type="expression" dxfId="1231" priority="1133">
      <formula>$D687=""</formula>
    </cfRule>
  </conditionalFormatting>
  <conditionalFormatting sqref="B689:F689 H689:I689">
    <cfRule type="expression" dxfId="1230" priority="1132">
      <formula>$D689=""</formula>
    </cfRule>
  </conditionalFormatting>
  <conditionalFormatting sqref="F690">
    <cfRule type="expression" dxfId="1229" priority="1131">
      <formula>$D689=""</formula>
    </cfRule>
  </conditionalFormatting>
  <conditionalFormatting sqref="B691:F691 H691:I691">
    <cfRule type="expression" dxfId="1228" priority="1130">
      <formula>$D691=""</formula>
    </cfRule>
  </conditionalFormatting>
  <conditionalFormatting sqref="F692">
    <cfRule type="expression" dxfId="1227" priority="1129">
      <formula>$D691=""</formula>
    </cfRule>
  </conditionalFormatting>
  <conditionalFormatting sqref="B693:F693 H693:I693">
    <cfRule type="expression" dxfId="1226" priority="1128">
      <formula>$D693=""</formula>
    </cfRule>
  </conditionalFormatting>
  <conditionalFormatting sqref="F694">
    <cfRule type="expression" dxfId="1225" priority="1127">
      <formula>$D693=""</formula>
    </cfRule>
  </conditionalFormatting>
  <conditionalFormatting sqref="B695:F695 H695:I695">
    <cfRule type="expression" dxfId="1224" priority="1126">
      <formula>$D695=""</formula>
    </cfRule>
  </conditionalFormatting>
  <conditionalFormatting sqref="F696">
    <cfRule type="expression" dxfId="1223" priority="1125">
      <formula>$D695=""</formula>
    </cfRule>
  </conditionalFormatting>
  <conditionalFormatting sqref="B697:F697 H697:I697">
    <cfRule type="expression" dxfId="1222" priority="1124">
      <formula>$D697=""</formula>
    </cfRule>
  </conditionalFormatting>
  <conditionalFormatting sqref="F698">
    <cfRule type="expression" dxfId="1221" priority="1123">
      <formula>$D697=""</formula>
    </cfRule>
  </conditionalFormatting>
  <conditionalFormatting sqref="B699:F699 H699:I699">
    <cfRule type="expression" dxfId="1220" priority="1122">
      <formula>$D699=""</formula>
    </cfRule>
  </conditionalFormatting>
  <conditionalFormatting sqref="F700">
    <cfRule type="expression" dxfId="1219" priority="1121">
      <formula>$D699=""</formula>
    </cfRule>
  </conditionalFormatting>
  <conditionalFormatting sqref="B701:F701 H701:I701">
    <cfRule type="expression" dxfId="1218" priority="1120">
      <formula>$D701=""</formula>
    </cfRule>
  </conditionalFormatting>
  <conditionalFormatting sqref="F702">
    <cfRule type="expression" dxfId="1217" priority="1119">
      <formula>$D701=""</formula>
    </cfRule>
  </conditionalFormatting>
  <conditionalFormatting sqref="B703:F703 H703:I703">
    <cfRule type="expression" dxfId="1216" priority="1118">
      <formula>$D703=""</formula>
    </cfRule>
  </conditionalFormatting>
  <conditionalFormatting sqref="F704">
    <cfRule type="expression" dxfId="1215" priority="1117">
      <formula>$D703=""</formula>
    </cfRule>
  </conditionalFormatting>
  <conditionalFormatting sqref="B705:F705 H705:I705">
    <cfRule type="expression" dxfId="1214" priority="1116">
      <formula>$D705=""</formula>
    </cfRule>
  </conditionalFormatting>
  <conditionalFormatting sqref="F706">
    <cfRule type="expression" dxfId="1213" priority="1115">
      <formula>$D705=""</formula>
    </cfRule>
  </conditionalFormatting>
  <conditionalFormatting sqref="B707:F707 H707:I707">
    <cfRule type="expression" dxfId="1212" priority="1114">
      <formula>$D707=""</formula>
    </cfRule>
  </conditionalFormatting>
  <conditionalFormatting sqref="F708">
    <cfRule type="expression" dxfId="1211" priority="1113">
      <formula>$D707=""</formula>
    </cfRule>
  </conditionalFormatting>
  <conditionalFormatting sqref="B709:F709 H709:I709">
    <cfRule type="expression" dxfId="1210" priority="1112">
      <formula>$D709=""</formula>
    </cfRule>
  </conditionalFormatting>
  <conditionalFormatting sqref="F710">
    <cfRule type="expression" dxfId="1209" priority="1111">
      <formula>$D709=""</formula>
    </cfRule>
  </conditionalFormatting>
  <conditionalFormatting sqref="B711:F711 H711:I711">
    <cfRule type="expression" dxfId="1208" priority="1110">
      <formula>$D711=""</formula>
    </cfRule>
  </conditionalFormatting>
  <conditionalFormatting sqref="F712">
    <cfRule type="expression" dxfId="1207" priority="1109">
      <formula>$D711=""</formula>
    </cfRule>
  </conditionalFormatting>
  <conditionalFormatting sqref="B713:F713 H713:I713">
    <cfRule type="expression" dxfId="1206" priority="1108">
      <formula>$D713=""</formula>
    </cfRule>
  </conditionalFormatting>
  <conditionalFormatting sqref="F714">
    <cfRule type="expression" dxfId="1205" priority="1107">
      <formula>$D713=""</formula>
    </cfRule>
  </conditionalFormatting>
  <conditionalFormatting sqref="B715:F715 H715:I715">
    <cfRule type="expression" dxfId="1204" priority="1106">
      <formula>$D715=""</formula>
    </cfRule>
  </conditionalFormatting>
  <conditionalFormatting sqref="F716">
    <cfRule type="expression" dxfId="1203" priority="1105">
      <formula>$D715=""</formula>
    </cfRule>
  </conditionalFormatting>
  <conditionalFormatting sqref="B717:F717 H717:I717">
    <cfRule type="expression" dxfId="1202" priority="1104">
      <formula>$D717=""</formula>
    </cfRule>
  </conditionalFormatting>
  <conditionalFormatting sqref="F718">
    <cfRule type="expression" dxfId="1201" priority="1103">
      <formula>$D717=""</formula>
    </cfRule>
  </conditionalFormatting>
  <conditionalFormatting sqref="B719:F719 H719:I719">
    <cfRule type="expression" dxfId="1200" priority="1102">
      <formula>$D719=""</formula>
    </cfRule>
  </conditionalFormatting>
  <conditionalFormatting sqref="F720">
    <cfRule type="expression" dxfId="1199" priority="1101">
      <formula>$D719=""</formula>
    </cfRule>
  </conditionalFormatting>
  <conditionalFormatting sqref="B721:F721 H721:I721">
    <cfRule type="expression" dxfId="1198" priority="1100">
      <formula>$D721=""</formula>
    </cfRule>
  </conditionalFormatting>
  <conditionalFormatting sqref="F722">
    <cfRule type="expression" dxfId="1197" priority="1099">
      <formula>$D721=""</formula>
    </cfRule>
  </conditionalFormatting>
  <conditionalFormatting sqref="B723:F723 H723:I723">
    <cfRule type="expression" dxfId="1196" priority="1098">
      <formula>$D723=""</formula>
    </cfRule>
  </conditionalFormatting>
  <conditionalFormatting sqref="F724">
    <cfRule type="expression" dxfId="1195" priority="1097">
      <formula>$D723=""</formula>
    </cfRule>
  </conditionalFormatting>
  <conditionalFormatting sqref="B725:F725 H725:I725">
    <cfRule type="expression" dxfId="1194" priority="1096">
      <formula>$D725=""</formula>
    </cfRule>
  </conditionalFormatting>
  <conditionalFormatting sqref="F726">
    <cfRule type="expression" dxfId="1193" priority="1095">
      <formula>$D725=""</formula>
    </cfRule>
  </conditionalFormatting>
  <conditionalFormatting sqref="B727:F727 H727:I727">
    <cfRule type="expression" dxfId="1192" priority="1094">
      <formula>$D727=""</formula>
    </cfRule>
  </conditionalFormatting>
  <conditionalFormatting sqref="F728">
    <cfRule type="expression" dxfId="1191" priority="1093">
      <formula>$D727=""</formula>
    </cfRule>
  </conditionalFormatting>
  <conditionalFormatting sqref="B729:F729 H729:I729">
    <cfRule type="expression" dxfId="1190" priority="1092">
      <formula>$D729=""</formula>
    </cfRule>
  </conditionalFormatting>
  <conditionalFormatting sqref="F730">
    <cfRule type="expression" dxfId="1189" priority="1091">
      <formula>$D729=""</formula>
    </cfRule>
  </conditionalFormatting>
  <conditionalFormatting sqref="B731:F731 H731:I731">
    <cfRule type="expression" dxfId="1188" priority="1090">
      <formula>$D731=""</formula>
    </cfRule>
  </conditionalFormatting>
  <conditionalFormatting sqref="F732">
    <cfRule type="expression" dxfId="1187" priority="1089">
      <formula>$D731=""</formula>
    </cfRule>
  </conditionalFormatting>
  <conditionalFormatting sqref="B733:F733 H733:I733">
    <cfRule type="expression" dxfId="1186" priority="1088">
      <formula>$D733=""</formula>
    </cfRule>
  </conditionalFormatting>
  <conditionalFormatting sqref="F734">
    <cfRule type="expression" dxfId="1185" priority="1087">
      <formula>$D733=""</formula>
    </cfRule>
  </conditionalFormatting>
  <conditionalFormatting sqref="B735:F735 H735:I735">
    <cfRule type="expression" dxfId="1184" priority="1086">
      <formula>$D735=""</formula>
    </cfRule>
  </conditionalFormatting>
  <conditionalFormatting sqref="F736">
    <cfRule type="expression" dxfId="1183" priority="1085">
      <formula>$D735=""</formula>
    </cfRule>
  </conditionalFormatting>
  <conditionalFormatting sqref="B737:F737 H737:I737">
    <cfRule type="expression" dxfId="1182" priority="1084">
      <formula>$D737=""</formula>
    </cfRule>
  </conditionalFormatting>
  <conditionalFormatting sqref="F738">
    <cfRule type="expression" dxfId="1181" priority="1083">
      <formula>$D737=""</formula>
    </cfRule>
  </conditionalFormatting>
  <conditionalFormatting sqref="B739:F739 H739:I739">
    <cfRule type="expression" dxfId="1180" priority="1082">
      <formula>$D739=""</formula>
    </cfRule>
  </conditionalFormatting>
  <conditionalFormatting sqref="F740">
    <cfRule type="expression" dxfId="1179" priority="1081">
      <formula>$D739=""</formula>
    </cfRule>
  </conditionalFormatting>
  <conditionalFormatting sqref="B741:F741 H741:I741">
    <cfRule type="expression" dxfId="1178" priority="1080">
      <formula>$D741=""</formula>
    </cfRule>
  </conditionalFormatting>
  <conditionalFormatting sqref="F742">
    <cfRule type="expression" dxfId="1177" priority="1079">
      <formula>$D741=""</formula>
    </cfRule>
  </conditionalFormatting>
  <conditionalFormatting sqref="B743:F743 H743:I743">
    <cfRule type="expression" dxfId="1176" priority="1078">
      <formula>$D743=""</formula>
    </cfRule>
  </conditionalFormatting>
  <conditionalFormatting sqref="F744">
    <cfRule type="expression" dxfId="1175" priority="1077">
      <formula>$D743=""</formula>
    </cfRule>
  </conditionalFormatting>
  <conditionalFormatting sqref="B745:F745 H745:I745">
    <cfRule type="expression" dxfId="1174" priority="1076">
      <formula>$D745=""</formula>
    </cfRule>
  </conditionalFormatting>
  <conditionalFormatting sqref="F746">
    <cfRule type="expression" dxfId="1173" priority="1075">
      <formula>$D745=""</formula>
    </cfRule>
  </conditionalFormatting>
  <conditionalFormatting sqref="B747:F747 H747:I747">
    <cfRule type="expression" dxfId="1172" priority="1074">
      <formula>$D747=""</formula>
    </cfRule>
  </conditionalFormatting>
  <conditionalFormatting sqref="F748">
    <cfRule type="expression" dxfId="1171" priority="1073">
      <formula>$D747=""</formula>
    </cfRule>
  </conditionalFormatting>
  <conditionalFormatting sqref="B749:F749 H749:I749">
    <cfRule type="expression" dxfId="1170" priority="1072">
      <formula>$D749=""</formula>
    </cfRule>
  </conditionalFormatting>
  <conditionalFormatting sqref="F750">
    <cfRule type="expression" dxfId="1169" priority="1071">
      <formula>$D749=""</formula>
    </cfRule>
  </conditionalFormatting>
  <conditionalFormatting sqref="B751:F751 H751:I751">
    <cfRule type="expression" dxfId="1168" priority="1070">
      <formula>$D751=""</formula>
    </cfRule>
  </conditionalFormatting>
  <conditionalFormatting sqref="F752">
    <cfRule type="expression" dxfId="1167" priority="1069">
      <formula>$D751=""</formula>
    </cfRule>
  </conditionalFormatting>
  <conditionalFormatting sqref="B753:F753 H753:I753">
    <cfRule type="expression" dxfId="1166" priority="1068">
      <formula>$D753=""</formula>
    </cfRule>
  </conditionalFormatting>
  <conditionalFormatting sqref="F754">
    <cfRule type="expression" dxfId="1165" priority="1067">
      <formula>$D753=""</formula>
    </cfRule>
  </conditionalFormatting>
  <conditionalFormatting sqref="B755:F755 H755:I755">
    <cfRule type="expression" dxfId="1164" priority="1066">
      <formula>$D755=""</formula>
    </cfRule>
  </conditionalFormatting>
  <conditionalFormatting sqref="F756">
    <cfRule type="expression" dxfId="1163" priority="1065">
      <formula>$D755=""</formula>
    </cfRule>
  </conditionalFormatting>
  <conditionalFormatting sqref="B757:F757 H757:I757">
    <cfRule type="expression" dxfId="1162" priority="1064">
      <formula>$D757=""</formula>
    </cfRule>
  </conditionalFormatting>
  <conditionalFormatting sqref="F758">
    <cfRule type="expression" dxfId="1161" priority="1063">
      <formula>$D757=""</formula>
    </cfRule>
  </conditionalFormatting>
  <conditionalFormatting sqref="B759:F759 H759:I759">
    <cfRule type="expression" dxfId="1160" priority="1062">
      <formula>$D759=""</formula>
    </cfRule>
  </conditionalFormatting>
  <conditionalFormatting sqref="F760">
    <cfRule type="expression" dxfId="1159" priority="1061">
      <formula>$D759=""</formula>
    </cfRule>
  </conditionalFormatting>
  <conditionalFormatting sqref="B761:F761 H761:I761">
    <cfRule type="expression" dxfId="1158" priority="1060">
      <formula>$D761=""</formula>
    </cfRule>
  </conditionalFormatting>
  <conditionalFormatting sqref="F762">
    <cfRule type="expression" dxfId="1157" priority="1059">
      <formula>$D761=""</formula>
    </cfRule>
  </conditionalFormatting>
  <conditionalFormatting sqref="B763:F763 H763:I763">
    <cfRule type="expression" dxfId="1156" priority="1058">
      <formula>$D763=""</formula>
    </cfRule>
  </conditionalFormatting>
  <conditionalFormatting sqref="F764">
    <cfRule type="expression" dxfId="1155" priority="1057">
      <formula>$D763=""</formula>
    </cfRule>
  </conditionalFormatting>
  <conditionalFormatting sqref="B765:F765 H765:I765">
    <cfRule type="expression" dxfId="1154" priority="1056">
      <formula>$D765=""</formula>
    </cfRule>
  </conditionalFormatting>
  <conditionalFormatting sqref="F766">
    <cfRule type="expression" dxfId="1153" priority="1055">
      <formula>$D765=""</formula>
    </cfRule>
  </conditionalFormatting>
  <conditionalFormatting sqref="B767:F767 H767:I767">
    <cfRule type="expression" dxfId="1152" priority="1054">
      <formula>$D767=""</formula>
    </cfRule>
  </conditionalFormatting>
  <conditionalFormatting sqref="F768">
    <cfRule type="expression" dxfId="1151" priority="1053">
      <formula>$D767=""</formula>
    </cfRule>
  </conditionalFormatting>
  <conditionalFormatting sqref="B769:F769 H769:I769">
    <cfRule type="expression" dxfId="1150" priority="1052">
      <formula>$D769=""</formula>
    </cfRule>
  </conditionalFormatting>
  <conditionalFormatting sqref="F770">
    <cfRule type="expression" dxfId="1149" priority="1051">
      <formula>$D769=""</formula>
    </cfRule>
  </conditionalFormatting>
  <conditionalFormatting sqref="B771:F771 H771:I771">
    <cfRule type="expression" dxfId="1148" priority="1050">
      <formula>$D771=""</formula>
    </cfRule>
  </conditionalFormatting>
  <conditionalFormatting sqref="F772">
    <cfRule type="expression" dxfId="1147" priority="1049">
      <formula>$D771=""</formula>
    </cfRule>
  </conditionalFormatting>
  <conditionalFormatting sqref="B773:F773 H773:I773">
    <cfRule type="expression" dxfId="1146" priority="1048">
      <formula>$D773=""</formula>
    </cfRule>
  </conditionalFormatting>
  <conditionalFormatting sqref="F774">
    <cfRule type="expression" dxfId="1145" priority="1047">
      <formula>$D773=""</formula>
    </cfRule>
  </conditionalFormatting>
  <conditionalFormatting sqref="B775:F775 H775:I775">
    <cfRule type="expression" dxfId="1144" priority="1046">
      <formula>$D775=""</formula>
    </cfRule>
  </conditionalFormatting>
  <conditionalFormatting sqref="F776">
    <cfRule type="expression" dxfId="1143" priority="1045">
      <formula>$D775=""</formula>
    </cfRule>
  </conditionalFormatting>
  <conditionalFormatting sqref="B777:F777 H777:I777">
    <cfRule type="expression" dxfId="1142" priority="1044">
      <formula>$D777=""</formula>
    </cfRule>
  </conditionalFormatting>
  <conditionalFormatting sqref="F778">
    <cfRule type="expression" dxfId="1141" priority="1043">
      <formula>$D777=""</formula>
    </cfRule>
  </conditionalFormatting>
  <conditionalFormatting sqref="B779:F779 H779:I779">
    <cfRule type="expression" dxfId="1140" priority="1042">
      <formula>$D779=""</formula>
    </cfRule>
  </conditionalFormatting>
  <conditionalFormatting sqref="F780">
    <cfRule type="expression" dxfId="1139" priority="1041">
      <formula>$D779=""</formula>
    </cfRule>
  </conditionalFormatting>
  <conditionalFormatting sqref="B781:F781 H781:I781">
    <cfRule type="expression" dxfId="1138" priority="1040">
      <formula>$D781=""</formula>
    </cfRule>
  </conditionalFormatting>
  <conditionalFormatting sqref="F782">
    <cfRule type="expression" dxfId="1137" priority="1039">
      <formula>$D781=""</formula>
    </cfRule>
  </conditionalFormatting>
  <conditionalFormatting sqref="B783:F783 H783:I783">
    <cfRule type="expression" dxfId="1136" priority="1038">
      <formula>$D783=""</formula>
    </cfRule>
  </conditionalFormatting>
  <conditionalFormatting sqref="F784">
    <cfRule type="expression" dxfId="1135" priority="1037">
      <formula>$D783=""</formula>
    </cfRule>
  </conditionalFormatting>
  <conditionalFormatting sqref="B785:F785 H785:I785">
    <cfRule type="expression" dxfId="1134" priority="1036">
      <formula>$D785=""</formula>
    </cfRule>
  </conditionalFormatting>
  <conditionalFormatting sqref="F786">
    <cfRule type="expression" dxfId="1133" priority="1035">
      <formula>$D785=""</formula>
    </cfRule>
  </conditionalFormatting>
  <conditionalFormatting sqref="B787:F787 H787:I787">
    <cfRule type="expression" dxfId="1132" priority="1034">
      <formula>$D787=""</formula>
    </cfRule>
  </conditionalFormatting>
  <conditionalFormatting sqref="F788">
    <cfRule type="expression" dxfId="1131" priority="1033">
      <formula>$D787=""</formula>
    </cfRule>
  </conditionalFormatting>
  <conditionalFormatting sqref="B789:F789 H789:I789">
    <cfRule type="expression" dxfId="1130" priority="1032">
      <formula>$D789=""</formula>
    </cfRule>
  </conditionalFormatting>
  <conditionalFormatting sqref="F790">
    <cfRule type="expression" dxfId="1129" priority="1031">
      <formula>$D789=""</formula>
    </cfRule>
  </conditionalFormatting>
  <conditionalFormatting sqref="B791:F791 H791:I791">
    <cfRule type="expression" dxfId="1128" priority="1030">
      <formula>$D791=""</formula>
    </cfRule>
  </conditionalFormatting>
  <conditionalFormatting sqref="F792">
    <cfRule type="expression" dxfId="1127" priority="1029">
      <formula>$D791=""</formula>
    </cfRule>
  </conditionalFormatting>
  <conditionalFormatting sqref="B793:F793 H793:I793">
    <cfRule type="expression" dxfId="1126" priority="1028">
      <formula>$D793=""</formula>
    </cfRule>
  </conditionalFormatting>
  <conditionalFormatting sqref="F794">
    <cfRule type="expression" dxfId="1125" priority="1027">
      <formula>$D793=""</formula>
    </cfRule>
  </conditionalFormatting>
  <conditionalFormatting sqref="B795:F795 H795:I795">
    <cfRule type="expression" dxfId="1124" priority="1026">
      <formula>$D795=""</formula>
    </cfRule>
  </conditionalFormatting>
  <conditionalFormatting sqref="F796">
    <cfRule type="expression" dxfId="1123" priority="1025">
      <formula>$D795=""</formula>
    </cfRule>
  </conditionalFormatting>
  <conditionalFormatting sqref="B797:F797 H797:I797">
    <cfRule type="expression" dxfId="1122" priority="1024">
      <formula>$D797=""</formula>
    </cfRule>
  </conditionalFormatting>
  <conditionalFormatting sqref="F798">
    <cfRule type="expression" dxfId="1121" priority="1023">
      <formula>$D797=""</formula>
    </cfRule>
  </conditionalFormatting>
  <conditionalFormatting sqref="B799:F799 H799:I799">
    <cfRule type="expression" dxfId="1120" priority="1022">
      <formula>$D799=""</formula>
    </cfRule>
  </conditionalFormatting>
  <conditionalFormatting sqref="F800">
    <cfRule type="expression" dxfId="1119" priority="1021">
      <formula>$D799=""</formula>
    </cfRule>
  </conditionalFormatting>
  <conditionalFormatting sqref="B801:F801 H801:I801">
    <cfRule type="expression" dxfId="1118" priority="1020">
      <formula>$D801=""</formula>
    </cfRule>
  </conditionalFormatting>
  <conditionalFormatting sqref="F802">
    <cfRule type="expression" dxfId="1117" priority="1019">
      <formula>$D801=""</formula>
    </cfRule>
  </conditionalFormatting>
  <conditionalFormatting sqref="B803:F803 H803:I803">
    <cfRule type="expression" dxfId="1116" priority="1018">
      <formula>$D803=""</formula>
    </cfRule>
  </conditionalFormatting>
  <conditionalFormatting sqref="F804">
    <cfRule type="expression" dxfId="1115" priority="1017">
      <formula>$D803=""</formula>
    </cfRule>
  </conditionalFormatting>
  <conditionalFormatting sqref="B805:F805 H805:I805">
    <cfRule type="expression" dxfId="1114" priority="1016">
      <formula>$D805=""</formula>
    </cfRule>
  </conditionalFormatting>
  <conditionalFormatting sqref="F806">
    <cfRule type="expression" dxfId="1113" priority="1015">
      <formula>$D805=""</formula>
    </cfRule>
  </conditionalFormatting>
  <conditionalFormatting sqref="B807:F807 H807:I807">
    <cfRule type="expression" dxfId="1112" priority="1014">
      <formula>$D807=""</formula>
    </cfRule>
  </conditionalFormatting>
  <conditionalFormatting sqref="F808">
    <cfRule type="expression" dxfId="1111" priority="1013">
      <formula>$D807=""</formula>
    </cfRule>
  </conditionalFormatting>
  <conditionalFormatting sqref="B809:F809 H809:I809">
    <cfRule type="expression" dxfId="1110" priority="1012">
      <formula>$D809=""</formula>
    </cfRule>
  </conditionalFormatting>
  <conditionalFormatting sqref="F810">
    <cfRule type="expression" dxfId="1109" priority="1011">
      <formula>$D809=""</formula>
    </cfRule>
  </conditionalFormatting>
  <conditionalFormatting sqref="B811:F811 H811:I811">
    <cfRule type="expression" dxfId="1108" priority="1010">
      <formula>$D811=""</formula>
    </cfRule>
  </conditionalFormatting>
  <conditionalFormatting sqref="F812">
    <cfRule type="expression" dxfId="1107" priority="1009">
      <formula>$D811=""</formula>
    </cfRule>
  </conditionalFormatting>
  <conditionalFormatting sqref="B813:F813 H813:I813">
    <cfRule type="expression" dxfId="1106" priority="1008">
      <formula>$D813=""</formula>
    </cfRule>
  </conditionalFormatting>
  <conditionalFormatting sqref="F814">
    <cfRule type="expression" dxfId="1105" priority="1007">
      <formula>$D813=""</formula>
    </cfRule>
  </conditionalFormatting>
  <conditionalFormatting sqref="B815:F815 H815:I815">
    <cfRule type="expression" dxfId="1104" priority="1006">
      <formula>$D815=""</formula>
    </cfRule>
  </conditionalFormatting>
  <conditionalFormatting sqref="F816">
    <cfRule type="expression" dxfId="1103" priority="1005">
      <formula>$D815=""</formula>
    </cfRule>
  </conditionalFormatting>
  <conditionalFormatting sqref="B817:F817 H817:I817">
    <cfRule type="expression" dxfId="1102" priority="1004">
      <formula>$D817=""</formula>
    </cfRule>
  </conditionalFormatting>
  <conditionalFormatting sqref="F818">
    <cfRule type="expression" dxfId="1101" priority="1003">
      <formula>$D817=""</formula>
    </cfRule>
  </conditionalFormatting>
  <conditionalFormatting sqref="B819:F819 H819:I819">
    <cfRule type="expression" dxfId="1100" priority="1002">
      <formula>$D819=""</formula>
    </cfRule>
  </conditionalFormatting>
  <conditionalFormatting sqref="F820">
    <cfRule type="expression" dxfId="1099" priority="1001">
      <formula>$D819=""</formula>
    </cfRule>
  </conditionalFormatting>
  <conditionalFormatting sqref="B821:F821 H821:I821">
    <cfRule type="expression" dxfId="1098" priority="1000">
      <formula>$D821=""</formula>
    </cfRule>
  </conditionalFormatting>
  <conditionalFormatting sqref="F822">
    <cfRule type="expression" dxfId="1097" priority="999">
      <formula>$D821=""</formula>
    </cfRule>
  </conditionalFormatting>
  <conditionalFormatting sqref="B823:F823 H823:I823">
    <cfRule type="expression" dxfId="1096" priority="998">
      <formula>$D823=""</formula>
    </cfRule>
  </conditionalFormatting>
  <conditionalFormatting sqref="F824">
    <cfRule type="expression" dxfId="1095" priority="997">
      <formula>$D823=""</formula>
    </cfRule>
  </conditionalFormatting>
  <conditionalFormatting sqref="B825:F825 H825:I825">
    <cfRule type="expression" dxfId="1094" priority="996">
      <formula>$D825=""</formula>
    </cfRule>
  </conditionalFormatting>
  <conditionalFormatting sqref="F826">
    <cfRule type="expression" dxfId="1093" priority="995">
      <formula>$D825=""</formula>
    </cfRule>
  </conditionalFormatting>
  <conditionalFormatting sqref="B827:F827 H827:I827">
    <cfRule type="expression" dxfId="1092" priority="994">
      <formula>$D827=""</formula>
    </cfRule>
  </conditionalFormatting>
  <conditionalFormatting sqref="F828">
    <cfRule type="expression" dxfId="1091" priority="993">
      <formula>$D827=""</formula>
    </cfRule>
  </conditionalFormatting>
  <conditionalFormatting sqref="B829:F829 H829:I829">
    <cfRule type="expression" dxfId="1090" priority="992">
      <formula>$D829=""</formula>
    </cfRule>
  </conditionalFormatting>
  <conditionalFormatting sqref="F830">
    <cfRule type="expression" dxfId="1089" priority="991">
      <formula>$D829=""</formula>
    </cfRule>
  </conditionalFormatting>
  <conditionalFormatting sqref="B831:F831 H831:I831">
    <cfRule type="expression" dxfId="1088" priority="990">
      <formula>$D831=""</formula>
    </cfRule>
  </conditionalFormatting>
  <conditionalFormatting sqref="F832">
    <cfRule type="expression" dxfId="1087" priority="989">
      <formula>$D831=""</formula>
    </cfRule>
  </conditionalFormatting>
  <conditionalFormatting sqref="B833:F833 H833:I833">
    <cfRule type="expression" dxfId="1086" priority="988">
      <formula>$D833=""</formula>
    </cfRule>
  </conditionalFormatting>
  <conditionalFormatting sqref="F834">
    <cfRule type="expression" dxfId="1085" priority="987">
      <formula>$D833=""</formula>
    </cfRule>
  </conditionalFormatting>
  <conditionalFormatting sqref="B835:F835 H835:I835">
    <cfRule type="expression" dxfId="1084" priority="986">
      <formula>$D835=""</formula>
    </cfRule>
  </conditionalFormatting>
  <conditionalFormatting sqref="F836">
    <cfRule type="expression" dxfId="1083" priority="985">
      <formula>$D835=""</formula>
    </cfRule>
  </conditionalFormatting>
  <conditionalFormatting sqref="B837:F837 H837:I837">
    <cfRule type="expression" dxfId="1082" priority="984">
      <formula>$D837=""</formula>
    </cfRule>
  </conditionalFormatting>
  <conditionalFormatting sqref="F838">
    <cfRule type="expression" dxfId="1081" priority="983">
      <formula>$D837=""</formula>
    </cfRule>
  </conditionalFormatting>
  <conditionalFormatting sqref="B839:F839 H839:I839">
    <cfRule type="expression" dxfId="1080" priority="982">
      <formula>$D839=""</formula>
    </cfRule>
  </conditionalFormatting>
  <conditionalFormatting sqref="F840">
    <cfRule type="expression" dxfId="1079" priority="981">
      <formula>$D839=""</formula>
    </cfRule>
  </conditionalFormatting>
  <conditionalFormatting sqref="B841:F841 H841:I841">
    <cfRule type="expression" dxfId="1078" priority="980">
      <formula>$D841=""</formula>
    </cfRule>
  </conditionalFormatting>
  <conditionalFormatting sqref="F842">
    <cfRule type="expression" dxfId="1077" priority="979">
      <formula>$D841=""</formula>
    </cfRule>
  </conditionalFormatting>
  <conditionalFormatting sqref="B843:F843 H843:I843">
    <cfRule type="expression" dxfId="1076" priority="978">
      <formula>$D843=""</formula>
    </cfRule>
  </conditionalFormatting>
  <conditionalFormatting sqref="F844">
    <cfRule type="expression" dxfId="1075" priority="977">
      <formula>$D843=""</formula>
    </cfRule>
  </conditionalFormatting>
  <conditionalFormatting sqref="B845:F845 H845:I845">
    <cfRule type="expression" dxfId="1074" priority="976">
      <formula>$D845=""</formula>
    </cfRule>
  </conditionalFormatting>
  <conditionalFormatting sqref="F846">
    <cfRule type="expression" dxfId="1073" priority="975">
      <formula>$D845=""</formula>
    </cfRule>
  </conditionalFormatting>
  <conditionalFormatting sqref="B847:F847 H847:I847">
    <cfRule type="expression" dxfId="1072" priority="974">
      <formula>$D847=""</formula>
    </cfRule>
  </conditionalFormatting>
  <conditionalFormatting sqref="F848">
    <cfRule type="expression" dxfId="1071" priority="973">
      <formula>$D847=""</formula>
    </cfRule>
  </conditionalFormatting>
  <conditionalFormatting sqref="B849:F849 H849:I849">
    <cfRule type="expression" dxfId="1070" priority="972">
      <formula>$D849=""</formula>
    </cfRule>
  </conditionalFormatting>
  <conditionalFormatting sqref="F850">
    <cfRule type="expression" dxfId="1069" priority="971">
      <formula>$D849=""</formula>
    </cfRule>
  </conditionalFormatting>
  <conditionalFormatting sqref="B851:F851 H851:I851">
    <cfRule type="expression" dxfId="1068" priority="970">
      <formula>$D851=""</formula>
    </cfRule>
  </conditionalFormatting>
  <conditionalFormatting sqref="F852">
    <cfRule type="expression" dxfId="1067" priority="969">
      <formula>$D851=""</formula>
    </cfRule>
  </conditionalFormatting>
  <conditionalFormatting sqref="B853:F853 H853:I853">
    <cfRule type="expression" dxfId="1066" priority="968">
      <formula>$D853=""</formula>
    </cfRule>
  </conditionalFormatting>
  <conditionalFormatting sqref="F854">
    <cfRule type="expression" dxfId="1065" priority="967">
      <formula>$D853=""</formula>
    </cfRule>
  </conditionalFormatting>
  <conditionalFormatting sqref="B855:F855 H855:I855">
    <cfRule type="expression" dxfId="1064" priority="966">
      <formula>$D855=""</formula>
    </cfRule>
  </conditionalFormatting>
  <conditionalFormatting sqref="F856">
    <cfRule type="expression" dxfId="1063" priority="965">
      <formula>$D855=""</formula>
    </cfRule>
  </conditionalFormatting>
  <conditionalFormatting sqref="B857:F857 H857:I857">
    <cfRule type="expression" dxfId="1062" priority="964">
      <formula>$D857=""</formula>
    </cfRule>
  </conditionalFormatting>
  <conditionalFormatting sqref="F858">
    <cfRule type="expression" dxfId="1061" priority="963">
      <formula>$D857=""</formula>
    </cfRule>
  </conditionalFormatting>
  <conditionalFormatting sqref="B859:F859 H859:I859">
    <cfRule type="expression" dxfId="1060" priority="962">
      <formula>$D859=""</formula>
    </cfRule>
  </conditionalFormatting>
  <conditionalFormatting sqref="F860">
    <cfRule type="expression" dxfId="1059" priority="961">
      <formula>$D859=""</formula>
    </cfRule>
  </conditionalFormatting>
  <conditionalFormatting sqref="B861:F861 H861:I861">
    <cfRule type="expression" dxfId="1058" priority="960">
      <formula>$D861=""</formula>
    </cfRule>
  </conditionalFormatting>
  <conditionalFormatting sqref="F862">
    <cfRule type="expression" dxfId="1057" priority="959">
      <formula>$D861=""</formula>
    </cfRule>
  </conditionalFormatting>
  <conditionalFormatting sqref="B863:F863 H863:I863">
    <cfRule type="expression" dxfId="1056" priority="958">
      <formula>$D863=""</formula>
    </cfRule>
  </conditionalFormatting>
  <conditionalFormatting sqref="F864">
    <cfRule type="expression" dxfId="1055" priority="957">
      <formula>$D863=""</formula>
    </cfRule>
  </conditionalFormatting>
  <conditionalFormatting sqref="B865:F865 H865:I865">
    <cfRule type="expression" dxfId="1054" priority="956">
      <formula>$D865=""</formula>
    </cfRule>
  </conditionalFormatting>
  <conditionalFormatting sqref="F866">
    <cfRule type="expression" dxfId="1053" priority="955">
      <formula>$D865=""</formula>
    </cfRule>
  </conditionalFormatting>
  <conditionalFormatting sqref="B867:F867 H867:I867">
    <cfRule type="expression" dxfId="1052" priority="954">
      <formula>$D867=""</formula>
    </cfRule>
  </conditionalFormatting>
  <conditionalFormatting sqref="F868">
    <cfRule type="expression" dxfId="1051" priority="953">
      <formula>$D867=""</formula>
    </cfRule>
  </conditionalFormatting>
  <conditionalFormatting sqref="B869:F869 H869:I869">
    <cfRule type="expression" dxfId="1050" priority="952">
      <formula>$D869=""</formula>
    </cfRule>
  </conditionalFormatting>
  <conditionalFormatting sqref="F870">
    <cfRule type="expression" dxfId="1049" priority="951">
      <formula>$D869=""</formula>
    </cfRule>
  </conditionalFormatting>
  <conditionalFormatting sqref="B871:F871 H871:I871">
    <cfRule type="expression" dxfId="1048" priority="950">
      <formula>$D871=""</formula>
    </cfRule>
  </conditionalFormatting>
  <conditionalFormatting sqref="F872">
    <cfRule type="expression" dxfId="1047" priority="949">
      <formula>$D871=""</formula>
    </cfRule>
  </conditionalFormatting>
  <conditionalFormatting sqref="B873:F873 H873:I873">
    <cfRule type="expression" dxfId="1046" priority="948">
      <formula>$D873=""</formula>
    </cfRule>
  </conditionalFormatting>
  <conditionalFormatting sqref="F874">
    <cfRule type="expression" dxfId="1045" priority="947">
      <formula>$D873=""</formula>
    </cfRule>
  </conditionalFormatting>
  <conditionalFormatting sqref="B875:F875 H875:I875">
    <cfRule type="expression" dxfId="1044" priority="946">
      <formula>$D875=""</formula>
    </cfRule>
  </conditionalFormatting>
  <conditionalFormatting sqref="F876">
    <cfRule type="expression" dxfId="1043" priority="945">
      <formula>$D875=""</formula>
    </cfRule>
  </conditionalFormatting>
  <conditionalFormatting sqref="B877:F877 H877:I877">
    <cfRule type="expression" dxfId="1042" priority="944">
      <formula>$D877=""</formula>
    </cfRule>
  </conditionalFormatting>
  <conditionalFormatting sqref="F878">
    <cfRule type="expression" dxfId="1041" priority="943">
      <formula>$D877=""</formula>
    </cfRule>
  </conditionalFormatting>
  <conditionalFormatting sqref="B879:F879 H879:I879">
    <cfRule type="expression" dxfId="1040" priority="942">
      <formula>$D879=""</formula>
    </cfRule>
  </conditionalFormatting>
  <conditionalFormatting sqref="F880">
    <cfRule type="expression" dxfId="1039" priority="941">
      <formula>$D879=""</formula>
    </cfRule>
  </conditionalFormatting>
  <conditionalFormatting sqref="B881:F881 H881:I881">
    <cfRule type="expression" dxfId="1038" priority="940">
      <formula>$D881=""</formula>
    </cfRule>
  </conditionalFormatting>
  <conditionalFormatting sqref="F882">
    <cfRule type="expression" dxfId="1037" priority="939">
      <formula>$D881=""</formula>
    </cfRule>
  </conditionalFormatting>
  <conditionalFormatting sqref="B883:F883 H883:I883">
    <cfRule type="expression" dxfId="1036" priority="938">
      <formula>$D883=""</formula>
    </cfRule>
  </conditionalFormatting>
  <conditionalFormatting sqref="F884">
    <cfRule type="expression" dxfId="1035" priority="937">
      <formula>$D883=""</formula>
    </cfRule>
  </conditionalFormatting>
  <conditionalFormatting sqref="B885:F885 H885:I885">
    <cfRule type="expression" dxfId="1034" priority="936">
      <formula>$D885=""</formula>
    </cfRule>
  </conditionalFormatting>
  <conditionalFormatting sqref="F886">
    <cfRule type="expression" dxfId="1033" priority="935">
      <formula>$D885=""</formula>
    </cfRule>
  </conditionalFormatting>
  <conditionalFormatting sqref="B887:F887 H887:I887">
    <cfRule type="expression" dxfId="1032" priority="934">
      <formula>$D887=""</formula>
    </cfRule>
  </conditionalFormatting>
  <conditionalFormatting sqref="F888">
    <cfRule type="expression" dxfId="1031" priority="933">
      <formula>$D887=""</formula>
    </cfRule>
  </conditionalFormatting>
  <conditionalFormatting sqref="B889:F889 H889:I889">
    <cfRule type="expression" dxfId="1030" priority="932">
      <formula>$D889=""</formula>
    </cfRule>
  </conditionalFormatting>
  <conditionalFormatting sqref="F890">
    <cfRule type="expression" dxfId="1029" priority="931">
      <formula>$D889=""</formula>
    </cfRule>
  </conditionalFormatting>
  <conditionalFormatting sqref="B891:F891 H891:I891">
    <cfRule type="expression" dxfId="1028" priority="930">
      <formula>$D891=""</formula>
    </cfRule>
  </conditionalFormatting>
  <conditionalFormatting sqref="F892">
    <cfRule type="expression" dxfId="1027" priority="929">
      <formula>$D891=""</formula>
    </cfRule>
  </conditionalFormatting>
  <conditionalFormatting sqref="B893:F893 H893:I893">
    <cfRule type="expression" dxfId="1026" priority="928">
      <formula>$D893=""</formula>
    </cfRule>
  </conditionalFormatting>
  <conditionalFormatting sqref="F894">
    <cfRule type="expression" dxfId="1025" priority="927">
      <formula>$D893=""</formula>
    </cfRule>
  </conditionalFormatting>
  <conditionalFormatting sqref="B895:F895 H895:I895">
    <cfRule type="expression" dxfId="1024" priority="926">
      <formula>$D895=""</formula>
    </cfRule>
  </conditionalFormatting>
  <conditionalFormatting sqref="F896">
    <cfRule type="expression" dxfId="1023" priority="925">
      <formula>$D895=""</formula>
    </cfRule>
  </conditionalFormatting>
  <conditionalFormatting sqref="B897:F897 H897:I897">
    <cfRule type="expression" dxfId="1022" priority="924">
      <formula>$D897=""</formula>
    </cfRule>
  </conditionalFormatting>
  <conditionalFormatting sqref="F898">
    <cfRule type="expression" dxfId="1021" priority="923">
      <formula>$D897=""</formula>
    </cfRule>
  </conditionalFormatting>
  <conditionalFormatting sqref="B899:F899 H899:I899">
    <cfRule type="expression" dxfId="1020" priority="922">
      <formula>$D899=""</formula>
    </cfRule>
  </conditionalFormatting>
  <conditionalFormatting sqref="F900">
    <cfRule type="expression" dxfId="1019" priority="921">
      <formula>$D899=""</formula>
    </cfRule>
  </conditionalFormatting>
  <conditionalFormatting sqref="B901:F901 H901:I901">
    <cfRule type="expression" dxfId="1018" priority="920">
      <formula>$D901=""</formula>
    </cfRule>
  </conditionalFormatting>
  <conditionalFormatting sqref="F902">
    <cfRule type="expression" dxfId="1017" priority="919">
      <formula>$D901=""</formula>
    </cfRule>
  </conditionalFormatting>
  <conditionalFormatting sqref="B903:F903 H903:I903">
    <cfRule type="expression" dxfId="1016" priority="918">
      <formula>$D903=""</formula>
    </cfRule>
  </conditionalFormatting>
  <conditionalFormatting sqref="F904">
    <cfRule type="expression" dxfId="1015" priority="917">
      <formula>$D903=""</formula>
    </cfRule>
  </conditionalFormatting>
  <conditionalFormatting sqref="B905:F905 H905:I905">
    <cfRule type="expression" dxfId="1014" priority="916">
      <formula>$D905=""</formula>
    </cfRule>
  </conditionalFormatting>
  <conditionalFormatting sqref="F906">
    <cfRule type="expression" dxfId="1013" priority="915">
      <formula>$D905=""</formula>
    </cfRule>
  </conditionalFormatting>
  <conditionalFormatting sqref="B907:F907 H907:I907">
    <cfRule type="expression" dxfId="1012" priority="914">
      <formula>$D907=""</formula>
    </cfRule>
  </conditionalFormatting>
  <conditionalFormatting sqref="F908">
    <cfRule type="expression" dxfId="1011" priority="913">
      <formula>$D907=""</formula>
    </cfRule>
  </conditionalFormatting>
  <conditionalFormatting sqref="B909:F909 H909:I909">
    <cfRule type="expression" dxfId="1010" priority="912">
      <formula>$D909=""</formula>
    </cfRule>
  </conditionalFormatting>
  <conditionalFormatting sqref="F910">
    <cfRule type="expression" dxfId="1009" priority="911">
      <formula>$D909=""</formula>
    </cfRule>
  </conditionalFormatting>
  <conditionalFormatting sqref="B911:F911 H911:I911">
    <cfRule type="expression" dxfId="1008" priority="910">
      <formula>$D911=""</formula>
    </cfRule>
  </conditionalFormatting>
  <conditionalFormatting sqref="F912">
    <cfRule type="expression" dxfId="1007" priority="909">
      <formula>$D911=""</formula>
    </cfRule>
  </conditionalFormatting>
  <conditionalFormatting sqref="B913:F913 H913:I913">
    <cfRule type="expression" dxfId="1006" priority="908">
      <formula>$D913=""</formula>
    </cfRule>
  </conditionalFormatting>
  <conditionalFormatting sqref="F914">
    <cfRule type="expression" dxfId="1005" priority="907">
      <formula>$D913=""</formula>
    </cfRule>
  </conditionalFormatting>
  <conditionalFormatting sqref="B915:F915 H915:I915">
    <cfRule type="expression" dxfId="1004" priority="906">
      <formula>$D915=""</formula>
    </cfRule>
  </conditionalFormatting>
  <conditionalFormatting sqref="F916">
    <cfRule type="expression" dxfId="1003" priority="905">
      <formula>$D915=""</formula>
    </cfRule>
  </conditionalFormatting>
  <conditionalFormatting sqref="B917:F917 H917:I917">
    <cfRule type="expression" dxfId="1002" priority="904">
      <formula>$D917=""</formula>
    </cfRule>
  </conditionalFormatting>
  <conditionalFormatting sqref="F918">
    <cfRule type="expression" dxfId="1001" priority="903">
      <formula>$D917=""</formula>
    </cfRule>
  </conditionalFormatting>
  <conditionalFormatting sqref="B919:F919 H919:I919">
    <cfRule type="expression" dxfId="1000" priority="902">
      <formula>$D919=""</formula>
    </cfRule>
  </conditionalFormatting>
  <conditionalFormatting sqref="F920">
    <cfRule type="expression" dxfId="999" priority="901">
      <formula>$D919=""</formula>
    </cfRule>
  </conditionalFormatting>
  <conditionalFormatting sqref="B921:F921 H921:I921">
    <cfRule type="expression" dxfId="998" priority="900">
      <formula>$D921=""</formula>
    </cfRule>
  </conditionalFormatting>
  <conditionalFormatting sqref="F922">
    <cfRule type="expression" dxfId="997" priority="899">
      <formula>$D921=""</formula>
    </cfRule>
  </conditionalFormatting>
  <conditionalFormatting sqref="B923:F923 H923:I923">
    <cfRule type="expression" dxfId="996" priority="898">
      <formula>$D923=""</formula>
    </cfRule>
  </conditionalFormatting>
  <conditionalFormatting sqref="F924">
    <cfRule type="expression" dxfId="995" priority="897">
      <formula>$D923=""</formula>
    </cfRule>
  </conditionalFormatting>
  <conditionalFormatting sqref="B925:F925 H925:I925">
    <cfRule type="expression" dxfId="994" priority="896">
      <formula>$D925=""</formula>
    </cfRule>
  </conditionalFormatting>
  <conditionalFormatting sqref="F926">
    <cfRule type="expression" dxfId="993" priority="895">
      <formula>$D925=""</formula>
    </cfRule>
  </conditionalFormatting>
  <conditionalFormatting sqref="B927:F927 H927:I927">
    <cfRule type="expression" dxfId="992" priority="894">
      <formula>$D927=""</formula>
    </cfRule>
  </conditionalFormatting>
  <conditionalFormatting sqref="F928">
    <cfRule type="expression" dxfId="991" priority="893">
      <formula>$D927=""</formula>
    </cfRule>
  </conditionalFormatting>
  <conditionalFormatting sqref="B929:F929 H929:I929">
    <cfRule type="expression" dxfId="990" priority="892">
      <formula>$D929=""</formula>
    </cfRule>
  </conditionalFormatting>
  <conditionalFormatting sqref="F930">
    <cfRule type="expression" dxfId="989" priority="891">
      <formula>$D929=""</formula>
    </cfRule>
  </conditionalFormatting>
  <conditionalFormatting sqref="B931:F931 H931:I931">
    <cfRule type="expression" dxfId="988" priority="890">
      <formula>$D931=""</formula>
    </cfRule>
  </conditionalFormatting>
  <conditionalFormatting sqref="F932">
    <cfRule type="expression" dxfId="987" priority="889">
      <formula>$D931=""</formula>
    </cfRule>
  </conditionalFormatting>
  <conditionalFormatting sqref="B933:F933 H933:I933">
    <cfRule type="expression" dxfId="986" priority="888">
      <formula>$D933=""</formula>
    </cfRule>
  </conditionalFormatting>
  <conditionalFormatting sqref="F934">
    <cfRule type="expression" dxfId="985" priority="887">
      <formula>$D933=""</formula>
    </cfRule>
  </conditionalFormatting>
  <conditionalFormatting sqref="B935:F935 H935:I935">
    <cfRule type="expression" dxfId="984" priority="886">
      <formula>$D935=""</formula>
    </cfRule>
  </conditionalFormatting>
  <conditionalFormatting sqref="F936">
    <cfRule type="expression" dxfId="983" priority="885">
      <formula>$D935=""</formula>
    </cfRule>
  </conditionalFormatting>
  <conditionalFormatting sqref="B937:F937 H937:I937">
    <cfRule type="expression" dxfId="982" priority="884">
      <formula>$D937=""</formula>
    </cfRule>
  </conditionalFormatting>
  <conditionalFormatting sqref="F938">
    <cfRule type="expression" dxfId="981" priority="883">
      <formula>$D937=""</formula>
    </cfRule>
  </conditionalFormatting>
  <conditionalFormatting sqref="B939:F939 H939:I939">
    <cfRule type="expression" dxfId="980" priority="882">
      <formula>$D939=""</formula>
    </cfRule>
  </conditionalFormatting>
  <conditionalFormatting sqref="F940">
    <cfRule type="expression" dxfId="979" priority="881">
      <formula>$D939=""</formula>
    </cfRule>
  </conditionalFormatting>
  <conditionalFormatting sqref="B941:F941 H941:I941">
    <cfRule type="expression" dxfId="978" priority="880">
      <formula>$D941=""</formula>
    </cfRule>
  </conditionalFormatting>
  <conditionalFormatting sqref="F942">
    <cfRule type="expression" dxfId="977" priority="879">
      <formula>$D941=""</formula>
    </cfRule>
  </conditionalFormatting>
  <conditionalFormatting sqref="B943:F943 H943:I943">
    <cfRule type="expression" dxfId="976" priority="878">
      <formula>$D943=""</formula>
    </cfRule>
  </conditionalFormatting>
  <conditionalFormatting sqref="F944">
    <cfRule type="expression" dxfId="975" priority="877">
      <formula>$D943=""</formula>
    </cfRule>
  </conditionalFormatting>
  <conditionalFormatting sqref="B945:F945 H945:I945">
    <cfRule type="expression" dxfId="974" priority="876">
      <formula>$D945=""</formula>
    </cfRule>
  </conditionalFormatting>
  <conditionalFormatting sqref="F946">
    <cfRule type="expression" dxfId="973" priority="875">
      <formula>$D945=""</formula>
    </cfRule>
  </conditionalFormatting>
  <conditionalFormatting sqref="B947:F947 H947:I947">
    <cfRule type="expression" dxfId="972" priority="874">
      <formula>$D947=""</formula>
    </cfRule>
  </conditionalFormatting>
  <conditionalFormatting sqref="F948">
    <cfRule type="expression" dxfId="971" priority="873">
      <formula>$D947=""</formula>
    </cfRule>
  </conditionalFormatting>
  <conditionalFormatting sqref="B949:F949 H949:I949">
    <cfRule type="expression" dxfId="970" priority="872">
      <formula>$D949=""</formula>
    </cfRule>
  </conditionalFormatting>
  <conditionalFormatting sqref="F950">
    <cfRule type="expression" dxfId="969" priority="871">
      <formula>$D949=""</formula>
    </cfRule>
  </conditionalFormatting>
  <conditionalFormatting sqref="B951:F951 H951:I951">
    <cfRule type="expression" dxfId="968" priority="870">
      <formula>$D951=""</formula>
    </cfRule>
  </conditionalFormatting>
  <conditionalFormatting sqref="F952">
    <cfRule type="expression" dxfId="967" priority="869">
      <formula>$D951=""</formula>
    </cfRule>
  </conditionalFormatting>
  <conditionalFormatting sqref="B953:F953 H953:I953">
    <cfRule type="expression" dxfId="966" priority="868">
      <formula>$D953=""</formula>
    </cfRule>
  </conditionalFormatting>
  <conditionalFormatting sqref="F954">
    <cfRule type="expression" dxfId="965" priority="867">
      <formula>$D953=""</formula>
    </cfRule>
  </conditionalFormatting>
  <conditionalFormatting sqref="B955:F955 H955:I955">
    <cfRule type="expression" dxfId="964" priority="866">
      <formula>$D955=""</formula>
    </cfRule>
  </conditionalFormatting>
  <conditionalFormatting sqref="F956">
    <cfRule type="expression" dxfId="963" priority="865">
      <formula>$D955=""</formula>
    </cfRule>
  </conditionalFormatting>
  <conditionalFormatting sqref="B957:F957 H957:I957">
    <cfRule type="expression" dxfId="962" priority="864">
      <formula>$D957=""</formula>
    </cfRule>
  </conditionalFormatting>
  <conditionalFormatting sqref="F958">
    <cfRule type="expression" dxfId="961" priority="863">
      <formula>$D957=""</formula>
    </cfRule>
  </conditionalFormatting>
  <conditionalFormatting sqref="B959:F959 H959:I959">
    <cfRule type="expression" dxfId="960" priority="862">
      <formula>$D959=""</formula>
    </cfRule>
  </conditionalFormatting>
  <conditionalFormatting sqref="F960">
    <cfRule type="expression" dxfId="959" priority="861">
      <formula>$D959=""</formula>
    </cfRule>
  </conditionalFormatting>
  <conditionalFormatting sqref="B961:F961 H961:I961">
    <cfRule type="expression" dxfId="958" priority="860">
      <formula>$D961=""</formula>
    </cfRule>
  </conditionalFormatting>
  <conditionalFormatting sqref="F962">
    <cfRule type="expression" dxfId="957" priority="859">
      <formula>$D961=""</formula>
    </cfRule>
  </conditionalFormatting>
  <conditionalFormatting sqref="B963:F963 H963:I963">
    <cfRule type="expression" dxfId="956" priority="858">
      <formula>$D963=""</formula>
    </cfRule>
  </conditionalFormatting>
  <conditionalFormatting sqref="F964">
    <cfRule type="expression" dxfId="955" priority="857">
      <formula>$D963=""</formula>
    </cfRule>
  </conditionalFormatting>
  <conditionalFormatting sqref="B965:F965 H965:I965">
    <cfRule type="expression" dxfId="954" priority="856">
      <formula>$D965=""</formula>
    </cfRule>
  </conditionalFormatting>
  <conditionalFormatting sqref="F966">
    <cfRule type="expression" dxfId="953" priority="855">
      <formula>$D965=""</formula>
    </cfRule>
  </conditionalFormatting>
  <conditionalFormatting sqref="B967:F967 H967:I967">
    <cfRule type="expression" dxfId="952" priority="854">
      <formula>$D967=""</formula>
    </cfRule>
  </conditionalFormatting>
  <conditionalFormatting sqref="F968">
    <cfRule type="expression" dxfId="951" priority="853">
      <formula>$D967=""</formula>
    </cfRule>
  </conditionalFormatting>
  <conditionalFormatting sqref="B969:F969 H969:I969">
    <cfRule type="expression" dxfId="950" priority="852">
      <formula>$D969=""</formula>
    </cfRule>
  </conditionalFormatting>
  <conditionalFormatting sqref="F970">
    <cfRule type="expression" dxfId="949" priority="851">
      <formula>$D969=""</formula>
    </cfRule>
  </conditionalFormatting>
  <conditionalFormatting sqref="B971:F971 H971:I971">
    <cfRule type="expression" dxfId="948" priority="850">
      <formula>$D971=""</formula>
    </cfRule>
  </conditionalFormatting>
  <conditionalFormatting sqref="F972">
    <cfRule type="expression" dxfId="947" priority="849">
      <formula>$D971=""</formula>
    </cfRule>
  </conditionalFormatting>
  <conditionalFormatting sqref="B973:F973 H973:I973">
    <cfRule type="expression" dxfId="946" priority="848">
      <formula>$D973=""</formula>
    </cfRule>
  </conditionalFormatting>
  <conditionalFormatting sqref="F974">
    <cfRule type="expression" dxfId="945" priority="847">
      <formula>$D973=""</formula>
    </cfRule>
  </conditionalFormatting>
  <conditionalFormatting sqref="B975:F975 H975:I975">
    <cfRule type="expression" dxfId="944" priority="846">
      <formula>$D975=""</formula>
    </cfRule>
  </conditionalFormatting>
  <conditionalFormatting sqref="F976">
    <cfRule type="expression" dxfId="943" priority="845">
      <formula>$D975=""</formula>
    </cfRule>
  </conditionalFormatting>
  <conditionalFormatting sqref="B977:F977 H977:I977">
    <cfRule type="expression" dxfId="942" priority="844">
      <formula>$D977=""</formula>
    </cfRule>
  </conditionalFormatting>
  <conditionalFormatting sqref="F978">
    <cfRule type="expression" dxfId="941" priority="843">
      <formula>$D977=""</formula>
    </cfRule>
  </conditionalFormatting>
  <conditionalFormatting sqref="B979:F979 H979:I979">
    <cfRule type="expression" dxfId="940" priority="842">
      <formula>$D979=""</formula>
    </cfRule>
  </conditionalFormatting>
  <conditionalFormatting sqref="F980">
    <cfRule type="expression" dxfId="939" priority="841">
      <formula>$D979=""</formula>
    </cfRule>
  </conditionalFormatting>
  <conditionalFormatting sqref="B981:F981 H981:I981">
    <cfRule type="expression" dxfId="938" priority="840">
      <formula>$D981=""</formula>
    </cfRule>
  </conditionalFormatting>
  <conditionalFormatting sqref="F982">
    <cfRule type="expression" dxfId="937" priority="839">
      <formula>$D981=""</formula>
    </cfRule>
  </conditionalFormatting>
  <conditionalFormatting sqref="B983:F983 H983:I983">
    <cfRule type="expression" dxfId="936" priority="838">
      <formula>$D983=""</formula>
    </cfRule>
  </conditionalFormatting>
  <conditionalFormatting sqref="F984">
    <cfRule type="expression" dxfId="935" priority="837">
      <formula>$D983=""</formula>
    </cfRule>
  </conditionalFormatting>
  <conditionalFormatting sqref="B985:F985 H985:I985">
    <cfRule type="expression" dxfId="934" priority="836">
      <formula>$D985=""</formula>
    </cfRule>
  </conditionalFormatting>
  <conditionalFormatting sqref="F986">
    <cfRule type="expression" dxfId="933" priority="835">
      <formula>$D985=""</formula>
    </cfRule>
  </conditionalFormatting>
  <conditionalFormatting sqref="B987:F987 H987:I987">
    <cfRule type="expression" dxfId="932" priority="834">
      <formula>$D987=""</formula>
    </cfRule>
  </conditionalFormatting>
  <conditionalFormatting sqref="F988">
    <cfRule type="expression" dxfId="931" priority="833">
      <formula>$D987=""</formula>
    </cfRule>
  </conditionalFormatting>
  <conditionalFormatting sqref="B989:F989 H989:I989">
    <cfRule type="expression" dxfId="930" priority="832">
      <formula>$D989=""</formula>
    </cfRule>
  </conditionalFormatting>
  <conditionalFormatting sqref="F990">
    <cfRule type="expression" dxfId="929" priority="831">
      <formula>$D989=""</formula>
    </cfRule>
  </conditionalFormatting>
  <conditionalFormatting sqref="B991:F991 H991:I991">
    <cfRule type="expression" dxfId="928" priority="830">
      <formula>$D991=""</formula>
    </cfRule>
  </conditionalFormatting>
  <conditionalFormatting sqref="F992">
    <cfRule type="expression" dxfId="927" priority="829">
      <formula>$D991=""</formula>
    </cfRule>
  </conditionalFormatting>
  <conditionalFormatting sqref="B993:F993 H993:I993">
    <cfRule type="expression" dxfId="926" priority="828">
      <formula>$D993=""</formula>
    </cfRule>
  </conditionalFormatting>
  <conditionalFormatting sqref="F994">
    <cfRule type="expression" dxfId="925" priority="827">
      <formula>$D993=""</formula>
    </cfRule>
  </conditionalFormatting>
  <conditionalFormatting sqref="B995:F995 H995:I995">
    <cfRule type="expression" dxfId="924" priority="826">
      <formula>$D995=""</formula>
    </cfRule>
  </conditionalFormatting>
  <conditionalFormatting sqref="F996">
    <cfRule type="expression" dxfId="923" priority="825">
      <formula>$D995=""</formula>
    </cfRule>
  </conditionalFormatting>
  <conditionalFormatting sqref="B997:F997 H997:I997">
    <cfRule type="expression" dxfId="922" priority="824">
      <formula>$D997=""</formula>
    </cfRule>
  </conditionalFormatting>
  <conditionalFormatting sqref="F998">
    <cfRule type="expression" dxfId="921" priority="823">
      <formula>$D997=""</formula>
    </cfRule>
  </conditionalFormatting>
  <conditionalFormatting sqref="B999:F999 H999:I999">
    <cfRule type="expression" dxfId="920" priority="822">
      <formula>$D999=""</formula>
    </cfRule>
  </conditionalFormatting>
  <conditionalFormatting sqref="F1000">
    <cfRule type="expression" dxfId="919" priority="821">
      <formula>$D999=""</formula>
    </cfRule>
  </conditionalFormatting>
  <conditionalFormatting sqref="B1001:F1001 H1001:I1001">
    <cfRule type="expression" dxfId="918" priority="820">
      <formula>$D1001=""</formula>
    </cfRule>
  </conditionalFormatting>
  <conditionalFormatting sqref="F1002">
    <cfRule type="expression" dxfId="917" priority="819">
      <formula>$D1001=""</formula>
    </cfRule>
  </conditionalFormatting>
  <conditionalFormatting sqref="B1003:F1003 H1003:I1003">
    <cfRule type="expression" dxfId="916" priority="818">
      <formula>$D1003=""</formula>
    </cfRule>
  </conditionalFormatting>
  <conditionalFormatting sqref="F1004">
    <cfRule type="expression" dxfId="915" priority="817">
      <formula>$D1003=""</formula>
    </cfRule>
  </conditionalFormatting>
  <conditionalFormatting sqref="B1005:F1005 H1005:I1005">
    <cfRule type="expression" dxfId="914" priority="816">
      <formula>$D1005=""</formula>
    </cfRule>
  </conditionalFormatting>
  <conditionalFormatting sqref="F1006">
    <cfRule type="expression" dxfId="913" priority="815">
      <formula>$D1005=""</formula>
    </cfRule>
  </conditionalFormatting>
  <conditionalFormatting sqref="B1007:F1007 H1007:I1007">
    <cfRule type="expression" dxfId="912" priority="814">
      <formula>$D1007=""</formula>
    </cfRule>
  </conditionalFormatting>
  <conditionalFormatting sqref="F1008">
    <cfRule type="expression" dxfId="911" priority="813">
      <formula>$D1007=""</formula>
    </cfRule>
  </conditionalFormatting>
  <conditionalFormatting sqref="B1009:F1009 H1009:I1009">
    <cfRule type="expression" dxfId="910" priority="812">
      <formula>$D1009=""</formula>
    </cfRule>
  </conditionalFormatting>
  <conditionalFormatting sqref="F1010">
    <cfRule type="expression" dxfId="909" priority="811">
      <formula>$D1009=""</formula>
    </cfRule>
  </conditionalFormatting>
  <conditionalFormatting sqref="B1011:F1011 H1011:I1011">
    <cfRule type="expression" dxfId="908" priority="810">
      <formula>$D1011=""</formula>
    </cfRule>
  </conditionalFormatting>
  <conditionalFormatting sqref="F1012">
    <cfRule type="expression" dxfId="907" priority="809">
      <formula>$D1011=""</formula>
    </cfRule>
  </conditionalFormatting>
  <conditionalFormatting sqref="B1013:F1013 H1013:I1013">
    <cfRule type="expression" dxfId="906" priority="808">
      <formula>$D1013=""</formula>
    </cfRule>
  </conditionalFormatting>
  <conditionalFormatting sqref="F1014">
    <cfRule type="expression" dxfId="905" priority="807">
      <formula>$D1013=""</formula>
    </cfRule>
  </conditionalFormatting>
  <conditionalFormatting sqref="B1015:F1015 H1015:I1015">
    <cfRule type="expression" dxfId="904" priority="806">
      <formula>$D1015=""</formula>
    </cfRule>
  </conditionalFormatting>
  <conditionalFormatting sqref="F1016">
    <cfRule type="expression" dxfId="903" priority="805">
      <formula>$D1015=""</formula>
    </cfRule>
  </conditionalFormatting>
  <conditionalFormatting sqref="B1017:F1017 H1017:I1017">
    <cfRule type="expression" dxfId="902" priority="804">
      <formula>$D1017=""</formula>
    </cfRule>
  </conditionalFormatting>
  <conditionalFormatting sqref="F1018">
    <cfRule type="expression" dxfId="901" priority="803">
      <formula>$D1017=""</formula>
    </cfRule>
  </conditionalFormatting>
  <conditionalFormatting sqref="B1019:F1019 H1019:I1019">
    <cfRule type="expression" dxfId="900" priority="802">
      <formula>$D1019=""</formula>
    </cfRule>
  </conditionalFormatting>
  <conditionalFormatting sqref="F1020">
    <cfRule type="expression" dxfId="899" priority="801">
      <formula>$D1019=""</formula>
    </cfRule>
  </conditionalFormatting>
  <conditionalFormatting sqref="B1021:F1021 H1021:I1021">
    <cfRule type="expression" dxfId="898" priority="800">
      <formula>$D1021=""</formula>
    </cfRule>
  </conditionalFormatting>
  <conditionalFormatting sqref="F1022">
    <cfRule type="expression" dxfId="897" priority="799">
      <formula>$D1021=""</formula>
    </cfRule>
  </conditionalFormatting>
  <conditionalFormatting sqref="B1023:F1023 H1023:I1023">
    <cfRule type="expression" dxfId="896" priority="798">
      <formula>$D1023=""</formula>
    </cfRule>
  </conditionalFormatting>
  <conditionalFormatting sqref="F1024">
    <cfRule type="expression" dxfId="895" priority="797">
      <formula>$D1023=""</formula>
    </cfRule>
  </conditionalFormatting>
  <conditionalFormatting sqref="B1025:F1025 H1025:I1025">
    <cfRule type="expression" dxfId="894" priority="796">
      <formula>$D1025=""</formula>
    </cfRule>
  </conditionalFormatting>
  <conditionalFormatting sqref="F1026">
    <cfRule type="expression" dxfId="893" priority="795">
      <formula>$D1025=""</formula>
    </cfRule>
  </conditionalFormatting>
  <conditionalFormatting sqref="B1027:F1027 H1027:I1027">
    <cfRule type="expression" dxfId="892" priority="794">
      <formula>$D1027=""</formula>
    </cfRule>
  </conditionalFormatting>
  <conditionalFormatting sqref="F1028">
    <cfRule type="expression" dxfId="891" priority="793">
      <formula>$D1027=""</formula>
    </cfRule>
  </conditionalFormatting>
  <conditionalFormatting sqref="B1029:F1029 H1029:I1029">
    <cfRule type="expression" dxfId="890" priority="792">
      <formula>$D1029=""</formula>
    </cfRule>
  </conditionalFormatting>
  <conditionalFormatting sqref="F1030">
    <cfRule type="expression" dxfId="889" priority="791">
      <formula>$D1029=""</formula>
    </cfRule>
  </conditionalFormatting>
  <conditionalFormatting sqref="B1031:F1031 H1031:I1031">
    <cfRule type="expression" dxfId="888" priority="790">
      <formula>$D1031=""</formula>
    </cfRule>
  </conditionalFormatting>
  <conditionalFormatting sqref="F1032">
    <cfRule type="expression" dxfId="887" priority="789">
      <formula>$D1031=""</formula>
    </cfRule>
  </conditionalFormatting>
  <conditionalFormatting sqref="B1033:F1033 H1033:I1033">
    <cfRule type="expression" dxfId="886" priority="788">
      <formula>$D1033=""</formula>
    </cfRule>
  </conditionalFormatting>
  <conditionalFormatting sqref="F1034">
    <cfRule type="expression" dxfId="885" priority="787">
      <formula>$D1033=""</formula>
    </cfRule>
  </conditionalFormatting>
  <conditionalFormatting sqref="B1035:F1035 H1035:I1035">
    <cfRule type="expression" dxfId="884" priority="786">
      <formula>$D1035=""</formula>
    </cfRule>
  </conditionalFormatting>
  <conditionalFormatting sqref="F1036">
    <cfRule type="expression" dxfId="883" priority="785">
      <formula>$D1035=""</formula>
    </cfRule>
  </conditionalFormatting>
  <conditionalFormatting sqref="B1037:F1037 H1037:I1037">
    <cfRule type="expression" dxfId="882" priority="784">
      <formula>$D1037=""</formula>
    </cfRule>
  </conditionalFormatting>
  <conditionalFormatting sqref="F1038">
    <cfRule type="expression" dxfId="881" priority="783">
      <formula>$D1037=""</formula>
    </cfRule>
  </conditionalFormatting>
  <conditionalFormatting sqref="B1039:F1039 H1039:I1039">
    <cfRule type="expression" dxfId="880" priority="782">
      <formula>$D1039=""</formula>
    </cfRule>
  </conditionalFormatting>
  <conditionalFormatting sqref="F1040">
    <cfRule type="expression" dxfId="879" priority="781">
      <formula>$D1039=""</formula>
    </cfRule>
  </conditionalFormatting>
  <conditionalFormatting sqref="B1041:F1041 H1041:I1041">
    <cfRule type="expression" dxfId="878" priority="780">
      <formula>$D1041=""</formula>
    </cfRule>
  </conditionalFormatting>
  <conditionalFormatting sqref="F1042">
    <cfRule type="expression" dxfId="877" priority="779">
      <formula>$D1041=""</formula>
    </cfRule>
  </conditionalFormatting>
  <conditionalFormatting sqref="B1043:F1043 H1043:I1043">
    <cfRule type="expression" dxfId="876" priority="778">
      <formula>$D1043=""</formula>
    </cfRule>
  </conditionalFormatting>
  <conditionalFormatting sqref="F1044">
    <cfRule type="expression" dxfId="875" priority="777">
      <formula>$D1043=""</formula>
    </cfRule>
  </conditionalFormatting>
  <conditionalFormatting sqref="B1045:F1045 H1045:I1045">
    <cfRule type="expression" dxfId="874" priority="776">
      <formula>$D1045=""</formula>
    </cfRule>
  </conditionalFormatting>
  <conditionalFormatting sqref="F1046">
    <cfRule type="expression" dxfId="873" priority="775">
      <formula>$D1045=""</formula>
    </cfRule>
  </conditionalFormatting>
  <conditionalFormatting sqref="B1047:F1047 H1047:I1047">
    <cfRule type="expression" dxfId="872" priority="774">
      <formula>$D1047=""</formula>
    </cfRule>
  </conditionalFormatting>
  <conditionalFormatting sqref="F1048">
    <cfRule type="expression" dxfId="871" priority="773">
      <formula>$D1047=""</formula>
    </cfRule>
  </conditionalFormatting>
  <conditionalFormatting sqref="B1049:F1049 H1049:I1049">
    <cfRule type="expression" dxfId="870" priority="772">
      <formula>$D1049=""</formula>
    </cfRule>
  </conditionalFormatting>
  <conditionalFormatting sqref="F1050">
    <cfRule type="expression" dxfId="869" priority="771">
      <formula>$D1049=""</formula>
    </cfRule>
  </conditionalFormatting>
  <conditionalFormatting sqref="B1051:F1051 H1051:I1051">
    <cfRule type="expression" dxfId="868" priority="770">
      <formula>$D1051=""</formula>
    </cfRule>
  </conditionalFormatting>
  <conditionalFormatting sqref="F1052">
    <cfRule type="expression" dxfId="867" priority="769">
      <formula>$D1051=""</formula>
    </cfRule>
  </conditionalFormatting>
  <conditionalFormatting sqref="B1053:F1053 H1053:I1053">
    <cfRule type="expression" dxfId="866" priority="768">
      <formula>$D1053=""</formula>
    </cfRule>
  </conditionalFormatting>
  <conditionalFormatting sqref="F1054">
    <cfRule type="expression" dxfId="865" priority="767">
      <formula>$D1053=""</formula>
    </cfRule>
  </conditionalFormatting>
  <conditionalFormatting sqref="B1055:F1055 H1055:I1055">
    <cfRule type="expression" dxfId="864" priority="766">
      <formula>$D1055=""</formula>
    </cfRule>
  </conditionalFormatting>
  <conditionalFormatting sqref="F1056">
    <cfRule type="expression" dxfId="863" priority="765">
      <formula>$D1055=""</formula>
    </cfRule>
  </conditionalFormatting>
  <conditionalFormatting sqref="B1057:F1057 H1057:I1057">
    <cfRule type="expression" dxfId="862" priority="764">
      <formula>$D1057=""</formula>
    </cfRule>
  </conditionalFormatting>
  <conditionalFormatting sqref="F1058">
    <cfRule type="expression" dxfId="861" priority="763">
      <formula>$D1057=""</formula>
    </cfRule>
  </conditionalFormatting>
  <conditionalFormatting sqref="B1059:F1059 H1059:I1059">
    <cfRule type="expression" dxfId="860" priority="762">
      <formula>$D1059=""</formula>
    </cfRule>
  </conditionalFormatting>
  <conditionalFormatting sqref="F1060">
    <cfRule type="expression" dxfId="859" priority="761">
      <formula>$D1059=""</formula>
    </cfRule>
  </conditionalFormatting>
  <conditionalFormatting sqref="B1061:F1061 H1061:I1061">
    <cfRule type="expression" dxfId="858" priority="760">
      <formula>$D1061=""</formula>
    </cfRule>
  </conditionalFormatting>
  <conditionalFormatting sqref="F1062">
    <cfRule type="expression" dxfId="857" priority="759">
      <formula>$D1061=""</formula>
    </cfRule>
  </conditionalFormatting>
  <conditionalFormatting sqref="B1063:F1063 H1063:I1063">
    <cfRule type="expression" dxfId="856" priority="758">
      <formula>$D1063=""</formula>
    </cfRule>
  </conditionalFormatting>
  <conditionalFormatting sqref="F1064">
    <cfRule type="expression" dxfId="855" priority="757">
      <formula>$D1063=""</formula>
    </cfRule>
  </conditionalFormatting>
  <conditionalFormatting sqref="B1065:F1065 H1065:I1065">
    <cfRule type="expression" dxfId="854" priority="756">
      <formula>$D1065=""</formula>
    </cfRule>
  </conditionalFormatting>
  <conditionalFormatting sqref="F1066">
    <cfRule type="expression" dxfId="853" priority="755">
      <formula>$D1065=""</formula>
    </cfRule>
  </conditionalFormatting>
  <conditionalFormatting sqref="B1067:F1067 H1067:I1067">
    <cfRule type="expression" dxfId="852" priority="754">
      <formula>$D1067=""</formula>
    </cfRule>
  </conditionalFormatting>
  <conditionalFormatting sqref="F1068">
    <cfRule type="expression" dxfId="851" priority="753">
      <formula>$D1067=""</formula>
    </cfRule>
  </conditionalFormatting>
  <conditionalFormatting sqref="B1069:F1069 H1069:I1069">
    <cfRule type="expression" dxfId="850" priority="752">
      <formula>$D1069=""</formula>
    </cfRule>
  </conditionalFormatting>
  <conditionalFormatting sqref="F1070">
    <cfRule type="expression" dxfId="849" priority="751">
      <formula>$D1069=""</formula>
    </cfRule>
  </conditionalFormatting>
  <conditionalFormatting sqref="B1071:F1071 H1071:I1071">
    <cfRule type="expression" dxfId="848" priority="750">
      <formula>$D1071=""</formula>
    </cfRule>
  </conditionalFormatting>
  <conditionalFormatting sqref="F1072">
    <cfRule type="expression" dxfId="847" priority="749">
      <formula>$D1071=""</formula>
    </cfRule>
  </conditionalFormatting>
  <conditionalFormatting sqref="B1073:F1073 H1073:I1073">
    <cfRule type="expression" dxfId="846" priority="748">
      <formula>$D1073=""</formula>
    </cfRule>
  </conditionalFormatting>
  <conditionalFormatting sqref="F1074">
    <cfRule type="expression" dxfId="845" priority="747">
      <formula>$D1073=""</formula>
    </cfRule>
  </conditionalFormatting>
  <conditionalFormatting sqref="B1075:F1075 H1075:I1075">
    <cfRule type="expression" dxfId="844" priority="746">
      <formula>$D1075=""</formula>
    </cfRule>
  </conditionalFormatting>
  <conditionalFormatting sqref="F1076">
    <cfRule type="expression" dxfId="843" priority="745">
      <formula>$D1075=""</formula>
    </cfRule>
  </conditionalFormatting>
  <conditionalFormatting sqref="B1077:F1077 H1077:I1077">
    <cfRule type="expression" dxfId="842" priority="744">
      <formula>$D1077=""</formula>
    </cfRule>
  </conditionalFormatting>
  <conditionalFormatting sqref="F1078">
    <cfRule type="expression" dxfId="841" priority="743">
      <formula>$D1077=""</formula>
    </cfRule>
  </conditionalFormatting>
  <conditionalFormatting sqref="B1079:F1079 H1079:I1079">
    <cfRule type="expression" dxfId="840" priority="742">
      <formula>$D1079=""</formula>
    </cfRule>
  </conditionalFormatting>
  <conditionalFormatting sqref="F1080">
    <cfRule type="expression" dxfId="839" priority="741">
      <formula>$D1079=""</formula>
    </cfRule>
  </conditionalFormatting>
  <conditionalFormatting sqref="B1081:F1081 H1081:I1081">
    <cfRule type="expression" dxfId="838" priority="740">
      <formula>$D1081=""</formula>
    </cfRule>
  </conditionalFormatting>
  <conditionalFormatting sqref="F1082">
    <cfRule type="expression" dxfId="837" priority="739">
      <formula>$D1081=""</formula>
    </cfRule>
  </conditionalFormatting>
  <conditionalFormatting sqref="B1083:F1083 H1083:I1083">
    <cfRule type="expression" dxfId="836" priority="738">
      <formula>$D1083=""</formula>
    </cfRule>
  </conditionalFormatting>
  <conditionalFormatting sqref="F1084">
    <cfRule type="expression" dxfId="835" priority="737">
      <formula>$D1083=""</formula>
    </cfRule>
  </conditionalFormatting>
  <conditionalFormatting sqref="B1085:F1085 H1085:I1085">
    <cfRule type="expression" dxfId="834" priority="736">
      <formula>$D1085=""</formula>
    </cfRule>
  </conditionalFormatting>
  <conditionalFormatting sqref="F1086">
    <cfRule type="expression" dxfId="833" priority="735">
      <formula>$D1085=""</formula>
    </cfRule>
  </conditionalFormatting>
  <conditionalFormatting sqref="B1087:F1087 H1087:I1087">
    <cfRule type="expression" dxfId="832" priority="734">
      <formula>$D1087=""</formula>
    </cfRule>
  </conditionalFormatting>
  <conditionalFormatting sqref="F1088">
    <cfRule type="expression" dxfId="831" priority="733">
      <formula>$D1087=""</formula>
    </cfRule>
  </conditionalFormatting>
  <conditionalFormatting sqref="B1089:F1089 H1089:I1089">
    <cfRule type="expression" dxfId="830" priority="732">
      <formula>$D1089=""</formula>
    </cfRule>
  </conditionalFormatting>
  <conditionalFormatting sqref="F1090">
    <cfRule type="expression" dxfId="829" priority="731">
      <formula>$D1089=""</formula>
    </cfRule>
  </conditionalFormatting>
  <conditionalFormatting sqref="B1091:F1091 H1091:I1091">
    <cfRule type="expression" dxfId="828" priority="730">
      <formula>$D1091=""</formula>
    </cfRule>
  </conditionalFormatting>
  <conditionalFormatting sqref="F1092">
    <cfRule type="expression" dxfId="827" priority="729">
      <formula>$D1091=""</formula>
    </cfRule>
  </conditionalFormatting>
  <conditionalFormatting sqref="B1093:F1093 H1093:I1093">
    <cfRule type="expression" dxfId="826" priority="728">
      <formula>$D1093=""</formula>
    </cfRule>
  </conditionalFormatting>
  <conditionalFormatting sqref="F1094">
    <cfRule type="expression" dxfId="825" priority="727">
      <formula>$D1093=""</formula>
    </cfRule>
  </conditionalFormatting>
  <conditionalFormatting sqref="B1095:F1095 H1095:I1095">
    <cfRule type="expression" dxfId="824" priority="726">
      <formula>$D1095=""</formula>
    </cfRule>
  </conditionalFormatting>
  <conditionalFormatting sqref="F1096">
    <cfRule type="expression" dxfId="823" priority="725">
      <formula>$D1095=""</formula>
    </cfRule>
  </conditionalFormatting>
  <conditionalFormatting sqref="B1097:F1097 H1097:I1097">
    <cfRule type="expression" dxfId="822" priority="724">
      <formula>$D1097=""</formula>
    </cfRule>
  </conditionalFormatting>
  <conditionalFormatting sqref="F1098">
    <cfRule type="expression" dxfId="821" priority="723">
      <formula>$D1097=""</formula>
    </cfRule>
  </conditionalFormatting>
  <conditionalFormatting sqref="B1099:F1099 H1099:I1099">
    <cfRule type="expression" dxfId="820" priority="722">
      <formula>$D1099=""</formula>
    </cfRule>
  </conditionalFormatting>
  <conditionalFormatting sqref="F1100">
    <cfRule type="expression" dxfId="819" priority="721">
      <formula>$D1099=""</formula>
    </cfRule>
  </conditionalFormatting>
  <conditionalFormatting sqref="B1101:F1101 H1101:I1101">
    <cfRule type="expression" dxfId="818" priority="720">
      <formula>$D1101=""</formula>
    </cfRule>
  </conditionalFormatting>
  <conditionalFormatting sqref="F1102">
    <cfRule type="expression" dxfId="817" priority="719">
      <formula>$D1101=""</formula>
    </cfRule>
  </conditionalFormatting>
  <conditionalFormatting sqref="B1103:F1103 H1103:I1103">
    <cfRule type="expression" dxfId="816" priority="718">
      <formula>$D1103=""</formula>
    </cfRule>
  </conditionalFormatting>
  <conditionalFormatting sqref="F1104">
    <cfRule type="expression" dxfId="815" priority="717">
      <formula>$D1103=""</formula>
    </cfRule>
  </conditionalFormatting>
  <conditionalFormatting sqref="B1105:F1105 H1105:I1105">
    <cfRule type="expression" dxfId="814" priority="716">
      <formula>$D1105=""</formula>
    </cfRule>
  </conditionalFormatting>
  <conditionalFormatting sqref="F1106">
    <cfRule type="expression" dxfId="813" priority="715">
      <formula>$D1105=""</formula>
    </cfRule>
  </conditionalFormatting>
  <conditionalFormatting sqref="B1107:F1107 H1107:I1107">
    <cfRule type="expression" dxfId="812" priority="714">
      <formula>$D1107=""</formula>
    </cfRule>
  </conditionalFormatting>
  <conditionalFormatting sqref="F1108">
    <cfRule type="expression" dxfId="811" priority="713">
      <formula>$D1107=""</formula>
    </cfRule>
  </conditionalFormatting>
  <conditionalFormatting sqref="B1109:F1109 H1109:I1109">
    <cfRule type="expression" dxfId="810" priority="712">
      <formula>$D1109=""</formula>
    </cfRule>
  </conditionalFormatting>
  <conditionalFormatting sqref="F1110">
    <cfRule type="expression" dxfId="809" priority="711">
      <formula>$D1109=""</formula>
    </cfRule>
  </conditionalFormatting>
  <conditionalFormatting sqref="B1111:F1111 H1111:I1111">
    <cfRule type="expression" dxfId="808" priority="710">
      <formula>$D1111=""</formula>
    </cfRule>
  </conditionalFormatting>
  <conditionalFormatting sqref="F1112">
    <cfRule type="expression" dxfId="807" priority="709">
      <formula>$D1111=""</formula>
    </cfRule>
  </conditionalFormatting>
  <conditionalFormatting sqref="B1113:F1113 H1113:I1113">
    <cfRule type="expression" dxfId="806" priority="708">
      <formula>$D1113=""</formula>
    </cfRule>
  </conditionalFormatting>
  <conditionalFormatting sqref="F1114">
    <cfRule type="expression" dxfId="805" priority="707">
      <formula>$D1113=""</formula>
    </cfRule>
  </conditionalFormatting>
  <conditionalFormatting sqref="B1115:F1115 H1115:I1115">
    <cfRule type="expression" dxfId="804" priority="706">
      <formula>$D1115=""</formula>
    </cfRule>
  </conditionalFormatting>
  <conditionalFormatting sqref="F1116">
    <cfRule type="expression" dxfId="803" priority="705">
      <formula>$D1115=""</formula>
    </cfRule>
  </conditionalFormatting>
  <conditionalFormatting sqref="B1117:F1117 H1117:I1117">
    <cfRule type="expression" dxfId="802" priority="704">
      <formula>$D1117=""</formula>
    </cfRule>
  </conditionalFormatting>
  <conditionalFormatting sqref="F1118">
    <cfRule type="expression" dxfId="801" priority="703">
      <formula>$D1117=""</formula>
    </cfRule>
  </conditionalFormatting>
  <conditionalFormatting sqref="B1119:F1119 H1119:I1119">
    <cfRule type="expression" dxfId="800" priority="702">
      <formula>$D1119=""</formula>
    </cfRule>
  </conditionalFormatting>
  <conditionalFormatting sqref="F1120">
    <cfRule type="expression" dxfId="799" priority="701">
      <formula>$D1119=""</formula>
    </cfRule>
  </conditionalFormatting>
  <conditionalFormatting sqref="B1121:F1121 H1121:I1121">
    <cfRule type="expression" dxfId="798" priority="700">
      <formula>$D1121=""</formula>
    </cfRule>
  </conditionalFormatting>
  <conditionalFormatting sqref="F1122">
    <cfRule type="expression" dxfId="797" priority="699">
      <formula>$D1121=""</formula>
    </cfRule>
  </conditionalFormatting>
  <conditionalFormatting sqref="B1123:F1123 H1123:I1123">
    <cfRule type="expression" dxfId="796" priority="698">
      <formula>$D1123=""</formula>
    </cfRule>
  </conditionalFormatting>
  <conditionalFormatting sqref="F1124">
    <cfRule type="expression" dxfId="795" priority="697">
      <formula>$D1123=""</formula>
    </cfRule>
  </conditionalFormatting>
  <conditionalFormatting sqref="B1125:F1125 H1125:I1125">
    <cfRule type="expression" dxfId="794" priority="696">
      <formula>$D1125=""</formula>
    </cfRule>
  </conditionalFormatting>
  <conditionalFormatting sqref="F1126">
    <cfRule type="expression" dxfId="793" priority="695">
      <formula>$D1125=""</formula>
    </cfRule>
  </conditionalFormatting>
  <conditionalFormatting sqref="B1127:F1127 H1127:I1127">
    <cfRule type="expression" dxfId="792" priority="694">
      <formula>$D1127=""</formula>
    </cfRule>
  </conditionalFormatting>
  <conditionalFormatting sqref="F1128">
    <cfRule type="expression" dxfId="791" priority="693">
      <formula>$D1127=""</formula>
    </cfRule>
  </conditionalFormatting>
  <conditionalFormatting sqref="B1129:F1129 H1129:I1129">
    <cfRule type="expression" dxfId="790" priority="692">
      <formula>$D1129=""</formula>
    </cfRule>
  </conditionalFormatting>
  <conditionalFormatting sqref="F1130">
    <cfRule type="expression" dxfId="789" priority="691">
      <formula>$D1129=""</formula>
    </cfRule>
  </conditionalFormatting>
  <conditionalFormatting sqref="B1131:F1131 H1131:I1131">
    <cfRule type="expression" dxfId="788" priority="690">
      <formula>$D1131=""</formula>
    </cfRule>
  </conditionalFormatting>
  <conditionalFormatting sqref="F1132">
    <cfRule type="expression" dxfId="787" priority="689">
      <formula>$D1131=""</formula>
    </cfRule>
  </conditionalFormatting>
  <conditionalFormatting sqref="B1133:F1133 H1133:I1133">
    <cfRule type="expression" dxfId="786" priority="688">
      <formula>$D1133=""</formula>
    </cfRule>
  </conditionalFormatting>
  <conditionalFormatting sqref="F1134">
    <cfRule type="expression" dxfId="785" priority="687">
      <formula>$D1133=""</formula>
    </cfRule>
  </conditionalFormatting>
  <conditionalFormatting sqref="B1135:F1135 H1135:I1135">
    <cfRule type="expression" dxfId="784" priority="686">
      <formula>$D1135=""</formula>
    </cfRule>
  </conditionalFormatting>
  <conditionalFormatting sqref="F1136">
    <cfRule type="expression" dxfId="783" priority="685">
      <formula>$D1135=""</formula>
    </cfRule>
  </conditionalFormatting>
  <conditionalFormatting sqref="B1137:F1137 H1137:I1137">
    <cfRule type="expression" dxfId="782" priority="684">
      <formula>$D1137=""</formula>
    </cfRule>
  </conditionalFormatting>
  <conditionalFormatting sqref="F1138">
    <cfRule type="expression" dxfId="781" priority="683">
      <formula>$D1137=""</formula>
    </cfRule>
  </conditionalFormatting>
  <conditionalFormatting sqref="B1139:F1139 H1139:I1139">
    <cfRule type="expression" dxfId="780" priority="682">
      <formula>$D1139=""</formula>
    </cfRule>
  </conditionalFormatting>
  <conditionalFormatting sqref="F1140">
    <cfRule type="expression" dxfId="779" priority="681">
      <formula>$D1139=""</formula>
    </cfRule>
  </conditionalFormatting>
  <conditionalFormatting sqref="B1141:F1141 H1141:I1141">
    <cfRule type="expression" dxfId="778" priority="680">
      <formula>$D1141=""</formula>
    </cfRule>
  </conditionalFormatting>
  <conditionalFormatting sqref="F1142">
    <cfRule type="expression" dxfId="777" priority="679">
      <formula>$D1141=""</formula>
    </cfRule>
  </conditionalFormatting>
  <conditionalFormatting sqref="B1143:F1143 H1143:I1143">
    <cfRule type="expression" dxfId="776" priority="678">
      <formula>$D1143=""</formula>
    </cfRule>
  </conditionalFormatting>
  <conditionalFormatting sqref="F1144">
    <cfRule type="expression" dxfId="775" priority="677">
      <formula>$D1143=""</formula>
    </cfRule>
  </conditionalFormatting>
  <conditionalFormatting sqref="B1145:F1145 H1145:I1145">
    <cfRule type="expression" dxfId="774" priority="676">
      <formula>$D1145=""</formula>
    </cfRule>
  </conditionalFormatting>
  <conditionalFormatting sqref="F1146">
    <cfRule type="expression" dxfId="773" priority="675">
      <formula>$D1145=""</formula>
    </cfRule>
  </conditionalFormatting>
  <conditionalFormatting sqref="B1147:F1147 H1147:I1147">
    <cfRule type="expression" dxfId="772" priority="674">
      <formula>$D1147=""</formula>
    </cfRule>
  </conditionalFormatting>
  <conditionalFormatting sqref="F1148">
    <cfRule type="expression" dxfId="771" priority="673">
      <formula>$D1147=""</formula>
    </cfRule>
  </conditionalFormatting>
  <conditionalFormatting sqref="B1149:F1149 H1149:I1149">
    <cfRule type="expression" dxfId="770" priority="672">
      <formula>$D1149=""</formula>
    </cfRule>
  </conditionalFormatting>
  <conditionalFormatting sqref="F1150">
    <cfRule type="expression" dxfId="769" priority="671">
      <formula>$D1149=""</formula>
    </cfRule>
  </conditionalFormatting>
  <conditionalFormatting sqref="B1151:F1151 H1151:I1151">
    <cfRule type="expression" dxfId="768" priority="670">
      <formula>$D1151=""</formula>
    </cfRule>
  </conditionalFormatting>
  <conditionalFormatting sqref="F1152">
    <cfRule type="expression" dxfId="767" priority="669">
      <formula>$D1151=""</formula>
    </cfRule>
  </conditionalFormatting>
  <conditionalFormatting sqref="B1153:F1153 H1153:I1153">
    <cfRule type="expression" dxfId="766" priority="668">
      <formula>$D1153=""</formula>
    </cfRule>
  </conditionalFormatting>
  <conditionalFormatting sqref="F1154">
    <cfRule type="expression" dxfId="765" priority="667">
      <formula>$D1153=""</formula>
    </cfRule>
  </conditionalFormatting>
  <conditionalFormatting sqref="B1155:F1155 H1155:I1155">
    <cfRule type="expression" dxfId="764" priority="666">
      <formula>$D1155=""</formula>
    </cfRule>
  </conditionalFormatting>
  <conditionalFormatting sqref="F1156">
    <cfRule type="expression" dxfId="763" priority="665">
      <formula>$D1155=""</formula>
    </cfRule>
  </conditionalFormatting>
  <conditionalFormatting sqref="B1157:F1157 H1157:I1157">
    <cfRule type="expression" dxfId="762" priority="664">
      <formula>$D1157=""</formula>
    </cfRule>
  </conditionalFormatting>
  <conditionalFormatting sqref="F1158">
    <cfRule type="expression" dxfId="761" priority="663">
      <formula>$D1157=""</formula>
    </cfRule>
  </conditionalFormatting>
  <conditionalFormatting sqref="B1159:F1159 H1159:I1159">
    <cfRule type="expression" dxfId="760" priority="662">
      <formula>$D1159=""</formula>
    </cfRule>
  </conditionalFormatting>
  <conditionalFormatting sqref="F1160">
    <cfRule type="expression" dxfId="759" priority="661">
      <formula>$D1159=""</formula>
    </cfRule>
  </conditionalFormatting>
  <conditionalFormatting sqref="B1161:F1161 H1161:I1161">
    <cfRule type="expression" dxfId="758" priority="660">
      <formula>$D1161=""</formula>
    </cfRule>
  </conditionalFormatting>
  <conditionalFormatting sqref="F1162">
    <cfRule type="expression" dxfId="757" priority="659">
      <formula>$D1161=""</formula>
    </cfRule>
  </conditionalFormatting>
  <conditionalFormatting sqref="B1163:F1163 H1163:I1163">
    <cfRule type="expression" dxfId="756" priority="658">
      <formula>$D1163=""</formula>
    </cfRule>
  </conditionalFormatting>
  <conditionalFormatting sqref="F1164">
    <cfRule type="expression" dxfId="755" priority="657">
      <formula>$D1163=""</formula>
    </cfRule>
  </conditionalFormatting>
  <conditionalFormatting sqref="B1165:F1165 H1165:I1165">
    <cfRule type="expression" dxfId="754" priority="656">
      <formula>$D1165=""</formula>
    </cfRule>
  </conditionalFormatting>
  <conditionalFormatting sqref="F1166">
    <cfRule type="expression" dxfId="753" priority="655">
      <formula>$D1165=""</formula>
    </cfRule>
  </conditionalFormatting>
  <conditionalFormatting sqref="B1167:F1167 H1167:I1167">
    <cfRule type="expression" dxfId="752" priority="654">
      <formula>$D1167=""</formula>
    </cfRule>
  </conditionalFormatting>
  <conditionalFormatting sqref="F1168">
    <cfRule type="expression" dxfId="751" priority="653">
      <formula>$D1167=""</formula>
    </cfRule>
  </conditionalFormatting>
  <conditionalFormatting sqref="B1169:F1169 H1169:I1169">
    <cfRule type="expression" dxfId="750" priority="652">
      <formula>$D1169=""</formula>
    </cfRule>
  </conditionalFormatting>
  <conditionalFormatting sqref="F1170">
    <cfRule type="expression" dxfId="749" priority="651">
      <formula>$D1169=""</formula>
    </cfRule>
  </conditionalFormatting>
  <conditionalFormatting sqref="B1171:F1171 H1171:I1171">
    <cfRule type="expression" dxfId="748" priority="650">
      <formula>$D1171=""</formula>
    </cfRule>
  </conditionalFormatting>
  <conditionalFormatting sqref="F1172">
    <cfRule type="expression" dxfId="747" priority="649">
      <formula>$D1171=""</formula>
    </cfRule>
  </conditionalFormatting>
  <conditionalFormatting sqref="B1173:F1173 H1173:I1173">
    <cfRule type="expression" dxfId="746" priority="648">
      <formula>$D1173=""</formula>
    </cfRule>
  </conditionalFormatting>
  <conditionalFormatting sqref="F1174">
    <cfRule type="expression" dxfId="745" priority="647">
      <formula>$D1173=""</formula>
    </cfRule>
  </conditionalFormatting>
  <conditionalFormatting sqref="B1175:F1175 H1175:I1175">
    <cfRule type="expression" dxfId="744" priority="646">
      <formula>$D1175=""</formula>
    </cfRule>
  </conditionalFormatting>
  <conditionalFormatting sqref="F1176">
    <cfRule type="expression" dxfId="743" priority="645">
      <formula>$D1175=""</formula>
    </cfRule>
  </conditionalFormatting>
  <conditionalFormatting sqref="B1177:F1177 H1177:I1177">
    <cfRule type="expression" dxfId="742" priority="644">
      <formula>$D1177=""</formula>
    </cfRule>
  </conditionalFormatting>
  <conditionalFormatting sqref="F1178">
    <cfRule type="expression" dxfId="741" priority="643">
      <formula>$D1177=""</formula>
    </cfRule>
  </conditionalFormatting>
  <conditionalFormatting sqref="B1179:F1179 H1179:I1179">
    <cfRule type="expression" dxfId="740" priority="642">
      <formula>$D1179=""</formula>
    </cfRule>
  </conditionalFormatting>
  <conditionalFormatting sqref="F1180">
    <cfRule type="expression" dxfId="739" priority="641">
      <formula>$D1179=""</formula>
    </cfRule>
  </conditionalFormatting>
  <conditionalFormatting sqref="B1181:F1181 H1181:I1181">
    <cfRule type="expression" dxfId="738" priority="640">
      <formula>$D1181=""</formula>
    </cfRule>
  </conditionalFormatting>
  <conditionalFormatting sqref="F1182">
    <cfRule type="expression" dxfId="737" priority="639">
      <formula>$D1181=""</formula>
    </cfRule>
  </conditionalFormatting>
  <conditionalFormatting sqref="B1183:F1183 H1183:I1183">
    <cfRule type="expression" dxfId="736" priority="638">
      <formula>$D1183=""</formula>
    </cfRule>
  </conditionalFormatting>
  <conditionalFormatting sqref="F1184">
    <cfRule type="expression" dxfId="735" priority="637">
      <formula>$D1183=""</formula>
    </cfRule>
  </conditionalFormatting>
  <conditionalFormatting sqref="B1185:F1185 H1185:I1185">
    <cfRule type="expression" dxfId="734" priority="636">
      <formula>$D1185=""</formula>
    </cfRule>
  </conditionalFormatting>
  <conditionalFormatting sqref="F1186">
    <cfRule type="expression" dxfId="733" priority="635">
      <formula>$D1185=""</formula>
    </cfRule>
  </conditionalFormatting>
  <conditionalFormatting sqref="B1187:F1187 H1187:I1187">
    <cfRule type="expression" dxfId="732" priority="634">
      <formula>$D1187=""</formula>
    </cfRule>
  </conditionalFormatting>
  <conditionalFormatting sqref="F1188">
    <cfRule type="expression" dxfId="731" priority="633">
      <formula>$D1187=""</formula>
    </cfRule>
  </conditionalFormatting>
  <conditionalFormatting sqref="B1189:F1189 H1189:I1189">
    <cfRule type="expression" dxfId="730" priority="632">
      <formula>$D1189=""</formula>
    </cfRule>
  </conditionalFormatting>
  <conditionalFormatting sqref="F1190">
    <cfRule type="expression" dxfId="729" priority="631">
      <formula>$D1189=""</formula>
    </cfRule>
  </conditionalFormatting>
  <conditionalFormatting sqref="B1191:F1191 H1191:I1191">
    <cfRule type="expression" dxfId="728" priority="630">
      <formula>$D1191=""</formula>
    </cfRule>
  </conditionalFormatting>
  <conditionalFormatting sqref="F1192">
    <cfRule type="expression" dxfId="727" priority="629">
      <formula>$D1191=""</formula>
    </cfRule>
  </conditionalFormatting>
  <conditionalFormatting sqref="B1193:F1193 H1193:I1193">
    <cfRule type="expression" dxfId="726" priority="628">
      <formula>$D1193=""</formula>
    </cfRule>
  </conditionalFormatting>
  <conditionalFormatting sqref="F1194">
    <cfRule type="expression" dxfId="725" priority="627">
      <formula>$D1193=""</formula>
    </cfRule>
  </conditionalFormatting>
  <conditionalFormatting sqref="B1195:F1195 H1195:I1195">
    <cfRule type="expression" dxfId="724" priority="626">
      <formula>$D1195=""</formula>
    </cfRule>
  </conditionalFormatting>
  <conditionalFormatting sqref="F1196">
    <cfRule type="expression" dxfId="723" priority="625">
      <formula>$D1195=""</formula>
    </cfRule>
  </conditionalFormatting>
  <conditionalFormatting sqref="B1197:F1197 H1197:I1197">
    <cfRule type="expression" dxfId="722" priority="624">
      <formula>$D1197=""</formula>
    </cfRule>
  </conditionalFormatting>
  <conditionalFormatting sqref="F1198">
    <cfRule type="expression" dxfId="721" priority="623">
      <formula>$D1197=""</formula>
    </cfRule>
  </conditionalFormatting>
  <conditionalFormatting sqref="B1199:F1199 H1199:I1199">
    <cfRule type="expression" dxfId="720" priority="622">
      <formula>$D1199=""</formula>
    </cfRule>
  </conditionalFormatting>
  <conditionalFormatting sqref="F1200">
    <cfRule type="expression" dxfId="719" priority="621">
      <formula>$D1199=""</formula>
    </cfRule>
  </conditionalFormatting>
  <conditionalFormatting sqref="B1201:F1201 H1201:I1201">
    <cfRule type="expression" dxfId="718" priority="620">
      <formula>$D1201=""</formula>
    </cfRule>
  </conditionalFormatting>
  <conditionalFormatting sqref="F1202">
    <cfRule type="expression" dxfId="717" priority="619">
      <formula>$D1201=""</formula>
    </cfRule>
  </conditionalFormatting>
  <conditionalFormatting sqref="B1203:F1203 H1203:I1203">
    <cfRule type="expression" dxfId="716" priority="618">
      <formula>$D1203=""</formula>
    </cfRule>
  </conditionalFormatting>
  <conditionalFormatting sqref="F1204">
    <cfRule type="expression" dxfId="715" priority="617">
      <formula>$D1203=""</formula>
    </cfRule>
  </conditionalFormatting>
  <conditionalFormatting sqref="B1205:F1205 H1205:I1205">
    <cfRule type="expression" dxfId="714" priority="616">
      <formula>$D1205=""</formula>
    </cfRule>
  </conditionalFormatting>
  <conditionalFormatting sqref="F1206">
    <cfRule type="expression" dxfId="713" priority="615">
      <formula>$D1205=""</formula>
    </cfRule>
  </conditionalFormatting>
  <conditionalFormatting sqref="B1207:F1207 H1207:I1207">
    <cfRule type="expression" dxfId="712" priority="614">
      <formula>$D1207=""</formula>
    </cfRule>
  </conditionalFormatting>
  <conditionalFormatting sqref="F1208">
    <cfRule type="expression" dxfId="711" priority="613">
      <formula>$D1207=""</formula>
    </cfRule>
  </conditionalFormatting>
  <conditionalFormatting sqref="B1209:F1209 H1209:I1209">
    <cfRule type="expression" dxfId="710" priority="612">
      <formula>$D1209=""</formula>
    </cfRule>
  </conditionalFormatting>
  <conditionalFormatting sqref="F1210">
    <cfRule type="expression" dxfId="709" priority="611">
      <formula>$D1209=""</formula>
    </cfRule>
  </conditionalFormatting>
  <conditionalFormatting sqref="B1211:F1211 H1211:I1211">
    <cfRule type="expression" dxfId="708" priority="610">
      <formula>$D1211=""</formula>
    </cfRule>
  </conditionalFormatting>
  <conditionalFormatting sqref="F1212">
    <cfRule type="expression" dxfId="707" priority="609">
      <formula>$D1211=""</formula>
    </cfRule>
  </conditionalFormatting>
  <conditionalFormatting sqref="B1213:F1213 H1213:I1213">
    <cfRule type="expression" dxfId="706" priority="608">
      <formula>$D1213=""</formula>
    </cfRule>
  </conditionalFormatting>
  <conditionalFormatting sqref="F1214">
    <cfRule type="expression" dxfId="705" priority="607">
      <formula>$D1213=""</formula>
    </cfRule>
  </conditionalFormatting>
  <conditionalFormatting sqref="B1215:F1215 H1215:I1215">
    <cfRule type="expression" dxfId="704" priority="606">
      <formula>$D1215=""</formula>
    </cfRule>
  </conditionalFormatting>
  <conditionalFormatting sqref="F1216">
    <cfRule type="expression" dxfId="703" priority="605">
      <formula>$D1215=""</formula>
    </cfRule>
  </conditionalFormatting>
  <conditionalFormatting sqref="B1217:F1217 H1217:I1217">
    <cfRule type="expression" dxfId="702" priority="604">
      <formula>$D1217=""</formula>
    </cfRule>
  </conditionalFormatting>
  <conditionalFormatting sqref="F1218">
    <cfRule type="expression" dxfId="701" priority="603">
      <formula>$D1217=""</formula>
    </cfRule>
  </conditionalFormatting>
  <conditionalFormatting sqref="B1219:F1219 H1219:I1219">
    <cfRule type="expression" dxfId="700" priority="602">
      <formula>$D1219=""</formula>
    </cfRule>
  </conditionalFormatting>
  <conditionalFormatting sqref="F1220">
    <cfRule type="expression" dxfId="699" priority="601">
      <formula>$D1219=""</formula>
    </cfRule>
  </conditionalFormatting>
  <conditionalFormatting sqref="B1221:F1221 H1221:I1221">
    <cfRule type="expression" dxfId="698" priority="600">
      <formula>$D1221=""</formula>
    </cfRule>
  </conditionalFormatting>
  <conditionalFormatting sqref="F1222">
    <cfRule type="expression" dxfId="697" priority="599">
      <formula>$D1221=""</formula>
    </cfRule>
  </conditionalFormatting>
  <conditionalFormatting sqref="B1223:F1223 H1223:I1223">
    <cfRule type="expression" dxfId="696" priority="598">
      <formula>$D1223=""</formula>
    </cfRule>
  </conditionalFormatting>
  <conditionalFormatting sqref="F1224">
    <cfRule type="expression" dxfId="695" priority="597">
      <formula>$D1223=""</formula>
    </cfRule>
  </conditionalFormatting>
  <conditionalFormatting sqref="B1225:F1225 H1225:I1225">
    <cfRule type="expression" dxfId="694" priority="596">
      <formula>$D1225=""</formula>
    </cfRule>
  </conditionalFormatting>
  <conditionalFormatting sqref="F1226">
    <cfRule type="expression" dxfId="693" priority="595">
      <formula>$D1225=""</formula>
    </cfRule>
  </conditionalFormatting>
  <conditionalFormatting sqref="B1227:F1227 H1227:I1227">
    <cfRule type="expression" dxfId="692" priority="594">
      <formula>$D1227=""</formula>
    </cfRule>
  </conditionalFormatting>
  <conditionalFormatting sqref="F1228">
    <cfRule type="expression" dxfId="691" priority="593">
      <formula>$D1227=""</formula>
    </cfRule>
  </conditionalFormatting>
  <conditionalFormatting sqref="B1229:F1229 H1229:I1229">
    <cfRule type="expression" dxfId="690" priority="592">
      <formula>$D1229=""</formula>
    </cfRule>
  </conditionalFormatting>
  <conditionalFormatting sqref="F1230">
    <cfRule type="expression" dxfId="689" priority="591">
      <formula>$D1229=""</formula>
    </cfRule>
  </conditionalFormatting>
  <conditionalFormatting sqref="B1231:F1231 H1231:I1231">
    <cfRule type="expression" dxfId="688" priority="590">
      <formula>$D1231=""</formula>
    </cfRule>
  </conditionalFormatting>
  <conditionalFormatting sqref="F1232">
    <cfRule type="expression" dxfId="687" priority="589">
      <formula>$D1231=""</formula>
    </cfRule>
  </conditionalFormatting>
  <conditionalFormatting sqref="B1233:F1233 H1233:I1233">
    <cfRule type="expression" dxfId="686" priority="588">
      <formula>$D1233=""</formula>
    </cfRule>
  </conditionalFormatting>
  <conditionalFormatting sqref="F1234">
    <cfRule type="expression" dxfId="685" priority="587">
      <formula>$D1233=""</formula>
    </cfRule>
  </conditionalFormatting>
  <conditionalFormatting sqref="B1235:F1235 H1235:I1235">
    <cfRule type="expression" dxfId="684" priority="586">
      <formula>$D1235=""</formula>
    </cfRule>
  </conditionalFormatting>
  <conditionalFormatting sqref="F1236">
    <cfRule type="expression" dxfId="683" priority="585">
      <formula>$D1235=""</formula>
    </cfRule>
  </conditionalFormatting>
  <conditionalFormatting sqref="B1237:F1237 H1237:I1237">
    <cfRule type="expression" dxfId="682" priority="584">
      <formula>$D1237=""</formula>
    </cfRule>
  </conditionalFormatting>
  <conditionalFormatting sqref="F1238">
    <cfRule type="expression" dxfId="681" priority="583">
      <formula>$D1237=""</formula>
    </cfRule>
  </conditionalFormatting>
  <conditionalFormatting sqref="B1239:F1239 H1239:I1239">
    <cfRule type="expression" dxfId="680" priority="582">
      <formula>$D1239=""</formula>
    </cfRule>
  </conditionalFormatting>
  <conditionalFormatting sqref="F1240">
    <cfRule type="expression" dxfId="679" priority="581">
      <formula>$D1239=""</formula>
    </cfRule>
  </conditionalFormatting>
  <conditionalFormatting sqref="B1241:F1241 H1241:I1241">
    <cfRule type="expression" dxfId="678" priority="580">
      <formula>$D1241=""</formula>
    </cfRule>
  </conditionalFormatting>
  <conditionalFormatting sqref="F1242">
    <cfRule type="expression" dxfId="677" priority="579">
      <formula>$D1241=""</formula>
    </cfRule>
  </conditionalFormatting>
  <conditionalFormatting sqref="B1243:F1243 H1243:I1243">
    <cfRule type="expression" dxfId="676" priority="578">
      <formula>$D1243=""</formula>
    </cfRule>
  </conditionalFormatting>
  <conditionalFormatting sqref="F1244">
    <cfRule type="expression" dxfId="675" priority="577">
      <formula>$D1243=""</formula>
    </cfRule>
  </conditionalFormatting>
  <conditionalFormatting sqref="B1245:F1245 H1245:I1245">
    <cfRule type="expression" dxfId="674" priority="576">
      <formula>$D1245=""</formula>
    </cfRule>
  </conditionalFormatting>
  <conditionalFormatting sqref="F1246">
    <cfRule type="expression" dxfId="673" priority="575">
      <formula>$D1245=""</formula>
    </cfRule>
  </conditionalFormatting>
  <conditionalFormatting sqref="B1247:F1247 H1247:I1247">
    <cfRule type="expression" dxfId="672" priority="574">
      <formula>$D1247=""</formula>
    </cfRule>
  </conditionalFormatting>
  <conditionalFormatting sqref="F1248">
    <cfRule type="expression" dxfId="671" priority="573">
      <formula>$D1247=""</formula>
    </cfRule>
  </conditionalFormatting>
  <conditionalFormatting sqref="B1249:F1249 H1249:I1249">
    <cfRule type="expression" dxfId="670" priority="572">
      <formula>$D1249=""</formula>
    </cfRule>
  </conditionalFormatting>
  <conditionalFormatting sqref="F1250">
    <cfRule type="expression" dxfId="669" priority="571">
      <formula>$D1249=""</formula>
    </cfRule>
  </conditionalFormatting>
  <conditionalFormatting sqref="B1251:F1251 H1251:I1251">
    <cfRule type="expression" dxfId="668" priority="570">
      <formula>$D1251=""</formula>
    </cfRule>
  </conditionalFormatting>
  <conditionalFormatting sqref="F1252">
    <cfRule type="expression" dxfId="667" priority="569">
      <formula>$D1251=""</formula>
    </cfRule>
  </conditionalFormatting>
  <conditionalFormatting sqref="B1253:F1253 H1253:I1253">
    <cfRule type="expression" dxfId="666" priority="568">
      <formula>$D1253=""</formula>
    </cfRule>
  </conditionalFormatting>
  <conditionalFormatting sqref="F1254">
    <cfRule type="expression" dxfId="665" priority="567">
      <formula>$D1253=""</formula>
    </cfRule>
  </conditionalFormatting>
  <conditionalFormatting sqref="B1255:F1255 H1255:I1255">
    <cfRule type="expression" dxfId="664" priority="566">
      <formula>$D1255=""</formula>
    </cfRule>
  </conditionalFormatting>
  <conditionalFormatting sqref="F1256">
    <cfRule type="expression" dxfId="663" priority="565">
      <formula>$D1255=""</formula>
    </cfRule>
  </conditionalFormatting>
  <conditionalFormatting sqref="B1257:F1257 H1257:I1257">
    <cfRule type="expression" dxfId="662" priority="564">
      <formula>$D1257=""</formula>
    </cfRule>
  </conditionalFormatting>
  <conditionalFormatting sqref="F1258">
    <cfRule type="expression" dxfId="661" priority="563">
      <formula>$D1257=""</formula>
    </cfRule>
  </conditionalFormatting>
  <conditionalFormatting sqref="B1259:F1259 H1259:I1259">
    <cfRule type="expression" dxfId="660" priority="562">
      <formula>$D1259=""</formula>
    </cfRule>
  </conditionalFormatting>
  <conditionalFormatting sqref="F1260">
    <cfRule type="expression" dxfId="659" priority="561">
      <formula>$D1259=""</formula>
    </cfRule>
  </conditionalFormatting>
  <conditionalFormatting sqref="B1261:F1261 H1261:I1261">
    <cfRule type="expression" dxfId="658" priority="560">
      <formula>$D1261=""</formula>
    </cfRule>
  </conditionalFormatting>
  <conditionalFormatting sqref="F1262">
    <cfRule type="expression" dxfId="657" priority="559">
      <formula>$D1261=""</formula>
    </cfRule>
  </conditionalFormatting>
  <conditionalFormatting sqref="B1263:F1263 H1263:I1263">
    <cfRule type="expression" dxfId="656" priority="558">
      <formula>$D1263=""</formula>
    </cfRule>
  </conditionalFormatting>
  <conditionalFormatting sqref="F1264">
    <cfRule type="expression" dxfId="655" priority="557">
      <formula>$D1263=""</formula>
    </cfRule>
  </conditionalFormatting>
  <conditionalFormatting sqref="B1265:F1265 H1265:I1265">
    <cfRule type="expression" dxfId="654" priority="556">
      <formula>$D1265=""</formula>
    </cfRule>
  </conditionalFormatting>
  <conditionalFormatting sqref="F1266">
    <cfRule type="expression" dxfId="653" priority="555">
      <formula>$D1265=""</formula>
    </cfRule>
  </conditionalFormatting>
  <conditionalFormatting sqref="B1267:F1267 H1267:I1267">
    <cfRule type="expression" dxfId="652" priority="554">
      <formula>$D1267=""</formula>
    </cfRule>
  </conditionalFormatting>
  <conditionalFormatting sqref="F1268">
    <cfRule type="expression" dxfId="651" priority="553">
      <formula>$D1267=""</formula>
    </cfRule>
  </conditionalFormatting>
  <conditionalFormatting sqref="B1269:F1269 H1269:I1269">
    <cfRule type="expression" dxfId="650" priority="552">
      <formula>$D1269=""</formula>
    </cfRule>
  </conditionalFormatting>
  <conditionalFormatting sqref="F1270">
    <cfRule type="expression" dxfId="649" priority="551">
      <formula>$D1269=""</formula>
    </cfRule>
  </conditionalFormatting>
  <conditionalFormatting sqref="B1271:F1271 H1271:I1271">
    <cfRule type="expression" dxfId="648" priority="550">
      <formula>$D1271=""</formula>
    </cfRule>
  </conditionalFormatting>
  <conditionalFormatting sqref="F1272">
    <cfRule type="expression" dxfId="647" priority="549">
      <formula>$D1271=""</formula>
    </cfRule>
  </conditionalFormatting>
  <conditionalFormatting sqref="B1273:F1273 H1273:I1273">
    <cfRule type="expression" dxfId="646" priority="548">
      <formula>$D1273=""</formula>
    </cfRule>
  </conditionalFormatting>
  <conditionalFormatting sqref="F1274">
    <cfRule type="expression" dxfId="645" priority="547">
      <formula>$D1273=""</formula>
    </cfRule>
  </conditionalFormatting>
  <conditionalFormatting sqref="B1275:F1275 H1275:I1275">
    <cfRule type="expression" dxfId="644" priority="546">
      <formula>$D1275=""</formula>
    </cfRule>
  </conditionalFormatting>
  <conditionalFormatting sqref="F1276">
    <cfRule type="expression" dxfId="643" priority="545">
      <formula>$D1275=""</formula>
    </cfRule>
  </conditionalFormatting>
  <conditionalFormatting sqref="B1277:F1277 H1277:I1277">
    <cfRule type="expression" dxfId="642" priority="544">
      <formula>$D1277=""</formula>
    </cfRule>
  </conditionalFormatting>
  <conditionalFormatting sqref="F1278">
    <cfRule type="expression" dxfId="641" priority="543">
      <formula>$D1277=""</formula>
    </cfRule>
  </conditionalFormatting>
  <conditionalFormatting sqref="B1279:F1279 H1279:I1279">
    <cfRule type="expression" dxfId="640" priority="542">
      <formula>$D1279=""</formula>
    </cfRule>
  </conditionalFormatting>
  <conditionalFormatting sqref="F1280">
    <cfRule type="expression" dxfId="639" priority="541">
      <formula>$D1279=""</formula>
    </cfRule>
  </conditionalFormatting>
  <conditionalFormatting sqref="B1281:F1281 H1281:I1281">
    <cfRule type="expression" dxfId="638" priority="540">
      <formula>$D1281=""</formula>
    </cfRule>
  </conditionalFormatting>
  <conditionalFormatting sqref="F1282">
    <cfRule type="expression" dxfId="637" priority="539">
      <formula>$D1281=""</formula>
    </cfRule>
  </conditionalFormatting>
  <conditionalFormatting sqref="B1283:F1283 H1283:I1283">
    <cfRule type="expression" dxfId="636" priority="538">
      <formula>$D1283=""</formula>
    </cfRule>
  </conditionalFormatting>
  <conditionalFormatting sqref="F1284">
    <cfRule type="expression" dxfId="635" priority="537">
      <formula>$D1283=""</formula>
    </cfRule>
  </conditionalFormatting>
  <conditionalFormatting sqref="B1285:F1285 H1285:I1285">
    <cfRule type="expression" dxfId="634" priority="536">
      <formula>$D1285=""</formula>
    </cfRule>
  </conditionalFormatting>
  <conditionalFormatting sqref="F1286">
    <cfRule type="expression" dxfId="633" priority="535">
      <formula>$D1285=""</formula>
    </cfRule>
  </conditionalFormatting>
  <conditionalFormatting sqref="B1287:F1287 H1287:I1287">
    <cfRule type="expression" dxfId="632" priority="534">
      <formula>$D1287=""</formula>
    </cfRule>
  </conditionalFormatting>
  <conditionalFormatting sqref="F1288">
    <cfRule type="expression" dxfId="631" priority="533">
      <formula>$D1287=""</formula>
    </cfRule>
  </conditionalFormatting>
  <conditionalFormatting sqref="B1289:F1289 H1289:I1289">
    <cfRule type="expression" dxfId="630" priority="532">
      <formula>$D1289=""</formula>
    </cfRule>
  </conditionalFormatting>
  <conditionalFormatting sqref="F1290">
    <cfRule type="expression" dxfId="629" priority="531">
      <formula>$D1289=""</formula>
    </cfRule>
  </conditionalFormatting>
  <conditionalFormatting sqref="B1291:F1291 H1291:I1291">
    <cfRule type="expression" dxfId="628" priority="530">
      <formula>$D1291=""</formula>
    </cfRule>
  </conditionalFormatting>
  <conditionalFormatting sqref="F1292">
    <cfRule type="expression" dxfId="627" priority="529">
      <formula>$D1291=""</formula>
    </cfRule>
  </conditionalFormatting>
  <conditionalFormatting sqref="B1293:F1293 H1293:I1293">
    <cfRule type="expression" dxfId="626" priority="528">
      <formula>$D1293=""</formula>
    </cfRule>
  </conditionalFormatting>
  <conditionalFormatting sqref="F1294">
    <cfRule type="expression" dxfId="625" priority="527">
      <formula>$D1293=""</formula>
    </cfRule>
  </conditionalFormatting>
  <conditionalFormatting sqref="B1295:F1295 H1295:I1295">
    <cfRule type="expression" dxfId="624" priority="526">
      <formula>$D1295=""</formula>
    </cfRule>
  </conditionalFormatting>
  <conditionalFormatting sqref="F1296">
    <cfRule type="expression" dxfId="623" priority="525">
      <formula>$D1295=""</formula>
    </cfRule>
  </conditionalFormatting>
  <conditionalFormatting sqref="B1297:F1297 H1297:I1297">
    <cfRule type="expression" dxfId="622" priority="524">
      <formula>$D1297=""</formula>
    </cfRule>
  </conditionalFormatting>
  <conditionalFormatting sqref="F1298">
    <cfRule type="expression" dxfId="621" priority="523">
      <formula>$D1297=""</formula>
    </cfRule>
  </conditionalFormatting>
  <conditionalFormatting sqref="B1299:F1299 H1299:I1299">
    <cfRule type="expression" dxfId="620" priority="522">
      <formula>$D1299=""</formula>
    </cfRule>
  </conditionalFormatting>
  <conditionalFormatting sqref="F1300">
    <cfRule type="expression" dxfId="619" priority="521">
      <formula>$D1299=""</formula>
    </cfRule>
  </conditionalFormatting>
  <conditionalFormatting sqref="B1301:F1301 H1301:I1301">
    <cfRule type="expression" dxfId="618" priority="520">
      <formula>$D1301=""</formula>
    </cfRule>
  </conditionalFormatting>
  <conditionalFormatting sqref="F1302">
    <cfRule type="expression" dxfId="617" priority="519">
      <formula>$D1301=""</formula>
    </cfRule>
  </conditionalFormatting>
  <conditionalFormatting sqref="B1303:F1303 H1303:I1303">
    <cfRule type="expression" dxfId="616" priority="518">
      <formula>$D1303=""</formula>
    </cfRule>
  </conditionalFormatting>
  <conditionalFormatting sqref="F1304">
    <cfRule type="expression" dxfId="615" priority="517">
      <formula>$D1303=""</formula>
    </cfRule>
  </conditionalFormatting>
  <conditionalFormatting sqref="B1305:F1305 H1305:I1305">
    <cfRule type="expression" dxfId="614" priority="516">
      <formula>$D1305=""</formula>
    </cfRule>
  </conditionalFormatting>
  <conditionalFormatting sqref="F1306">
    <cfRule type="expression" dxfId="613" priority="515">
      <formula>$D1305=""</formula>
    </cfRule>
  </conditionalFormatting>
  <conditionalFormatting sqref="B1307:F1307 H1307:I1307">
    <cfRule type="expression" dxfId="612" priority="514">
      <formula>$D1307=""</formula>
    </cfRule>
  </conditionalFormatting>
  <conditionalFormatting sqref="F1308">
    <cfRule type="expression" dxfId="611" priority="513">
      <formula>$D1307=""</formula>
    </cfRule>
  </conditionalFormatting>
  <conditionalFormatting sqref="B1309:F1309 H1309:I1309">
    <cfRule type="expression" dxfId="610" priority="512">
      <formula>$D1309=""</formula>
    </cfRule>
  </conditionalFormatting>
  <conditionalFormatting sqref="F1310">
    <cfRule type="expression" dxfId="609" priority="511">
      <formula>$D1309=""</formula>
    </cfRule>
  </conditionalFormatting>
  <conditionalFormatting sqref="B1311:F1311 H1311:I1311">
    <cfRule type="expression" dxfId="608" priority="510">
      <formula>$D1311=""</formula>
    </cfRule>
  </conditionalFormatting>
  <conditionalFormatting sqref="F1312">
    <cfRule type="expression" dxfId="607" priority="509">
      <formula>$D1311=""</formula>
    </cfRule>
  </conditionalFormatting>
  <conditionalFormatting sqref="B1313:F1313 H1313:I1313">
    <cfRule type="expression" dxfId="606" priority="508">
      <formula>$D1313=""</formula>
    </cfRule>
  </conditionalFormatting>
  <conditionalFormatting sqref="F1314">
    <cfRule type="expression" dxfId="605" priority="507">
      <formula>$D1313=""</formula>
    </cfRule>
  </conditionalFormatting>
  <conditionalFormatting sqref="B1315:F1315 H1315:I1315">
    <cfRule type="expression" dxfId="604" priority="506">
      <formula>$D1315=""</formula>
    </cfRule>
  </conditionalFormatting>
  <conditionalFormatting sqref="F1316">
    <cfRule type="expression" dxfId="603" priority="505">
      <formula>$D1315=""</formula>
    </cfRule>
  </conditionalFormatting>
  <conditionalFormatting sqref="B1317:F1317 H1317:I1317">
    <cfRule type="expression" dxfId="602" priority="504">
      <formula>$D1317=""</formula>
    </cfRule>
  </conditionalFormatting>
  <conditionalFormatting sqref="F1318">
    <cfRule type="expression" dxfId="601" priority="503">
      <formula>$D1317=""</formula>
    </cfRule>
  </conditionalFormatting>
  <conditionalFormatting sqref="B1319:F1319 H1319:I1319">
    <cfRule type="expression" dxfId="600" priority="502">
      <formula>$D1319=""</formula>
    </cfRule>
  </conditionalFormatting>
  <conditionalFormatting sqref="F1320">
    <cfRule type="expression" dxfId="599" priority="501">
      <formula>$D1319=""</formula>
    </cfRule>
  </conditionalFormatting>
  <conditionalFormatting sqref="B1321:F1321 H1321:I1321">
    <cfRule type="expression" dxfId="598" priority="500">
      <formula>$D1321=""</formula>
    </cfRule>
  </conditionalFormatting>
  <conditionalFormatting sqref="F1322">
    <cfRule type="expression" dxfId="597" priority="499">
      <formula>$D1321=""</formula>
    </cfRule>
  </conditionalFormatting>
  <conditionalFormatting sqref="B1323:F1323 H1323:I1323">
    <cfRule type="expression" dxfId="596" priority="498">
      <formula>$D1323=""</formula>
    </cfRule>
  </conditionalFormatting>
  <conditionalFormatting sqref="F1324">
    <cfRule type="expression" dxfId="595" priority="497">
      <formula>$D1323=""</formula>
    </cfRule>
  </conditionalFormatting>
  <conditionalFormatting sqref="B1325:F1325 H1325:I1325">
    <cfRule type="expression" dxfId="594" priority="496">
      <formula>$D1325=""</formula>
    </cfRule>
  </conditionalFormatting>
  <conditionalFormatting sqref="F1326">
    <cfRule type="expression" dxfId="593" priority="495">
      <formula>$D1325=""</formula>
    </cfRule>
  </conditionalFormatting>
  <conditionalFormatting sqref="B1327:F1327 H1327:I1327">
    <cfRule type="expression" dxfId="592" priority="494">
      <formula>$D1327=""</formula>
    </cfRule>
  </conditionalFormatting>
  <conditionalFormatting sqref="F1328">
    <cfRule type="expression" dxfId="591" priority="493">
      <formula>$D1327=""</formula>
    </cfRule>
  </conditionalFormatting>
  <conditionalFormatting sqref="B1329:F1329 H1329:I1329">
    <cfRule type="expression" dxfId="590" priority="492">
      <formula>$D1329=""</formula>
    </cfRule>
  </conditionalFormatting>
  <conditionalFormatting sqref="F1330">
    <cfRule type="expression" dxfId="589" priority="491">
      <formula>$D1329=""</formula>
    </cfRule>
  </conditionalFormatting>
  <conditionalFormatting sqref="B1331:F1331 H1331:I1331">
    <cfRule type="expression" dxfId="588" priority="490">
      <formula>$D1331=""</formula>
    </cfRule>
  </conditionalFormatting>
  <conditionalFormatting sqref="F1332">
    <cfRule type="expression" dxfId="587" priority="489">
      <formula>$D1331=""</formula>
    </cfRule>
  </conditionalFormatting>
  <conditionalFormatting sqref="B1333:F1333 H1333:I1333">
    <cfRule type="expression" dxfId="586" priority="488">
      <formula>$D1333=""</formula>
    </cfRule>
  </conditionalFormatting>
  <conditionalFormatting sqref="F1334">
    <cfRule type="expression" dxfId="585" priority="487">
      <formula>$D1333=""</formula>
    </cfRule>
  </conditionalFormatting>
  <conditionalFormatting sqref="B1335:F1335 H1335:I1335">
    <cfRule type="expression" dxfId="584" priority="486">
      <formula>$D1335=""</formula>
    </cfRule>
  </conditionalFormatting>
  <conditionalFormatting sqref="F1336">
    <cfRule type="expression" dxfId="583" priority="485">
      <formula>$D1335=""</formula>
    </cfRule>
  </conditionalFormatting>
  <conditionalFormatting sqref="B1337:F1337 H1337:I1337">
    <cfRule type="expression" dxfId="582" priority="484">
      <formula>$D1337=""</formula>
    </cfRule>
  </conditionalFormatting>
  <conditionalFormatting sqref="F1338">
    <cfRule type="expression" dxfId="581" priority="483">
      <formula>$D1337=""</formula>
    </cfRule>
  </conditionalFormatting>
  <conditionalFormatting sqref="B1339:F1339 H1339:I1339">
    <cfRule type="expression" dxfId="580" priority="482">
      <formula>$D1339=""</formula>
    </cfRule>
  </conditionalFormatting>
  <conditionalFormatting sqref="F1340">
    <cfRule type="expression" dxfId="579" priority="481">
      <formula>$D1339=""</formula>
    </cfRule>
  </conditionalFormatting>
  <conditionalFormatting sqref="B1341:F1341 H1341:I1341">
    <cfRule type="expression" dxfId="578" priority="480">
      <formula>$D1341=""</formula>
    </cfRule>
  </conditionalFormatting>
  <conditionalFormatting sqref="F1342">
    <cfRule type="expression" dxfId="577" priority="479">
      <formula>$D1341=""</formula>
    </cfRule>
  </conditionalFormatting>
  <conditionalFormatting sqref="B1343:F1343 H1343:I1343">
    <cfRule type="expression" dxfId="576" priority="478">
      <formula>$D1343=""</formula>
    </cfRule>
  </conditionalFormatting>
  <conditionalFormatting sqref="F1344">
    <cfRule type="expression" dxfId="575" priority="477">
      <formula>$D1343=""</formula>
    </cfRule>
  </conditionalFormatting>
  <conditionalFormatting sqref="B1345:F1345 H1345:I1345">
    <cfRule type="expression" dxfId="574" priority="476">
      <formula>$D1345=""</formula>
    </cfRule>
  </conditionalFormatting>
  <conditionalFormatting sqref="F1346">
    <cfRule type="expression" dxfId="573" priority="475">
      <formula>$D1345=""</formula>
    </cfRule>
  </conditionalFormatting>
  <conditionalFormatting sqref="B1347:F1347 H1347:I1347">
    <cfRule type="expression" dxfId="572" priority="474">
      <formula>$D1347=""</formula>
    </cfRule>
  </conditionalFormatting>
  <conditionalFormatting sqref="F1348">
    <cfRule type="expression" dxfId="571" priority="473">
      <formula>$D1347=""</formula>
    </cfRule>
  </conditionalFormatting>
  <conditionalFormatting sqref="B1349:F1349 H1349:I1349">
    <cfRule type="expression" dxfId="570" priority="472">
      <formula>$D1349=""</formula>
    </cfRule>
  </conditionalFormatting>
  <conditionalFormatting sqref="F1350">
    <cfRule type="expression" dxfId="569" priority="471">
      <formula>$D1349=""</formula>
    </cfRule>
  </conditionalFormatting>
  <conditionalFormatting sqref="B1351:F1351 H1351:I1351">
    <cfRule type="expression" dxfId="568" priority="470">
      <formula>$D1351=""</formula>
    </cfRule>
  </conditionalFormatting>
  <conditionalFormatting sqref="F1352">
    <cfRule type="expression" dxfId="567" priority="469">
      <formula>$D1351=""</formula>
    </cfRule>
  </conditionalFormatting>
  <conditionalFormatting sqref="B1353:F1353 H1353:I1353">
    <cfRule type="expression" dxfId="566" priority="468">
      <formula>$D1353=""</formula>
    </cfRule>
  </conditionalFormatting>
  <conditionalFormatting sqref="F1354">
    <cfRule type="expression" dxfId="565" priority="467">
      <formula>$D1353=""</formula>
    </cfRule>
  </conditionalFormatting>
  <conditionalFormatting sqref="B1355:F1355 H1355:I1355">
    <cfRule type="expression" dxfId="564" priority="466">
      <formula>$D1355=""</formula>
    </cfRule>
  </conditionalFormatting>
  <conditionalFormatting sqref="F1356">
    <cfRule type="expression" dxfId="563" priority="465">
      <formula>$D1355=""</formula>
    </cfRule>
  </conditionalFormatting>
  <conditionalFormatting sqref="B1357:F1357 H1357:I1357">
    <cfRule type="expression" dxfId="562" priority="464">
      <formula>$D1357=""</formula>
    </cfRule>
  </conditionalFormatting>
  <conditionalFormatting sqref="F1358">
    <cfRule type="expression" dxfId="561" priority="463">
      <formula>$D1357=""</formula>
    </cfRule>
  </conditionalFormatting>
  <conditionalFormatting sqref="B1359:F1359 H1359:I1359">
    <cfRule type="expression" dxfId="560" priority="462">
      <formula>$D1359=""</formula>
    </cfRule>
  </conditionalFormatting>
  <conditionalFormatting sqref="F1360">
    <cfRule type="expression" dxfId="559" priority="461">
      <formula>$D1359=""</formula>
    </cfRule>
  </conditionalFormatting>
  <conditionalFormatting sqref="B1361:F1361 H1361:I1361">
    <cfRule type="expression" dxfId="558" priority="460">
      <formula>$D1361=""</formula>
    </cfRule>
  </conditionalFormatting>
  <conditionalFormatting sqref="F1362">
    <cfRule type="expression" dxfId="557" priority="459">
      <formula>$D1361=""</formula>
    </cfRule>
  </conditionalFormatting>
  <conditionalFormatting sqref="B1363:F1363 H1363:I1363">
    <cfRule type="expression" dxfId="556" priority="458">
      <formula>$D1363=""</formula>
    </cfRule>
  </conditionalFormatting>
  <conditionalFormatting sqref="F1364">
    <cfRule type="expression" dxfId="555" priority="457">
      <formula>$D1363=""</formula>
    </cfRule>
  </conditionalFormatting>
  <conditionalFormatting sqref="B1365:F1365 H1365:I1365">
    <cfRule type="expression" dxfId="554" priority="456">
      <formula>$D1365=""</formula>
    </cfRule>
  </conditionalFormatting>
  <conditionalFormatting sqref="F1366">
    <cfRule type="expression" dxfId="553" priority="455">
      <formula>$D1365=""</formula>
    </cfRule>
  </conditionalFormatting>
  <conditionalFormatting sqref="B1367:F1367 H1367:I1367">
    <cfRule type="expression" dxfId="552" priority="454">
      <formula>$D1367=""</formula>
    </cfRule>
  </conditionalFormatting>
  <conditionalFormatting sqref="F1368">
    <cfRule type="expression" dxfId="551" priority="453">
      <formula>$D1367=""</formula>
    </cfRule>
  </conditionalFormatting>
  <conditionalFormatting sqref="B1369:F1369 H1369:I1369">
    <cfRule type="expression" dxfId="550" priority="452">
      <formula>$D1369=""</formula>
    </cfRule>
  </conditionalFormatting>
  <conditionalFormatting sqref="F1370">
    <cfRule type="expression" dxfId="549" priority="451">
      <formula>$D1369=""</formula>
    </cfRule>
  </conditionalFormatting>
  <conditionalFormatting sqref="B1371:F1371 H1371:I1371">
    <cfRule type="expression" dxfId="548" priority="450">
      <formula>$D1371=""</formula>
    </cfRule>
  </conditionalFormatting>
  <conditionalFormatting sqref="F1372">
    <cfRule type="expression" dxfId="547" priority="449">
      <formula>$D1371=""</formula>
    </cfRule>
  </conditionalFormatting>
  <conditionalFormatting sqref="B1373:F1373 H1373:I1373">
    <cfRule type="expression" dxfId="546" priority="448">
      <formula>$D1373=""</formula>
    </cfRule>
  </conditionalFormatting>
  <conditionalFormatting sqref="F1374">
    <cfRule type="expression" dxfId="545" priority="447">
      <formula>$D1373=""</formula>
    </cfRule>
  </conditionalFormatting>
  <conditionalFormatting sqref="B1375:F1375 H1375:I1375">
    <cfRule type="expression" dxfId="544" priority="446">
      <formula>$D1375=""</formula>
    </cfRule>
  </conditionalFormatting>
  <conditionalFormatting sqref="F1376">
    <cfRule type="expression" dxfId="543" priority="445">
      <formula>$D1375=""</formula>
    </cfRule>
  </conditionalFormatting>
  <conditionalFormatting sqref="B1377:F1377 H1377:I1377">
    <cfRule type="expression" dxfId="542" priority="444">
      <formula>$D1377=""</formula>
    </cfRule>
  </conditionalFormatting>
  <conditionalFormatting sqref="F1378">
    <cfRule type="expression" dxfId="541" priority="443">
      <formula>$D1377=""</formula>
    </cfRule>
  </conditionalFormatting>
  <conditionalFormatting sqref="B1379:F1379 H1379:I1379">
    <cfRule type="expression" dxfId="540" priority="442">
      <formula>$D1379=""</formula>
    </cfRule>
  </conditionalFormatting>
  <conditionalFormatting sqref="F1380">
    <cfRule type="expression" dxfId="539" priority="441">
      <formula>$D1379=""</formula>
    </cfRule>
  </conditionalFormatting>
  <conditionalFormatting sqref="B1381:F1381 H1381:I1381">
    <cfRule type="expression" dxfId="538" priority="440">
      <formula>$D1381=""</formula>
    </cfRule>
  </conditionalFormatting>
  <conditionalFormatting sqref="F1382">
    <cfRule type="expression" dxfId="537" priority="439">
      <formula>$D1381=""</formula>
    </cfRule>
  </conditionalFormatting>
  <conditionalFormatting sqref="B1383:F1383 H1383:I1383">
    <cfRule type="expression" dxfId="536" priority="438">
      <formula>$D1383=""</formula>
    </cfRule>
  </conditionalFormatting>
  <conditionalFormatting sqref="F1384">
    <cfRule type="expression" dxfId="535" priority="437">
      <formula>$D1383=""</formula>
    </cfRule>
  </conditionalFormatting>
  <conditionalFormatting sqref="B1385:F1385 H1385:I1385">
    <cfRule type="expression" dxfId="534" priority="436">
      <formula>$D1385=""</formula>
    </cfRule>
  </conditionalFormatting>
  <conditionalFormatting sqref="F1386">
    <cfRule type="expression" dxfId="533" priority="435">
      <formula>$D1385=""</formula>
    </cfRule>
  </conditionalFormatting>
  <conditionalFormatting sqref="B1387:F1387 H1387:I1387">
    <cfRule type="expression" dxfId="532" priority="434">
      <formula>$D1387=""</formula>
    </cfRule>
  </conditionalFormatting>
  <conditionalFormatting sqref="F1388">
    <cfRule type="expression" dxfId="531" priority="433">
      <formula>$D1387=""</formula>
    </cfRule>
  </conditionalFormatting>
  <conditionalFormatting sqref="B1389:F1389 H1389:I1389">
    <cfRule type="expression" dxfId="530" priority="432">
      <formula>$D1389=""</formula>
    </cfRule>
  </conditionalFormatting>
  <conditionalFormatting sqref="F1390">
    <cfRule type="expression" dxfId="529" priority="431">
      <formula>$D1389=""</formula>
    </cfRule>
  </conditionalFormatting>
  <conditionalFormatting sqref="B1391:F1391 H1391:I1391">
    <cfRule type="expression" dxfId="528" priority="430">
      <formula>$D1391=""</formula>
    </cfRule>
  </conditionalFormatting>
  <conditionalFormatting sqref="F1392">
    <cfRule type="expression" dxfId="527" priority="429">
      <formula>$D1391=""</formula>
    </cfRule>
  </conditionalFormatting>
  <conditionalFormatting sqref="B1393:F1393 H1393:I1393">
    <cfRule type="expression" dxfId="526" priority="428">
      <formula>$D1393=""</formula>
    </cfRule>
  </conditionalFormatting>
  <conditionalFormatting sqref="F1394">
    <cfRule type="expression" dxfId="525" priority="427">
      <formula>$D1393=""</formula>
    </cfRule>
  </conditionalFormatting>
  <conditionalFormatting sqref="B1395:F1395 H1395:I1395">
    <cfRule type="expression" dxfId="524" priority="426">
      <formula>$D1395=""</formula>
    </cfRule>
  </conditionalFormatting>
  <conditionalFormatting sqref="F1396">
    <cfRule type="expression" dxfId="523" priority="425">
      <formula>$D1395=""</formula>
    </cfRule>
  </conditionalFormatting>
  <conditionalFormatting sqref="B1397:F1397 H1397:I1397">
    <cfRule type="expression" dxfId="522" priority="424">
      <formula>$D1397=""</formula>
    </cfRule>
  </conditionalFormatting>
  <conditionalFormatting sqref="F1398">
    <cfRule type="expression" dxfId="521" priority="423">
      <formula>$D1397=""</formula>
    </cfRule>
  </conditionalFormatting>
  <conditionalFormatting sqref="B1399:F1399 H1399:I1399">
    <cfRule type="expression" dxfId="520" priority="422">
      <formula>$D1399=""</formula>
    </cfRule>
  </conditionalFormatting>
  <conditionalFormatting sqref="F1400">
    <cfRule type="expression" dxfId="519" priority="421">
      <formula>$D1399=""</formula>
    </cfRule>
  </conditionalFormatting>
  <conditionalFormatting sqref="B1401:F1401 H1401:I1401">
    <cfRule type="expression" dxfId="518" priority="420">
      <formula>$D1401=""</formula>
    </cfRule>
  </conditionalFormatting>
  <conditionalFormatting sqref="F1402">
    <cfRule type="expression" dxfId="517" priority="419">
      <formula>$D1401=""</formula>
    </cfRule>
  </conditionalFormatting>
  <conditionalFormatting sqref="B1403:F1403 H1403:I1403">
    <cfRule type="expression" dxfId="516" priority="418">
      <formula>$D1403=""</formula>
    </cfRule>
  </conditionalFormatting>
  <conditionalFormatting sqref="F1404">
    <cfRule type="expression" dxfId="515" priority="417">
      <formula>$D1403=""</formula>
    </cfRule>
  </conditionalFormatting>
  <conditionalFormatting sqref="B1405:F1405 H1405:I1405">
    <cfRule type="expression" dxfId="514" priority="416">
      <formula>$D1405=""</formula>
    </cfRule>
  </conditionalFormatting>
  <conditionalFormatting sqref="F1406">
    <cfRule type="expression" dxfId="513" priority="415">
      <formula>$D1405=""</formula>
    </cfRule>
  </conditionalFormatting>
  <conditionalFormatting sqref="B1407:F1407 H1407:I1407">
    <cfRule type="expression" dxfId="512" priority="414">
      <formula>$D1407=""</formula>
    </cfRule>
  </conditionalFormatting>
  <conditionalFormatting sqref="F1408">
    <cfRule type="expression" dxfId="511" priority="413">
      <formula>$D1407=""</formula>
    </cfRule>
  </conditionalFormatting>
  <conditionalFormatting sqref="B1409:F1409 H1409:I1409">
    <cfRule type="expression" dxfId="510" priority="412">
      <formula>$D1409=""</formula>
    </cfRule>
  </conditionalFormatting>
  <conditionalFormatting sqref="F1410">
    <cfRule type="expression" dxfId="509" priority="411">
      <formula>$D1409=""</formula>
    </cfRule>
  </conditionalFormatting>
  <conditionalFormatting sqref="B1411:F1411 H1411:I1411">
    <cfRule type="expression" dxfId="508" priority="410">
      <formula>$D1411=""</formula>
    </cfRule>
  </conditionalFormatting>
  <conditionalFormatting sqref="F1412">
    <cfRule type="expression" dxfId="507" priority="409">
      <formula>$D1411=""</formula>
    </cfRule>
  </conditionalFormatting>
  <conditionalFormatting sqref="B1413:F1413 H1413:I1413">
    <cfRule type="expression" dxfId="506" priority="408">
      <formula>$D1413=""</formula>
    </cfRule>
  </conditionalFormatting>
  <conditionalFormatting sqref="F1414">
    <cfRule type="expression" dxfId="505" priority="407">
      <formula>$D1413=""</formula>
    </cfRule>
  </conditionalFormatting>
  <conditionalFormatting sqref="B1415:F1415 H1415:I1415">
    <cfRule type="expression" dxfId="504" priority="406">
      <formula>$D1415=""</formula>
    </cfRule>
  </conditionalFormatting>
  <conditionalFormatting sqref="F1416">
    <cfRule type="expression" dxfId="503" priority="405">
      <formula>$D1415=""</formula>
    </cfRule>
  </conditionalFormatting>
  <conditionalFormatting sqref="B1417:F1417 H1417:I1417">
    <cfRule type="expression" dxfId="502" priority="404">
      <formula>$D1417=""</formula>
    </cfRule>
  </conditionalFormatting>
  <conditionalFormatting sqref="F1418">
    <cfRule type="expression" dxfId="501" priority="403">
      <formula>$D1417=""</formula>
    </cfRule>
  </conditionalFormatting>
  <conditionalFormatting sqref="B1419:F1419 H1419:I1419">
    <cfRule type="expression" dxfId="500" priority="402">
      <formula>$D1419=""</formula>
    </cfRule>
  </conditionalFormatting>
  <conditionalFormatting sqref="F1420">
    <cfRule type="expression" dxfId="499" priority="401">
      <formula>$D1419=""</formula>
    </cfRule>
  </conditionalFormatting>
  <conditionalFormatting sqref="B1421:F1421 H1421:I1421">
    <cfRule type="expression" dxfId="498" priority="400">
      <formula>$D1421=""</formula>
    </cfRule>
  </conditionalFormatting>
  <conditionalFormatting sqref="F1422">
    <cfRule type="expression" dxfId="497" priority="399">
      <formula>$D1421=""</formula>
    </cfRule>
  </conditionalFormatting>
  <conditionalFormatting sqref="B1423:F1423 H1423:I1423">
    <cfRule type="expression" dxfId="496" priority="398">
      <formula>$D1423=""</formula>
    </cfRule>
  </conditionalFormatting>
  <conditionalFormatting sqref="F1424">
    <cfRule type="expression" dxfId="495" priority="397">
      <formula>$D1423=""</formula>
    </cfRule>
  </conditionalFormatting>
  <conditionalFormatting sqref="B1425:F1425 H1425:I1425">
    <cfRule type="expression" dxfId="494" priority="396">
      <formula>$D1425=""</formula>
    </cfRule>
  </conditionalFormatting>
  <conditionalFormatting sqref="F1426">
    <cfRule type="expression" dxfId="493" priority="395">
      <formula>$D1425=""</formula>
    </cfRule>
  </conditionalFormatting>
  <conditionalFormatting sqref="B1427:F1427 H1427:I1427">
    <cfRule type="expression" dxfId="492" priority="394">
      <formula>$D1427=""</formula>
    </cfRule>
  </conditionalFormatting>
  <conditionalFormatting sqref="F1428">
    <cfRule type="expression" dxfId="491" priority="393">
      <formula>$D1427=""</formula>
    </cfRule>
  </conditionalFormatting>
  <conditionalFormatting sqref="B1429:F1429 H1429:I1429">
    <cfRule type="expression" dxfId="490" priority="392">
      <formula>$D1429=""</formula>
    </cfRule>
  </conditionalFormatting>
  <conditionalFormatting sqref="F1430">
    <cfRule type="expression" dxfId="489" priority="391">
      <formula>$D1429=""</formula>
    </cfRule>
  </conditionalFormatting>
  <conditionalFormatting sqref="B1431:F1431 H1431:I1431">
    <cfRule type="expression" dxfId="488" priority="390">
      <formula>$D1431=""</formula>
    </cfRule>
  </conditionalFormatting>
  <conditionalFormatting sqref="F1432">
    <cfRule type="expression" dxfId="487" priority="389">
      <formula>$D1431=""</formula>
    </cfRule>
  </conditionalFormatting>
  <conditionalFormatting sqref="B1433:F1433 H1433:I1433">
    <cfRule type="expression" dxfId="486" priority="388">
      <formula>$D1433=""</formula>
    </cfRule>
  </conditionalFormatting>
  <conditionalFormatting sqref="F1434">
    <cfRule type="expression" dxfId="485" priority="387">
      <formula>$D1433=""</formula>
    </cfRule>
  </conditionalFormatting>
  <conditionalFormatting sqref="B1435:F1435 H1435:I1435">
    <cfRule type="expression" dxfId="484" priority="386">
      <formula>$D1435=""</formula>
    </cfRule>
  </conditionalFormatting>
  <conditionalFormatting sqref="F1436">
    <cfRule type="expression" dxfId="483" priority="385">
      <formula>$D1435=""</formula>
    </cfRule>
  </conditionalFormatting>
  <conditionalFormatting sqref="B1437:F1437 H1437:I1437">
    <cfRule type="expression" dxfId="482" priority="384">
      <formula>$D1437=""</formula>
    </cfRule>
  </conditionalFormatting>
  <conditionalFormatting sqref="F1438">
    <cfRule type="expression" dxfId="481" priority="383">
      <formula>$D1437=""</formula>
    </cfRule>
  </conditionalFormatting>
  <conditionalFormatting sqref="B1439:F1439 H1439:I1439">
    <cfRule type="expression" dxfId="480" priority="382">
      <formula>$D1439=""</formula>
    </cfRule>
  </conditionalFormatting>
  <conditionalFormatting sqref="F1440">
    <cfRule type="expression" dxfId="479" priority="381">
      <formula>$D1439=""</formula>
    </cfRule>
  </conditionalFormatting>
  <conditionalFormatting sqref="B1441:F1441 H1441:I1441">
    <cfRule type="expression" dxfId="478" priority="380">
      <formula>$D1441=""</formula>
    </cfRule>
  </conditionalFormatting>
  <conditionalFormatting sqref="F1442">
    <cfRule type="expression" dxfId="477" priority="379">
      <formula>$D1441=""</formula>
    </cfRule>
  </conditionalFormatting>
  <conditionalFormatting sqref="B1443:F1443 H1443:I1443">
    <cfRule type="expression" dxfId="476" priority="378">
      <formula>$D1443=""</formula>
    </cfRule>
  </conditionalFormatting>
  <conditionalFormatting sqref="F1444">
    <cfRule type="expression" dxfId="475" priority="377">
      <formula>$D1443=""</formula>
    </cfRule>
  </conditionalFormatting>
  <conditionalFormatting sqref="B1445:F1445 H1445:I1445">
    <cfRule type="expression" dxfId="474" priority="376">
      <formula>$D1445=""</formula>
    </cfRule>
  </conditionalFormatting>
  <conditionalFormatting sqref="F1446">
    <cfRule type="expression" dxfId="473" priority="375">
      <formula>$D1445=""</formula>
    </cfRule>
  </conditionalFormatting>
  <conditionalFormatting sqref="B1447:F1447 H1447:I1447">
    <cfRule type="expression" dxfId="472" priority="374">
      <formula>$D1447=""</formula>
    </cfRule>
  </conditionalFormatting>
  <conditionalFormatting sqref="F1448">
    <cfRule type="expression" dxfId="471" priority="373">
      <formula>$D1447=""</formula>
    </cfRule>
  </conditionalFormatting>
  <conditionalFormatting sqref="B1449:F1449 H1449:I1449">
    <cfRule type="expression" dxfId="470" priority="372">
      <formula>$D1449=""</formula>
    </cfRule>
  </conditionalFormatting>
  <conditionalFormatting sqref="F1450">
    <cfRule type="expression" dxfId="469" priority="371">
      <formula>$D1449=""</formula>
    </cfRule>
  </conditionalFormatting>
  <conditionalFormatting sqref="B1451:F1451 H1451:I1451">
    <cfRule type="expression" dxfId="468" priority="370">
      <formula>$D1451=""</formula>
    </cfRule>
  </conditionalFormatting>
  <conditionalFormatting sqref="F1452">
    <cfRule type="expression" dxfId="467" priority="369">
      <formula>$D1451=""</formula>
    </cfRule>
  </conditionalFormatting>
  <conditionalFormatting sqref="B1453:F1453 H1453:I1453">
    <cfRule type="expression" dxfId="466" priority="368">
      <formula>$D1453=""</formula>
    </cfRule>
  </conditionalFormatting>
  <conditionalFormatting sqref="F1454">
    <cfRule type="expression" dxfId="465" priority="367">
      <formula>$D1453=""</formula>
    </cfRule>
  </conditionalFormatting>
  <conditionalFormatting sqref="B1455:F1455 H1455:I1455">
    <cfRule type="expression" dxfId="464" priority="366">
      <formula>$D1455=""</formula>
    </cfRule>
  </conditionalFormatting>
  <conditionalFormatting sqref="F1456">
    <cfRule type="expression" dxfId="463" priority="365">
      <formula>$D1455=""</formula>
    </cfRule>
  </conditionalFormatting>
  <conditionalFormatting sqref="B1457:F1457 H1457:I1457">
    <cfRule type="expression" dxfId="462" priority="364">
      <formula>$D1457=""</formula>
    </cfRule>
  </conditionalFormatting>
  <conditionalFormatting sqref="F1458">
    <cfRule type="expression" dxfId="461" priority="363">
      <formula>$D1457=""</formula>
    </cfRule>
  </conditionalFormatting>
  <conditionalFormatting sqref="B1459:F1459 H1459:I1459">
    <cfRule type="expression" dxfId="460" priority="362">
      <formula>$D1459=""</formula>
    </cfRule>
  </conditionalFormatting>
  <conditionalFormatting sqref="F1460">
    <cfRule type="expression" dxfId="459" priority="361">
      <formula>$D1459=""</formula>
    </cfRule>
  </conditionalFormatting>
  <conditionalFormatting sqref="B1461:F1461 H1461:I1461">
    <cfRule type="expression" dxfId="458" priority="360">
      <formula>$D1461=""</formula>
    </cfRule>
  </conditionalFormatting>
  <conditionalFormatting sqref="F1462">
    <cfRule type="expression" dxfId="457" priority="359">
      <formula>$D1461=""</formula>
    </cfRule>
  </conditionalFormatting>
  <conditionalFormatting sqref="B1463:F1463 H1463:I1463">
    <cfRule type="expression" dxfId="456" priority="358">
      <formula>$D1463=""</formula>
    </cfRule>
  </conditionalFormatting>
  <conditionalFormatting sqref="F1464">
    <cfRule type="expression" dxfId="455" priority="357">
      <formula>$D1463=""</formula>
    </cfRule>
  </conditionalFormatting>
  <conditionalFormatting sqref="B1465:F1465 H1465:I1465">
    <cfRule type="expression" dxfId="454" priority="356">
      <formula>$D1465=""</formula>
    </cfRule>
  </conditionalFormatting>
  <conditionalFormatting sqref="F1466">
    <cfRule type="expression" dxfId="453" priority="355">
      <formula>$D1465=""</formula>
    </cfRule>
  </conditionalFormatting>
  <conditionalFormatting sqref="B1467:F1467 H1467:I1467">
    <cfRule type="expression" dxfId="452" priority="354">
      <formula>$D1467=""</formula>
    </cfRule>
  </conditionalFormatting>
  <conditionalFormatting sqref="F1468">
    <cfRule type="expression" dxfId="451" priority="353">
      <formula>$D1467=""</formula>
    </cfRule>
  </conditionalFormatting>
  <conditionalFormatting sqref="B1469:F1469 H1469:I1469">
    <cfRule type="expression" dxfId="450" priority="352">
      <formula>$D1469=""</formula>
    </cfRule>
  </conditionalFormatting>
  <conditionalFormatting sqref="F1470">
    <cfRule type="expression" dxfId="449" priority="351">
      <formula>$D1469=""</formula>
    </cfRule>
  </conditionalFormatting>
  <conditionalFormatting sqref="B1471:F1471 H1471:I1471">
    <cfRule type="expression" dxfId="448" priority="350">
      <formula>$D1471=""</formula>
    </cfRule>
  </conditionalFormatting>
  <conditionalFormatting sqref="F1472">
    <cfRule type="expression" dxfId="447" priority="349">
      <formula>$D1471=""</formula>
    </cfRule>
  </conditionalFormatting>
  <conditionalFormatting sqref="B1473:F1473 H1473:I1473">
    <cfRule type="expression" dxfId="446" priority="348">
      <formula>$D1473=""</formula>
    </cfRule>
  </conditionalFormatting>
  <conditionalFormatting sqref="F1474">
    <cfRule type="expression" dxfId="445" priority="347">
      <formula>$D1473=""</formula>
    </cfRule>
  </conditionalFormatting>
  <conditionalFormatting sqref="B1475:F1475 H1475:I1475">
    <cfRule type="expression" dxfId="444" priority="346">
      <formula>$D1475=""</formula>
    </cfRule>
  </conditionalFormatting>
  <conditionalFormatting sqref="F1476">
    <cfRule type="expression" dxfId="443" priority="345">
      <formula>$D1475=""</formula>
    </cfRule>
  </conditionalFormatting>
  <conditionalFormatting sqref="B1477:F1477 H1477:I1477">
    <cfRule type="expression" dxfId="442" priority="344">
      <formula>$D1477=""</formula>
    </cfRule>
  </conditionalFormatting>
  <conditionalFormatting sqref="F1478">
    <cfRule type="expression" dxfId="441" priority="343">
      <formula>$D1477=""</formula>
    </cfRule>
  </conditionalFormatting>
  <conditionalFormatting sqref="B1479:F1479 H1479:I1479">
    <cfRule type="expression" dxfId="440" priority="342">
      <formula>$D1479=""</formula>
    </cfRule>
  </conditionalFormatting>
  <conditionalFormatting sqref="F1480">
    <cfRule type="expression" dxfId="439" priority="341">
      <formula>$D1479=""</formula>
    </cfRule>
  </conditionalFormatting>
  <conditionalFormatting sqref="B1481:F1481 H1481:I1481">
    <cfRule type="expression" dxfId="438" priority="340">
      <formula>$D1481=""</formula>
    </cfRule>
  </conditionalFormatting>
  <conditionalFormatting sqref="F1482">
    <cfRule type="expression" dxfId="437" priority="339">
      <formula>$D1481=""</formula>
    </cfRule>
  </conditionalFormatting>
  <conditionalFormatting sqref="B1483:F1483 H1483:I1483">
    <cfRule type="expression" dxfId="436" priority="338">
      <formula>$D1483=""</formula>
    </cfRule>
  </conditionalFormatting>
  <conditionalFormatting sqref="F1484">
    <cfRule type="expression" dxfId="435" priority="337">
      <formula>$D1483=""</formula>
    </cfRule>
  </conditionalFormatting>
  <conditionalFormatting sqref="B1485:F1485 H1485:I1485">
    <cfRule type="expression" dxfId="434" priority="336">
      <formula>$D1485=""</formula>
    </cfRule>
  </conditionalFormatting>
  <conditionalFormatting sqref="F1486">
    <cfRule type="expression" dxfId="433" priority="335">
      <formula>$D1485=""</formula>
    </cfRule>
  </conditionalFormatting>
  <conditionalFormatting sqref="B1487:F1487 H1487:I1487">
    <cfRule type="expression" dxfId="432" priority="334">
      <formula>$D1487=""</formula>
    </cfRule>
  </conditionalFormatting>
  <conditionalFormatting sqref="F1488">
    <cfRule type="expression" dxfId="431" priority="333">
      <formula>$D1487=""</formula>
    </cfRule>
  </conditionalFormatting>
  <conditionalFormatting sqref="B1489:F1489 H1489:I1489">
    <cfRule type="expression" dxfId="430" priority="332">
      <formula>$D1489=""</formula>
    </cfRule>
  </conditionalFormatting>
  <conditionalFormatting sqref="F1490">
    <cfRule type="expression" dxfId="429" priority="331">
      <formula>$D1489=""</formula>
    </cfRule>
  </conditionalFormatting>
  <conditionalFormatting sqref="B1491:F1491 H1491:I1491">
    <cfRule type="expression" dxfId="428" priority="330">
      <formula>$D1491=""</formula>
    </cfRule>
  </conditionalFormatting>
  <conditionalFormatting sqref="F1492">
    <cfRule type="expression" dxfId="427" priority="329">
      <formula>$D1491=""</formula>
    </cfRule>
  </conditionalFormatting>
  <conditionalFormatting sqref="B1493:F1493 H1493:I1493">
    <cfRule type="expression" dxfId="426" priority="328">
      <formula>$D1493=""</formula>
    </cfRule>
  </conditionalFormatting>
  <conditionalFormatting sqref="F1494">
    <cfRule type="expression" dxfId="425" priority="327">
      <formula>$D1493=""</formula>
    </cfRule>
  </conditionalFormatting>
  <conditionalFormatting sqref="B1495:F1495 H1495:I1495">
    <cfRule type="expression" dxfId="424" priority="326">
      <formula>$D1495=""</formula>
    </cfRule>
  </conditionalFormatting>
  <conditionalFormatting sqref="F1496">
    <cfRule type="expression" dxfId="423" priority="325">
      <formula>$D1495=""</formula>
    </cfRule>
  </conditionalFormatting>
  <conditionalFormatting sqref="B1497:F1497 H1497:I1497">
    <cfRule type="expression" dxfId="422" priority="324">
      <formula>$D1497=""</formula>
    </cfRule>
  </conditionalFormatting>
  <conditionalFormatting sqref="F1498">
    <cfRule type="expression" dxfId="421" priority="323">
      <formula>$D1497=""</formula>
    </cfRule>
  </conditionalFormatting>
  <conditionalFormatting sqref="B1499:F1499 H1499:I1499">
    <cfRule type="expression" dxfId="420" priority="322">
      <formula>$D1499=""</formula>
    </cfRule>
  </conditionalFormatting>
  <conditionalFormatting sqref="F1500">
    <cfRule type="expression" dxfId="419" priority="321">
      <formula>$D1499=""</formula>
    </cfRule>
  </conditionalFormatting>
  <conditionalFormatting sqref="B1501:F1501 H1501:I1501">
    <cfRule type="expression" dxfId="418" priority="320">
      <formula>$D1501=""</formula>
    </cfRule>
  </conditionalFormatting>
  <conditionalFormatting sqref="F1502">
    <cfRule type="expression" dxfId="417" priority="319">
      <formula>$D1501=""</formula>
    </cfRule>
  </conditionalFormatting>
  <conditionalFormatting sqref="B1503:F1503 H1503:I1503">
    <cfRule type="expression" dxfId="416" priority="318">
      <formula>$D1503=""</formula>
    </cfRule>
  </conditionalFormatting>
  <conditionalFormatting sqref="F1504">
    <cfRule type="expression" dxfId="415" priority="317">
      <formula>$D1503=""</formula>
    </cfRule>
  </conditionalFormatting>
  <conditionalFormatting sqref="B1505:F1505 H1505:I1505">
    <cfRule type="expression" dxfId="414" priority="316">
      <formula>$D1505=""</formula>
    </cfRule>
  </conditionalFormatting>
  <conditionalFormatting sqref="F1506">
    <cfRule type="expression" dxfId="413" priority="315">
      <formula>$D1505=""</formula>
    </cfRule>
  </conditionalFormatting>
  <conditionalFormatting sqref="B1507:F1507 H1507:I1507">
    <cfRule type="expression" dxfId="412" priority="314">
      <formula>$D1507=""</formula>
    </cfRule>
  </conditionalFormatting>
  <conditionalFormatting sqref="F1508">
    <cfRule type="expression" dxfId="411" priority="313">
      <formula>$D1507=""</formula>
    </cfRule>
  </conditionalFormatting>
  <conditionalFormatting sqref="B1509:F1509 H1509:I1509">
    <cfRule type="expression" dxfId="410" priority="312">
      <formula>$D1509=""</formula>
    </cfRule>
  </conditionalFormatting>
  <conditionalFormatting sqref="F1510">
    <cfRule type="expression" dxfId="409" priority="311">
      <formula>$D1509=""</formula>
    </cfRule>
  </conditionalFormatting>
  <conditionalFormatting sqref="B1511:F1511 H1511:I1511">
    <cfRule type="expression" dxfId="408" priority="310">
      <formula>$D1511=""</formula>
    </cfRule>
  </conditionalFormatting>
  <conditionalFormatting sqref="F1512">
    <cfRule type="expression" dxfId="407" priority="309">
      <formula>$D1511=""</formula>
    </cfRule>
  </conditionalFormatting>
  <conditionalFormatting sqref="B1513:F1513 H1513:I1513">
    <cfRule type="expression" dxfId="406" priority="308">
      <formula>$D1513=""</formula>
    </cfRule>
  </conditionalFormatting>
  <conditionalFormatting sqref="F1514">
    <cfRule type="expression" dxfId="405" priority="307">
      <formula>$D1513=""</formula>
    </cfRule>
  </conditionalFormatting>
  <conditionalFormatting sqref="B1515:F1515 H1515:I1515">
    <cfRule type="expression" dxfId="404" priority="306">
      <formula>$D1515=""</formula>
    </cfRule>
  </conditionalFormatting>
  <conditionalFormatting sqref="F1516">
    <cfRule type="expression" dxfId="403" priority="305">
      <formula>$D1515=""</formula>
    </cfRule>
  </conditionalFormatting>
  <conditionalFormatting sqref="B1517:F1517 H1517:I1517">
    <cfRule type="expression" dxfId="402" priority="304">
      <formula>$D1517=""</formula>
    </cfRule>
  </conditionalFormatting>
  <conditionalFormatting sqref="F1518">
    <cfRule type="expression" dxfId="401" priority="303">
      <formula>$D1517=""</formula>
    </cfRule>
  </conditionalFormatting>
  <conditionalFormatting sqref="B1519:F1519 H1519:I1519">
    <cfRule type="expression" dxfId="400" priority="302">
      <formula>$D1519=""</formula>
    </cfRule>
  </conditionalFormatting>
  <conditionalFormatting sqref="F1520">
    <cfRule type="expression" dxfId="399" priority="301">
      <formula>$D1519=""</formula>
    </cfRule>
  </conditionalFormatting>
  <conditionalFormatting sqref="B1521:F1521 H1521:I1521">
    <cfRule type="expression" dxfId="398" priority="300">
      <formula>$D1521=""</formula>
    </cfRule>
  </conditionalFormatting>
  <conditionalFormatting sqref="F1522">
    <cfRule type="expression" dxfId="397" priority="299">
      <formula>$D1521=""</formula>
    </cfRule>
  </conditionalFormatting>
  <conditionalFormatting sqref="B1523:F1523 H1523:I1523">
    <cfRule type="expression" dxfId="396" priority="298">
      <formula>$D1523=""</formula>
    </cfRule>
  </conditionalFormatting>
  <conditionalFormatting sqref="F1524">
    <cfRule type="expression" dxfId="395" priority="297">
      <formula>$D1523=""</formula>
    </cfRule>
  </conditionalFormatting>
  <conditionalFormatting sqref="B1525:F1525 H1525:I1525">
    <cfRule type="expression" dxfId="394" priority="296">
      <formula>$D1525=""</formula>
    </cfRule>
  </conditionalFormatting>
  <conditionalFormatting sqref="F1526">
    <cfRule type="expression" dxfId="393" priority="295">
      <formula>$D1525=""</formula>
    </cfRule>
  </conditionalFormatting>
  <conditionalFormatting sqref="B1527:F1527 H1527:I1527">
    <cfRule type="expression" dxfId="392" priority="294">
      <formula>$D1527=""</formula>
    </cfRule>
  </conditionalFormatting>
  <conditionalFormatting sqref="F1528">
    <cfRule type="expression" dxfId="391" priority="293">
      <formula>$D1527=""</formula>
    </cfRule>
  </conditionalFormatting>
  <conditionalFormatting sqref="B1529:F1529 H1529:I1529">
    <cfRule type="expression" dxfId="390" priority="292">
      <formula>$D1529=""</formula>
    </cfRule>
  </conditionalFormatting>
  <conditionalFormatting sqref="F1530">
    <cfRule type="expression" dxfId="389" priority="291">
      <formula>$D1529=""</formula>
    </cfRule>
  </conditionalFormatting>
  <conditionalFormatting sqref="B1531:F1531 H1531:I1531">
    <cfRule type="expression" dxfId="388" priority="290">
      <formula>$D1531=""</formula>
    </cfRule>
  </conditionalFormatting>
  <conditionalFormatting sqref="F1532">
    <cfRule type="expression" dxfId="387" priority="289">
      <formula>$D1531=""</formula>
    </cfRule>
  </conditionalFormatting>
  <conditionalFormatting sqref="B1533:F1533 H1533:I1533">
    <cfRule type="expression" dxfId="386" priority="288">
      <formula>$D1533=""</formula>
    </cfRule>
  </conditionalFormatting>
  <conditionalFormatting sqref="F1534">
    <cfRule type="expression" dxfId="385" priority="287">
      <formula>$D1533=""</formula>
    </cfRule>
  </conditionalFormatting>
  <conditionalFormatting sqref="B1535:F1535 H1535:I1535">
    <cfRule type="expression" dxfId="384" priority="286">
      <formula>$D1535=""</formula>
    </cfRule>
  </conditionalFormatting>
  <conditionalFormatting sqref="F1536">
    <cfRule type="expression" dxfId="383" priority="285">
      <formula>$D1535=""</formula>
    </cfRule>
  </conditionalFormatting>
  <conditionalFormatting sqref="B1537:F1537 H1537:I1537">
    <cfRule type="expression" dxfId="382" priority="284">
      <formula>$D1537=""</formula>
    </cfRule>
  </conditionalFormatting>
  <conditionalFormatting sqref="F1538">
    <cfRule type="expression" dxfId="381" priority="283">
      <formula>$D1537=""</formula>
    </cfRule>
  </conditionalFormatting>
  <conditionalFormatting sqref="B1539:F1539 H1539:I1539">
    <cfRule type="expression" dxfId="380" priority="282">
      <formula>$D1539=""</formula>
    </cfRule>
  </conditionalFormatting>
  <conditionalFormatting sqref="F1540">
    <cfRule type="expression" dxfId="379" priority="281">
      <formula>$D1539=""</formula>
    </cfRule>
  </conditionalFormatting>
  <conditionalFormatting sqref="B1541:F1541 H1541:I1541">
    <cfRule type="expression" dxfId="378" priority="280">
      <formula>$D1541=""</formula>
    </cfRule>
  </conditionalFormatting>
  <conditionalFormatting sqref="F1542">
    <cfRule type="expression" dxfId="377" priority="279">
      <formula>$D1541=""</formula>
    </cfRule>
  </conditionalFormatting>
  <conditionalFormatting sqref="B1543:F1543 H1543:I1543">
    <cfRule type="expression" dxfId="376" priority="278">
      <formula>$D1543=""</formula>
    </cfRule>
  </conditionalFormatting>
  <conditionalFormatting sqref="F1544">
    <cfRule type="expression" dxfId="375" priority="277">
      <formula>$D1543=""</formula>
    </cfRule>
  </conditionalFormatting>
  <conditionalFormatting sqref="B1545:F1545 H1545:I1545">
    <cfRule type="expression" dxfId="374" priority="276">
      <formula>$D1545=""</formula>
    </cfRule>
  </conditionalFormatting>
  <conditionalFormatting sqref="F1546">
    <cfRule type="expression" dxfId="373" priority="275">
      <formula>$D1545=""</formula>
    </cfRule>
  </conditionalFormatting>
  <conditionalFormatting sqref="B1547:F1547 H1547:I1547">
    <cfRule type="expression" dxfId="372" priority="274">
      <formula>$D1547=""</formula>
    </cfRule>
  </conditionalFormatting>
  <conditionalFormatting sqref="F1548">
    <cfRule type="expression" dxfId="371" priority="273">
      <formula>$D1547=""</formula>
    </cfRule>
  </conditionalFormatting>
  <conditionalFormatting sqref="B1549:F1549 H1549:I1549">
    <cfRule type="expression" dxfId="370" priority="272">
      <formula>$D1549=""</formula>
    </cfRule>
  </conditionalFormatting>
  <conditionalFormatting sqref="F1550">
    <cfRule type="expression" dxfId="369" priority="271">
      <formula>$D1549=""</formula>
    </cfRule>
  </conditionalFormatting>
  <conditionalFormatting sqref="B1551:F1551 H1551:I1551">
    <cfRule type="expression" dxfId="368" priority="270">
      <formula>$D1551=""</formula>
    </cfRule>
  </conditionalFormatting>
  <conditionalFormatting sqref="F1552">
    <cfRule type="expression" dxfId="367" priority="269">
      <formula>$D1551=""</formula>
    </cfRule>
  </conditionalFormatting>
  <conditionalFormatting sqref="B1553:F1553 H1553:I1553">
    <cfRule type="expression" dxfId="366" priority="268">
      <formula>$D1553=""</formula>
    </cfRule>
  </conditionalFormatting>
  <conditionalFormatting sqref="F1554">
    <cfRule type="expression" dxfId="365" priority="267">
      <formula>$D1553=""</formula>
    </cfRule>
  </conditionalFormatting>
  <conditionalFormatting sqref="B1555:F1555 H1555:I1555">
    <cfRule type="expression" dxfId="364" priority="266">
      <formula>$D1555=""</formula>
    </cfRule>
  </conditionalFormatting>
  <conditionalFormatting sqref="F1556">
    <cfRule type="expression" dxfId="363" priority="265">
      <formula>$D1555=""</formula>
    </cfRule>
  </conditionalFormatting>
  <conditionalFormatting sqref="B1557:F1557 H1557:I1557">
    <cfRule type="expression" dxfId="362" priority="264">
      <formula>$D1557=""</formula>
    </cfRule>
  </conditionalFormatting>
  <conditionalFormatting sqref="F1558">
    <cfRule type="expression" dxfId="361" priority="263">
      <formula>$D1557=""</formula>
    </cfRule>
  </conditionalFormatting>
  <conditionalFormatting sqref="B1559:F1559 H1559:I1559">
    <cfRule type="expression" dxfId="360" priority="262">
      <formula>$D1559=""</formula>
    </cfRule>
  </conditionalFormatting>
  <conditionalFormatting sqref="F1560">
    <cfRule type="expression" dxfId="359" priority="261">
      <formula>$D1559=""</formula>
    </cfRule>
  </conditionalFormatting>
  <conditionalFormatting sqref="B1561:F1561 H1561:I1561">
    <cfRule type="expression" dxfId="358" priority="260">
      <formula>$D1561=""</formula>
    </cfRule>
  </conditionalFormatting>
  <conditionalFormatting sqref="F1562">
    <cfRule type="expression" dxfId="357" priority="259">
      <formula>$D1561=""</formula>
    </cfRule>
  </conditionalFormatting>
  <conditionalFormatting sqref="B1563:F1563 H1563:I1563">
    <cfRule type="expression" dxfId="356" priority="258">
      <formula>$D1563=""</formula>
    </cfRule>
  </conditionalFormatting>
  <conditionalFormatting sqref="F1564">
    <cfRule type="expression" dxfId="355" priority="257">
      <formula>$D1563=""</formula>
    </cfRule>
  </conditionalFormatting>
  <conditionalFormatting sqref="B1565:F1565 H1565:I1565">
    <cfRule type="expression" dxfId="354" priority="256">
      <formula>$D1565=""</formula>
    </cfRule>
  </conditionalFormatting>
  <conditionalFormatting sqref="F1566">
    <cfRule type="expression" dxfId="353" priority="255">
      <formula>$D1565=""</formula>
    </cfRule>
  </conditionalFormatting>
  <conditionalFormatting sqref="B1567:F1567 H1567:I1567">
    <cfRule type="expression" dxfId="352" priority="254">
      <formula>$D1567=""</formula>
    </cfRule>
  </conditionalFormatting>
  <conditionalFormatting sqref="F1568">
    <cfRule type="expression" dxfId="351" priority="253">
      <formula>$D1567=""</formula>
    </cfRule>
  </conditionalFormatting>
  <conditionalFormatting sqref="B1569:F1569 H1569:I1569">
    <cfRule type="expression" dxfId="350" priority="252">
      <formula>$D1569=""</formula>
    </cfRule>
  </conditionalFormatting>
  <conditionalFormatting sqref="F1570">
    <cfRule type="expression" dxfId="349" priority="251">
      <formula>$D1569=""</formula>
    </cfRule>
  </conditionalFormatting>
  <conditionalFormatting sqref="B1571:F1571 H1571:I1571">
    <cfRule type="expression" dxfId="348" priority="250">
      <formula>$D1571=""</formula>
    </cfRule>
  </conditionalFormatting>
  <conditionalFormatting sqref="F1572">
    <cfRule type="expression" dxfId="347" priority="249">
      <formula>$D1571=""</formula>
    </cfRule>
  </conditionalFormatting>
  <conditionalFormatting sqref="B1573:F1573 H1573:I1573">
    <cfRule type="expression" dxfId="346" priority="248">
      <formula>$D1573=""</formula>
    </cfRule>
  </conditionalFormatting>
  <conditionalFormatting sqref="F1574">
    <cfRule type="expression" dxfId="345" priority="247">
      <formula>$D1573=""</formula>
    </cfRule>
  </conditionalFormatting>
  <conditionalFormatting sqref="B1575:F1575 H1575:I1575">
    <cfRule type="expression" dxfId="344" priority="246">
      <formula>$D1575=""</formula>
    </cfRule>
  </conditionalFormatting>
  <conditionalFormatting sqref="F1576">
    <cfRule type="expression" dxfId="343" priority="245">
      <formula>$D1575=""</formula>
    </cfRule>
  </conditionalFormatting>
  <conditionalFormatting sqref="B1577:F1577 H1577:I1577">
    <cfRule type="expression" dxfId="342" priority="244">
      <formula>$D1577=""</formula>
    </cfRule>
  </conditionalFormatting>
  <conditionalFormatting sqref="F1578">
    <cfRule type="expression" dxfId="341" priority="243">
      <formula>$D1577=""</formula>
    </cfRule>
  </conditionalFormatting>
  <conditionalFormatting sqref="B1579:F1579 H1579:I1579">
    <cfRule type="expression" dxfId="340" priority="242">
      <formula>$D1579=""</formula>
    </cfRule>
  </conditionalFormatting>
  <conditionalFormatting sqref="F1580">
    <cfRule type="expression" dxfId="339" priority="241">
      <formula>$D1579=""</formula>
    </cfRule>
  </conditionalFormatting>
  <conditionalFormatting sqref="B1581:F1581 H1581:I1581">
    <cfRule type="expression" dxfId="338" priority="240">
      <formula>$D1581=""</formula>
    </cfRule>
  </conditionalFormatting>
  <conditionalFormatting sqref="F1582">
    <cfRule type="expression" dxfId="337" priority="239">
      <formula>$D1581=""</formula>
    </cfRule>
  </conditionalFormatting>
  <conditionalFormatting sqref="B1583:F1583 H1583:I1583">
    <cfRule type="expression" dxfId="336" priority="238">
      <formula>$D1583=""</formula>
    </cfRule>
  </conditionalFormatting>
  <conditionalFormatting sqref="F1584">
    <cfRule type="expression" dxfId="335" priority="237">
      <formula>$D1583=""</formula>
    </cfRule>
  </conditionalFormatting>
  <conditionalFormatting sqref="B1585:F1585 H1585:I1585">
    <cfRule type="expression" dxfId="334" priority="236">
      <formula>$D1585=""</formula>
    </cfRule>
  </conditionalFormatting>
  <conditionalFormatting sqref="F1586">
    <cfRule type="expression" dxfId="333" priority="235">
      <formula>$D1585=""</formula>
    </cfRule>
  </conditionalFormatting>
  <conditionalFormatting sqref="B1587:F1587 H1587:I1587">
    <cfRule type="expression" dxfId="332" priority="234">
      <formula>$D1587=""</formula>
    </cfRule>
  </conditionalFormatting>
  <conditionalFormatting sqref="F1588">
    <cfRule type="expression" dxfId="331" priority="233">
      <formula>$D1587=""</formula>
    </cfRule>
  </conditionalFormatting>
  <conditionalFormatting sqref="B1589:F1589 H1589:I1589">
    <cfRule type="expression" dxfId="330" priority="232">
      <formula>$D1589=""</formula>
    </cfRule>
  </conditionalFormatting>
  <conditionalFormatting sqref="F1590">
    <cfRule type="expression" dxfId="329" priority="231">
      <formula>$D1589=""</formula>
    </cfRule>
  </conditionalFormatting>
  <conditionalFormatting sqref="B1591:F1591 H1591:I1591">
    <cfRule type="expression" dxfId="328" priority="230">
      <formula>$D1591=""</formula>
    </cfRule>
  </conditionalFormatting>
  <conditionalFormatting sqref="F1592">
    <cfRule type="expression" dxfId="327" priority="229">
      <formula>$D1591=""</formula>
    </cfRule>
  </conditionalFormatting>
  <conditionalFormatting sqref="B1593:F1593 H1593:I1593">
    <cfRule type="expression" dxfId="326" priority="228">
      <formula>$D1593=""</formula>
    </cfRule>
  </conditionalFormatting>
  <conditionalFormatting sqref="F1594">
    <cfRule type="expression" dxfId="325" priority="227">
      <formula>$D1593=""</formula>
    </cfRule>
  </conditionalFormatting>
  <conditionalFormatting sqref="B1595:F1595 H1595:I1595">
    <cfRule type="expression" dxfId="324" priority="226">
      <formula>$D1595=""</formula>
    </cfRule>
  </conditionalFormatting>
  <conditionalFormatting sqref="F1596">
    <cfRule type="expression" dxfId="323" priority="225">
      <formula>$D1595=""</formula>
    </cfRule>
  </conditionalFormatting>
  <conditionalFormatting sqref="B1597:F1597 H1597:I1597">
    <cfRule type="expression" dxfId="322" priority="224">
      <formula>$D1597=""</formula>
    </cfRule>
  </conditionalFormatting>
  <conditionalFormatting sqref="F1598">
    <cfRule type="expression" dxfId="321" priority="223">
      <formula>$D1597=""</formula>
    </cfRule>
  </conditionalFormatting>
  <conditionalFormatting sqref="B1599:F1599 H1599:I1599">
    <cfRule type="expression" dxfId="320" priority="222">
      <formula>$D1599=""</formula>
    </cfRule>
  </conditionalFormatting>
  <conditionalFormatting sqref="F1600">
    <cfRule type="expression" dxfId="319" priority="221">
      <formula>$D1599=""</formula>
    </cfRule>
  </conditionalFormatting>
  <conditionalFormatting sqref="B1601:F1601 H1601:I1601">
    <cfRule type="expression" dxfId="318" priority="220">
      <formula>$D1601=""</formula>
    </cfRule>
  </conditionalFormatting>
  <conditionalFormatting sqref="F1602">
    <cfRule type="expression" dxfId="317" priority="219">
      <formula>$D1601=""</formula>
    </cfRule>
  </conditionalFormatting>
  <conditionalFormatting sqref="B1603:F1603 H1603:I1603">
    <cfRule type="expression" dxfId="316" priority="218">
      <formula>$D1603=""</formula>
    </cfRule>
  </conditionalFormatting>
  <conditionalFormatting sqref="F1604">
    <cfRule type="expression" dxfId="315" priority="217">
      <formula>$D1603=""</formula>
    </cfRule>
  </conditionalFormatting>
  <conditionalFormatting sqref="B1605:F1605 H1605:I1605">
    <cfRule type="expression" dxfId="314" priority="216">
      <formula>$D1605=""</formula>
    </cfRule>
  </conditionalFormatting>
  <conditionalFormatting sqref="F1606">
    <cfRule type="expression" dxfId="313" priority="215">
      <formula>$D1605=""</formula>
    </cfRule>
  </conditionalFormatting>
  <conditionalFormatting sqref="B1607:F1607 H1607:I1607">
    <cfRule type="expression" dxfId="312" priority="214">
      <formula>$D1607=""</formula>
    </cfRule>
  </conditionalFormatting>
  <conditionalFormatting sqref="F1608">
    <cfRule type="expression" dxfId="311" priority="213">
      <formula>$D1607=""</formula>
    </cfRule>
  </conditionalFormatting>
  <conditionalFormatting sqref="B1609:F1609 H1609:I1609">
    <cfRule type="expression" dxfId="310" priority="212">
      <formula>$D1609=""</formula>
    </cfRule>
  </conditionalFormatting>
  <conditionalFormatting sqref="F1610">
    <cfRule type="expression" dxfId="309" priority="211">
      <formula>$D1609=""</formula>
    </cfRule>
  </conditionalFormatting>
  <conditionalFormatting sqref="B1611:F1611 H1611:I1611">
    <cfRule type="expression" dxfId="308" priority="210">
      <formula>$D1611=""</formula>
    </cfRule>
  </conditionalFormatting>
  <conditionalFormatting sqref="F1612">
    <cfRule type="expression" dxfId="307" priority="209">
      <formula>$D1611=""</formula>
    </cfRule>
  </conditionalFormatting>
  <conditionalFormatting sqref="B1613:F1613 H1613:I1613">
    <cfRule type="expression" dxfId="306" priority="208">
      <formula>$D1613=""</formula>
    </cfRule>
  </conditionalFormatting>
  <conditionalFormatting sqref="F1614">
    <cfRule type="expression" dxfId="305" priority="207">
      <formula>$D1613=""</formula>
    </cfRule>
  </conditionalFormatting>
  <conditionalFormatting sqref="B1615:F1615 H1615:I1615">
    <cfRule type="expression" dxfId="304" priority="206">
      <formula>$D1615=""</formula>
    </cfRule>
  </conditionalFormatting>
  <conditionalFormatting sqref="F1616">
    <cfRule type="expression" dxfId="303" priority="205">
      <formula>$D1615=""</formula>
    </cfRule>
  </conditionalFormatting>
  <conditionalFormatting sqref="B1617:F1617 H1617:I1617">
    <cfRule type="expression" dxfId="302" priority="204">
      <formula>$D1617=""</formula>
    </cfRule>
  </conditionalFormatting>
  <conditionalFormatting sqref="F1618">
    <cfRule type="expression" dxfId="301" priority="203">
      <formula>$D1617=""</formula>
    </cfRule>
  </conditionalFormatting>
  <conditionalFormatting sqref="B1619:F1619 H1619:I1619">
    <cfRule type="expression" dxfId="300" priority="202">
      <formula>$D1619=""</formula>
    </cfRule>
  </conditionalFormatting>
  <conditionalFormatting sqref="F1620">
    <cfRule type="expression" dxfId="299" priority="201">
      <formula>$D1619=""</formula>
    </cfRule>
  </conditionalFormatting>
  <conditionalFormatting sqref="B1621:F1621 H1621:I1621">
    <cfRule type="expression" dxfId="298" priority="200">
      <formula>$D1621=""</formula>
    </cfRule>
  </conditionalFormatting>
  <conditionalFormatting sqref="F1622">
    <cfRule type="expression" dxfId="297" priority="199">
      <formula>$D1621=""</formula>
    </cfRule>
  </conditionalFormatting>
  <conditionalFormatting sqref="B1623:F1623 H1623:I1623">
    <cfRule type="expression" dxfId="296" priority="198">
      <formula>$D1623=""</formula>
    </cfRule>
  </conditionalFormatting>
  <conditionalFormatting sqref="F1624">
    <cfRule type="expression" dxfId="295" priority="197">
      <formula>$D1623=""</formula>
    </cfRule>
  </conditionalFormatting>
  <conditionalFormatting sqref="B1625:F1625 H1625:I1625">
    <cfRule type="expression" dxfId="294" priority="196">
      <formula>$D1625=""</formula>
    </cfRule>
  </conditionalFormatting>
  <conditionalFormatting sqref="F1626">
    <cfRule type="expression" dxfId="293" priority="195">
      <formula>$D1625=""</formula>
    </cfRule>
  </conditionalFormatting>
  <conditionalFormatting sqref="B1627:F1627 H1627:I1627">
    <cfRule type="expression" dxfId="292" priority="194">
      <formula>$D1627=""</formula>
    </cfRule>
  </conditionalFormatting>
  <conditionalFormatting sqref="F1628">
    <cfRule type="expression" dxfId="291" priority="193">
      <formula>$D1627=""</formula>
    </cfRule>
  </conditionalFormatting>
  <conditionalFormatting sqref="B1629:F1629 H1629:I1629">
    <cfRule type="expression" dxfId="290" priority="192">
      <formula>$D1629=""</formula>
    </cfRule>
  </conditionalFormatting>
  <conditionalFormatting sqref="F1630">
    <cfRule type="expression" dxfId="289" priority="191">
      <formula>$D1629=""</formula>
    </cfRule>
  </conditionalFormatting>
  <conditionalFormatting sqref="B1631:F1631 H1631:I1631">
    <cfRule type="expression" dxfId="288" priority="190">
      <formula>$D1631=""</formula>
    </cfRule>
  </conditionalFormatting>
  <conditionalFormatting sqref="F1632">
    <cfRule type="expression" dxfId="287" priority="189">
      <formula>$D1631=""</formula>
    </cfRule>
  </conditionalFormatting>
  <conditionalFormatting sqref="B1633:F1633 H1633:I1633">
    <cfRule type="expression" dxfId="286" priority="188">
      <formula>$D1633=""</formula>
    </cfRule>
  </conditionalFormatting>
  <conditionalFormatting sqref="F1634">
    <cfRule type="expression" dxfId="285" priority="187">
      <formula>$D1633=""</formula>
    </cfRule>
  </conditionalFormatting>
  <conditionalFormatting sqref="B1635:F1635 H1635:I1635">
    <cfRule type="expression" dxfId="284" priority="186">
      <formula>$D1635=""</formula>
    </cfRule>
  </conditionalFormatting>
  <conditionalFormatting sqref="F1636">
    <cfRule type="expression" dxfId="283" priority="185">
      <formula>$D1635=""</formula>
    </cfRule>
  </conditionalFormatting>
  <conditionalFormatting sqref="B1637:F1637 H1637:I1637">
    <cfRule type="expression" dxfId="282" priority="184">
      <formula>$D1637=""</formula>
    </cfRule>
  </conditionalFormatting>
  <conditionalFormatting sqref="F1638">
    <cfRule type="expression" dxfId="281" priority="183">
      <formula>$D1637=""</formula>
    </cfRule>
  </conditionalFormatting>
  <conditionalFormatting sqref="B1639:F1639 H1639:I1639">
    <cfRule type="expression" dxfId="280" priority="182">
      <formula>$D1639=""</formula>
    </cfRule>
  </conditionalFormatting>
  <conditionalFormatting sqref="F1640">
    <cfRule type="expression" dxfId="279" priority="181">
      <formula>$D1639=""</formula>
    </cfRule>
  </conditionalFormatting>
  <conditionalFormatting sqref="B1641:F1641 H1641:I1641">
    <cfRule type="expression" dxfId="278" priority="180">
      <formula>$D1641=""</formula>
    </cfRule>
  </conditionalFormatting>
  <conditionalFormatting sqref="F1642">
    <cfRule type="expression" dxfId="277" priority="179">
      <formula>$D1641=""</formula>
    </cfRule>
  </conditionalFormatting>
  <conditionalFormatting sqref="B1643:F1643 H1643:I1643">
    <cfRule type="expression" dxfId="276" priority="178">
      <formula>$D1643=""</formula>
    </cfRule>
  </conditionalFormatting>
  <conditionalFormatting sqref="F1644">
    <cfRule type="expression" dxfId="275" priority="177">
      <formula>$D1643=""</formula>
    </cfRule>
  </conditionalFormatting>
  <conditionalFormatting sqref="B1645:F1645 H1645:I1645">
    <cfRule type="expression" dxfId="274" priority="176">
      <formula>$D1645=""</formula>
    </cfRule>
  </conditionalFormatting>
  <conditionalFormatting sqref="F1646">
    <cfRule type="expression" dxfId="273" priority="175">
      <formula>$D1645=""</formula>
    </cfRule>
  </conditionalFormatting>
  <conditionalFormatting sqref="B1647:F1647 H1647:I1647">
    <cfRule type="expression" dxfId="272" priority="174">
      <formula>$D1647=""</formula>
    </cfRule>
  </conditionalFormatting>
  <conditionalFormatting sqref="F1648">
    <cfRule type="expression" dxfId="271" priority="173">
      <formula>$D1647=""</formula>
    </cfRule>
  </conditionalFormatting>
  <conditionalFormatting sqref="B1649:F1649 H1649:I1649">
    <cfRule type="expression" dxfId="270" priority="172">
      <formula>$D1649=""</formula>
    </cfRule>
  </conditionalFormatting>
  <conditionalFormatting sqref="F1650">
    <cfRule type="expression" dxfId="269" priority="171">
      <formula>$D1649=""</formula>
    </cfRule>
  </conditionalFormatting>
  <conditionalFormatting sqref="B1651:F1651 H1651:I1651">
    <cfRule type="expression" dxfId="268" priority="170">
      <formula>$D1651=""</formula>
    </cfRule>
  </conditionalFormatting>
  <conditionalFormatting sqref="F1652">
    <cfRule type="expression" dxfId="267" priority="169">
      <formula>$D1651=""</formula>
    </cfRule>
  </conditionalFormatting>
  <conditionalFormatting sqref="B1653:F1653 H1653:I1653">
    <cfRule type="expression" dxfId="266" priority="168">
      <formula>$D1653=""</formula>
    </cfRule>
  </conditionalFormatting>
  <conditionalFormatting sqref="F1654">
    <cfRule type="expression" dxfId="265" priority="167">
      <formula>$D1653=""</formula>
    </cfRule>
  </conditionalFormatting>
  <conditionalFormatting sqref="B1655:F1655 H1655:I1655">
    <cfRule type="expression" dxfId="264" priority="166">
      <formula>$D1655=""</formula>
    </cfRule>
  </conditionalFormatting>
  <conditionalFormatting sqref="F1656">
    <cfRule type="expression" dxfId="263" priority="165">
      <formula>$D1655=""</formula>
    </cfRule>
  </conditionalFormatting>
  <conditionalFormatting sqref="B1657:F1657 H1657:I1657">
    <cfRule type="expression" dxfId="262" priority="164">
      <formula>$D1657=""</formula>
    </cfRule>
  </conditionalFormatting>
  <conditionalFormatting sqref="F1658">
    <cfRule type="expression" dxfId="261" priority="163">
      <formula>$D1657=""</formula>
    </cfRule>
  </conditionalFormatting>
  <conditionalFormatting sqref="B1659:F1659 H1659:I1659">
    <cfRule type="expression" dxfId="260" priority="162">
      <formula>$D1659=""</formula>
    </cfRule>
  </conditionalFormatting>
  <conditionalFormatting sqref="F1660">
    <cfRule type="expression" dxfId="259" priority="161">
      <formula>$D1659=""</formula>
    </cfRule>
  </conditionalFormatting>
  <conditionalFormatting sqref="B1661:F1661 H1661:I1661">
    <cfRule type="expression" dxfId="258" priority="160">
      <formula>$D1661=""</formula>
    </cfRule>
  </conditionalFormatting>
  <conditionalFormatting sqref="F1662">
    <cfRule type="expression" dxfId="257" priority="159">
      <formula>$D1661=""</formula>
    </cfRule>
  </conditionalFormatting>
  <conditionalFormatting sqref="B1663:F1663 H1663:I1663">
    <cfRule type="expression" dxfId="256" priority="158">
      <formula>$D1663=""</formula>
    </cfRule>
  </conditionalFormatting>
  <conditionalFormatting sqref="F1664">
    <cfRule type="expression" dxfId="255" priority="157">
      <formula>$D1663=""</formula>
    </cfRule>
  </conditionalFormatting>
  <conditionalFormatting sqref="B1665:F1665 H1665:I1665">
    <cfRule type="expression" dxfId="254" priority="156">
      <formula>$D1665=""</formula>
    </cfRule>
  </conditionalFormatting>
  <conditionalFormatting sqref="F1666">
    <cfRule type="expression" dxfId="253" priority="155">
      <formula>$D1665=""</formula>
    </cfRule>
  </conditionalFormatting>
  <conditionalFormatting sqref="B1667:F1667 H1667:I1667">
    <cfRule type="expression" dxfId="252" priority="154">
      <formula>$D1667=""</formula>
    </cfRule>
  </conditionalFormatting>
  <conditionalFormatting sqref="F1668">
    <cfRule type="expression" dxfId="251" priority="153">
      <formula>$D1667=""</formula>
    </cfRule>
  </conditionalFormatting>
  <conditionalFormatting sqref="B1669:F1669 H1669:I1669">
    <cfRule type="expression" dxfId="250" priority="152">
      <formula>$D1669=""</formula>
    </cfRule>
  </conditionalFormatting>
  <conditionalFormatting sqref="F1670">
    <cfRule type="expression" dxfId="249" priority="151">
      <formula>$D1669=""</formula>
    </cfRule>
  </conditionalFormatting>
  <conditionalFormatting sqref="B1671:F1671 H1671:I1671">
    <cfRule type="expression" dxfId="248" priority="150">
      <formula>$D1671=""</formula>
    </cfRule>
  </conditionalFormatting>
  <conditionalFormatting sqref="F1672">
    <cfRule type="expression" dxfId="247" priority="149">
      <formula>$D1671=""</formula>
    </cfRule>
  </conditionalFormatting>
  <conditionalFormatting sqref="B1673:F1673 H1673:I1673">
    <cfRule type="expression" dxfId="246" priority="148">
      <formula>$D1673=""</formula>
    </cfRule>
  </conditionalFormatting>
  <conditionalFormatting sqref="F1674">
    <cfRule type="expression" dxfId="245" priority="147">
      <formula>$D1673=""</formula>
    </cfRule>
  </conditionalFormatting>
  <conditionalFormatting sqref="B1675:F1675 H1675:I1675">
    <cfRule type="expression" dxfId="244" priority="146">
      <formula>$D1675=""</formula>
    </cfRule>
  </conditionalFormatting>
  <conditionalFormatting sqref="F1676">
    <cfRule type="expression" dxfId="243" priority="145">
      <formula>$D1675=""</formula>
    </cfRule>
  </conditionalFormatting>
  <conditionalFormatting sqref="B1677:F1677 H1677:I1677">
    <cfRule type="expression" dxfId="242" priority="144">
      <formula>$D1677=""</formula>
    </cfRule>
  </conditionalFormatting>
  <conditionalFormatting sqref="F1678">
    <cfRule type="expression" dxfId="241" priority="143">
      <formula>$D1677=""</formula>
    </cfRule>
  </conditionalFormatting>
  <conditionalFormatting sqref="B1679:F1679 H1679:I1679">
    <cfRule type="expression" dxfId="240" priority="142">
      <formula>$D1679=""</formula>
    </cfRule>
  </conditionalFormatting>
  <conditionalFormatting sqref="F1680">
    <cfRule type="expression" dxfId="239" priority="141">
      <formula>$D1679=""</formula>
    </cfRule>
  </conditionalFormatting>
  <conditionalFormatting sqref="B1681:F1681 H1681:I1681">
    <cfRule type="expression" dxfId="238" priority="140">
      <formula>$D1681=""</formula>
    </cfRule>
  </conditionalFormatting>
  <conditionalFormatting sqref="F1682">
    <cfRule type="expression" dxfId="237" priority="139">
      <formula>$D1681=""</formula>
    </cfRule>
  </conditionalFormatting>
  <conditionalFormatting sqref="B1683:F1683 H1683:I1683">
    <cfRule type="expression" dxfId="236" priority="138">
      <formula>$D1683=""</formula>
    </cfRule>
  </conditionalFormatting>
  <conditionalFormatting sqref="F1684">
    <cfRule type="expression" dxfId="235" priority="137">
      <formula>$D1683=""</formula>
    </cfRule>
  </conditionalFormatting>
  <conditionalFormatting sqref="B1685:F1685 H1685:I1685">
    <cfRule type="expression" dxfId="234" priority="136">
      <formula>$D1685=""</formula>
    </cfRule>
  </conditionalFormatting>
  <conditionalFormatting sqref="F1686">
    <cfRule type="expression" dxfId="233" priority="135">
      <formula>$D1685=""</formula>
    </cfRule>
  </conditionalFormatting>
  <conditionalFormatting sqref="B1687:F1687 H1687:I1687">
    <cfRule type="expression" dxfId="232" priority="134">
      <formula>$D1687=""</formula>
    </cfRule>
  </conditionalFormatting>
  <conditionalFormatting sqref="F1688">
    <cfRule type="expression" dxfId="231" priority="133">
      <formula>$D1687=""</formula>
    </cfRule>
  </conditionalFormatting>
  <conditionalFormatting sqref="B1689:F1689 H1689:I1689">
    <cfRule type="expression" dxfId="230" priority="132">
      <formula>$D1689=""</formula>
    </cfRule>
  </conditionalFormatting>
  <conditionalFormatting sqref="F1690">
    <cfRule type="expression" dxfId="229" priority="131">
      <formula>$D1689=""</formula>
    </cfRule>
  </conditionalFormatting>
  <conditionalFormatting sqref="B1691:F1691 H1691:I1691">
    <cfRule type="expression" dxfId="228" priority="130">
      <formula>$D1691=""</formula>
    </cfRule>
  </conditionalFormatting>
  <conditionalFormatting sqref="F1692">
    <cfRule type="expression" dxfId="227" priority="129">
      <formula>$D1691=""</formula>
    </cfRule>
  </conditionalFormatting>
  <conditionalFormatting sqref="B1693:F1693 H1693:I1693">
    <cfRule type="expression" dxfId="226" priority="128">
      <formula>$D1693=""</formula>
    </cfRule>
  </conditionalFormatting>
  <conditionalFormatting sqref="F1694">
    <cfRule type="expression" dxfId="225" priority="127">
      <formula>$D1693=""</formula>
    </cfRule>
  </conditionalFormatting>
  <conditionalFormatting sqref="B1695:F1695 H1695:I1695">
    <cfRule type="expression" dxfId="224" priority="126">
      <formula>$D1695=""</formula>
    </cfRule>
  </conditionalFormatting>
  <conditionalFormatting sqref="F1696">
    <cfRule type="expression" dxfId="223" priority="125">
      <formula>$D1695=""</formula>
    </cfRule>
  </conditionalFormatting>
  <conditionalFormatting sqref="B1697:F1697 H1697:I1697">
    <cfRule type="expression" dxfId="222" priority="124">
      <formula>$D1697=""</formula>
    </cfRule>
  </conditionalFormatting>
  <conditionalFormatting sqref="F1698">
    <cfRule type="expression" dxfId="221" priority="123">
      <formula>$D1697=""</formula>
    </cfRule>
  </conditionalFormatting>
  <conditionalFormatting sqref="B1699:F1699 H1699:I1699">
    <cfRule type="expression" dxfId="220" priority="122">
      <formula>$D1699=""</formula>
    </cfRule>
  </conditionalFormatting>
  <conditionalFormatting sqref="F1700">
    <cfRule type="expression" dxfId="219" priority="121">
      <formula>$D1699=""</formula>
    </cfRule>
  </conditionalFormatting>
  <conditionalFormatting sqref="B1701:F1701 H1701:I1701">
    <cfRule type="expression" dxfId="218" priority="120">
      <formula>$D1701=""</formula>
    </cfRule>
  </conditionalFormatting>
  <conditionalFormatting sqref="F1702">
    <cfRule type="expression" dxfId="217" priority="119">
      <formula>$D1701=""</formula>
    </cfRule>
  </conditionalFormatting>
  <conditionalFormatting sqref="B1703:F1703 H1703:I1703">
    <cfRule type="expression" dxfId="216" priority="118">
      <formula>$D1703=""</formula>
    </cfRule>
  </conditionalFormatting>
  <conditionalFormatting sqref="F1704">
    <cfRule type="expression" dxfId="215" priority="117">
      <formula>$D1703=""</formula>
    </cfRule>
  </conditionalFormatting>
  <conditionalFormatting sqref="B1705:F1705 H1705:I1705">
    <cfRule type="expression" dxfId="214" priority="116">
      <formula>$D1705=""</formula>
    </cfRule>
  </conditionalFormatting>
  <conditionalFormatting sqref="F1706">
    <cfRule type="expression" dxfId="213" priority="115">
      <formula>$D1705=""</formula>
    </cfRule>
  </conditionalFormatting>
  <conditionalFormatting sqref="B1707:F1707 H1707:I1707">
    <cfRule type="expression" dxfId="212" priority="114">
      <formula>$D1707=""</formula>
    </cfRule>
  </conditionalFormatting>
  <conditionalFormatting sqref="F1708">
    <cfRule type="expression" dxfId="211" priority="113">
      <formula>$D1707=""</formula>
    </cfRule>
  </conditionalFormatting>
  <conditionalFormatting sqref="B1709:F1709 H1709:I1709">
    <cfRule type="expression" dxfId="210" priority="112">
      <formula>$D1709=""</formula>
    </cfRule>
  </conditionalFormatting>
  <conditionalFormatting sqref="F1710">
    <cfRule type="expression" dxfId="209" priority="111">
      <formula>$D1709=""</formula>
    </cfRule>
  </conditionalFormatting>
  <conditionalFormatting sqref="B1711:F1711 H1711:I1711">
    <cfRule type="expression" dxfId="208" priority="110">
      <formula>$D1711=""</formula>
    </cfRule>
  </conditionalFormatting>
  <conditionalFormatting sqref="F1712">
    <cfRule type="expression" dxfId="207" priority="109">
      <formula>$D1711=""</formula>
    </cfRule>
  </conditionalFormatting>
  <conditionalFormatting sqref="B1713:F1713 H1713:I1713">
    <cfRule type="expression" dxfId="206" priority="108">
      <formula>$D1713=""</formula>
    </cfRule>
  </conditionalFormatting>
  <conditionalFormatting sqref="F1714">
    <cfRule type="expression" dxfId="205" priority="107">
      <formula>$D1713=""</formula>
    </cfRule>
  </conditionalFormatting>
  <conditionalFormatting sqref="B1715:F1715 H1715:I1715">
    <cfRule type="expression" dxfId="204" priority="106">
      <formula>$D1715=""</formula>
    </cfRule>
  </conditionalFormatting>
  <conditionalFormatting sqref="F1716">
    <cfRule type="expression" dxfId="203" priority="105">
      <formula>$D1715=""</formula>
    </cfRule>
  </conditionalFormatting>
  <conditionalFormatting sqref="B1717:F1717 H1717:I1717">
    <cfRule type="expression" dxfId="202" priority="104">
      <formula>$D1717=""</formula>
    </cfRule>
  </conditionalFormatting>
  <conditionalFormatting sqref="F1718">
    <cfRule type="expression" dxfId="201" priority="103">
      <formula>$D1717=""</formula>
    </cfRule>
  </conditionalFormatting>
  <conditionalFormatting sqref="B1719:F1719 H1719:I1719">
    <cfRule type="expression" dxfId="200" priority="102">
      <formula>$D1719=""</formula>
    </cfRule>
  </conditionalFormatting>
  <conditionalFormatting sqref="F1720">
    <cfRule type="expression" dxfId="199" priority="101">
      <formula>$D1719=""</formula>
    </cfRule>
  </conditionalFormatting>
  <conditionalFormatting sqref="B1721:F1721 H1721:I1721">
    <cfRule type="expression" dxfId="198" priority="100">
      <formula>$D1721=""</formula>
    </cfRule>
  </conditionalFormatting>
  <conditionalFormatting sqref="F1722">
    <cfRule type="expression" dxfId="197" priority="99">
      <formula>$D1721=""</formula>
    </cfRule>
  </conditionalFormatting>
  <conditionalFormatting sqref="B1723:F1723 H1723:I1723">
    <cfRule type="expression" dxfId="196" priority="98">
      <formula>$D1723=""</formula>
    </cfRule>
  </conditionalFormatting>
  <conditionalFormatting sqref="F1724">
    <cfRule type="expression" dxfId="195" priority="97">
      <formula>$D1723=""</formula>
    </cfRule>
  </conditionalFormatting>
  <conditionalFormatting sqref="B1725:F1725 H1725:I1725">
    <cfRule type="expression" dxfId="194" priority="96">
      <formula>$D1725=""</formula>
    </cfRule>
  </conditionalFormatting>
  <conditionalFormatting sqref="F1726">
    <cfRule type="expression" dxfId="193" priority="95">
      <formula>$D1725=""</formula>
    </cfRule>
  </conditionalFormatting>
  <conditionalFormatting sqref="B1727:F1727 H1727:I1727">
    <cfRule type="expression" dxfId="192" priority="94">
      <formula>$D1727=""</formula>
    </cfRule>
  </conditionalFormatting>
  <conditionalFormatting sqref="F1728">
    <cfRule type="expression" dxfId="191" priority="93">
      <formula>$D1727=""</formula>
    </cfRule>
  </conditionalFormatting>
  <conditionalFormatting sqref="B1729:F1729 H1729:I1729">
    <cfRule type="expression" dxfId="190" priority="92">
      <formula>$D1729=""</formula>
    </cfRule>
  </conditionalFormatting>
  <conditionalFormatting sqref="F1730">
    <cfRule type="expression" dxfId="189" priority="91">
      <formula>$D1729=""</formula>
    </cfRule>
  </conditionalFormatting>
  <conditionalFormatting sqref="B1731:F1731 H1731:I1731">
    <cfRule type="expression" dxfId="188" priority="90">
      <formula>$D1731=""</formula>
    </cfRule>
  </conditionalFormatting>
  <conditionalFormatting sqref="F1732">
    <cfRule type="expression" dxfId="187" priority="89">
      <formula>$D1731=""</formula>
    </cfRule>
  </conditionalFormatting>
  <conditionalFormatting sqref="B1733:F1733 H1733:I1733">
    <cfRule type="expression" dxfId="186" priority="88">
      <formula>$D1733=""</formula>
    </cfRule>
  </conditionalFormatting>
  <conditionalFormatting sqref="F1734">
    <cfRule type="expression" dxfId="185" priority="87">
      <formula>$D1733=""</formula>
    </cfRule>
  </conditionalFormatting>
  <conditionalFormatting sqref="B1735:F1735 H1735:I1735">
    <cfRule type="expression" dxfId="184" priority="86">
      <formula>$D1735=""</formula>
    </cfRule>
  </conditionalFormatting>
  <conditionalFormatting sqref="F1736">
    <cfRule type="expression" dxfId="183" priority="85">
      <formula>$D1735=""</formula>
    </cfRule>
  </conditionalFormatting>
  <conditionalFormatting sqref="B1737:F1737 H1737:I1737">
    <cfRule type="expression" dxfId="182" priority="84">
      <formula>$D1737=""</formula>
    </cfRule>
  </conditionalFormatting>
  <conditionalFormatting sqref="F1738">
    <cfRule type="expression" dxfId="181" priority="83">
      <formula>$D1737=""</formula>
    </cfRule>
  </conditionalFormatting>
  <conditionalFormatting sqref="B1739:F1739 H1739:I1739">
    <cfRule type="expression" dxfId="180" priority="82">
      <formula>$D1739=""</formula>
    </cfRule>
  </conditionalFormatting>
  <conditionalFormatting sqref="F1740">
    <cfRule type="expression" dxfId="179" priority="81">
      <formula>$D1739=""</formula>
    </cfRule>
  </conditionalFormatting>
  <conditionalFormatting sqref="B1741:F1741 H1741:I1741">
    <cfRule type="expression" dxfId="178" priority="80">
      <formula>$D1741=""</formula>
    </cfRule>
  </conditionalFormatting>
  <conditionalFormatting sqref="F1742">
    <cfRule type="expression" dxfId="177" priority="79">
      <formula>$D1741=""</formula>
    </cfRule>
  </conditionalFormatting>
  <conditionalFormatting sqref="B1743:F1743 H1743:I1743">
    <cfRule type="expression" dxfId="176" priority="78">
      <formula>$D1743=""</formula>
    </cfRule>
  </conditionalFormatting>
  <conditionalFormatting sqref="F1744">
    <cfRule type="expression" dxfId="175" priority="77">
      <formula>$D1743=""</formula>
    </cfRule>
  </conditionalFormatting>
  <conditionalFormatting sqref="B1745:F1745 H1745:I1745">
    <cfRule type="expression" dxfId="174" priority="76">
      <formula>$D1745=""</formula>
    </cfRule>
  </conditionalFormatting>
  <conditionalFormatting sqref="F1746">
    <cfRule type="expression" dxfId="173" priority="75">
      <formula>$D1745=""</formula>
    </cfRule>
  </conditionalFormatting>
  <conditionalFormatting sqref="B1747:F1747 H1747:I1747">
    <cfRule type="expression" dxfId="172" priority="74">
      <formula>$D1747=""</formula>
    </cfRule>
  </conditionalFormatting>
  <conditionalFormatting sqref="F1748">
    <cfRule type="expression" dxfId="171" priority="73">
      <formula>$D1747=""</formula>
    </cfRule>
  </conditionalFormatting>
  <conditionalFormatting sqref="B1749:F1749 H1749:I1749">
    <cfRule type="expression" dxfId="170" priority="72">
      <formula>$D1749=""</formula>
    </cfRule>
  </conditionalFormatting>
  <conditionalFormatting sqref="F1750">
    <cfRule type="expression" dxfId="169" priority="71">
      <formula>$D1749=""</formula>
    </cfRule>
  </conditionalFormatting>
  <conditionalFormatting sqref="B1751:F1751 H1751:I1751">
    <cfRule type="expression" dxfId="168" priority="70">
      <formula>$D1751=""</formula>
    </cfRule>
  </conditionalFormatting>
  <conditionalFormatting sqref="F1752">
    <cfRule type="expression" dxfId="167" priority="69">
      <formula>$D1751=""</formula>
    </cfRule>
  </conditionalFormatting>
  <conditionalFormatting sqref="B1753:F1753 H1753:I1753">
    <cfRule type="expression" dxfId="166" priority="68">
      <formula>$D1753=""</formula>
    </cfRule>
  </conditionalFormatting>
  <conditionalFormatting sqref="F1754">
    <cfRule type="expression" dxfId="165" priority="67">
      <formula>$D1753=""</formula>
    </cfRule>
  </conditionalFormatting>
  <conditionalFormatting sqref="B1755:F1755 H1755:I1755">
    <cfRule type="expression" dxfId="164" priority="66">
      <formula>$D1755=""</formula>
    </cfRule>
  </conditionalFormatting>
  <conditionalFormatting sqref="F1756">
    <cfRule type="expression" dxfId="163" priority="65">
      <formula>$D1755=""</formula>
    </cfRule>
  </conditionalFormatting>
  <conditionalFormatting sqref="B1757:F1757 H1757:I1757">
    <cfRule type="expression" dxfId="162" priority="64">
      <formula>$D1757=""</formula>
    </cfRule>
  </conditionalFormatting>
  <conditionalFormatting sqref="F1758">
    <cfRule type="expression" dxfId="161" priority="63">
      <formula>$D1757=""</formula>
    </cfRule>
  </conditionalFormatting>
  <conditionalFormatting sqref="B1759:F1759 H1759:I1759">
    <cfRule type="expression" dxfId="160" priority="62">
      <formula>$D1759=""</formula>
    </cfRule>
  </conditionalFormatting>
  <conditionalFormatting sqref="F1760">
    <cfRule type="expression" dxfId="159" priority="61">
      <formula>$D1759=""</formula>
    </cfRule>
  </conditionalFormatting>
  <conditionalFormatting sqref="B1761:F1761 H1761:I1761">
    <cfRule type="expression" dxfId="158" priority="60">
      <formula>$D1761=""</formula>
    </cfRule>
  </conditionalFormatting>
  <conditionalFormatting sqref="F1762">
    <cfRule type="expression" dxfId="157" priority="59">
      <formula>$D1761=""</formula>
    </cfRule>
  </conditionalFormatting>
  <conditionalFormatting sqref="B1763:F1763 H1763:I1763">
    <cfRule type="expression" dxfId="156" priority="58">
      <formula>$D1763=""</formula>
    </cfRule>
  </conditionalFormatting>
  <conditionalFormatting sqref="F1764">
    <cfRule type="expression" dxfId="155" priority="57">
      <formula>$D1763=""</formula>
    </cfRule>
  </conditionalFormatting>
  <conditionalFormatting sqref="B1765:F1765 H1765:I1765">
    <cfRule type="expression" dxfId="154" priority="56">
      <formula>$D1765=""</formula>
    </cfRule>
  </conditionalFormatting>
  <conditionalFormatting sqref="F1766">
    <cfRule type="expression" dxfId="153" priority="55">
      <formula>$D1765=""</formula>
    </cfRule>
  </conditionalFormatting>
  <conditionalFormatting sqref="B1767:F1767 H1767:I1767">
    <cfRule type="expression" dxfId="152" priority="54">
      <formula>$D1767=""</formula>
    </cfRule>
  </conditionalFormatting>
  <conditionalFormatting sqref="F1768">
    <cfRule type="expression" dxfId="151" priority="53">
      <formula>$D1767=""</formula>
    </cfRule>
  </conditionalFormatting>
  <conditionalFormatting sqref="B1769:F1769 H1769:I1769">
    <cfRule type="expression" dxfId="150" priority="52">
      <formula>$D1769=""</formula>
    </cfRule>
  </conditionalFormatting>
  <conditionalFormatting sqref="F1770">
    <cfRule type="expression" dxfId="149" priority="51">
      <formula>$D1769=""</formula>
    </cfRule>
  </conditionalFormatting>
  <conditionalFormatting sqref="B1771:F1771 H1771:I1771">
    <cfRule type="expression" dxfId="148" priority="50">
      <formula>$D1771=""</formula>
    </cfRule>
  </conditionalFormatting>
  <conditionalFormatting sqref="F1772">
    <cfRule type="expression" dxfId="147" priority="49">
      <formula>$D1771=""</formula>
    </cfRule>
  </conditionalFormatting>
  <conditionalFormatting sqref="B1773:F1773 H1773:I1773">
    <cfRule type="expression" dxfId="146" priority="48">
      <formula>$D1773=""</formula>
    </cfRule>
  </conditionalFormatting>
  <conditionalFormatting sqref="F1774">
    <cfRule type="expression" dxfId="145" priority="47">
      <formula>$D1773=""</formula>
    </cfRule>
  </conditionalFormatting>
  <conditionalFormatting sqref="B1775:F1775 H1775:I1775">
    <cfRule type="expression" dxfId="144" priority="46">
      <formula>$D1775=""</formula>
    </cfRule>
  </conditionalFormatting>
  <conditionalFormatting sqref="F1776">
    <cfRule type="expression" dxfId="143" priority="45">
      <formula>$D1775=""</formula>
    </cfRule>
  </conditionalFormatting>
  <conditionalFormatting sqref="B1777:F1777 H1777:I1777">
    <cfRule type="expression" dxfId="142" priority="44">
      <formula>$D1777=""</formula>
    </cfRule>
  </conditionalFormatting>
  <conditionalFormatting sqref="F1778">
    <cfRule type="expression" dxfId="141" priority="43">
      <formula>$D1777=""</formula>
    </cfRule>
  </conditionalFormatting>
  <conditionalFormatting sqref="B1779:F1779 H1779:I1779">
    <cfRule type="expression" dxfId="140" priority="42">
      <formula>$D1779=""</formula>
    </cfRule>
  </conditionalFormatting>
  <conditionalFormatting sqref="F1780">
    <cfRule type="expression" dxfId="139" priority="41">
      <formula>$D1779=""</formula>
    </cfRule>
  </conditionalFormatting>
  <conditionalFormatting sqref="B1781:F1781 H1781:I1781">
    <cfRule type="expression" dxfId="138" priority="40">
      <formula>$D1781=""</formula>
    </cfRule>
  </conditionalFormatting>
  <conditionalFormatting sqref="F1782">
    <cfRule type="expression" dxfId="137" priority="39">
      <formula>$D1781=""</formula>
    </cfRule>
  </conditionalFormatting>
  <conditionalFormatting sqref="B1783:F1783 H1783:I1783">
    <cfRule type="expression" dxfId="136" priority="38">
      <formula>$D1783=""</formula>
    </cfRule>
  </conditionalFormatting>
  <conditionalFormatting sqref="F1784">
    <cfRule type="expression" dxfId="135" priority="37">
      <formula>$D1783=""</formula>
    </cfRule>
  </conditionalFormatting>
  <conditionalFormatting sqref="B1785:F1785 H1785:I1785">
    <cfRule type="expression" dxfId="134" priority="36">
      <formula>$D1785=""</formula>
    </cfRule>
  </conditionalFormatting>
  <conditionalFormatting sqref="F1786">
    <cfRule type="expression" dxfId="133" priority="35">
      <formula>$D1785=""</formula>
    </cfRule>
  </conditionalFormatting>
  <conditionalFormatting sqref="B1787:F1787 H1787:I1787">
    <cfRule type="expression" dxfId="132" priority="34">
      <formula>$D1787=""</formula>
    </cfRule>
  </conditionalFormatting>
  <conditionalFormatting sqref="F1788">
    <cfRule type="expression" dxfId="131" priority="33">
      <formula>$D1787=""</formula>
    </cfRule>
  </conditionalFormatting>
  <conditionalFormatting sqref="B1789:F1789 H1789:I1789">
    <cfRule type="expression" dxfId="130" priority="32">
      <formula>$D1789=""</formula>
    </cfRule>
  </conditionalFormatting>
  <conditionalFormatting sqref="F1790">
    <cfRule type="expression" dxfId="129" priority="31">
      <formula>$D1789=""</formula>
    </cfRule>
  </conditionalFormatting>
  <conditionalFormatting sqref="B1791:F1791 H1791:I1791">
    <cfRule type="expression" dxfId="128" priority="30">
      <formula>$D1791=""</formula>
    </cfRule>
  </conditionalFormatting>
  <conditionalFormatting sqref="F1792">
    <cfRule type="expression" dxfId="127" priority="29">
      <formula>$D1791=""</formula>
    </cfRule>
  </conditionalFormatting>
  <conditionalFormatting sqref="B1793:F1793 H1793:I1793">
    <cfRule type="expression" dxfId="126" priority="28">
      <formula>$D1793=""</formula>
    </cfRule>
  </conditionalFormatting>
  <conditionalFormatting sqref="F1794">
    <cfRule type="expression" dxfId="125" priority="27">
      <formula>$D1793=""</formula>
    </cfRule>
  </conditionalFormatting>
  <conditionalFormatting sqref="B1795:F1795 H1795:I1795">
    <cfRule type="expression" dxfId="124" priority="26">
      <formula>$D1795=""</formula>
    </cfRule>
  </conditionalFormatting>
  <conditionalFormatting sqref="F1796">
    <cfRule type="expression" dxfId="123" priority="25">
      <formula>$D1795=""</formula>
    </cfRule>
  </conditionalFormatting>
  <conditionalFormatting sqref="B1797:F1797 H1797:I1797">
    <cfRule type="expression" dxfId="122" priority="24">
      <formula>$D1797=""</formula>
    </cfRule>
  </conditionalFormatting>
  <conditionalFormatting sqref="F1798">
    <cfRule type="expression" dxfId="121" priority="23">
      <formula>$D1797=""</formula>
    </cfRule>
  </conditionalFormatting>
  <conditionalFormatting sqref="B1799:F1799 H1799:I1799">
    <cfRule type="expression" dxfId="120" priority="22">
      <formula>$D1799=""</formula>
    </cfRule>
  </conditionalFormatting>
  <conditionalFormatting sqref="F1800">
    <cfRule type="expression" dxfId="119" priority="21">
      <formula>$D1799=""</formula>
    </cfRule>
  </conditionalFormatting>
  <conditionalFormatting sqref="B1801:F1801 H1801:I1801">
    <cfRule type="expression" dxfId="118" priority="20">
      <formula>$D1801=""</formula>
    </cfRule>
  </conditionalFormatting>
  <conditionalFormatting sqref="F1802">
    <cfRule type="expression" dxfId="117" priority="19">
      <formula>$D1801=""</formula>
    </cfRule>
  </conditionalFormatting>
  <conditionalFormatting sqref="B1803:F1803 H1803:I1803">
    <cfRule type="expression" dxfId="116" priority="18">
      <formula>$D1803=""</formula>
    </cfRule>
  </conditionalFormatting>
  <conditionalFormatting sqref="F1804">
    <cfRule type="expression" dxfId="115" priority="17">
      <formula>$D1803=""</formula>
    </cfRule>
  </conditionalFormatting>
  <conditionalFormatting sqref="B1805:F1805 H1805:I1805">
    <cfRule type="expression" dxfId="114" priority="16">
      <formula>$D1805=""</formula>
    </cfRule>
  </conditionalFormatting>
  <conditionalFormatting sqref="F1806">
    <cfRule type="expression" dxfId="113" priority="15">
      <formula>$D1805=""</formula>
    </cfRule>
  </conditionalFormatting>
  <conditionalFormatting sqref="B1807:F1807 H1807:I1807">
    <cfRule type="expression" dxfId="112" priority="14">
      <formula>$D1807=""</formula>
    </cfRule>
  </conditionalFormatting>
  <conditionalFormatting sqref="F1808">
    <cfRule type="expression" dxfId="111" priority="13">
      <formula>$D1807=""</formula>
    </cfRule>
  </conditionalFormatting>
  <conditionalFormatting sqref="B1809:F1809 H1809:I1809">
    <cfRule type="expression" dxfId="110" priority="12">
      <formula>$D1809=""</formula>
    </cfRule>
  </conditionalFormatting>
  <conditionalFormatting sqref="F1810">
    <cfRule type="expression" dxfId="109" priority="11">
      <formula>$D1809=""</formula>
    </cfRule>
  </conditionalFormatting>
  <conditionalFormatting sqref="B1811:F1811 H1811:I1811">
    <cfRule type="expression" dxfId="108" priority="10">
      <formula>$D1811=""</formula>
    </cfRule>
  </conditionalFormatting>
  <conditionalFormatting sqref="F1812">
    <cfRule type="expression" dxfId="107" priority="9">
      <formula>$D1811=""</formula>
    </cfRule>
  </conditionalFormatting>
  <conditionalFormatting sqref="B1813:F1813 H1813:I1813">
    <cfRule type="expression" dxfId="106" priority="8">
      <formula>$D1813=""</formula>
    </cfRule>
  </conditionalFormatting>
  <conditionalFormatting sqref="F1814">
    <cfRule type="expression" dxfId="105" priority="7">
      <formula>$D1813=""</formula>
    </cfRule>
  </conditionalFormatting>
  <conditionalFormatting sqref="B1815:F1815 H1815:I1815">
    <cfRule type="expression" dxfId="104" priority="6">
      <formula>$D1815=""</formula>
    </cfRule>
  </conditionalFormatting>
  <conditionalFormatting sqref="F1816">
    <cfRule type="expression" dxfId="103" priority="5">
      <formula>$D1815=""</formula>
    </cfRule>
  </conditionalFormatting>
  <conditionalFormatting sqref="B1817:F1817 H1817:I1817">
    <cfRule type="expression" dxfId="102" priority="4">
      <formula>$D1817=""</formula>
    </cfRule>
  </conditionalFormatting>
  <conditionalFormatting sqref="F1818">
    <cfRule type="expression" dxfId="101" priority="3">
      <formula>$D1817=""</formula>
    </cfRule>
  </conditionalFormatting>
  <conditionalFormatting sqref="B1819:F1819 H1819:I1819">
    <cfRule type="expression" dxfId="100" priority="2">
      <formula>$D1819=""</formula>
    </cfRule>
  </conditionalFormatting>
  <conditionalFormatting sqref="F1820">
    <cfRule type="expression" dxfId="99" priority="1">
      <formula>$D1819=""</formula>
    </cfRule>
  </conditionalFormatting>
  <dataValidations count="4">
    <dataValidation type="decimal" operator="greaterThanOrEqual" allowBlank="1" showInputMessage="1" showErrorMessage="1" sqref="F316:G615 F621:G1820 F10:G309 G616" xr:uid="{00000000-0002-0000-0A00-000000000000}">
      <formula1>0</formula1>
    </dataValidation>
    <dataValidation type="list" allowBlank="1" showInputMessage="1" showErrorMessage="1" sqref="H316:H615 H10:H309 H621:H1820" xr:uid="{00000000-0002-0000-0A00-000001000000}">
      <formula1>baseline_validation</formula1>
    </dataValidation>
    <dataValidation allowBlank="1" showInputMessage="1" error="You cannot enter more than 255 characters in this Comments for Impact Disaggregation." sqref="J10:J309" xr:uid="{00000000-0002-0000-0A00-000002000000}"/>
    <dataValidation allowBlank="1" showInputMessage="1" sqref="J316:J615 J621:J1820" xr:uid="{F809DE0D-554A-4C7C-A2E0-255A3444C65A}"/>
  </dataValidations>
  <hyperlinks>
    <hyperlink ref="C5" location="Impact_Indicator_Disaggregation_new" display="Impact" xr:uid="{00000000-0004-0000-0A00-000000000000}"/>
    <hyperlink ref="D5" location="Outcome_Indicator_Disaggregation_new" display="Outcome Indicator" xr:uid="{00000000-0004-0000-0A00-000001000000}"/>
    <hyperlink ref="E5" location="Coverage_Indicator_Disaggregation_new" display="Coverage" xr:uid="{00000000-0004-0000-0A00-000002000000}"/>
    <hyperlink ref="F5" location="Instructions!InstructionE" display="Instructions" xr:uid="{00000000-0004-0000-0A00-000003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H88"/>
  <sheetViews>
    <sheetView showGridLines="0" zoomScale="70" zoomScaleNormal="70" workbookViewId="0">
      <selection activeCell="F6" sqref="F6"/>
    </sheetView>
  </sheetViews>
  <sheetFormatPr defaultRowHeight="15.5" x14ac:dyDescent="0.35"/>
  <cols>
    <col min="1" max="1" width="14.58203125" customWidth="1"/>
    <col min="2" max="2" width="18" customWidth="1"/>
    <col min="3" max="3" width="23.5" customWidth="1"/>
    <col min="4" max="4" width="21.58203125" customWidth="1"/>
    <col min="5" max="5" width="20.08203125" customWidth="1"/>
    <col min="6" max="6" width="18.58203125" customWidth="1"/>
    <col min="7" max="7" width="32.58203125" customWidth="1"/>
    <col min="8" max="8" width="21.08203125" customWidth="1"/>
    <col min="9" max="9" width="19.58203125" customWidth="1"/>
    <col min="10" max="10" width="17" customWidth="1"/>
    <col min="11" max="11" width="15.58203125" customWidth="1"/>
    <col min="12" max="12" width="17.08203125" customWidth="1"/>
    <col min="13" max="13" width="16.5" customWidth="1"/>
    <col min="14" max="14" width="19.08203125" customWidth="1"/>
    <col min="15" max="16" width="17.08203125" customWidth="1"/>
    <col min="17" max="17" width="14.58203125" customWidth="1"/>
    <col min="18" max="18" width="21" customWidth="1"/>
    <col min="19" max="21" width="21" style="219" customWidth="1"/>
    <col min="22" max="23" width="20.58203125" customWidth="1"/>
    <col min="24" max="24" width="46.08203125" customWidth="1"/>
    <col min="25" max="25" width="15.5" hidden="1" customWidth="1"/>
    <col min="26" max="26" width="12.5" hidden="1" customWidth="1"/>
    <col min="27" max="27" width="13.9140625" hidden="1" customWidth="1"/>
    <col min="28" max="28" width="13.08203125" hidden="1" customWidth="1"/>
    <col min="29" max="29" width="16.9140625" hidden="1" customWidth="1"/>
    <col min="30" max="30" width="19.58203125" hidden="1" customWidth="1"/>
    <col min="31" max="31" width="24.5" hidden="1" customWidth="1"/>
    <col min="32" max="32" width="22.08203125" hidden="1" customWidth="1"/>
    <col min="33" max="33" width="23.58203125" hidden="1" customWidth="1"/>
    <col min="34" max="34" width="18" hidden="1" customWidth="1"/>
    <col min="35" max="35" width="16.5" customWidth="1"/>
    <col min="36" max="36" width="15.4140625" customWidth="1"/>
    <col min="37" max="37" width="12.5" customWidth="1"/>
    <col min="38" max="38" width="14" customWidth="1"/>
    <col min="39" max="39" width="13" customWidth="1"/>
  </cols>
  <sheetData>
    <row r="1" spans="1:34" x14ac:dyDescent="0.35">
      <c r="A1" s="636" t="s">
        <v>279</v>
      </c>
      <c r="B1" s="637"/>
      <c r="C1" s="637"/>
      <c r="D1" s="637"/>
      <c r="E1" s="637"/>
      <c r="F1" s="637"/>
      <c r="G1" s="637"/>
    </row>
    <row r="2" spans="1:34" x14ac:dyDescent="0.35">
      <c r="A2" s="637"/>
      <c r="B2" s="637"/>
      <c r="C2" s="637"/>
      <c r="D2" s="637"/>
      <c r="E2" s="637"/>
      <c r="F2" s="637"/>
      <c r="G2" s="637"/>
    </row>
    <row r="4" spans="1:34" ht="16" thickBot="1" x14ac:dyDescent="0.4">
      <c r="A4" s="189"/>
      <c r="B4" s="189"/>
    </row>
    <row r="5" spans="1:34" ht="16" thickBot="1" x14ac:dyDescent="0.4">
      <c r="A5" s="188" t="s">
        <v>31</v>
      </c>
      <c r="B5" s="190" t="s">
        <v>362</v>
      </c>
    </row>
    <row r="6" spans="1:34" x14ac:dyDescent="0.35">
      <c r="H6" s="116">
        <v>2</v>
      </c>
      <c r="J6" s="116">
        <v>3</v>
      </c>
      <c r="K6" s="116"/>
      <c r="L6" s="116">
        <v>4</v>
      </c>
      <c r="M6" s="116"/>
      <c r="N6" s="116">
        <v>5</v>
      </c>
      <c r="O6" s="116"/>
      <c r="P6" s="116">
        <v>6</v>
      </c>
      <c r="Q6" s="116"/>
      <c r="R6" s="116">
        <v>7</v>
      </c>
      <c r="S6" s="216"/>
      <c r="T6" s="216">
        <v>8</v>
      </c>
      <c r="U6" s="216"/>
      <c r="AF6" s="253"/>
    </row>
    <row r="7" spans="1:34" x14ac:dyDescent="0.35">
      <c r="A7" s="181"/>
      <c r="B7" s="181"/>
      <c r="C7" s="181"/>
      <c r="D7" s="181"/>
      <c r="E7" s="181"/>
      <c r="F7" s="181"/>
      <c r="G7" s="181"/>
      <c r="H7" s="633" t="str">
        <f ca="1">IFERROR(IF(YEAR(INDEX('Overview - Section A'!$A$46:$A$55,MATCH(H6,'Overview - Section A'!$B$46:$B$55,0)))&lt;=YEAR('Overview - Section A'!$E$11),TEXT(IFERROR(INDEX('Overview - Section A'!$A$46:$A$55,MATCH(H6,'Overview - Section A'!$B$46:$B$55,0)),""),Setup!$A$33) &amp;" to " &amp; TEXT(IFERROR(INDEX('Overview - Section A'!$E$46:$E$55,MATCH(H6,'Overview - Section A'!$B$46:$B$55,0)),""),Setup!$A$33),""),"")</f>
        <v>1-Jan-21 to 31-Dec-21</v>
      </c>
      <c r="I7" s="634"/>
      <c r="J7" s="633" t="str">
        <f ca="1">IFERROR(IF(YEAR(INDEX('Overview - Section A'!$A$46:$A$55,MATCH(J6,'Overview - Section A'!$B$46:$B$55,0)))&lt;=YEAR('Overview - Section A'!$E$11),TEXT(IFERROR(INDEX('Overview - Section A'!$A$46:$A$55,MATCH(J6,'Overview - Section A'!$B$46:$B$55,0)),""),Setup!$A$33) &amp;" to " &amp; TEXT(IFERROR(INDEX('Overview - Section A'!$E$46:$E$55,MATCH(J6,'Overview - Section A'!$B$46:$B$55,0)),""),Setup!$A$33),""),"")</f>
        <v>1-Jan-22 to 31-Dec-22</v>
      </c>
      <c r="K7" s="634"/>
      <c r="L7" s="633" t="str">
        <f ca="1">IFERROR(IF(YEAR(INDEX('Overview - Section A'!$A$46:$A$55,MATCH(L6,'Overview - Section A'!$B$46:$B$55,0)))&lt;=YEAR('Overview - Section A'!$E$11),TEXT(IFERROR(INDEX('Overview - Section A'!$A$46:$A$55,MATCH(L6,'Overview - Section A'!$B$46:$B$55,0)),""),Setup!$A$33) &amp;" to " &amp; TEXT(IFERROR(INDEX('Overview - Section A'!$E$46:$E$55,MATCH(L6,'Overview - Section A'!$B$46:$B$55,0)),""),Setup!$A$33),""),"")</f>
        <v>1-Jan-23 to 31-Dec-23</v>
      </c>
      <c r="M7" s="634"/>
      <c r="N7" s="633" t="str">
        <f ca="1">IFERROR(IF(YEAR(INDEX('Overview - Section A'!$A$46:$A$55,MATCH(N6,'Overview - Section A'!$B$46:$B$55,0)))&lt;=YEAR('Overview - Section A'!$E$11),TEXT(IFERROR(INDEX('Overview - Section A'!$A$46:$A$55,MATCH(N6,'Overview - Section A'!$B$46:$B$55,0)),""),Setup!$A$33) &amp;" to " &amp; TEXT(IFERROR(INDEX('Overview - Section A'!$E$46:$E$55,MATCH(N6,'Overview - Section A'!$B$46:$B$55,0)),""),Setup!$A$33),""),"")</f>
        <v>1-Jan-24 to 31-Dec-24</v>
      </c>
      <c r="O7" s="634"/>
      <c r="P7" s="633" t="str">
        <f ca="1">IFERROR(IF(YEAR(INDEX('Overview - Section A'!$A$46:$A$55,MATCH(P6,'Overview - Section A'!$B$46:$B$55,0)))&lt;=YEAR('Overview - Section A'!$E$11),TEXT(IFERROR(INDEX('Overview - Section A'!$A$46:$A$55,MATCH(P6,'Overview - Section A'!$B$46:$B$55,0)),""),Setup!$A$33) &amp;" to " &amp; TEXT(IFERROR(INDEX('Overview - Section A'!$E$46:$E$55,MATCH(P6,'Overview - Section A'!$B$46:$B$55,0)),""),Setup!$A$33),""),"")</f>
        <v>1-Jan-25 to 31-Dec-25</v>
      </c>
      <c r="Q7" s="634"/>
      <c r="R7" s="633" t="str">
        <f ca="1">IFERROR(IF(YEAR(INDEX('Overview - Section A'!$A$46:$A$55,MATCH(R6,'Overview - Section A'!$B$46:$B$55,0)))&lt;=YEAR('Overview - Section A'!$E$11),TEXT(IFERROR(INDEX('Overview - Section A'!$A$46:$A$55,MATCH(R6,'Overview - Section A'!$B$46:$B$55,0)),""),Setup!$A$33) &amp;" to " &amp; TEXT(IFERROR(INDEX('Overview - Section A'!$E$46:$E$55,MATCH(R6,'Overview - Section A'!$B$46:$B$55,0)),""),Setup!$A$33),""),"")</f>
        <v/>
      </c>
      <c r="S7" s="635"/>
      <c r="T7" s="633" t="str">
        <f ca="1">IFERROR(IF(YEAR(INDEX('Overview - Section A'!$A$46:$A$55,MATCH(T6,'Overview - Section A'!$B$46:$B$55,0)))&lt;=YEAR('Overview - Section A'!$E$11),TEXT(IFERROR(INDEX('Overview - Section A'!$A$46:$A$55,MATCH(T6,'Overview - Section A'!$B$46:$B$55,0)),""),Setup!$A$33) &amp;" to " &amp; TEXT(IFERROR(INDEX('Overview - Section A'!$E$46:$E$55,MATCH(T6,'Overview - Section A'!$B$46:$B$55,0)),""),Setup!$A$33),""),"")</f>
        <v/>
      </c>
      <c r="U7" s="635"/>
      <c r="V7" s="633"/>
      <c r="W7" s="635"/>
      <c r="X7" s="244"/>
    </row>
    <row r="8" spans="1:34" ht="55.5" customHeight="1" x14ac:dyDescent="0.35">
      <c r="A8" s="141" t="s">
        <v>280</v>
      </c>
      <c r="B8" s="141" t="s">
        <v>60</v>
      </c>
      <c r="C8" s="141" t="s">
        <v>278</v>
      </c>
      <c r="D8" s="141" t="s">
        <v>32</v>
      </c>
      <c r="E8" s="141" t="s">
        <v>68</v>
      </c>
      <c r="F8" s="141" t="s">
        <v>188</v>
      </c>
      <c r="G8" s="141" t="s">
        <v>11</v>
      </c>
      <c r="H8" s="141" t="s">
        <v>108</v>
      </c>
      <c r="I8" s="141" t="s">
        <v>433</v>
      </c>
      <c r="J8" s="254" t="s">
        <v>108</v>
      </c>
      <c r="K8" s="254" t="s">
        <v>433</v>
      </c>
      <c r="L8" s="254" t="s">
        <v>108</v>
      </c>
      <c r="M8" s="254" t="s">
        <v>433</v>
      </c>
      <c r="N8" s="254" t="s">
        <v>108</v>
      </c>
      <c r="O8" s="254" t="s">
        <v>433</v>
      </c>
      <c r="P8" s="254" t="s">
        <v>108</v>
      </c>
      <c r="Q8" s="254" t="s">
        <v>433</v>
      </c>
      <c r="R8" s="254" t="s">
        <v>108</v>
      </c>
      <c r="S8" s="254" t="s">
        <v>433</v>
      </c>
      <c r="T8" s="254" t="s">
        <v>108</v>
      </c>
      <c r="U8" s="254" t="s">
        <v>433</v>
      </c>
      <c r="V8" s="254" t="s">
        <v>108</v>
      </c>
      <c r="W8" s="254" t="s">
        <v>433</v>
      </c>
      <c r="X8" s="168" t="s">
        <v>9</v>
      </c>
      <c r="AC8" t="s">
        <v>436</v>
      </c>
      <c r="AE8" t="s">
        <v>466</v>
      </c>
      <c r="AF8" t="s">
        <v>467</v>
      </c>
    </row>
    <row r="9" spans="1:34" ht="30" customHeight="1" x14ac:dyDescent="0.35">
      <c r="A9" s="310">
        <v>1</v>
      </c>
      <c r="B9" s="450"/>
      <c r="C9" s="450"/>
      <c r="D9" s="450"/>
      <c r="E9" s="450"/>
      <c r="F9" s="450"/>
      <c r="G9" s="451"/>
      <c r="H9" s="450"/>
      <c r="I9" s="450"/>
      <c r="J9" s="450"/>
      <c r="K9" s="450"/>
      <c r="L9" s="450"/>
      <c r="M9" s="450"/>
      <c r="N9" s="450"/>
      <c r="O9" s="450"/>
      <c r="P9" s="450"/>
      <c r="Q9" s="450"/>
      <c r="R9" s="450"/>
      <c r="S9" s="450"/>
      <c r="T9" s="450"/>
      <c r="U9" s="450"/>
      <c r="V9" s="450"/>
      <c r="W9" s="450"/>
      <c r="X9" s="450"/>
      <c r="Y9" s="206" t="str">
        <f>IFERROR(VLOOKUP(D9,'Reference Records'!$C$162:$E$274,3,FALSE),"")</f>
        <v/>
      </c>
      <c r="Z9" s="205" t="e">
        <f>VLOOKUP(Y9,'Reference Records'!$E$162:$F$274,2,0)</f>
        <v>#N/A</v>
      </c>
      <c r="AA9" s="205" t="e">
        <f>MATCH($Z9,'Reference Records'!$E$361:$E$557,0)+ROW(Population_by_intervention) -1</f>
        <v>#N/A</v>
      </c>
      <c r="AB9" s="205" t="e">
        <f>MATCH($Z9,'Reference Records'!$E$361:$E$557,1)+ROW(Population_by_intervention) -1</f>
        <v>#N/A</v>
      </c>
      <c r="AC9" t="str">
        <f>IF(B9&amp;C9="","|empty|",B9&amp;C9&amp;D9)</f>
        <v>|empty|</v>
      </c>
      <c r="AD9" t="str">
        <f>IF(AC9="","",IFERROR(VLOOKUP(AC9,'Overview - Section A'!AF$125:AG176,2,0),VLOOKUP("|empty|",'Overview - Section A'!AF$125:AG176,2,0)))</f>
        <v>INT-332934</v>
      </c>
      <c r="AE9">
        <f>ROW(WPTM____Section_F)+3</f>
        <v>2910</v>
      </c>
      <c r="AF9">
        <f>ROW(WPTM_Results)+3</f>
        <v>3076</v>
      </c>
      <c r="AG9" t="str">
        <f>IFERROR(IF(AC9="","",IFERROR(VLOOKUP(AC9,'Overview - Section A'!AF$125:AO176,10,0),VLOOKUP("|empty|",'Overview - Section A'!AF$125:AO176,10,0))),"")</f>
        <v/>
      </c>
      <c r="AH9">
        <f ca="1">IF(INDIRECT("'update Helper'!D"&amp;AE9)=0,"",INDEX('Overview - Section A'!V124:V176,MATCH(INDIRECT("'update Helper'!D"&amp;AE9),'Overview - Section A'!AG124:AG176)))</f>
        <v>0</v>
      </c>
    </row>
    <row r="10" spans="1:34" ht="30" customHeight="1" x14ac:dyDescent="0.35">
      <c r="A10" s="310">
        <v>2</v>
      </c>
      <c r="B10" s="212"/>
      <c r="C10" s="212"/>
      <c r="D10" s="212"/>
      <c r="E10" s="212"/>
      <c r="F10" s="212"/>
      <c r="G10" s="213"/>
      <c r="H10" s="212"/>
      <c r="I10" s="212"/>
      <c r="J10" s="212"/>
      <c r="K10" s="212"/>
      <c r="L10" s="212"/>
      <c r="M10" s="212"/>
      <c r="N10" s="212"/>
      <c r="O10" s="212"/>
      <c r="P10" s="212"/>
      <c r="Q10" s="212"/>
      <c r="R10" s="212"/>
      <c r="S10" s="212"/>
      <c r="T10" s="212"/>
      <c r="U10" s="212"/>
      <c r="V10" s="212"/>
      <c r="W10" s="212"/>
      <c r="X10" s="212"/>
      <c r="Y10" s="206" t="str">
        <f>IFERROR(VLOOKUP(D10,'Reference Records'!$C$162:$E$274,3,FALSE),"")</f>
        <v/>
      </c>
      <c r="Z10" s="253" t="e">
        <f>VLOOKUP(Y10,'Reference Records'!$E$162:$F$274,2,0)</f>
        <v>#N/A</v>
      </c>
      <c r="AA10" s="253" t="e">
        <f>MATCH($Z10,'Reference Records'!$E$361:$E$557,0)+ROW(Population_by_intervention) -1</f>
        <v>#N/A</v>
      </c>
      <c r="AB10" s="253" t="e">
        <f>MATCH($Z10,'Reference Records'!$E$361:$E$557,1)+ROW(Population_by_intervention) -1</f>
        <v>#N/A</v>
      </c>
      <c r="AC10" s="253" t="str">
        <f t="shared" ref="AC10:AC73" si="0">IF(B10&amp;C10="","|empty|",B10&amp;C10&amp;D10)</f>
        <v>|empty|</v>
      </c>
      <c r="AD10" s="253" t="str">
        <f>IF(AC10="","",IFERROR(VLOOKUP(AC10,'Overview - Section A'!AF$125:AG177,2,0),VLOOKUP("|empty|",'Overview - Section A'!AF$125:AG177,2,0)))</f>
        <v>INT-332934</v>
      </c>
      <c r="AE10">
        <f>AE9+1</f>
        <v>2911</v>
      </c>
      <c r="AF10">
        <f>AF9+'update Helper'!$T$2</f>
        <v>3084</v>
      </c>
      <c r="AG10" s="253" t="str">
        <f>IFERROR(IF(AC10="","",IFERROR(VLOOKUP(AC10,'Overview - Section A'!AF$125:AO177,10,0),VLOOKUP("|empty|",'Overview - Section A'!AF$125:AO177,10,0))),"")</f>
        <v/>
      </c>
    </row>
    <row r="11" spans="1:34" ht="30" customHeight="1" x14ac:dyDescent="0.35">
      <c r="A11" s="310">
        <v>3</v>
      </c>
      <c r="B11" s="450"/>
      <c r="C11" s="450"/>
      <c r="D11" s="450"/>
      <c r="E11" s="450"/>
      <c r="F11" s="450"/>
      <c r="G11" s="451"/>
      <c r="H11" s="450"/>
      <c r="I11" s="450"/>
      <c r="J11" s="450"/>
      <c r="K11" s="450"/>
      <c r="L11" s="450"/>
      <c r="M11" s="450"/>
      <c r="N11" s="450"/>
      <c r="O11" s="450"/>
      <c r="P11" s="450"/>
      <c r="Q11" s="450"/>
      <c r="R11" s="450"/>
      <c r="S11" s="450"/>
      <c r="T11" s="450"/>
      <c r="U11" s="450"/>
      <c r="V11" s="450"/>
      <c r="W11" s="450"/>
      <c r="X11" s="450"/>
      <c r="Y11" s="206" t="str">
        <f>IFERROR(VLOOKUP(D11,'Reference Records'!$C$162:$E$274,3,FALSE),"")</f>
        <v/>
      </c>
      <c r="Z11" s="253" t="e">
        <f>VLOOKUP(Y11,'Reference Records'!$E$162:$F$274,2,0)</f>
        <v>#N/A</v>
      </c>
      <c r="AA11" s="253" t="e">
        <f>MATCH($Z11,'Reference Records'!$E$361:$E$557,0)+ROW(Population_by_intervention) -1</f>
        <v>#N/A</v>
      </c>
      <c r="AB11" s="253" t="e">
        <f>MATCH($Z11,'Reference Records'!$E$361:$E$557,1)+ROW(Population_by_intervention) -1</f>
        <v>#N/A</v>
      </c>
      <c r="AC11" s="253" t="str">
        <f t="shared" si="0"/>
        <v>|empty|</v>
      </c>
      <c r="AD11" s="253" t="str">
        <f>IF(AC11="","",IFERROR(VLOOKUP(AC11,'Overview - Section A'!AF$125:AG178,2,0),VLOOKUP("|empty|",'Overview - Section A'!AF$125:AG178,2,0)))</f>
        <v>INT-332934</v>
      </c>
      <c r="AE11" s="253">
        <f t="shared" ref="AE11:AE74" si="1">AE10+1</f>
        <v>2912</v>
      </c>
      <c r="AF11" s="253">
        <f>AF10+'update Helper'!$T$2</f>
        <v>3092</v>
      </c>
      <c r="AG11" s="253" t="str">
        <f>IFERROR(IF(AC11="","",IFERROR(VLOOKUP(AC11,'Overview - Section A'!AF$125:AO178,10,0),VLOOKUP("|empty|",'Overview - Section A'!AF$125:AO178,10,0))),"")</f>
        <v/>
      </c>
    </row>
    <row r="12" spans="1:34" ht="30" customHeight="1" x14ac:dyDescent="0.35">
      <c r="A12" s="310">
        <v>4</v>
      </c>
      <c r="B12" s="212"/>
      <c r="C12" s="212"/>
      <c r="D12" s="212"/>
      <c r="E12" s="212"/>
      <c r="F12" s="212"/>
      <c r="G12" s="213"/>
      <c r="H12" s="212"/>
      <c r="I12" s="212"/>
      <c r="J12" s="212"/>
      <c r="K12" s="212"/>
      <c r="L12" s="212"/>
      <c r="M12" s="212"/>
      <c r="N12" s="212"/>
      <c r="O12" s="212"/>
      <c r="P12" s="212"/>
      <c r="Q12" s="212"/>
      <c r="R12" s="212"/>
      <c r="S12" s="212"/>
      <c r="T12" s="212"/>
      <c r="U12" s="212"/>
      <c r="V12" s="212"/>
      <c r="W12" s="212"/>
      <c r="X12" s="212"/>
      <c r="Y12" s="206" t="str">
        <f>IFERROR(VLOOKUP(D12,'Reference Records'!$C$162:$E$274,3,FALSE),"")</f>
        <v/>
      </c>
      <c r="Z12" s="253" t="e">
        <f>VLOOKUP(Y12,'Reference Records'!$E$162:$F$274,2,0)</f>
        <v>#N/A</v>
      </c>
      <c r="AA12" s="253" t="e">
        <f>MATCH($Z12,'Reference Records'!$E$361:$E$557,0)+ROW(Population_by_intervention) -1</f>
        <v>#N/A</v>
      </c>
      <c r="AB12" s="253" t="e">
        <f>MATCH($Z12,'Reference Records'!$E$361:$E$557,1)+ROW(Population_by_intervention) -1</f>
        <v>#N/A</v>
      </c>
      <c r="AC12" s="253" t="str">
        <f t="shared" si="0"/>
        <v>|empty|</v>
      </c>
      <c r="AD12" s="253" t="str">
        <f>IF(AC12="","",IFERROR(VLOOKUP(AC12,'Overview - Section A'!AF$125:AG179,2,0),VLOOKUP("|empty|",'Overview - Section A'!AF$125:AG179,2,0)))</f>
        <v>INT-332934</v>
      </c>
      <c r="AE12" s="253">
        <f t="shared" si="1"/>
        <v>2913</v>
      </c>
      <c r="AF12" s="253">
        <f>AF11+'update Helper'!$T$2</f>
        <v>3100</v>
      </c>
      <c r="AG12" s="253" t="str">
        <f>IFERROR(IF(AC12="","",IFERROR(VLOOKUP(AC12,'Overview - Section A'!AF$125:AO179,10,0),VLOOKUP("|empty|",'Overview - Section A'!AF$125:AO179,10,0))),"")</f>
        <v/>
      </c>
    </row>
    <row r="13" spans="1:34" ht="30" customHeight="1" x14ac:dyDescent="0.35">
      <c r="A13" s="310">
        <v>5</v>
      </c>
      <c r="B13" s="450"/>
      <c r="C13" s="450"/>
      <c r="D13" s="450"/>
      <c r="E13" s="450"/>
      <c r="F13" s="450"/>
      <c r="G13" s="451"/>
      <c r="H13" s="450"/>
      <c r="I13" s="450"/>
      <c r="J13" s="450"/>
      <c r="K13" s="450"/>
      <c r="L13" s="450"/>
      <c r="M13" s="450"/>
      <c r="N13" s="450"/>
      <c r="O13" s="450"/>
      <c r="P13" s="450"/>
      <c r="Q13" s="450"/>
      <c r="R13" s="450"/>
      <c r="S13" s="450"/>
      <c r="T13" s="450"/>
      <c r="U13" s="450"/>
      <c r="V13" s="450"/>
      <c r="W13" s="450"/>
      <c r="X13" s="450"/>
      <c r="Y13" s="206" t="str">
        <f>IFERROR(VLOOKUP(D13,'Reference Records'!$C$162:$E$274,3,FALSE),"")</f>
        <v/>
      </c>
      <c r="Z13" s="253" t="e">
        <f>VLOOKUP(Y13,'Reference Records'!$E$162:$F$274,2,0)</f>
        <v>#N/A</v>
      </c>
      <c r="AA13" s="253" t="e">
        <f>MATCH($Z13,'Reference Records'!$E$361:$E$557,0)+ROW(Population_by_intervention) -1</f>
        <v>#N/A</v>
      </c>
      <c r="AB13" s="253" t="e">
        <f>MATCH($Z13,'Reference Records'!$E$361:$E$557,1)+ROW(Population_by_intervention) -1</f>
        <v>#N/A</v>
      </c>
      <c r="AC13" s="253" t="str">
        <f t="shared" si="0"/>
        <v>|empty|</v>
      </c>
      <c r="AD13" s="253" t="str">
        <f>IF(AC13="","",IFERROR(VLOOKUP(AC13,'Overview - Section A'!AF$125:AG180,2,0),VLOOKUP("|empty|",'Overview - Section A'!AF$125:AG180,2,0)))</f>
        <v>INT-332934</v>
      </c>
      <c r="AE13" s="253">
        <f t="shared" si="1"/>
        <v>2914</v>
      </c>
      <c r="AF13" s="253">
        <f>AF12+'update Helper'!$T$2</f>
        <v>3108</v>
      </c>
      <c r="AG13" s="253" t="str">
        <f>IFERROR(IF(AC13="","",IFERROR(VLOOKUP(AC13,'Overview - Section A'!AF$125:AO180,10,0),VLOOKUP("|empty|",'Overview - Section A'!AF$125:AO180,10,0))),"")</f>
        <v/>
      </c>
    </row>
    <row r="14" spans="1:34" ht="30" customHeight="1" x14ac:dyDescent="0.35">
      <c r="A14" s="310">
        <v>6</v>
      </c>
      <c r="B14" s="212"/>
      <c r="C14" s="212"/>
      <c r="D14" s="212"/>
      <c r="E14" s="212"/>
      <c r="F14" s="212"/>
      <c r="G14" s="213"/>
      <c r="H14" s="212"/>
      <c r="I14" s="212"/>
      <c r="J14" s="212"/>
      <c r="K14" s="212"/>
      <c r="L14" s="212"/>
      <c r="M14" s="212"/>
      <c r="N14" s="212"/>
      <c r="O14" s="212"/>
      <c r="P14" s="212"/>
      <c r="Q14" s="212"/>
      <c r="R14" s="212"/>
      <c r="S14" s="212"/>
      <c r="T14" s="212"/>
      <c r="U14" s="212"/>
      <c r="V14" s="212"/>
      <c r="W14" s="212"/>
      <c r="X14" s="212"/>
      <c r="Y14" s="206" t="str">
        <f>IFERROR(VLOOKUP(D14,'Reference Records'!$C$162:$E$274,3,FALSE),"")</f>
        <v/>
      </c>
      <c r="Z14" s="253" t="e">
        <f>VLOOKUP(Y14,'Reference Records'!$E$162:$F$274,2,0)</f>
        <v>#N/A</v>
      </c>
      <c r="AA14" s="253" t="e">
        <f>MATCH($Z14,'Reference Records'!$E$361:$E$557,0)+ROW(Population_by_intervention) -1</f>
        <v>#N/A</v>
      </c>
      <c r="AB14" s="253" t="e">
        <f>MATCH($Z14,'Reference Records'!$E$361:$E$557,1)+ROW(Population_by_intervention) -1</f>
        <v>#N/A</v>
      </c>
      <c r="AC14" s="253" t="str">
        <f t="shared" si="0"/>
        <v>|empty|</v>
      </c>
      <c r="AD14" s="253" t="str">
        <f>IF(AC14="","",IFERROR(VLOOKUP(AC14,'Overview - Section A'!AF$125:AG181,2,0),VLOOKUP("|empty|",'Overview - Section A'!AF$125:AG181,2,0)))</f>
        <v>INT-332934</v>
      </c>
      <c r="AE14" s="253">
        <f t="shared" si="1"/>
        <v>2915</v>
      </c>
      <c r="AF14" s="253">
        <f>AF13+'update Helper'!$T$2</f>
        <v>3116</v>
      </c>
      <c r="AG14" s="253" t="str">
        <f>IFERROR(IF(AC14="","",IFERROR(VLOOKUP(AC14,'Overview - Section A'!AF$125:AO181,10,0),VLOOKUP("|empty|",'Overview - Section A'!AF$125:AO181,10,0))),"")</f>
        <v/>
      </c>
    </row>
    <row r="15" spans="1:34" ht="30" customHeight="1" x14ac:dyDescent="0.35">
      <c r="A15" s="310">
        <v>7</v>
      </c>
      <c r="B15" s="450"/>
      <c r="C15" s="450"/>
      <c r="D15" s="450"/>
      <c r="E15" s="450"/>
      <c r="F15" s="450"/>
      <c r="G15" s="451"/>
      <c r="H15" s="450"/>
      <c r="I15" s="450"/>
      <c r="J15" s="450"/>
      <c r="K15" s="450"/>
      <c r="L15" s="450"/>
      <c r="M15" s="450"/>
      <c r="N15" s="450"/>
      <c r="O15" s="450"/>
      <c r="P15" s="450"/>
      <c r="Q15" s="450"/>
      <c r="R15" s="450"/>
      <c r="S15" s="450"/>
      <c r="T15" s="450"/>
      <c r="U15" s="450"/>
      <c r="V15" s="450"/>
      <c r="W15" s="450"/>
      <c r="X15" s="450"/>
      <c r="Y15" s="206" t="str">
        <f>IFERROR(VLOOKUP(D15,'Reference Records'!$C$162:$E$274,3,FALSE),"")</f>
        <v/>
      </c>
      <c r="Z15" s="253" t="e">
        <f>VLOOKUP(Y15,'Reference Records'!$E$162:$F$274,2,0)</f>
        <v>#N/A</v>
      </c>
      <c r="AA15" s="253" t="e">
        <f>MATCH($Z15,'Reference Records'!$E$361:$E$557,0)+ROW(Population_by_intervention) -1</f>
        <v>#N/A</v>
      </c>
      <c r="AB15" s="253" t="e">
        <f>MATCH($Z15,'Reference Records'!$E$361:$E$557,1)+ROW(Population_by_intervention) -1</f>
        <v>#N/A</v>
      </c>
      <c r="AC15" s="253" t="str">
        <f t="shared" si="0"/>
        <v>|empty|</v>
      </c>
      <c r="AD15" s="253" t="str">
        <f>IF(AC15="","",IFERROR(VLOOKUP(AC15,'Overview - Section A'!AF$125:AG182,2,0),VLOOKUP("|empty|",'Overview - Section A'!AF$125:AG182,2,0)))</f>
        <v>INT-332934</v>
      </c>
      <c r="AE15" s="253">
        <f t="shared" si="1"/>
        <v>2916</v>
      </c>
      <c r="AF15" s="253">
        <f>AF14+'update Helper'!$T$2</f>
        <v>3124</v>
      </c>
      <c r="AG15" s="253" t="str">
        <f>IFERROR(IF(AC15="","",IFERROR(VLOOKUP(AC15,'Overview - Section A'!AF$125:AO182,10,0),VLOOKUP("|empty|",'Overview - Section A'!AF$125:AO182,10,0))),"")</f>
        <v/>
      </c>
    </row>
    <row r="16" spans="1:34" ht="30" customHeight="1" x14ac:dyDescent="0.35">
      <c r="A16" s="310">
        <v>8</v>
      </c>
      <c r="B16" s="212"/>
      <c r="C16" s="212"/>
      <c r="D16" s="212"/>
      <c r="E16" s="212"/>
      <c r="F16" s="212"/>
      <c r="G16" s="213"/>
      <c r="H16" s="212"/>
      <c r="I16" s="212"/>
      <c r="J16" s="212"/>
      <c r="K16" s="212"/>
      <c r="L16" s="212"/>
      <c r="M16" s="212"/>
      <c r="N16" s="212"/>
      <c r="O16" s="212"/>
      <c r="P16" s="212"/>
      <c r="Q16" s="212"/>
      <c r="R16" s="212"/>
      <c r="S16" s="212"/>
      <c r="T16" s="212"/>
      <c r="U16" s="212"/>
      <c r="V16" s="212"/>
      <c r="W16" s="212"/>
      <c r="X16" s="212"/>
      <c r="Y16" s="206" t="str">
        <f>IFERROR(VLOOKUP(D16,'Reference Records'!$C$162:$E$274,3,FALSE),"")</f>
        <v/>
      </c>
      <c r="Z16" s="253" t="e">
        <f>VLOOKUP(Y16,'Reference Records'!$E$162:$F$274,2,0)</f>
        <v>#N/A</v>
      </c>
      <c r="AA16" s="253" t="e">
        <f>MATCH($Z16,'Reference Records'!$E$361:$E$557,0)+ROW(Population_by_intervention) -1</f>
        <v>#N/A</v>
      </c>
      <c r="AB16" s="253" t="e">
        <f>MATCH($Z16,'Reference Records'!$E$361:$E$557,1)+ROW(Population_by_intervention) -1</f>
        <v>#N/A</v>
      </c>
      <c r="AC16" s="253" t="str">
        <f t="shared" si="0"/>
        <v>|empty|</v>
      </c>
      <c r="AD16" s="253" t="str">
        <f>IF(AC16="","",IFERROR(VLOOKUP(AC16,'Overview - Section A'!AF$125:AG183,2,0),VLOOKUP("|empty|",'Overview - Section A'!AF$125:AG183,2,0)))</f>
        <v>INT-332934</v>
      </c>
      <c r="AE16" s="253">
        <f t="shared" si="1"/>
        <v>2917</v>
      </c>
      <c r="AF16" s="253">
        <f>AF15+'update Helper'!$T$2</f>
        <v>3132</v>
      </c>
      <c r="AG16" s="253" t="str">
        <f>IFERROR(IF(AC16="","",IFERROR(VLOOKUP(AC16,'Overview - Section A'!AF$125:AO183,10,0),VLOOKUP("|empty|",'Overview - Section A'!AF$125:AO183,10,0))),"")</f>
        <v/>
      </c>
    </row>
    <row r="17" spans="1:33" ht="30" customHeight="1" x14ac:dyDescent="0.35">
      <c r="A17" s="310">
        <v>9</v>
      </c>
      <c r="B17" s="450"/>
      <c r="C17" s="450"/>
      <c r="D17" s="450"/>
      <c r="E17" s="450"/>
      <c r="F17" s="450"/>
      <c r="G17" s="451"/>
      <c r="H17" s="450"/>
      <c r="I17" s="450"/>
      <c r="J17" s="450"/>
      <c r="K17" s="450"/>
      <c r="L17" s="450"/>
      <c r="M17" s="450"/>
      <c r="N17" s="450"/>
      <c r="O17" s="450"/>
      <c r="P17" s="450"/>
      <c r="Q17" s="450"/>
      <c r="R17" s="450"/>
      <c r="S17" s="450"/>
      <c r="T17" s="450"/>
      <c r="U17" s="450"/>
      <c r="V17" s="450"/>
      <c r="W17" s="450"/>
      <c r="X17" s="450"/>
      <c r="Y17" s="206" t="str">
        <f>IFERROR(VLOOKUP(D17,'Reference Records'!$C$162:$E$274,3,FALSE),"")</f>
        <v/>
      </c>
      <c r="Z17" s="253" t="e">
        <f>VLOOKUP(Y17,'Reference Records'!$E$162:$F$274,2,0)</f>
        <v>#N/A</v>
      </c>
      <c r="AA17" s="253" t="e">
        <f>MATCH($Z17,'Reference Records'!$E$361:$E$557,0)+ROW(Population_by_intervention) -1</f>
        <v>#N/A</v>
      </c>
      <c r="AB17" s="253" t="e">
        <f>MATCH($Z17,'Reference Records'!$E$361:$E$557,1)+ROW(Population_by_intervention) -1</f>
        <v>#N/A</v>
      </c>
      <c r="AC17" s="253" t="str">
        <f t="shared" si="0"/>
        <v>|empty|</v>
      </c>
      <c r="AD17" s="253" t="str">
        <f>IF(AC17="","",IFERROR(VLOOKUP(AC17,'Overview - Section A'!AF$125:AG184,2,0),VLOOKUP("|empty|",'Overview - Section A'!AF$125:AG184,2,0)))</f>
        <v>INT-332934</v>
      </c>
      <c r="AE17" s="253">
        <f t="shared" si="1"/>
        <v>2918</v>
      </c>
      <c r="AF17" s="253">
        <f>AF16+'update Helper'!$T$2</f>
        <v>3140</v>
      </c>
      <c r="AG17" s="253" t="str">
        <f>IFERROR(IF(AC17="","",IFERROR(VLOOKUP(AC17,'Overview - Section A'!AF$125:AO184,10,0),VLOOKUP("|empty|",'Overview - Section A'!AF$125:AO184,10,0))),"")</f>
        <v/>
      </c>
    </row>
    <row r="18" spans="1:33" ht="30" customHeight="1" x14ac:dyDescent="0.35">
      <c r="A18" s="310">
        <v>10</v>
      </c>
      <c r="B18" s="212"/>
      <c r="C18" s="212"/>
      <c r="D18" s="212"/>
      <c r="E18" s="212"/>
      <c r="F18" s="212"/>
      <c r="G18" s="213"/>
      <c r="H18" s="212"/>
      <c r="I18" s="212"/>
      <c r="J18" s="212"/>
      <c r="K18" s="212"/>
      <c r="L18" s="212"/>
      <c r="M18" s="212"/>
      <c r="N18" s="212"/>
      <c r="O18" s="212"/>
      <c r="P18" s="212"/>
      <c r="Q18" s="212"/>
      <c r="R18" s="212"/>
      <c r="S18" s="212"/>
      <c r="T18" s="212"/>
      <c r="U18" s="212"/>
      <c r="V18" s="212"/>
      <c r="W18" s="212"/>
      <c r="X18" s="212"/>
      <c r="Y18" s="206" t="str">
        <f>IFERROR(VLOOKUP(D18,'Reference Records'!$C$162:$E$274,3,FALSE),"")</f>
        <v/>
      </c>
      <c r="Z18" s="253" t="e">
        <f>VLOOKUP(Y18,'Reference Records'!$E$162:$F$274,2,0)</f>
        <v>#N/A</v>
      </c>
      <c r="AA18" s="253" t="e">
        <f>MATCH($Z18,'Reference Records'!$E$361:$E$557,0)+ROW(Population_by_intervention) -1</f>
        <v>#N/A</v>
      </c>
      <c r="AB18" s="253" t="e">
        <f>MATCH($Z18,'Reference Records'!$E$361:$E$557,1)+ROW(Population_by_intervention) -1</f>
        <v>#N/A</v>
      </c>
      <c r="AC18" s="253" t="str">
        <f t="shared" si="0"/>
        <v>|empty|</v>
      </c>
      <c r="AD18" s="253" t="str">
        <f>IF(AC18="","",IFERROR(VLOOKUP(AC18,'Overview - Section A'!AF$125:AG185,2,0),VLOOKUP("|empty|",'Overview - Section A'!AF$125:AG185,2,0)))</f>
        <v>INT-332934</v>
      </c>
      <c r="AE18" s="253">
        <f t="shared" si="1"/>
        <v>2919</v>
      </c>
      <c r="AF18" s="253">
        <f>AF17+'update Helper'!$T$2</f>
        <v>3148</v>
      </c>
      <c r="AG18" s="253" t="str">
        <f>IFERROR(IF(AC18="","",IFERROR(VLOOKUP(AC18,'Overview - Section A'!AF$125:AO185,10,0),VLOOKUP("|empty|",'Overview - Section A'!AF$125:AO185,10,0))),"")</f>
        <v/>
      </c>
    </row>
    <row r="19" spans="1:33" ht="30" customHeight="1" x14ac:dyDescent="0.35">
      <c r="A19" s="310">
        <v>11</v>
      </c>
      <c r="B19" s="450"/>
      <c r="C19" s="450"/>
      <c r="D19" s="450"/>
      <c r="E19" s="450"/>
      <c r="F19" s="450"/>
      <c r="G19" s="451"/>
      <c r="H19" s="450"/>
      <c r="I19" s="450"/>
      <c r="J19" s="450"/>
      <c r="K19" s="450"/>
      <c r="L19" s="450"/>
      <c r="M19" s="450"/>
      <c r="N19" s="450"/>
      <c r="O19" s="450"/>
      <c r="P19" s="450"/>
      <c r="Q19" s="450"/>
      <c r="R19" s="450"/>
      <c r="S19" s="450"/>
      <c r="T19" s="450"/>
      <c r="U19" s="450"/>
      <c r="V19" s="450"/>
      <c r="W19" s="450"/>
      <c r="X19" s="450"/>
      <c r="Y19" s="206" t="str">
        <f>IFERROR(VLOOKUP(D19,'Reference Records'!$C$162:$E$274,3,FALSE),"")</f>
        <v/>
      </c>
      <c r="Z19" s="253" t="e">
        <f>VLOOKUP(Y19,'Reference Records'!$E$162:$F$274,2,0)</f>
        <v>#N/A</v>
      </c>
      <c r="AA19" s="253" t="e">
        <f>MATCH($Z19,'Reference Records'!$E$361:$E$557,0)+ROW(Population_by_intervention) -1</f>
        <v>#N/A</v>
      </c>
      <c r="AB19" s="253" t="e">
        <f>MATCH($Z19,'Reference Records'!$E$361:$E$557,1)+ROW(Population_by_intervention) -1</f>
        <v>#N/A</v>
      </c>
      <c r="AC19" s="253" t="str">
        <f t="shared" si="0"/>
        <v>|empty|</v>
      </c>
      <c r="AD19" s="253" t="str">
        <f>IF(AC19="","",IFERROR(VLOOKUP(AC19,'Overview - Section A'!AF$125:AG186,2,0),VLOOKUP("|empty|",'Overview - Section A'!AF$125:AG186,2,0)))</f>
        <v>INT-332934</v>
      </c>
      <c r="AE19" s="253">
        <f t="shared" si="1"/>
        <v>2920</v>
      </c>
      <c r="AF19" s="253">
        <f>AF18+'update Helper'!$T$2</f>
        <v>3156</v>
      </c>
      <c r="AG19" s="253" t="str">
        <f>IFERROR(IF(AC19="","",IFERROR(VLOOKUP(AC19,'Overview - Section A'!AF$125:AO186,10,0),VLOOKUP("|empty|",'Overview - Section A'!AF$125:AO186,10,0))),"")</f>
        <v/>
      </c>
    </row>
    <row r="20" spans="1:33" ht="30" customHeight="1" x14ac:dyDescent="0.35">
      <c r="A20" s="310">
        <v>12</v>
      </c>
      <c r="B20" s="212"/>
      <c r="C20" s="212"/>
      <c r="D20" s="212"/>
      <c r="E20" s="212"/>
      <c r="F20" s="212"/>
      <c r="G20" s="213"/>
      <c r="H20" s="212"/>
      <c r="I20" s="212"/>
      <c r="J20" s="212"/>
      <c r="K20" s="212"/>
      <c r="L20" s="212"/>
      <c r="M20" s="212"/>
      <c r="N20" s="212"/>
      <c r="O20" s="212"/>
      <c r="P20" s="212"/>
      <c r="Q20" s="212"/>
      <c r="R20" s="212"/>
      <c r="S20" s="212"/>
      <c r="T20" s="212"/>
      <c r="U20" s="212"/>
      <c r="V20" s="212"/>
      <c r="W20" s="212"/>
      <c r="X20" s="212"/>
      <c r="Y20" s="206" t="str">
        <f>IFERROR(VLOOKUP(D20,'Reference Records'!$C$162:$E$274,3,FALSE),"")</f>
        <v/>
      </c>
      <c r="Z20" s="253" t="e">
        <f>VLOOKUP(Y20,'Reference Records'!$E$162:$F$274,2,0)</f>
        <v>#N/A</v>
      </c>
      <c r="AA20" s="253" t="e">
        <f>MATCH($Z20,'Reference Records'!$E$361:$E$557,0)+ROW(Population_by_intervention) -1</f>
        <v>#N/A</v>
      </c>
      <c r="AB20" s="253" t="e">
        <f>MATCH($Z20,'Reference Records'!$E$361:$E$557,1)+ROW(Population_by_intervention) -1</f>
        <v>#N/A</v>
      </c>
      <c r="AC20" s="253" t="str">
        <f t="shared" si="0"/>
        <v>|empty|</v>
      </c>
      <c r="AD20" s="253" t="str">
        <f>IF(AC20="","",IFERROR(VLOOKUP(AC20,'Overview - Section A'!AF$125:AG187,2,0),VLOOKUP("|empty|",'Overview - Section A'!AF$125:AG187,2,0)))</f>
        <v>INT-332934</v>
      </c>
      <c r="AE20" s="253">
        <f t="shared" si="1"/>
        <v>2921</v>
      </c>
      <c r="AF20" s="253">
        <f>AF19+'update Helper'!$T$2</f>
        <v>3164</v>
      </c>
      <c r="AG20" s="253" t="str">
        <f>IFERROR(IF(AC20="","",IFERROR(VLOOKUP(AC20,'Overview - Section A'!AF$125:AO187,10,0),VLOOKUP("|empty|",'Overview - Section A'!AF$125:AO187,10,0))),"")</f>
        <v/>
      </c>
    </row>
    <row r="21" spans="1:33" ht="30" customHeight="1" x14ac:dyDescent="0.35">
      <c r="A21" s="310">
        <v>13</v>
      </c>
      <c r="B21" s="450"/>
      <c r="C21" s="450"/>
      <c r="D21" s="450"/>
      <c r="E21" s="450"/>
      <c r="F21" s="450"/>
      <c r="G21" s="451"/>
      <c r="H21" s="450"/>
      <c r="I21" s="450"/>
      <c r="J21" s="450"/>
      <c r="K21" s="450"/>
      <c r="L21" s="450"/>
      <c r="M21" s="450"/>
      <c r="N21" s="450"/>
      <c r="O21" s="450"/>
      <c r="P21" s="450"/>
      <c r="Q21" s="450"/>
      <c r="R21" s="450"/>
      <c r="S21" s="450"/>
      <c r="T21" s="450"/>
      <c r="U21" s="450"/>
      <c r="V21" s="450"/>
      <c r="W21" s="450"/>
      <c r="X21" s="450"/>
      <c r="Y21" s="206" t="str">
        <f>IFERROR(VLOOKUP(D21,'Reference Records'!$C$162:$E$274,3,FALSE),"")</f>
        <v/>
      </c>
      <c r="Z21" s="253" t="e">
        <f>VLOOKUP(Y21,'Reference Records'!$E$162:$F$274,2,0)</f>
        <v>#N/A</v>
      </c>
      <c r="AA21" s="253" t="e">
        <f>MATCH($Z21,'Reference Records'!$E$361:$E$557,0)+ROW(Population_by_intervention) -1</f>
        <v>#N/A</v>
      </c>
      <c r="AB21" s="253" t="e">
        <f>MATCH($Z21,'Reference Records'!$E$361:$E$557,1)+ROW(Population_by_intervention) -1</f>
        <v>#N/A</v>
      </c>
      <c r="AC21" s="253" t="str">
        <f t="shared" si="0"/>
        <v>|empty|</v>
      </c>
      <c r="AD21" s="253" t="str">
        <f>IF(AC21="","",IFERROR(VLOOKUP(AC21,'Overview - Section A'!AF$125:AG188,2,0),VLOOKUP("|empty|",'Overview - Section A'!AF$125:AG188,2,0)))</f>
        <v>INT-332934</v>
      </c>
      <c r="AE21" s="253">
        <f t="shared" si="1"/>
        <v>2922</v>
      </c>
      <c r="AF21" s="253">
        <f>AF20+'update Helper'!$T$2</f>
        <v>3172</v>
      </c>
      <c r="AG21" s="253" t="str">
        <f>IFERROR(IF(AC21="","",IFERROR(VLOOKUP(AC21,'Overview - Section A'!AF$125:AO188,10,0),VLOOKUP("|empty|",'Overview - Section A'!AF$125:AO188,10,0))),"")</f>
        <v/>
      </c>
    </row>
    <row r="22" spans="1:33" ht="30" customHeight="1" x14ac:dyDescent="0.35">
      <c r="A22" s="310">
        <v>14</v>
      </c>
      <c r="B22" s="212"/>
      <c r="C22" s="212"/>
      <c r="D22" s="212"/>
      <c r="E22" s="212"/>
      <c r="F22" s="212"/>
      <c r="G22" s="213"/>
      <c r="H22" s="212"/>
      <c r="I22" s="212"/>
      <c r="J22" s="212"/>
      <c r="K22" s="212"/>
      <c r="L22" s="212"/>
      <c r="M22" s="212"/>
      <c r="N22" s="212"/>
      <c r="O22" s="212"/>
      <c r="P22" s="212"/>
      <c r="Q22" s="212"/>
      <c r="R22" s="212"/>
      <c r="S22" s="212"/>
      <c r="T22" s="212"/>
      <c r="U22" s="212"/>
      <c r="V22" s="212"/>
      <c r="W22" s="212"/>
      <c r="X22" s="212"/>
      <c r="Y22" s="206" t="str">
        <f>IFERROR(VLOOKUP(D22,'Reference Records'!$C$162:$E$274,3,FALSE),"")</f>
        <v/>
      </c>
      <c r="Z22" s="253" t="e">
        <f>VLOOKUP(Y22,'Reference Records'!$E$162:$F$274,2,0)</f>
        <v>#N/A</v>
      </c>
      <c r="AA22" s="253" t="e">
        <f>MATCH($Z22,'Reference Records'!$E$361:$E$557,0)+ROW(Population_by_intervention) -1</f>
        <v>#N/A</v>
      </c>
      <c r="AB22" s="253" t="e">
        <f>MATCH($Z22,'Reference Records'!$E$361:$E$557,1)+ROW(Population_by_intervention) -1</f>
        <v>#N/A</v>
      </c>
      <c r="AC22" s="253" t="str">
        <f t="shared" si="0"/>
        <v>|empty|</v>
      </c>
      <c r="AD22" s="253" t="str">
        <f>IF(AC22="","",IFERROR(VLOOKUP(AC22,'Overview - Section A'!AF$125:AG189,2,0),VLOOKUP("|empty|",'Overview - Section A'!AF$125:AG189,2,0)))</f>
        <v>INT-332934</v>
      </c>
      <c r="AE22" s="253">
        <f t="shared" si="1"/>
        <v>2923</v>
      </c>
      <c r="AF22" s="253">
        <f>AF21+'update Helper'!$T$2</f>
        <v>3180</v>
      </c>
      <c r="AG22" s="253" t="str">
        <f>IFERROR(IF(AC22="","",IFERROR(VLOOKUP(AC22,'Overview - Section A'!AF$125:AO189,10,0),VLOOKUP("|empty|",'Overview - Section A'!AF$125:AO189,10,0))),"")</f>
        <v/>
      </c>
    </row>
    <row r="23" spans="1:33" ht="30" customHeight="1" x14ac:dyDescent="0.35">
      <c r="A23" s="310">
        <v>15</v>
      </c>
      <c r="B23" s="450"/>
      <c r="C23" s="450"/>
      <c r="D23" s="450"/>
      <c r="E23" s="450"/>
      <c r="F23" s="450"/>
      <c r="G23" s="451"/>
      <c r="H23" s="450"/>
      <c r="I23" s="450"/>
      <c r="J23" s="450"/>
      <c r="K23" s="450"/>
      <c r="L23" s="450"/>
      <c r="M23" s="450"/>
      <c r="N23" s="450"/>
      <c r="O23" s="450"/>
      <c r="P23" s="450"/>
      <c r="Q23" s="450"/>
      <c r="R23" s="450"/>
      <c r="S23" s="450"/>
      <c r="T23" s="450"/>
      <c r="U23" s="450"/>
      <c r="V23" s="450"/>
      <c r="W23" s="450"/>
      <c r="X23" s="450"/>
      <c r="Y23" s="206" t="str">
        <f>IFERROR(VLOOKUP(D23,'Reference Records'!$C$162:$E$274,3,FALSE),"")</f>
        <v/>
      </c>
      <c r="Z23" s="253" t="e">
        <f>VLOOKUP(Y23,'Reference Records'!$E$162:$F$274,2,0)</f>
        <v>#N/A</v>
      </c>
      <c r="AA23" s="253" t="e">
        <f>MATCH($Z23,'Reference Records'!$E$361:$E$557,0)+ROW(Population_by_intervention) -1</f>
        <v>#N/A</v>
      </c>
      <c r="AB23" s="253" t="e">
        <f>MATCH($Z23,'Reference Records'!$E$361:$E$557,1)+ROW(Population_by_intervention) -1</f>
        <v>#N/A</v>
      </c>
      <c r="AC23" s="253" t="str">
        <f t="shared" si="0"/>
        <v>|empty|</v>
      </c>
      <c r="AD23" s="253" t="str">
        <f>IF(AC23="","",IFERROR(VLOOKUP(AC23,'Overview - Section A'!AF$125:AG190,2,0),VLOOKUP("|empty|",'Overview - Section A'!AF$125:AG190,2,0)))</f>
        <v>INT-332934</v>
      </c>
      <c r="AE23" s="253">
        <f t="shared" si="1"/>
        <v>2924</v>
      </c>
      <c r="AF23" s="253">
        <f>AF22+'update Helper'!$T$2</f>
        <v>3188</v>
      </c>
      <c r="AG23" s="253" t="str">
        <f>IFERROR(IF(AC23="","",IFERROR(VLOOKUP(AC23,'Overview - Section A'!AF$125:AO190,10,0),VLOOKUP("|empty|",'Overview - Section A'!AF$125:AO190,10,0))),"")</f>
        <v/>
      </c>
    </row>
    <row r="24" spans="1:33" ht="30" customHeight="1" x14ac:dyDescent="0.35">
      <c r="A24" s="310">
        <v>16</v>
      </c>
      <c r="B24" s="212"/>
      <c r="C24" s="212"/>
      <c r="D24" s="212"/>
      <c r="E24" s="212"/>
      <c r="F24" s="212"/>
      <c r="G24" s="213"/>
      <c r="H24" s="212"/>
      <c r="I24" s="212"/>
      <c r="J24" s="212"/>
      <c r="K24" s="212"/>
      <c r="L24" s="212"/>
      <c r="M24" s="212"/>
      <c r="N24" s="212"/>
      <c r="O24" s="212"/>
      <c r="P24" s="212"/>
      <c r="Q24" s="212"/>
      <c r="R24" s="212"/>
      <c r="S24" s="212"/>
      <c r="T24" s="212"/>
      <c r="U24" s="212"/>
      <c r="V24" s="212"/>
      <c r="W24" s="212"/>
      <c r="X24" s="212"/>
      <c r="Y24" s="206" t="str">
        <f>IFERROR(VLOOKUP(D24,'Reference Records'!$C$162:$E$274,3,FALSE),"")</f>
        <v/>
      </c>
      <c r="Z24" s="253" t="e">
        <f>VLOOKUP(Y24,'Reference Records'!$E$162:$F$274,2,0)</f>
        <v>#N/A</v>
      </c>
      <c r="AA24" s="253" t="e">
        <f>MATCH($Z24,'Reference Records'!$E$361:$E$557,0)+ROW(Population_by_intervention) -1</f>
        <v>#N/A</v>
      </c>
      <c r="AB24" s="253" t="e">
        <f>MATCH($Z24,'Reference Records'!$E$361:$E$557,1)+ROW(Population_by_intervention) -1</f>
        <v>#N/A</v>
      </c>
      <c r="AC24" s="253" t="str">
        <f t="shared" si="0"/>
        <v>|empty|</v>
      </c>
      <c r="AD24" s="253" t="str">
        <f>IF(AC24="","",IFERROR(VLOOKUP(AC24,'Overview - Section A'!AF$125:AG191,2,0),VLOOKUP("|empty|",'Overview - Section A'!AF$125:AG191,2,0)))</f>
        <v>INT-332934</v>
      </c>
      <c r="AE24" s="253">
        <f t="shared" si="1"/>
        <v>2925</v>
      </c>
      <c r="AF24" s="253">
        <f>AF23+'update Helper'!$T$2</f>
        <v>3196</v>
      </c>
      <c r="AG24" s="253" t="str">
        <f>IFERROR(IF(AC24="","",IFERROR(VLOOKUP(AC24,'Overview - Section A'!AF$125:AO191,10,0),VLOOKUP("|empty|",'Overview - Section A'!AF$125:AO191,10,0))),"")</f>
        <v/>
      </c>
    </row>
    <row r="25" spans="1:33" ht="30" customHeight="1" x14ac:dyDescent="0.35">
      <c r="A25" s="310">
        <v>17</v>
      </c>
      <c r="B25" s="450"/>
      <c r="C25" s="450"/>
      <c r="D25" s="450"/>
      <c r="E25" s="450"/>
      <c r="F25" s="450"/>
      <c r="G25" s="451"/>
      <c r="H25" s="450"/>
      <c r="I25" s="450"/>
      <c r="J25" s="450"/>
      <c r="K25" s="450"/>
      <c r="L25" s="450"/>
      <c r="M25" s="450"/>
      <c r="N25" s="450"/>
      <c r="O25" s="450"/>
      <c r="P25" s="450"/>
      <c r="Q25" s="450"/>
      <c r="R25" s="450"/>
      <c r="S25" s="450"/>
      <c r="T25" s="450"/>
      <c r="U25" s="450"/>
      <c r="V25" s="450"/>
      <c r="W25" s="450"/>
      <c r="X25" s="450"/>
      <c r="Y25" s="206" t="str">
        <f>IFERROR(VLOOKUP(D25,'Reference Records'!$C$162:$E$274,3,FALSE),"")</f>
        <v/>
      </c>
      <c r="Z25" s="253" t="e">
        <f>VLOOKUP(Y25,'Reference Records'!$E$162:$F$274,2,0)</f>
        <v>#N/A</v>
      </c>
      <c r="AA25" s="253" t="e">
        <f>MATCH($Z25,'Reference Records'!$E$361:$E$557,0)+ROW(Population_by_intervention) -1</f>
        <v>#N/A</v>
      </c>
      <c r="AB25" s="253" t="e">
        <f>MATCH($Z25,'Reference Records'!$E$361:$E$557,1)+ROW(Population_by_intervention) -1</f>
        <v>#N/A</v>
      </c>
      <c r="AC25" s="253" t="str">
        <f t="shared" si="0"/>
        <v>|empty|</v>
      </c>
      <c r="AD25" s="253" t="str">
        <f>IF(AC25="","",IFERROR(VLOOKUP(AC25,'Overview - Section A'!AF$125:AG192,2,0),VLOOKUP("|empty|",'Overview - Section A'!AF$125:AG192,2,0)))</f>
        <v>INT-332934</v>
      </c>
      <c r="AE25" s="253">
        <f t="shared" si="1"/>
        <v>2926</v>
      </c>
      <c r="AF25" s="253">
        <f>AF24+'update Helper'!$T$2</f>
        <v>3204</v>
      </c>
      <c r="AG25" s="253" t="str">
        <f>IFERROR(IF(AC25="","",IFERROR(VLOOKUP(AC25,'Overview - Section A'!AF$125:AO192,10,0),VLOOKUP("|empty|",'Overview - Section A'!AF$125:AO192,10,0))),"")</f>
        <v/>
      </c>
    </row>
    <row r="26" spans="1:33" ht="30" customHeight="1" x14ac:dyDescent="0.35">
      <c r="A26" s="310">
        <v>18</v>
      </c>
      <c r="B26" s="212"/>
      <c r="C26" s="212"/>
      <c r="D26" s="212"/>
      <c r="E26" s="212"/>
      <c r="F26" s="212"/>
      <c r="G26" s="213"/>
      <c r="H26" s="212"/>
      <c r="I26" s="212"/>
      <c r="J26" s="212"/>
      <c r="K26" s="212"/>
      <c r="L26" s="212"/>
      <c r="M26" s="212"/>
      <c r="N26" s="212"/>
      <c r="O26" s="212"/>
      <c r="P26" s="212"/>
      <c r="Q26" s="212"/>
      <c r="R26" s="212"/>
      <c r="S26" s="212"/>
      <c r="T26" s="212"/>
      <c r="U26" s="212"/>
      <c r="V26" s="212"/>
      <c r="W26" s="212"/>
      <c r="X26" s="212"/>
      <c r="Y26" s="206" t="str">
        <f>IFERROR(VLOOKUP(D26,'Reference Records'!$C$162:$E$274,3,FALSE),"")</f>
        <v/>
      </c>
      <c r="Z26" s="253" t="e">
        <f>VLOOKUP(Y26,'Reference Records'!$E$162:$F$274,2,0)</f>
        <v>#N/A</v>
      </c>
      <c r="AA26" s="253" t="e">
        <f>MATCH($Z26,'Reference Records'!$E$361:$E$557,0)+ROW(Population_by_intervention) -1</f>
        <v>#N/A</v>
      </c>
      <c r="AB26" s="253" t="e">
        <f>MATCH($Z26,'Reference Records'!$E$361:$E$557,1)+ROW(Population_by_intervention) -1</f>
        <v>#N/A</v>
      </c>
      <c r="AC26" s="253" t="str">
        <f t="shared" si="0"/>
        <v>|empty|</v>
      </c>
      <c r="AD26" s="253" t="str">
        <f>IF(AC26="","",IFERROR(VLOOKUP(AC26,'Overview - Section A'!AF$125:AG193,2,0),VLOOKUP("|empty|",'Overview - Section A'!AF$125:AG193,2,0)))</f>
        <v>INT-332934</v>
      </c>
      <c r="AE26" s="253">
        <f t="shared" si="1"/>
        <v>2927</v>
      </c>
      <c r="AF26" s="253">
        <f>AF25+'update Helper'!$T$2</f>
        <v>3212</v>
      </c>
      <c r="AG26" s="253" t="str">
        <f>IFERROR(IF(AC26="","",IFERROR(VLOOKUP(AC26,'Overview - Section A'!AF$125:AO193,10,0),VLOOKUP("|empty|",'Overview - Section A'!AF$125:AO193,10,0))),"")</f>
        <v/>
      </c>
    </row>
    <row r="27" spans="1:33" ht="30" customHeight="1" x14ac:dyDescent="0.35">
      <c r="A27" s="310">
        <v>19</v>
      </c>
      <c r="B27" s="450"/>
      <c r="C27" s="450"/>
      <c r="D27" s="450"/>
      <c r="E27" s="450"/>
      <c r="F27" s="450"/>
      <c r="G27" s="451"/>
      <c r="H27" s="450"/>
      <c r="I27" s="450"/>
      <c r="J27" s="450"/>
      <c r="K27" s="450"/>
      <c r="L27" s="450"/>
      <c r="M27" s="450"/>
      <c r="N27" s="450"/>
      <c r="O27" s="450"/>
      <c r="P27" s="450"/>
      <c r="Q27" s="450"/>
      <c r="R27" s="450"/>
      <c r="S27" s="450"/>
      <c r="T27" s="450"/>
      <c r="U27" s="450"/>
      <c r="V27" s="450"/>
      <c r="W27" s="450"/>
      <c r="X27" s="450"/>
      <c r="Y27" s="206" t="str">
        <f>IFERROR(VLOOKUP(D27,'Reference Records'!$C$162:$E$274,3,FALSE),"")</f>
        <v/>
      </c>
      <c r="Z27" s="253" t="e">
        <f>VLOOKUP(Y27,'Reference Records'!$E$162:$F$274,2,0)</f>
        <v>#N/A</v>
      </c>
      <c r="AA27" s="253" t="e">
        <f>MATCH($Z27,'Reference Records'!$E$361:$E$557,0)+ROW(Population_by_intervention) -1</f>
        <v>#N/A</v>
      </c>
      <c r="AB27" s="253" t="e">
        <f>MATCH($Z27,'Reference Records'!$E$361:$E$557,1)+ROW(Population_by_intervention) -1</f>
        <v>#N/A</v>
      </c>
      <c r="AC27" s="253" t="str">
        <f t="shared" si="0"/>
        <v>|empty|</v>
      </c>
      <c r="AD27" s="253" t="str">
        <f>IF(AC27="","",IFERROR(VLOOKUP(AC27,'Overview - Section A'!AF$125:AG194,2,0),VLOOKUP("|empty|",'Overview - Section A'!AF$125:AG194,2,0)))</f>
        <v>INT-332934</v>
      </c>
      <c r="AE27" s="253">
        <f t="shared" si="1"/>
        <v>2928</v>
      </c>
      <c r="AF27" s="253">
        <f>AF26+'update Helper'!$T$2</f>
        <v>3220</v>
      </c>
      <c r="AG27" s="253" t="str">
        <f>IFERROR(IF(AC27="","",IFERROR(VLOOKUP(AC27,'Overview - Section A'!AF$125:AO194,10,0),VLOOKUP("|empty|",'Overview - Section A'!AF$125:AO194,10,0))),"")</f>
        <v/>
      </c>
    </row>
    <row r="28" spans="1:33" ht="30" customHeight="1" x14ac:dyDescent="0.35">
      <c r="A28" s="310">
        <v>20</v>
      </c>
      <c r="B28" s="212"/>
      <c r="C28" s="212"/>
      <c r="D28" s="212"/>
      <c r="E28" s="212"/>
      <c r="F28" s="212"/>
      <c r="G28" s="213"/>
      <c r="H28" s="212"/>
      <c r="I28" s="212"/>
      <c r="J28" s="212"/>
      <c r="K28" s="212"/>
      <c r="L28" s="212"/>
      <c r="M28" s="212"/>
      <c r="N28" s="212"/>
      <c r="O28" s="212"/>
      <c r="P28" s="212"/>
      <c r="Q28" s="212"/>
      <c r="R28" s="212"/>
      <c r="S28" s="212"/>
      <c r="T28" s="212"/>
      <c r="U28" s="212"/>
      <c r="V28" s="212"/>
      <c r="W28" s="212"/>
      <c r="X28" s="212"/>
      <c r="Y28" s="206" t="str">
        <f>IFERROR(VLOOKUP(D28,'Reference Records'!$C$162:$E$274,3,FALSE),"")</f>
        <v/>
      </c>
      <c r="Z28" s="253" t="e">
        <f>VLOOKUP(Y28,'Reference Records'!$E$162:$F$274,2,0)</f>
        <v>#N/A</v>
      </c>
      <c r="AA28" s="253" t="e">
        <f>MATCH($Z28,'Reference Records'!$E$361:$E$557,0)+ROW(Population_by_intervention) -1</f>
        <v>#N/A</v>
      </c>
      <c r="AB28" s="253" t="e">
        <f>MATCH($Z28,'Reference Records'!$E$361:$E$557,1)+ROW(Population_by_intervention) -1</f>
        <v>#N/A</v>
      </c>
      <c r="AC28" s="253" t="str">
        <f t="shared" si="0"/>
        <v>|empty|</v>
      </c>
      <c r="AD28" s="253" t="str">
        <f>IF(AC28="","",IFERROR(VLOOKUP(AC28,'Overview - Section A'!AF$125:AG195,2,0),VLOOKUP("|empty|",'Overview - Section A'!AF$125:AG195,2,0)))</f>
        <v>INT-332934</v>
      </c>
      <c r="AE28" s="253">
        <f t="shared" si="1"/>
        <v>2929</v>
      </c>
      <c r="AF28" s="253">
        <f>AF27+'update Helper'!$T$2</f>
        <v>3228</v>
      </c>
      <c r="AG28" s="253" t="str">
        <f>IFERROR(IF(AC28="","",IFERROR(VLOOKUP(AC28,'Overview - Section A'!AF$125:AO195,10,0),VLOOKUP("|empty|",'Overview - Section A'!AF$125:AO195,10,0))),"")</f>
        <v/>
      </c>
    </row>
    <row r="29" spans="1:33" ht="30" customHeight="1" x14ac:dyDescent="0.35">
      <c r="A29" s="310">
        <v>21</v>
      </c>
      <c r="B29" s="450"/>
      <c r="C29" s="450"/>
      <c r="D29" s="450"/>
      <c r="E29" s="450"/>
      <c r="F29" s="450"/>
      <c r="G29" s="451"/>
      <c r="H29" s="450"/>
      <c r="I29" s="450"/>
      <c r="J29" s="450"/>
      <c r="K29" s="450"/>
      <c r="L29" s="450"/>
      <c r="M29" s="450"/>
      <c r="N29" s="450"/>
      <c r="O29" s="450"/>
      <c r="P29" s="450"/>
      <c r="Q29" s="450"/>
      <c r="R29" s="450"/>
      <c r="S29" s="450"/>
      <c r="T29" s="450"/>
      <c r="U29" s="450"/>
      <c r="V29" s="450"/>
      <c r="W29" s="450"/>
      <c r="X29" s="450"/>
      <c r="Y29" s="206" t="str">
        <f>IFERROR(VLOOKUP(D29,'Reference Records'!$C$162:$E$274,3,FALSE),"")</f>
        <v/>
      </c>
      <c r="Z29" s="253" t="e">
        <f>VLOOKUP(Y29,'Reference Records'!$E$162:$F$274,2,0)</f>
        <v>#N/A</v>
      </c>
      <c r="AA29" s="253" t="e">
        <f>MATCH($Z29,'Reference Records'!$E$361:$E$557,0)+ROW(Population_by_intervention) -1</f>
        <v>#N/A</v>
      </c>
      <c r="AB29" s="253" t="e">
        <f>MATCH($Z29,'Reference Records'!$E$361:$E$557,1)+ROW(Population_by_intervention) -1</f>
        <v>#N/A</v>
      </c>
      <c r="AC29" s="253" t="str">
        <f t="shared" si="0"/>
        <v>|empty|</v>
      </c>
      <c r="AD29" s="253" t="str">
        <f>IF(AC29="","",IFERROR(VLOOKUP(AC29,'Overview - Section A'!AF$125:AG196,2,0),VLOOKUP("|empty|",'Overview - Section A'!AF$125:AG196,2,0)))</f>
        <v>INT-332934</v>
      </c>
      <c r="AE29" s="253">
        <f t="shared" si="1"/>
        <v>2930</v>
      </c>
      <c r="AF29" s="253">
        <f>AF28+'update Helper'!$T$2</f>
        <v>3236</v>
      </c>
      <c r="AG29" s="253" t="str">
        <f>IFERROR(IF(AC29="","",IFERROR(VLOOKUP(AC29,'Overview - Section A'!AF$125:AO196,10,0),VLOOKUP("|empty|",'Overview - Section A'!AF$125:AO196,10,0))),"")</f>
        <v/>
      </c>
    </row>
    <row r="30" spans="1:33" ht="30" customHeight="1" x14ac:dyDescent="0.35">
      <c r="A30" s="310">
        <v>22</v>
      </c>
      <c r="B30" s="212"/>
      <c r="C30" s="212"/>
      <c r="D30" s="212"/>
      <c r="E30" s="212"/>
      <c r="F30" s="212"/>
      <c r="G30" s="213"/>
      <c r="H30" s="212"/>
      <c r="I30" s="212"/>
      <c r="J30" s="212"/>
      <c r="K30" s="212"/>
      <c r="L30" s="212"/>
      <c r="M30" s="212"/>
      <c r="N30" s="212"/>
      <c r="O30" s="212"/>
      <c r="P30" s="212"/>
      <c r="Q30" s="212"/>
      <c r="R30" s="212"/>
      <c r="S30" s="212"/>
      <c r="T30" s="212"/>
      <c r="U30" s="212"/>
      <c r="V30" s="212"/>
      <c r="W30" s="212"/>
      <c r="X30" s="212"/>
      <c r="Y30" s="206" t="str">
        <f>IFERROR(VLOOKUP(D30,'Reference Records'!$C$162:$E$274,3,FALSE),"")</f>
        <v/>
      </c>
      <c r="Z30" s="253" t="e">
        <f>VLOOKUP(Y30,'Reference Records'!$E$162:$F$274,2,0)</f>
        <v>#N/A</v>
      </c>
      <c r="AA30" s="253" t="e">
        <f>MATCH($Z30,'Reference Records'!$E$361:$E$557,0)+ROW(Population_by_intervention) -1</f>
        <v>#N/A</v>
      </c>
      <c r="AB30" s="253" t="e">
        <f>MATCH($Z30,'Reference Records'!$E$361:$E$557,1)+ROW(Population_by_intervention) -1</f>
        <v>#N/A</v>
      </c>
      <c r="AC30" s="253" t="str">
        <f t="shared" si="0"/>
        <v>|empty|</v>
      </c>
      <c r="AD30" s="253" t="str">
        <f>IF(AC30="","",IFERROR(VLOOKUP(AC30,'Overview - Section A'!AF$125:AG197,2,0),VLOOKUP("|empty|",'Overview - Section A'!AF$125:AG197,2,0)))</f>
        <v>INT-332934</v>
      </c>
      <c r="AE30" s="253">
        <f t="shared" si="1"/>
        <v>2931</v>
      </c>
      <c r="AF30" s="253">
        <f>AF29+'update Helper'!$T$2</f>
        <v>3244</v>
      </c>
      <c r="AG30" s="253" t="str">
        <f>IFERROR(IF(AC30="","",IFERROR(VLOOKUP(AC30,'Overview - Section A'!AF$125:AO197,10,0),VLOOKUP("|empty|",'Overview - Section A'!AF$125:AO197,10,0))),"")</f>
        <v/>
      </c>
    </row>
    <row r="31" spans="1:33" ht="30" customHeight="1" x14ac:dyDescent="0.35">
      <c r="A31" s="310">
        <v>23</v>
      </c>
      <c r="B31" s="450"/>
      <c r="C31" s="450"/>
      <c r="D31" s="450"/>
      <c r="E31" s="450"/>
      <c r="F31" s="450"/>
      <c r="G31" s="451"/>
      <c r="H31" s="450"/>
      <c r="I31" s="450"/>
      <c r="J31" s="450"/>
      <c r="K31" s="450"/>
      <c r="L31" s="450"/>
      <c r="M31" s="450"/>
      <c r="N31" s="450"/>
      <c r="O31" s="450"/>
      <c r="P31" s="450"/>
      <c r="Q31" s="450"/>
      <c r="R31" s="450"/>
      <c r="S31" s="450"/>
      <c r="T31" s="450"/>
      <c r="U31" s="450"/>
      <c r="V31" s="450"/>
      <c r="W31" s="450"/>
      <c r="X31" s="450"/>
      <c r="Y31" s="206" t="str">
        <f>IFERROR(VLOOKUP(D31,'Reference Records'!$C$162:$E$274,3,FALSE),"")</f>
        <v/>
      </c>
      <c r="Z31" s="253" t="e">
        <f>VLOOKUP(Y31,'Reference Records'!$E$162:$F$274,2,0)</f>
        <v>#N/A</v>
      </c>
      <c r="AA31" s="253" t="e">
        <f>MATCH($Z31,'Reference Records'!$E$361:$E$557,0)+ROW(Population_by_intervention) -1</f>
        <v>#N/A</v>
      </c>
      <c r="AB31" s="253" t="e">
        <f>MATCH($Z31,'Reference Records'!$E$361:$E$557,1)+ROW(Population_by_intervention) -1</f>
        <v>#N/A</v>
      </c>
      <c r="AC31" s="253" t="str">
        <f t="shared" si="0"/>
        <v>|empty|</v>
      </c>
      <c r="AD31" s="253" t="str">
        <f>IF(AC31="","",IFERROR(VLOOKUP(AC31,'Overview - Section A'!AF$125:AG198,2,0),VLOOKUP("|empty|",'Overview - Section A'!AF$125:AG198,2,0)))</f>
        <v>INT-332934</v>
      </c>
      <c r="AE31" s="253">
        <f t="shared" si="1"/>
        <v>2932</v>
      </c>
      <c r="AF31" s="253">
        <f>AF30+'update Helper'!$T$2</f>
        <v>3252</v>
      </c>
      <c r="AG31" s="253" t="str">
        <f>IFERROR(IF(AC31="","",IFERROR(VLOOKUP(AC31,'Overview - Section A'!AF$125:AO198,10,0),VLOOKUP("|empty|",'Overview - Section A'!AF$125:AO198,10,0))),"")</f>
        <v/>
      </c>
    </row>
    <row r="32" spans="1:33" ht="30" customHeight="1" x14ac:dyDescent="0.35">
      <c r="A32" s="310">
        <v>24</v>
      </c>
      <c r="B32" s="212"/>
      <c r="C32" s="212"/>
      <c r="D32" s="212"/>
      <c r="E32" s="212"/>
      <c r="F32" s="212"/>
      <c r="G32" s="213"/>
      <c r="H32" s="212"/>
      <c r="I32" s="212"/>
      <c r="J32" s="212"/>
      <c r="K32" s="212"/>
      <c r="L32" s="212"/>
      <c r="M32" s="212"/>
      <c r="N32" s="212"/>
      <c r="O32" s="212"/>
      <c r="P32" s="212"/>
      <c r="Q32" s="212"/>
      <c r="R32" s="212"/>
      <c r="S32" s="212"/>
      <c r="T32" s="212"/>
      <c r="U32" s="212"/>
      <c r="V32" s="212"/>
      <c r="W32" s="212"/>
      <c r="X32" s="212"/>
      <c r="Y32" s="206" t="str">
        <f>IFERROR(VLOOKUP(D32,'Reference Records'!$C$162:$E$274,3,FALSE),"")</f>
        <v/>
      </c>
      <c r="Z32" s="253" t="e">
        <f>VLOOKUP(Y32,'Reference Records'!$E$162:$F$274,2,0)</f>
        <v>#N/A</v>
      </c>
      <c r="AA32" s="253" t="e">
        <f>MATCH($Z32,'Reference Records'!$E$361:$E$557,0)+ROW(Population_by_intervention) -1</f>
        <v>#N/A</v>
      </c>
      <c r="AB32" s="253" t="e">
        <f>MATCH($Z32,'Reference Records'!$E$361:$E$557,1)+ROW(Population_by_intervention) -1</f>
        <v>#N/A</v>
      </c>
      <c r="AC32" s="253" t="str">
        <f t="shared" si="0"/>
        <v>|empty|</v>
      </c>
      <c r="AD32" s="253" t="str">
        <f>IF(AC32="","",IFERROR(VLOOKUP(AC32,'Overview - Section A'!AF$125:AG199,2,0),VLOOKUP("|empty|",'Overview - Section A'!AF$125:AG199,2,0)))</f>
        <v>INT-332934</v>
      </c>
      <c r="AE32" s="253">
        <f t="shared" si="1"/>
        <v>2933</v>
      </c>
      <c r="AF32" s="253">
        <f>AF31+'update Helper'!$T$2</f>
        <v>3260</v>
      </c>
      <c r="AG32" s="253" t="str">
        <f>IFERROR(IF(AC32="","",IFERROR(VLOOKUP(AC32,'Overview - Section A'!AF$125:AO199,10,0),VLOOKUP("|empty|",'Overview - Section A'!AF$125:AO199,10,0))),"")</f>
        <v/>
      </c>
    </row>
    <row r="33" spans="1:33" ht="30" customHeight="1" x14ac:dyDescent="0.35">
      <c r="A33" s="310">
        <v>25</v>
      </c>
      <c r="B33" s="450"/>
      <c r="C33" s="450"/>
      <c r="D33" s="450"/>
      <c r="E33" s="450"/>
      <c r="F33" s="450"/>
      <c r="G33" s="451"/>
      <c r="H33" s="450"/>
      <c r="I33" s="450"/>
      <c r="J33" s="450"/>
      <c r="K33" s="450"/>
      <c r="L33" s="450"/>
      <c r="M33" s="450"/>
      <c r="N33" s="450"/>
      <c r="O33" s="450"/>
      <c r="P33" s="450"/>
      <c r="Q33" s="450"/>
      <c r="R33" s="450"/>
      <c r="S33" s="450"/>
      <c r="T33" s="450"/>
      <c r="U33" s="450"/>
      <c r="V33" s="450"/>
      <c r="W33" s="450"/>
      <c r="X33" s="450"/>
      <c r="Y33" s="206" t="str">
        <f>IFERROR(VLOOKUP(D33,'Reference Records'!$C$162:$E$274,3,FALSE),"")</f>
        <v/>
      </c>
      <c r="Z33" s="253" t="e">
        <f>VLOOKUP(Y33,'Reference Records'!$E$162:$F$274,2,0)</f>
        <v>#N/A</v>
      </c>
      <c r="AA33" s="253" t="e">
        <f>MATCH($Z33,'Reference Records'!$E$361:$E$557,0)+ROW(Population_by_intervention) -1</f>
        <v>#N/A</v>
      </c>
      <c r="AB33" s="253" t="e">
        <f>MATCH($Z33,'Reference Records'!$E$361:$E$557,1)+ROW(Population_by_intervention) -1</f>
        <v>#N/A</v>
      </c>
      <c r="AC33" s="253" t="str">
        <f t="shared" si="0"/>
        <v>|empty|</v>
      </c>
      <c r="AD33" s="253" t="str">
        <f>IF(AC33="","",IFERROR(VLOOKUP(AC33,'Overview - Section A'!AF$125:AG200,2,0),VLOOKUP("|empty|",'Overview - Section A'!AF$125:AG200,2,0)))</f>
        <v>INT-332934</v>
      </c>
      <c r="AE33" s="253">
        <f t="shared" si="1"/>
        <v>2934</v>
      </c>
      <c r="AF33" s="253">
        <f>AF32+'update Helper'!$T$2</f>
        <v>3268</v>
      </c>
      <c r="AG33" s="253" t="str">
        <f>IFERROR(IF(AC33="","",IFERROR(VLOOKUP(AC33,'Overview - Section A'!AF$125:AO200,10,0),VLOOKUP("|empty|",'Overview - Section A'!AF$125:AO200,10,0))),"")</f>
        <v/>
      </c>
    </row>
    <row r="34" spans="1:33" ht="30" customHeight="1" x14ac:dyDescent="0.35">
      <c r="A34" s="310">
        <v>26</v>
      </c>
      <c r="B34" s="212"/>
      <c r="C34" s="212"/>
      <c r="D34" s="212"/>
      <c r="E34" s="212"/>
      <c r="F34" s="212"/>
      <c r="G34" s="213"/>
      <c r="H34" s="212"/>
      <c r="I34" s="212"/>
      <c r="J34" s="212"/>
      <c r="K34" s="212"/>
      <c r="L34" s="212"/>
      <c r="M34" s="212"/>
      <c r="N34" s="212"/>
      <c r="O34" s="212"/>
      <c r="P34" s="212"/>
      <c r="Q34" s="212"/>
      <c r="R34" s="212"/>
      <c r="S34" s="212"/>
      <c r="T34" s="212"/>
      <c r="U34" s="212"/>
      <c r="V34" s="212"/>
      <c r="W34" s="212"/>
      <c r="X34" s="212"/>
      <c r="Y34" s="206" t="str">
        <f>IFERROR(VLOOKUP(D34,'Reference Records'!$C$162:$E$274,3,FALSE),"")</f>
        <v/>
      </c>
      <c r="Z34" s="253" t="e">
        <f>VLOOKUP(Y34,'Reference Records'!$E$162:$F$274,2,0)</f>
        <v>#N/A</v>
      </c>
      <c r="AA34" s="253" t="e">
        <f>MATCH($Z34,'Reference Records'!$E$361:$E$557,0)+ROW(Population_by_intervention) -1</f>
        <v>#N/A</v>
      </c>
      <c r="AB34" s="253" t="e">
        <f>MATCH($Z34,'Reference Records'!$E$361:$E$557,1)+ROW(Population_by_intervention) -1</f>
        <v>#N/A</v>
      </c>
      <c r="AC34" s="253" t="str">
        <f t="shared" si="0"/>
        <v>|empty|</v>
      </c>
      <c r="AD34" s="253" t="str">
        <f>IF(AC34="","",IFERROR(VLOOKUP(AC34,'Overview - Section A'!AF$125:AG201,2,0),VLOOKUP("|empty|",'Overview - Section A'!AF$125:AG201,2,0)))</f>
        <v>INT-332934</v>
      </c>
      <c r="AE34" s="253">
        <f t="shared" si="1"/>
        <v>2935</v>
      </c>
      <c r="AF34" s="253">
        <f>AF33+'update Helper'!$T$2</f>
        <v>3276</v>
      </c>
      <c r="AG34" s="253" t="str">
        <f>IFERROR(IF(AC34="","",IFERROR(VLOOKUP(AC34,'Overview - Section A'!AF$125:AO201,10,0),VLOOKUP("|empty|",'Overview - Section A'!AF$125:AO201,10,0))),"")</f>
        <v/>
      </c>
    </row>
    <row r="35" spans="1:33" ht="30" customHeight="1" x14ac:dyDescent="0.35">
      <c r="A35" s="310">
        <v>27</v>
      </c>
      <c r="B35" s="450"/>
      <c r="C35" s="450"/>
      <c r="D35" s="450"/>
      <c r="E35" s="450"/>
      <c r="F35" s="450"/>
      <c r="G35" s="451"/>
      <c r="H35" s="450"/>
      <c r="I35" s="450"/>
      <c r="J35" s="450"/>
      <c r="K35" s="450"/>
      <c r="L35" s="450"/>
      <c r="M35" s="450"/>
      <c r="N35" s="450"/>
      <c r="O35" s="450"/>
      <c r="P35" s="450"/>
      <c r="Q35" s="450"/>
      <c r="R35" s="450"/>
      <c r="S35" s="450"/>
      <c r="T35" s="450"/>
      <c r="U35" s="450"/>
      <c r="V35" s="450"/>
      <c r="W35" s="450"/>
      <c r="X35" s="450"/>
      <c r="Y35" s="206" t="str">
        <f>IFERROR(VLOOKUP(D35,'Reference Records'!$C$162:$E$274,3,FALSE),"")</f>
        <v/>
      </c>
      <c r="Z35" s="253" t="e">
        <f>VLOOKUP(Y35,'Reference Records'!$E$162:$F$274,2,0)</f>
        <v>#N/A</v>
      </c>
      <c r="AA35" s="253" t="e">
        <f>MATCH($Z35,'Reference Records'!$E$361:$E$557,0)+ROW(Population_by_intervention) -1</f>
        <v>#N/A</v>
      </c>
      <c r="AB35" s="253" t="e">
        <f>MATCH($Z35,'Reference Records'!$E$361:$E$557,1)+ROW(Population_by_intervention) -1</f>
        <v>#N/A</v>
      </c>
      <c r="AC35" s="253" t="str">
        <f t="shared" si="0"/>
        <v>|empty|</v>
      </c>
      <c r="AD35" s="253" t="str">
        <f>IF(AC35="","",IFERROR(VLOOKUP(AC35,'Overview - Section A'!AF$125:AG202,2,0),VLOOKUP("|empty|",'Overview - Section A'!AF$125:AG202,2,0)))</f>
        <v>INT-332934</v>
      </c>
      <c r="AE35" s="253">
        <f t="shared" si="1"/>
        <v>2936</v>
      </c>
      <c r="AF35" s="253">
        <f>AF34+'update Helper'!$T$2</f>
        <v>3284</v>
      </c>
      <c r="AG35" s="253" t="str">
        <f>IFERROR(IF(AC35="","",IFERROR(VLOOKUP(AC35,'Overview - Section A'!AF$125:AO202,10,0),VLOOKUP("|empty|",'Overview - Section A'!AF$125:AO202,10,0))),"")</f>
        <v/>
      </c>
    </row>
    <row r="36" spans="1:33" ht="30" customHeight="1" x14ac:dyDescent="0.35">
      <c r="A36" s="310">
        <v>28</v>
      </c>
      <c r="B36" s="212"/>
      <c r="C36" s="212"/>
      <c r="D36" s="212"/>
      <c r="E36" s="212"/>
      <c r="F36" s="212"/>
      <c r="G36" s="213"/>
      <c r="H36" s="212"/>
      <c r="I36" s="212"/>
      <c r="J36" s="212"/>
      <c r="K36" s="212"/>
      <c r="L36" s="212"/>
      <c r="M36" s="212"/>
      <c r="N36" s="212"/>
      <c r="O36" s="212"/>
      <c r="P36" s="212"/>
      <c r="Q36" s="212"/>
      <c r="R36" s="212"/>
      <c r="S36" s="212"/>
      <c r="T36" s="212"/>
      <c r="U36" s="212"/>
      <c r="V36" s="212"/>
      <c r="W36" s="212"/>
      <c r="X36" s="212"/>
      <c r="Y36" s="206" t="str">
        <f>IFERROR(VLOOKUP(D36,'Reference Records'!$C$162:$E$274,3,FALSE),"")</f>
        <v/>
      </c>
      <c r="Z36" s="253" t="e">
        <f>VLOOKUP(Y36,'Reference Records'!$E$162:$F$274,2,0)</f>
        <v>#N/A</v>
      </c>
      <c r="AA36" s="253" t="e">
        <f>MATCH($Z36,'Reference Records'!$E$361:$E$557,0)+ROW(Population_by_intervention) -1</f>
        <v>#N/A</v>
      </c>
      <c r="AB36" s="253" t="e">
        <f>MATCH($Z36,'Reference Records'!$E$361:$E$557,1)+ROW(Population_by_intervention) -1</f>
        <v>#N/A</v>
      </c>
      <c r="AC36" s="253" t="str">
        <f t="shared" si="0"/>
        <v>|empty|</v>
      </c>
      <c r="AD36" s="253" t="str">
        <f>IF(AC36="","",IFERROR(VLOOKUP(AC36,'Overview - Section A'!AF$125:AG203,2,0),VLOOKUP("|empty|",'Overview - Section A'!AF$125:AG203,2,0)))</f>
        <v>INT-332934</v>
      </c>
      <c r="AE36" s="253">
        <f t="shared" si="1"/>
        <v>2937</v>
      </c>
      <c r="AF36" s="253">
        <f>AF35+'update Helper'!$T$2</f>
        <v>3292</v>
      </c>
      <c r="AG36" s="253" t="str">
        <f>IFERROR(IF(AC36="","",IFERROR(VLOOKUP(AC36,'Overview - Section A'!AF$125:AO203,10,0),VLOOKUP("|empty|",'Overview - Section A'!AF$125:AO203,10,0))),"")</f>
        <v/>
      </c>
    </row>
    <row r="37" spans="1:33" ht="30" customHeight="1" x14ac:dyDescent="0.35">
      <c r="A37" s="310">
        <v>29</v>
      </c>
      <c r="B37" s="450"/>
      <c r="C37" s="450"/>
      <c r="D37" s="450"/>
      <c r="E37" s="450"/>
      <c r="F37" s="450"/>
      <c r="G37" s="451"/>
      <c r="H37" s="450"/>
      <c r="I37" s="450"/>
      <c r="J37" s="450"/>
      <c r="K37" s="450"/>
      <c r="L37" s="450"/>
      <c r="M37" s="450"/>
      <c r="N37" s="450"/>
      <c r="O37" s="450"/>
      <c r="P37" s="450"/>
      <c r="Q37" s="450"/>
      <c r="R37" s="450"/>
      <c r="S37" s="450"/>
      <c r="T37" s="450"/>
      <c r="U37" s="450"/>
      <c r="V37" s="450"/>
      <c r="W37" s="450"/>
      <c r="X37" s="450"/>
      <c r="Y37" s="206" t="str">
        <f>IFERROR(VLOOKUP(D37,'Reference Records'!$C$162:$E$274,3,FALSE),"")</f>
        <v/>
      </c>
      <c r="Z37" s="253" t="e">
        <f>VLOOKUP(Y37,'Reference Records'!$E$162:$F$274,2,0)</f>
        <v>#N/A</v>
      </c>
      <c r="AA37" s="253" t="e">
        <f>MATCH($Z37,'Reference Records'!$E$361:$E$557,0)+ROW(Population_by_intervention) -1</f>
        <v>#N/A</v>
      </c>
      <c r="AB37" s="253" t="e">
        <f>MATCH($Z37,'Reference Records'!$E$361:$E$557,1)+ROW(Population_by_intervention) -1</f>
        <v>#N/A</v>
      </c>
      <c r="AC37" s="253" t="str">
        <f t="shared" si="0"/>
        <v>|empty|</v>
      </c>
      <c r="AD37" s="253" t="str">
        <f>IF(AC37="","",IFERROR(VLOOKUP(AC37,'Overview - Section A'!AF$125:AG204,2,0),VLOOKUP("|empty|",'Overview - Section A'!AF$125:AG204,2,0)))</f>
        <v>INT-332934</v>
      </c>
      <c r="AE37" s="253">
        <f t="shared" si="1"/>
        <v>2938</v>
      </c>
      <c r="AF37" s="253">
        <f>AF36+'update Helper'!$T$2</f>
        <v>3300</v>
      </c>
      <c r="AG37" s="253" t="str">
        <f>IFERROR(IF(AC37="","",IFERROR(VLOOKUP(AC37,'Overview - Section A'!AF$125:AO204,10,0),VLOOKUP("|empty|",'Overview - Section A'!AF$125:AO204,10,0))),"")</f>
        <v/>
      </c>
    </row>
    <row r="38" spans="1:33" ht="30" customHeight="1" x14ac:dyDescent="0.35">
      <c r="A38" s="310">
        <v>30</v>
      </c>
      <c r="B38" s="212"/>
      <c r="C38" s="212"/>
      <c r="D38" s="212"/>
      <c r="E38" s="212"/>
      <c r="F38" s="212"/>
      <c r="G38" s="213"/>
      <c r="H38" s="212"/>
      <c r="I38" s="212"/>
      <c r="J38" s="212"/>
      <c r="K38" s="212"/>
      <c r="L38" s="212"/>
      <c r="M38" s="212"/>
      <c r="N38" s="212"/>
      <c r="O38" s="212"/>
      <c r="P38" s="212"/>
      <c r="Q38" s="212"/>
      <c r="R38" s="212"/>
      <c r="S38" s="212"/>
      <c r="T38" s="212"/>
      <c r="U38" s="212"/>
      <c r="V38" s="212"/>
      <c r="W38" s="212"/>
      <c r="X38" s="212"/>
      <c r="Y38" s="206" t="str">
        <f>IFERROR(VLOOKUP(D38,'Reference Records'!$C$162:$E$274,3,FALSE),"")</f>
        <v/>
      </c>
      <c r="Z38" s="253" t="e">
        <f>VLOOKUP(Y38,'Reference Records'!$E$162:$F$274,2,0)</f>
        <v>#N/A</v>
      </c>
      <c r="AA38" s="253" t="e">
        <f>MATCH($Z38,'Reference Records'!$E$361:$E$557,0)+ROW(Population_by_intervention) -1</f>
        <v>#N/A</v>
      </c>
      <c r="AB38" s="253" t="e">
        <f>MATCH($Z38,'Reference Records'!$E$361:$E$557,1)+ROW(Population_by_intervention) -1</f>
        <v>#N/A</v>
      </c>
      <c r="AC38" s="253" t="str">
        <f t="shared" si="0"/>
        <v>|empty|</v>
      </c>
      <c r="AD38" s="253" t="str">
        <f>IF(AC38="","",IFERROR(VLOOKUP(AC38,'Overview - Section A'!AF$125:AG205,2,0),VLOOKUP("|empty|",'Overview - Section A'!AF$125:AG205,2,0)))</f>
        <v>INT-332934</v>
      </c>
      <c r="AE38" s="253">
        <f t="shared" si="1"/>
        <v>2939</v>
      </c>
      <c r="AF38" s="253">
        <f>AF37+'update Helper'!$T$2</f>
        <v>3308</v>
      </c>
      <c r="AG38" s="253" t="str">
        <f>IFERROR(IF(AC38="","",IFERROR(VLOOKUP(AC38,'Overview - Section A'!AF$125:AO205,10,0),VLOOKUP("|empty|",'Overview - Section A'!AF$125:AO205,10,0))),"")</f>
        <v/>
      </c>
    </row>
    <row r="39" spans="1:33" ht="30" customHeight="1" x14ac:dyDescent="0.35">
      <c r="A39" s="310">
        <v>31</v>
      </c>
      <c r="B39" s="450"/>
      <c r="C39" s="450"/>
      <c r="D39" s="450"/>
      <c r="E39" s="450"/>
      <c r="F39" s="450"/>
      <c r="G39" s="451"/>
      <c r="H39" s="450"/>
      <c r="I39" s="450"/>
      <c r="J39" s="450"/>
      <c r="K39" s="450"/>
      <c r="L39" s="450"/>
      <c r="M39" s="450"/>
      <c r="N39" s="450"/>
      <c r="O39" s="450"/>
      <c r="P39" s="450"/>
      <c r="Q39" s="450"/>
      <c r="R39" s="450"/>
      <c r="S39" s="450"/>
      <c r="T39" s="450"/>
      <c r="U39" s="450"/>
      <c r="V39" s="450"/>
      <c r="W39" s="450"/>
      <c r="X39" s="450"/>
      <c r="Y39" s="206" t="str">
        <f>IFERROR(VLOOKUP(D39,'Reference Records'!$C$162:$E$274,3,FALSE),"")</f>
        <v/>
      </c>
      <c r="Z39" s="253" t="e">
        <f>VLOOKUP(Y39,'Reference Records'!$E$162:$F$274,2,0)</f>
        <v>#N/A</v>
      </c>
      <c r="AA39" s="253" t="e">
        <f>MATCH($Z39,'Reference Records'!$E$361:$E$557,0)+ROW(Population_by_intervention) -1</f>
        <v>#N/A</v>
      </c>
      <c r="AB39" s="253" t="e">
        <f>MATCH($Z39,'Reference Records'!$E$361:$E$557,1)+ROW(Population_by_intervention) -1</f>
        <v>#N/A</v>
      </c>
      <c r="AC39" s="253" t="str">
        <f t="shared" si="0"/>
        <v>|empty|</v>
      </c>
      <c r="AD39" s="253" t="str">
        <f>IF(AC39="","",IFERROR(VLOOKUP(AC39,'Overview - Section A'!AF$125:AG206,2,0),VLOOKUP("|empty|",'Overview - Section A'!AF$125:AG206,2,0)))</f>
        <v>INT-332934</v>
      </c>
      <c r="AE39" s="253">
        <f t="shared" si="1"/>
        <v>2940</v>
      </c>
      <c r="AF39" s="253">
        <f>AF38+'update Helper'!$T$2</f>
        <v>3316</v>
      </c>
      <c r="AG39" s="253" t="str">
        <f>IFERROR(IF(AC39="","",IFERROR(VLOOKUP(AC39,'Overview - Section A'!AF$125:AO206,10,0),VLOOKUP("|empty|",'Overview - Section A'!AF$125:AO206,10,0))),"")</f>
        <v/>
      </c>
    </row>
    <row r="40" spans="1:33" ht="30" customHeight="1" x14ac:dyDescent="0.35">
      <c r="A40" s="310">
        <v>32</v>
      </c>
      <c r="B40" s="212"/>
      <c r="C40" s="212"/>
      <c r="D40" s="212"/>
      <c r="E40" s="212"/>
      <c r="F40" s="212"/>
      <c r="G40" s="213"/>
      <c r="H40" s="212"/>
      <c r="I40" s="212"/>
      <c r="J40" s="212"/>
      <c r="K40" s="212"/>
      <c r="L40" s="212"/>
      <c r="M40" s="212"/>
      <c r="N40" s="212"/>
      <c r="O40" s="212"/>
      <c r="P40" s="212"/>
      <c r="Q40" s="212"/>
      <c r="R40" s="212"/>
      <c r="S40" s="212"/>
      <c r="T40" s="212"/>
      <c r="U40" s="212"/>
      <c r="V40" s="212"/>
      <c r="W40" s="212"/>
      <c r="X40" s="212"/>
      <c r="Y40" s="206" t="str">
        <f>IFERROR(VLOOKUP(D40,'Reference Records'!$C$162:$E$274,3,FALSE),"")</f>
        <v/>
      </c>
      <c r="Z40" s="253" t="e">
        <f>VLOOKUP(Y40,'Reference Records'!$E$162:$F$274,2,0)</f>
        <v>#N/A</v>
      </c>
      <c r="AA40" s="253" t="e">
        <f>MATCH($Z40,'Reference Records'!$E$361:$E$557,0)+ROW(Population_by_intervention) -1</f>
        <v>#N/A</v>
      </c>
      <c r="AB40" s="253" t="e">
        <f>MATCH($Z40,'Reference Records'!$E$361:$E$557,1)+ROW(Population_by_intervention) -1</f>
        <v>#N/A</v>
      </c>
      <c r="AC40" s="253" t="str">
        <f t="shared" si="0"/>
        <v>|empty|</v>
      </c>
      <c r="AD40" s="253" t="str">
        <f>IF(AC40="","",IFERROR(VLOOKUP(AC40,'Overview - Section A'!AF$125:AG207,2,0),VLOOKUP("|empty|",'Overview - Section A'!AF$125:AG207,2,0)))</f>
        <v>INT-332934</v>
      </c>
      <c r="AE40" s="253">
        <f t="shared" si="1"/>
        <v>2941</v>
      </c>
      <c r="AF40" s="253">
        <f>AF39+'update Helper'!$T$2</f>
        <v>3324</v>
      </c>
      <c r="AG40" s="253" t="str">
        <f>IFERROR(IF(AC40="","",IFERROR(VLOOKUP(AC40,'Overview - Section A'!AF$125:AO207,10,0),VLOOKUP("|empty|",'Overview - Section A'!AF$125:AO207,10,0))),"")</f>
        <v/>
      </c>
    </row>
    <row r="41" spans="1:33" ht="30" customHeight="1" x14ac:dyDescent="0.35">
      <c r="A41" s="310">
        <v>33</v>
      </c>
      <c r="B41" s="450"/>
      <c r="C41" s="450"/>
      <c r="D41" s="450"/>
      <c r="E41" s="450"/>
      <c r="F41" s="450"/>
      <c r="G41" s="451"/>
      <c r="H41" s="450"/>
      <c r="I41" s="450"/>
      <c r="J41" s="450"/>
      <c r="K41" s="450"/>
      <c r="L41" s="450"/>
      <c r="M41" s="450"/>
      <c r="N41" s="450"/>
      <c r="O41" s="450"/>
      <c r="P41" s="450"/>
      <c r="Q41" s="450"/>
      <c r="R41" s="450"/>
      <c r="S41" s="450"/>
      <c r="T41" s="450"/>
      <c r="U41" s="450"/>
      <c r="V41" s="450"/>
      <c r="W41" s="450"/>
      <c r="X41" s="450"/>
      <c r="Y41" s="206" t="str">
        <f>IFERROR(VLOOKUP(D41,'Reference Records'!$C$162:$E$274,3,FALSE),"")</f>
        <v/>
      </c>
      <c r="Z41" s="253" t="e">
        <f>VLOOKUP(Y41,'Reference Records'!$E$162:$F$274,2,0)</f>
        <v>#N/A</v>
      </c>
      <c r="AA41" s="253" t="e">
        <f>MATCH($Z41,'Reference Records'!$E$361:$E$557,0)+ROW(Population_by_intervention) -1</f>
        <v>#N/A</v>
      </c>
      <c r="AB41" s="253" t="e">
        <f>MATCH($Z41,'Reference Records'!$E$361:$E$557,1)+ROW(Population_by_intervention) -1</f>
        <v>#N/A</v>
      </c>
      <c r="AC41" s="253" t="str">
        <f t="shared" si="0"/>
        <v>|empty|</v>
      </c>
      <c r="AD41" s="253" t="str">
        <f>IF(AC41="","",IFERROR(VLOOKUP(AC41,'Overview - Section A'!AF$125:AG208,2,0),VLOOKUP("|empty|",'Overview - Section A'!AF$125:AG208,2,0)))</f>
        <v>INT-332934</v>
      </c>
      <c r="AE41" s="253">
        <f t="shared" si="1"/>
        <v>2942</v>
      </c>
      <c r="AF41" s="253">
        <f>AF40+'update Helper'!$T$2</f>
        <v>3332</v>
      </c>
      <c r="AG41" s="253" t="str">
        <f>IFERROR(IF(AC41="","",IFERROR(VLOOKUP(AC41,'Overview - Section A'!AF$125:AO208,10,0),VLOOKUP("|empty|",'Overview - Section A'!AF$125:AO208,10,0))),"")</f>
        <v/>
      </c>
    </row>
    <row r="42" spans="1:33" ht="30" customHeight="1" x14ac:dyDescent="0.35">
      <c r="A42" s="310">
        <v>34</v>
      </c>
      <c r="B42" s="212"/>
      <c r="C42" s="212"/>
      <c r="D42" s="212"/>
      <c r="E42" s="212"/>
      <c r="F42" s="212"/>
      <c r="G42" s="213"/>
      <c r="H42" s="212"/>
      <c r="I42" s="212"/>
      <c r="J42" s="212"/>
      <c r="K42" s="212"/>
      <c r="L42" s="212"/>
      <c r="M42" s="212"/>
      <c r="N42" s="212"/>
      <c r="O42" s="212"/>
      <c r="P42" s="212"/>
      <c r="Q42" s="212"/>
      <c r="R42" s="212"/>
      <c r="S42" s="212"/>
      <c r="T42" s="212"/>
      <c r="U42" s="212"/>
      <c r="V42" s="212"/>
      <c r="W42" s="212"/>
      <c r="X42" s="212"/>
      <c r="Y42" s="206" t="str">
        <f>IFERROR(VLOOKUP(D42,'Reference Records'!$C$162:$E$274,3,FALSE),"")</f>
        <v/>
      </c>
      <c r="Z42" s="253" t="e">
        <f>VLOOKUP(Y42,'Reference Records'!$E$162:$F$274,2,0)</f>
        <v>#N/A</v>
      </c>
      <c r="AA42" s="253" t="e">
        <f>MATCH($Z42,'Reference Records'!$E$361:$E$557,0)+ROW(Population_by_intervention) -1</f>
        <v>#N/A</v>
      </c>
      <c r="AB42" s="253" t="e">
        <f>MATCH($Z42,'Reference Records'!$E$361:$E$557,1)+ROW(Population_by_intervention) -1</f>
        <v>#N/A</v>
      </c>
      <c r="AC42" s="253" t="str">
        <f t="shared" si="0"/>
        <v>|empty|</v>
      </c>
      <c r="AD42" s="253" t="str">
        <f>IF(AC42="","",IFERROR(VLOOKUP(AC42,'Overview - Section A'!AF$125:AG209,2,0),VLOOKUP("|empty|",'Overview - Section A'!AF$125:AG209,2,0)))</f>
        <v>INT-332934</v>
      </c>
      <c r="AE42" s="253">
        <f t="shared" si="1"/>
        <v>2943</v>
      </c>
      <c r="AF42" s="253">
        <f>AF41+'update Helper'!$T$2</f>
        <v>3340</v>
      </c>
      <c r="AG42" s="253" t="str">
        <f>IFERROR(IF(AC42="","",IFERROR(VLOOKUP(AC42,'Overview - Section A'!AF$125:AO209,10,0),VLOOKUP("|empty|",'Overview - Section A'!AF$125:AO209,10,0))),"")</f>
        <v/>
      </c>
    </row>
    <row r="43" spans="1:33" ht="30" customHeight="1" x14ac:dyDescent="0.35">
      <c r="A43" s="310">
        <v>35</v>
      </c>
      <c r="B43" s="450"/>
      <c r="C43" s="450"/>
      <c r="D43" s="450"/>
      <c r="E43" s="450"/>
      <c r="F43" s="450"/>
      <c r="G43" s="451"/>
      <c r="H43" s="450"/>
      <c r="I43" s="450"/>
      <c r="J43" s="450"/>
      <c r="K43" s="450"/>
      <c r="L43" s="450"/>
      <c r="M43" s="450"/>
      <c r="N43" s="450"/>
      <c r="O43" s="450"/>
      <c r="P43" s="450"/>
      <c r="Q43" s="450"/>
      <c r="R43" s="450"/>
      <c r="S43" s="450"/>
      <c r="T43" s="450"/>
      <c r="U43" s="450"/>
      <c r="V43" s="450"/>
      <c r="W43" s="450"/>
      <c r="X43" s="450"/>
      <c r="Y43" s="206" t="str">
        <f>IFERROR(VLOOKUP(D43,'Reference Records'!$C$162:$E$274,3,FALSE),"")</f>
        <v/>
      </c>
      <c r="Z43" s="253" t="e">
        <f>VLOOKUP(Y43,'Reference Records'!$E$162:$F$274,2,0)</f>
        <v>#N/A</v>
      </c>
      <c r="AA43" s="253" t="e">
        <f>MATCH($Z43,'Reference Records'!$E$361:$E$557,0)+ROW(Population_by_intervention) -1</f>
        <v>#N/A</v>
      </c>
      <c r="AB43" s="253" t="e">
        <f>MATCH($Z43,'Reference Records'!$E$361:$E$557,1)+ROW(Population_by_intervention) -1</f>
        <v>#N/A</v>
      </c>
      <c r="AC43" s="253" t="str">
        <f t="shared" si="0"/>
        <v>|empty|</v>
      </c>
      <c r="AD43" s="253" t="str">
        <f>IF(AC43="","",IFERROR(VLOOKUP(AC43,'Overview - Section A'!AF$125:AG210,2,0),VLOOKUP("|empty|",'Overview - Section A'!AF$125:AG210,2,0)))</f>
        <v>INT-332934</v>
      </c>
      <c r="AE43" s="253">
        <f t="shared" si="1"/>
        <v>2944</v>
      </c>
      <c r="AF43" s="253">
        <f>AF42+'update Helper'!$T$2</f>
        <v>3348</v>
      </c>
      <c r="AG43" s="253" t="str">
        <f>IFERROR(IF(AC43="","",IFERROR(VLOOKUP(AC43,'Overview - Section A'!AF$125:AO210,10,0),VLOOKUP("|empty|",'Overview - Section A'!AF$125:AO210,10,0))),"")</f>
        <v/>
      </c>
    </row>
    <row r="44" spans="1:33" ht="30" customHeight="1" x14ac:dyDescent="0.35">
      <c r="A44" s="310">
        <v>36</v>
      </c>
      <c r="B44" s="212"/>
      <c r="C44" s="212"/>
      <c r="D44" s="212"/>
      <c r="E44" s="212"/>
      <c r="F44" s="212"/>
      <c r="G44" s="213"/>
      <c r="H44" s="212"/>
      <c r="I44" s="212"/>
      <c r="J44" s="212"/>
      <c r="K44" s="212"/>
      <c r="L44" s="212"/>
      <c r="M44" s="212"/>
      <c r="N44" s="212"/>
      <c r="O44" s="212"/>
      <c r="P44" s="212"/>
      <c r="Q44" s="212"/>
      <c r="R44" s="212"/>
      <c r="S44" s="212"/>
      <c r="T44" s="212"/>
      <c r="U44" s="212"/>
      <c r="V44" s="212"/>
      <c r="W44" s="212"/>
      <c r="X44" s="212"/>
      <c r="Y44" s="206" t="str">
        <f>IFERROR(VLOOKUP(D44,'Reference Records'!$C$162:$E$274,3,FALSE),"")</f>
        <v/>
      </c>
      <c r="Z44" s="253" t="e">
        <f>VLOOKUP(Y44,'Reference Records'!$E$162:$F$274,2,0)</f>
        <v>#N/A</v>
      </c>
      <c r="AA44" s="253" t="e">
        <f>MATCH($Z44,'Reference Records'!$E$361:$E$557,0)+ROW(Population_by_intervention) -1</f>
        <v>#N/A</v>
      </c>
      <c r="AB44" s="253" t="e">
        <f>MATCH($Z44,'Reference Records'!$E$361:$E$557,1)+ROW(Population_by_intervention) -1</f>
        <v>#N/A</v>
      </c>
      <c r="AC44" s="253" t="str">
        <f t="shared" si="0"/>
        <v>|empty|</v>
      </c>
      <c r="AD44" s="253" t="str">
        <f>IF(AC44="","",IFERROR(VLOOKUP(AC44,'Overview - Section A'!AF$125:AG211,2,0),VLOOKUP("|empty|",'Overview - Section A'!AF$125:AG211,2,0)))</f>
        <v>INT-332934</v>
      </c>
      <c r="AE44" s="253">
        <f t="shared" si="1"/>
        <v>2945</v>
      </c>
      <c r="AF44" s="253">
        <f>AF43+'update Helper'!$T$2</f>
        <v>3356</v>
      </c>
      <c r="AG44" s="253" t="str">
        <f>IFERROR(IF(AC44="","",IFERROR(VLOOKUP(AC44,'Overview - Section A'!AF$125:AO211,10,0),VLOOKUP("|empty|",'Overview - Section A'!AF$125:AO211,10,0))),"")</f>
        <v/>
      </c>
    </row>
    <row r="45" spans="1:33" ht="30" customHeight="1" x14ac:dyDescent="0.35">
      <c r="A45" s="310">
        <v>37</v>
      </c>
      <c r="B45" s="450"/>
      <c r="C45" s="450"/>
      <c r="D45" s="450"/>
      <c r="E45" s="450"/>
      <c r="F45" s="450"/>
      <c r="G45" s="451"/>
      <c r="H45" s="450"/>
      <c r="I45" s="450"/>
      <c r="J45" s="450"/>
      <c r="K45" s="450"/>
      <c r="L45" s="450"/>
      <c r="M45" s="450"/>
      <c r="N45" s="450"/>
      <c r="O45" s="450"/>
      <c r="P45" s="450"/>
      <c r="Q45" s="450"/>
      <c r="R45" s="450"/>
      <c r="S45" s="450"/>
      <c r="T45" s="450"/>
      <c r="U45" s="450"/>
      <c r="V45" s="450"/>
      <c r="W45" s="450"/>
      <c r="X45" s="450"/>
      <c r="Y45" s="206" t="str">
        <f>IFERROR(VLOOKUP(D45,'Reference Records'!$C$162:$E$274,3,FALSE),"")</f>
        <v/>
      </c>
      <c r="Z45" s="253" t="e">
        <f>VLOOKUP(Y45,'Reference Records'!$E$162:$F$274,2,0)</f>
        <v>#N/A</v>
      </c>
      <c r="AA45" s="253" t="e">
        <f>MATCH($Z45,'Reference Records'!$E$361:$E$557,0)+ROW(Population_by_intervention) -1</f>
        <v>#N/A</v>
      </c>
      <c r="AB45" s="253" t="e">
        <f>MATCH($Z45,'Reference Records'!$E$361:$E$557,1)+ROW(Population_by_intervention) -1</f>
        <v>#N/A</v>
      </c>
      <c r="AC45" s="253" t="str">
        <f t="shared" si="0"/>
        <v>|empty|</v>
      </c>
      <c r="AD45" s="253" t="str">
        <f>IF(AC45="","",IFERROR(VLOOKUP(AC45,'Overview - Section A'!AF$125:AG212,2,0),VLOOKUP("|empty|",'Overview - Section A'!AF$125:AG212,2,0)))</f>
        <v>INT-332934</v>
      </c>
      <c r="AE45" s="253">
        <f t="shared" si="1"/>
        <v>2946</v>
      </c>
      <c r="AF45" s="253">
        <f>AF44+'update Helper'!$T$2</f>
        <v>3364</v>
      </c>
      <c r="AG45" s="253" t="str">
        <f>IFERROR(IF(AC45="","",IFERROR(VLOOKUP(AC45,'Overview - Section A'!AF$125:AO212,10,0),VLOOKUP("|empty|",'Overview - Section A'!AF$125:AO212,10,0))),"")</f>
        <v/>
      </c>
    </row>
    <row r="46" spans="1:33" ht="30" customHeight="1" x14ac:dyDescent="0.35">
      <c r="A46" s="310">
        <v>38</v>
      </c>
      <c r="B46" s="212"/>
      <c r="C46" s="212"/>
      <c r="D46" s="212"/>
      <c r="E46" s="212"/>
      <c r="F46" s="212"/>
      <c r="G46" s="213"/>
      <c r="H46" s="212"/>
      <c r="I46" s="212"/>
      <c r="J46" s="212"/>
      <c r="K46" s="212"/>
      <c r="L46" s="212"/>
      <c r="M46" s="212"/>
      <c r="N46" s="212"/>
      <c r="O46" s="212"/>
      <c r="P46" s="212"/>
      <c r="Q46" s="212"/>
      <c r="R46" s="212"/>
      <c r="S46" s="212"/>
      <c r="T46" s="212"/>
      <c r="U46" s="212"/>
      <c r="V46" s="212"/>
      <c r="W46" s="212"/>
      <c r="X46" s="212"/>
      <c r="Y46" s="206" t="str">
        <f>IFERROR(VLOOKUP(D46,'Reference Records'!$C$162:$E$274,3,FALSE),"")</f>
        <v/>
      </c>
      <c r="Z46" s="253" t="e">
        <f>VLOOKUP(Y46,'Reference Records'!$E$162:$F$274,2,0)</f>
        <v>#N/A</v>
      </c>
      <c r="AA46" s="253" t="e">
        <f>MATCH($Z46,'Reference Records'!$E$361:$E$557,0)+ROW(Population_by_intervention) -1</f>
        <v>#N/A</v>
      </c>
      <c r="AB46" s="253" t="e">
        <f>MATCH($Z46,'Reference Records'!$E$361:$E$557,1)+ROW(Population_by_intervention) -1</f>
        <v>#N/A</v>
      </c>
      <c r="AC46" s="253" t="str">
        <f t="shared" si="0"/>
        <v>|empty|</v>
      </c>
      <c r="AD46" s="253" t="str">
        <f>IF(AC46="","",IFERROR(VLOOKUP(AC46,'Overview - Section A'!AF$125:AG213,2,0),VLOOKUP("|empty|",'Overview - Section A'!AF$125:AG213,2,0)))</f>
        <v>INT-332934</v>
      </c>
      <c r="AE46" s="253">
        <f t="shared" si="1"/>
        <v>2947</v>
      </c>
      <c r="AF46" s="253">
        <f>AF45+'update Helper'!$T$2</f>
        <v>3372</v>
      </c>
      <c r="AG46" s="253" t="str">
        <f>IFERROR(IF(AC46="","",IFERROR(VLOOKUP(AC46,'Overview - Section A'!AF$125:AO213,10,0),VLOOKUP("|empty|",'Overview - Section A'!AF$125:AO213,10,0))),"")</f>
        <v/>
      </c>
    </row>
    <row r="47" spans="1:33" ht="30" customHeight="1" x14ac:dyDescent="0.35">
      <c r="A47" s="310">
        <v>39</v>
      </c>
      <c r="B47" s="450"/>
      <c r="C47" s="450"/>
      <c r="D47" s="450"/>
      <c r="E47" s="450"/>
      <c r="F47" s="450"/>
      <c r="G47" s="451"/>
      <c r="H47" s="450"/>
      <c r="I47" s="450"/>
      <c r="J47" s="450"/>
      <c r="K47" s="450"/>
      <c r="L47" s="450"/>
      <c r="M47" s="450"/>
      <c r="N47" s="450"/>
      <c r="O47" s="450"/>
      <c r="P47" s="450"/>
      <c r="Q47" s="450"/>
      <c r="R47" s="450"/>
      <c r="S47" s="450"/>
      <c r="T47" s="450"/>
      <c r="U47" s="450"/>
      <c r="V47" s="450"/>
      <c r="W47" s="450"/>
      <c r="X47" s="450"/>
      <c r="Y47" s="206" t="str">
        <f>IFERROR(VLOOKUP(D47,'Reference Records'!$C$162:$E$274,3,FALSE),"")</f>
        <v/>
      </c>
      <c r="Z47" s="253" t="e">
        <f>VLOOKUP(Y47,'Reference Records'!$E$162:$F$274,2,0)</f>
        <v>#N/A</v>
      </c>
      <c r="AA47" s="253" t="e">
        <f>MATCH($Z47,'Reference Records'!$E$361:$E$557,0)+ROW(Population_by_intervention) -1</f>
        <v>#N/A</v>
      </c>
      <c r="AB47" s="253" t="e">
        <f>MATCH($Z47,'Reference Records'!$E$361:$E$557,1)+ROW(Population_by_intervention) -1</f>
        <v>#N/A</v>
      </c>
      <c r="AC47" s="253" t="str">
        <f t="shared" si="0"/>
        <v>|empty|</v>
      </c>
      <c r="AD47" s="253" t="str">
        <f>IF(AC47="","",IFERROR(VLOOKUP(AC47,'Overview - Section A'!AF$125:AG214,2,0),VLOOKUP("|empty|",'Overview - Section A'!AF$125:AG214,2,0)))</f>
        <v>INT-332934</v>
      </c>
      <c r="AE47" s="253">
        <f t="shared" si="1"/>
        <v>2948</v>
      </c>
      <c r="AF47" s="253">
        <f>AF46+'update Helper'!$T$2</f>
        <v>3380</v>
      </c>
      <c r="AG47" s="253" t="str">
        <f>IFERROR(IF(AC47="","",IFERROR(VLOOKUP(AC47,'Overview - Section A'!AF$125:AO214,10,0),VLOOKUP("|empty|",'Overview - Section A'!AF$125:AO214,10,0))),"")</f>
        <v/>
      </c>
    </row>
    <row r="48" spans="1:33" ht="30" customHeight="1" x14ac:dyDescent="0.35">
      <c r="A48" s="310">
        <v>40</v>
      </c>
      <c r="B48" s="212"/>
      <c r="C48" s="212"/>
      <c r="D48" s="212"/>
      <c r="E48" s="212"/>
      <c r="F48" s="212"/>
      <c r="G48" s="213"/>
      <c r="H48" s="212"/>
      <c r="I48" s="212"/>
      <c r="J48" s="212"/>
      <c r="K48" s="212"/>
      <c r="L48" s="212"/>
      <c r="M48" s="212"/>
      <c r="N48" s="212"/>
      <c r="O48" s="212"/>
      <c r="P48" s="212"/>
      <c r="Q48" s="212"/>
      <c r="R48" s="212"/>
      <c r="S48" s="212"/>
      <c r="T48" s="212"/>
      <c r="U48" s="212"/>
      <c r="V48" s="212"/>
      <c r="W48" s="212"/>
      <c r="X48" s="212"/>
      <c r="Y48" s="206" t="str">
        <f>IFERROR(VLOOKUP(D48,'Reference Records'!$C$162:$E$274,3,FALSE),"")</f>
        <v/>
      </c>
      <c r="Z48" s="253" t="e">
        <f>VLOOKUP(Y48,'Reference Records'!$E$162:$F$274,2,0)</f>
        <v>#N/A</v>
      </c>
      <c r="AA48" s="253" t="e">
        <f>MATCH($Z48,'Reference Records'!$E$361:$E$557,0)+ROW(Population_by_intervention) -1</f>
        <v>#N/A</v>
      </c>
      <c r="AB48" s="253" t="e">
        <f>MATCH($Z48,'Reference Records'!$E$361:$E$557,1)+ROW(Population_by_intervention) -1</f>
        <v>#N/A</v>
      </c>
      <c r="AC48" s="253" t="str">
        <f t="shared" si="0"/>
        <v>|empty|</v>
      </c>
      <c r="AD48" s="253" t="str">
        <f>IF(AC48="","",IFERROR(VLOOKUP(AC48,'Overview - Section A'!AF$125:AG215,2,0),VLOOKUP("|empty|",'Overview - Section A'!AF$125:AG215,2,0)))</f>
        <v>INT-332934</v>
      </c>
      <c r="AE48" s="253">
        <f t="shared" si="1"/>
        <v>2949</v>
      </c>
      <c r="AF48" s="253">
        <f>AF47+'update Helper'!$T$2</f>
        <v>3388</v>
      </c>
      <c r="AG48" s="253" t="str">
        <f>IFERROR(IF(AC48="","",IFERROR(VLOOKUP(AC48,'Overview - Section A'!AF$125:AO215,10,0),VLOOKUP("|empty|",'Overview - Section A'!AF$125:AO215,10,0))),"")</f>
        <v/>
      </c>
    </row>
    <row r="49" spans="1:33" ht="30" customHeight="1" x14ac:dyDescent="0.35">
      <c r="A49" s="310">
        <v>41</v>
      </c>
      <c r="B49" s="450"/>
      <c r="C49" s="450"/>
      <c r="D49" s="450"/>
      <c r="E49" s="450"/>
      <c r="F49" s="450"/>
      <c r="G49" s="451"/>
      <c r="H49" s="450"/>
      <c r="I49" s="450"/>
      <c r="J49" s="450"/>
      <c r="K49" s="450"/>
      <c r="L49" s="450"/>
      <c r="M49" s="450"/>
      <c r="N49" s="450"/>
      <c r="O49" s="450"/>
      <c r="P49" s="450"/>
      <c r="Q49" s="450"/>
      <c r="R49" s="450"/>
      <c r="S49" s="450"/>
      <c r="T49" s="450"/>
      <c r="U49" s="450"/>
      <c r="V49" s="450"/>
      <c r="W49" s="450"/>
      <c r="X49" s="450"/>
      <c r="Y49" s="206" t="str">
        <f>IFERROR(VLOOKUP(D49,'Reference Records'!$C$162:$E$274,3,FALSE),"")</f>
        <v/>
      </c>
      <c r="Z49" s="253" t="e">
        <f>VLOOKUP(Y49,'Reference Records'!$E$162:$F$274,2,0)</f>
        <v>#N/A</v>
      </c>
      <c r="AA49" s="253" t="e">
        <f>MATCH($Z49,'Reference Records'!$E$361:$E$557,0)+ROW(Population_by_intervention) -1</f>
        <v>#N/A</v>
      </c>
      <c r="AB49" s="253" t="e">
        <f>MATCH($Z49,'Reference Records'!$E$361:$E$557,1)+ROW(Population_by_intervention) -1</f>
        <v>#N/A</v>
      </c>
      <c r="AC49" s="253" t="str">
        <f t="shared" si="0"/>
        <v>|empty|</v>
      </c>
      <c r="AD49" s="253" t="str">
        <f>IF(AC49="","",IFERROR(VLOOKUP(AC49,'Overview - Section A'!AF$125:AG216,2,0),VLOOKUP("|empty|",'Overview - Section A'!AF$125:AG216,2,0)))</f>
        <v>INT-332934</v>
      </c>
      <c r="AE49" s="253">
        <f t="shared" si="1"/>
        <v>2950</v>
      </c>
      <c r="AF49" s="253">
        <f>AF48+'update Helper'!$T$2</f>
        <v>3396</v>
      </c>
      <c r="AG49" s="253" t="str">
        <f>IFERROR(IF(AC49="","",IFERROR(VLOOKUP(AC49,'Overview - Section A'!AF$125:AO216,10,0),VLOOKUP("|empty|",'Overview - Section A'!AF$125:AO216,10,0))),"")</f>
        <v/>
      </c>
    </row>
    <row r="50" spans="1:33" ht="30" customHeight="1" x14ac:dyDescent="0.35">
      <c r="A50" s="310">
        <v>42</v>
      </c>
      <c r="B50" s="212"/>
      <c r="C50" s="212"/>
      <c r="D50" s="212"/>
      <c r="E50" s="212"/>
      <c r="F50" s="212"/>
      <c r="G50" s="213"/>
      <c r="H50" s="212"/>
      <c r="I50" s="212"/>
      <c r="J50" s="212"/>
      <c r="K50" s="212"/>
      <c r="L50" s="212"/>
      <c r="M50" s="212"/>
      <c r="N50" s="212"/>
      <c r="O50" s="212"/>
      <c r="P50" s="212"/>
      <c r="Q50" s="212"/>
      <c r="R50" s="212"/>
      <c r="S50" s="212"/>
      <c r="T50" s="212"/>
      <c r="U50" s="212"/>
      <c r="V50" s="212"/>
      <c r="W50" s="212"/>
      <c r="X50" s="212"/>
      <c r="Y50" s="206" t="str">
        <f>IFERROR(VLOOKUP(D50,'Reference Records'!$C$162:$E$274,3,FALSE),"")</f>
        <v/>
      </c>
      <c r="Z50" s="253" t="e">
        <f>VLOOKUP(Y50,'Reference Records'!$E$162:$F$274,2,0)</f>
        <v>#N/A</v>
      </c>
      <c r="AA50" s="253" t="e">
        <f>MATCH($Z50,'Reference Records'!$E$361:$E$557,0)+ROW(Population_by_intervention) -1</f>
        <v>#N/A</v>
      </c>
      <c r="AB50" s="253" t="e">
        <f>MATCH($Z50,'Reference Records'!$E$361:$E$557,1)+ROW(Population_by_intervention) -1</f>
        <v>#N/A</v>
      </c>
      <c r="AC50" s="253" t="str">
        <f t="shared" si="0"/>
        <v>|empty|</v>
      </c>
      <c r="AD50" s="253" t="str">
        <f>IF(AC50="","",IFERROR(VLOOKUP(AC50,'Overview - Section A'!AF$125:AG217,2,0),VLOOKUP("|empty|",'Overview - Section A'!AF$125:AG217,2,0)))</f>
        <v>INT-332934</v>
      </c>
      <c r="AE50" s="253">
        <f t="shared" si="1"/>
        <v>2951</v>
      </c>
      <c r="AF50" s="253">
        <f>AF49+'update Helper'!$T$2</f>
        <v>3404</v>
      </c>
      <c r="AG50" s="253" t="str">
        <f>IFERROR(IF(AC50="","",IFERROR(VLOOKUP(AC50,'Overview - Section A'!AF$125:AO217,10,0),VLOOKUP("|empty|",'Overview - Section A'!AF$125:AO217,10,0))),"")</f>
        <v/>
      </c>
    </row>
    <row r="51" spans="1:33" ht="30" customHeight="1" x14ac:dyDescent="0.35">
      <c r="A51" s="310">
        <v>43</v>
      </c>
      <c r="B51" s="450"/>
      <c r="C51" s="450"/>
      <c r="D51" s="450"/>
      <c r="E51" s="450"/>
      <c r="F51" s="450"/>
      <c r="G51" s="451"/>
      <c r="H51" s="450"/>
      <c r="I51" s="450"/>
      <c r="J51" s="450"/>
      <c r="K51" s="450"/>
      <c r="L51" s="450"/>
      <c r="M51" s="450"/>
      <c r="N51" s="450"/>
      <c r="O51" s="450"/>
      <c r="P51" s="450"/>
      <c r="Q51" s="450"/>
      <c r="R51" s="450"/>
      <c r="S51" s="450"/>
      <c r="T51" s="450"/>
      <c r="U51" s="450"/>
      <c r="V51" s="450"/>
      <c r="W51" s="450"/>
      <c r="X51" s="450"/>
      <c r="Y51" s="206" t="str">
        <f>IFERROR(VLOOKUP(D51,'Reference Records'!$C$162:$E$274,3,FALSE),"")</f>
        <v/>
      </c>
      <c r="Z51" s="253" t="e">
        <f>VLOOKUP(Y51,'Reference Records'!$E$162:$F$274,2,0)</f>
        <v>#N/A</v>
      </c>
      <c r="AA51" s="253" t="e">
        <f>MATCH($Z51,'Reference Records'!$E$361:$E$557,0)+ROW(Population_by_intervention) -1</f>
        <v>#N/A</v>
      </c>
      <c r="AB51" s="253" t="e">
        <f>MATCH($Z51,'Reference Records'!$E$361:$E$557,1)+ROW(Population_by_intervention) -1</f>
        <v>#N/A</v>
      </c>
      <c r="AC51" s="253" t="str">
        <f t="shared" si="0"/>
        <v>|empty|</v>
      </c>
      <c r="AD51" s="253" t="str">
        <f>IF(AC51="","",IFERROR(VLOOKUP(AC51,'Overview - Section A'!AF$125:AG218,2,0),VLOOKUP("|empty|",'Overview - Section A'!AF$125:AG218,2,0)))</f>
        <v>INT-332934</v>
      </c>
      <c r="AE51" s="253">
        <f t="shared" si="1"/>
        <v>2952</v>
      </c>
      <c r="AF51" s="253">
        <f>AF50+'update Helper'!$T$2</f>
        <v>3412</v>
      </c>
      <c r="AG51" s="253" t="str">
        <f>IFERROR(IF(AC51="","",IFERROR(VLOOKUP(AC51,'Overview - Section A'!AF$125:AO218,10,0),VLOOKUP("|empty|",'Overview - Section A'!AF$125:AO218,10,0))),"")</f>
        <v/>
      </c>
    </row>
    <row r="52" spans="1:33" ht="30" customHeight="1" x14ac:dyDescent="0.35">
      <c r="A52" s="310">
        <v>44</v>
      </c>
      <c r="B52" s="212"/>
      <c r="C52" s="212"/>
      <c r="D52" s="212"/>
      <c r="E52" s="212"/>
      <c r="F52" s="212"/>
      <c r="G52" s="213"/>
      <c r="H52" s="212"/>
      <c r="I52" s="212"/>
      <c r="J52" s="212"/>
      <c r="K52" s="212"/>
      <c r="L52" s="212"/>
      <c r="M52" s="212"/>
      <c r="N52" s="212"/>
      <c r="O52" s="212"/>
      <c r="P52" s="212"/>
      <c r="Q52" s="212"/>
      <c r="R52" s="212"/>
      <c r="S52" s="212"/>
      <c r="T52" s="212"/>
      <c r="U52" s="212"/>
      <c r="V52" s="212"/>
      <c r="W52" s="212"/>
      <c r="X52" s="212"/>
      <c r="Y52" s="206" t="str">
        <f>IFERROR(VLOOKUP(D52,'Reference Records'!$C$162:$E$274,3,FALSE),"")</f>
        <v/>
      </c>
      <c r="Z52" s="253" t="e">
        <f>VLOOKUP(Y52,'Reference Records'!$E$162:$F$274,2,0)</f>
        <v>#N/A</v>
      </c>
      <c r="AA52" s="253" t="e">
        <f>MATCH($Z52,'Reference Records'!$E$361:$E$557,0)+ROW(Population_by_intervention) -1</f>
        <v>#N/A</v>
      </c>
      <c r="AB52" s="253" t="e">
        <f>MATCH($Z52,'Reference Records'!$E$361:$E$557,1)+ROW(Population_by_intervention) -1</f>
        <v>#N/A</v>
      </c>
      <c r="AC52" s="253" t="str">
        <f t="shared" si="0"/>
        <v>|empty|</v>
      </c>
      <c r="AD52" s="253" t="str">
        <f>IF(AC52="","",IFERROR(VLOOKUP(AC52,'Overview - Section A'!AF$125:AG219,2,0),VLOOKUP("|empty|",'Overview - Section A'!AF$125:AG219,2,0)))</f>
        <v>INT-332934</v>
      </c>
      <c r="AE52" s="253">
        <f t="shared" si="1"/>
        <v>2953</v>
      </c>
      <c r="AF52" s="253">
        <f>AF51+'update Helper'!$T$2</f>
        <v>3420</v>
      </c>
      <c r="AG52" s="253" t="str">
        <f>IFERROR(IF(AC52="","",IFERROR(VLOOKUP(AC52,'Overview - Section A'!AF$125:AO219,10,0),VLOOKUP("|empty|",'Overview - Section A'!AF$125:AO219,10,0))),"")</f>
        <v/>
      </c>
    </row>
    <row r="53" spans="1:33" ht="30" customHeight="1" x14ac:dyDescent="0.35">
      <c r="A53" s="310">
        <v>45</v>
      </c>
      <c r="B53" s="450"/>
      <c r="C53" s="450"/>
      <c r="D53" s="450"/>
      <c r="E53" s="450"/>
      <c r="F53" s="450"/>
      <c r="G53" s="451"/>
      <c r="H53" s="450"/>
      <c r="I53" s="450"/>
      <c r="J53" s="450"/>
      <c r="K53" s="450"/>
      <c r="L53" s="450"/>
      <c r="M53" s="450"/>
      <c r="N53" s="450"/>
      <c r="O53" s="450"/>
      <c r="P53" s="450"/>
      <c r="Q53" s="450"/>
      <c r="R53" s="450"/>
      <c r="S53" s="450"/>
      <c r="T53" s="450"/>
      <c r="U53" s="450"/>
      <c r="V53" s="450"/>
      <c r="W53" s="450"/>
      <c r="X53" s="450"/>
      <c r="Y53" s="206" t="str">
        <f>IFERROR(VLOOKUP(D53,'Reference Records'!$C$162:$E$274,3,FALSE),"")</f>
        <v/>
      </c>
      <c r="Z53" s="253" t="e">
        <f>VLOOKUP(Y53,'Reference Records'!$E$162:$F$274,2,0)</f>
        <v>#N/A</v>
      </c>
      <c r="AA53" s="253" t="e">
        <f>MATCH($Z53,'Reference Records'!$E$361:$E$557,0)+ROW(Population_by_intervention) -1</f>
        <v>#N/A</v>
      </c>
      <c r="AB53" s="253" t="e">
        <f>MATCH($Z53,'Reference Records'!$E$361:$E$557,1)+ROW(Population_by_intervention) -1</f>
        <v>#N/A</v>
      </c>
      <c r="AC53" s="253" t="str">
        <f t="shared" si="0"/>
        <v>|empty|</v>
      </c>
      <c r="AD53" s="253" t="str">
        <f>IF(AC53="","",IFERROR(VLOOKUP(AC53,'Overview - Section A'!AF$125:AG220,2,0),VLOOKUP("|empty|",'Overview - Section A'!AF$125:AG220,2,0)))</f>
        <v>INT-332934</v>
      </c>
      <c r="AE53" s="253">
        <f t="shared" si="1"/>
        <v>2954</v>
      </c>
      <c r="AF53" s="253">
        <f>AF52+'update Helper'!$T$2</f>
        <v>3428</v>
      </c>
      <c r="AG53" s="253" t="str">
        <f>IFERROR(IF(AC53="","",IFERROR(VLOOKUP(AC53,'Overview - Section A'!AF$125:AO220,10,0),VLOOKUP("|empty|",'Overview - Section A'!AF$125:AO220,10,0))),"")</f>
        <v/>
      </c>
    </row>
    <row r="54" spans="1:33" ht="30" customHeight="1" x14ac:dyDescent="0.35">
      <c r="A54" s="310">
        <v>46</v>
      </c>
      <c r="B54" s="212"/>
      <c r="C54" s="212"/>
      <c r="D54" s="212"/>
      <c r="E54" s="212"/>
      <c r="F54" s="212"/>
      <c r="G54" s="213"/>
      <c r="H54" s="212"/>
      <c r="I54" s="212"/>
      <c r="J54" s="212"/>
      <c r="K54" s="212"/>
      <c r="L54" s="212"/>
      <c r="M54" s="212"/>
      <c r="N54" s="212"/>
      <c r="O54" s="212"/>
      <c r="P54" s="212"/>
      <c r="Q54" s="212"/>
      <c r="R54" s="212"/>
      <c r="S54" s="212"/>
      <c r="T54" s="212"/>
      <c r="U54" s="212"/>
      <c r="V54" s="212"/>
      <c r="W54" s="212"/>
      <c r="X54" s="212"/>
      <c r="Y54" s="206" t="str">
        <f>IFERROR(VLOOKUP(D54,'Reference Records'!$C$162:$E$274,3,FALSE),"")</f>
        <v/>
      </c>
      <c r="Z54" s="253" t="e">
        <f>VLOOKUP(Y54,'Reference Records'!$E$162:$F$274,2,0)</f>
        <v>#N/A</v>
      </c>
      <c r="AA54" s="253" t="e">
        <f>MATCH($Z54,'Reference Records'!$E$361:$E$557,0)+ROW(Population_by_intervention) -1</f>
        <v>#N/A</v>
      </c>
      <c r="AB54" s="253" t="e">
        <f>MATCH($Z54,'Reference Records'!$E$361:$E$557,1)+ROW(Population_by_intervention) -1</f>
        <v>#N/A</v>
      </c>
      <c r="AC54" s="253" t="str">
        <f t="shared" si="0"/>
        <v>|empty|</v>
      </c>
      <c r="AD54" s="253" t="str">
        <f>IF(AC54="","",IFERROR(VLOOKUP(AC54,'Overview - Section A'!AF$125:AG221,2,0),VLOOKUP("|empty|",'Overview - Section A'!AF$125:AG221,2,0)))</f>
        <v>INT-332934</v>
      </c>
      <c r="AE54" s="253">
        <f t="shared" si="1"/>
        <v>2955</v>
      </c>
      <c r="AF54" s="253">
        <f>AF53+'update Helper'!$T$2</f>
        <v>3436</v>
      </c>
      <c r="AG54" s="253" t="str">
        <f>IFERROR(IF(AC54="","",IFERROR(VLOOKUP(AC54,'Overview - Section A'!AF$125:AO221,10,0),VLOOKUP("|empty|",'Overview - Section A'!AF$125:AO221,10,0))),"")</f>
        <v/>
      </c>
    </row>
    <row r="55" spans="1:33" ht="30" customHeight="1" x14ac:dyDescent="0.35">
      <c r="A55" s="310">
        <v>47</v>
      </c>
      <c r="B55" s="450"/>
      <c r="C55" s="450"/>
      <c r="D55" s="450"/>
      <c r="E55" s="450"/>
      <c r="F55" s="450"/>
      <c r="G55" s="451"/>
      <c r="H55" s="450"/>
      <c r="I55" s="450"/>
      <c r="J55" s="450"/>
      <c r="K55" s="450"/>
      <c r="L55" s="450"/>
      <c r="M55" s="450"/>
      <c r="N55" s="450"/>
      <c r="O55" s="450"/>
      <c r="P55" s="450"/>
      <c r="Q55" s="450"/>
      <c r="R55" s="450"/>
      <c r="S55" s="450"/>
      <c r="T55" s="450"/>
      <c r="U55" s="450"/>
      <c r="V55" s="450"/>
      <c r="W55" s="450"/>
      <c r="X55" s="450"/>
      <c r="Y55" s="206" t="str">
        <f>IFERROR(VLOOKUP(D55,'Reference Records'!$C$162:$E$274,3,FALSE),"")</f>
        <v/>
      </c>
      <c r="Z55" s="253" t="e">
        <f>VLOOKUP(Y55,'Reference Records'!$E$162:$F$274,2,0)</f>
        <v>#N/A</v>
      </c>
      <c r="AA55" s="253" t="e">
        <f>MATCH($Z55,'Reference Records'!$E$361:$E$557,0)+ROW(Population_by_intervention) -1</f>
        <v>#N/A</v>
      </c>
      <c r="AB55" s="253" t="e">
        <f>MATCH($Z55,'Reference Records'!$E$361:$E$557,1)+ROW(Population_by_intervention) -1</f>
        <v>#N/A</v>
      </c>
      <c r="AC55" s="253" t="str">
        <f t="shared" si="0"/>
        <v>|empty|</v>
      </c>
      <c r="AD55" s="253" t="str">
        <f>IF(AC55="","",IFERROR(VLOOKUP(AC55,'Overview - Section A'!AF$125:AG222,2,0),VLOOKUP("|empty|",'Overview - Section A'!AF$125:AG222,2,0)))</f>
        <v>INT-332934</v>
      </c>
      <c r="AE55" s="253">
        <f t="shared" si="1"/>
        <v>2956</v>
      </c>
      <c r="AF55" s="253">
        <f>AF54+'update Helper'!$T$2</f>
        <v>3444</v>
      </c>
      <c r="AG55" s="253" t="str">
        <f>IFERROR(IF(AC55="","",IFERROR(VLOOKUP(AC55,'Overview - Section A'!AF$125:AO222,10,0),VLOOKUP("|empty|",'Overview - Section A'!AF$125:AO222,10,0))),"")</f>
        <v/>
      </c>
    </row>
    <row r="56" spans="1:33" ht="30" customHeight="1" x14ac:dyDescent="0.35">
      <c r="A56" s="310">
        <v>48</v>
      </c>
      <c r="B56" s="212"/>
      <c r="C56" s="212"/>
      <c r="D56" s="212"/>
      <c r="E56" s="212"/>
      <c r="F56" s="212"/>
      <c r="G56" s="213"/>
      <c r="H56" s="212"/>
      <c r="I56" s="212"/>
      <c r="J56" s="212"/>
      <c r="K56" s="212"/>
      <c r="L56" s="212"/>
      <c r="M56" s="212"/>
      <c r="N56" s="212"/>
      <c r="O56" s="212"/>
      <c r="P56" s="212"/>
      <c r="Q56" s="212"/>
      <c r="R56" s="212"/>
      <c r="S56" s="212"/>
      <c r="T56" s="212"/>
      <c r="U56" s="212"/>
      <c r="V56" s="212"/>
      <c r="W56" s="212"/>
      <c r="X56" s="212"/>
      <c r="Y56" s="206" t="str">
        <f>IFERROR(VLOOKUP(D56,'Reference Records'!$C$162:$E$274,3,FALSE),"")</f>
        <v/>
      </c>
      <c r="Z56" s="253" t="e">
        <f>VLOOKUP(Y56,'Reference Records'!$E$162:$F$274,2,0)</f>
        <v>#N/A</v>
      </c>
      <c r="AA56" s="253" t="e">
        <f>MATCH($Z56,'Reference Records'!$E$361:$E$557,0)+ROW(Population_by_intervention) -1</f>
        <v>#N/A</v>
      </c>
      <c r="AB56" s="253" t="e">
        <f>MATCH($Z56,'Reference Records'!$E$361:$E$557,1)+ROW(Population_by_intervention) -1</f>
        <v>#N/A</v>
      </c>
      <c r="AC56" s="253" t="str">
        <f t="shared" si="0"/>
        <v>|empty|</v>
      </c>
      <c r="AD56" s="253" t="str">
        <f>IF(AC56="","",IFERROR(VLOOKUP(AC56,'Overview - Section A'!AF$125:AG223,2,0),VLOOKUP("|empty|",'Overview - Section A'!AF$125:AG223,2,0)))</f>
        <v>INT-332934</v>
      </c>
      <c r="AE56" s="253">
        <f t="shared" si="1"/>
        <v>2957</v>
      </c>
      <c r="AF56" s="253">
        <f>AF55+'update Helper'!$T$2</f>
        <v>3452</v>
      </c>
      <c r="AG56" s="253" t="str">
        <f>IFERROR(IF(AC56="","",IFERROR(VLOOKUP(AC56,'Overview - Section A'!AF$125:AO223,10,0),VLOOKUP("|empty|",'Overview - Section A'!AF$125:AO223,10,0))),"")</f>
        <v/>
      </c>
    </row>
    <row r="57" spans="1:33" ht="30" customHeight="1" x14ac:dyDescent="0.35">
      <c r="A57" s="310">
        <v>49</v>
      </c>
      <c r="B57" s="450"/>
      <c r="C57" s="450"/>
      <c r="D57" s="450"/>
      <c r="E57" s="450"/>
      <c r="F57" s="450"/>
      <c r="G57" s="451"/>
      <c r="H57" s="450"/>
      <c r="I57" s="450"/>
      <c r="J57" s="450"/>
      <c r="K57" s="450"/>
      <c r="L57" s="450"/>
      <c r="M57" s="450"/>
      <c r="N57" s="450"/>
      <c r="O57" s="450"/>
      <c r="P57" s="450"/>
      <c r="Q57" s="450"/>
      <c r="R57" s="450"/>
      <c r="S57" s="450"/>
      <c r="T57" s="450"/>
      <c r="U57" s="450"/>
      <c r="V57" s="450"/>
      <c r="W57" s="450"/>
      <c r="X57" s="450"/>
      <c r="Y57" s="206" t="str">
        <f>IFERROR(VLOOKUP(D57,'Reference Records'!$C$162:$E$274,3,FALSE),"")</f>
        <v/>
      </c>
      <c r="Z57" s="253" t="e">
        <f>VLOOKUP(Y57,'Reference Records'!$E$162:$F$274,2,0)</f>
        <v>#N/A</v>
      </c>
      <c r="AA57" s="253" t="e">
        <f>MATCH($Z57,'Reference Records'!$E$361:$E$557,0)+ROW(Population_by_intervention) -1</f>
        <v>#N/A</v>
      </c>
      <c r="AB57" s="253" t="e">
        <f>MATCH($Z57,'Reference Records'!$E$361:$E$557,1)+ROW(Population_by_intervention) -1</f>
        <v>#N/A</v>
      </c>
      <c r="AC57" s="253" t="str">
        <f t="shared" si="0"/>
        <v>|empty|</v>
      </c>
      <c r="AD57" s="253" t="str">
        <f>IF(AC57="","",IFERROR(VLOOKUP(AC57,'Overview - Section A'!AF$125:AG224,2,0),VLOOKUP("|empty|",'Overview - Section A'!AF$125:AG224,2,0)))</f>
        <v>INT-332934</v>
      </c>
      <c r="AE57" s="253">
        <f t="shared" si="1"/>
        <v>2958</v>
      </c>
      <c r="AF57" s="253">
        <f>AF56+'update Helper'!$T$2</f>
        <v>3460</v>
      </c>
      <c r="AG57" s="253" t="str">
        <f>IFERROR(IF(AC57="","",IFERROR(VLOOKUP(AC57,'Overview - Section A'!AF$125:AO224,10,0),VLOOKUP("|empty|",'Overview - Section A'!AF$125:AO224,10,0))),"")</f>
        <v/>
      </c>
    </row>
    <row r="58" spans="1:33" ht="30" customHeight="1" x14ac:dyDescent="0.35">
      <c r="A58" s="310">
        <v>50</v>
      </c>
      <c r="B58" s="212"/>
      <c r="C58" s="212"/>
      <c r="D58" s="212"/>
      <c r="E58" s="212"/>
      <c r="F58" s="212"/>
      <c r="G58" s="213"/>
      <c r="H58" s="212"/>
      <c r="I58" s="212"/>
      <c r="J58" s="212"/>
      <c r="K58" s="212"/>
      <c r="L58" s="212"/>
      <c r="M58" s="212"/>
      <c r="N58" s="212"/>
      <c r="O58" s="212"/>
      <c r="P58" s="212"/>
      <c r="Q58" s="212"/>
      <c r="R58" s="212"/>
      <c r="S58" s="212"/>
      <c r="T58" s="212"/>
      <c r="U58" s="212"/>
      <c r="V58" s="212"/>
      <c r="W58" s="212"/>
      <c r="X58" s="212"/>
      <c r="Y58" s="206" t="str">
        <f>IFERROR(VLOOKUP(D58,'Reference Records'!$C$162:$E$274,3,FALSE),"")</f>
        <v/>
      </c>
      <c r="Z58" s="253" t="e">
        <f>VLOOKUP(Y58,'Reference Records'!$E$162:$F$274,2,0)</f>
        <v>#N/A</v>
      </c>
      <c r="AA58" s="253" t="e">
        <f>MATCH($Z58,'Reference Records'!$E$361:$E$557,0)+ROW(Population_by_intervention) -1</f>
        <v>#N/A</v>
      </c>
      <c r="AB58" s="253" t="e">
        <f>MATCH($Z58,'Reference Records'!$E$361:$E$557,1)+ROW(Population_by_intervention) -1</f>
        <v>#N/A</v>
      </c>
      <c r="AC58" s="253" t="str">
        <f t="shared" si="0"/>
        <v>|empty|</v>
      </c>
      <c r="AD58" s="253" t="str">
        <f>IF(AC58="","",IFERROR(VLOOKUP(AC58,'Overview - Section A'!AF$125:AG225,2,0),VLOOKUP("|empty|",'Overview - Section A'!AF$125:AG225,2,0)))</f>
        <v>INT-332934</v>
      </c>
      <c r="AE58" s="253">
        <f t="shared" si="1"/>
        <v>2959</v>
      </c>
      <c r="AF58" s="253">
        <f>AF57+'update Helper'!$T$2</f>
        <v>3468</v>
      </c>
      <c r="AG58" s="253" t="str">
        <f>IFERROR(IF(AC58="","",IFERROR(VLOOKUP(AC58,'Overview - Section A'!AF$125:AO225,10,0),VLOOKUP("|empty|",'Overview - Section A'!AF$125:AO225,10,0))),"")</f>
        <v/>
      </c>
    </row>
    <row r="59" spans="1:33" ht="30" customHeight="1" x14ac:dyDescent="0.35">
      <c r="A59" s="310">
        <v>51</v>
      </c>
      <c r="B59" s="450"/>
      <c r="C59" s="450"/>
      <c r="D59" s="450"/>
      <c r="E59" s="450"/>
      <c r="F59" s="450"/>
      <c r="G59" s="451"/>
      <c r="H59" s="450"/>
      <c r="I59" s="450"/>
      <c r="J59" s="450"/>
      <c r="K59" s="450"/>
      <c r="L59" s="450"/>
      <c r="M59" s="450"/>
      <c r="N59" s="450"/>
      <c r="O59" s="450"/>
      <c r="P59" s="450"/>
      <c r="Q59" s="450"/>
      <c r="R59" s="450"/>
      <c r="S59" s="450"/>
      <c r="T59" s="450"/>
      <c r="U59" s="450"/>
      <c r="V59" s="450"/>
      <c r="W59" s="450"/>
      <c r="X59" s="450"/>
      <c r="Y59" s="206" t="str">
        <f>IFERROR(VLOOKUP(D59,'Reference Records'!$C$162:$E$274,3,FALSE),"")</f>
        <v/>
      </c>
      <c r="Z59" s="253" t="e">
        <f>VLOOKUP(Y59,'Reference Records'!$E$162:$F$274,2,0)</f>
        <v>#N/A</v>
      </c>
      <c r="AA59" s="253" t="e">
        <f>MATCH($Z59,'Reference Records'!$E$361:$E$557,0)+ROW(Population_by_intervention) -1</f>
        <v>#N/A</v>
      </c>
      <c r="AB59" s="253" t="e">
        <f>MATCH($Z59,'Reference Records'!$E$361:$E$557,1)+ROW(Population_by_intervention) -1</f>
        <v>#N/A</v>
      </c>
      <c r="AC59" s="253" t="str">
        <f t="shared" si="0"/>
        <v>|empty|</v>
      </c>
      <c r="AD59" s="253" t="str">
        <f>IF(AC59="","",IFERROR(VLOOKUP(AC59,'Overview - Section A'!AF$125:AG226,2,0),VLOOKUP("|empty|",'Overview - Section A'!AF$125:AG226,2,0)))</f>
        <v>INT-332934</v>
      </c>
      <c r="AE59" s="253">
        <f t="shared" si="1"/>
        <v>2960</v>
      </c>
      <c r="AF59" s="253">
        <f>AF58+'update Helper'!$T$2</f>
        <v>3476</v>
      </c>
      <c r="AG59" s="253" t="str">
        <f>IFERROR(IF(AC59="","",IFERROR(VLOOKUP(AC59,'Overview - Section A'!AF$125:AO226,10,0),VLOOKUP("|empty|",'Overview - Section A'!AF$125:AO226,10,0))),"")</f>
        <v/>
      </c>
    </row>
    <row r="60" spans="1:33" ht="30" customHeight="1" x14ac:dyDescent="0.35">
      <c r="A60" s="310">
        <v>52</v>
      </c>
      <c r="B60" s="212"/>
      <c r="C60" s="212"/>
      <c r="D60" s="212"/>
      <c r="E60" s="212"/>
      <c r="F60" s="212"/>
      <c r="G60" s="213"/>
      <c r="H60" s="212"/>
      <c r="I60" s="212"/>
      <c r="J60" s="212"/>
      <c r="K60" s="212"/>
      <c r="L60" s="212"/>
      <c r="M60" s="212"/>
      <c r="N60" s="212"/>
      <c r="O60" s="212"/>
      <c r="P60" s="212"/>
      <c r="Q60" s="212"/>
      <c r="R60" s="212"/>
      <c r="S60" s="212"/>
      <c r="T60" s="212"/>
      <c r="U60" s="212"/>
      <c r="V60" s="212"/>
      <c r="W60" s="212"/>
      <c r="X60" s="212"/>
      <c r="Y60" s="206" t="str">
        <f>IFERROR(VLOOKUP(D60,'Reference Records'!$C$162:$E$274,3,FALSE),"")</f>
        <v/>
      </c>
      <c r="Z60" s="253" t="e">
        <f>VLOOKUP(Y60,'Reference Records'!$E$162:$F$274,2,0)</f>
        <v>#N/A</v>
      </c>
      <c r="AA60" s="253" t="e">
        <f>MATCH($Z60,'Reference Records'!$E$361:$E$557,0)+ROW(Population_by_intervention) -1</f>
        <v>#N/A</v>
      </c>
      <c r="AB60" s="253" t="e">
        <f>MATCH($Z60,'Reference Records'!$E$361:$E$557,1)+ROW(Population_by_intervention) -1</f>
        <v>#N/A</v>
      </c>
      <c r="AC60" s="253" t="str">
        <f t="shared" si="0"/>
        <v>|empty|</v>
      </c>
      <c r="AD60" s="253" t="str">
        <f>IF(AC60="","",IFERROR(VLOOKUP(AC60,'Overview - Section A'!AF$125:AG227,2,0),VLOOKUP("|empty|",'Overview - Section A'!AF$125:AG227,2,0)))</f>
        <v>INT-332934</v>
      </c>
      <c r="AE60" s="253">
        <f t="shared" si="1"/>
        <v>2961</v>
      </c>
      <c r="AF60" s="253">
        <f>AF59+'update Helper'!$T$2</f>
        <v>3484</v>
      </c>
      <c r="AG60" s="253" t="str">
        <f>IFERROR(IF(AC60="","",IFERROR(VLOOKUP(AC60,'Overview - Section A'!AF$125:AO227,10,0),VLOOKUP("|empty|",'Overview - Section A'!AF$125:AO227,10,0))),"")</f>
        <v/>
      </c>
    </row>
    <row r="61" spans="1:33" ht="30" customHeight="1" x14ac:dyDescent="0.35">
      <c r="A61" s="310">
        <v>53</v>
      </c>
      <c r="B61" s="450"/>
      <c r="C61" s="450"/>
      <c r="D61" s="450"/>
      <c r="E61" s="450"/>
      <c r="F61" s="450"/>
      <c r="G61" s="451"/>
      <c r="H61" s="450"/>
      <c r="I61" s="450"/>
      <c r="J61" s="450"/>
      <c r="K61" s="450"/>
      <c r="L61" s="450"/>
      <c r="M61" s="450"/>
      <c r="N61" s="450"/>
      <c r="O61" s="450"/>
      <c r="P61" s="450"/>
      <c r="Q61" s="450"/>
      <c r="R61" s="450"/>
      <c r="S61" s="450"/>
      <c r="T61" s="450"/>
      <c r="U61" s="450"/>
      <c r="V61" s="450"/>
      <c r="W61" s="450"/>
      <c r="X61" s="450"/>
      <c r="Y61" s="206" t="str">
        <f>IFERROR(VLOOKUP(D61,'Reference Records'!$C$162:$E$274,3,FALSE),"")</f>
        <v/>
      </c>
      <c r="Z61" s="253" t="e">
        <f>VLOOKUP(Y61,'Reference Records'!$E$162:$F$274,2,0)</f>
        <v>#N/A</v>
      </c>
      <c r="AA61" s="253" t="e">
        <f>MATCH($Z61,'Reference Records'!$E$361:$E$557,0)+ROW(Population_by_intervention) -1</f>
        <v>#N/A</v>
      </c>
      <c r="AB61" s="253" t="e">
        <f>MATCH($Z61,'Reference Records'!$E$361:$E$557,1)+ROW(Population_by_intervention) -1</f>
        <v>#N/A</v>
      </c>
      <c r="AC61" s="253" t="str">
        <f t="shared" si="0"/>
        <v>|empty|</v>
      </c>
      <c r="AD61" s="253" t="str">
        <f>IF(AC61="","",IFERROR(VLOOKUP(AC61,'Overview - Section A'!AF$125:AG228,2,0),VLOOKUP("|empty|",'Overview - Section A'!AF$125:AG228,2,0)))</f>
        <v>INT-332934</v>
      </c>
      <c r="AE61" s="253">
        <f t="shared" si="1"/>
        <v>2962</v>
      </c>
      <c r="AF61" s="253">
        <f>AF60+'update Helper'!$T$2</f>
        <v>3492</v>
      </c>
      <c r="AG61" s="253" t="str">
        <f>IFERROR(IF(AC61="","",IFERROR(VLOOKUP(AC61,'Overview - Section A'!AF$125:AO228,10,0),VLOOKUP("|empty|",'Overview - Section A'!AF$125:AO228,10,0))),"")</f>
        <v/>
      </c>
    </row>
    <row r="62" spans="1:33" ht="30" customHeight="1" x14ac:dyDescent="0.35">
      <c r="A62" s="310">
        <v>54</v>
      </c>
      <c r="B62" s="212"/>
      <c r="C62" s="212"/>
      <c r="D62" s="212"/>
      <c r="E62" s="212"/>
      <c r="F62" s="212"/>
      <c r="G62" s="213"/>
      <c r="H62" s="212"/>
      <c r="I62" s="212"/>
      <c r="J62" s="212"/>
      <c r="K62" s="212"/>
      <c r="L62" s="212"/>
      <c r="M62" s="212"/>
      <c r="N62" s="212"/>
      <c r="O62" s="212"/>
      <c r="P62" s="212"/>
      <c r="Q62" s="212"/>
      <c r="R62" s="212"/>
      <c r="S62" s="212"/>
      <c r="T62" s="212"/>
      <c r="U62" s="212"/>
      <c r="V62" s="212"/>
      <c r="W62" s="212"/>
      <c r="X62" s="212"/>
      <c r="Y62" s="206" t="str">
        <f>IFERROR(VLOOKUP(D62,'Reference Records'!$C$162:$E$274,3,FALSE),"")</f>
        <v/>
      </c>
      <c r="Z62" s="253" t="e">
        <f>VLOOKUP(Y62,'Reference Records'!$E$162:$F$274,2,0)</f>
        <v>#N/A</v>
      </c>
      <c r="AA62" s="253" t="e">
        <f>MATCH($Z62,'Reference Records'!$E$361:$E$557,0)+ROW(Population_by_intervention) -1</f>
        <v>#N/A</v>
      </c>
      <c r="AB62" s="253" t="e">
        <f>MATCH($Z62,'Reference Records'!$E$361:$E$557,1)+ROW(Population_by_intervention) -1</f>
        <v>#N/A</v>
      </c>
      <c r="AC62" s="253" t="str">
        <f t="shared" si="0"/>
        <v>|empty|</v>
      </c>
      <c r="AD62" s="253" t="str">
        <f>IF(AC62="","",IFERROR(VLOOKUP(AC62,'Overview - Section A'!AF$125:AG229,2,0),VLOOKUP("|empty|",'Overview - Section A'!AF$125:AG229,2,0)))</f>
        <v>INT-332934</v>
      </c>
      <c r="AE62" s="253">
        <f t="shared" si="1"/>
        <v>2963</v>
      </c>
      <c r="AF62" s="253">
        <f>AF61+'update Helper'!$T$2</f>
        <v>3500</v>
      </c>
      <c r="AG62" s="253" t="str">
        <f>IFERROR(IF(AC62="","",IFERROR(VLOOKUP(AC62,'Overview - Section A'!AF$125:AO229,10,0),VLOOKUP("|empty|",'Overview - Section A'!AF$125:AO229,10,0))),"")</f>
        <v/>
      </c>
    </row>
    <row r="63" spans="1:33" ht="30" customHeight="1" x14ac:dyDescent="0.35">
      <c r="A63" s="310">
        <v>55</v>
      </c>
      <c r="B63" s="450"/>
      <c r="C63" s="450"/>
      <c r="D63" s="450"/>
      <c r="E63" s="450"/>
      <c r="F63" s="450"/>
      <c r="G63" s="451"/>
      <c r="H63" s="450"/>
      <c r="I63" s="450"/>
      <c r="J63" s="450"/>
      <c r="K63" s="450"/>
      <c r="L63" s="450"/>
      <c r="M63" s="450"/>
      <c r="N63" s="450"/>
      <c r="O63" s="450"/>
      <c r="P63" s="450"/>
      <c r="Q63" s="450"/>
      <c r="R63" s="450"/>
      <c r="S63" s="450"/>
      <c r="T63" s="450"/>
      <c r="U63" s="450"/>
      <c r="V63" s="450"/>
      <c r="W63" s="450"/>
      <c r="X63" s="450"/>
      <c r="Y63" s="206" t="str">
        <f>IFERROR(VLOOKUP(D63,'Reference Records'!$C$162:$E$274,3,FALSE),"")</f>
        <v/>
      </c>
      <c r="Z63" s="253" t="e">
        <f>VLOOKUP(Y63,'Reference Records'!$E$162:$F$274,2,0)</f>
        <v>#N/A</v>
      </c>
      <c r="AA63" s="253" t="e">
        <f>MATCH($Z63,'Reference Records'!$E$361:$E$557,0)+ROW(Population_by_intervention) -1</f>
        <v>#N/A</v>
      </c>
      <c r="AB63" s="253" t="e">
        <f>MATCH($Z63,'Reference Records'!$E$361:$E$557,1)+ROW(Population_by_intervention) -1</f>
        <v>#N/A</v>
      </c>
      <c r="AC63" s="253" t="str">
        <f t="shared" si="0"/>
        <v>|empty|</v>
      </c>
      <c r="AD63" s="253" t="str">
        <f>IF(AC63="","",IFERROR(VLOOKUP(AC63,'Overview - Section A'!AF$125:AG230,2,0),VLOOKUP("|empty|",'Overview - Section A'!AF$125:AG230,2,0)))</f>
        <v>INT-332934</v>
      </c>
      <c r="AE63" s="253">
        <f t="shared" si="1"/>
        <v>2964</v>
      </c>
      <c r="AF63" s="253">
        <f>AF62+'update Helper'!$T$2</f>
        <v>3508</v>
      </c>
      <c r="AG63" s="253" t="str">
        <f>IFERROR(IF(AC63="","",IFERROR(VLOOKUP(AC63,'Overview - Section A'!AF$125:AO230,10,0),VLOOKUP("|empty|",'Overview - Section A'!AF$125:AO230,10,0))),"")</f>
        <v/>
      </c>
    </row>
    <row r="64" spans="1:33" ht="30" customHeight="1" x14ac:dyDescent="0.35">
      <c r="A64" s="310">
        <v>56</v>
      </c>
      <c r="B64" s="212"/>
      <c r="C64" s="212"/>
      <c r="D64" s="212"/>
      <c r="E64" s="212"/>
      <c r="F64" s="212"/>
      <c r="G64" s="213"/>
      <c r="H64" s="212"/>
      <c r="I64" s="212"/>
      <c r="J64" s="212"/>
      <c r="K64" s="212"/>
      <c r="L64" s="212"/>
      <c r="M64" s="212"/>
      <c r="N64" s="212"/>
      <c r="O64" s="212"/>
      <c r="P64" s="212"/>
      <c r="Q64" s="212"/>
      <c r="R64" s="212"/>
      <c r="S64" s="212"/>
      <c r="T64" s="212"/>
      <c r="U64" s="212"/>
      <c r="V64" s="212"/>
      <c r="W64" s="212"/>
      <c r="X64" s="212"/>
      <c r="Y64" s="206" t="str">
        <f>IFERROR(VLOOKUP(D64,'Reference Records'!$C$162:$E$274,3,FALSE),"")</f>
        <v/>
      </c>
      <c r="Z64" s="253" t="e">
        <f>VLOOKUP(Y64,'Reference Records'!$E$162:$F$274,2,0)</f>
        <v>#N/A</v>
      </c>
      <c r="AA64" s="253" t="e">
        <f>MATCH($Z64,'Reference Records'!$E$361:$E$557,0)+ROW(Population_by_intervention) -1</f>
        <v>#N/A</v>
      </c>
      <c r="AB64" s="253" t="e">
        <f>MATCH($Z64,'Reference Records'!$E$361:$E$557,1)+ROW(Population_by_intervention) -1</f>
        <v>#N/A</v>
      </c>
      <c r="AC64" s="253" t="str">
        <f t="shared" si="0"/>
        <v>|empty|</v>
      </c>
      <c r="AD64" s="253" t="str">
        <f>IF(AC64="","",IFERROR(VLOOKUP(AC64,'Overview - Section A'!AF$125:AG231,2,0),VLOOKUP("|empty|",'Overview - Section A'!AF$125:AG231,2,0)))</f>
        <v>INT-332934</v>
      </c>
      <c r="AE64" s="253">
        <f t="shared" si="1"/>
        <v>2965</v>
      </c>
      <c r="AF64" s="253">
        <f>AF63+'update Helper'!$T$2</f>
        <v>3516</v>
      </c>
      <c r="AG64" s="253" t="str">
        <f>IFERROR(IF(AC64="","",IFERROR(VLOOKUP(AC64,'Overview - Section A'!AF$125:AO231,10,0),VLOOKUP("|empty|",'Overview - Section A'!AF$125:AO231,10,0))),"")</f>
        <v/>
      </c>
    </row>
    <row r="65" spans="1:33" ht="30" customHeight="1" x14ac:dyDescent="0.35">
      <c r="A65" s="310">
        <v>57</v>
      </c>
      <c r="B65" s="450"/>
      <c r="C65" s="450"/>
      <c r="D65" s="450"/>
      <c r="E65" s="450"/>
      <c r="F65" s="450"/>
      <c r="G65" s="451"/>
      <c r="H65" s="450"/>
      <c r="I65" s="450"/>
      <c r="J65" s="450"/>
      <c r="K65" s="450"/>
      <c r="L65" s="450"/>
      <c r="M65" s="450"/>
      <c r="N65" s="450"/>
      <c r="O65" s="450"/>
      <c r="P65" s="450"/>
      <c r="Q65" s="450"/>
      <c r="R65" s="450"/>
      <c r="S65" s="450"/>
      <c r="T65" s="450"/>
      <c r="U65" s="450"/>
      <c r="V65" s="450"/>
      <c r="W65" s="450"/>
      <c r="X65" s="450"/>
      <c r="Y65" s="206" t="str">
        <f>IFERROR(VLOOKUP(D65,'Reference Records'!$C$162:$E$274,3,FALSE),"")</f>
        <v/>
      </c>
      <c r="Z65" s="253" t="e">
        <f>VLOOKUP(Y65,'Reference Records'!$E$162:$F$274,2,0)</f>
        <v>#N/A</v>
      </c>
      <c r="AA65" s="253" t="e">
        <f>MATCH($Z65,'Reference Records'!$E$361:$E$557,0)+ROW(Population_by_intervention) -1</f>
        <v>#N/A</v>
      </c>
      <c r="AB65" s="253" t="e">
        <f>MATCH($Z65,'Reference Records'!$E$361:$E$557,1)+ROW(Population_by_intervention) -1</f>
        <v>#N/A</v>
      </c>
      <c r="AC65" s="253" t="str">
        <f t="shared" si="0"/>
        <v>|empty|</v>
      </c>
      <c r="AD65" s="253" t="str">
        <f>IF(AC65="","",IFERROR(VLOOKUP(AC65,'Overview - Section A'!AF$125:AG232,2,0),VLOOKUP("|empty|",'Overview - Section A'!AF$125:AG232,2,0)))</f>
        <v>INT-332934</v>
      </c>
      <c r="AE65" s="253">
        <f t="shared" si="1"/>
        <v>2966</v>
      </c>
      <c r="AF65" s="253">
        <f>AF64+'update Helper'!$T$2</f>
        <v>3524</v>
      </c>
      <c r="AG65" s="253" t="str">
        <f>IFERROR(IF(AC65="","",IFERROR(VLOOKUP(AC65,'Overview - Section A'!AF$125:AO232,10,0),VLOOKUP("|empty|",'Overview - Section A'!AF$125:AO232,10,0))),"")</f>
        <v/>
      </c>
    </row>
    <row r="66" spans="1:33" ht="30" customHeight="1" x14ac:dyDescent="0.35">
      <c r="A66" s="310">
        <v>58</v>
      </c>
      <c r="B66" s="212"/>
      <c r="C66" s="212"/>
      <c r="D66" s="212"/>
      <c r="E66" s="212"/>
      <c r="F66" s="212"/>
      <c r="G66" s="213"/>
      <c r="H66" s="212"/>
      <c r="I66" s="212"/>
      <c r="J66" s="212"/>
      <c r="K66" s="212"/>
      <c r="L66" s="212"/>
      <c r="M66" s="212"/>
      <c r="N66" s="212"/>
      <c r="O66" s="212"/>
      <c r="P66" s="212"/>
      <c r="Q66" s="212"/>
      <c r="R66" s="212"/>
      <c r="S66" s="212"/>
      <c r="T66" s="212"/>
      <c r="U66" s="212"/>
      <c r="V66" s="212"/>
      <c r="W66" s="212"/>
      <c r="X66" s="212"/>
      <c r="Y66" s="206" t="str">
        <f>IFERROR(VLOOKUP(D66,'Reference Records'!$C$162:$E$274,3,FALSE),"")</f>
        <v/>
      </c>
      <c r="Z66" s="253" t="e">
        <f>VLOOKUP(Y66,'Reference Records'!$E$162:$F$274,2,0)</f>
        <v>#N/A</v>
      </c>
      <c r="AA66" s="253" t="e">
        <f>MATCH($Z66,'Reference Records'!$E$361:$E$557,0)+ROW(Population_by_intervention) -1</f>
        <v>#N/A</v>
      </c>
      <c r="AB66" s="253" t="e">
        <f>MATCH($Z66,'Reference Records'!$E$361:$E$557,1)+ROW(Population_by_intervention) -1</f>
        <v>#N/A</v>
      </c>
      <c r="AC66" s="253" t="str">
        <f t="shared" si="0"/>
        <v>|empty|</v>
      </c>
      <c r="AD66" s="253" t="str">
        <f>IF(AC66="","",IFERROR(VLOOKUP(AC66,'Overview - Section A'!AF$125:AG233,2,0),VLOOKUP("|empty|",'Overview - Section A'!AF$125:AG233,2,0)))</f>
        <v>INT-332934</v>
      </c>
      <c r="AE66" s="253">
        <f t="shared" si="1"/>
        <v>2967</v>
      </c>
      <c r="AF66" s="253">
        <f>AF65+'update Helper'!$T$2</f>
        <v>3532</v>
      </c>
      <c r="AG66" s="253" t="str">
        <f>IFERROR(IF(AC66="","",IFERROR(VLOOKUP(AC66,'Overview - Section A'!AF$125:AO233,10,0),VLOOKUP("|empty|",'Overview - Section A'!AF$125:AO233,10,0))),"")</f>
        <v/>
      </c>
    </row>
    <row r="67" spans="1:33" ht="30" customHeight="1" x14ac:dyDescent="0.35">
      <c r="A67" s="310">
        <v>59</v>
      </c>
      <c r="B67" s="450"/>
      <c r="C67" s="450"/>
      <c r="D67" s="450"/>
      <c r="E67" s="450"/>
      <c r="F67" s="450"/>
      <c r="G67" s="451"/>
      <c r="H67" s="450"/>
      <c r="I67" s="450"/>
      <c r="J67" s="450"/>
      <c r="K67" s="450"/>
      <c r="L67" s="450"/>
      <c r="M67" s="450"/>
      <c r="N67" s="450"/>
      <c r="O67" s="450"/>
      <c r="P67" s="450"/>
      <c r="Q67" s="450"/>
      <c r="R67" s="450"/>
      <c r="S67" s="450"/>
      <c r="T67" s="450"/>
      <c r="U67" s="450"/>
      <c r="V67" s="450"/>
      <c r="W67" s="450"/>
      <c r="X67" s="450"/>
      <c r="Y67" s="206" t="str">
        <f>IFERROR(VLOOKUP(D67,'Reference Records'!$C$162:$E$274,3,FALSE),"")</f>
        <v/>
      </c>
      <c r="Z67" s="253" t="e">
        <f>VLOOKUP(Y67,'Reference Records'!$E$162:$F$274,2,0)</f>
        <v>#N/A</v>
      </c>
      <c r="AA67" s="253" t="e">
        <f>MATCH($Z67,'Reference Records'!$E$361:$E$557,0)+ROW(Population_by_intervention) -1</f>
        <v>#N/A</v>
      </c>
      <c r="AB67" s="253" t="e">
        <f>MATCH($Z67,'Reference Records'!$E$361:$E$557,1)+ROW(Population_by_intervention) -1</f>
        <v>#N/A</v>
      </c>
      <c r="AC67" s="253" t="str">
        <f t="shared" si="0"/>
        <v>|empty|</v>
      </c>
      <c r="AD67" s="253" t="str">
        <f>IF(AC67="","",IFERROR(VLOOKUP(AC67,'Overview - Section A'!AF$125:AG234,2,0),VLOOKUP("|empty|",'Overview - Section A'!AF$125:AG234,2,0)))</f>
        <v>INT-332934</v>
      </c>
      <c r="AE67" s="253">
        <f t="shared" si="1"/>
        <v>2968</v>
      </c>
      <c r="AF67" s="253">
        <f>AF66+'update Helper'!$T$2</f>
        <v>3540</v>
      </c>
      <c r="AG67" s="253" t="str">
        <f>IFERROR(IF(AC67="","",IFERROR(VLOOKUP(AC67,'Overview - Section A'!AF$125:AO234,10,0),VLOOKUP("|empty|",'Overview - Section A'!AF$125:AO234,10,0))),"")</f>
        <v/>
      </c>
    </row>
    <row r="68" spans="1:33" ht="30" customHeight="1" x14ac:dyDescent="0.35">
      <c r="A68" s="310">
        <v>60</v>
      </c>
      <c r="B68" s="212"/>
      <c r="C68" s="212"/>
      <c r="D68" s="212"/>
      <c r="E68" s="212"/>
      <c r="F68" s="212"/>
      <c r="G68" s="213"/>
      <c r="H68" s="212"/>
      <c r="I68" s="212"/>
      <c r="J68" s="212"/>
      <c r="K68" s="212"/>
      <c r="L68" s="212"/>
      <c r="M68" s="212"/>
      <c r="N68" s="212"/>
      <c r="O68" s="212"/>
      <c r="P68" s="212"/>
      <c r="Q68" s="212"/>
      <c r="R68" s="212"/>
      <c r="S68" s="212"/>
      <c r="T68" s="212"/>
      <c r="U68" s="212"/>
      <c r="V68" s="212"/>
      <c r="W68" s="212"/>
      <c r="X68" s="212"/>
      <c r="Y68" s="206" t="str">
        <f>IFERROR(VLOOKUP(D68,'Reference Records'!$C$162:$E$274,3,FALSE),"")</f>
        <v/>
      </c>
      <c r="Z68" s="253" t="e">
        <f>VLOOKUP(Y68,'Reference Records'!$E$162:$F$274,2,0)</f>
        <v>#N/A</v>
      </c>
      <c r="AA68" s="253" t="e">
        <f>MATCH($Z68,'Reference Records'!$E$361:$E$557,0)+ROW(Population_by_intervention) -1</f>
        <v>#N/A</v>
      </c>
      <c r="AB68" s="253" t="e">
        <f>MATCH($Z68,'Reference Records'!$E$361:$E$557,1)+ROW(Population_by_intervention) -1</f>
        <v>#N/A</v>
      </c>
      <c r="AC68" s="253" t="str">
        <f t="shared" si="0"/>
        <v>|empty|</v>
      </c>
      <c r="AD68" s="253" t="str">
        <f>IF(AC68="","",IFERROR(VLOOKUP(AC68,'Overview - Section A'!AF$125:AG235,2,0),VLOOKUP("|empty|",'Overview - Section A'!AF$125:AG235,2,0)))</f>
        <v>INT-332934</v>
      </c>
      <c r="AE68" s="253">
        <f t="shared" si="1"/>
        <v>2969</v>
      </c>
      <c r="AF68" s="253">
        <f>AF67+'update Helper'!$T$2</f>
        <v>3548</v>
      </c>
      <c r="AG68" s="253" t="str">
        <f>IFERROR(IF(AC68="","",IFERROR(VLOOKUP(AC68,'Overview - Section A'!AF$125:AO235,10,0),VLOOKUP("|empty|",'Overview - Section A'!AF$125:AO235,10,0))),"")</f>
        <v/>
      </c>
    </row>
    <row r="69" spans="1:33" ht="30" customHeight="1" x14ac:dyDescent="0.35">
      <c r="A69" s="310">
        <v>61</v>
      </c>
      <c r="B69" s="450"/>
      <c r="C69" s="450"/>
      <c r="D69" s="450"/>
      <c r="E69" s="450"/>
      <c r="F69" s="450"/>
      <c r="G69" s="451"/>
      <c r="H69" s="450"/>
      <c r="I69" s="450"/>
      <c r="J69" s="450"/>
      <c r="K69" s="450"/>
      <c r="L69" s="450"/>
      <c r="M69" s="450"/>
      <c r="N69" s="450"/>
      <c r="O69" s="450"/>
      <c r="P69" s="450"/>
      <c r="Q69" s="450"/>
      <c r="R69" s="450"/>
      <c r="S69" s="450"/>
      <c r="T69" s="450"/>
      <c r="U69" s="450"/>
      <c r="V69" s="450"/>
      <c r="W69" s="450"/>
      <c r="X69" s="450"/>
      <c r="Y69" s="206" t="str">
        <f>IFERROR(VLOOKUP(D69,'Reference Records'!$C$162:$E$274,3,FALSE),"")</f>
        <v/>
      </c>
      <c r="Z69" s="253" t="e">
        <f>VLOOKUP(Y69,'Reference Records'!$E$162:$F$274,2,0)</f>
        <v>#N/A</v>
      </c>
      <c r="AA69" s="253" t="e">
        <f>MATCH($Z69,'Reference Records'!$E$361:$E$557,0)+ROW(Population_by_intervention) -1</f>
        <v>#N/A</v>
      </c>
      <c r="AB69" s="253" t="e">
        <f>MATCH($Z69,'Reference Records'!$E$361:$E$557,1)+ROW(Population_by_intervention) -1</f>
        <v>#N/A</v>
      </c>
      <c r="AC69" s="253" t="str">
        <f t="shared" si="0"/>
        <v>|empty|</v>
      </c>
      <c r="AD69" s="253" t="str">
        <f>IF(AC69="","",IFERROR(VLOOKUP(AC69,'Overview - Section A'!AF$125:AG236,2,0),VLOOKUP("|empty|",'Overview - Section A'!AF$125:AG236,2,0)))</f>
        <v>INT-332934</v>
      </c>
      <c r="AE69" s="253">
        <f t="shared" si="1"/>
        <v>2970</v>
      </c>
      <c r="AF69" s="253">
        <f>AF68+'update Helper'!$T$2</f>
        <v>3556</v>
      </c>
      <c r="AG69" s="253" t="str">
        <f>IFERROR(IF(AC69="","",IFERROR(VLOOKUP(AC69,'Overview - Section A'!AF$125:AO236,10,0),VLOOKUP("|empty|",'Overview - Section A'!AF$125:AO236,10,0))),"")</f>
        <v/>
      </c>
    </row>
    <row r="70" spans="1:33" ht="30" customHeight="1" x14ac:dyDescent="0.35">
      <c r="A70" s="310">
        <v>62</v>
      </c>
      <c r="B70" s="212"/>
      <c r="C70" s="212"/>
      <c r="D70" s="212"/>
      <c r="E70" s="212"/>
      <c r="F70" s="212"/>
      <c r="G70" s="213"/>
      <c r="H70" s="212"/>
      <c r="I70" s="212"/>
      <c r="J70" s="212"/>
      <c r="K70" s="212"/>
      <c r="L70" s="212"/>
      <c r="M70" s="212"/>
      <c r="N70" s="212"/>
      <c r="O70" s="212"/>
      <c r="P70" s="212"/>
      <c r="Q70" s="212"/>
      <c r="R70" s="212"/>
      <c r="S70" s="212"/>
      <c r="T70" s="212"/>
      <c r="U70" s="212"/>
      <c r="V70" s="212"/>
      <c r="W70" s="212"/>
      <c r="X70" s="212"/>
      <c r="Y70" s="206" t="str">
        <f>IFERROR(VLOOKUP(D70,'Reference Records'!$C$162:$E$274,3,FALSE),"")</f>
        <v/>
      </c>
      <c r="Z70" s="253" t="e">
        <f>VLOOKUP(Y70,'Reference Records'!$E$162:$F$274,2,0)</f>
        <v>#N/A</v>
      </c>
      <c r="AA70" s="253" t="e">
        <f>MATCH($Z70,'Reference Records'!$E$361:$E$557,0)+ROW(Population_by_intervention) -1</f>
        <v>#N/A</v>
      </c>
      <c r="AB70" s="253" t="e">
        <f>MATCH($Z70,'Reference Records'!$E$361:$E$557,1)+ROW(Population_by_intervention) -1</f>
        <v>#N/A</v>
      </c>
      <c r="AC70" s="253" t="str">
        <f t="shared" si="0"/>
        <v>|empty|</v>
      </c>
      <c r="AD70" s="253" t="str">
        <f>IF(AC70="","",IFERROR(VLOOKUP(AC70,'Overview - Section A'!AF$125:AG237,2,0),VLOOKUP("|empty|",'Overview - Section A'!AF$125:AG237,2,0)))</f>
        <v>INT-332934</v>
      </c>
      <c r="AE70" s="253">
        <f t="shared" si="1"/>
        <v>2971</v>
      </c>
      <c r="AF70" s="253">
        <f>AF69+'update Helper'!$T$2</f>
        <v>3564</v>
      </c>
      <c r="AG70" s="253" t="str">
        <f>IFERROR(IF(AC70="","",IFERROR(VLOOKUP(AC70,'Overview - Section A'!AF$125:AO237,10,0),VLOOKUP("|empty|",'Overview - Section A'!AF$125:AO237,10,0))),"")</f>
        <v/>
      </c>
    </row>
    <row r="71" spans="1:33" ht="30" customHeight="1" x14ac:dyDescent="0.35">
      <c r="A71" s="310">
        <v>63</v>
      </c>
      <c r="B71" s="450"/>
      <c r="C71" s="450"/>
      <c r="D71" s="450"/>
      <c r="E71" s="450"/>
      <c r="F71" s="450"/>
      <c r="G71" s="451"/>
      <c r="H71" s="450"/>
      <c r="I71" s="450"/>
      <c r="J71" s="450"/>
      <c r="K71" s="450"/>
      <c r="L71" s="450"/>
      <c r="M71" s="450"/>
      <c r="N71" s="450"/>
      <c r="O71" s="450"/>
      <c r="P71" s="450"/>
      <c r="Q71" s="450"/>
      <c r="R71" s="450"/>
      <c r="S71" s="450"/>
      <c r="T71" s="450"/>
      <c r="U71" s="450"/>
      <c r="V71" s="450"/>
      <c r="W71" s="450"/>
      <c r="X71" s="450"/>
      <c r="Y71" s="206" t="str">
        <f>IFERROR(VLOOKUP(D71,'Reference Records'!$C$162:$E$274,3,FALSE),"")</f>
        <v/>
      </c>
      <c r="Z71" s="253" t="e">
        <f>VLOOKUP(Y71,'Reference Records'!$E$162:$F$274,2,0)</f>
        <v>#N/A</v>
      </c>
      <c r="AA71" s="253" t="e">
        <f>MATCH($Z71,'Reference Records'!$E$361:$E$557,0)+ROW(Population_by_intervention) -1</f>
        <v>#N/A</v>
      </c>
      <c r="AB71" s="253" t="e">
        <f>MATCH($Z71,'Reference Records'!$E$361:$E$557,1)+ROW(Population_by_intervention) -1</f>
        <v>#N/A</v>
      </c>
      <c r="AC71" s="253" t="str">
        <f t="shared" si="0"/>
        <v>|empty|</v>
      </c>
      <c r="AD71" s="253" t="str">
        <f>IF(AC71="","",IFERROR(VLOOKUP(AC71,'Overview - Section A'!AF$125:AG238,2,0),VLOOKUP("|empty|",'Overview - Section A'!AF$125:AG238,2,0)))</f>
        <v>INT-332934</v>
      </c>
      <c r="AE71" s="253">
        <f t="shared" si="1"/>
        <v>2972</v>
      </c>
      <c r="AF71" s="253">
        <f>AF70+'update Helper'!$T$2</f>
        <v>3572</v>
      </c>
      <c r="AG71" s="253" t="str">
        <f>IFERROR(IF(AC71="","",IFERROR(VLOOKUP(AC71,'Overview - Section A'!AF$125:AO238,10,0),VLOOKUP("|empty|",'Overview - Section A'!AF$125:AO238,10,0))),"")</f>
        <v/>
      </c>
    </row>
    <row r="72" spans="1:33" ht="30" customHeight="1" x14ac:dyDescent="0.35">
      <c r="A72" s="310">
        <v>64</v>
      </c>
      <c r="B72" s="212"/>
      <c r="C72" s="212"/>
      <c r="D72" s="212"/>
      <c r="E72" s="212"/>
      <c r="F72" s="212"/>
      <c r="G72" s="213"/>
      <c r="H72" s="212"/>
      <c r="I72" s="212"/>
      <c r="J72" s="212"/>
      <c r="K72" s="212"/>
      <c r="L72" s="212"/>
      <c r="M72" s="212"/>
      <c r="N72" s="212"/>
      <c r="O72" s="212"/>
      <c r="P72" s="212"/>
      <c r="Q72" s="212"/>
      <c r="R72" s="212"/>
      <c r="S72" s="212"/>
      <c r="T72" s="212"/>
      <c r="U72" s="212"/>
      <c r="V72" s="212"/>
      <c r="W72" s="212"/>
      <c r="X72" s="212"/>
      <c r="Y72" s="206" t="str">
        <f>IFERROR(VLOOKUP(D72,'Reference Records'!$C$162:$E$274,3,FALSE),"")</f>
        <v/>
      </c>
      <c r="Z72" s="253" t="e">
        <f>VLOOKUP(Y72,'Reference Records'!$E$162:$F$274,2,0)</f>
        <v>#N/A</v>
      </c>
      <c r="AA72" s="253" t="e">
        <f>MATCH($Z72,'Reference Records'!$E$361:$E$557,0)+ROW(Population_by_intervention) -1</f>
        <v>#N/A</v>
      </c>
      <c r="AB72" s="253" t="e">
        <f>MATCH($Z72,'Reference Records'!$E$361:$E$557,1)+ROW(Population_by_intervention) -1</f>
        <v>#N/A</v>
      </c>
      <c r="AC72" s="253" t="str">
        <f t="shared" si="0"/>
        <v>|empty|</v>
      </c>
      <c r="AD72" s="253" t="str">
        <f>IF(AC72="","",IFERROR(VLOOKUP(AC72,'Overview - Section A'!AF$125:AG239,2,0),VLOOKUP("|empty|",'Overview - Section A'!AF$125:AG239,2,0)))</f>
        <v>INT-332934</v>
      </c>
      <c r="AE72" s="253">
        <f t="shared" si="1"/>
        <v>2973</v>
      </c>
      <c r="AF72" s="253">
        <f>AF71+'update Helper'!$T$2</f>
        <v>3580</v>
      </c>
      <c r="AG72" s="253" t="str">
        <f>IFERROR(IF(AC72="","",IFERROR(VLOOKUP(AC72,'Overview - Section A'!AF$125:AO239,10,0),VLOOKUP("|empty|",'Overview - Section A'!AF$125:AO239,10,0))),"")</f>
        <v/>
      </c>
    </row>
    <row r="73" spans="1:33" ht="30" customHeight="1" x14ac:dyDescent="0.35">
      <c r="A73" s="310">
        <v>65</v>
      </c>
      <c r="B73" s="450"/>
      <c r="C73" s="450"/>
      <c r="D73" s="450"/>
      <c r="E73" s="450"/>
      <c r="F73" s="450"/>
      <c r="G73" s="451"/>
      <c r="H73" s="450"/>
      <c r="I73" s="450"/>
      <c r="J73" s="450"/>
      <c r="K73" s="450"/>
      <c r="L73" s="450"/>
      <c r="M73" s="450"/>
      <c r="N73" s="450"/>
      <c r="O73" s="450"/>
      <c r="P73" s="450"/>
      <c r="Q73" s="450"/>
      <c r="R73" s="450"/>
      <c r="S73" s="450"/>
      <c r="T73" s="450"/>
      <c r="U73" s="450"/>
      <c r="V73" s="450"/>
      <c r="W73" s="450"/>
      <c r="X73" s="450"/>
      <c r="Y73" s="206" t="str">
        <f>IFERROR(VLOOKUP(D73,'Reference Records'!$C$162:$E$274,3,FALSE),"")</f>
        <v/>
      </c>
      <c r="Z73" s="253" t="e">
        <f>VLOOKUP(Y73,'Reference Records'!$E$162:$F$274,2,0)</f>
        <v>#N/A</v>
      </c>
      <c r="AA73" s="253" t="e">
        <f>MATCH($Z73,'Reference Records'!$E$361:$E$557,0)+ROW(Population_by_intervention) -1</f>
        <v>#N/A</v>
      </c>
      <c r="AB73" s="253" t="e">
        <f>MATCH($Z73,'Reference Records'!$E$361:$E$557,1)+ROW(Population_by_intervention) -1</f>
        <v>#N/A</v>
      </c>
      <c r="AC73" s="253" t="str">
        <f t="shared" si="0"/>
        <v>|empty|</v>
      </c>
      <c r="AD73" s="253" t="str">
        <f>IF(AC73="","",IFERROR(VLOOKUP(AC73,'Overview - Section A'!AF$125:AG240,2,0),VLOOKUP("|empty|",'Overview - Section A'!AF$125:AG240,2,0)))</f>
        <v>INT-332934</v>
      </c>
      <c r="AE73" s="253">
        <f t="shared" si="1"/>
        <v>2974</v>
      </c>
      <c r="AF73" s="253">
        <f>AF72+'update Helper'!$T$2</f>
        <v>3588</v>
      </c>
      <c r="AG73" s="253" t="str">
        <f>IFERROR(IF(AC73="","",IFERROR(VLOOKUP(AC73,'Overview - Section A'!AF$125:AO240,10,0),VLOOKUP("|empty|",'Overview - Section A'!AF$125:AO240,10,0))),"")</f>
        <v/>
      </c>
    </row>
    <row r="74" spans="1:33" ht="30" customHeight="1" x14ac:dyDescent="0.35">
      <c r="A74" s="310">
        <v>66</v>
      </c>
      <c r="B74" s="212"/>
      <c r="C74" s="212"/>
      <c r="D74" s="212"/>
      <c r="E74" s="212"/>
      <c r="F74" s="212"/>
      <c r="G74" s="213"/>
      <c r="H74" s="212"/>
      <c r="I74" s="212"/>
      <c r="J74" s="212"/>
      <c r="K74" s="212"/>
      <c r="L74" s="212"/>
      <c r="M74" s="212"/>
      <c r="N74" s="212"/>
      <c r="O74" s="212"/>
      <c r="P74" s="212"/>
      <c r="Q74" s="212"/>
      <c r="R74" s="212"/>
      <c r="S74" s="212"/>
      <c r="T74" s="212"/>
      <c r="U74" s="212"/>
      <c r="V74" s="212"/>
      <c r="W74" s="212"/>
      <c r="X74" s="212"/>
      <c r="Y74" s="206" t="str">
        <f>IFERROR(VLOOKUP(D74,'Reference Records'!$C$162:$E$274,3,FALSE),"")</f>
        <v/>
      </c>
      <c r="Z74" s="253" t="e">
        <f>VLOOKUP(Y74,'Reference Records'!$E$162:$F$274,2,0)</f>
        <v>#N/A</v>
      </c>
      <c r="AA74" s="253" t="e">
        <f>MATCH($Z74,'Reference Records'!$E$361:$E$557,0)+ROW(Population_by_intervention) -1</f>
        <v>#N/A</v>
      </c>
      <c r="AB74" s="253" t="e">
        <f>MATCH($Z74,'Reference Records'!$E$361:$E$557,1)+ROW(Population_by_intervention) -1</f>
        <v>#N/A</v>
      </c>
      <c r="AC74" s="253" t="str">
        <f t="shared" ref="AC74:AC88" si="2">IF(B74&amp;C74="","|empty|",B74&amp;C74&amp;D74)</f>
        <v>|empty|</v>
      </c>
      <c r="AD74" s="253" t="str">
        <f>IF(AC74="","",IFERROR(VLOOKUP(AC74,'Overview - Section A'!AF$125:AG241,2,0),VLOOKUP("|empty|",'Overview - Section A'!AF$125:AG241,2,0)))</f>
        <v>INT-332934</v>
      </c>
      <c r="AE74" s="253">
        <f t="shared" si="1"/>
        <v>2975</v>
      </c>
      <c r="AF74" s="253">
        <f>AF73+'update Helper'!$T$2</f>
        <v>3596</v>
      </c>
      <c r="AG74" s="253" t="str">
        <f>IFERROR(IF(AC74="","",IFERROR(VLOOKUP(AC74,'Overview - Section A'!AF$125:AO241,10,0),VLOOKUP("|empty|",'Overview - Section A'!AF$125:AO241,10,0))),"")</f>
        <v/>
      </c>
    </row>
    <row r="75" spans="1:33" ht="30" customHeight="1" x14ac:dyDescent="0.35">
      <c r="A75" s="310">
        <v>67</v>
      </c>
      <c r="B75" s="450"/>
      <c r="C75" s="450"/>
      <c r="D75" s="450"/>
      <c r="E75" s="450"/>
      <c r="F75" s="450"/>
      <c r="G75" s="451"/>
      <c r="H75" s="450"/>
      <c r="I75" s="450"/>
      <c r="J75" s="450"/>
      <c r="K75" s="450"/>
      <c r="L75" s="450"/>
      <c r="M75" s="450"/>
      <c r="N75" s="450"/>
      <c r="O75" s="450"/>
      <c r="P75" s="450"/>
      <c r="Q75" s="450"/>
      <c r="R75" s="450"/>
      <c r="S75" s="450"/>
      <c r="T75" s="450"/>
      <c r="U75" s="450"/>
      <c r="V75" s="450"/>
      <c r="W75" s="450"/>
      <c r="X75" s="450"/>
      <c r="Y75" s="206" t="str">
        <f>IFERROR(VLOOKUP(D75,'Reference Records'!$C$162:$E$274,3,FALSE),"")</f>
        <v/>
      </c>
      <c r="Z75" s="253" t="e">
        <f>VLOOKUP(Y75,'Reference Records'!$E$162:$F$274,2,0)</f>
        <v>#N/A</v>
      </c>
      <c r="AA75" s="253" t="e">
        <f>MATCH($Z75,'Reference Records'!$E$361:$E$557,0)+ROW(Population_by_intervention) -1</f>
        <v>#N/A</v>
      </c>
      <c r="AB75" s="253" t="e">
        <f>MATCH($Z75,'Reference Records'!$E$361:$E$557,1)+ROW(Population_by_intervention) -1</f>
        <v>#N/A</v>
      </c>
      <c r="AC75" s="253" t="str">
        <f t="shared" si="2"/>
        <v>|empty|</v>
      </c>
      <c r="AD75" s="253" t="str">
        <f>IF(AC75="","",IFERROR(VLOOKUP(AC75,'Overview - Section A'!AF$125:AG242,2,0),VLOOKUP("|empty|",'Overview - Section A'!AF$125:AG242,2,0)))</f>
        <v>INT-332934</v>
      </c>
      <c r="AE75" s="253">
        <f t="shared" ref="AE75:AE88" si="3">AE74+1</f>
        <v>2976</v>
      </c>
      <c r="AF75" s="253">
        <f>AF74+'update Helper'!$T$2</f>
        <v>3604</v>
      </c>
      <c r="AG75" s="253" t="str">
        <f>IFERROR(IF(AC75="","",IFERROR(VLOOKUP(AC75,'Overview - Section A'!AF$125:AO242,10,0),VLOOKUP("|empty|",'Overview - Section A'!AF$125:AO242,10,0))),"")</f>
        <v/>
      </c>
    </row>
    <row r="76" spans="1:33" ht="30" customHeight="1" x14ac:dyDescent="0.35">
      <c r="A76" s="310">
        <v>68</v>
      </c>
      <c r="B76" s="212"/>
      <c r="C76" s="212"/>
      <c r="D76" s="212"/>
      <c r="E76" s="212"/>
      <c r="F76" s="212"/>
      <c r="G76" s="213"/>
      <c r="H76" s="212"/>
      <c r="I76" s="212"/>
      <c r="J76" s="212"/>
      <c r="K76" s="212"/>
      <c r="L76" s="212"/>
      <c r="M76" s="212"/>
      <c r="N76" s="212"/>
      <c r="O76" s="212"/>
      <c r="P76" s="212"/>
      <c r="Q76" s="212"/>
      <c r="R76" s="212"/>
      <c r="S76" s="212"/>
      <c r="T76" s="212"/>
      <c r="U76" s="212"/>
      <c r="V76" s="212"/>
      <c r="W76" s="212"/>
      <c r="X76" s="212"/>
      <c r="Y76" s="206" t="str">
        <f>IFERROR(VLOOKUP(D76,'Reference Records'!$C$162:$E$274,3,FALSE),"")</f>
        <v/>
      </c>
      <c r="Z76" s="253" t="e">
        <f>VLOOKUP(Y76,'Reference Records'!$E$162:$F$274,2,0)</f>
        <v>#N/A</v>
      </c>
      <c r="AA76" s="253" t="e">
        <f>MATCH($Z76,'Reference Records'!$E$361:$E$557,0)+ROW(Population_by_intervention) -1</f>
        <v>#N/A</v>
      </c>
      <c r="AB76" s="253" t="e">
        <f>MATCH($Z76,'Reference Records'!$E$361:$E$557,1)+ROW(Population_by_intervention) -1</f>
        <v>#N/A</v>
      </c>
      <c r="AC76" s="253" t="str">
        <f t="shared" si="2"/>
        <v>|empty|</v>
      </c>
      <c r="AD76" s="253" t="str">
        <f>IF(AC76="","",IFERROR(VLOOKUP(AC76,'Overview - Section A'!AF$125:AG243,2,0),VLOOKUP("|empty|",'Overview - Section A'!AF$125:AG243,2,0)))</f>
        <v>INT-332934</v>
      </c>
      <c r="AE76" s="253">
        <f t="shared" si="3"/>
        <v>2977</v>
      </c>
      <c r="AF76" s="253">
        <f>AF75+'update Helper'!$T$2</f>
        <v>3612</v>
      </c>
      <c r="AG76" s="253" t="str">
        <f>IFERROR(IF(AC76="","",IFERROR(VLOOKUP(AC76,'Overview - Section A'!AF$125:AO243,10,0),VLOOKUP("|empty|",'Overview - Section A'!AF$125:AO243,10,0))),"")</f>
        <v/>
      </c>
    </row>
    <row r="77" spans="1:33" ht="30" customHeight="1" x14ac:dyDescent="0.35">
      <c r="A77" s="310">
        <v>69</v>
      </c>
      <c r="B77" s="450"/>
      <c r="C77" s="450"/>
      <c r="D77" s="450"/>
      <c r="E77" s="450"/>
      <c r="F77" s="450"/>
      <c r="G77" s="451"/>
      <c r="H77" s="450"/>
      <c r="I77" s="450"/>
      <c r="J77" s="450"/>
      <c r="K77" s="450"/>
      <c r="L77" s="450"/>
      <c r="M77" s="450"/>
      <c r="N77" s="450"/>
      <c r="O77" s="450"/>
      <c r="P77" s="450"/>
      <c r="Q77" s="450"/>
      <c r="R77" s="450"/>
      <c r="S77" s="450"/>
      <c r="T77" s="450"/>
      <c r="U77" s="450"/>
      <c r="V77" s="450"/>
      <c r="W77" s="450"/>
      <c r="X77" s="450"/>
      <c r="Y77" s="206" t="str">
        <f>IFERROR(VLOOKUP(D77,'Reference Records'!$C$162:$E$274,3,FALSE),"")</f>
        <v/>
      </c>
      <c r="Z77" s="253" t="e">
        <f>VLOOKUP(Y77,'Reference Records'!$E$162:$F$274,2,0)</f>
        <v>#N/A</v>
      </c>
      <c r="AA77" s="253" t="e">
        <f>MATCH($Z77,'Reference Records'!$E$361:$E$557,0)+ROW(Population_by_intervention) -1</f>
        <v>#N/A</v>
      </c>
      <c r="AB77" s="253" t="e">
        <f>MATCH($Z77,'Reference Records'!$E$361:$E$557,1)+ROW(Population_by_intervention) -1</f>
        <v>#N/A</v>
      </c>
      <c r="AC77" s="253" t="str">
        <f t="shared" si="2"/>
        <v>|empty|</v>
      </c>
      <c r="AD77" s="253" t="str">
        <f>IF(AC77="","",IFERROR(VLOOKUP(AC77,'Overview - Section A'!AF$125:AG244,2,0),VLOOKUP("|empty|",'Overview - Section A'!AF$125:AG244,2,0)))</f>
        <v>INT-332934</v>
      </c>
      <c r="AE77" s="253">
        <f t="shared" si="3"/>
        <v>2978</v>
      </c>
      <c r="AF77" s="253">
        <f>AF76+'update Helper'!$T$2</f>
        <v>3620</v>
      </c>
      <c r="AG77" s="253" t="str">
        <f>IFERROR(IF(AC77="","",IFERROR(VLOOKUP(AC77,'Overview - Section A'!AF$125:AO244,10,0),VLOOKUP("|empty|",'Overview - Section A'!AF$125:AO244,10,0))),"")</f>
        <v/>
      </c>
    </row>
    <row r="78" spans="1:33" ht="30" customHeight="1" x14ac:dyDescent="0.35">
      <c r="A78" s="310">
        <v>70</v>
      </c>
      <c r="B78" s="212"/>
      <c r="C78" s="212"/>
      <c r="D78" s="212"/>
      <c r="E78" s="212"/>
      <c r="F78" s="212"/>
      <c r="G78" s="213"/>
      <c r="H78" s="212"/>
      <c r="I78" s="212"/>
      <c r="J78" s="212"/>
      <c r="K78" s="212"/>
      <c r="L78" s="212"/>
      <c r="M78" s="212"/>
      <c r="N78" s="212"/>
      <c r="O78" s="212"/>
      <c r="P78" s="212"/>
      <c r="Q78" s="212"/>
      <c r="R78" s="212"/>
      <c r="S78" s="212"/>
      <c r="T78" s="212"/>
      <c r="U78" s="212"/>
      <c r="V78" s="212"/>
      <c r="W78" s="212"/>
      <c r="X78" s="212"/>
      <c r="Y78" s="206" t="str">
        <f>IFERROR(VLOOKUP(D78,'Reference Records'!$C$162:$E$274,3,FALSE),"")</f>
        <v/>
      </c>
      <c r="Z78" s="253" t="e">
        <f>VLOOKUP(Y78,'Reference Records'!$E$162:$F$274,2,0)</f>
        <v>#N/A</v>
      </c>
      <c r="AA78" s="253" t="e">
        <f>MATCH($Z78,'Reference Records'!$E$361:$E$557,0)+ROW(Population_by_intervention) -1</f>
        <v>#N/A</v>
      </c>
      <c r="AB78" s="253" t="e">
        <f>MATCH($Z78,'Reference Records'!$E$361:$E$557,1)+ROW(Population_by_intervention) -1</f>
        <v>#N/A</v>
      </c>
      <c r="AC78" s="253" t="str">
        <f t="shared" si="2"/>
        <v>|empty|</v>
      </c>
      <c r="AD78" s="253" t="str">
        <f>IF(AC78="","",IFERROR(VLOOKUP(AC78,'Overview - Section A'!AF$125:AG245,2,0),VLOOKUP("|empty|",'Overview - Section A'!AF$125:AG245,2,0)))</f>
        <v>INT-332934</v>
      </c>
      <c r="AE78" s="253">
        <f t="shared" si="3"/>
        <v>2979</v>
      </c>
      <c r="AF78" s="253">
        <f>AF77+'update Helper'!$T$2</f>
        <v>3628</v>
      </c>
      <c r="AG78" s="253" t="str">
        <f>IFERROR(IF(AC78="","",IFERROR(VLOOKUP(AC78,'Overview - Section A'!AF$125:AO245,10,0),VLOOKUP("|empty|",'Overview - Section A'!AF$125:AO245,10,0))),"")</f>
        <v/>
      </c>
    </row>
    <row r="79" spans="1:33" ht="30" customHeight="1" x14ac:dyDescent="0.35">
      <c r="A79" s="310">
        <v>71</v>
      </c>
      <c r="B79" s="450"/>
      <c r="C79" s="450"/>
      <c r="D79" s="450"/>
      <c r="E79" s="450"/>
      <c r="F79" s="450"/>
      <c r="G79" s="451"/>
      <c r="H79" s="450"/>
      <c r="I79" s="450"/>
      <c r="J79" s="450"/>
      <c r="K79" s="450"/>
      <c r="L79" s="450"/>
      <c r="M79" s="450"/>
      <c r="N79" s="450"/>
      <c r="O79" s="450"/>
      <c r="P79" s="450"/>
      <c r="Q79" s="450"/>
      <c r="R79" s="450"/>
      <c r="S79" s="450"/>
      <c r="T79" s="450"/>
      <c r="U79" s="450"/>
      <c r="V79" s="450"/>
      <c r="W79" s="450"/>
      <c r="X79" s="450"/>
      <c r="Y79" s="206" t="str">
        <f>IFERROR(VLOOKUP(D79,'Reference Records'!$C$162:$E$274,3,FALSE),"")</f>
        <v/>
      </c>
      <c r="Z79" s="253" t="e">
        <f>VLOOKUP(Y79,'Reference Records'!$E$162:$F$274,2,0)</f>
        <v>#N/A</v>
      </c>
      <c r="AA79" s="253" t="e">
        <f>MATCH($Z79,'Reference Records'!$E$361:$E$557,0)+ROW(Population_by_intervention) -1</f>
        <v>#N/A</v>
      </c>
      <c r="AB79" s="253" t="e">
        <f>MATCH($Z79,'Reference Records'!$E$361:$E$557,1)+ROW(Population_by_intervention) -1</f>
        <v>#N/A</v>
      </c>
      <c r="AC79" s="253" t="str">
        <f t="shared" si="2"/>
        <v>|empty|</v>
      </c>
      <c r="AD79" s="253" t="str">
        <f>IF(AC79="","",IFERROR(VLOOKUP(AC79,'Overview - Section A'!AF$125:AG246,2,0),VLOOKUP("|empty|",'Overview - Section A'!AF$125:AG246,2,0)))</f>
        <v>INT-332934</v>
      </c>
      <c r="AE79" s="253">
        <f t="shared" si="3"/>
        <v>2980</v>
      </c>
      <c r="AF79" s="253">
        <f>AF78+'update Helper'!$T$2</f>
        <v>3636</v>
      </c>
      <c r="AG79" s="253" t="str">
        <f>IFERROR(IF(AC79="","",IFERROR(VLOOKUP(AC79,'Overview - Section A'!AF$125:AO246,10,0),VLOOKUP("|empty|",'Overview - Section A'!AF$125:AO246,10,0))),"")</f>
        <v/>
      </c>
    </row>
    <row r="80" spans="1:33" ht="30" customHeight="1" x14ac:dyDescent="0.35">
      <c r="A80" s="310">
        <v>72</v>
      </c>
      <c r="B80" s="212"/>
      <c r="C80" s="212"/>
      <c r="D80" s="212"/>
      <c r="E80" s="212"/>
      <c r="F80" s="212"/>
      <c r="G80" s="213"/>
      <c r="H80" s="212"/>
      <c r="I80" s="212"/>
      <c r="J80" s="212"/>
      <c r="K80" s="212"/>
      <c r="L80" s="212"/>
      <c r="M80" s="212"/>
      <c r="N80" s="212"/>
      <c r="O80" s="212"/>
      <c r="P80" s="212"/>
      <c r="Q80" s="212"/>
      <c r="R80" s="212"/>
      <c r="S80" s="212"/>
      <c r="T80" s="212"/>
      <c r="U80" s="212"/>
      <c r="V80" s="212"/>
      <c r="W80" s="212"/>
      <c r="X80" s="212"/>
      <c r="Y80" s="206" t="str">
        <f>IFERROR(VLOOKUP(D80,'Reference Records'!$C$162:$E$274,3,FALSE),"")</f>
        <v/>
      </c>
      <c r="Z80" s="253" t="e">
        <f>VLOOKUP(Y80,'Reference Records'!$E$162:$F$274,2,0)</f>
        <v>#N/A</v>
      </c>
      <c r="AA80" s="253" t="e">
        <f>MATCH($Z80,'Reference Records'!$E$361:$E$557,0)+ROW(Population_by_intervention) -1</f>
        <v>#N/A</v>
      </c>
      <c r="AB80" s="253" t="e">
        <f>MATCH($Z80,'Reference Records'!$E$361:$E$557,1)+ROW(Population_by_intervention) -1</f>
        <v>#N/A</v>
      </c>
      <c r="AC80" s="253" t="str">
        <f t="shared" si="2"/>
        <v>|empty|</v>
      </c>
      <c r="AD80" s="253" t="str">
        <f>IF(AC80="","",IFERROR(VLOOKUP(AC80,'Overview - Section A'!AF$125:AG247,2,0),VLOOKUP("|empty|",'Overview - Section A'!AF$125:AG247,2,0)))</f>
        <v>INT-332934</v>
      </c>
      <c r="AE80" s="253">
        <f t="shared" si="3"/>
        <v>2981</v>
      </c>
      <c r="AF80" s="253">
        <f>AF79+'update Helper'!$T$2</f>
        <v>3644</v>
      </c>
      <c r="AG80" s="253" t="str">
        <f>IFERROR(IF(AC80="","",IFERROR(VLOOKUP(AC80,'Overview - Section A'!AF$125:AO247,10,0),VLOOKUP("|empty|",'Overview - Section A'!AF$125:AO247,10,0))),"")</f>
        <v/>
      </c>
    </row>
    <row r="81" spans="1:33" ht="30" customHeight="1" x14ac:dyDescent="0.35">
      <c r="A81" s="310">
        <v>73</v>
      </c>
      <c r="B81" s="450"/>
      <c r="C81" s="450"/>
      <c r="D81" s="450"/>
      <c r="E81" s="450"/>
      <c r="F81" s="450"/>
      <c r="G81" s="451"/>
      <c r="H81" s="450"/>
      <c r="I81" s="450"/>
      <c r="J81" s="450"/>
      <c r="K81" s="450"/>
      <c r="L81" s="450"/>
      <c r="M81" s="450"/>
      <c r="N81" s="450"/>
      <c r="O81" s="450"/>
      <c r="P81" s="450"/>
      <c r="Q81" s="450"/>
      <c r="R81" s="450"/>
      <c r="S81" s="450"/>
      <c r="T81" s="450"/>
      <c r="U81" s="450"/>
      <c r="V81" s="450"/>
      <c r="W81" s="450"/>
      <c r="X81" s="450"/>
      <c r="Y81" s="206" t="str">
        <f>IFERROR(VLOOKUP(D81,'Reference Records'!$C$162:$E$274,3,FALSE),"")</f>
        <v/>
      </c>
      <c r="Z81" s="253" t="e">
        <f>VLOOKUP(Y81,'Reference Records'!$E$162:$F$274,2,0)</f>
        <v>#N/A</v>
      </c>
      <c r="AA81" s="253" t="e">
        <f>MATCH($Z81,'Reference Records'!$E$361:$E$557,0)+ROW(Population_by_intervention) -1</f>
        <v>#N/A</v>
      </c>
      <c r="AB81" s="253" t="e">
        <f>MATCH($Z81,'Reference Records'!$E$361:$E$557,1)+ROW(Population_by_intervention) -1</f>
        <v>#N/A</v>
      </c>
      <c r="AC81" s="253" t="str">
        <f t="shared" si="2"/>
        <v>|empty|</v>
      </c>
      <c r="AD81" s="253" t="str">
        <f>IF(AC81="","",IFERROR(VLOOKUP(AC81,'Overview - Section A'!AF$125:AG248,2,0),VLOOKUP("|empty|",'Overview - Section A'!AF$125:AG248,2,0)))</f>
        <v>INT-332934</v>
      </c>
      <c r="AE81" s="253">
        <f t="shared" si="3"/>
        <v>2982</v>
      </c>
      <c r="AF81" s="253">
        <f>AF80+'update Helper'!$T$2</f>
        <v>3652</v>
      </c>
      <c r="AG81" s="253" t="str">
        <f>IFERROR(IF(AC81="","",IFERROR(VLOOKUP(AC81,'Overview - Section A'!AF$125:AO248,10,0),VLOOKUP("|empty|",'Overview - Section A'!AF$125:AO248,10,0))),"")</f>
        <v/>
      </c>
    </row>
    <row r="82" spans="1:33" ht="30" customHeight="1" x14ac:dyDescent="0.35">
      <c r="A82" s="310">
        <v>74</v>
      </c>
      <c r="B82" s="212"/>
      <c r="C82" s="212"/>
      <c r="D82" s="212"/>
      <c r="E82" s="212"/>
      <c r="F82" s="212"/>
      <c r="G82" s="213"/>
      <c r="H82" s="212"/>
      <c r="I82" s="212"/>
      <c r="J82" s="212"/>
      <c r="K82" s="212"/>
      <c r="L82" s="212"/>
      <c r="M82" s="212"/>
      <c r="N82" s="212"/>
      <c r="O82" s="212"/>
      <c r="P82" s="212"/>
      <c r="Q82" s="212"/>
      <c r="R82" s="212"/>
      <c r="S82" s="212"/>
      <c r="T82" s="212"/>
      <c r="U82" s="212"/>
      <c r="V82" s="212"/>
      <c r="W82" s="212"/>
      <c r="X82" s="212"/>
      <c r="Y82" s="206" t="str">
        <f>IFERROR(VLOOKUP(D82,'Reference Records'!$C$162:$E$274,3,FALSE),"")</f>
        <v/>
      </c>
      <c r="Z82" s="253" t="e">
        <f>VLOOKUP(Y82,'Reference Records'!$E$162:$F$274,2,0)</f>
        <v>#N/A</v>
      </c>
      <c r="AA82" s="253" t="e">
        <f>MATCH($Z82,'Reference Records'!$E$361:$E$557,0)+ROW(Population_by_intervention) -1</f>
        <v>#N/A</v>
      </c>
      <c r="AB82" s="253" t="e">
        <f>MATCH($Z82,'Reference Records'!$E$361:$E$557,1)+ROW(Population_by_intervention) -1</f>
        <v>#N/A</v>
      </c>
      <c r="AC82" s="253" t="str">
        <f t="shared" si="2"/>
        <v>|empty|</v>
      </c>
      <c r="AD82" s="253" t="str">
        <f>IF(AC82="","",IFERROR(VLOOKUP(AC82,'Overview - Section A'!AF$125:AG249,2,0),VLOOKUP("|empty|",'Overview - Section A'!AF$125:AG249,2,0)))</f>
        <v>INT-332934</v>
      </c>
      <c r="AE82" s="253">
        <f t="shared" si="3"/>
        <v>2983</v>
      </c>
      <c r="AF82" s="253">
        <f>AF81+'update Helper'!$T$2</f>
        <v>3660</v>
      </c>
      <c r="AG82" s="253" t="str">
        <f>IFERROR(IF(AC82="","",IFERROR(VLOOKUP(AC82,'Overview - Section A'!AF$125:AO249,10,0),VLOOKUP("|empty|",'Overview - Section A'!AF$125:AO249,10,0))),"")</f>
        <v/>
      </c>
    </row>
    <row r="83" spans="1:33" ht="30" customHeight="1" x14ac:dyDescent="0.35">
      <c r="A83" s="310">
        <v>75</v>
      </c>
      <c r="B83" s="450"/>
      <c r="C83" s="450"/>
      <c r="D83" s="450"/>
      <c r="E83" s="450"/>
      <c r="F83" s="450"/>
      <c r="G83" s="451"/>
      <c r="H83" s="450"/>
      <c r="I83" s="450"/>
      <c r="J83" s="450"/>
      <c r="K83" s="450"/>
      <c r="L83" s="450"/>
      <c r="M83" s="450"/>
      <c r="N83" s="450"/>
      <c r="O83" s="450"/>
      <c r="P83" s="450"/>
      <c r="Q83" s="450"/>
      <c r="R83" s="450"/>
      <c r="S83" s="450"/>
      <c r="T83" s="450"/>
      <c r="U83" s="450"/>
      <c r="V83" s="450"/>
      <c r="W83" s="450"/>
      <c r="X83" s="450"/>
      <c r="Y83" s="206" t="str">
        <f>IFERROR(VLOOKUP(D83,'Reference Records'!$C$162:$E$274,3,FALSE),"")</f>
        <v/>
      </c>
      <c r="Z83" s="253" t="e">
        <f>VLOOKUP(Y83,'Reference Records'!$E$162:$F$274,2,0)</f>
        <v>#N/A</v>
      </c>
      <c r="AA83" s="253" t="e">
        <f>MATCH($Z83,'Reference Records'!$E$361:$E$557,0)+ROW(Population_by_intervention) -1</f>
        <v>#N/A</v>
      </c>
      <c r="AB83" s="253" t="e">
        <f>MATCH($Z83,'Reference Records'!$E$361:$E$557,1)+ROW(Population_by_intervention) -1</f>
        <v>#N/A</v>
      </c>
      <c r="AC83" s="253" t="str">
        <f t="shared" si="2"/>
        <v>|empty|</v>
      </c>
      <c r="AD83" s="253" t="str">
        <f>IF(AC83="","",IFERROR(VLOOKUP(AC83,'Overview - Section A'!AF$125:AG250,2,0),VLOOKUP("|empty|",'Overview - Section A'!AF$125:AG250,2,0)))</f>
        <v>INT-332934</v>
      </c>
      <c r="AE83" s="253">
        <f t="shared" si="3"/>
        <v>2984</v>
      </c>
      <c r="AF83" s="253">
        <f>AF82+'update Helper'!$T$2</f>
        <v>3668</v>
      </c>
      <c r="AG83" s="253" t="str">
        <f>IFERROR(IF(AC83="","",IFERROR(VLOOKUP(AC83,'Overview - Section A'!AF$125:AO250,10,0),VLOOKUP("|empty|",'Overview - Section A'!AF$125:AO250,10,0))),"")</f>
        <v/>
      </c>
    </row>
    <row r="84" spans="1:33" ht="30" customHeight="1" x14ac:dyDescent="0.35">
      <c r="A84" s="310">
        <v>76</v>
      </c>
      <c r="B84" s="212"/>
      <c r="C84" s="212"/>
      <c r="D84" s="212"/>
      <c r="E84" s="212"/>
      <c r="F84" s="212"/>
      <c r="G84" s="213"/>
      <c r="H84" s="212"/>
      <c r="I84" s="212"/>
      <c r="J84" s="212"/>
      <c r="K84" s="212"/>
      <c r="L84" s="212"/>
      <c r="M84" s="212"/>
      <c r="N84" s="212"/>
      <c r="O84" s="212"/>
      <c r="P84" s="212"/>
      <c r="Q84" s="212"/>
      <c r="R84" s="212"/>
      <c r="S84" s="212"/>
      <c r="T84" s="212"/>
      <c r="U84" s="212"/>
      <c r="V84" s="212"/>
      <c r="W84" s="212"/>
      <c r="X84" s="212"/>
      <c r="Y84" s="206" t="str">
        <f>IFERROR(VLOOKUP(D84,'Reference Records'!$C$162:$E$274,3,FALSE),"")</f>
        <v/>
      </c>
      <c r="Z84" s="253" t="e">
        <f>VLOOKUP(Y84,'Reference Records'!$E$162:$F$274,2,0)</f>
        <v>#N/A</v>
      </c>
      <c r="AA84" s="253" t="e">
        <f>MATCH($Z84,'Reference Records'!$E$361:$E$557,0)+ROW(Population_by_intervention) -1</f>
        <v>#N/A</v>
      </c>
      <c r="AB84" s="253" t="e">
        <f>MATCH($Z84,'Reference Records'!$E$361:$E$557,1)+ROW(Population_by_intervention) -1</f>
        <v>#N/A</v>
      </c>
      <c r="AC84" s="253" t="str">
        <f t="shared" si="2"/>
        <v>|empty|</v>
      </c>
      <c r="AD84" s="253" t="str">
        <f>IF(AC84="","",IFERROR(VLOOKUP(AC84,'Overview - Section A'!AF$125:AG251,2,0),VLOOKUP("|empty|",'Overview - Section A'!AF$125:AG251,2,0)))</f>
        <v>INT-332934</v>
      </c>
      <c r="AE84" s="253">
        <f t="shared" si="3"/>
        <v>2985</v>
      </c>
      <c r="AF84" s="253">
        <f>AF83+'update Helper'!$T$2</f>
        <v>3676</v>
      </c>
      <c r="AG84" s="253" t="str">
        <f>IFERROR(IF(AC84="","",IFERROR(VLOOKUP(AC84,'Overview - Section A'!AF$125:AO251,10,0),VLOOKUP("|empty|",'Overview - Section A'!AF$125:AO251,10,0))),"")</f>
        <v/>
      </c>
    </row>
    <row r="85" spans="1:33" ht="30" customHeight="1" x14ac:dyDescent="0.35">
      <c r="A85" s="310">
        <v>77</v>
      </c>
      <c r="B85" s="450"/>
      <c r="C85" s="450"/>
      <c r="D85" s="450"/>
      <c r="E85" s="450"/>
      <c r="F85" s="450"/>
      <c r="G85" s="451"/>
      <c r="H85" s="450"/>
      <c r="I85" s="450"/>
      <c r="J85" s="450"/>
      <c r="K85" s="450"/>
      <c r="L85" s="450"/>
      <c r="M85" s="450"/>
      <c r="N85" s="450"/>
      <c r="O85" s="450"/>
      <c r="P85" s="450"/>
      <c r="Q85" s="450"/>
      <c r="R85" s="450"/>
      <c r="S85" s="450"/>
      <c r="T85" s="450"/>
      <c r="U85" s="450"/>
      <c r="V85" s="450"/>
      <c r="W85" s="450"/>
      <c r="X85" s="450"/>
      <c r="Y85" s="206" t="str">
        <f>IFERROR(VLOOKUP(D85,'Reference Records'!$C$162:$E$274,3,FALSE),"")</f>
        <v/>
      </c>
      <c r="Z85" s="253" t="e">
        <f>VLOOKUP(Y85,'Reference Records'!$E$162:$F$274,2,0)</f>
        <v>#N/A</v>
      </c>
      <c r="AA85" s="253" t="e">
        <f>MATCH($Z85,'Reference Records'!$E$361:$E$557,0)+ROW(Population_by_intervention) -1</f>
        <v>#N/A</v>
      </c>
      <c r="AB85" s="253" t="e">
        <f>MATCH($Z85,'Reference Records'!$E$361:$E$557,1)+ROW(Population_by_intervention) -1</f>
        <v>#N/A</v>
      </c>
      <c r="AC85" s="253" t="str">
        <f t="shared" si="2"/>
        <v>|empty|</v>
      </c>
      <c r="AD85" s="253" t="str">
        <f>IF(AC85="","",IFERROR(VLOOKUP(AC85,'Overview - Section A'!AF$125:AG252,2,0),VLOOKUP("|empty|",'Overview - Section A'!AF$125:AG252,2,0)))</f>
        <v>INT-332934</v>
      </c>
      <c r="AE85" s="253">
        <f t="shared" si="3"/>
        <v>2986</v>
      </c>
      <c r="AF85" s="253">
        <f>AF84+'update Helper'!$T$2</f>
        <v>3684</v>
      </c>
      <c r="AG85" s="253" t="str">
        <f>IFERROR(IF(AC85="","",IFERROR(VLOOKUP(AC85,'Overview - Section A'!AF$125:AO252,10,0),VLOOKUP("|empty|",'Overview - Section A'!AF$125:AO252,10,0))),"")</f>
        <v/>
      </c>
    </row>
    <row r="86" spans="1:33" ht="30" customHeight="1" x14ac:dyDescent="0.35">
      <c r="A86" s="310">
        <v>78</v>
      </c>
      <c r="B86" s="212"/>
      <c r="C86" s="212"/>
      <c r="D86" s="212"/>
      <c r="E86" s="212"/>
      <c r="F86" s="212"/>
      <c r="G86" s="213"/>
      <c r="H86" s="212"/>
      <c r="I86" s="212"/>
      <c r="J86" s="212"/>
      <c r="K86" s="212"/>
      <c r="L86" s="212"/>
      <c r="M86" s="212"/>
      <c r="N86" s="212"/>
      <c r="O86" s="212"/>
      <c r="P86" s="212"/>
      <c r="Q86" s="212"/>
      <c r="R86" s="212"/>
      <c r="S86" s="212"/>
      <c r="T86" s="212"/>
      <c r="U86" s="212"/>
      <c r="V86" s="212"/>
      <c r="W86" s="212"/>
      <c r="X86" s="212"/>
      <c r="Y86" s="206" t="str">
        <f>IFERROR(VLOOKUP(D86,'Reference Records'!$C$162:$E$274,3,FALSE),"")</f>
        <v/>
      </c>
      <c r="Z86" s="253" t="e">
        <f>VLOOKUP(Y86,'Reference Records'!$E$162:$F$274,2,0)</f>
        <v>#N/A</v>
      </c>
      <c r="AA86" s="253" t="e">
        <f>MATCH($Z86,'Reference Records'!$E$361:$E$557,0)+ROW(Population_by_intervention) -1</f>
        <v>#N/A</v>
      </c>
      <c r="AB86" s="253" t="e">
        <f>MATCH($Z86,'Reference Records'!$E$361:$E$557,1)+ROW(Population_by_intervention) -1</f>
        <v>#N/A</v>
      </c>
      <c r="AC86" s="253" t="str">
        <f t="shared" si="2"/>
        <v>|empty|</v>
      </c>
      <c r="AD86" s="253" t="str">
        <f>IF(AC86="","",IFERROR(VLOOKUP(AC86,'Overview - Section A'!AF$125:AG253,2,0),VLOOKUP("|empty|",'Overview - Section A'!AF$125:AG253,2,0)))</f>
        <v>INT-332934</v>
      </c>
      <c r="AE86" s="253">
        <f t="shared" si="3"/>
        <v>2987</v>
      </c>
      <c r="AF86" s="253">
        <f>AF85+'update Helper'!$T$2</f>
        <v>3692</v>
      </c>
      <c r="AG86" s="253" t="str">
        <f>IFERROR(IF(AC86="","",IFERROR(VLOOKUP(AC86,'Overview - Section A'!AF$125:AO253,10,0),VLOOKUP("|empty|",'Overview - Section A'!AF$125:AO253,10,0))),"")</f>
        <v/>
      </c>
    </row>
    <row r="87" spans="1:33" ht="30" customHeight="1" x14ac:dyDescent="0.35">
      <c r="A87" s="310">
        <v>79</v>
      </c>
      <c r="B87" s="450"/>
      <c r="C87" s="450"/>
      <c r="D87" s="450"/>
      <c r="E87" s="450"/>
      <c r="F87" s="450"/>
      <c r="G87" s="451"/>
      <c r="H87" s="450"/>
      <c r="I87" s="450"/>
      <c r="J87" s="450"/>
      <c r="K87" s="450"/>
      <c r="L87" s="450"/>
      <c r="M87" s="450"/>
      <c r="N87" s="450"/>
      <c r="O87" s="450"/>
      <c r="P87" s="450"/>
      <c r="Q87" s="450"/>
      <c r="R87" s="450"/>
      <c r="S87" s="450"/>
      <c r="T87" s="450"/>
      <c r="U87" s="450"/>
      <c r="V87" s="450"/>
      <c r="W87" s="450"/>
      <c r="X87" s="450"/>
      <c r="Y87" s="206" t="str">
        <f>IFERROR(VLOOKUP(D87,'Reference Records'!$C$162:$E$274,3,FALSE),"")</f>
        <v/>
      </c>
      <c r="Z87" s="253" t="e">
        <f>VLOOKUP(Y87,'Reference Records'!$E$162:$F$274,2,0)</f>
        <v>#N/A</v>
      </c>
      <c r="AA87" s="253" t="e">
        <f>MATCH($Z87,'Reference Records'!$E$361:$E$557,0)+ROW(Population_by_intervention) -1</f>
        <v>#N/A</v>
      </c>
      <c r="AB87" s="253" t="e">
        <f>MATCH($Z87,'Reference Records'!$E$361:$E$557,1)+ROW(Population_by_intervention) -1</f>
        <v>#N/A</v>
      </c>
      <c r="AC87" s="253" t="str">
        <f t="shared" si="2"/>
        <v>|empty|</v>
      </c>
      <c r="AD87" s="253" t="str">
        <f>IF(AC87="","",IFERROR(VLOOKUP(AC87,'Overview - Section A'!AF$125:AG254,2,0),VLOOKUP("|empty|",'Overview - Section A'!AF$125:AG254,2,0)))</f>
        <v>INT-332934</v>
      </c>
      <c r="AE87" s="253">
        <f t="shared" si="3"/>
        <v>2988</v>
      </c>
      <c r="AF87" s="253">
        <f>AF86+'update Helper'!$T$2</f>
        <v>3700</v>
      </c>
      <c r="AG87" s="253" t="str">
        <f>IFERROR(IF(AC87="","",IFERROR(VLOOKUP(AC87,'Overview - Section A'!AF$125:AO254,10,0),VLOOKUP("|empty|",'Overview - Section A'!AF$125:AO254,10,0))),"")</f>
        <v/>
      </c>
    </row>
    <row r="88" spans="1:33" ht="30" customHeight="1" x14ac:dyDescent="0.35">
      <c r="A88" s="310">
        <v>80</v>
      </c>
      <c r="B88" s="212"/>
      <c r="C88" s="212"/>
      <c r="D88" s="212"/>
      <c r="E88" s="212"/>
      <c r="F88" s="212"/>
      <c r="G88" s="213"/>
      <c r="H88" s="212"/>
      <c r="I88" s="212"/>
      <c r="J88" s="212"/>
      <c r="K88" s="212"/>
      <c r="L88" s="212"/>
      <c r="M88" s="212"/>
      <c r="N88" s="212"/>
      <c r="O88" s="212"/>
      <c r="P88" s="212"/>
      <c r="Q88" s="212"/>
      <c r="R88" s="212"/>
      <c r="S88" s="212"/>
      <c r="T88" s="212"/>
      <c r="U88" s="212"/>
      <c r="V88" s="212"/>
      <c r="W88" s="212"/>
      <c r="X88" s="212"/>
      <c r="Y88" s="206" t="str">
        <f>IFERROR(VLOOKUP(D88,'Reference Records'!$C$162:$E$274,3,FALSE),"")</f>
        <v/>
      </c>
      <c r="Z88" s="253" t="e">
        <f>VLOOKUP(Y88,'Reference Records'!$E$162:$F$274,2,0)</f>
        <v>#N/A</v>
      </c>
      <c r="AA88" s="253" t="e">
        <f>MATCH($Z88,'Reference Records'!$E$361:$E$557,0)+ROW(Population_by_intervention) -1</f>
        <v>#N/A</v>
      </c>
      <c r="AB88" s="253" t="e">
        <f>MATCH($Z88,'Reference Records'!$E$361:$E$557,1)+ROW(Population_by_intervention) -1</f>
        <v>#N/A</v>
      </c>
      <c r="AC88" s="253" t="str">
        <f t="shared" si="2"/>
        <v>|empty|</v>
      </c>
      <c r="AD88" s="253" t="str">
        <f>IF(AC88="","",IFERROR(VLOOKUP(AC88,'Overview - Section A'!AF$125:AG255,2,0),VLOOKUP("|empty|",'Overview - Section A'!AF$125:AG255,2,0)))</f>
        <v>INT-332934</v>
      </c>
      <c r="AE88" s="253">
        <f t="shared" si="3"/>
        <v>2989</v>
      </c>
      <c r="AF88" s="253">
        <f>AF87+'update Helper'!$T$2</f>
        <v>3708</v>
      </c>
      <c r="AG88" s="253" t="str">
        <f>IFERROR(IF(AC88="","",IFERROR(VLOOKUP(AC88,'Overview - Section A'!AF$125:AO255,10,0),VLOOKUP("|empty|",'Overview - Section A'!AF$125:AO255,10,0))),"")</f>
        <v/>
      </c>
    </row>
  </sheetData>
  <sheetProtection algorithmName="SHA-512" hashValue="rNdIc2RBqtjHQhxv3d9LAQWS9tSrZeu4FllocV80DSg3pmfqKO3vCUpF9D5KJ0pHGm/T2BLN2y+KW9TMFiGEcA==" saltValue="/A9HtqkLPeZbWm4dvsA81Q==" spinCount="100000" sheet="1" objects="1" scenarios="1" formatCells="0" formatColumns="0" formatRows="0"/>
  <mergeCells count="9">
    <mergeCell ref="P7:Q7"/>
    <mergeCell ref="R7:S7"/>
    <mergeCell ref="V7:W7"/>
    <mergeCell ref="A1:G2"/>
    <mergeCell ref="H7:I7"/>
    <mergeCell ref="J7:K7"/>
    <mergeCell ref="L7:M7"/>
    <mergeCell ref="N7:O7"/>
    <mergeCell ref="T7:U7"/>
  </mergeCells>
  <conditionalFormatting sqref="C9">
    <cfRule type="expression" dxfId="98" priority="114">
      <formula>AND($D9&lt;&gt;"",$C9="")</formula>
    </cfRule>
  </conditionalFormatting>
  <conditionalFormatting sqref="C10">
    <cfRule type="expression" dxfId="97" priority="113">
      <formula>AND($D10&lt;&gt;"",$C10="")</formula>
    </cfRule>
  </conditionalFormatting>
  <conditionalFormatting sqref="C11">
    <cfRule type="expression" dxfId="96" priority="112">
      <formula>AND($D11&lt;&gt;"",$C11="")</formula>
    </cfRule>
  </conditionalFormatting>
  <conditionalFormatting sqref="C12">
    <cfRule type="expression" dxfId="95" priority="111">
      <formula>AND($D12&lt;&gt;"",$C12="")</formula>
    </cfRule>
  </conditionalFormatting>
  <conditionalFormatting sqref="C13">
    <cfRule type="expression" dxfId="94" priority="110">
      <formula>AND($D13&lt;&gt;"",$C13="")</formula>
    </cfRule>
  </conditionalFormatting>
  <conditionalFormatting sqref="C14">
    <cfRule type="expression" dxfId="93" priority="109">
      <formula>AND($D14&lt;&gt;"",$C14="")</formula>
    </cfRule>
  </conditionalFormatting>
  <conditionalFormatting sqref="C15">
    <cfRule type="expression" dxfId="92" priority="108">
      <formula>AND($D15&lt;&gt;"",$C15="")</formula>
    </cfRule>
  </conditionalFormatting>
  <conditionalFormatting sqref="C16">
    <cfRule type="expression" dxfId="91" priority="107">
      <formula>AND($D16&lt;&gt;"",$C16="")</formula>
    </cfRule>
  </conditionalFormatting>
  <conditionalFormatting sqref="C17">
    <cfRule type="expression" dxfId="90" priority="106">
      <formula>AND($D17&lt;&gt;"",$C17="")</formula>
    </cfRule>
  </conditionalFormatting>
  <conditionalFormatting sqref="C18">
    <cfRule type="expression" dxfId="89" priority="105">
      <formula>AND($D18&lt;&gt;"",$C18="")</formula>
    </cfRule>
  </conditionalFormatting>
  <conditionalFormatting sqref="C50">
    <cfRule type="expression" dxfId="88" priority="73">
      <formula>AND($D50&lt;&gt;"",$C50="")</formula>
    </cfRule>
  </conditionalFormatting>
  <conditionalFormatting sqref="C19">
    <cfRule type="expression" dxfId="87" priority="70">
      <formula>AND($D19&lt;&gt;"",$C19="")</formula>
    </cfRule>
  </conditionalFormatting>
  <conditionalFormatting sqref="C20">
    <cfRule type="expression" dxfId="86" priority="69">
      <formula>AND($D20&lt;&gt;"",$C20="")</formula>
    </cfRule>
  </conditionalFormatting>
  <conditionalFormatting sqref="C21">
    <cfRule type="expression" dxfId="85" priority="68">
      <formula>AND($D21&lt;&gt;"",$C21="")</formula>
    </cfRule>
  </conditionalFormatting>
  <conditionalFormatting sqref="C22">
    <cfRule type="expression" dxfId="84" priority="67">
      <formula>AND($D22&lt;&gt;"",$C22="")</formula>
    </cfRule>
  </conditionalFormatting>
  <conditionalFormatting sqref="C23">
    <cfRule type="expression" dxfId="83" priority="66">
      <formula>AND($D23&lt;&gt;"",$C23="")</formula>
    </cfRule>
  </conditionalFormatting>
  <conditionalFormatting sqref="C24">
    <cfRule type="expression" dxfId="82" priority="65">
      <formula>AND($D24&lt;&gt;"",$C24="")</formula>
    </cfRule>
  </conditionalFormatting>
  <conditionalFormatting sqref="C25">
    <cfRule type="expression" dxfId="81" priority="64">
      <formula>AND($D25&lt;&gt;"",$C25="")</formula>
    </cfRule>
  </conditionalFormatting>
  <conditionalFormatting sqref="C26">
    <cfRule type="expression" dxfId="80" priority="63">
      <formula>AND($D26&lt;&gt;"",$C26="")</formula>
    </cfRule>
  </conditionalFormatting>
  <conditionalFormatting sqref="C27">
    <cfRule type="expression" dxfId="79" priority="62">
      <formula>AND($D27&lt;&gt;"",$C27="")</formula>
    </cfRule>
  </conditionalFormatting>
  <conditionalFormatting sqref="C28">
    <cfRule type="expression" dxfId="78" priority="61">
      <formula>AND($D28&lt;&gt;"",$C28="")</formula>
    </cfRule>
  </conditionalFormatting>
  <conditionalFormatting sqref="C29">
    <cfRule type="expression" dxfId="77" priority="60">
      <formula>AND($D29&lt;&gt;"",$C29="")</formula>
    </cfRule>
  </conditionalFormatting>
  <conditionalFormatting sqref="C30">
    <cfRule type="expression" dxfId="76" priority="59">
      <formula>AND($D30&lt;&gt;"",$C30="")</formula>
    </cfRule>
  </conditionalFormatting>
  <conditionalFormatting sqref="C31">
    <cfRule type="expression" dxfId="75" priority="58">
      <formula>AND($D31&lt;&gt;"",$C31="")</formula>
    </cfRule>
  </conditionalFormatting>
  <conditionalFormatting sqref="C32">
    <cfRule type="expression" dxfId="74" priority="57">
      <formula>AND($D32&lt;&gt;"",$C32="")</formula>
    </cfRule>
  </conditionalFormatting>
  <conditionalFormatting sqref="C33">
    <cfRule type="expression" dxfId="73" priority="56">
      <formula>AND($D33&lt;&gt;"",$C33="")</formula>
    </cfRule>
  </conditionalFormatting>
  <conditionalFormatting sqref="C34">
    <cfRule type="expression" dxfId="72" priority="55">
      <formula>AND($D34&lt;&gt;"",$C34="")</formula>
    </cfRule>
  </conditionalFormatting>
  <conditionalFormatting sqref="C35">
    <cfRule type="expression" dxfId="71" priority="54">
      <formula>AND($D35&lt;&gt;"",$C35="")</formula>
    </cfRule>
  </conditionalFormatting>
  <conditionalFormatting sqref="C36">
    <cfRule type="expression" dxfId="70" priority="53">
      <formula>AND($D36&lt;&gt;"",$C36="")</formula>
    </cfRule>
  </conditionalFormatting>
  <conditionalFormatting sqref="C37">
    <cfRule type="expression" dxfId="69" priority="52">
      <formula>AND($D37&lt;&gt;"",$C37="")</formula>
    </cfRule>
  </conditionalFormatting>
  <conditionalFormatting sqref="C38">
    <cfRule type="expression" dxfId="68" priority="51">
      <formula>AND($D38&lt;&gt;"",$C38="")</formula>
    </cfRule>
  </conditionalFormatting>
  <conditionalFormatting sqref="C39">
    <cfRule type="expression" dxfId="67" priority="50">
      <formula>AND($D39&lt;&gt;"",$C39="")</formula>
    </cfRule>
  </conditionalFormatting>
  <conditionalFormatting sqref="C40">
    <cfRule type="expression" dxfId="66" priority="49">
      <formula>AND($D40&lt;&gt;"",$C40="")</formula>
    </cfRule>
  </conditionalFormatting>
  <conditionalFormatting sqref="C41">
    <cfRule type="expression" dxfId="65" priority="48">
      <formula>AND($D41&lt;&gt;"",$C41="")</formula>
    </cfRule>
  </conditionalFormatting>
  <conditionalFormatting sqref="C42">
    <cfRule type="expression" dxfId="64" priority="47">
      <formula>AND($D42&lt;&gt;"",$C42="")</formula>
    </cfRule>
  </conditionalFormatting>
  <conditionalFormatting sqref="C43">
    <cfRule type="expression" dxfId="63" priority="46">
      <formula>AND($D43&lt;&gt;"",$C43="")</formula>
    </cfRule>
  </conditionalFormatting>
  <conditionalFormatting sqref="C44">
    <cfRule type="expression" dxfId="62" priority="45">
      <formula>AND($D44&lt;&gt;"",$C44="")</formula>
    </cfRule>
  </conditionalFormatting>
  <conditionalFormatting sqref="C45">
    <cfRule type="expression" dxfId="61" priority="44">
      <formula>AND($D45&lt;&gt;"",$C45="")</formula>
    </cfRule>
  </conditionalFormatting>
  <conditionalFormatting sqref="C46">
    <cfRule type="expression" dxfId="60" priority="43">
      <formula>AND($D46&lt;&gt;"",$C46="")</formula>
    </cfRule>
  </conditionalFormatting>
  <conditionalFormatting sqref="C47">
    <cfRule type="expression" dxfId="59" priority="42">
      <formula>AND($D47&lt;&gt;"",$C47="")</formula>
    </cfRule>
  </conditionalFormatting>
  <conditionalFormatting sqref="C48">
    <cfRule type="expression" dxfId="58" priority="41">
      <formula>AND($D48&lt;&gt;"",$C48="")</formula>
    </cfRule>
  </conditionalFormatting>
  <conditionalFormatting sqref="C49">
    <cfRule type="expression" dxfId="57" priority="40">
      <formula>AND($D49&lt;&gt;"",$C49="")</formula>
    </cfRule>
  </conditionalFormatting>
  <conditionalFormatting sqref="C51">
    <cfRule type="expression" dxfId="56" priority="38">
      <formula>AND($D51&lt;&gt;"",$C51="")</formula>
    </cfRule>
  </conditionalFormatting>
  <conditionalFormatting sqref="C52">
    <cfRule type="expression" dxfId="55" priority="37">
      <formula>AND($D52&lt;&gt;"",$C52="")</formula>
    </cfRule>
  </conditionalFormatting>
  <conditionalFormatting sqref="C53">
    <cfRule type="expression" dxfId="54" priority="36">
      <formula>AND($D53&lt;&gt;"",$C53="")</formula>
    </cfRule>
  </conditionalFormatting>
  <conditionalFormatting sqref="C54">
    <cfRule type="expression" dxfId="53" priority="35">
      <formula>AND($D54&lt;&gt;"",$C54="")</formula>
    </cfRule>
  </conditionalFormatting>
  <conditionalFormatting sqref="C55">
    <cfRule type="expression" dxfId="52" priority="34">
      <formula>AND($D55&lt;&gt;"",$C55="")</formula>
    </cfRule>
  </conditionalFormatting>
  <conditionalFormatting sqref="C56">
    <cfRule type="expression" dxfId="51" priority="33">
      <formula>AND($D56&lt;&gt;"",$C56="")</formula>
    </cfRule>
  </conditionalFormatting>
  <conditionalFormatting sqref="C57">
    <cfRule type="expression" dxfId="50" priority="32">
      <formula>AND($D57&lt;&gt;"",$C57="")</formula>
    </cfRule>
  </conditionalFormatting>
  <conditionalFormatting sqref="C58">
    <cfRule type="expression" dxfId="49" priority="31">
      <formula>AND($D58&lt;&gt;"",$C58="")</formula>
    </cfRule>
  </conditionalFormatting>
  <conditionalFormatting sqref="C59">
    <cfRule type="expression" dxfId="48" priority="30">
      <formula>AND($D59&lt;&gt;"",$C59="")</formula>
    </cfRule>
  </conditionalFormatting>
  <conditionalFormatting sqref="C60">
    <cfRule type="expression" dxfId="47" priority="29">
      <formula>AND($D60&lt;&gt;"",$C60="")</formula>
    </cfRule>
  </conditionalFormatting>
  <conditionalFormatting sqref="C61">
    <cfRule type="expression" dxfId="46" priority="28">
      <formula>AND($D61&lt;&gt;"",$C61="")</formula>
    </cfRule>
  </conditionalFormatting>
  <conditionalFormatting sqref="C62">
    <cfRule type="expression" dxfId="45" priority="27">
      <formula>AND($D62&lt;&gt;"",$C62="")</formula>
    </cfRule>
  </conditionalFormatting>
  <conditionalFormatting sqref="C63">
    <cfRule type="expression" dxfId="44" priority="26">
      <formula>AND($D63&lt;&gt;"",$C63="")</formula>
    </cfRule>
  </conditionalFormatting>
  <conditionalFormatting sqref="C64">
    <cfRule type="expression" dxfId="43" priority="25">
      <formula>AND($D64&lt;&gt;"",$C64="")</formula>
    </cfRule>
  </conditionalFormatting>
  <conditionalFormatting sqref="C65">
    <cfRule type="expression" dxfId="42" priority="24">
      <formula>AND($D65&lt;&gt;"",$C65="")</formula>
    </cfRule>
  </conditionalFormatting>
  <conditionalFormatting sqref="C66">
    <cfRule type="expression" dxfId="41" priority="23">
      <formula>AND($D66&lt;&gt;"",$C66="")</formula>
    </cfRule>
  </conditionalFormatting>
  <conditionalFormatting sqref="C67">
    <cfRule type="expression" dxfId="40" priority="22">
      <formula>AND($D67&lt;&gt;"",$C67="")</formula>
    </cfRule>
  </conditionalFormatting>
  <conditionalFormatting sqref="C68">
    <cfRule type="expression" dxfId="39" priority="21">
      <formula>AND($D68&lt;&gt;"",$C68="")</formula>
    </cfRule>
  </conditionalFormatting>
  <conditionalFormatting sqref="C69">
    <cfRule type="expression" dxfId="38" priority="20">
      <formula>AND($D69&lt;&gt;"",$C69="")</formula>
    </cfRule>
  </conditionalFormatting>
  <conditionalFormatting sqref="C70">
    <cfRule type="expression" dxfId="37" priority="19">
      <formula>AND($D70&lt;&gt;"",$C70="")</formula>
    </cfRule>
  </conditionalFormatting>
  <conditionalFormatting sqref="C71">
    <cfRule type="expression" dxfId="36" priority="18">
      <formula>AND($D71&lt;&gt;"",$C71="")</formula>
    </cfRule>
  </conditionalFormatting>
  <conditionalFormatting sqref="C72">
    <cfRule type="expression" dxfId="35" priority="17">
      <formula>AND($D72&lt;&gt;"",$C72="")</formula>
    </cfRule>
  </conditionalFormatting>
  <conditionalFormatting sqref="C73">
    <cfRule type="expression" dxfId="34" priority="16">
      <formula>AND($D73&lt;&gt;"",$C73="")</formula>
    </cfRule>
  </conditionalFormatting>
  <conditionalFormatting sqref="C74">
    <cfRule type="expression" dxfId="33" priority="15">
      <formula>AND($D74&lt;&gt;"",$C74="")</formula>
    </cfRule>
  </conditionalFormatting>
  <conditionalFormatting sqref="C75">
    <cfRule type="expression" dxfId="32" priority="14">
      <formula>AND($D75&lt;&gt;"",$C75="")</formula>
    </cfRule>
  </conditionalFormatting>
  <conditionalFormatting sqref="C76">
    <cfRule type="expression" dxfId="31" priority="13">
      <formula>AND($D76&lt;&gt;"",$C76="")</formula>
    </cfRule>
  </conditionalFormatting>
  <conditionalFormatting sqref="C77">
    <cfRule type="expression" dxfId="30" priority="12">
      <formula>AND($D77&lt;&gt;"",$C77="")</formula>
    </cfRule>
  </conditionalFormatting>
  <conditionalFormatting sqref="C78">
    <cfRule type="expression" dxfId="29" priority="11">
      <formula>AND($D78&lt;&gt;"",$C78="")</formula>
    </cfRule>
  </conditionalFormatting>
  <conditionalFormatting sqref="C79">
    <cfRule type="expression" dxfId="28" priority="10">
      <formula>AND($D79&lt;&gt;"",$C79="")</formula>
    </cfRule>
  </conditionalFormatting>
  <conditionalFormatting sqref="C80">
    <cfRule type="expression" dxfId="27" priority="9">
      <formula>AND($D80&lt;&gt;"",$C80="")</formula>
    </cfRule>
  </conditionalFormatting>
  <conditionalFormatting sqref="C81">
    <cfRule type="expression" dxfId="26" priority="8">
      <formula>AND($D81&lt;&gt;"",$C81="")</formula>
    </cfRule>
  </conditionalFormatting>
  <conditionalFormatting sqref="C82">
    <cfRule type="expression" dxfId="25" priority="7">
      <formula>AND($D82&lt;&gt;"",$C82="")</formula>
    </cfRule>
  </conditionalFormatting>
  <conditionalFormatting sqref="C83">
    <cfRule type="expression" dxfId="24" priority="6">
      <formula>AND($D83&lt;&gt;"",$C83="")</formula>
    </cfRule>
  </conditionalFormatting>
  <conditionalFormatting sqref="C84">
    <cfRule type="expression" dxfId="23" priority="5">
      <formula>AND($D84&lt;&gt;"",$C84="")</formula>
    </cfRule>
  </conditionalFormatting>
  <conditionalFormatting sqref="C85">
    <cfRule type="expression" dxfId="22" priority="4">
      <formula>AND($D85&lt;&gt;"",$C85="")</formula>
    </cfRule>
  </conditionalFormatting>
  <conditionalFormatting sqref="C86">
    <cfRule type="expression" dxfId="21" priority="3">
      <formula>AND($D86&lt;&gt;"",$C86="")</formula>
    </cfRule>
  </conditionalFormatting>
  <conditionalFormatting sqref="C87">
    <cfRule type="expression" dxfId="20" priority="2">
      <formula>AND($D87&lt;&gt;"",$C87="")</formula>
    </cfRule>
  </conditionalFormatting>
  <conditionalFormatting sqref="C88">
    <cfRule type="expression" dxfId="19" priority="1">
      <formula>AND($D88&lt;&gt;"",$C88="")</formula>
    </cfRule>
  </conditionalFormatting>
  <dataValidations count="3">
    <dataValidation type="list" allowBlank="1" showInputMessage="1" showErrorMessage="1" sqref="B9:B88" xr:uid="{00000000-0002-0000-0B00-000000000000}">
      <formula1>Coverage_Module</formula1>
    </dataValidation>
    <dataValidation type="list" allowBlank="1" showInputMessage="1" showErrorMessage="1" sqref="F9:F88" xr:uid="{00000000-0002-0000-0B00-000001000000}">
      <formula1>MergedAndDistinctPR</formula1>
    </dataValidation>
    <dataValidation type="list" allowBlank="1" showInputMessage="1" showErrorMessage="1" sqref="G9:G88" xr:uid="{00000000-0002-0000-0B00-000002000000}">
      <formula1>Country</formula1>
    </dataValidation>
  </dataValidations>
  <hyperlinks>
    <hyperlink ref="B5" location="Instructions!InstructionsSectionF" display="Instructions" xr:uid="{00000000-0004-0000-0B00-000000000000}"/>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3000000}">
          <x14:formula1>
            <xm:f>OFFSET(Setup!$P$2,MATCH($B9,Setup!$O$2:$O$50,0)-1,1,COUNTIF(Setup!$O$2:$O$50,$B9),1)</xm:f>
          </x14:formula1>
          <xm:sqref>D9:D88</xm:sqref>
        </x14:dataValidation>
        <x14:dataValidation type="list" allowBlank="1" showInputMessage="1" showErrorMessage="1" xr:uid="{00000000-0002-0000-0B00-000004000000}">
          <x14:formula1>
            <xm:f>IF(AND(OR(D9=0,B9=0)),INDIRECT("FAKE RANGE"),OFFSET('Overview - Section A'!$AN$125,MATCH(B9&amp;D9,'Overview - Section A'!$AN$125:$AN$176,0)-1,-1,COUNTIF('Overview - Section A'!$AN$125:$AN$176,B9&amp;D9),1))</xm:f>
          </x14:formula1>
          <xm:sqref>C9:C88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pageSetUpPr fitToPage="1"/>
  </sheetPr>
  <dimension ref="A1:CF366"/>
  <sheetViews>
    <sheetView view="pageBreakPreview" topLeftCell="A21" zoomScale="30" zoomScaleNormal="25" zoomScaleSheetLayoutView="30" workbookViewId="0">
      <selection activeCell="B34" sqref="B34:S34"/>
    </sheetView>
  </sheetViews>
  <sheetFormatPr defaultColWidth="9" defaultRowHeight="15.5" x14ac:dyDescent="0.35"/>
  <cols>
    <col min="1" max="1" width="11.08203125" style="108" customWidth="1"/>
    <col min="2" max="2" width="41.08203125" style="108" customWidth="1"/>
    <col min="3" max="3" width="62.9140625" style="108" customWidth="1"/>
    <col min="4" max="4" width="42.08203125" style="108" customWidth="1"/>
    <col min="5" max="5" width="30.08203125" style="108" customWidth="1"/>
    <col min="6" max="6" width="31.4140625" style="108" customWidth="1"/>
    <col min="7" max="7" width="37.58203125" style="108" customWidth="1"/>
    <col min="8" max="8" width="25.08203125" style="108" customWidth="1"/>
    <col min="9" max="9" width="32.58203125" style="108" customWidth="1"/>
    <col min="10" max="10" width="46.08203125" style="108" customWidth="1"/>
    <col min="11" max="11" width="36.08203125" style="108" customWidth="1"/>
    <col min="12" max="12" width="27.58203125" style="108" customWidth="1"/>
    <col min="13" max="13" width="29.9140625" style="108" customWidth="1"/>
    <col min="14" max="14" width="26" style="108" customWidth="1"/>
    <col min="15" max="18" width="26.08203125" style="108" customWidth="1"/>
    <col min="19" max="19" width="23.58203125" style="108" customWidth="1"/>
    <col min="20" max="20" width="20.58203125" style="108" customWidth="1"/>
    <col min="21" max="21" width="28.58203125" style="108" customWidth="1"/>
    <col min="22" max="22" width="22.58203125" style="108" customWidth="1"/>
    <col min="23" max="23" width="28.4140625" style="108" customWidth="1"/>
    <col min="24" max="24" width="29.58203125" style="108" customWidth="1"/>
    <col min="25" max="25" width="23.5" style="108" customWidth="1"/>
    <col min="26" max="26" width="22.58203125" style="108" customWidth="1"/>
    <col min="27" max="27" width="30.4140625" style="108" customWidth="1"/>
    <col min="28" max="28" width="29.08203125" style="108" customWidth="1"/>
    <col min="29" max="29" width="23.5" style="108" customWidth="1"/>
    <col min="30" max="30" width="31.08203125" style="104" customWidth="1"/>
    <col min="31" max="32" width="19.58203125" style="104" customWidth="1"/>
    <col min="33" max="33" width="29.58203125" style="104" customWidth="1"/>
    <col min="34" max="34" width="28.58203125" style="104" customWidth="1"/>
    <col min="35" max="35" width="30.58203125" style="104" customWidth="1"/>
    <col min="36" max="36" width="30.08203125" style="104" customWidth="1"/>
    <col min="37" max="37" width="19.58203125" style="104" customWidth="1"/>
    <col min="38" max="38" width="56.4140625" style="104" customWidth="1"/>
    <col min="39" max="39" width="130" style="104" customWidth="1"/>
    <col min="40" max="40" width="46.58203125" style="118" customWidth="1"/>
    <col min="41" max="41" width="33.58203125" style="104" customWidth="1"/>
    <col min="42" max="42" width="35.08203125" style="104" customWidth="1"/>
    <col min="43" max="43" width="44" style="104" customWidth="1"/>
    <col min="44" max="44" width="9" style="116" customWidth="1"/>
    <col min="45" max="48" width="9" style="120" hidden="1" customWidth="1"/>
    <col min="49" max="49" width="9.08203125" style="120" hidden="1" customWidth="1"/>
    <col min="50" max="51" width="9" style="120" hidden="1" customWidth="1"/>
    <col min="52" max="53" width="9" style="120"/>
    <col min="54" max="16384" width="9" style="104"/>
  </cols>
  <sheetData>
    <row r="1" spans="1:53" ht="36.5" thickBot="1" x14ac:dyDescent="0.4">
      <c r="A1" s="697" t="s">
        <v>130</v>
      </c>
      <c r="B1" s="698"/>
      <c r="C1" s="698"/>
      <c r="D1" s="698"/>
      <c r="E1" s="698"/>
      <c r="F1" s="698"/>
      <c r="G1" s="698"/>
      <c r="H1" s="698"/>
      <c r="I1" s="698"/>
      <c r="J1" s="698"/>
      <c r="K1" s="698"/>
      <c r="L1" s="698"/>
      <c r="M1" s="698"/>
      <c r="N1" s="698"/>
      <c r="O1" s="698"/>
      <c r="P1" s="698"/>
      <c r="Q1" s="698"/>
      <c r="R1" s="698"/>
      <c r="S1" s="698"/>
      <c r="T1" s="226"/>
      <c r="U1" s="209"/>
      <c r="V1" s="209"/>
      <c r="W1" s="209"/>
      <c r="X1" s="209"/>
      <c r="Y1" s="209"/>
      <c r="Z1" s="209"/>
      <c r="AA1" s="209"/>
      <c r="AB1" s="209"/>
      <c r="AC1" s="209"/>
      <c r="AD1" s="209"/>
      <c r="AE1" s="209"/>
      <c r="AF1" s="209"/>
      <c r="AG1" s="209"/>
      <c r="AH1" s="209"/>
      <c r="AI1" s="209"/>
      <c r="AJ1" s="209"/>
      <c r="AK1" s="209"/>
      <c r="AL1" s="209"/>
      <c r="AM1" s="209"/>
      <c r="AO1" s="118"/>
      <c r="AP1" s="118"/>
      <c r="AQ1" s="118"/>
    </row>
    <row r="2" spans="1:53" ht="27.5" x14ac:dyDescent="0.35">
      <c r="A2" s="688"/>
      <c r="B2" s="689"/>
      <c r="C2" s="689"/>
      <c r="D2" s="689"/>
      <c r="E2" s="688"/>
      <c r="F2" s="689"/>
      <c r="G2" s="689"/>
      <c r="H2" s="689"/>
      <c r="I2" s="688"/>
      <c r="J2" s="689"/>
      <c r="K2" s="689"/>
      <c r="L2" s="689"/>
      <c r="M2" s="688"/>
      <c r="N2" s="689"/>
      <c r="O2" s="689"/>
      <c r="P2" s="689"/>
      <c r="Q2" s="688"/>
      <c r="R2" s="689"/>
      <c r="S2" s="311"/>
      <c r="T2" s="226"/>
      <c r="U2" s="209"/>
      <c r="V2" s="209"/>
      <c r="W2" s="209"/>
      <c r="X2" s="209"/>
      <c r="Y2" s="209"/>
      <c r="Z2" s="209"/>
      <c r="AA2" s="209"/>
      <c r="AB2" s="209"/>
      <c r="AC2" s="209"/>
      <c r="AD2" s="209"/>
      <c r="AE2" s="209"/>
      <c r="AF2" s="209"/>
      <c r="AG2" s="209"/>
      <c r="AH2" s="209"/>
      <c r="AI2" s="209"/>
      <c r="AJ2" s="209"/>
      <c r="AK2" s="209"/>
      <c r="AL2" s="209"/>
      <c r="AM2" s="209"/>
      <c r="AO2" s="118"/>
      <c r="AP2" s="118"/>
      <c r="AQ2" s="118"/>
    </row>
    <row r="3" spans="1:53" s="118" customFormat="1" ht="27.5" x14ac:dyDescent="0.35">
      <c r="A3" s="209"/>
      <c r="B3" s="209"/>
      <c r="C3" s="209"/>
      <c r="D3" s="209"/>
      <c r="E3" s="209"/>
      <c r="F3" s="209"/>
      <c r="G3" s="209"/>
      <c r="H3" s="209"/>
      <c r="I3" s="209"/>
      <c r="J3" s="209"/>
      <c r="K3" s="209"/>
      <c r="L3" s="209"/>
      <c r="M3" s="209"/>
      <c r="N3" s="209"/>
      <c r="O3" s="209"/>
      <c r="P3" s="209"/>
      <c r="Q3" s="209"/>
      <c r="R3" s="209"/>
      <c r="S3" s="209"/>
      <c r="T3" s="209"/>
      <c r="U3" s="209"/>
      <c r="V3" s="209"/>
      <c r="W3" s="209"/>
      <c r="X3" s="209"/>
      <c r="Y3" s="209"/>
      <c r="Z3" s="209"/>
      <c r="AA3" s="209"/>
      <c r="AB3" s="209"/>
      <c r="AC3" s="209"/>
      <c r="AR3" s="119"/>
      <c r="AS3" s="210"/>
      <c r="AT3" s="210"/>
      <c r="AU3" s="210"/>
      <c r="AV3" s="210"/>
      <c r="AW3" s="210"/>
      <c r="AX3" s="210"/>
      <c r="AY3" s="210"/>
      <c r="AZ3" s="210"/>
      <c r="BA3" s="210"/>
    </row>
    <row r="4" spans="1:53" s="118" customFormat="1" ht="27.5" x14ac:dyDescent="0.35">
      <c r="A4" s="209"/>
      <c r="B4" s="209"/>
      <c r="C4" s="209"/>
      <c r="D4" s="209"/>
      <c r="E4" s="209"/>
      <c r="F4" s="209"/>
      <c r="G4" s="209"/>
      <c r="H4" s="209"/>
      <c r="I4" s="209"/>
      <c r="J4" s="209"/>
      <c r="K4" s="209"/>
      <c r="L4" s="209"/>
      <c r="M4" s="209"/>
      <c r="N4" s="209"/>
      <c r="O4" s="209"/>
      <c r="P4" s="209"/>
      <c r="Q4" s="209"/>
      <c r="R4" s="209"/>
      <c r="S4" s="209"/>
      <c r="T4" s="209"/>
      <c r="U4" s="209"/>
      <c r="V4" s="209"/>
      <c r="W4" s="209"/>
      <c r="X4" s="209"/>
      <c r="Y4" s="209"/>
      <c r="Z4" s="209"/>
      <c r="AA4" s="209"/>
      <c r="AB4" s="209"/>
      <c r="AC4" s="209"/>
      <c r="AR4" s="119"/>
      <c r="AS4" s="210"/>
      <c r="AT4" s="210"/>
      <c r="AU4" s="210"/>
      <c r="AV4" s="210"/>
      <c r="AW4" s="210"/>
      <c r="AX4" s="210"/>
      <c r="AY4" s="210"/>
      <c r="AZ4" s="210"/>
      <c r="BA4" s="210"/>
    </row>
    <row r="5" spans="1:53" s="118" customFormat="1" ht="27.5" x14ac:dyDescent="0.35">
      <c r="A5" s="209"/>
      <c r="B5" s="209"/>
      <c r="C5" s="209"/>
      <c r="D5" s="209"/>
      <c r="E5" s="209"/>
      <c r="F5" s="209"/>
      <c r="G5" s="209"/>
      <c r="H5" s="209"/>
      <c r="I5" s="209"/>
      <c r="J5" s="209"/>
      <c r="K5" s="209"/>
      <c r="L5" s="209"/>
      <c r="M5" s="209"/>
      <c r="N5" s="209"/>
      <c r="O5" s="209"/>
      <c r="P5" s="209"/>
      <c r="Q5" s="209"/>
      <c r="R5" s="209"/>
      <c r="S5" s="209"/>
      <c r="T5" s="209"/>
      <c r="U5" s="209"/>
      <c r="V5" s="209"/>
      <c r="W5" s="209"/>
      <c r="X5" s="209"/>
      <c r="Y5" s="209"/>
      <c r="Z5" s="209"/>
      <c r="AA5" s="209"/>
      <c r="AB5" s="209"/>
      <c r="AC5" s="209"/>
      <c r="AR5" s="119"/>
      <c r="AS5" s="210"/>
      <c r="AT5" s="210"/>
      <c r="AU5" s="210"/>
      <c r="AV5" s="210"/>
      <c r="AW5" s="210"/>
      <c r="AX5" s="210"/>
      <c r="AY5" s="210"/>
      <c r="AZ5" s="210"/>
      <c r="BA5" s="210"/>
    </row>
    <row r="6" spans="1:53" ht="16" thickBot="1" x14ac:dyDescent="0.4">
      <c r="A6" s="105"/>
      <c r="B6" s="105"/>
      <c r="C6" s="105"/>
      <c r="D6" s="105"/>
      <c r="E6" s="105"/>
      <c r="F6" s="105"/>
      <c r="G6" s="105"/>
      <c r="H6" s="105"/>
      <c r="I6" s="105"/>
      <c r="J6" s="105"/>
      <c r="K6" s="105"/>
      <c r="L6" s="105"/>
      <c r="M6" s="105"/>
      <c r="N6" s="105"/>
      <c r="O6" s="105"/>
      <c r="P6" s="105"/>
      <c r="Q6" s="105"/>
      <c r="R6" s="105"/>
      <c r="S6" s="105"/>
      <c r="T6" s="105"/>
      <c r="U6" s="105"/>
      <c r="V6" s="105"/>
      <c r="W6" s="105"/>
      <c r="X6" s="105"/>
      <c r="Y6" s="105"/>
      <c r="Z6" s="105"/>
      <c r="AA6" s="105"/>
      <c r="AB6" s="105"/>
      <c r="AC6" s="105"/>
      <c r="AD6" s="118"/>
      <c r="AE6" s="118"/>
      <c r="AF6" s="118"/>
      <c r="AG6" s="118"/>
      <c r="AH6" s="118"/>
      <c r="AI6" s="118"/>
      <c r="AJ6" s="118"/>
      <c r="AK6" s="118"/>
      <c r="AL6" s="118"/>
      <c r="AM6" s="118"/>
      <c r="AO6" s="118"/>
      <c r="AP6" s="118"/>
      <c r="AQ6" s="118"/>
    </row>
    <row r="7" spans="1:53" ht="77.400000000000006" customHeight="1" x14ac:dyDescent="0.35">
      <c r="A7" s="690" t="s">
        <v>132</v>
      </c>
      <c r="B7" s="689"/>
      <c r="C7" s="691"/>
      <c r="D7" s="692" t="str">
        <f>'Overview - Section A'!E5</f>
        <v>Afghanistan</v>
      </c>
      <c r="E7" s="693"/>
      <c r="F7" s="118"/>
      <c r="G7" s="694" t="s">
        <v>135</v>
      </c>
      <c r="H7" s="695"/>
      <c r="I7" s="695"/>
      <c r="J7" s="696"/>
      <c r="K7" s="226"/>
      <c r="L7" s="226"/>
      <c r="M7" s="226"/>
      <c r="N7" s="226"/>
      <c r="O7" s="226"/>
      <c r="P7" s="226"/>
      <c r="Q7" s="118"/>
      <c r="R7" s="118"/>
      <c r="S7" s="118"/>
      <c r="T7" s="118"/>
      <c r="U7" s="118"/>
      <c r="V7" s="105"/>
      <c r="W7" s="105"/>
      <c r="X7" s="105"/>
      <c r="Y7" s="105"/>
      <c r="Z7" s="105"/>
      <c r="AA7" s="105"/>
      <c r="AB7" s="105"/>
      <c r="AC7" s="105"/>
      <c r="AD7" s="118"/>
      <c r="AE7" s="118"/>
      <c r="AF7" s="118"/>
      <c r="AG7" s="118"/>
      <c r="AH7" s="118"/>
      <c r="AI7" s="118"/>
      <c r="AJ7" s="118"/>
      <c r="AK7" s="118"/>
      <c r="AL7" s="118"/>
      <c r="AM7" s="118"/>
      <c r="AO7" s="118"/>
      <c r="AP7" s="118"/>
      <c r="AQ7" s="118"/>
    </row>
    <row r="8" spans="1:53" ht="30" customHeight="1" x14ac:dyDescent="0.35">
      <c r="A8" s="643" t="s">
        <v>187</v>
      </c>
      <c r="B8" s="644"/>
      <c r="C8" s="645"/>
      <c r="D8" s="641" t="str">
        <f>'Overview - Section A'!E6</f>
        <v>FR1785-AFG-H</v>
      </c>
      <c r="E8" s="642"/>
      <c r="F8" s="227">
        <v>1</v>
      </c>
      <c r="G8" s="638" t="str">
        <f ca="1">Setup!I15</f>
        <v/>
      </c>
      <c r="H8" s="639"/>
      <c r="I8" s="639"/>
      <c r="J8" s="640"/>
      <c r="K8" s="226"/>
      <c r="L8" s="226"/>
      <c r="M8" s="226"/>
      <c r="N8" s="226"/>
      <c r="O8" s="226"/>
      <c r="P8" s="226"/>
      <c r="Q8" s="118"/>
      <c r="R8" s="118"/>
      <c r="S8" s="118"/>
      <c r="T8" s="118"/>
      <c r="U8" s="118"/>
      <c r="V8" s="105"/>
      <c r="W8" s="105"/>
      <c r="X8" s="105"/>
      <c r="Y8" s="105"/>
      <c r="Z8" s="105"/>
      <c r="AA8" s="105"/>
      <c r="AB8" s="105"/>
      <c r="AC8" s="105"/>
      <c r="AD8" s="118"/>
      <c r="AE8" s="118"/>
      <c r="AF8" s="118"/>
      <c r="AG8" s="118"/>
      <c r="AH8" s="118"/>
      <c r="AI8" s="118"/>
      <c r="AJ8" s="118"/>
      <c r="AK8" s="118"/>
      <c r="AL8" s="118"/>
      <c r="AM8" s="118"/>
      <c r="AO8" s="118"/>
      <c r="AP8" s="118"/>
      <c r="AQ8" s="118"/>
    </row>
    <row r="9" spans="1:53" ht="30" customHeight="1" x14ac:dyDescent="0.35">
      <c r="A9" s="643" t="s">
        <v>133</v>
      </c>
      <c r="B9" s="644"/>
      <c r="C9" s="645"/>
      <c r="D9" s="641">
        <f>'Overview - Section A'!E7</f>
        <v>44197</v>
      </c>
      <c r="E9" s="642"/>
      <c r="F9" s="227">
        <v>2</v>
      </c>
      <c r="G9" s="638" t="str">
        <f ca="1">Setup!I16</f>
        <v/>
      </c>
      <c r="H9" s="639"/>
      <c r="I9" s="639"/>
      <c r="J9" s="640"/>
      <c r="K9" s="226"/>
      <c r="L9" s="226"/>
      <c r="M9" s="226"/>
      <c r="N9" s="226"/>
      <c r="O9" s="226"/>
      <c r="P9" s="226"/>
      <c r="Q9" s="118"/>
      <c r="R9" s="118"/>
      <c r="S9" s="118"/>
      <c r="T9" s="118"/>
      <c r="U9" s="118"/>
      <c r="V9" s="105"/>
      <c r="W9" s="105"/>
      <c r="X9" s="105"/>
      <c r="Y9" s="105"/>
      <c r="Z9" s="105"/>
      <c r="AA9" s="105"/>
      <c r="AB9" s="105"/>
      <c r="AC9" s="105"/>
      <c r="AD9" s="118"/>
      <c r="AE9" s="118"/>
      <c r="AF9" s="118"/>
      <c r="AG9" s="118"/>
      <c r="AH9" s="118"/>
      <c r="AI9" s="118"/>
      <c r="AJ9" s="118"/>
      <c r="AK9" s="118"/>
      <c r="AL9" s="118"/>
      <c r="AM9" s="118"/>
      <c r="AO9" s="118"/>
      <c r="AP9" s="118"/>
      <c r="AQ9" s="118"/>
    </row>
    <row r="10" spans="1:53" ht="30" customHeight="1" x14ac:dyDescent="0.35">
      <c r="A10" s="643" t="s">
        <v>134</v>
      </c>
      <c r="B10" s="644"/>
      <c r="C10" s="645"/>
      <c r="D10" s="641">
        <f>'Overview - Section A'!E8</f>
        <v>46022</v>
      </c>
      <c r="E10" s="642"/>
      <c r="F10" s="227">
        <v>3</v>
      </c>
      <c r="G10" s="638" t="str">
        <f ca="1">Setup!I17</f>
        <v/>
      </c>
      <c r="H10" s="639"/>
      <c r="I10" s="639"/>
      <c r="J10" s="640"/>
      <c r="K10" s="226"/>
      <c r="L10" s="226"/>
      <c r="M10" s="226"/>
      <c r="N10" s="226"/>
      <c r="O10" s="226"/>
      <c r="P10" s="226"/>
      <c r="Q10" s="118"/>
      <c r="R10" s="118"/>
      <c r="S10" s="118"/>
      <c r="T10" s="118"/>
      <c r="U10" s="118"/>
      <c r="V10" s="105"/>
      <c r="W10" s="105"/>
      <c r="X10" s="105"/>
      <c r="Y10" s="105"/>
      <c r="Z10" s="105"/>
      <c r="AA10" s="105"/>
      <c r="AB10" s="105"/>
      <c r="AC10" s="105"/>
      <c r="AD10" s="118"/>
      <c r="AE10" s="118"/>
      <c r="AF10" s="118"/>
      <c r="AG10" s="118"/>
      <c r="AH10" s="118"/>
      <c r="AI10" s="118"/>
      <c r="AJ10" s="118"/>
      <c r="AK10" s="118"/>
      <c r="AL10" s="118"/>
      <c r="AM10" s="118"/>
      <c r="AO10" s="118"/>
      <c r="AP10" s="118"/>
      <c r="AQ10" s="118"/>
    </row>
    <row r="11" spans="1:53" ht="30" customHeight="1" x14ac:dyDescent="0.35">
      <c r="A11" s="643" t="s">
        <v>416</v>
      </c>
      <c r="B11" s="644"/>
      <c r="C11" s="645"/>
      <c r="D11" s="646">
        <f>'Overview - Section A'!E9</f>
        <v>12</v>
      </c>
      <c r="E11" s="647"/>
      <c r="F11" s="227">
        <v>4</v>
      </c>
      <c r="G11" s="638" t="str">
        <f ca="1">Setup!I18</f>
        <v/>
      </c>
      <c r="H11" s="639"/>
      <c r="I11" s="639"/>
      <c r="J11" s="640"/>
      <c r="K11" s="226"/>
      <c r="L11" s="226"/>
      <c r="M11" s="226"/>
      <c r="N11" s="226"/>
      <c r="O11" s="226"/>
      <c r="P11" s="226"/>
      <c r="Q11" s="118"/>
      <c r="R11" s="118"/>
      <c r="S11" s="118"/>
      <c r="T11" s="118"/>
      <c r="U11" s="118"/>
      <c r="V11" s="105"/>
      <c r="W11" s="105"/>
      <c r="X11" s="105"/>
      <c r="Y11" s="105"/>
      <c r="Z11" s="105"/>
      <c r="AA11" s="105"/>
      <c r="AB11" s="105"/>
      <c r="AC11" s="105"/>
      <c r="AD11" s="118"/>
      <c r="AE11" s="118"/>
      <c r="AF11" s="118"/>
      <c r="AG11" s="118"/>
      <c r="AH11" s="118"/>
      <c r="AI11" s="118"/>
      <c r="AJ11" s="118"/>
      <c r="AK11" s="118"/>
      <c r="AL11" s="118"/>
      <c r="AM11" s="118"/>
      <c r="AO11" s="118"/>
      <c r="AP11" s="118"/>
      <c r="AQ11" s="118"/>
    </row>
    <row r="12" spans="1:53" ht="30" customHeight="1" x14ac:dyDescent="0.35">
      <c r="A12" s="643" t="s">
        <v>206</v>
      </c>
      <c r="B12" s="644"/>
      <c r="C12" s="645"/>
      <c r="D12" s="641">
        <f>IF('Overview - Section A'!E10&lt;&gt;"",'Overview - Section A'!E10,"")</f>
        <v>44197</v>
      </c>
      <c r="E12" s="642"/>
      <c r="F12" s="227">
        <v>5</v>
      </c>
      <c r="G12" s="638" t="str">
        <f ca="1">Setup!I19</f>
        <v/>
      </c>
      <c r="H12" s="639"/>
      <c r="I12" s="639"/>
      <c r="J12" s="640"/>
      <c r="K12" s="226"/>
      <c r="L12" s="226"/>
      <c r="M12" s="226"/>
      <c r="N12" s="226"/>
      <c r="O12" s="226"/>
      <c r="P12" s="226"/>
      <c r="Q12" s="118"/>
      <c r="R12" s="118"/>
      <c r="S12" s="118"/>
      <c r="T12" s="118"/>
      <c r="U12" s="118"/>
      <c r="V12" s="105"/>
      <c r="W12" s="105"/>
      <c r="X12" s="105"/>
      <c r="Y12" s="105"/>
      <c r="Z12" s="105"/>
      <c r="AA12" s="105"/>
      <c r="AB12" s="105"/>
      <c r="AC12" s="105"/>
      <c r="AD12" s="118"/>
      <c r="AE12" s="118"/>
      <c r="AF12" s="118"/>
      <c r="AG12" s="118"/>
      <c r="AH12" s="118"/>
      <c r="AI12" s="118"/>
      <c r="AJ12" s="118"/>
      <c r="AK12" s="118"/>
      <c r="AL12" s="118"/>
      <c r="AM12" s="118"/>
      <c r="AO12" s="118"/>
      <c r="AP12" s="118"/>
      <c r="AQ12" s="118"/>
    </row>
    <row r="13" spans="1:53" ht="30" customHeight="1" thickBot="1" x14ac:dyDescent="0.4">
      <c r="A13" s="648" t="s">
        <v>207</v>
      </c>
      <c r="B13" s="649"/>
      <c r="C13" s="650"/>
      <c r="D13" s="641">
        <f>IF('Overview - Section A'!E11&lt;&gt;"",'Overview - Section A'!E11,"")</f>
        <v>46022</v>
      </c>
      <c r="E13" s="642"/>
      <c r="F13" s="227">
        <v>6</v>
      </c>
      <c r="G13" s="638" t="str">
        <f ca="1">Setup!I20</f>
        <v/>
      </c>
      <c r="H13" s="639"/>
      <c r="I13" s="639"/>
      <c r="J13" s="640"/>
      <c r="K13" s="226"/>
      <c r="L13" s="226"/>
      <c r="M13" s="226"/>
      <c r="N13" s="226"/>
      <c r="O13" s="226"/>
      <c r="P13" s="226"/>
      <c r="Q13" s="118"/>
      <c r="R13" s="118"/>
      <c r="S13" s="118"/>
      <c r="T13" s="118"/>
      <c r="U13" s="118"/>
      <c r="V13" s="105"/>
      <c r="W13" s="105"/>
      <c r="X13" s="105"/>
      <c r="Y13" s="105"/>
      <c r="Z13" s="105"/>
      <c r="AA13" s="105"/>
      <c r="AB13" s="105"/>
      <c r="AC13" s="105"/>
      <c r="AD13" s="118"/>
      <c r="AE13" s="118"/>
      <c r="AF13" s="118"/>
      <c r="AG13" s="118"/>
      <c r="AH13" s="118"/>
      <c r="AI13" s="118"/>
      <c r="AJ13" s="118"/>
      <c r="AK13" s="118"/>
      <c r="AL13" s="118"/>
      <c r="AM13" s="118"/>
      <c r="AO13" s="118"/>
      <c r="AP13" s="118"/>
      <c r="AQ13" s="118"/>
    </row>
    <row r="14" spans="1:53" ht="27" customHeight="1" x14ac:dyDescent="0.35">
      <c r="A14" s="105"/>
      <c r="B14" s="105"/>
      <c r="C14" s="105"/>
      <c r="D14" s="118"/>
      <c r="E14" s="118"/>
      <c r="F14" s="118"/>
      <c r="G14" s="228"/>
      <c r="H14" s="228"/>
      <c r="I14" s="228"/>
      <c r="J14" s="228"/>
      <c r="K14" s="226"/>
      <c r="L14" s="226"/>
      <c r="M14" s="226"/>
      <c r="N14" s="226"/>
      <c r="O14" s="226"/>
      <c r="P14" s="226"/>
      <c r="Q14" s="118"/>
      <c r="R14" s="118"/>
      <c r="S14" s="118"/>
      <c r="T14" s="118"/>
      <c r="U14" s="118"/>
      <c r="V14" s="105"/>
      <c r="W14" s="105"/>
      <c r="X14" s="105"/>
      <c r="Y14" s="105"/>
      <c r="Z14" s="105"/>
      <c r="AA14" s="105"/>
      <c r="AB14" s="105"/>
      <c r="AC14" s="105"/>
      <c r="AD14" s="118"/>
      <c r="AE14" s="118"/>
      <c r="AF14" s="118"/>
      <c r="AG14" s="118"/>
      <c r="AH14" s="118"/>
      <c r="AI14" s="118"/>
      <c r="AJ14" s="118"/>
      <c r="AK14" s="118"/>
      <c r="AL14" s="118"/>
      <c r="AM14" s="118"/>
      <c r="AO14" s="118"/>
      <c r="AP14" s="118"/>
      <c r="AQ14" s="118"/>
    </row>
    <row r="15" spans="1:53" ht="27" customHeight="1" x14ac:dyDescent="0.35">
      <c r="A15" s="105"/>
      <c r="B15" s="105"/>
      <c r="C15" s="105"/>
      <c r="D15" s="118"/>
      <c r="E15" s="118"/>
      <c r="F15" s="118"/>
      <c r="G15" s="228"/>
      <c r="H15" s="228"/>
      <c r="I15" s="228"/>
      <c r="J15" s="228"/>
      <c r="K15" s="226"/>
      <c r="L15" s="226"/>
      <c r="M15" s="226"/>
      <c r="N15" s="226"/>
      <c r="O15" s="226"/>
      <c r="P15" s="226"/>
      <c r="Q15" s="118"/>
      <c r="R15" s="118"/>
      <c r="S15" s="118"/>
      <c r="T15" s="118"/>
      <c r="U15" s="118"/>
      <c r="V15" s="105"/>
      <c r="W15" s="105"/>
      <c r="X15" s="105"/>
      <c r="Y15" s="105"/>
      <c r="Z15" s="105"/>
      <c r="AA15" s="105"/>
      <c r="AB15" s="105"/>
      <c r="AC15" s="105"/>
      <c r="AD15" s="118"/>
      <c r="AE15" s="118"/>
      <c r="AF15" s="118"/>
      <c r="AG15" s="118"/>
      <c r="AH15" s="118"/>
      <c r="AI15" s="118"/>
      <c r="AJ15" s="118"/>
      <c r="AK15" s="118"/>
      <c r="AL15" s="118"/>
      <c r="AM15" s="118"/>
      <c r="AO15" s="118"/>
      <c r="AP15" s="118"/>
      <c r="AQ15" s="118"/>
    </row>
    <row r="16" spans="1:53" ht="27" customHeight="1" x14ac:dyDescent="0.35">
      <c r="A16" s="105"/>
      <c r="B16" s="105"/>
      <c r="C16" s="105"/>
      <c r="D16" s="118"/>
      <c r="E16" s="118"/>
      <c r="F16" s="118"/>
      <c r="G16" s="228"/>
      <c r="H16" s="228"/>
      <c r="I16" s="228"/>
      <c r="J16" s="228"/>
      <c r="K16" s="226"/>
      <c r="L16" s="226"/>
      <c r="M16" s="226"/>
      <c r="N16" s="226"/>
      <c r="O16" s="226"/>
      <c r="P16" s="226"/>
      <c r="Q16" s="118"/>
      <c r="R16" s="118"/>
      <c r="S16" s="118"/>
      <c r="T16" s="118"/>
      <c r="U16" s="118"/>
      <c r="V16" s="105"/>
      <c r="W16" s="105"/>
      <c r="X16" s="105"/>
      <c r="Y16" s="105"/>
      <c r="Z16" s="105"/>
      <c r="AA16" s="105"/>
      <c r="AB16" s="105"/>
      <c r="AC16" s="105"/>
      <c r="AD16" s="118"/>
      <c r="AE16" s="118"/>
      <c r="AF16" s="118"/>
      <c r="AG16" s="118"/>
      <c r="AH16" s="118"/>
      <c r="AI16" s="118"/>
      <c r="AJ16" s="118"/>
      <c r="AK16" s="118"/>
      <c r="AL16" s="118"/>
      <c r="AM16" s="118"/>
      <c r="AO16" s="118"/>
      <c r="AP16" s="118"/>
      <c r="AQ16" s="118"/>
    </row>
    <row r="17" spans="1:44" ht="28" thickBot="1" x14ac:dyDescent="0.4">
      <c r="A17" s="105"/>
      <c r="B17" s="105"/>
      <c r="C17" s="105"/>
      <c r="D17" s="105"/>
      <c r="E17" s="105"/>
      <c r="F17" s="105"/>
      <c r="G17" s="105"/>
      <c r="H17" s="105"/>
      <c r="I17" s="105"/>
      <c r="J17" s="105"/>
      <c r="K17" s="226"/>
      <c r="L17" s="226"/>
      <c r="M17" s="104"/>
      <c r="N17" s="104"/>
      <c r="O17" s="104"/>
      <c r="P17" s="104"/>
      <c r="Q17" s="118"/>
      <c r="R17" s="118"/>
      <c r="S17" s="118"/>
      <c r="T17" s="105"/>
      <c r="U17" s="105"/>
      <c r="V17" s="105"/>
      <c r="W17" s="105"/>
      <c r="X17" s="105"/>
      <c r="Y17" s="105"/>
      <c r="Z17" s="105"/>
      <c r="AA17" s="105"/>
      <c r="AB17" s="105"/>
      <c r="AC17" s="105"/>
      <c r="AD17" s="118"/>
      <c r="AE17" s="118"/>
      <c r="AF17" s="118"/>
      <c r="AG17" s="118"/>
      <c r="AH17" s="118"/>
      <c r="AI17" s="118"/>
      <c r="AJ17" s="118"/>
      <c r="AK17" s="118"/>
      <c r="AL17" s="118"/>
      <c r="AM17" s="118"/>
      <c r="AO17" s="118"/>
      <c r="AP17" s="118"/>
      <c r="AQ17" s="118"/>
    </row>
    <row r="18" spans="1:44" ht="138" customHeight="1" thickBot="1" x14ac:dyDescent="0.4">
      <c r="A18" s="677" t="s">
        <v>202</v>
      </c>
      <c r="B18" s="678"/>
      <c r="C18" s="679"/>
      <c r="D18" s="240"/>
      <c r="E18" s="225"/>
      <c r="F18" s="118"/>
      <c r="G18" s="228"/>
      <c r="H18" s="118"/>
      <c r="I18" s="118"/>
      <c r="J18" s="118"/>
      <c r="K18" s="118"/>
      <c r="L18" s="118"/>
      <c r="M18" s="118"/>
      <c r="N18" s="118"/>
      <c r="O18" s="118"/>
      <c r="P18" s="118"/>
      <c r="Q18" s="118"/>
      <c r="R18" s="118"/>
      <c r="S18" s="118"/>
      <c r="T18" s="105"/>
      <c r="U18" s="105"/>
      <c r="V18" s="105"/>
      <c r="W18" s="105"/>
      <c r="X18" s="105"/>
      <c r="Y18" s="105"/>
      <c r="Z18" s="105"/>
      <c r="AA18" s="105"/>
      <c r="AB18" s="105"/>
      <c r="AC18" s="105"/>
      <c r="AD18" s="118"/>
      <c r="AE18" s="118"/>
      <c r="AF18" s="118"/>
      <c r="AG18" s="118"/>
      <c r="AH18" s="118"/>
      <c r="AI18" s="118"/>
      <c r="AJ18" s="118"/>
      <c r="AK18" s="118"/>
      <c r="AL18" s="118"/>
      <c r="AM18" s="118"/>
      <c r="AO18" s="118"/>
      <c r="AP18" s="118"/>
      <c r="AQ18" s="118"/>
    </row>
    <row r="19" spans="1:44" ht="27.5" x14ac:dyDescent="0.35">
      <c r="A19" s="680" t="s">
        <v>427</v>
      </c>
      <c r="B19" s="681"/>
      <c r="C19" s="293" t="s">
        <v>428</v>
      </c>
      <c r="D19" s="242"/>
      <c r="E19" s="227"/>
      <c r="F19" s="119"/>
      <c r="G19" s="105"/>
      <c r="H19" s="118"/>
      <c r="I19" s="118"/>
      <c r="J19" s="118"/>
      <c r="K19" s="118"/>
      <c r="L19" s="118"/>
      <c r="M19" s="118"/>
      <c r="N19" s="118"/>
      <c r="O19" s="118"/>
      <c r="P19" s="118"/>
      <c r="Q19" s="118"/>
      <c r="R19" s="118"/>
      <c r="S19" s="118"/>
      <c r="T19" s="105"/>
      <c r="U19" s="105"/>
      <c r="V19" s="105"/>
      <c r="W19" s="105"/>
      <c r="X19" s="105"/>
      <c r="Y19" s="105"/>
      <c r="Z19" s="105"/>
      <c r="AA19" s="105"/>
      <c r="AB19" s="105"/>
      <c r="AC19" s="105"/>
      <c r="AD19" s="118"/>
      <c r="AE19" s="118"/>
      <c r="AF19" s="118"/>
      <c r="AG19" s="118"/>
      <c r="AH19" s="118"/>
      <c r="AI19" s="118"/>
      <c r="AJ19" s="118"/>
      <c r="AK19" s="118"/>
      <c r="AL19" s="118"/>
      <c r="AM19" s="118"/>
      <c r="AO19" s="118"/>
      <c r="AP19" s="118"/>
      <c r="AQ19" s="118"/>
    </row>
    <row r="20" spans="1:44" ht="27" customHeight="1" x14ac:dyDescent="0.35">
      <c r="A20" s="654">
        <f ca="1">IFERROR(IF(INDEX('Overview - Section A'!A$45:A$55,MATCH($D20,'Overview - Section A'!$B$45:$B$55,0))&lt;&gt;0,(INDEX('Overview - Section A'!A$45:A$55,MATCH($D20,'Overview - Section A'!$B$45:$B$55,0))),""),"")</f>
        <v>44197</v>
      </c>
      <c r="B20" s="655"/>
      <c r="C20" s="241">
        <f ca="1">IFERROR(IF(INDEX('Overview - Section A'!E$45:E$55,MATCH($D20,'Overview - Section A'!$B$45:$B$55,0))&lt;&gt;0,(INDEX('Overview - Section A'!E$45:E$55,MATCH($D20,'Overview - Section A'!$B$45:$B$55,0))),""),"")</f>
        <v>44561</v>
      </c>
      <c r="D20" s="242">
        <v>2</v>
      </c>
      <c r="E20" s="227"/>
      <c r="F20" s="119"/>
      <c r="G20" s="105"/>
      <c r="H20" s="118"/>
      <c r="I20" s="118"/>
      <c r="J20" s="118"/>
      <c r="K20" s="118"/>
      <c r="L20" s="118"/>
      <c r="M20" s="118"/>
      <c r="N20" s="118"/>
      <c r="O20" s="118"/>
      <c r="P20" s="118"/>
      <c r="Q20" s="118"/>
      <c r="R20" s="118"/>
      <c r="S20" s="118"/>
      <c r="T20" s="105"/>
      <c r="U20" s="105"/>
      <c r="V20" s="105"/>
      <c r="W20" s="105"/>
      <c r="X20" s="105"/>
      <c r="Y20" s="105"/>
      <c r="Z20" s="105"/>
      <c r="AA20" s="105"/>
      <c r="AB20" s="105"/>
      <c r="AC20" s="105"/>
      <c r="AD20" s="118"/>
      <c r="AE20" s="118"/>
      <c r="AF20" s="118"/>
      <c r="AG20" s="118"/>
      <c r="AH20" s="118"/>
      <c r="AI20" s="118"/>
      <c r="AJ20" s="118"/>
      <c r="AK20" s="118"/>
      <c r="AL20" s="118"/>
      <c r="AM20" s="118"/>
      <c r="AO20" s="118"/>
      <c r="AP20" s="118"/>
      <c r="AQ20" s="118"/>
    </row>
    <row r="21" spans="1:44" ht="27" customHeight="1" x14ac:dyDescent="0.35">
      <c r="A21" s="654">
        <f ca="1">IFERROR(IF(INDEX('Overview - Section A'!A$45:A$55,MATCH($D21,'Overview - Section A'!$B$45:$B$55,0))&lt;&gt;0,(INDEX('Overview - Section A'!A$45:A$55,MATCH($D21,'Overview - Section A'!$B$45:$B$55,0))),""),"")</f>
        <v>44562</v>
      </c>
      <c r="B21" s="655"/>
      <c r="C21" s="241">
        <f ca="1">IFERROR(IF(INDEX('Overview - Section A'!E$45:E$55,MATCH($D21,'Overview - Section A'!$B$45:$B$55,0))&lt;&gt;0,(INDEX('Overview - Section A'!E$45:E$55,MATCH($D21,'Overview - Section A'!$B$45:$B$55,0))),""),"")</f>
        <v>44926</v>
      </c>
      <c r="D21" s="242">
        <v>3</v>
      </c>
      <c r="E21" s="227"/>
      <c r="F21" s="119"/>
      <c r="G21" s="105"/>
      <c r="H21" s="118"/>
      <c r="I21" s="118"/>
      <c r="J21" s="118"/>
      <c r="K21" s="118"/>
      <c r="L21" s="118"/>
      <c r="M21" s="118"/>
      <c r="N21" s="118"/>
      <c r="O21" s="118"/>
      <c r="P21" s="118"/>
      <c r="Q21" s="118"/>
      <c r="R21" s="118"/>
      <c r="S21" s="118"/>
      <c r="T21" s="105"/>
      <c r="U21" s="105"/>
      <c r="V21" s="105"/>
      <c r="W21" s="105"/>
      <c r="X21" s="105"/>
      <c r="Y21" s="105"/>
      <c r="Z21" s="105"/>
      <c r="AA21" s="105"/>
      <c r="AB21" s="105"/>
      <c r="AC21" s="105"/>
      <c r="AD21" s="118"/>
      <c r="AE21" s="118"/>
      <c r="AF21" s="118"/>
      <c r="AG21" s="118"/>
      <c r="AH21" s="118"/>
      <c r="AI21" s="118"/>
      <c r="AJ21" s="118"/>
      <c r="AK21" s="118"/>
      <c r="AL21" s="118"/>
      <c r="AM21" s="118"/>
      <c r="AO21" s="118"/>
      <c r="AP21" s="118"/>
      <c r="AQ21" s="118"/>
    </row>
    <row r="22" spans="1:44" ht="27" customHeight="1" x14ac:dyDescent="0.35">
      <c r="A22" s="654">
        <f ca="1">IFERROR(IF(INDEX('Overview - Section A'!A$45:A$55,MATCH($D22,'Overview - Section A'!$B$45:$B$55,0))&lt;&gt;0,(INDEX('Overview - Section A'!A$45:A$55,MATCH($D22,'Overview - Section A'!$B$45:$B$55,0))),""),"")</f>
        <v>44927</v>
      </c>
      <c r="B22" s="655"/>
      <c r="C22" s="241">
        <f ca="1">IFERROR(IF(INDEX('Overview - Section A'!E$45:E$55,MATCH($D22,'Overview - Section A'!$B$45:$B$55,0))&lt;&gt;0,(INDEX('Overview - Section A'!E$45:E$55,MATCH($D22,'Overview - Section A'!$B$45:$B$55,0))),""),"")</f>
        <v>45291</v>
      </c>
      <c r="D22" s="242">
        <v>4</v>
      </c>
      <c r="E22" s="227"/>
      <c r="F22" s="119"/>
      <c r="G22" s="105"/>
      <c r="H22" s="118"/>
      <c r="I22" s="118"/>
      <c r="J22" s="118"/>
      <c r="K22" s="118"/>
      <c r="L22" s="118"/>
      <c r="M22" s="118"/>
      <c r="N22" s="118"/>
      <c r="O22" s="118"/>
      <c r="P22" s="118"/>
      <c r="Q22" s="118"/>
      <c r="R22" s="118"/>
      <c r="S22" s="118"/>
      <c r="T22" s="105"/>
      <c r="U22" s="105"/>
      <c r="V22" s="105"/>
      <c r="W22" s="105"/>
      <c r="X22" s="105"/>
      <c r="Y22" s="105"/>
      <c r="Z22" s="105"/>
      <c r="AA22" s="105"/>
      <c r="AB22" s="105"/>
      <c r="AC22" s="105"/>
      <c r="AD22" s="118"/>
      <c r="AE22" s="118"/>
      <c r="AF22" s="118"/>
      <c r="AG22" s="118"/>
      <c r="AH22" s="118"/>
      <c r="AI22" s="118"/>
      <c r="AJ22" s="118"/>
      <c r="AK22" s="118"/>
      <c r="AL22" s="118"/>
      <c r="AM22" s="118"/>
      <c r="AO22" s="118"/>
      <c r="AP22" s="118"/>
      <c r="AQ22" s="118"/>
    </row>
    <row r="23" spans="1:44" ht="27" customHeight="1" x14ac:dyDescent="0.35">
      <c r="A23" s="654">
        <f ca="1">IFERROR(IF(INDEX('Overview - Section A'!A$45:A$55,MATCH($D23,'Overview - Section A'!$B$45:$B$55,0))&lt;&gt;0,(INDEX('Overview - Section A'!A$45:A$55,MATCH($D23,'Overview - Section A'!$B$45:$B$55,0))),""),"")</f>
        <v>45292</v>
      </c>
      <c r="B23" s="655"/>
      <c r="C23" s="241">
        <f ca="1">IFERROR(IF(INDEX('Overview - Section A'!E$45:E$55,MATCH($D23,'Overview - Section A'!$B$45:$B$55,0))&lt;&gt;0,(INDEX('Overview - Section A'!E$45:E$55,MATCH($D23,'Overview - Section A'!$B$45:$B$55,0))),""),"")</f>
        <v>45657</v>
      </c>
      <c r="D23" s="242">
        <v>5</v>
      </c>
      <c r="E23" s="227"/>
      <c r="F23" s="119"/>
      <c r="G23" s="105"/>
      <c r="H23" s="118"/>
      <c r="I23" s="118"/>
      <c r="J23" s="118"/>
      <c r="K23" s="118"/>
      <c r="L23" s="118"/>
      <c r="M23" s="118"/>
      <c r="N23" s="118"/>
      <c r="O23" s="118"/>
      <c r="P23" s="118"/>
      <c r="Q23" s="118"/>
      <c r="R23" s="118"/>
      <c r="S23" s="118"/>
      <c r="T23" s="105"/>
      <c r="U23" s="105"/>
      <c r="V23" s="105"/>
      <c r="W23" s="105"/>
      <c r="X23" s="105"/>
      <c r="Y23" s="105"/>
      <c r="Z23" s="105"/>
      <c r="AA23" s="105"/>
      <c r="AB23" s="105"/>
      <c r="AC23" s="105"/>
      <c r="AD23" s="118"/>
      <c r="AE23" s="118"/>
      <c r="AF23" s="118"/>
      <c r="AG23" s="118"/>
      <c r="AH23" s="118"/>
      <c r="AI23" s="118"/>
      <c r="AJ23" s="118"/>
      <c r="AK23" s="118"/>
      <c r="AL23" s="118"/>
      <c r="AM23" s="118"/>
      <c r="AO23" s="118"/>
      <c r="AP23" s="118"/>
      <c r="AQ23" s="118"/>
    </row>
    <row r="24" spans="1:44" ht="27" customHeight="1" x14ac:dyDescent="0.35">
      <c r="A24" s="654">
        <f ca="1">IFERROR(IF(INDEX('Overview - Section A'!A$45:A$55,MATCH($D24,'Overview - Section A'!$B$45:$B$55,0))&lt;&gt;0,(INDEX('Overview - Section A'!A$45:A$55,MATCH($D24,'Overview - Section A'!$B$45:$B$55,0))),""),"")</f>
        <v>45658</v>
      </c>
      <c r="B24" s="655"/>
      <c r="C24" s="241">
        <f ca="1">IFERROR(IF(INDEX('Overview - Section A'!E$45:E$55,MATCH($D24,'Overview - Section A'!$B$45:$B$55,0))&lt;&gt;0,(INDEX('Overview - Section A'!E$45:E$55,MATCH($D24,'Overview - Section A'!$B$45:$B$55,0))),""),"")</f>
        <v>46022</v>
      </c>
      <c r="D24" s="242">
        <v>6</v>
      </c>
      <c r="E24" s="227"/>
      <c r="F24" s="119"/>
      <c r="G24" s="105"/>
      <c r="H24" s="118"/>
      <c r="I24" s="118"/>
      <c r="J24" s="118"/>
      <c r="K24" s="118"/>
      <c r="L24" s="118"/>
      <c r="M24" s="118"/>
      <c r="N24" s="118"/>
      <c r="O24" s="118"/>
      <c r="P24" s="118"/>
      <c r="Q24" s="118"/>
      <c r="R24" s="118"/>
      <c r="S24" s="118"/>
      <c r="T24" s="105"/>
      <c r="U24" s="105"/>
      <c r="V24" s="105"/>
      <c r="W24" s="105"/>
      <c r="X24" s="105"/>
      <c r="Y24" s="105"/>
      <c r="Z24" s="105"/>
      <c r="AA24" s="105"/>
      <c r="AB24" s="105"/>
      <c r="AC24" s="105"/>
      <c r="AD24" s="118"/>
      <c r="AE24" s="118"/>
      <c r="AF24" s="118"/>
      <c r="AG24" s="118"/>
      <c r="AH24" s="118"/>
      <c r="AI24" s="118"/>
      <c r="AJ24" s="118"/>
      <c r="AK24" s="118"/>
      <c r="AL24" s="118"/>
      <c r="AM24" s="118"/>
      <c r="AO24" s="118"/>
      <c r="AP24" s="118"/>
      <c r="AQ24" s="118"/>
    </row>
    <row r="25" spans="1:44" ht="27" customHeight="1" x14ac:dyDescent="0.35">
      <c r="A25" s="654">
        <f ca="1">IFERROR(IF(INDEX('Overview - Section A'!A$45:A$55,MATCH($D25,'Overview - Section A'!$B$45:$B$55,0))&lt;&gt;0,(INDEX('Overview - Section A'!A$45:A$55,MATCH($D25,'Overview - Section A'!$B$45:$B$55,0))),""),"")</f>
        <v>46023</v>
      </c>
      <c r="B25" s="655"/>
      <c r="C25" s="241">
        <f ca="1">IFERROR(IF(INDEX('Overview - Section A'!E$45:E$55,MATCH($D25,'Overview - Section A'!$B$45:$B$55,0))&lt;&gt;0,(INDEX('Overview - Section A'!E$45:E$55,MATCH($D25,'Overview - Section A'!$B$45:$B$55,0))),""),"")</f>
        <v>46387</v>
      </c>
      <c r="D25" s="242">
        <v>7</v>
      </c>
      <c r="E25" s="227"/>
      <c r="F25" s="119"/>
      <c r="G25" s="105"/>
      <c r="H25" s="118"/>
      <c r="I25" s="118"/>
      <c r="J25" s="118"/>
      <c r="K25" s="118"/>
      <c r="L25" s="118"/>
      <c r="M25" s="118"/>
      <c r="N25" s="118"/>
      <c r="O25" s="118"/>
      <c r="P25" s="118"/>
      <c r="Q25" s="118"/>
      <c r="R25" s="118"/>
      <c r="S25" s="118"/>
      <c r="T25" s="105"/>
      <c r="U25" s="105"/>
      <c r="V25" s="105"/>
      <c r="W25" s="105"/>
      <c r="X25" s="105"/>
      <c r="Y25" s="105"/>
      <c r="Z25" s="105"/>
      <c r="AA25" s="105"/>
      <c r="AB25" s="105"/>
      <c r="AC25" s="105"/>
      <c r="AD25" s="118"/>
      <c r="AE25" s="118"/>
      <c r="AF25" s="118"/>
      <c r="AG25" s="118"/>
      <c r="AH25" s="118"/>
      <c r="AI25" s="118"/>
      <c r="AJ25" s="118"/>
      <c r="AK25" s="118"/>
      <c r="AL25" s="118"/>
      <c r="AM25" s="118"/>
      <c r="AO25" s="118"/>
      <c r="AP25" s="118"/>
      <c r="AQ25" s="118"/>
    </row>
    <row r="26" spans="1:44" ht="27" customHeight="1" x14ac:dyDescent="0.35">
      <c r="A26" s="654">
        <f ca="1">IFERROR(IF(INDEX('Overview - Section A'!A$45:A$55,MATCH($D26,'Overview - Section A'!$B$45:$B$55,0))&lt;&gt;0,(INDEX('Overview - Section A'!A$45:A$55,MATCH($D26,'Overview - Section A'!$B$45:$B$55,0))),""),"")</f>
        <v>46388</v>
      </c>
      <c r="B26" s="655"/>
      <c r="C26" s="241">
        <f ca="1">IFERROR(IF(INDEX('Overview - Section A'!E$45:E$55,MATCH($D26,'Overview - Section A'!$B$45:$B$55,0))&lt;&gt;0,(INDEX('Overview - Section A'!E$45:E$55,MATCH($D26,'Overview - Section A'!$B$45:$B$55,0))),""),"")</f>
        <v>46752</v>
      </c>
      <c r="D26" s="242">
        <v>8</v>
      </c>
      <c r="E26" s="227"/>
      <c r="F26" s="119"/>
      <c r="G26" s="105"/>
      <c r="H26" s="118"/>
      <c r="I26" s="118"/>
      <c r="J26" s="118"/>
      <c r="K26" s="118"/>
      <c r="L26" s="118"/>
      <c r="M26" s="118"/>
      <c r="N26" s="118"/>
      <c r="O26" s="118"/>
      <c r="P26" s="118"/>
      <c r="Q26" s="118"/>
      <c r="R26" s="118"/>
      <c r="S26" s="118"/>
      <c r="T26" s="105"/>
      <c r="U26" s="105"/>
      <c r="V26" s="105"/>
      <c r="W26" s="105"/>
      <c r="X26" s="105"/>
      <c r="Y26" s="105"/>
      <c r="Z26" s="105"/>
      <c r="AA26" s="105"/>
      <c r="AB26" s="105"/>
      <c r="AC26" s="105"/>
      <c r="AD26" s="118"/>
      <c r="AE26" s="118"/>
      <c r="AF26" s="118"/>
      <c r="AG26" s="118"/>
      <c r="AH26" s="118"/>
      <c r="AI26" s="118"/>
      <c r="AJ26" s="118"/>
      <c r="AK26" s="118"/>
      <c r="AL26" s="118"/>
      <c r="AM26" s="118"/>
      <c r="AO26" s="118"/>
      <c r="AP26" s="118"/>
      <c r="AQ26" s="118"/>
    </row>
    <row r="27" spans="1:44" ht="27" customHeight="1" x14ac:dyDescent="0.35">
      <c r="A27" s="654">
        <f ca="1">IFERROR(IF(INDEX('Overview - Section A'!A$45:A$55,MATCH($D27,'Overview - Section A'!$B$45:$B$55,0))&lt;&gt;0,(INDEX('Overview - Section A'!A$45:A$55,MATCH($D27,'Overview - Section A'!$B$45:$B$55,0))),""),"")</f>
        <v>46753</v>
      </c>
      <c r="B27" s="655"/>
      <c r="C27" s="241">
        <f ca="1">IFERROR(IF(INDEX('Overview - Section A'!E$45:E$55,MATCH($D27,'Overview - Section A'!$B$45:$B$55,0))&lt;&gt;0,(INDEX('Overview - Section A'!E$45:E$55,MATCH($D27,'Overview - Section A'!$B$45:$B$55,0))),""),"")</f>
        <v>47118</v>
      </c>
      <c r="D27" s="242">
        <v>9</v>
      </c>
      <c r="E27" s="227"/>
      <c r="F27" s="227"/>
      <c r="G27" s="228"/>
      <c r="H27" s="225"/>
      <c r="I27" s="225"/>
      <c r="J27" s="225"/>
      <c r="K27" s="225"/>
      <c r="L27" s="225"/>
      <c r="M27" s="225"/>
      <c r="N27" s="225"/>
      <c r="O27" s="225"/>
      <c r="P27" s="225"/>
      <c r="Q27" s="225"/>
      <c r="R27" s="225"/>
      <c r="S27" s="225"/>
      <c r="T27" s="228"/>
      <c r="U27" s="228"/>
      <c r="V27" s="228"/>
      <c r="W27" s="228"/>
      <c r="X27" s="228"/>
      <c r="Y27" s="228"/>
      <c r="Z27" s="228"/>
      <c r="AA27" s="228"/>
      <c r="AB27" s="228"/>
      <c r="AC27" s="228"/>
      <c r="AD27" s="225"/>
      <c r="AE27" s="225"/>
      <c r="AF27" s="225"/>
      <c r="AG27" s="225"/>
      <c r="AH27" s="225"/>
      <c r="AI27" s="225"/>
      <c r="AJ27" s="225"/>
      <c r="AK27" s="225"/>
      <c r="AL27" s="225"/>
      <c r="AM27" s="225"/>
      <c r="AN27" s="225"/>
      <c r="AO27" s="225"/>
      <c r="AP27" s="225"/>
      <c r="AQ27" s="225"/>
      <c r="AR27" s="216"/>
    </row>
    <row r="28" spans="1:44" ht="23.5" x14ac:dyDescent="0.35">
      <c r="A28" s="240"/>
      <c r="B28" s="243"/>
      <c r="C28" s="243"/>
      <c r="D28" s="243"/>
      <c r="E28" s="110"/>
      <c r="F28" s="118"/>
      <c r="G28" s="105"/>
      <c r="H28" s="118"/>
      <c r="I28" s="118"/>
      <c r="J28" s="118"/>
      <c r="K28" s="118"/>
      <c r="L28" s="118"/>
      <c r="M28" s="118"/>
      <c r="N28" s="118"/>
      <c r="O28" s="118"/>
      <c r="P28" s="118"/>
      <c r="Q28" s="118"/>
      <c r="R28" s="118"/>
      <c r="S28" s="118"/>
      <c r="T28" s="105"/>
      <c r="U28" s="105"/>
      <c r="V28" s="105"/>
      <c r="W28" s="105"/>
      <c r="X28" s="105"/>
      <c r="Y28" s="105"/>
      <c r="Z28" s="105"/>
      <c r="AA28" s="105"/>
      <c r="AB28" s="105"/>
      <c r="AC28" s="105"/>
      <c r="AD28" s="118"/>
      <c r="AE28" s="118"/>
      <c r="AF28" s="118"/>
      <c r="AG28" s="118"/>
      <c r="AH28" s="118"/>
      <c r="AI28" s="118"/>
      <c r="AJ28" s="118"/>
      <c r="AK28" s="118"/>
      <c r="AL28" s="118"/>
      <c r="AM28" s="118"/>
      <c r="AO28" s="118"/>
      <c r="AP28" s="118"/>
      <c r="AQ28" s="118"/>
    </row>
    <row r="29" spans="1:44" ht="55.4" customHeight="1" thickBot="1" x14ac:dyDescent="0.4">
      <c r="A29" s="228"/>
      <c r="B29" s="228"/>
      <c r="C29" s="228"/>
      <c r="D29" s="228"/>
      <c r="E29" s="228"/>
      <c r="F29" s="228"/>
      <c r="G29" s="228"/>
      <c r="H29" s="228"/>
      <c r="I29" s="228"/>
      <c r="J29" s="228"/>
      <c r="K29" s="228"/>
      <c r="L29" s="228"/>
      <c r="M29" s="228"/>
      <c r="N29" s="228"/>
      <c r="O29" s="228"/>
      <c r="P29" s="228"/>
      <c r="Q29" s="228"/>
      <c r="R29" s="228"/>
      <c r="S29" s="105"/>
      <c r="T29" s="105"/>
      <c r="U29" s="105"/>
      <c r="V29" s="105"/>
      <c r="W29" s="105"/>
      <c r="X29" s="105"/>
      <c r="Y29" s="105"/>
      <c r="Z29" s="105"/>
      <c r="AA29" s="105"/>
      <c r="AB29" s="105"/>
      <c r="AC29" s="105"/>
      <c r="AD29" s="118"/>
      <c r="AE29" s="118"/>
      <c r="AF29" s="118"/>
      <c r="AG29" s="118"/>
      <c r="AH29" s="118"/>
      <c r="AI29" s="118"/>
      <c r="AJ29" s="118"/>
      <c r="AK29" s="118"/>
      <c r="AL29" s="118"/>
      <c r="AM29" s="118"/>
      <c r="AO29" s="118"/>
      <c r="AP29" s="118"/>
      <c r="AQ29" s="118"/>
    </row>
    <row r="30" spans="1:44" ht="46.5" customHeight="1" thickBot="1" x14ac:dyDescent="0.4">
      <c r="A30" s="656" t="s">
        <v>13</v>
      </c>
      <c r="B30" s="657"/>
      <c r="C30" s="657"/>
      <c r="D30" s="657"/>
      <c r="E30" s="657"/>
      <c r="F30" s="657"/>
      <c r="G30" s="657"/>
      <c r="H30" s="657"/>
      <c r="I30" s="657"/>
      <c r="J30" s="657"/>
      <c r="K30" s="657"/>
      <c r="L30" s="657"/>
      <c r="M30" s="657"/>
      <c r="N30" s="657"/>
      <c r="O30" s="657"/>
      <c r="P30" s="657"/>
      <c r="Q30" s="657"/>
      <c r="R30" s="657"/>
      <c r="S30" s="658"/>
      <c r="T30" s="228"/>
      <c r="U30" s="228"/>
      <c r="V30" s="228"/>
      <c r="W30" s="228"/>
      <c r="X30" s="228"/>
      <c r="Y30" s="228"/>
      <c r="Z30" s="228"/>
      <c r="AA30" s="228"/>
      <c r="AB30" s="105"/>
      <c r="AC30" s="105"/>
      <c r="AD30" s="118"/>
      <c r="AE30" s="118"/>
      <c r="AF30" s="118"/>
      <c r="AG30" s="118"/>
      <c r="AH30" s="118"/>
      <c r="AI30" s="118"/>
      <c r="AJ30" s="118"/>
      <c r="AK30" s="118"/>
      <c r="AL30" s="118"/>
      <c r="AM30" s="118"/>
      <c r="AO30" s="118"/>
      <c r="AP30" s="118"/>
      <c r="AQ30" s="118"/>
    </row>
    <row r="31" spans="1:44" ht="49.5" customHeight="1" x14ac:dyDescent="0.35">
      <c r="A31" s="292">
        <v>1</v>
      </c>
      <c r="B31" s="659" t="str">
        <f>IFERROR(IF(INDEX('Overview - Section A'!$E$60:$E$74,MATCH($A31,'Overview - Section A'!$A$60:$A$74,0))&lt;&gt;0,INDEX('Overview - Section A'!$E$60:$E$74,MATCH($A31,'Overview - Section A'!$A$60:$A$74,0)),""),"")</f>
        <v/>
      </c>
      <c r="C31" s="659"/>
      <c r="D31" s="659"/>
      <c r="E31" s="659"/>
      <c r="F31" s="659"/>
      <c r="G31" s="659"/>
      <c r="H31" s="659"/>
      <c r="I31" s="659"/>
      <c r="J31" s="659"/>
      <c r="K31" s="659"/>
      <c r="L31" s="659"/>
      <c r="M31" s="659"/>
      <c r="N31" s="659"/>
      <c r="O31" s="659"/>
      <c r="P31" s="659"/>
      <c r="Q31" s="659"/>
      <c r="R31" s="659"/>
      <c r="S31" s="659"/>
      <c r="T31" s="228"/>
      <c r="U31" s="228"/>
      <c r="V31" s="228"/>
      <c r="W31" s="228"/>
      <c r="X31" s="228"/>
      <c r="Y31" s="228"/>
      <c r="Z31" s="228"/>
      <c r="AA31" s="228"/>
      <c r="AB31" s="105"/>
      <c r="AC31" s="105"/>
      <c r="AD31" s="118"/>
      <c r="AE31" s="118"/>
      <c r="AF31" s="118"/>
      <c r="AG31" s="118"/>
      <c r="AH31" s="118"/>
      <c r="AI31" s="118"/>
      <c r="AJ31" s="118"/>
      <c r="AK31" s="118"/>
      <c r="AL31" s="118"/>
      <c r="AM31" s="118"/>
      <c r="AO31" s="118"/>
      <c r="AP31" s="118"/>
      <c r="AQ31" s="118"/>
    </row>
    <row r="32" spans="1:44" ht="49.5" customHeight="1" x14ac:dyDescent="0.35">
      <c r="A32" s="264">
        <v>2</v>
      </c>
      <c r="B32" s="660" t="str">
        <f>IFERROR(IF(INDEX('Overview - Section A'!$E$60:$E$74,MATCH($A32,'Overview - Section A'!$A$60:$A$74,0))&lt;&gt;0,INDEX('Overview - Section A'!$E$60:$E$74,MATCH($A32,'Overview - Section A'!$A$60:$A$74,0)),""),"")</f>
        <v/>
      </c>
      <c r="C32" s="660"/>
      <c r="D32" s="660"/>
      <c r="E32" s="660"/>
      <c r="F32" s="660"/>
      <c r="G32" s="660"/>
      <c r="H32" s="660"/>
      <c r="I32" s="660"/>
      <c r="J32" s="660"/>
      <c r="K32" s="660"/>
      <c r="L32" s="660"/>
      <c r="M32" s="660"/>
      <c r="N32" s="660"/>
      <c r="O32" s="660"/>
      <c r="P32" s="660"/>
      <c r="Q32" s="660"/>
      <c r="R32" s="660"/>
      <c r="S32" s="660"/>
      <c r="T32" s="228"/>
      <c r="U32" s="228"/>
      <c r="V32" s="228"/>
      <c r="W32" s="228"/>
      <c r="X32" s="228"/>
      <c r="Y32" s="228"/>
      <c r="Z32" s="228"/>
      <c r="AA32" s="228"/>
      <c r="AB32" s="105"/>
      <c r="AC32" s="105"/>
      <c r="AD32" s="118"/>
      <c r="AE32" s="118"/>
      <c r="AF32" s="118"/>
      <c r="AG32" s="118"/>
      <c r="AH32" s="118"/>
      <c r="AI32" s="118"/>
      <c r="AJ32" s="118"/>
      <c r="AK32" s="118"/>
      <c r="AL32" s="118"/>
      <c r="AM32" s="118"/>
      <c r="AO32" s="118"/>
      <c r="AP32" s="118"/>
      <c r="AQ32" s="118"/>
    </row>
    <row r="33" spans="1:43" ht="49.5" customHeight="1" x14ac:dyDescent="0.35">
      <c r="A33" s="264">
        <v>3</v>
      </c>
      <c r="B33" s="660" t="str">
        <f>IFERROR(IF(INDEX('Overview - Section A'!$E$60:$E$74,MATCH($A33,'Overview - Section A'!$A$60:$A$74,0))&lt;&gt;0,INDEX('Overview - Section A'!$E$60:$E$74,MATCH($A33,'Overview - Section A'!$A$60:$A$74,0)),""),"")</f>
        <v/>
      </c>
      <c r="C33" s="660"/>
      <c r="D33" s="660"/>
      <c r="E33" s="660"/>
      <c r="F33" s="660"/>
      <c r="G33" s="660"/>
      <c r="H33" s="660"/>
      <c r="I33" s="660"/>
      <c r="J33" s="660"/>
      <c r="K33" s="660"/>
      <c r="L33" s="660"/>
      <c r="M33" s="660"/>
      <c r="N33" s="660"/>
      <c r="O33" s="660"/>
      <c r="P33" s="660"/>
      <c r="Q33" s="660"/>
      <c r="R33" s="660"/>
      <c r="S33" s="660"/>
      <c r="T33" s="228"/>
      <c r="U33" s="228"/>
      <c r="V33" s="228"/>
      <c r="W33" s="228"/>
      <c r="X33" s="228"/>
      <c r="Y33" s="228"/>
      <c r="Z33" s="228"/>
      <c r="AA33" s="228"/>
      <c r="AB33" s="105"/>
      <c r="AC33" s="105"/>
      <c r="AD33" s="118"/>
      <c r="AE33" s="118"/>
      <c r="AF33" s="118"/>
      <c r="AG33" s="118"/>
      <c r="AH33" s="118"/>
      <c r="AI33" s="118"/>
      <c r="AJ33" s="118"/>
      <c r="AK33" s="118"/>
      <c r="AL33" s="118"/>
      <c r="AM33" s="118"/>
      <c r="AO33" s="118"/>
      <c r="AP33" s="118"/>
      <c r="AQ33" s="118"/>
    </row>
    <row r="34" spans="1:43" ht="49.5" customHeight="1" x14ac:dyDescent="0.35">
      <c r="A34" s="264">
        <v>4</v>
      </c>
      <c r="B34" s="660" t="str">
        <f>IFERROR(IF(INDEX('Overview - Section A'!$E$60:$E$74,MATCH($A34,'Overview - Section A'!$A$60:$A$74,0))&lt;&gt;0,INDEX('Overview - Section A'!$E$60:$E$74,MATCH($A34,'Overview - Section A'!$A$60:$A$74,0)),""),"")</f>
        <v/>
      </c>
      <c r="C34" s="660"/>
      <c r="D34" s="660"/>
      <c r="E34" s="660"/>
      <c r="F34" s="660"/>
      <c r="G34" s="660"/>
      <c r="H34" s="660"/>
      <c r="I34" s="660"/>
      <c r="J34" s="660"/>
      <c r="K34" s="660"/>
      <c r="L34" s="660"/>
      <c r="M34" s="660"/>
      <c r="N34" s="660"/>
      <c r="O34" s="660"/>
      <c r="P34" s="660"/>
      <c r="Q34" s="660"/>
      <c r="R34" s="660"/>
      <c r="S34" s="660"/>
      <c r="T34" s="228"/>
      <c r="U34" s="228"/>
      <c r="V34" s="228"/>
      <c r="W34" s="228"/>
      <c r="X34" s="228"/>
      <c r="Y34" s="228"/>
      <c r="Z34" s="228"/>
      <c r="AA34" s="228"/>
      <c r="AB34" s="105"/>
      <c r="AC34" s="105"/>
      <c r="AD34" s="118"/>
      <c r="AE34" s="118"/>
      <c r="AF34" s="118"/>
      <c r="AG34" s="118"/>
      <c r="AH34" s="118"/>
      <c r="AI34" s="118"/>
      <c r="AJ34" s="118"/>
      <c r="AK34" s="118"/>
      <c r="AL34" s="118"/>
      <c r="AM34" s="118"/>
      <c r="AO34" s="118"/>
      <c r="AP34" s="118"/>
      <c r="AQ34" s="118"/>
    </row>
    <row r="35" spans="1:43" ht="49.5" customHeight="1" x14ac:dyDescent="0.35">
      <c r="A35" s="264">
        <v>5</v>
      </c>
      <c r="B35" s="660" t="str">
        <f>IFERROR(IF(INDEX('Overview - Section A'!$E$60:$E$74,MATCH($A35,'Overview - Section A'!$A$60:$A$74,0))&lt;&gt;0,INDEX('Overview - Section A'!$E$60:$E$74,MATCH($A35,'Overview - Section A'!$A$60:$A$74,0)),""),"")</f>
        <v/>
      </c>
      <c r="C35" s="660"/>
      <c r="D35" s="660"/>
      <c r="E35" s="660"/>
      <c r="F35" s="660"/>
      <c r="G35" s="660"/>
      <c r="H35" s="660"/>
      <c r="I35" s="660"/>
      <c r="J35" s="660"/>
      <c r="K35" s="660"/>
      <c r="L35" s="660"/>
      <c r="M35" s="660"/>
      <c r="N35" s="660"/>
      <c r="O35" s="660"/>
      <c r="P35" s="660"/>
      <c r="Q35" s="660"/>
      <c r="R35" s="660"/>
      <c r="S35" s="660"/>
      <c r="T35" s="228"/>
      <c r="U35" s="228"/>
      <c r="V35" s="228"/>
      <c r="W35" s="228"/>
      <c r="X35" s="228"/>
      <c r="Y35" s="228"/>
      <c r="Z35" s="228"/>
      <c r="AA35" s="228"/>
      <c r="AB35" s="105"/>
      <c r="AC35" s="105"/>
      <c r="AD35" s="118"/>
      <c r="AE35" s="118"/>
      <c r="AF35" s="118"/>
      <c r="AG35" s="118"/>
      <c r="AH35" s="118"/>
      <c r="AI35" s="118"/>
      <c r="AJ35" s="118"/>
      <c r="AK35" s="118"/>
      <c r="AL35" s="118"/>
      <c r="AM35" s="118"/>
      <c r="AO35" s="118"/>
      <c r="AP35" s="118"/>
      <c r="AQ35" s="118"/>
    </row>
    <row r="36" spans="1:43" ht="49.5" customHeight="1" x14ac:dyDescent="0.35">
      <c r="A36" s="264">
        <v>6</v>
      </c>
      <c r="B36" s="660" t="str">
        <f>IFERROR(IF(INDEX('Overview - Section A'!$E$60:$E$74,MATCH($A36,'Overview - Section A'!$A$60:$A$74,0))&lt;&gt;0,INDEX('Overview - Section A'!$E$60:$E$74,MATCH($A36,'Overview - Section A'!$A$60:$A$74,0)),""),"")</f>
        <v/>
      </c>
      <c r="C36" s="660"/>
      <c r="D36" s="660"/>
      <c r="E36" s="660"/>
      <c r="F36" s="660"/>
      <c r="G36" s="660"/>
      <c r="H36" s="660"/>
      <c r="I36" s="660"/>
      <c r="J36" s="660"/>
      <c r="K36" s="660"/>
      <c r="L36" s="660"/>
      <c r="M36" s="660"/>
      <c r="N36" s="660"/>
      <c r="O36" s="660"/>
      <c r="P36" s="660"/>
      <c r="Q36" s="660"/>
      <c r="R36" s="660"/>
      <c r="S36" s="660"/>
      <c r="T36" s="228"/>
      <c r="U36" s="228"/>
      <c r="V36" s="228"/>
      <c r="W36" s="228"/>
      <c r="X36" s="228"/>
      <c r="Y36" s="228"/>
      <c r="Z36" s="228"/>
      <c r="AA36" s="228"/>
      <c r="AB36" s="105"/>
      <c r="AC36" s="105"/>
      <c r="AD36" s="118"/>
      <c r="AE36" s="118"/>
      <c r="AF36" s="118"/>
      <c r="AG36" s="118"/>
      <c r="AH36" s="118"/>
      <c r="AI36" s="118"/>
      <c r="AJ36" s="118"/>
      <c r="AK36" s="118"/>
      <c r="AL36" s="118"/>
      <c r="AM36" s="118"/>
      <c r="AO36" s="118"/>
      <c r="AP36" s="118"/>
      <c r="AQ36" s="118"/>
    </row>
    <row r="37" spans="1:43" ht="49.5" customHeight="1" x14ac:dyDescent="0.35">
      <c r="A37" s="264">
        <v>7</v>
      </c>
      <c r="B37" s="660" t="str">
        <f>IFERROR(IF(INDEX('Overview - Section A'!$E$60:$E$74,MATCH($A37,'Overview - Section A'!$A$60:$A$74,0))&lt;&gt;0,INDEX('Overview - Section A'!$E$60:$E$74,MATCH($A37,'Overview - Section A'!$A$60:$A$74,0)),""),"")</f>
        <v/>
      </c>
      <c r="C37" s="660"/>
      <c r="D37" s="660"/>
      <c r="E37" s="660"/>
      <c r="F37" s="660"/>
      <c r="G37" s="660"/>
      <c r="H37" s="660"/>
      <c r="I37" s="660"/>
      <c r="J37" s="660"/>
      <c r="K37" s="660"/>
      <c r="L37" s="660"/>
      <c r="M37" s="660"/>
      <c r="N37" s="660"/>
      <c r="O37" s="660"/>
      <c r="P37" s="660"/>
      <c r="Q37" s="660"/>
      <c r="R37" s="660"/>
      <c r="S37" s="660"/>
      <c r="T37" s="228"/>
      <c r="U37" s="228"/>
      <c r="V37" s="228"/>
      <c r="W37" s="228"/>
      <c r="X37" s="228"/>
      <c r="Y37" s="228"/>
      <c r="Z37" s="228"/>
      <c r="AA37" s="228"/>
      <c r="AB37" s="105"/>
      <c r="AC37" s="105"/>
      <c r="AD37" s="118"/>
      <c r="AE37" s="118"/>
      <c r="AF37" s="118"/>
      <c r="AG37" s="118"/>
      <c r="AH37" s="118"/>
      <c r="AI37" s="118"/>
      <c r="AJ37" s="118"/>
      <c r="AK37" s="118"/>
      <c r="AL37" s="118"/>
      <c r="AM37" s="118"/>
      <c r="AO37" s="118"/>
      <c r="AP37" s="118"/>
      <c r="AQ37" s="118"/>
    </row>
    <row r="38" spans="1:43" ht="49.5" customHeight="1" x14ac:dyDescent="0.35">
      <c r="A38" s="264">
        <v>8</v>
      </c>
      <c r="B38" s="660" t="str">
        <f>IFERROR(IF(INDEX('Overview - Section A'!$E$60:$E$74,MATCH($A38,'Overview - Section A'!$A$60:$A$74,0))&lt;&gt;0,INDEX('Overview - Section A'!$E$60:$E$74,MATCH($A38,'Overview - Section A'!$A$60:$A$74,0)),""),"")</f>
        <v/>
      </c>
      <c r="C38" s="660"/>
      <c r="D38" s="660"/>
      <c r="E38" s="660"/>
      <c r="F38" s="660"/>
      <c r="G38" s="660"/>
      <c r="H38" s="660"/>
      <c r="I38" s="660"/>
      <c r="J38" s="660"/>
      <c r="K38" s="660"/>
      <c r="L38" s="660"/>
      <c r="M38" s="660"/>
      <c r="N38" s="660"/>
      <c r="O38" s="660"/>
      <c r="P38" s="660"/>
      <c r="Q38" s="660"/>
      <c r="R38" s="660"/>
      <c r="S38" s="660"/>
      <c r="T38" s="228"/>
      <c r="U38" s="228"/>
      <c r="V38" s="228"/>
      <c r="W38" s="228"/>
      <c r="X38" s="228"/>
      <c r="Y38" s="228"/>
      <c r="Z38" s="228"/>
      <c r="AA38" s="228"/>
      <c r="AB38" s="105"/>
      <c r="AC38" s="105"/>
      <c r="AD38" s="118"/>
      <c r="AE38" s="118"/>
      <c r="AF38" s="118"/>
      <c r="AG38" s="118"/>
      <c r="AH38" s="118"/>
      <c r="AI38" s="118"/>
      <c r="AJ38" s="118"/>
      <c r="AK38" s="118"/>
      <c r="AL38" s="118"/>
      <c r="AM38" s="118"/>
      <c r="AO38" s="118"/>
      <c r="AP38" s="118"/>
      <c r="AQ38" s="118"/>
    </row>
    <row r="39" spans="1:43" ht="49.5" customHeight="1" x14ac:dyDescent="0.35">
      <c r="A39" s="264">
        <v>9</v>
      </c>
      <c r="B39" s="660" t="str">
        <f>IFERROR(IF(INDEX('Overview - Section A'!$E$60:$E$74,MATCH($A39,'Overview - Section A'!$A$60:$A$74,0))&lt;&gt;0,INDEX('Overview - Section A'!$E$60:$E$74,MATCH($A39,'Overview - Section A'!$A$60:$A$74,0)),""),"")</f>
        <v/>
      </c>
      <c r="C39" s="660"/>
      <c r="D39" s="660"/>
      <c r="E39" s="660"/>
      <c r="F39" s="660"/>
      <c r="G39" s="660"/>
      <c r="H39" s="660"/>
      <c r="I39" s="660"/>
      <c r="J39" s="660"/>
      <c r="K39" s="660"/>
      <c r="L39" s="660"/>
      <c r="M39" s="660"/>
      <c r="N39" s="660"/>
      <c r="O39" s="660"/>
      <c r="P39" s="660"/>
      <c r="Q39" s="660"/>
      <c r="R39" s="660"/>
      <c r="S39" s="660"/>
      <c r="T39" s="228"/>
      <c r="U39" s="228"/>
      <c r="V39" s="228"/>
      <c r="W39" s="228"/>
      <c r="X39" s="228"/>
      <c r="Y39" s="228"/>
      <c r="Z39" s="228"/>
      <c r="AA39" s="228"/>
      <c r="AB39" s="105"/>
      <c r="AC39" s="105"/>
      <c r="AD39" s="118"/>
      <c r="AE39" s="118"/>
      <c r="AF39" s="118"/>
      <c r="AG39" s="118"/>
      <c r="AH39" s="118"/>
      <c r="AI39" s="118"/>
      <c r="AJ39" s="118"/>
      <c r="AK39" s="118"/>
      <c r="AL39" s="118"/>
      <c r="AM39" s="118"/>
      <c r="AO39" s="118"/>
      <c r="AP39" s="118"/>
      <c r="AQ39" s="118"/>
    </row>
    <row r="40" spans="1:43" ht="49.5" customHeight="1" x14ac:dyDescent="0.35">
      <c r="A40" s="264">
        <v>10</v>
      </c>
      <c r="B40" s="660" t="str">
        <f>IFERROR(IF(INDEX('Overview - Section A'!$E$60:$E$74,MATCH($A40,'Overview - Section A'!$A$60:$A$74,0))&lt;&gt;0,INDEX('Overview - Section A'!$E$60:$E$74,MATCH($A40,'Overview - Section A'!$A$60:$A$74,0)),""),"")</f>
        <v/>
      </c>
      <c r="C40" s="660"/>
      <c r="D40" s="660"/>
      <c r="E40" s="660"/>
      <c r="F40" s="660"/>
      <c r="G40" s="660"/>
      <c r="H40" s="660"/>
      <c r="I40" s="660"/>
      <c r="J40" s="660"/>
      <c r="K40" s="660"/>
      <c r="L40" s="660"/>
      <c r="M40" s="660"/>
      <c r="N40" s="660"/>
      <c r="O40" s="660"/>
      <c r="P40" s="660"/>
      <c r="Q40" s="660"/>
      <c r="R40" s="660"/>
      <c r="S40" s="660"/>
      <c r="T40" s="228"/>
      <c r="U40" s="228"/>
      <c r="V40" s="228"/>
      <c r="W40" s="228"/>
      <c r="X40" s="228"/>
      <c r="Y40" s="228"/>
      <c r="Z40" s="228"/>
      <c r="AA40" s="228"/>
      <c r="AB40" s="105"/>
      <c r="AC40" s="105"/>
      <c r="AD40" s="118"/>
      <c r="AE40" s="118"/>
      <c r="AF40" s="118"/>
      <c r="AG40" s="118"/>
      <c r="AH40" s="118"/>
      <c r="AI40" s="118"/>
      <c r="AJ40" s="118"/>
      <c r="AK40" s="118"/>
      <c r="AL40" s="118"/>
      <c r="AM40" s="118"/>
      <c r="AO40" s="118"/>
      <c r="AP40" s="118"/>
      <c r="AQ40" s="118"/>
    </row>
    <row r="41" spans="1:43" ht="49.5" customHeight="1" x14ac:dyDescent="0.35">
      <c r="A41" s="264">
        <v>11</v>
      </c>
      <c r="B41" s="660" t="str">
        <f>IFERROR(IF(INDEX('Overview - Section A'!$E$60:$E$74,MATCH($A41,'Overview - Section A'!$A$60:$A$74,0))&lt;&gt;0,INDEX('Overview - Section A'!$E$60:$E$74,MATCH($A41,'Overview - Section A'!$A$60:$A$74,0)),""),"")</f>
        <v/>
      </c>
      <c r="C41" s="660"/>
      <c r="D41" s="660"/>
      <c r="E41" s="660"/>
      <c r="F41" s="660"/>
      <c r="G41" s="660"/>
      <c r="H41" s="660"/>
      <c r="I41" s="660"/>
      <c r="J41" s="660"/>
      <c r="K41" s="660"/>
      <c r="L41" s="660"/>
      <c r="M41" s="660"/>
      <c r="N41" s="660"/>
      <c r="O41" s="660"/>
      <c r="P41" s="660"/>
      <c r="Q41" s="660"/>
      <c r="R41" s="660"/>
      <c r="S41" s="660"/>
      <c r="T41" s="228"/>
      <c r="U41" s="228"/>
      <c r="V41" s="228"/>
      <c r="W41" s="228"/>
      <c r="X41" s="228"/>
      <c r="Y41" s="228"/>
      <c r="Z41" s="228"/>
      <c r="AA41" s="228"/>
      <c r="AB41" s="105"/>
      <c r="AC41" s="105"/>
      <c r="AD41" s="118"/>
      <c r="AE41" s="118"/>
      <c r="AF41" s="118"/>
      <c r="AG41" s="118"/>
      <c r="AH41" s="118"/>
      <c r="AI41" s="118"/>
      <c r="AJ41" s="118"/>
      <c r="AK41" s="118"/>
      <c r="AL41" s="118"/>
      <c r="AM41" s="118"/>
      <c r="AO41" s="118"/>
      <c r="AP41" s="118"/>
      <c r="AQ41" s="118"/>
    </row>
    <row r="42" spans="1:43" ht="49.5" customHeight="1" x14ac:dyDescent="0.35">
      <c r="A42" s="264">
        <v>12</v>
      </c>
      <c r="B42" s="660" t="str">
        <f>IFERROR(IF(INDEX('Overview - Section A'!$E$60:$E$74,MATCH($A42,'Overview - Section A'!$A$60:$A$74,0))&lt;&gt;0,INDEX('Overview - Section A'!$E$60:$E$74,MATCH($A42,'Overview - Section A'!$A$60:$A$74,0)),""),"")</f>
        <v/>
      </c>
      <c r="C42" s="660"/>
      <c r="D42" s="660"/>
      <c r="E42" s="660"/>
      <c r="F42" s="660"/>
      <c r="G42" s="660"/>
      <c r="H42" s="660"/>
      <c r="I42" s="660"/>
      <c r="J42" s="660"/>
      <c r="K42" s="660"/>
      <c r="L42" s="660"/>
      <c r="M42" s="660"/>
      <c r="N42" s="660"/>
      <c r="O42" s="660"/>
      <c r="P42" s="660"/>
      <c r="Q42" s="660"/>
      <c r="R42" s="660"/>
      <c r="S42" s="660"/>
      <c r="T42" s="228"/>
      <c r="U42" s="228"/>
      <c r="V42" s="228"/>
      <c r="W42" s="228"/>
      <c r="X42" s="228"/>
      <c r="Y42" s="228"/>
      <c r="Z42" s="228"/>
      <c r="AA42" s="228"/>
      <c r="AB42" s="105"/>
      <c r="AC42" s="105"/>
      <c r="AD42" s="118"/>
      <c r="AE42" s="118"/>
      <c r="AF42" s="118"/>
      <c r="AG42" s="118"/>
      <c r="AH42" s="118"/>
      <c r="AI42" s="118"/>
      <c r="AJ42" s="118"/>
      <c r="AK42" s="118"/>
      <c r="AL42" s="118"/>
      <c r="AM42" s="118"/>
      <c r="AO42" s="118"/>
      <c r="AP42" s="118"/>
      <c r="AQ42" s="118"/>
    </row>
    <row r="43" spans="1:43" x14ac:dyDescent="0.35">
      <c r="A43" s="105"/>
      <c r="B43" s="105"/>
      <c r="C43" s="105"/>
      <c r="D43" s="105"/>
      <c r="E43" s="105"/>
      <c r="F43" s="105"/>
      <c r="G43" s="105"/>
      <c r="H43" s="105"/>
      <c r="I43" s="105"/>
      <c r="J43" s="105"/>
      <c r="K43" s="105"/>
      <c r="L43" s="105"/>
      <c r="M43" s="105"/>
      <c r="N43" s="105"/>
      <c r="O43" s="105"/>
      <c r="P43" s="105"/>
      <c r="Q43" s="105"/>
      <c r="R43" s="105"/>
      <c r="S43" s="228"/>
      <c r="T43" s="228"/>
      <c r="U43" s="228"/>
      <c r="V43" s="228"/>
      <c r="W43" s="228"/>
      <c r="X43" s="105"/>
      <c r="Y43" s="105"/>
      <c r="Z43" s="105"/>
      <c r="AA43" s="105"/>
      <c r="AB43" s="105"/>
      <c r="AC43" s="105"/>
      <c r="AD43" s="118"/>
      <c r="AE43" s="118"/>
      <c r="AF43" s="118"/>
      <c r="AG43" s="118"/>
      <c r="AH43" s="118"/>
      <c r="AI43" s="118"/>
      <c r="AJ43" s="118"/>
      <c r="AK43" s="118"/>
      <c r="AL43" s="118"/>
      <c r="AM43" s="118"/>
      <c r="AO43" s="118"/>
      <c r="AP43" s="118"/>
      <c r="AQ43" s="118"/>
    </row>
    <row r="44" spans="1:43" x14ac:dyDescent="0.35">
      <c r="A44" s="105"/>
      <c r="B44" s="105"/>
      <c r="C44" s="105"/>
      <c r="D44" s="105"/>
      <c r="E44" s="105"/>
      <c r="F44" s="105"/>
      <c r="G44" s="105"/>
      <c r="H44" s="105"/>
      <c r="I44" s="105"/>
      <c r="J44" s="105"/>
      <c r="K44" s="105"/>
      <c r="L44" s="105"/>
      <c r="M44" s="105"/>
      <c r="N44" s="105"/>
      <c r="O44" s="105"/>
      <c r="P44" s="105"/>
      <c r="Q44" s="105"/>
      <c r="R44" s="105"/>
      <c r="S44" s="228"/>
      <c r="T44" s="228"/>
      <c r="U44" s="228"/>
      <c r="V44" s="228"/>
      <c r="W44" s="228"/>
      <c r="X44" s="105"/>
      <c r="Y44" s="105"/>
      <c r="Z44" s="105"/>
      <c r="AA44" s="105"/>
      <c r="AB44" s="105"/>
      <c r="AC44" s="105"/>
      <c r="AD44" s="118"/>
      <c r="AE44" s="118"/>
      <c r="AF44" s="118"/>
      <c r="AG44" s="118"/>
      <c r="AH44" s="118"/>
      <c r="AI44" s="118"/>
      <c r="AJ44" s="118"/>
      <c r="AK44" s="118"/>
      <c r="AL44" s="118"/>
      <c r="AM44" s="118"/>
      <c r="AO44" s="118"/>
      <c r="AP44" s="118"/>
      <c r="AQ44" s="118"/>
    </row>
    <row r="45" spans="1:43" x14ac:dyDescent="0.35">
      <c r="A45" s="105"/>
      <c r="B45" s="105"/>
      <c r="C45" s="105"/>
      <c r="D45" s="105"/>
      <c r="E45" s="105"/>
      <c r="F45" s="105"/>
      <c r="G45" s="105"/>
      <c r="H45" s="105"/>
      <c r="I45" s="105"/>
      <c r="J45" s="105"/>
      <c r="K45" s="105"/>
      <c r="L45" s="105"/>
      <c r="M45" s="105"/>
      <c r="N45" s="105"/>
      <c r="O45" s="105"/>
      <c r="P45" s="105"/>
      <c r="Q45" s="105"/>
      <c r="R45" s="105"/>
      <c r="S45" s="228"/>
      <c r="T45" s="228"/>
      <c r="U45" s="228"/>
      <c r="V45" s="228"/>
      <c r="W45" s="228"/>
      <c r="X45" s="105"/>
      <c r="Y45" s="105"/>
      <c r="Z45" s="105"/>
      <c r="AA45" s="105"/>
      <c r="AB45" s="105"/>
      <c r="AC45" s="105"/>
      <c r="AD45" s="118"/>
      <c r="AE45" s="118"/>
      <c r="AF45" s="118"/>
      <c r="AG45" s="118"/>
      <c r="AH45" s="118"/>
      <c r="AI45" s="118"/>
      <c r="AJ45" s="118"/>
      <c r="AK45" s="118"/>
      <c r="AL45" s="118"/>
      <c r="AM45" s="118"/>
      <c r="AO45" s="118"/>
      <c r="AP45" s="118"/>
      <c r="AQ45" s="118"/>
    </row>
    <row r="46" spans="1:43" x14ac:dyDescent="0.35">
      <c r="A46" s="105"/>
      <c r="B46" s="105"/>
      <c r="C46" s="105"/>
      <c r="D46" s="105"/>
      <c r="E46" s="105"/>
      <c r="F46" s="105"/>
      <c r="G46" s="105"/>
      <c r="H46" s="392"/>
      <c r="I46" s="393"/>
      <c r="J46" s="105"/>
      <c r="K46" s="105"/>
      <c r="L46" s="105"/>
      <c r="M46" s="105"/>
      <c r="N46" s="105"/>
      <c r="O46" s="105"/>
      <c r="P46" s="105"/>
      <c r="Q46" s="105"/>
      <c r="R46" s="105"/>
      <c r="S46" s="105"/>
      <c r="T46" s="105"/>
      <c r="U46" s="105"/>
      <c r="V46" s="105"/>
      <c r="W46" s="105"/>
      <c r="X46" s="105"/>
      <c r="Y46" s="105"/>
      <c r="Z46" s="105"/>
      <c r="AA46" s="105"/>
      <c r="AB46" s="105"/>
      <c r="AC46" s="105"/>
      <c r="AD46" s="118"/>
      <c r="AE46" s="118"/>
      <c r="AF46" s="118"/>
      <c r="AG46" s="118"/>
      <c r="AH46" s="118"/>
      <c r="AI46" s="118"/>
      <c r="AJ46" s="118"/>
      <c r="AK46" s="118"/>
      <c r="AL46" s="118"/>
      <c r="AM46" s="118"/>
      <c r="AO46" s="118"/>
      <c r="AP46" s="118"/>
      <c r="AQ46" s="118"/>
    </row>
    <row r="47" spans="1:43" ht="47.25" customHeight="1" x14ac:dyDescent="0.35">
      <c r="A47" s="711" t="s">
        <v>15</v>
      </c>
      <c r="B47" s="712"/>
      <c r="C47" s="712"/>
      <c r="D47" s="712"/>
      <c r="E47" s="712"/>
      <c r="F47" s="712"/>
      <c r="G47" s="712"/>
      <c r="H47" s="712"/>
      <c r="I47" s="712"/>
      <c r="J47" s="712"/>
      <c r="K47" s="712"/>
      <c r="L47" s="712"/>
      <c r="M47" s="712"/>
      <c r="N47" s="712"/>
      <c r="O47" s="712"/>
      <c r="P47" s="712"/>
      <c r="Q47" s="712"/>
      <c r="R47" s="712"/>
      <c r="S47" s="712"/>
      <c r="T47" s="105"/>
      <c r="U47" s="105"/>
      <c r="V47" s="105"/>
      <c r="W47" s="105"/>
      <c r="X47" s="105"/>
      <c r="Y47" s="105"/>
      <c r="Z47" s="105"/>
      <c r="AA47" s="105"/>
      <c r="AB47" s="105"/>
      <c r="AC47" s="105"/>
      <c r="AD47" s="118"/>
      <c r="AE47" s="118"/>
      <c r="AF47" s="118"/>
      <c r="AG47" s="118"/>
      <c r="AH47" s="118"/>
      <c r="AI47" s="118"/>
      <c r="AJ47" s="118"/>
      <c r="AK47" s="118"/>
      <c r="AL47" s="118"/>
      <c r="AM47" s="118"/>
      <c r="AO47" s="118"/>
      <c r="AP47" s="118"/>
      <c r="AQ47" s="118"/>
    </row>
    <row r="48" spans="1:43" ht="16" thickBot="1" x14ac:dyDescent="0.4">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18"/>
      <c r="AE48" s="118"/>
      <c r="AF48" s="118"/>
      <c r="AG48" s="118"/>
      <c r="AH48" s="118"/>
      <c r="AI48" s="118"/>
      <c r="AJ48" s="118"/>
      <c r="AK48" s="118"/>
      <c r="AL48" s="118"/>
      <c r="AM48" s="118"/>
      <c r="AO48" s="118"/>
      <c r="AP48" s="118"/>
      <c r="AQ48" s="118"/>
    </row>
    <row r="49" spans="1:53" ht="32.15" customHeight="1" thickBot="1" x14ac:dyDescent="0.4">
      <c r="A49" s="234"/>
      <c r="B49" s="235"/>
      <c r="C49" s="235"/>
      <c r="D49" s="235"/>
      <c r="E49" s="235"/>
      <c r="F49" s="235"/>
      <c r="G49" s="235"/>
      <c r="H49" s="235"/>
      <c r="I49" s="235"/>
      <c r="J49" s="235"/>
      <c r="K49" s="235"/>
      <c r="L49" s="235"/>
      <c r="M49" s="235"/>
      <c r="N49" s="235"/>
      <c r="O49" s="236"/>
      <c r="P49" s="239">
        <f ca="1">IFERROR(IF(YEAR(INDEX('Overview - Section A'!$A$46:$A$55,MATCH(D20,'Overview - Section A'!$B$46:$B$55,0)))&lt;=YEAR('Overview - Section A'!$E$11),YEAR(INDEX('Overview - Section A'!$A$46:$A$55,MATCH($D$20,'Overview - Section A'!$B$46:$B$55,0))),""),"")</f>
        <v>2021</v>
      </c>
      <c r="Q49" s="239">
        <f ca="1">IFERROR(IF(P49+1&lt;=YEAR('Overview - Section A'!$E$11),P49+1,""),"")</f>
        <v>2022</v>
      </c>
      <c r="R49" s="239">
        <f ca="1">IFERROR(IF(Q49+1&lt;=YEAR('Overview - Section A'!$E$11),Q49+1,""),"")</f>
        <v>2023</v>
      </c>
      <c r="S49" s="239">
        <f ca="1">IFERROR(IF(R49+1&lt;=YEAR('Overview - Section A'!$E$11),R49+1,""),"")</f>
        <v>2024</v>
      </c>
      <c r="T49" s="228"/>
      <c r="U49" s="228"/>
      <c r="V49" s="228"/>
      <c r="W49" s="228"/>
      <c r="X49" s="228"/>
      <c r="Y49" s="228"/>
      <c r="Z49" s="228"/>
      <c r="AA49" s="228"/>
      <c r="AB49" s="228"/>
      <c r="AC49" s="228"/>
      <c r="AD49" s="228"/>
      <c r="AE49" s="228"/>
      <c r="AF49" s="228"/>
      <c r="AG49" s="228"/>
      <c r="AH49" s="228"/>
      <c r="AI49" s="228"/>
      <c r="AJ49" s="228"/>
      <c r="AK49" s="228"/>
      <c r="AL49" s="228"/>
      <c r="AM49" s="228"/>
      <c r="AN49" s="228"/>
      <c r="AO49" s="228"/>
      <c r="AP49" s="228"/>
      <c r="AQ49" s="228"/>
      <c r="AR49" s="228"/>
      <c r="AS49" s="228"/>
      <c r="AT49" s="228"/>
      <c r="AU49" s="228"/>
      <c r="AV49" s="228"/>
      <c r="AW49" s="228"/>
      <c r="AX49" s="228"/>
      <c r="AY49" s="228"/>
      <c r="AZ49" s="228"/>
      <c r="BA49" s="228"/>
    </row>
    <row r="50" spans="1:53" ht="100.4" customHeight="1" thickBot="1" x14ac:dyDescent="0.4">
      <c r="A50" s="294" t="s">
        <v>131</v>
      </c>
      <c r="B50" s="685" t="s">
        <v>61</v>
      </c>
      <c r="C50" s="686"/>
      <c r="D50" s="687"/>
      <c r="E50" s="704" t="s">
        <v>144</v>
      </c>
      <c r="F50" s="686"/>
      <c r="G50" s="687"/>
      <c r="H50" s="295" t="s">
        <v>28</v>
      </c>
      <c r="I50" s="296" t="s">
        <v>429</v>
      </c>
      <c r="J50" s="708" t="s">
        <v>19</v>
      </c>
      <c r="K50" s="709"/>
      <c r="L50" s="709"/>
      <c r="M50" s="710"/>
      <c r="N50" s="265" t="s">
        <v>188</v>
      </c>
      <c r="O50" s="256" t="s">
        <v>11</v>
      </c>
      <c r="P50" s="256" t="s">
        <v>430</v>
      </c>
      <c r="Q50" s="256" t="s">
        <v>430</v>
      </c>
      <c r="R50" s="256" t="s">
        <v>430</v>
      </c>
      <c r="S50" s="256" t="s">
        <v>430</v>
      </c>
      <c r="T50" s="228"/>
      <c r="U50" s="228"/>
      <c r="V50" s="228"/>
      <c r="W50" s="228"/>
      <c r="X50" s="228"/>
      <c r="Y50" s="228"/>
      <c r="Z50" s="228"/>
      <c r="AA50" s="228"/>
      <c r="AB50" s="228"/>
      <c r="AC50" s="228"/>
      <c r="AD50" s="228"/>
      <c r="AE50" s="228"/>
      <c r="AF50" s="228"/>
      <c r="AG50" s="228"/>
      <c r="AH50" s="228"/>
      <c r="AI50" s="228"/>
      <c r="AJ50" s="228"/>
      <c r="AK50" s="228"/>
      <c r="AL50" s="228"/>
      <c r="AM50" s="228"/>
      <c r="AN50" s="228"/>
      <c r="AO50" s="228"/>
      <c r="AP50" s="228"/>
      <c r="AQ50" s="228"/>
      <c r="AR50" s="228"/>
      <c r="AS50" s="228"/>
      <c r="AT50" s="228"/>
      <c r="AU50" s="228"/>
      <c r="AV50" s="228"/>
      <c r="AW50" s="228"/>
      <c r="AX50" s="228"/>
      <c r="AY50" s="228"/>
      <c r="AZ50" s="228"/>
      <c r="BA50" s="228"/>
    </row>
    <row r="51" spans="1:53" s="406" customFormat="1" ht="145.4" customHeight="1" x14ac:dyDescent="0.5">
      <c r="A51" s="674">
        <v>1</v>
      </c>
      <c r="B51" s="705" t="str">
        <f>IFERROR(IF(INDEX('Impact Indicators - Section B '!B$1:B$98,MATCH($A51,'Impact Indicators - Section B '!$A$1:$A$98,0))&lt;&gt;0,INDEX('Impact Indicators - Section B '!B$1:B$98,MATCH($A51,'Impact Indicators - Section B '!$A$1:$A$98,0)),""),"")</f>
        <v/>
      </c>
      <c r="C51" s="706"/>
      <c r="D51" s="707"/>
      <c r="E51" s="705" t="str">
        <f>IFERROR(IF(INDEX('Impact Indicators - Section B '!C$1:C$98,MATCH($A51,'Impact Indicators - Section B '!$A$1:$A$98,0))&lt;&gt;0,INDEX('Impact Indicators - Section B '!C$1:C$98,MATCH($A51,'Impact Indicators - Section B '!$A$1:$A$98,0)),""),"")</f>
        <v/>
      </c>
      <c r="F51" s="706"/>
      <c r="G51" s="707"/>
      <c r="H51" s="400" t="str">
        <f ca="1">IFERROR(IF(INDEX('Impact Indicators - Section B '!D$1:D$98,MATCH($A51,'Impact Indicators - Section B '!$A$1:$A$98,0))&lt;&gt;"",FIXED(INDEX('Impact Indicators - Section B '!D$1:D$98,MATCH($A51,'Impact Indicators - Section B '!$A$1:$A$98,0)),4),""),"")&amp;"/"&amp;IFERROR(IF(INDEX('Impact Indicators - Section B '!D$1:D$98,MATCH($A51,'Impact Indicators - Section B '!$A$1:$A$98,0)+1)&lt;&gt;"",FIXED(INDEX('Impact Indicators - Section B '!D$1:D$98,MATCH($A51,'Impact Indicators - Section B '!$A$1:$A$98,0)+1),2),""),"")&amp;CHAR(10)&amp;IFERROR(IF(INDEX('Impact Indicators - Section B '!E$1:E$98,MATCH($A51,'Impact Indicators - Section B '!$A$1:$A$98,0))&lt;&gt;"",FIXED(INDEX('Impact Indicators - Section B '!E$1:E$98,MATCH($A51,'Impact Indicators - Section B '!$A$1:$A$98,0))*100,2)&amp;"%",""),"")</f>
        <v xml:space="preserve">/
</v>
      </c>
      <c r="I51" s="401" t="str">
        <f>IFERROR(IF(INDEX('Impact Indicators - Section B '!F$1:F$98,MATCH($A51,'Impact Indicators - Section B '!$A$1:$A$98,0))&lt;&gt;0,INDEX('Impact Indicators - Section B '!F$1:F$98,MATCH($A51,'Impact Indicators - Section B '!$A$1:$A$98,0)),""),"")&amp;CHAR(10)&amp;IFERROR(IF(INDEX('Impact Indicators - Section B '!G$1:G$98,MATCH($A51,'Impact Indicators - Section B '!$A$1:$A$98,0))&lt;&gt;0,INDEX('Impact Indicators - Section B '!G$1:G$98,MATCH($A51,'Impact Indicators - Section B '!$A$1:$A$98,0)),""),"")</f>
        <v xml:space="preserve">
</v>
      </c>
      <c r="J51" s="713" t="str">
        <f>IFERROR(IF(INDEX('Impact Indicators - Section B '!H$1:H$98,MATCH($A51,'Impact Indicators - Section B '!$A$1:$A$98,0))&lt;&gt;0,INDEX('Impact Indicators - Section B '!H$1:H$98,MATCH($A51,'Impact Indicators - Section B '!$A$1:$A$98,0)),""),"")</f>
        <v/>
      </c>
      <c r="K51" s="714"/>
      <c r="L51" s="714"/>
      <c r="M51" s="715"/>
      <c r="N51" s="402" t="str">
        <f>IFERROR(IF(AND('Overview - Section A'!AS$1="Grant Making",OR(B51&lt;&gt;"",E51&lt;&gt;"")),Setup!I15,IF(INDEX('Impact Indicators - Section B '!I$1:I$98,MATCH($A51,'Impact Indicators - Section B '!$A$1:$A$98,0))&lt;&gt;0,INDEX('Impact Indicators - Section B '!I$1:I$98,MATCH($A51,'Impact Indicators - Section B '!$A$1:$A$98,0)),"")),"")</f>
        <v/>
      </c>
      <c r="O51" s="403" t="str">
        <f>IFERROR(IF(INDEX('Impact Indicators - Section B '!J$1:J$98,MATCH($A51,'Impact Indicators - Section B '!$A$1:$A$98,0))&lt;&gt;0,INDEX('Impact Indicators - Section B '!J$1:J$98,MATCH($A51,'Impact Indicators - Section B '!$A$1:$A$98,0)),""),"")</f>
        <v/>
      </c>
      <c r="P51" s="404" t="str">
        <f ca="1">IFERROR(IF(INDEX('Impact Indicators - Section B '!K$1:K$98,MATCH($A51,'Impact Indicators - Section B '!$A$1:$A$98,0))&lt;&gt;"",FIXED(INDEX('Impact Indicators - Section B '!K$1:K$98,MATCH($A51,'Impact Indicators - Section B '!$A$1:$A$98,0)),4),""),"")&amp;"/"&amp;IFERROR(IF(INDEX('Impact Indicators - Section B '!K$1:K$98,MATCH($A51,'Impact Indicators - Section B '!$A$1:$A$98,0)+1)&lt;&gt;"",FIXED(INDEX('Impact Indicators - Section B '!K$1:K$98,MATCH($A51,'Impact Indicators - Section B '!$A$1:$A$98,0)+1),2),""),"")&amp;CHAR(10)&amp;IFERROR(IF(INDEX('Impact Indicators - Section B '!L$1:L$98,MATCH($A51,'Impact Indicators - Section B '!$A$1:$A$98,0))&lt;&gt;"",FIXED(INDEX('Impact Indicators - Section B '!L$1:L$98,MATCH($A51,'Impact Indicators - Section B '!$A$1:$A$98,0))*100,2)&amp;"%",""),"")&amp;CHAR(10)&amp;IFERROR(IF(INDEX('Impact Indicators - Section B '!N$1:N$98,MATCH($A51,'Impact Indicators - Section B '!$A$1:$A$98,0))&lt;&gt;"",INDEX('Impact Indicators - Section B '!N$1:N$98,MATCH($A51,'Impact Indicators - Section B '!$A$1:$A$98,0)),""),"")&amp;CHAR(10)&amp;IFERROR(IF(INDEX('Impact Indicators - Section B '!M$1:M$98,MATCH($A51,'Impact Indicators - Section B '!$A$1:$A$98,0))&lt;&gt;"",TEXT(INDEX('Impact Indicators - Section B '!M$1:M$98,MATCH($A51,'Impact Indicators - Section B '!$A$1:$A$98,0)),Setup!$A$33),""),"")</f>
        <v xml:space="preserve">/
</v>
      </c>
      <c r="Q51" s="404" t="str">
        <f ca="1">IFERROR(IF(INDEX('Impact Indicators - Section B '!O$1:O$98,MATCH($A51,'Impact Indicators - Section B '!$A$1:$A$98,0))&lt;&gt;"",FIXED(INDEX('Impact Indicators - Section B '!O$1:O$98,MATCH($A51,'Impact Indicators - Section B '!$A$1:$A$98,0)),4),""),"")&amp;"/"&amp;IFERROR(IF(INDEX('Impact Indicators - Section B '!O$1:O$98,MATCH($A51,'Impact Indicators - Section B '!$A$1:$A$98,0)+1)&lt;&gt;"",FIXED(INDEX('Impact Indicators - Section B '!O$1:O$98,MATCH($A51,'Impact Indicators - Section B '!$A$1:$A$98,0)+1),2),""),"")&amp;CHAR(10)&amp;IFERROR(IF(INDEX('Impact Indicators - Section B '!P$1:P$98,MATCH($A51,'Impact Indicators - Section B '!$A$1:$A$98,0))&lt;&gt;"",FIXED(INDEX('Impact Indicators - Section B '!P$1:P$98,MATCH($A51,'Impact Indicators - Section B '!$A$1:$A$98,0))*100,2)&amp;"%",""),"")&amp;CHAR(10)&amp;IFERROR(IF(INDEX('Impact Indicators - Section B '!R$1:R$98,MATCH($A51,'Impact Indicators - Section B '!$A$1:$A$98,0))&lt;&gt;"",INDEX('Impact Indicators - Section B '!R$1:R$98,MATCH($A51,'Impact Indicators - Section B '!$A$1:$A$98,0)),""),"")&amp;CHAR(10)&amp;IFERROR(IF(INDEX('Impact Indicators - Section B '!Q$1:Q$98,MATCH($A51,'Impact Indicators - Section B '!$A$1:$A$98,0))&lt;&gt;"",TEXT(INDEX('Impact Indicators - Section B '!Q$1:Q$98,MATCH($A51,'Impact Indicators - Section B '!$A$1:$A$98,0)),Setup!$A$33),""),"")</f>
        <v xml:space="preserve">/
</v>
      </c>
      <c r="R51" s="404" t="str">
        <f ca="1">IFERROR(IF(INDEX('Impact Indicators - Section B '!S$1:S$98,MATCH($A51,'Impact Indicators - Section B '!$A$1:$A$98,0))&lt;&gt;"",FIXED(INDEX('Impact Indicators - Section B '!S$1:S$98,MATCH($A51,'Impact Indicators - Section B '!$A$1:$A$98,0)),4),""),"")&amp;"/"&amp;IFERROR(IF(INDEX('Impact Indicators - Section B '!S$1:S$98,MATCH($A51,'Impact Indicators - Section B '!$A$1:$A$98,0)+1)&lt;&gt;"",FIXED(INDEX('Impact Indicators - Section B '!S$1:S$98,MATCH($A51,'Impact Indicators - Section B '!$A$1:$A$98,0)+1),2),""),"")&amp;CHAR(10)&amp;IFERROR(IF(INDEX('Impact Indicators - Section B '!T$1:T$98,MATCH($A51,'Impact Indicators - Section B '!$A$1:$A$98,0))&lt;&gt;"",FIXED(INDEX('Impact Indicators - Section B '!T$1:T$98,MATCH($A51,'Impact Indicators - Section B '!$A$1:$A$98,0))*100,2)&amp;"%",""),"")&amp;CHAR(10)&amp;IFERROR(IF(INDEX('Impact Indicators - Section B '!V$1:V$98,MATCH($A51,'Impact Indicators - Section B '!$A$1:$A$98,0))&lt;&gt;"",FIXED(INDEX('Impact Indicators - Section B '!V$1:V$98,MATCH($A51,'Impact Indicators - Section B '!$A$1:$A$98,0)),Setup!$A$33),""),"")&amp;CHAR(10)&amp;IFERROR(IF(INDEX('Impact Indicators - Section B '!U$1:U$98,MATCH($A51,'Impact Indicators - Section B '!$A$1:$A$98,0))&lt;&gt;"",TEXT(INDEX('Impact Indicators - Section B '!U$1:U$98,MATCH($A51,'Impact Indicators - Section B '!$A$1:$A$98,0)),Setup!$A$33),""),"")</f>
        <v xml:space="preserve">/
</v>
      </c>
      <c r="S51" s="404" t="str">
        <f ca="1">IFERROR(IF(INDEX('Impact Indicators - Section B '!W$1:W$98,MATCH($A51,'Impact Indicators - Section B '!$A$1:$A$98,0))&lt;&gt;"",FIXED(INDEX('Impact Indicators - Section B '!W$1:W$98,MATCH($A51,'Impact Indicators - Section B '!$A$1:$A$98,0)),4),""),"")&amp;"/"&amp;IFERROR(IF(INDEX('Impact Indicators - Section B '!W$1:W$98,MATCH($A51,'Impact Indicators - Section B '!$A$1:$A$98,0)+1)&lt;&gt;"",FIXED(INDEX('Impact Indicators - Section B '!W$1:W$98,MATCH($A51,'Impact Indicators - Section B '!$A$1:$A$98,0)+1),2),""),"")&amp;CHAR(10)&amp;IFERROR(IF(INDEX('Impact Indicators - Section B '!X$1:X$98,MATCH($A51,'Impact Indicators - Section B '!$A$1:$A$98,0))&lt;&gt;"",FIXED(INDEX('Impact Indicators - Section B '!X$1:X$98,MATCH($A51,'Impact Indicators - Section B '!$A$1:$A$98,0))*100,2)&amp;"%",""),"")&amp;CHAR(10)&amp;IFERROR(IF(INDEX('Impact Indicators - Section B '!Z$1:Z$98,MATCH($A51,'Impact Indicators - Section B '!$A$1:$A$98,0))&lt;&gt;"",INDEX('Impact Indicators - Section B '!Z$1:Z$98,MATCH($A51,'Impact Indicators - Section B '!$A$1:$A$98,0)),""),"")&amp;CHAR(10)&amp;IFERROR(IF(INDEX('Impact Indicators - Section B '!Y$1:Y$98,MATCH($A51,'Impact Indicators - Section B '!$A$1:$A$98,0))&lt;&gt;"",TEXT(INDEX('Impact Indicators - Section B '!Y$1:Y$98,MATCH($A51,'Impact Indicators - Section B '!$A$1:$A$98,0)),Setup!$A$33),""),"")</f>
        <v xml:space="preserve">/
</v>
      </c>
      <c r="T51" s="228"/>
      <c r="U51" s="228"/>
      <c r="V51" s="228"/>
      <c r="W51" s="228"/>
      <c r="X51" s="228"/>
      <c r="Y51" s="228"/>
      <c r="Z51" s="228"/>
      <c r="AA51" s="228"/>
      <c r="AB51" s="228"/>
      <c r="AC51" s="228"/>
      <c r="AD51" s="228"/>
      <c r="AE51" s="228"/>
      <c r="AF51" s="228"/>
      <c r="AG51" s="228"/>
      <c r="AH51" s="228"/>
      <c r="AI51" s="228"/>
      <c r="AJ51" s="228"/>
      <c r="AK51" s="228"/>
      <c r="AL51" s="228"/>
      <c r="AM51" s="228" t="str">
        <f>IFERROR(IF(INDEX('Impact Indicators - Section B '!AA$1:AA$98,MATCH($A51,'Impact Indicators - Section B '!$A$1:$A$98,0))&lt;&gt;"",INDEX('Impact Indicators - Section B '!AA$1:AA$98,MATCH($A51,'Impact Indicators - Section B '!$A$1:$A$98,0)),""),"")</f>
        <v/>
      </c>
      <c r="AN51" s="228"/>
      <c r="AO51" s="228"/>
      <c r="AP51" s="228"/>
      <c r="AQ51" s="228"/>
      <c r="AR51" s="228" t="str">
        <f>CONCATENATE($A51,J$49)</f>
        <v>1</v>
      </c>
      <c r="AS51" s="228" t="str">
        <f>CONCATENATE($A51,O$49)</f>
        <v>1</v>
      </c>
      <c r="AT51" s="228" t="str">
        <f ca="1">CONCATENATE($A51,S$49)</f>
        <v>12024</v>
      </c>
      <c r="AU51" s="228" t="str">
        <f>CONCATENATE($A51,V$49)</f>
        <v>1</v>
      </c>
      <c r="AV51" s="228" t="str">
        <f>CONCATENATE($A51,Z$49)</f>
        <v>1</v>
      </c>
      <c r="AW51" s="228"/>
      <c r="AX51" s="228"/>
      <c r="AY51" s="228"/>
      <c r="AZ51" s="228"/>
      <c r="BA51" s="405"/>
    </row>
    <row r="52" spans="1:53" s="406" customFormat="1" ht="100.4" customHeight="1" x14ac:dyDescent="0.5">
      <c r="A52" s="674"/>
      <c r="B52" s="719" t="str">
        <f>IFERROR(IF(INDEX('Impact Indicators - Section B '!AA$1:AA$98,MATCH($A51,'Impact Indicators - Section B '!$A$1:$A$98,0))&lt;&gt;0,INDEX('Impact Indicators - Section B '!AA$1:AA$98,MATCH($A51,'Impact Indicators - Section B '!$A$1:$A$98,0)),""),"")</f>
        <v/>
      </c>
      <c r="C52" s="720"/>
      <c r="D52" s="720"/>
      <c r="E52" s="720"/>
      <c r="F52" s="720"/>
      <c r="G52" s="720"/>
      <c r="H52" s="720"/>
      <c r="I52" s="720"/>
      <c r="J52" s="720"/>
      <c r="K52" s="720"/>
      <c r="L52" s="720"/>
      <c r="M52" s="720"/>
      <c r="N52" s="720"/>
      <c r="O52" s="720"/>
      <c r="P52" s="720"/>
      <c r="Q52" s="720"/>
      <c r="R52" s="720"/>
      <c r="S52" s="720"/>
      <c r="T52" s="228"/>
      <c r="U52" s="228"/>
      <c r="V52" s="228"/>
      <c r="W52" s="228"/>
      <c r="X52" s="228"/>
      <c r="Y52" s="228"/>
      <c r="Z52" s="228"/>
      <c r="AA52" s="228"/>
      <c r="AB52" s="228"/>
      <c r="AC52" s="228"/>
      <c r="AD52" s="228"/>
      <c r="AE52" s="228"/>
      <c r="AF52" s="228"/>
      <c r="AG52" s="228"/>
      <c r="AH52" s="228"/>
      <c r="AI52" s="228"/>
      <c r="AJ52" s="228"/>
      <c r="AK52" s="228"/>
      <c r="AL52" s="228"/>
      <c r="AM52" s="228"/>
      <c r="AN52" s="228"/>
      <c r="AO52" s="228"/>
      <c r="AP52" s="228"/>
      <c r="AQ52" s="228"/>
      <c r="AR52" s="228"/>
      <c r="AS52" s="228"/>
      <c r="AT52" s="228"/>
      <c r="AU52" s="228"/>
      <c r="AV52" s="228"/>
      <c r="AW52" s="228"/>
      <c r="AX52" s="228"/>
      <c r="AY52" s="228"/>
      <c r="AZ52" s="228"/>
      <c r="BA52" s="405"/>
    </row>
    <row r="53" spans="1:53" s="106" customFormat="1" ht="145.4" customHeight="1" x14ac:dyDescent="0.5">
      <c r="A53" s="676">
        <v>2</v>
      </c>
      <c r="B53" s="682" t="str">
        <f>IFERROR(IF(INDEX('Impact Indicators - Section B '!B$1:B$98,MATCH($A53,'Impact Indicators - Section B '!$A$1:$A$98,0))&lt;&gt;0,INDEX('Impact Indicators - Section B '!B$1:B$98,MATCH($A53,'Impact Indicators - Section B '!$A$1:$A$98,0)),""),"")</f>
        <v/>
      </c>
      <c r="C53" s="683"/>
      <c r="D53" s="684"/>
      <c r="E53" s="682" t="str">
        <f>IFERROR(IF(INDEX('Impact Indicators - Section B '!C$1:C$98,MATCH($A53,'Impact Indicators - Section B '!$A$1:$A$98,0))&lt;&gt;0,INDEX('Impact Indicators - Section B '!C$1:C$98,MATCH($A53,'Impact Indicators - Section B '!$A$1:$A$98,0)),""),"")</f>
        <v/>
      </c>
      <c r="F53" s="683"/>
      <c r="G53" s="684"/>
      <c r="H53" s="365" t="str">
        <f ca="1">IFERROR(IF(INDEX('Impact Indicators - Section B '!D$1:D$98,MATCH($A53,'Impact Indicators - Section B '!$A$1:$A$98,0))&lt;&gt;"",FIXED(INDEX('Impact Indicators - Section B '!D$1:D$98,MATCH($A53,'Impact Indicators - Section B '!$A$1:$A$98,0)),4),""),"")&amp;"/"&amp;IFERROR(IF(INDEX('Impact Indicators - Section B '!D$1:D$98,MATCH($A53,'Impact Indicators - Section B '!$A$1:$A$98,0)+1)&lt;&gt;"",FIXED(INDEX('Impact Indicators - Section B '!D$1:D$98,MATCH($A53,'Impact Indicators - Section B '!$A$1:$A$98,0)+1),2),""),"")&amp;CHAR(10)&amp;IFERROR(IF(INDEX('Impact Indicators - Section B '!E$1:E$98,MATCH($A53,'Impact Indicators - Section B '!$A$1:$A$98,0))&lt;&gt;"",FIXED(INDEX('Impact Indicators - Section B '!E$1:E$98,MATCH($A53,'Impact Indicators - Section B '!$A$1:$A$98,0))*100,2)&amp;"%",""),"")</f>
        <v xml:space="preserve">/
</v>
      </c>
      <c r="I53" s="363" t="str">
        <f>IFERROR(IF(INDEX('Impact Indicators - Section B '!F$1:F$98,MATCH($A53,'Impact Indicators - Section B '!$A$1:$A$98,0))&lt;&gt;0,INDEX('Impact Indicators - Section B '!F$1:F$98,MATCH($A53,'Impact Indicators - Section B '!$A$1:$A$98,0)),""),"")&amp;CHAR(10)&amp;IFERROR(IF(INDEX('Impact Indicators - Section B '!G$1:G$98,MATCH($A53,'Impact Indicators - Section B '!$A$1:$A$98,0))&lt;&gt;0,INDEX('Impact Indicators - Section B '!G$1:G$98,MATCH($A53,'Impact Indicators - Section B '!$A$1:$A$98,0)),""),"")</f>
        <v xml:space="preserve">
</v>
      </c>
      <c r="J53" s="716" t="str">
        <f>IFERROR(IF(INDEX('Impact Indicators - Section B '!H$1:H$98,MATCH($A53,'Impact Indicators - Section B '!$A$1:$A$98,0))&lt;&gt;0,INDEX('Impact Indicators - Section B '!H$1:H$98,MATCH($A53,'Impact Indicators - Section B '!$A$1:$A$98,0)),""),"")</f>
        <v/>
      </c>
      <c r="K53" s="717"/>
      <c r="L53" s="717"/>
      <c r="M53" s="718"/>
      <c r="N53" s="390" t="str">
        <f>IFERROR(IF(AND('Overview - Section A'!AS$1="Grant Making",OR(B53&lt;&gt;"",E53&lt;&gt;"")),Setup!I15,IF(INDEX('Impact Indicators - Section B '!I$1:I$98,MATCH($A53,'Impact Indicators - Section B '!$A$1:$A$98,0))&lt;&gt;0,INDEX('Impact Indicators - Section B '!I$1:I$98,MATCH($A53,'Impact Indicators - Section B '!$A$1:$A$98,0)),"")),"")</f>
        <v/>
      </c>
      <c r="O53" s="363" t="str">
        <f>IFERROR(IF(INDEX('Impact Indicators - Section B '!J$1:J$98,MATCH($A53,'Impact Indicators - Section B '!$A$1:$A$98,0))&lt;&gt;0,INDEX('Impact Indicators - Section B '!J$1:J$98,MATCH($A53,'Impact Indicators - Section B '!$A$1:$A$98,0)),""),"")</f>
        <v/>
      </c>
      <c r="P53" s="364" t="str">
        <f ca="1">IFERROR(IF(INDEX('Impact Indicators - Section B '!K$1:K$98,MATCH($A53,'Impact Indicators - Section B '!$A$1:$A$98,0))&lt;&gt;"",FIXED(INDEX('Impact Indicators - Section B '!K$1:K$98,MATCH($A53,'Impact Indicators - Section B '!$A$1:$A$98,0)),4),""),"")&amp;"/"&amp;IFERROR(IF(INDEX('Impact Indicators - Section B '!K$1:K$98,MATCH($A53,'Impact Indicators - Section B '!$A$1:$A$98,0)+1)&lt;&gt;"",FIXED(INDEX('Impact Indicators - Section B '!K$1:K$98,MATCH($A53,'Impact Indicators - Section B '!$A$1:$A$98,0)+1),2),""),"")&amp;CHAR(10)&amp;IFERROR(IF(INDEX('Impact Indicators - Section B '!L$1:L$98,MATCH($A53,'Impact Indicators - Section B '!$A$1:$A$98,0))&lt;&gt;"",FIXED(INDEX('Impact Indicators - Section B '!L$1:L$98,MATCH($A53,'Impact Indicators - Section B '!$A$1:$A$98,0))*100,2)&amp;"%",""),"")&amp;CHAR(10)&amp;IFERROR(IF(INDEX('Impact Indicators - Section B '!N$1:N$98,MATCH($A53,'Impact Indicators - Section B '!$A$1:$A$98,0))&lt;&gt;"",INDEX('Impact Indicators - Section B '!N$1:N$98,MATCH($A53,'Impact Indicators - Section B '!$A$1:$A$98,0)),""),"")&amp;CHAR(10)&amp;IFERROR(IF(INDEX('Impact Indicators - Section B '!M$1:M$98,MATCH($A53,'Impact Indicators - Section B '!$A$1:$A$98,0))&lt;&gt;"",TEXT(INDEX('Impact Indicators - Section B '!M$1:M$98,MATCH($A53,'Impact Indicators - Section B '!$A$1:$A$98,0)),Setup!$A$33),""),"")</f>
        <v xml:space="preserve">/
</v>
      </c>
      <c r="Q53" s="364" t="str">
        <f ca="1">IFERROR(IF(INDEX('Impact Indicators - Section B '!O$1:O$98,MATCH($A53,'Impact Indicators - Section B '!$A$1:$A$98,0))&lt;&gt;"",FIXED(INDEX('Impact Indicators - Section B '!O$1:O$98,MATCH($A53,'Impact Indicators - Section B '!$A$1:$A$98,0)),4),""),"")&amp;"/"&amp;IFERROR(IF(INDEX('Impact Indicators - Section B '!O$1:O$98,MATCH($A53,'Impact Indicators - Section B '!$A$1:$A$98,0)+1)&lt;&gt;"",FIXED(INDEX('Impact Indicators - Section B '!O$1:O$98,MATCH($A53,'Impact Indicators - Section B '!$A$1:$A$98,0)+1),2),""),"")&amp;CHAR(10)&amp;IFERROR(IF(INDEX('Impact Indicators - Section B '!P$1:P$98,MATCH($A53,'Impact Indicators - Section B '!$A$1:$A$98,0))&lt;&gt;"",FIXED(INDEX('Impact Indicators - Section B '!P$1:P$98,MATCH($A53,'Impact Indicators - Section B '!$A$1:$A$98,0))*100,2)&amp;"%",""),"")&amp;CHAR(10)&amp;IFERROR(IF(INDEX('Impact Indicators - Section B '!R$1:R$98,MATCH($A53,'Impact Indicators - Section B '!$A$1:$A$98,0))&lt;&gt;"",INDEX('Impact Indicators - Section B '!R$1:R$98,MATCH($A53,'Impact Indicators - Section B '!$A$1:$A$98,0)),""),"")&amp;CHAR(10)&amp;IFERROR(IF(INDEX('Impact Indicators - Section B '!Q$1:Q$98,MATCH($A53,'Impact Indicators - Section B '!$A$1:$A$98,0))&lt;&gt;"",TEXT(INDEX('Impact Indicators - Section B '!Q$1:Q$98,MATCH($A53,'Impact Indicators - Section B '!$A$1:$A$98,0)),Setup!$A$33),""),"")</f>
        <v xml:space="preserve">/
</v>
      </c>
      <c r="R53" s="364" t="str">
        <f ca="1">IFERROR(IF(INDEX('Impact Indicators - Section B '!S$1:S$98,MATCH($A53,'Impact Indicators - Section B '!$A$1:$A$98,0))&lt;&gt;"",FIXED(INDEX('Impact Indicators - Section B '!S$1:S$98,MATCH($A53,'Impact Indicators - Section B '!$A$1:$A$98,0)),4),""),"")&amp;"/"&amp;IFERROR(IF(INDEX('Impact Indicators - Section B '!S$1:S$98,MATCH($A53,'Impact Indicators - Section B '!$A$1:$A$98,0)+1)&lt;&gt;"",FIXED(INDEX('Impact Indicators - Section B '!S$1:S$98,MATCH($A53,'Impact Indicators - Section B '!$A$1:$A$98,0)+1),2),""),"")&amp;CHAR(10)&amp;IFERROR(IF(INDEX('Impact Indicators - Section B '!T$1:T$98,MATCH($A53,'Impact Indicators - Section B '!$A$1:$A$98,0))&lt;&gt;"",FIXED(INDEX('Impact Indicators - Section B '!T$1:T$98,MATCH($A53,'Impact Indicators - Section B '!$A$1:$A$98,0))*100,2)&amp;"%",""),"")&amp;CHAR(10)&amp;IFERROR(IF(INDEX('Impact Indicators - Section B '!V$1:V$98,MATCH($A53,'Impact Indicators - Section B '!$A$1:$A$98,0))&lt;&gt;"",FIXED(INDEX('Impact Indicators - Section B '!V$1:V$98,MATCH($A53,'Impact Indicators - Section B '!$A$1:$A$98,0)),Setup!$A$33),""),"")&amp;CHAR(10)&amp;IFERROR(IF(INDEX('Impact Indicators - Section B '!U$1:U$98,MATCH($A53,'Impact Indicators - Section B '!$A$1:$A$98,0))&lt;&gt;"",TEXT(INDEX('Impact Indicators - Section B '!U$1:U$98,MATCH($A53,'Impact Indicators - Section B '!$A$1:$A$98,0)),Setup!$A$33),""),"")</f>
        <v xml:space="preserve">/
</v>
      </c>
      <c r="S53" s="364" t="str">
        <f ca="1">IFERROR(IF(INDEX('Impact Indicators - Section B '!W$1:W$98,MATCH($A53,'Impact Indicators - Section B '!$A$1:$A$98,0))&lt;&gt;"",FIXED(INDEX('Impact Indicators - Section B '!W$1:W$98,MATCH($A53,'Impact Indicators - Section B '!$A$1:$A$98,0)),4),""),"")&amp;"/"&amp;IFERROR(IF(INDEX('Impact Indicators - Section B '!W$1:W$98,MATCH($A53,'Impact Indicators - Section B '!$A$1:$A$98,0)+1)&lt;&gt;"",FIXED(INDEX('Impact Indicators - Section B '!W$1:W$98,MATCH($A53,'Impact Indicators - Section B '!$A$1:$A$98,0)+1),2),""),"")&amp;CHAR(10)&amp;IFERROR(IF(INDEX('Impact Indicators - Section B '!X$1:X$98,MATCH($A53,'Impact Indicators - Section B '!$A$1:$A$98,0))&lt;&gt;"",FIXED(INDEX('Impact Indicators - Section B '!X$1:X$98,MATCH($A53,'Impact Indicators - Section B '!$A$1:$A$98,0))*100,2)&amp;"%",""),"")&amp;CHAR(10)&amp;IFERROR(IF(INDEX('Impact Indicators - Section B '!Z$1:Z$98,MATCH($A53,'Impact Indicators - Section B '!$A$1:$A$98,0))&lt;&gt;"",INDEX('Impact Indicators - Section B '!Z$1:Z$98,MATCH($A53,'Impact Indicators - Section B '!$A$1:$A$98,0)),""),"")&amp;CHAR(10)&amp;IFERROR(IF(INDEX('Impact Indicators - Section B '!Y$1:Y$98,MATCH($A53,'Impact Indicators - Section B '!$A$1:$A$98,0))&lt;&gt;"",TEXT(INDEX('Impact Indicators - Section B '!Y$1:Y$98,MATCH($A53,'Impact Indicators - Section B '!$A$1:$A$98,0)),Setup!$A$33),""),"")</f>
        <v xml:space="preserve">/
</v>
      </c>
      <c r="T53" s="228"/>
      <c r="U53" s="228"/>
      <c r="V53" s="228"/>
      <c r="W53" s="228"/>
      <c r="X53" s="228"/>
      <c r="Y53" s="228"/>
      <c r="Z53" s="228"/>
      <c r="AA53" s="228"/>
      <c r="AB53" s="228"/>
      <c r="AC53" s="228"/>
      <c r="AD53" s="228"/>
      <c r="AE53" s="228"/>
      <c r="AF53" s="228"/>
      <c r="AG53" s="228"/>
      <c r="AH53" s="228"/>
      <c r="AI53" s="228"/>
      <c r="AJ53" s="228"/>
      <c r="AK53" s="228"/>
      <c r="AL53" s="228"/>
      <c r="AM53" s="228" t="str">
        <f>IFERROR(IF(INDEX('Impact Indicators - Section B '!AA$1:AA$98,MATCH($A53,'Impact Indicators - Section B '!$A$1:$A$98,0))&lt;&gt;0,INDEX('Impact Indicators - Section B '!AA$1:AA$98,MATCH($A53,'Impact Indicators - Section B '!$A$1:$A$98,0)),""),"")</f>
        <v/>
      </c>
      <c r="AN53" s="228"/>
      <c r="AO53" s="228"/>
      <c r="AP53" s="228"/>
      <c r="AQ53" s="228"/>
      <c r="AR53" s="228" t="str">
        <f>CONCATENATE($A53,J$49)</f>
        <v>2</v>
      </c>
      <c r="AS53" s="228" t="str">
        <f>CONCATENATE($A53,O$49)</f>
        <v>2</v>
      </c>
      <c r="AT53" s="228" t="str">
        <f ca="1">CONCATENATE($A53,S$49)</f>
        <v>22024</v>
      </c>
      <c r="AU53" s="228" t="str">
        <f t="shared" ref="AU53" si="0">CONCATENATE($A53,V$49)</f>
        <v>2</v>
      </c>
      <c r="AV53" s="228" t="str">
        <f t="shared" ref="AV53" si="1">CONCATENATE($A53,Z$49)</f>
        <v>2</v>
      </c>
      <c r="AW53" s="228"/>
      <c r="AX53" s="228"/>
      <c r="AY53" s="228"/>
      <c r="AZ53" s="228"/>
      <c r="BA53" s="121"/>
    </row>
    <row r="54" spans="1:53" s="106" customFormat="1" ht="100.4" customHeight="1" x14ac:dyDescent="0.5">
      <c r="A54" s="676"/>
      <c r="B54" s="721" t="str">
        <f>IFERROR(IF(INDEX('Impact Indicators - Section B '!AA$1:AA$98,MATCH($A53,'Impact Indicators - Section B '!$A$1:$A$98,0))&lt;&gt;0,INDEX('Impact Indicators - Section B '!AA$1:AA$98,MATCH($A53,'Impact Indicators - Section B '!$A$1:$A$98,0)),""),"")</f>
        <v/>
      </c>
      <c r="C54" s="722"/>
      <c r="D54" s="722"/>
      <c r="E54" s="722"/>
      <c r="F54" s="722"/>
      <c r="G54" s="722"/>
      <c r="H54" s="722"/>
      <c r="I54" s="722"/>
      <c r="J54" s="722"/>
      <c r="K54" s="722"/>
      <c r="L54" s="722"/>
      <c r="M54" s="722"/>
      <c r="N54" s="722"/>
      <c r="O54" s="722"/>
      <c r="P54" s="722"/>
      <c r="Q54" s="722"/>
      <c r="R54" s="722"/>
      <c r="S54" s="722"/>
      <c r="T54" s="228"/>
      <c r="U54" s="228"/>
      <c r="V54" s="228"/>
      <c r="W54" s="228"/>
      <c r="X54" s="228"/>
      <c r="Y54" s="228"/>
      <c r="Z54" s="228"/>
      <c r="AA54" s="228"/>
      <c r="AB54" s="228"/>
      <c r="AC54" s="228"/>
      <c r="AD54" s="228"/>
      <c r="AE54" s="228"/>
      <c r="AF54" s="228"/>
      <c r="AG54" s="228"/>
      <c r="AH54" s="228"/>
      <c r="AI54" s="228"/>
      <c r="AJ54" s="228"/>
      <c r="AK54" s="228"/>
      <c r="AL54" s="228"/>
      <c r="AM54" s="228"/>
      <c r="AN54" s="228"/>
      <c r="AO54" s="228"/>
      <c r="AP54" s="228"/>
      <c r="AQ54" s="228"/>
      <c r="AR54" s="228"/>
      <c r="AS54" s="228"/>
      <c r="AT54" s="228"/>
      <c r="AU54" s="228"/>
      <c r="AV54" s="228"/>
      <c r="AW54" s="228"/>
      <c r="AX54" s="228"/>
      <c r="AY54" s="228"/>
      <c r="AZ54" s="228"/>
      <c r="BA54" s="121"/>
    </row>
    <row r="55" spans="1:53" s="406" customFormat="1" ht="145.4" customHeight="1" x14ac:dyDescent="0.5">
      <c r="A55" s="674">
        <v>3</v>
      </c>
      <c r="B55" s="699" t="str">
        <f>IFERROR(IF(INDEX('Impact Indicators - Section B '!B$1:B$98,MATCH($A55,'Impact Indicators - Section B '!$A$1:$A$98,0))&lt;&gt;0,INDEX('Impact Indicators - Section B '!B$1:B$98,MATCH($A55,'Impact Indicators - Section B '!$A$1:$A$98,0)),""),"")</f>
        <v/>
      </c>
      <c r="C55" s="700"/>
      <c r="D55" s="701"/>
      <c r="E55" s="699" t="str">
        <f>IFERROR(IF(INDEX('Impact Indicators - Section B '!C$1:C$98,MATCH($A55,'Impact Indicators - Section B '!$A$1:$A$98,0))&lt;&gt;0,INDEX('Impact Indicators - Section B '!C$1:C$98,MATCH($A55,'Impact Indicators - Section B '!$A$1:$A$98,0)),""),"")</f>
        <v/>
      </c>
      <c r="F55" s="700"/>
      <c r="G55" s="701"/>
      <c r="H55" s="407" t="str">
        <f ca="1">IFERROR(IF(INDEX('Impact Indicators - Section B '!D$1:D$98,MATCH($A55,'Impact Indicators - Section B '!$A$1:$A$98,0))&lt;&gt;"",FIXED(INDEX('Impact Indicators - Section B '!D$1:D$98,MATCH($A55,'Impact Indicators - Section B '!$A$1:$A$98,0)),4),""),"")&amp;"/"&amp;IFERROR(IF(INDEX('Impact Indicators - Section B '!D$1:D$98,MATCH($A55,'Impact Indicators - Section B '!$A$1:$A$98,0)+1)&lt;&gt;"",FIXED(INDEX('Impact Indicators - Section B '!D$1:D$98,MATCH($A55,'Impact Indicators - Section B '!$A$1:$A$98,0)+1),2),""),"")&amp;CHAR(10)&amp;IFERROR(IF(INDEX('Impact Indicators - Section B '!E$1:E$98,MATCH($A55,'Impact Indicators - Section B '!$A$1:$A$98,0))&lt;&gt;"",FIXED(INDEX('Impact Indicators - Section B '!E$1:E$98,MATCH($A55,'Impact Indicators - Section B '!$A$1:$A$98,0))*100,2)&amp;"%",""),"")</f>
        <v xml:space="preserve">/
</v>
      </c>
      <c r="I55" s="403" t="str">
        <f>IFERROR(IF(INDEX('Impact Indicators - Section B '!F$1:F$98,MATCH($A55,'Impact Indicators - Section B '!$A$1:$A$98,0))&lt;&gt;0,INDEX('Impact Indicators - Section B '!F$1:F$98,MATCH($A55,'Impact Indicators - Section B '!$A$1:$A$98,0)),""),"")&amp;CHAR(10)&amp;IFERROR(IF(INDEX('Impact Indicators - Section B '!G$1:G$98,MATCH($A55,'Impact Indicators - Section B '!$A$1:$A$98,0))&lt;&gt;0,INDEX('Impact Indicators - Section B '!G$1:G$98,MATCH($A55,'Impact Indicators - Section B '!$A$1:$A$98,0)),""),"")</f>
        <v xml:space="preserve">
</v>
      </c>
      <c r="J55" s="713" t="str">
        <f>IFERROR(IF(INDEX('Impact Indicators - Section B '!H$1:H$98,MATCH($A55,'Impact Indicators - Section B '!$A$1:$A$98,0))&lt;&gt;0,INDEX('Impact Indicators - Section B '!H$1:H$98,MATCH($A55,'Impact Indicators - Section B '!$A$1:$A$98,0)),""),"")</f>
        <v/>
      </c>
      <c r="K55" s="714"/>
      <c r="L55" s="714"/>
      <c r="M55" s="715"/>
      <c r="N55" s="402" t="str">
        <f>IFERROR(IF(AND('Overview - Section A'!AS$1="Grant Making",OR(B55&lt;&gt;"",E55&lt;&gt;"")),Setup!I15,IF(INDEX('Impact Indicators - Section B '!I$1:I$98,MATCH($A55,'Impact Indicators - Section B '!$A$1:$A$98,0))&lt;&gt;0,INDEX('Impact Indicators - Section B '!I$1:I$98,MATCH($A55,'Impact Indicators - Section B '!$A$1:$A$98,0)),"")),"")</f>
        <v/>
      </c>
      <c r="O55" s="403" t="str">
        <f>IFERROR(IF(INDEX('Impact Indicators - Section B '!J$1:J$98,MATCH($A55,'Impact Indicators - Section B '!$A$1:$A$98,0))&lt;&gt;0,INDEX('Impact Indicators - Section B '!J$1:J$98,MATCH($A55,'Impact Indicators - Section B '!$A$1:$A$98,0)),""),"")</f>
        <v/>
      </c>
      <c r="P55" s="404" t="str">
        <f ca="1">IFERROR(IF(INDEX('Impact Indicators - Section B '!K$1:K$98,MATCH($A55,'Impact Indicators - Section B '!$A$1:$A$98,0))&lt;&gt;"",FIXED(INDEX('Impact Indicators - Section B '!K$1:K$98,MATCH($A55,'Impact Indicators - Section B '!$A$1:$A$98,0)),4),""),"")&amp;"/"&amp;IFERROR(IF(INDEX('Impact Indicators - Section B '!K$1:K$98,MATCH($A55,'Impact Indicators - Section B '!$A$1:$A$98,0)+1)&lt;&gt;"",FIXED(INDEX('Impact Indicators - Section B '!K$1:K$98,MATCH($A55,'Impact Indicators - Section B '!$A$1:$A$98,0)+1),2),""),"")&amp;CHAR(10)&amp;IFERROR(IF(INDEX('Impact Indicators - Section B '!L$1:L$98,MATCH($A55,'Impact Indicators - Section B '!$A$1:$A$98,0))&lt;&gt;"",FIXED(INDEX('Impact Indicators - Section B '!L$1:L$98,MATCH($A55,'Impact Indicators - Section B '!$A$1:$A$98,0))*100,2)&amp;"%",""),"")&amp;CHAR(10)&amp;IFERROR(IF(INDEX('Impact Indicators - Section B '!N$1:N$98,MATCH($A55,'Impact Indicators - Section B '!$A$1:$A$98,0))&lt;&gt;"",INDEX('Impact Indicators - Section B '!N$1:N$98,MATCH($A55,'Impact Indicators - Section B '!$A$1:$A$98,0)),""),"")&amp;CHAR(10)&amp;IFERROR(IF(INDEX('Impact Indicators - Section B '!M$1:M$98,MATCH($A55,'Impact Indicators - Section B '!$A$1:$A$98,0))&lt;&gt;"",TEXT(INDEX('Impact Indicators - Section B '!M$1:M$98,MATCH($A55,'Impact Indicators - Section B '!$A$1:$A$98,0)),Setup!$A$33),""),"")</f>
        <v xml:space="preserve">/
</v>
      </c>
      <c r="Q55" s="404" t="str">
        <f ca="1">IFERROR(IF(INDEX('Impact Indicators - Section B '!O$1:O$98,MATCH($A55,'Impact Indicators - Section B '!$A$1:$A$98,0))&lt;&gt;"",FIXED(INDEX('Impact Indicators - Section B '!O$1:O$98,MATCH($A55,'Impact Indicators - Section B '!$A$1:$A$98,0)),4),""),"")&amp;"/"&amp;IFERROR(IF(INDEX('Impact Indicators - Section B '!O$1:O$98,MATCH($A55,'Impact Indicators - Section B '!$A$1:$A$98,0)+1)&lt;&gt;"",FIXED(INDEX('Impact Indicators - Section B '!O$1:O$98,MATCH($A55,'Impact Indicators - Section B '!$A$1:$A$98,0)+1),2),""),"")&amp;CHAR(10)&amp;IFERROR(IF(INDEX('Impact Indicators - Section B '!P$1:P$98,MATCH($A55,'Impact Indicators - Section B '!$A$1:$A$98,0))&lt;&gt;"",FIXED(INDEX('Impact Indicators - Section B '!P$1:P$98,MATCH($A55,'Impact Indicators - Section B '!$A$1:$A$98,0))*100,2)&amp;"%",""),"")&amp;CHAR(10)&amp;IFERROR(IF(INDEX('Impact Indicators - Section B '!R$1:R$98,MATCH($A55,'Impact Indicators - Section B '!$A$1:$A$98,0))&lt;&gt;"",INDEX('Impact Indicators - Section B '!R$1:R$98,MATCH($A55,'Impact Indicators - Section B '!$A$1:$A$98,0)),""),"")&amp;CHAR(10)&amp;IFERROR(IF(INDEX('Impact Indicators - Section B '!Q$1:Q$98,MATCH($A55,'Impact Indicators - Section B '!$A$1:$A$98,0))&lt;&gt;"",TEXT(INDEX('Impact Indicators - Section B '!Q$1:Q$98,MATCH($A55,'Impact Indicators - Section B '!$A$1:$A$98,0)),Setup!$A$33),""),"")</f>
        <v xml:space="preserve">/
</v>
      </c>
      <c r="R55" s="404" t="str">
        <f ca="1">IFERROR(IF(INDEX('Impact Indicators - Section B '!S$1:S$98,MATCH($A55,'Impact Indicators - Section B '!$A$1:$A$98,0))&lt;&gt;"",FIXED(INDEX('Impact Indicators - Section B '!S$1:S$98,MATCH($A55,'Impact Indicators - Section B '!$A$1:$A$98,0)),4),""),"")&amp;"/"&amp;IFERROR(IF(INDEX('Impact Indicators - Section B '!S$1:S$98,MATCH($A55,'Impact Indicators - Section B '!$A$1:$A$98,0)+1)&lt;&gt;"",FIXED(INDEX('Impact Indicators - Section B '!S$1:S$98,MATCH($A55,'Impact Indicators - Section B '!$A$1:$A$98,0)+1),2),""),"")&amp;CHAR(10)&amp;IFERROR(IF(INDEX('Impact Indicators - Section B '!T$1:T$98,MATCH($A55,'Impact Indicators - Section B '!$A$1:$A$98,0))&lt;&gt;"",FIXED(INDEX('Impact Indicators - Section B '!T$1:T$98,MATCH($A55,'Impact Indicators - Section B '!$A$1:$A$98,0))*100,2)&amp;"%",""),"")&amp;CHAR(10)&amp;IFERROR(IF(INDEX('Impact Indicators - Section B '!V$1:V$98,MATCH($A55,'Impact Indicators - Section B '!$A$1:$A$98,0))&lt;&gt;"",FIXED(INDEX('Impact Indicators - Section B '!V$1:V$98,MATCH($A55,'Impact Indicators - Section B '!$A$1:$A$98,0)),Setup!$A$33),""),"")&amp;CHAR(10)&amp;IFERROR(IF(INDEX('Impact Indicators - Section B '!U$1:U$98,MATCH($A55,'Impact Indicators - Section B '!$A$1:$A$98,0))&lt;&gt;"",TEXT(INDEX('Impact Indicators - Section B '!U$1:U$98,MATCH($A55,'Impact Indicators - Section B '!$A$1:$A$98,0)),Setup!$A$33),""),"")</f>
        <v xml:space="preserve">/
</v>
      </c>
      <c r="S55" s="404" t="str">
        <f ca="1">IFERROR(IF(INDEX('Impact Indicators - Section B '!W$1:W$98,MATCH($A55,'Impact Indicators - Section B '!$A$1:$A$98,0))&lt;&gt;"",FIXED(INDEX('Impact Indicators - Section B '!W$1:W$98,MATCH($A55,'Impact Indicators - Section B '!$A$1:$A$98,0)),4),""),"")&amp;"/"&amp;IFERROR(IF(INDEX('Impact Indicators - Section B '!W$1:W$98,MATCH($A55,'Impact Indicators - Section B '!$A$1:$A$98,0)+1)&lt;&gt;"",FIXED(INDEX('Impact Indicators - Section B '!W$1:W$98,MATCH($A55,'Impact Indicators - Section B '!$A$1:$A$98,0)+1),2),""),"")&amp;CHAR(10)&amp;IFERROR(IF(INDEX('Impact Indicators - Section B '!X$1:X$98,MATCH($A55,'Impact Indicators - Section B '!$A$1:$A$98,0))&lt;&gt;"",FIXED(INDEX('Impact Indicators - Section B '!X$1:X$98,MATCH($A55,'Impact Indicators - Section B '!$A$1:$A$98,0))*100,2)&amp;"%",""),"")&amp;CHAR(10)&amp;IFERROR(IF(INDEX('Impact Indicators - Section B '!Z$1:Z$98,MATCH($A55,'Impact Indicators - Section B '!$A$1:$A$98,0))&lt;&gt;"",INDEX('Impact Indicators - Section B '!Z$1:Z$98,MATCH($A55,'Impact Indicators - Section B '!$A$1:$A$98,0)),""),"")&amp;CHAR(10)&amp;IFERROR(IF(INDEX('Impact Indicators - Section B '!Y$1:Y$98,MATCH($A55,'Impact Indicators - Section B '!$A$1:$A$98,0))&lt;&gt;"",TEXT(INDEX('Impact Indicators - Section B '!Y$1:Y$98,MATCH($A55,'Impact Indicators - Section B '!$A$1:$A$98,0)),Setup!$A$33),""),"")</f>
        <v xml:space="preserve">/
</v>
      </c>
      <c r="T55" s="228"/>
      <c r="U55" s="228"/>
      <c r="V55" s="228"/>
      <c r="W55" s="228"/>
      <c r="X55" s="228"/>
      <c r="Y55" s="228"/>
      <c r="Z55" s="228"/>
      <c r="AA55" s="228"/>
      <c r="AB55" s="228"/>
      <c r="AC55" s="228"/>
      <c r="AD55" s="228"/>
      <c r="AE55" s="228"/>
      <c r="AF55" s="228"/>
      <c r="AG55" s="228"/>
      <c r="AH55" s="228"/>
      <c r="AI55" s="228"/>
      <c r="AJ55" s="228"/>
      <c r="AK55" s="228"/>
      <c r="AL55" s="228"/>
      <c r="AM55" s="228" t="str">
        <f>IFERROR(IF(INDEX('Impact Indicators - Section B '!AA$1:AA$98,MATCH($A55,'Impact Indicators - Section B '!$A$1:$A$98,0))&lt;&gt;0,INDEX('Impact Indicators - Section B '!AA$1:AA$98,MATCH($A55,'Impact Indicators - Section B '!$A$1:$A$98,0)),""),"")</f>
        <v/>
      </c>
      <c r="AN55" s="228"/>
      <c r="AO55" s="228"/>
      <c r="AP55" s="228"/>
      <c r="AQ55" s="228"/>
      <c r="AR55" s="228" t="str">
        <f>CONCATENATE($A55,J$49)</f>
        <v>3</v>
      </c>
      <c r="AS55" s="228" t="str">
        <f>CONCATENATE($A55,O$49)</f>
        <v>3</v>
      </c>
      <c r="AT55" s="228" t="str">
        <f ca="1">CONCATENATE($A55,S$49)</f>
        <v>32024</v>
      </c>
      <c r="AU55" s="228" t="str">
        <f t="shared" ref="AU55" si="2">CONCATENATE($A55,V$49)</f>
        <v>3</v>
      </c>
      <c r="AV55" s="228" t="str">
        <f t="shared" ref="AV55" si="3">CONCATENATE($A55,Z$49)</f>
        <v>3</v>
      </c>
      <c r="AW55" s="228"/>
      <c r="AX55" s="228"/>
      <c r="AY55" s="228"/>
      <c r="AZ55" s="228"/>
      <c r="BA55" s="405"/>
    </row>
    <row r="56" spans="1:53" s="406" customFormat="1" ht="100.4" customHeight="1" x14ac:dyDescent="0.5">
      <c r="A56" s="674"/>
      <c r="B56" s="723" t="str">
        <f>IFERROR(IF(INDEX('Impact Indicators - Section B '!AA$1:AA$98,MATCH($A55,'Impact Indicators - Section B '!$A$1:$A$98,0))&lt;&gt;0,INDEX('Impact Indicators - Section B '!AA$1:AA$98,MATCH($A55,'Impact Indicators - Section B '!$A$1:$A$98,0)),""),"")</f>
        <v/>
      </c>
      <c r="C56" s="724"/>
      <c r="D56" s="724"/>
      <c r="E56" s="724"/>
      <c r="F56" s="724"/>
      <c r="G56" s="724"/>
      <c r="H56" s="724"/>
      <c r="I56" s="724"/>
      <c r="J56" s="724"/>
      <c r="K56" s="724"/>
      <c r="L56" s="724"/>
      <c r="M56" s="724"/>
      <c r="N56" s="724"/>
      <c r="O56" s="724"/>
      <c r="P56" s="724"/>
      <c r="Q56" s="724"/>
      <c r="R56" s="724"/>
      <c r="S56" s="724"/>
      <c r="T56" s="228"/>
      <c r="U56" s="228"/>
      <c r="V56" s="228"/>
      <c r="W56" s="228"/>
      <c r="X56" s="228"/>
      <c r="Y56" s="228"/>
      <c r="Z56" s="228"/>
      <c r="AA56" s="228"/>
      <c r="AB56" s="228"/>
      <c r="AC56" s="228"/>
      <c r="AD56" s="228"/>
      <c r="AE56" s="228"/>
      <c r="AF56" s="228"/>
      <c r="AG56" s="228"/>
      <c r="AH56" s="228"/>
      <c r="AI56" s="228"/>
      <c r="AJ56" s="228"/>
      <c r="AK56" s="228"/>
      <c r="AL56" s="228"/>
      <c r="AM56" s="228"/>
      <c r="AN56" s="228"/>
      <c r="AO56" s="228"/>
      <c r="AP56" s="228"/>
      <c r="AQ56" s="228"/>
      <c r="AR56" s="228"/>
      <c r="AS56" s="228"/>
      <c r="AT56" s="228"/>
      <c r="AU56" s="228"/>
      <c r="AV56" s="228"/>
      <c r="AW56" s="228"/>
      <c r="AX56" s="228"/>
      <c r="AY56" s="228"/>
      <c r="AZ56" s="228"/>
      <c r="BA56" s="405"/>
    </row>
    <row r="57" spans="1:53" s="106" customFormat="1" ht="145.4" customHeight="1" x14ac:dyDescent="0.5">
      <c r="A57" s="676">
        <v>4</v>
      </c>
      <c r="B57" s="682" t="str">
        <f>IFERROR(IF(INDEX('Impact Indicators - Section B '!B$1:B$98,MATCH($A57,'Impact Indicators - Section B '!$A$1:$A$98,0))&lt;&gt;0,INDEX('Impact Indicators - Section B '!B$1:B$98,MATCH($A57,'Impact Indicators - Section B '!$A$1:$A$98,0)),""),"")</f>
        <v/>
      </c>
      <c r="C57" s="683"/>
      <c r="D57" s="684"/>
      <c r="E57" s="682" t="str">
        <f>IFERROR(IF(INDEX('Impact Indicators - Section B '!C$1:C$98,MATCH($A57,'Impact Indicators - Section B '!$A$1:$A$98,0))&lt;&gt;0,INDEX('Impact Indicators - Section B '!C$1:C$98,MATCH($A57,'Impact Indicators - Section B '!$A$1:$A$98,0)),""),"")</f>
        <v/>
      </c>
      <c r="F57" s="683"/>
      <c r="G57" s="684"/>
      <c r="H57" s="365" t="str">
        <f ca="1">IFERROR(IF(INDEX('Impact Indicators - Section B '!D$1:D$98,MATCH($A57,'Impact Indicators - Section B '!$A$1:$A$98,0))&lt;&gt;"",FIXED(INDEX('Impact Indicators - Section B '!D$1:D$98,MATCH($A57,'Impact Indicators - Section B '!$A$1:$A$98,0)),4),""),"")&amp;"/"&amp;IFERROR(IF(INDEX('Impact Indicators - Section B '!D$1:D$98,MATCH($A57,'Impact Indicators - Section B '!$A$1:$A$98,0)+1)&lt;&gt;"",FIXED(INDEX('Impact Indicators - Section B '!D$1:D$98,MATCH($A57,'Impact Indicators - Section B '!$A$1:$A$98,0)+1),2),""),"")&amp;CHAR(10)&amp;IFERROR(IF(INDEX('Impact Indicators - Section B '!E$1:E$98,MATCH($A57,'Impact Indicators - Section B '!$A$1:$A$98,0))&lt;&gt;"",FIXED(INDEX('Impact Indicators - Section B '!E$1:E$98,MATCH($A57,'Impact Indicators - Section B '!$A$1:$A$98,0))*100,2)&amp;"%",""),"")</f>
        <v xml:space="preserve">/
</v>
      </c>
      <c r="I57" s="363" t="str">
        <f>IFERROR(IF(INDEX('Impact Indicators - Section B '!F$1:F$98,MATCH($A57,'Impact Indicators - Section B '!$A$1:$A$98,0))&lt;&gt;0,INDEX('Impact Indicators - Section B '!F$1:F$98,MATCH($A57,'Impact Indicators - Section B '!$A$1:$A$98,0)),""),"")&amp;CHAR(10)&amp;IFERROR(IF(INDEX('Impact Indicators - Section B '!G$1:G$98,MATCH($A57,'Impact Indicators - Section B '!$A$1:$A$98,0))&lt;&gt;0,INDEX('Impact Indicators - Section B '!G$1:G$98,MATCH($A57,'Impact Indicators - Section B '!$A$1:$A$98,0)),""),"")</f>
        <v xml:space="preserve">
</v>
      </c>
      <c r="J57" s="716" t="str">
        <f>IFERROR(IF(INDEX('Impact Indicators - Section B '!H$1:H$98,MATCH($A57,'Impact Indicators - Section B '!$A$1:$A$98,0))&lt;&gt;0,INDEX('Impact Indicators - Section B '!H$1:H$98,MATCH($A57,'Impact Indicators - Section B '!$A$1:$A$98,0)),""),"")</f>
        <v/>
      </c>
      <c r="K57" s="717"/>
      <c r="L57" s="717"/>
      <c r="M57" s="718"/>
      <c r="N57" s="390" t="str">
        <f>IFERROR(IF(AND('Overview - Section A'!AS$1="Grant Making",OR(B57&lt;&gt;"",E57&lt;&gt;"")),Setup!I15,IF(INDEX('Impact Indicators - Section B '!I$1:I$98,MATCH($A57,'Impact Indicators - Section B '!$A$1:$A$98,0))&lt;&gt;0,INDEX('Impact Indicators - Section B '!I$1:I$98,MATCH($A57,'Impact Indicators - Section B '!$A$1:$A$98,0)),"")),"")</f>
        <v/>
      </c>
      <c r="O57" s="363" t="str">
        <f>IFERROR(IF(INDEX('Impact Indicators - Section B '!J$1:J$98,MATCH($A57,'Impact Indicators - Section B '!$A$1:$A$98,0))&lt;&gt;0,INDEX('Impact Indicators - Section B '!J$1:J$98,MATCH($A57,'Impact Indicators - Section B '!$A$1:$A$98,0)),""),"")</f>
        <v/>
      </c>
      <c r="P57" s="364" t="str">
        <f ca="1">IFERROR(IF(INDEX('Impact Indicators - Section B '!K$1:K$98,MATCH($A57,'Impact Indicators - Section B '!$A$1:$A$98,0))&lt;&gt;"",FIXED(INDEX('Impact Indicators - Section B '!K$1:K$98,MATCH($A57,'Impact Indicators - Section B '!$A$1:$A$98,0)),4),""),"")&amp;"/"&amp;IFERROR(IF(INDEX('Impact Indicators - Section B '!K$1:K$98,MATCH($A57,'Impact Indicators - Section B '!$A$1:$A$98,0)+1)&lt;&gt;"",FIXED(INDEX('Impact Indicators - Section B '!K$1:K$98,MATCH($A57,'Impact Indicators - Section B '!$A$1:$A$98,0)+1),2),""),"")&amp;CHAR(10)&amp;IFERROR(IF(INDEX('Impact Indicators - Section B '!L$1:L$98,MATCH($A57,'Impact Indicators - Section B '!$A$1:$A$98,0))&lt;&gt;"",FIXED(INDEX('Impact Indicators - Section B '!L$1:L$98,MATCH($A57,'Impact Indicators - Section B '!$A$1:$A$98,0))*100,2)&amp;"%",""),"")&amp;CHAR(10)&amp;IFERROR(IF(INDEX('Impact Indicators - Section B '!N$1:N$98,MATCH($A57,'Impact Indicators - Section B '!$A$1:$A$98,0))&lt;&gt;"",INDEX('Impact Indicators - Section B '!N$1:N$98,MATCH($A57,'Impact Indicators - Section B '!$A$1:$A$98,0)),""),"")&amp;CHAR(10)&amp;IFERROR(IF(INDEX('Impact Indicators - Section B '!M$1:M$98,MATCH($A57,'Impact Indicators - Section B '!$A$1:$A$98,0))&lt;&gt;"",TEXT(INDEX('Impact Indicators - Section B '!M$1:M$98,MATCH($A57,'Impact Indicators - Section B '!$A$1:$A$98,0)),Setup!$A$33),""),"")</f>
        <v xml:space="preserve">/
</v>
      </c>
      <c r="Q57" s="364" t="str">
        <f ca="1">IFERROR(IF(INDEX('Impact Indicators - Section B '!O$1:O$98,MATCH($A57,'Impact Indicators - Section B '!$A$1:$A$98,0))&lt;&gt;"",FIXED(INDEX('Impact Indicators - Section B '!O$1:O$98,MATCH($A57,'Impact Indicators - Section B '!$A$1:$A$98,0)),4),""),"")&amp;"/"&amp;IFERROR(IF(INDEX('Impact Indicators - Section B '!O$1:O$98,MATCH($A57,'Impact Indicators - Section B '!$A$1:$A$98,0)+1)&lt;&gt;"",FIXED(INDEX('Impact Indicators - Section B '!O$1:O$98,MATCH($A57,'Impact Indicators - Section B '!$A$1:$A$98,0)+1),2),""),"")&amp;CHAR(10)&amp;IFERROR(IF(INDEX('Impact Indicators - Section B '!P$1:P$98,MATCH($A57,'Impact Indicators - Section B '!$A$1:$A$98,0))&lt;&gt;"",FIXED(INDEX('Impact Indicators - Section B '!P$1:P$98,MATCH($A57,'Impact Indicators - Section B '!$A$1:$A$98,0))*100,2)&amp;"%",""),"")&amp;CHAR(10)&amp;IFERROR(IF(INDEX('Impact Indicators - Section B '!R$1:R$98,MATCH($A57,'Impact Indicators - Section B '!$A$1:$A$98,0))&lt;&gt;"",INDEX('Impact Indicators - Section B '!R$1:R$98,MATCH($A57,'Impact Indicators - Section B '!$A$1:$A$98,0)),""),"")&amp;CHAR(10)&amp;IFERROR(IF(INDEX('Impact Indicators - Section B '!Q$1:Q$98,MATCH($A57,'Impact Indicators - Section B '!$A$1:$A$98,0))&lt;&gt;"",TEXT(INDEX('Impact Indicators - Section B '!Q$1:Q$98,MATCH($A57,'Impact Indicators - Section B '!$A$1:$A$98,0)),Setup!$A$33),""),"")</f>
        <v xml:space="preserve">/
</v>
      </c>
      <c r="R57" s="364" t="str">
        <f ca="1">IFERROR(IF(INDEX('Impact Indicators - Section B '!S$1:S$98,MATCH($A57,'Impact Indicators - Section B '!$A$1:$A$98,0))&lt;&gt;"",FIXED(INDEX('Impact Indicators - Section B '!S$1:S$98,MATCH($A57,'Impact Indicators - Section B '!$A$1:$A$98,0)),4),""),"")&amp;"/"&amp;IFERROR(IF(INDEX('Impact Indicators - Section B '!S$1:S$98,MATCH($A57,'Impact Indicators - Section B '!$A$1:$A$98,0)+1)&lt;&gt;"",FIXED(INDEX('Impact Indicators - Section B '!S$1:S$98,MATCH($A57,'Impact Indicators - Section B '!$A$1:$A$98,0)+1),2),""),"")&amp;CHAR(10)&amp;IFERROR(IF(INDEX('Impact Indicators - Section B '!T$1:T$98,MATCH($A57,'Impact Indicators - Section B '!$A$1:$A$98,0))&lt;&gt;"",FIXED(INDEX('Impact Indicators - Section B '!T$1:T$98,MATCH($A57,'Impact Indicators - Section B '!$A$1:$A$98,0))*100,2)&amp;"%",""),"")&amp;CHAR(10)&amp;IFERROR(IF(INDEX('Impact Indicators - Section B '!V$1:V$98,MATCH($A57,'Impact Indicators - Section B '!$A$1:$A$98,0))&lt;&gt;"",FIXED(INDEX('Impact Indicators - Section B '!V$1:V$98,MATCH($A57,'Impact Indicators - Section B '!$A$1:$A$98,0)),Setup!$A$33),""),"")&amp;CHAR(10)&amp;IFERROR(IF(INDEX('Impact Indicators - Section B '!U$1:U$98,MATCH($A57,'Impact Indicators - Section B '!$A$1:$A$98,0))&lt;&gt;"",TEXT(INDEX('Impact Indicators - Section B '!U$1:U$98,MATCH($A57,'Impact Indicators - Section B '!$A$1:$A$98,0)),Setup!$A$33),""),"")</f>
        <v xml:space="preserve">/
</v>
      </c>
      <c r="S57" s="364" t="str">
        <f ca="1">IFERROR(IF(INDEX('Impact Indicators - Section B '!W$1:W$98,MATCH($A57,'Impact Indicators - Section B '!$A$1:$A$98,0))&lt;&gt;"",FIXED(INDEX('Impact Indicators - Section B '!W$1:W$98,MATCH($A57,'Impact Indicators - Section B '!$A$1:$A$98,0)),4),""),"")&amp;"/"&amp;IFERROR(IF(INDEX('Impact Indicators - Section B '!W$1:W$98,MATCH($A57,'Impact Indicators - Section B '!$A$1:$A$98,0)+1)&lt;&gt;"",FIXED(INDEX('Impact Indicators - Section B '!W$1:W$98,MATCH($A57,'Impact Indicators - Section B '!$A$1:$A$98,0)+1),2),""),"")&amp;CHAR(10)&amp;IFERROR(IF(INDEX('Impact Indicators - Section B '!X$1:X$98,MATCH($A57,'Impact Indicators - Section B '!$A$1:$A$98,0))&lt;&gt;"",FIXED(INDEX('Impact Indicators - Section B '!X$1:X$98,MATCH($A57,'Impact Indicators - Section B '!$A$1:$A$98,0))*100,2)&amp;"%",""),"")&amp;CHAR(10)&amp;IFERROR(IF(INDEX('Impact Indicators - Section B '!Z$1:Z$98,MATCH($A57,'Impact Indicators - Section B '!$A$1:$A$98,0))&lt;&gt;"",INDEX('Impact Indicators - Section B '!Z$1:Z$98,MATCH($A57,'Impact Indicators - Section B '!$A$1:$A$98,0)),""),"")&amp;CHAR(10)&amp;IFERROR(IF(INDEX('Impact Indicators - Section B '!Y$1:Y$98,MATCH($A57,'Impact Indicators - Section B '!$A$1:$A$98,0))&lt;&gt;"",TEXT(INDEX('Impact Indicators - Section B '!Y$1:Y$98,MATCH($A57,'Impact Indicators - Section B '!$A$1:$A$98,0)),Setup!$A$33),""),"")</f>
        <v xml:space="preserve">/
</v>
      </c>
      <c r="T57" s="228"/>
      <c r="U57" s="228"/>
      <c r="V57" s="228"/>
      <c r="W57" s="228"/>
      <c r="X57" s="228"/>
      <c r="Y57" s="228"/>
      <c r="Z57" s="228"/>
      <c r="AA57" s="228"/>
      <c r="AB57" s="228"/>
      <c r="AC57" s="228"/>
      <c r="AD57" s="228"/>
      <c r="AE57" s="228"/>
      <c r="AF57" s="228"/>
      <c r="AG57" s="228"/>
      <c r="AH57" s="228"/>
      <c r="AI57" s="228"/>
      <c r="AJ57" s="228"/>
      <c r="AK57" s="228"/>
      <c r="AL57" s="228"/>
      <c r="AM57" s="228" t="str">
        <f>IFERROR(IF(INDEX('Impact Indicators - Section B '!AA$1:AA$98,MATCH($A57,'Impact Indicators - Section B '!$A$1:$A$98,0))&lt;&gt;0,INDEX('Impact Indicators - Section B '!AA$1:AA$98,MATCH($A57,'Impact Indicators - Section B '!$A$1:$A$98,0)),""),"")</f>
        <v/>
      </c>
      <c r="AN57" s="228"/>
      <c r="AO57" s="228"/>
      <c r="AP57" s="228"/>
      <c r="AQ57" s="228"/>
      <c r="AR57" s="228" t="str">
        <f>CONCATENATE($A57,J$49)</f>
        <v>4</v>
      </c>
      <c r="AS57" s="228" t="str">
        <f>CONCATENATE($A57,O$49)</f>
        <v>4</v>
      </c>
      <c r="AT57" s="228" t="str">
        <f ca="1">CONCATENATE($A57,S$49)</f>
        <v>42024</v>
      </c>
      <c r="AU57" s="228" t="str">
        <f t="shared" ref="AU57" si="4">CONCATENATE($A57,V$49)</f>
        <v>4</v>
      </c>
      <c r="AV57" s="228" t="str">
        <f t="shared" ref="AV57" si="5">CONCATENATE($A57,Z$49)</f>
        <v>4</v>
      </c>
      <c r="AW57" s="228"/>
      <c r="AX57" s="228"/>
      <c r="AY57" s="228"/>
      <c r="AZ57" s="228"/>
      <c r="BA57" s="121"/>
    </row>
    <row r="58" spans="1:53" s="106" customFormat="1" ht="100.4" customHeight="1" x14ac:dyDescent="0.5">
      <c r="A58" s="676"/>
      <c r="B58" s="725" t="str">
        <f>IFERROR(IF(INDEX('Impact Indicators - Section B '!AA$1:AA$98,MATCH($A57,'Impact Indicators - Section B '!$A$1:$A$98,0))&lt;&gt;0,INDEX('Impact Indicators - Section B '!AA$1:AA$98,MATCH($A57,'Impact Indicators - Section B '!$A$1:$A$98,0)),""),"")</f>
        <v/>
      </c>
      <c r="C58" s="726"/>
      <c r="D58" s="726"/>
      <c r="E58" s="726"/>
      <c r="F58" s="726"/>
      <c r="G58" s="726"/>
      <c r="H58" s="726"/>
      <c r="I58" s="726"/>
      <c r="J58" s="726"/>
      <c r="K58" s="726"/>
      <c r="L58" s="726"/>
      <c r="M58" s="726"/>
      <c r="N58" s="726"/>
      <c r="O58" s="726"/>
      <c r="P58" s="726"/>
      <c r="Q58" s="726"/>
      <c r="R58" s="726"/>
      <c r="S58" s="726"/>
      <c r="T58" s="228"/>
      <c r="U58" s="228"/>
      <c r="V58" s="228"/>
      <c r="W58" s="228"/>
      <c r="X58" s="228"/>
      <c r="Y58" s="228"/>
      <c r="Z58" s="228"/>
      <c r="AA58" s="228"/>
      <c r="AB58" s="228"/>
      <c r="AC58" s="228"/>
      <c r="AD58" s="228"/>
      <c r="AE58" s="228"/>
      <c r="AF58" s="228"/>
      <c r="AG58" s="228"/>
      <c r="AH58" s="228"/>
      <c r="AI58" s="228"/>
      <c r="AJ58" s="228"/>
      <c r="AK58" s="228"/>
      <c r="AL58" s="228"/>
      <c r="AM58" s="228"/>
      <c r="AN58" s="228"/>
      <c r="AO58" s="228"/>
      <c r="AP58" s="228"/>
      <c r="AQ58" s="228"/>
      <c r="AR58" s="228"/>
      <c r="AS58" s="228"/>
      <c r="AT58" s="228"/>
      <c r="AU58" s="228"/>
      <c r="AV58" s="228"/>
      <c r="AW58" s="228"/>
      <c r="AX58" s="228"/>
      <c r="AY58" s="228"/>
      <c r="AZ58" s="228"/>
      <c r="BA58" s="121"/>
    </row>
    <row r="59" spans="1:53" s="406" customFormat="1" ht="145.4" customHeight="1" x14ac:dyDescent="0.5">
      <c r="A59" s="674">
        <v>5</v>
      </c>
      <c r="B59" s="699" t="str">
        <f>IFERROR(IF(INDEX('Impact Indicators - Section B '!B$1:B$98,MATCH($A59,'Impact Indicators - Section B '!$A$1:$A$98,0))&lt;&gt;0,INDEX('Impact Indicators - Section B '!B$1:B$98,MATCH($A59,'Impact Indicators - Section B '!$A$1:$A$98,0)),""),"")</f>
        <v/>
      </c>
      <c r="C59" s="700"/>
      <c r="D59" s="701"/>
      <c r="E59" s="699" t="str">
        <f>IFERROR(IF(INDEX('Impact Indicators - Section B '!C$1:C$98,MATCH($A59,'Impact Indicators - Section B '!$A$1:$A$98,0))&lt;&gt;0,INDEX('Impact Indicators - Section B '!C$1:C$98,MATCH($A59,'Impact Indicators - Section B '!$A$1:$A$98,0)),""),"")</f>
        <v/>
      </c>
      <c r="F59" s="700"/>
      <c r="G59" s="701"/>
      <c r="H59" s="407" t="str">
        <f ca="1">IFERROR(IF(INDEX('Impact Indicators - Section B '!D$1:D$98,MATCH($A59,'Impact Indicators - Section B '!$A$1:$A$98,0))&lt;&gt;"",FIXED(INDEX('Impact Indicators - Section B '!D$1:D$98,MATCH($A59,'Impact Indicators - Section B '!$A$1:$A$98,0)),4),""),"")&amp;"/"&amp;IFERROR(IF(INDEX('Impact Indicators - Section B '!D$1:D$98,MATCH($A59,'Impact Indicators - Section B '!$A$1:$A$98,0)+1)&lt;&gt;"",FIXED(INDEX('Impact Indicators - Section B '!D$1:D$98,MATCH($A59,'Impact Indicators - Section B '!$A$1:$A$98,0)+1),2),""),"")&amp;CHAR(10)&amp;IFERROR(IF(INDEX('Impact Indicators - Section B '!E$1:E$98,MATCH($A59,'Impact Indicators - Section B '!$A$1:$A$98,0))&lt;&gt;"",FIXED(INDEX('Impact Indicators - Section B '!E$1:E$98,MATCH($A59,'Impact Indicators - Section B '!$A$1:$A$98,0))*100,2)&amp;"%",""),"")</f>
        <v xml:space="preserve">/
</v>
      </c>
      <c r="I59" s="403" t="str">
        <f>IFERROR(IF(INDEX('Impact Indicators - Section B '!F$1:F$98,MATCH($A59,'Impact Indicators - Section B '!$A$1:$A$98,0))&lt;&gt;0,INDEX('Impact Indicators - Section B '!F$1:F$98,MATCH($A59,'Impact Indicators - Section B '!$A$1:$A$98,0)),""),"")&amp;CHAR(10)&amp;IFERROR(IF(INDEX('Impact Indicators - Section B '!G$1:G$98,MATCH($A59,'Impact Indicators - Section B '!$A$1:$A$98,0))&lt;&gt;0,INDEX('Impact Indicators - Section B '!G$1:G$98,MATCH($A59,'Impact Indicators - Section B '!$A$1:$A$98,0)),""),"")</f>
        <v xml:space="preserve">
</v>
      </c>
      <c r="J59" s="795" t="str">
        <f>IFERROR(IF(INDEX('Impact Indicators - Section B '!H$1:H$98,MATCH($A59,'Impact Indicators - Section B '!$A$1:$A$98,0))&lt;&gt;0,INDEX('Impact Indicators - Section B '!H$1:H$98,MATCH($A59,'Impact Indicators - Section B '!$A$1:$A$98,0)),""),"")</f>
        <v/>
      </c>
      <c r="K59" s="796"/>
      <c r="L59" s="796"/>
      <c r="M59" s="797"/>
      <c r="N59" s="402" t="str">
        <f>IFERROR(IF(AND('Overview - Section A'!AS$1="Grant Making",OR(B59&lt;&gt;"",E59&lt;&gt;"")),Setup!I15,IF(INDEX('Impact Indicators - Section B '!I$1:I$98,MATCH($A59,'Impact Indicators - Section B '!$A$1:$A$98,0))&lt;&gt;0,INDEX('Impact Indicators - Section B '!I$1:I$98,MATCH($A59,'Impact Indicators - Section B '!$A$1:$A$98,0)),"")),"")</f>
        <v/>
      </c>
      <c r="O59" s="403" t="str">
        <f>IFERROR(IF(INDEX('Impact Indicators - Section B '!J$1:J$98,MATCH($A59,'Impact Indicators - Section B '!$A$1:$A$98,0))&lt;&gt;0,INDEX('Impact Indicators - Section B '!J$1:J$98,MATCH($A59,'Impact Indicators - Section B '!$A$1:$A$98,0)),""),"")</f>
        <v/>
      </c>
      <c r="P59" s="404" t="str">
        <f ca="1">IFERROR(IF(INDEX('Impact Indicators - Section B '!K$1:K$98,MATCH($A59,'Impact Indicators - Section B '!$A$1:$A$98,0))&lt;&gt;"",FIXED(INDEX('Impact Indicators - Section B '!K$1:K$98,MATCH($A59,'Impact Indicators - Section B '!$A$1:$A$98,0)),4),""),"")&amp;"/"&amp;IFERROR(IF(INDEX('Impact Indicators - Section B '!K$1:K$98,MATCH($A59,'Impact Indicators - Section B '!$A$1:$A$98,0)+1)&lt;&gt;"",FIXED(INDEX('Impact Indicators - Section B '!K$1:K$98,MATCH($A59,'Impact Indicators - Section B '!$A$1:$A$98,0)+1),2),""),"")&amp;CHAR(10)&amp;IFERROR(IF(INDEX('Impact Indicators - Section B '!L$1:L$98,MATCH($A59,'Impact Indicators - Section B '!$A$1:$A$98,0))&lt;&gt;"",FIXED(INDEX('Impact Indicators - Section B '!L$1:L$98,MATCH($A59,'Impact Indicators - Section B '!$A$1:$A$98,0))*100,2)&amp;"%",""),"")&amp;CHAR(10)&amp;IFERROR(IF(INDEX('Impact Indicators - Section B '!N$1:N$98,MATCH($A59,'Impact Indicators - Section B '!$A$1:$A$98,0))&lt;&gt;"",INDEX('Impact Indicators - Section B '!N$1:N$98,MATCH($A59,'Impact Indicators - Section B '!$A$1:$A$98,0)),""),"")&amp;CHAR(10)&amp;IFERROR(IF(INDEX('Impact Indicators - Section B '!M$1:M$98,MATCH($A59,'Impact Indicators - Section B '!$A$1:$A$98,0))&lt;&gt;"",TEXT(INDEX('Impact Indicators - Section B '!M$1:M$98,MATCH($A59,'Impact Indicators - Section B '!$A$1:$A$98,0)),Setup!$A$33),""),"")</f>
        <v xml:space="preserve">/
</v>
      </c>
      <c r="Q59" s="404" t="str">
        <f ca="1">IFERROR(IF(INDEX('Impact Indicators - Section B '!O$1:O$98,MATCH($A59,'Impact Indicators - Section B '!$A$1:$A$98,0))&lt;&gt;"",FIXED(INDEX('Impact Indicators - Section B '!O$1:O$98,MATCH($A59,'Impact Indicators - Section B '!$A$1:$A$98,0)),4),""),"")&amp;"/"&amp;IFERROR(IF(INDEX('Impact Indicators - Section B '!O$1:O$98,MATCH($A59,'Impact Indicators - Section B '!$A$1:$A$98,0)+1)&lt;&gt;"",FIXED(INDEX('Impact Indicators - Section B '!O$1:O$98,MATCH($A59,'Impact Indicators - Section B '!$A$1:$A$98,0)+1),2),""),"")&amp;CHAR(10)&amp;IFERROR(IF(INDEX('Impact Indicators - Section B '!P$1:P$98,MATCH($A59,'Impact Indicators - Section B '!$A$1:$A$98,0))&lt;&gt;"",FIXED(INDEX('Impact Indicators - Section B '!P$1:P$98,MATCH($A59,'Impact Indicators - Section B '!$A$1:$A$98,0))*100,2)&amp;"%",""),"")&amp;CHAR(10)&amp;IFERROR(IF(INDEX('Impact Indicators - Section B '!R$1:R$98,MATCH($A59,'Impact Indicators - Section B '!$A$1:$A$98,0))&lt;&gt;"",INDEX('Impact Indicators - Section B '!R$1:R$98,MATCH($A59,'Impact Indicators - Section B '!$A$1:$A$98,0)),""),"")&amp;CHAR(10)&amp;IFERROR(IF(INDEX('Impact Indicators - Section B '!Q$1:Q$98,MATCH($A59,'Impact Indicators - Section B '!$A$1:$A$98,0))&lt;&gt;"",TEXT(INDEX('Impact Indicators - Section B '!Q$1:Q$98,MATCH($A59,'Impact Indicators - Section B '!$A$1:$A$98,0)),Setup!$A$33),""),"")</f>
        <v xml:space="preserve">/
</v>
      </c>
      <c r="R59" s="404" t="str">
        <f ca="1">IFERROR(IF(INDEX('Impact Indicators - Section B '!S$1:S$98,MATCH($A59,'Impact Indicators - Section B '!$A$1:$A$98,0))&lt;&gt;"",FIXED(INDEX('Impact Indicators - Section B '!S$1:S$98,MATCH($A59,'Impact Indicators - Section B '!$A$1:$A$98,0)),4),""),"")&amp;"/"&amp;IFERROR(IF(INDEX('Impact Indicators - Section B '!S$1:S$98,MATCH($A59,'Impact Indicators - Section B '!$A$1:$A$98,0)+1)&lt;&gt;"",FIXED(INDEX('Impact Indicators - Section B '!S$1:S$98,MATCH($A59,'Impact Indicators - Section B '!$A$1:$A$98,0)+1),2),""),"")&amp;CHAR(10)&amp;IFERROR(IF(INDEX('Impact Indicators - Section B '!T$1:T$98,MATCH($A59,'Impact Indicators - Section B '!$A$1:$A$98,0))&lt;&gt;"",FIXED(INDEX('Impact Indicators - Section B '!T$1:T$98,MATCH($A59,'Impact Indicators - Section B '!$A$1:$A$98,0))*100,2)&amp;"%",""),"")&amp;CHAR(10)&amp;IFERROR(IF(INDEX('Impact Indicators - Section B '!V$1:V$98,MATCH($A59,'Impact Indicators - Section B '!$A$1:$A$98,0))&lt;&gt;"",FIXED(INDEX('Impact Indicators - Section B '!V$1:V$98,MATCH($A59,'Impact Indicators - Section B '!$A$1:$A$98,0)),Setup!$A$33),""),"")&amp;CHAR(10)&amp;IFERROR(IF(INDEX('Impact Indicators - Section B '!U$1:U$98,MATCH($A59,'Impact Indicators - Section B '!$A$1:$A$98,0))&lt;&gt;"",TEXT(INDEX('Impact Indicators - Section B '!U$1:U$98,MATCH($A59,'Impact Indicators - Section B '!$A$1:$A$98,0)),Setup!$A$33),""),"")</f>
        <v xml:space="preserve">/
</v>
      </c>
      <c r="S59" s="404" t="str">
        <f ca="1">IFERROR(IF(INDEX('Impact Indicators - Section B '!W$1:W$98,MATCH($A59,'Impact Indicators - Section B '!$A$1:$A$98,0))&lt;&gt;"",FIXED(INDEX('Impact Indicators - Section B '!W$1:W$98,MATCH($A59,'Impact Indicators - Section B '!$A$1:$A$98,0)),4),""),"")&amp;"/"&amp;IFERROR(IF(INDEX('Impact Indicators - Section B '!W$1:W$98,MATCH($A59,'Impact Indicators - Section B '!$A$1:$A$98,0)+1)&lt;&gt;"",FIXED(INDEX('Impact Indicators - Section B '!W$1:W$98,MATCH($A59,'Impact Indicators - Section B '!$A$1:$A$98,0)+1),2),""),"")&amp;CHAR(10)&amp;IFERROR(IF(INDEX('Impact Indicators - Section B '!X$1:X$98,MATCH($A59,'Impact Indicators - Section B '!$A$1:$A$98,0))&lt;&gt;"",FIXED(INDEX('Impact Indicators - Section B '!X$1:X$98,MATCH($A59,'Impact Indicators - Section B '!$A$1:$A$98,0))*100,2)&amp;"%",""),"")&amp;CHAR(10)&amp;IFERROR(IF(INDEX('Impact Indicators - Section B '!Z$1:Z$98,MATCH($A59,'Impact Indicators - Section B '!$A$1:$A$98,0))&lt;&gt;"",INDEX('Impact Indicators - Section B '!Z$1:Z$98,MATCH($A59,'Impact Indicators - Section B '!$A$1:$A$98,0)),""),"")&amp;CHAR(10)&amp;IFERROR(IF(INDEX('Impact Indicators - Section B '!Y$1:Y$98,MATCH($A59,'Impact Indicators - Section B '!$A$1:$A$98,0))&lt;&gt;"",TEXT(INDEX('Impact Indicators - Section B '!Y$1:Y$98,MATCH($A59,'Impact Indicators - Section B '!$A$1:$A$98,0)),Setup!$A$33),""),"")</f>
        <v xml:space="preserve">/
</v>
      </c>
      <c r="T59" s="228"/>
      <c r="U59" s="228"/>
      <c r="V59" s="228"/>
      <c r="W59" s="228"/>
      <c r="X59" s="228"/>
      <c r="Y59" s="228"/>
      <c r="Z59" s="228"/>
      <c r="AA59" s="228"/>
      <c r="AB59" s="228"/>
      <c r="AC59" s="228"/>
      <c r="AD59" s="228"/>
      <c r="AE59" s="228"/>
      <c r="AF59" s="228"/>
      <c r="AG59" s="228"/>
      <c r="AH59" s="228"/>
      <c r="AI59" s="228"/>
      <c r="AJ59" s="228"/>
      <c r="AK59" s="228"/>
      <c r="AL59" s="228"/>
      <c r="AM59" s="228" t="str">
        <f>IFERROR(IF(INDEX('Impact Indicators - Section B '!AA$1:AA$98,MATCH($A59,'Impact Indicators - Section B '!$A$1:$A$98,0))&lt;&gt;0,INDEX('Impact Indicators - Section B '!AA$1:AA$98,MATCH($A59,'Impact Indicators - Section B '!$A$1:$A$98,0)),""),"")</f>
        <v/>
      </c>
      <c r="AN59" s="228"/>
      <c r="AO59" s="228"/>
      <c r="AP59" s="228"/>
      <c r="AQ59" s="228"/>
      <c r="AR59" s="228" t="str">
        <f>CONCATENATE($A59,J$49)</f>
        <v>5</v>
      </c>
      <c r="AS59" s="228" t="str">
        <f>CONCATENATE($A59,O$49)</f>
        <v>5</v>
      </c>
      <c r="AT59" s="228" t="str">
        <f ca="1">CONCATENATE($A59,S$49)</f>
        <v>52024</v>
      </c>
      <c r="AU59" s="228" t="str">
        <f t="shared" ref="AU59" si="6">CONCATENATE($A59,V$49)</f>
        <v>5</v>
      </c>
      <c r="AV59" s="228" t="str">
        <f t="shared" ref="AV59" si="7">CONCATENATE($A59,Z$49)</f>
        <v>5</v>
      </c>
      <c r="AW59" s="228"/>
      <c r="AX59" s="228"/>
      <c r="AY59" s="228"/>
      <c r="AZ59" s="228"/>
      <c r="BA59" s="405"/>
    </row>
    <row r="60" spans="1:53" s="406" customFormat="1" ht="100.4" customHeight="1" x14ac:dyDescent="0.5">
      <c r="A60" s="674"/>
      <c r="B60" s="723" t="str">
        <f>IFERROR(IF(INDEX('Impact Indicators - Section B '!AA$1:AA$98,MATCH($A59,'Impact Indicators - Section B '!$A$1:$A$98,0))&lt;&gt;0,INDEX('Impact Indicators - Section B '!AA$1:AA$98,MATCH($A59,'Impact Indicators - Section B '!$A$1:$A$98,0)),""),"")</f>
        <v/>
      </c>
      <c r="C60" s="724"/>
      <c r="D60" s="724"/>
      <c r="E60" s="724"/>
      <c r="F60" s="724"/>
      <c r="G60" s="724"/>
      <c r="H60" s="724"/>
      <c r="I60" s="724"/>
      <c r="J60" s="724"/>
      <c r="K60" s="724"/>
      <c r="L60" s="724"/>
      <c r="M60" s="724"/>
      <c r="N60" s="724"/>
      <c r="O60" s="724"/>
      <c r="P60" s="724"/>
      <c r="Q60" s="724"/>
      <c r="R60" s="724"/>
      <c r="S60" s="724"/>
      <c r="T60" s="228"/>
      <c r="U60" s="228"/>
      <c r="V60" s="228"/>
      <c r="W60" s="228"/>
      <c r="X60" s="228"/>
      <c r="Y60" s="228"/>
      <c r="Z60" s="228"/>
      <c r="AA60" s="228"/>
      <c r="AB60" s="228"/>
      <c r="AC60" s="228"/>
      <c r="AD60" s="228"/>
      <c r="AE60" s="228"/>
      <c r="AF60" s="228"/>
      <c r="AG60" s="228"/>
      <c r="AH60" s="228"/>
      <c r="AI60" s="228"/>
      <c r="AJ60" s="228"/>
      <c r="AK60" s="228"/>
      <c r="AL60" s="228"/>
      <c r="AM60" s="228"/>
      <c r="AN60" s="228"/>
      <c r="AO60" s="228"/>
      <c r="AP60" s="228"/>
      <c r="AQ60" s="228"/>
      <c r="AR60" s="228"/>
      <c r="AS60" s="228"/>
      <c r="AT60" s="228"/>
      <c r="AU60" s="228"/>
      <c r="AV60" s="228"/>
      <c r="AW60" s="228"/>
      <c r="AX60" s="228"/>
      <c r="AY60" s="228"/>
      <c r="AZ60" s="228"/>
      <c r="BA60" s="405"/>
    </row>
    <row r="61" spans="1:53" s="106" customFormat="1" ht="145.4" customHeight="1" x14ac:dyDescent="0.5">
      <c r="A61" s="676">
        <v>6</v>
      </c>
      <c r="B61" s="682" t="str">
        <f>IFERROR(IF(INDEX('Impact Indicators - Section B '!B$1:B$98,MATCH($A61,'Impact Indicators - Section B '!$A$1:$A$98,0))&lt;&gt;0,INDEX('Impact Indicators - Section B '!B$1:B$98,MATCH($A61,'Impact Indicators - Section B '!$A$1:$A$98,0)),""),"")</f>
        <v/>
      </c>
      <c r="C61" s="683"/>
      <c r="D61" s="684"/>
      <c r="E61" s="682" t="str">
        <f>IFERROR(IF(INDEX('Impact Indicators - Section B '!C$1:C$98,MATCH($A61,'Impact Indicators - Section B '!$A$1:$A$98,0))&lt;&gt;0,INDEX('Impact Indicators - Section B '!C$1:C$98,MATCH($A61,'Impact Indicators - Section B '!$A$1:$A$98,0)),""),"")</f>
        <v/>
      </c>
      <c r="F61" s="683"/>
      <c r="G61" s="684"/>
      <c r="H61" s="365" t="str">
        <f ca="1">IFERROR(IF(INDEX('Impact Indicators - Section B '!D$1:D$98,MATCH($A61,'Impact Indicators - Section B '!$A$1:$A$98,0))&lt;&gt;"",FIXED(INDEX('Impact Indicators - Section B '!D$1:D$98,MATCH($A61,'Impact Indicators - Section B '!$A$1:$A$98,0)),4),""),"")&amp;"/"&amp;IFERROR(IF(INDEX('Impact Indicators - Section B '!D$1:D$98,MATCH($A61,'Impact Indicators - Section B '!$A$1:$A$98,0)+1)&lt;&gt;"",FIXED(INDEX('Impact Indicators - Section B '!D$1:D$98,MATCH($A61,'Impact Indicators - Section B '!$A$1:$A$98,0)+1),2),""),"")&amp;CHAR(10)&amp;IFERROR(IF(INDEX('Impact Indicators - Section B '!E$1:E$98,MATCH($A61,'Impact Indicators - Section B '!$A$1:$A$98,0))&lt;&gt;"",FIXED(INDEX('Impact Indicators - Section B '!E$1:E$98,MATCH($A61,'Impact Indicators - Section B '!$A$1:$A$98,0))*100,2)&amp;"%",""),"")</f>
        <v xml:space="preserve">/
</v>
      </c>
      <c r="I61" s="363" t="str">
        <f>IFERROR(IF(INDEX('Impact Indicators - Section B '!F$1:F$98,MATCH($A61,'Impact Indicators - Section B '!$A$1:$A$98,0))&lt;&gt;0,INDEX('Impact Indicators - Section B '!F$1:F$98,MATCH($A61,'Impact Indicators - Section B '!$A$1:$A$98,0)),""),"")&amp;CHAR(10)&amp;IFERROR(IF(INDEX('Impact Indicators - Section B '!G$1:G$98,MATCH($A61,'Impact Indicators - Section B '!$A$1:$A$98,0))&lt;&gt;0,INDEX('Impact Indicators - Section B '!G$1:G$98,MATCH($A61,'Impact Indicators - Section B '!$A$1:$A$98,0)),""),"")</f>
        <v xml:space="preserve">
</v>
      </c>
      <c r="J61" s="716" t="str">
        <f>IFERROR(IF(INDEX('Impact Indicators - Section B '!H$1:H$98,MATCH($A61,'Impact Indicators - Section B '!$A$1:$A$98,0))&lt;&gt;0,INDEX('Impact Indicators - Section B '!H$1:H$98,MATCH($A61,'Impact Indicators - Section B '!$A$1:$A$98,0)),""),"")</f>
        <v/>
      </c>
      <c r="K61" s="717"/>
      <c r="L61" s="717"/>
      <c r="M61" s="718"/>
      <c r="N61" s="390" t="str">
        <f>IFERROR(IF(AND('Overview - Section A'!AS$1="Grant Making",OR(B61&lt;&gt;"",E61&lt;&gt;"")),Setup!I15,IF(INDEX('Impact Indicators - Section B '!I$1:I$98,MATCH($A61,'Impact Indicators - Section B '!$A$1:$A$98,0))&lt;&gt;0,INDEX('Impact Indicators - Section B '!I$1:I$98,MATCH($A61,'Impact Indicators - Section B '!$A$1:$A$98,0)),"")),"")</f>
        <v/>
      </c>
      <c r="O61" s="363" t="str">
        <f>IFERROR(IF(INDEX('Impact Indicators - Section B '!J$1:J$98,MATCH($A61,'Impact Indicators - Section B '!$A$1:$A$98,0))&lt;&gt;0,INDEX('Impact Indicators - Section B '!J$1:J$98,MATCH($A61,'Impact Indicators - Section B '!$A$1:$A$98,0)),""),"")</f>
        <v/>
      </c>
      <c r="P61" s="364" t="str">
        <f ca="1">IFERROR(IF(INDEX('Impact Indicators - Section B '!K$1:K$98,MATCH($A61,'Impact Indicators - Section B '!$A$1:$A$98,0))&lt;&gt;"",FIXED(INDEX('Impact Indicators - Section B '!K$1:K$98,MATCH($A61,'Impact Indicators - Section B '!$A$1:$A$98,0)),4),""),"")&amp;"/"&amp;IFERROR(IF(INDEX('Impact Indicators - Section B '!K$1:K$98,MATCH($A61,'Impact Indicators - Section B '!$A$1:$A$98,0)+1)&lt;&gt;"",FIXED(INDEX('Impact Indicators - Section B '!K$1:K$98,MATCH($A61,'Impact Indicators - Section B '!$A$1:$A$98,0)+1),2),""),"")&amp;CHAR(10)&amp;IFERROR(IF(INDEX('Impact Indicators - Section B '!L$1:L$98,MATCH($A61,'Impact Indicators - Section B '!$A$1:$A$98,0))&lt;&gt;"",FIXED(INDEX('Impact Indicators - Section B '!L$1:L$98,MATCH($A61,'Impact Indicators - Section B '!$A$1:$A$98,0))*100,2)&amp;"%",""),"")&amp;CHAR(10)&amp;IFERROR(IF(INDEX('Impact Indicators - Section B '!N$1:N$98,MATCH($A61,'Impact Indicators - Section B '!$A$1:$A$98,0))&lt;&gt;"",INDEX('Impact Indicators - Section B '!N$1:N$98,MATCH($A61,'Impact Indicators - Section B '!$A$1:$A$98,0)),""),"")&amp;CHAR(10)&amp;IFERROR(IF(INDEX('Impact Indicators - Section B '!M$1:M$98,MATCH($A61,'Impact Indicators - Section B '!$A$1:$A$98,0))&lt;&gt;"",TEXT(INDEX('Impact Indicators - Section B '!M$1:M$98,MATCH($A61,'Impact Indicators - Section B '!$A$1:$A$98,0)),Setup!$A$33),""),"")</f>
        <v xml:space="preserve">/
</v>
      </c>
      <c r="Q61" s="364" t="str">
        <f ca="1">IFERROR(IF(INDEX('Impact Indicators - Section B '!O$1:O$98,MATCH($A61,'Impact Indicators - Section B '!$A$1:$A$98,0))&lt;&gt;"",FIXED(INDEX('Impact Indicators - Section B '!O$1:O$98,MATCH($A61,'Impact Indicators - Section B '!$A$1:$A$98,0)),4),""),"")&amp;"/"&amp;IFERROR(IF(INDEX('Impact Indicators - Section B '!O$1:O$98,MATCH($A61,'Impact Indicators - Section B '!$A$1:$A$98,0)+1)&lt;&gt;"",FIXED(INDEX('Impact Indicators - Section B '!O$1:O$98,MATCH($A61,'Impact Indicators - Section B '!$A$1:$A$98,0)+1),2),""),"")&amp;CHAR(10)&amp;IFERROR(IF(INDEX('Impact Indicators - Section B '!P$1:P$98,MATCH($A61,'Impact Indicators - Section B '!$A$1:$A$98,0))&lt;&gt;"",FIXED(INDEX('Impact Indicators - Section B '!P$1:P$98,MATCH($A61,'Impact Indicators - Section B '!$A$1:$A$98,0))*100,2)&amp;"%",""),"")&amp;CHAR(10)&amp;IFERROR(IF(INDEX('Impact Indicators - Section B '!R$1:R$98,MATCH($A61,'Impact Indicators - Section B '!$A$1:$A$98,0))&lt;&gt;"",INDEX('Impact Indicators - Section B '!R$1:R$98,MATCH($A61,'Impact Indicators - Section B '!$A$1:$A$98,0)),""),"")&amp;CHAR(10)&amp;IFERROR(IF(INDEX('Impact Indicators - Section B '!Q$1:Q$98,MATCH($A61,'Impact Indicators - Section B '!$A$1:$A$98,0))&lt;&gt;"",TEXT(INDEX('Impact Indicators - Section B '!Q$1:Q$98,MATCH($A61,'Impact Indicators - Section B '!$A$1:$A$98,0)),Setup!$A$33),""),"")</f>
        <v xml:space="preserve">/
</v>
      </c>
      <c r="R61" s="364" t="str">
        <f ca="1">IFERROR(IF(INDEX('Impact Indicators - Section B '!S$1:S$98,MATCH($A61,'Impact Indicators - Section B '!$A$1:$A$98,0))&lt;&gt;"",FIXED(INDEX('Impact Indicators - Section B '!S$1:S$98,MATCH($A61,'Impact Indicators - Section B '!$A$1:$A$98,0)),4),""),"")&amp;"/"&amp;IFERROR(IF(INDEX('Impact Indicators - Section B '!S$1:S$98,MATCH($A61,'Impact Indicators - Section B '!$A$1:$A$98,0)+1)&lt;&gt;"",FIXED(INDEX('Impact Indicators - Section B '!S$1:S$98,MATCH($A61,'Impact Indicators - Section B '!$A$1:$A$98,0)+1),2),""),"")&amp;CHAR(10)&amp;IFERROR(IF(INDEX('Impact Indicators - Section B '!T$1:T$98,MATCH($A61,'Impact Indicators - Section B '!$A$1:$A$98,0))&lt;&gt;"",FIXED(INDEX('Impact Indicators - Section B '!T$1:T$98,MATCH($A61,'Impact Indicators - Section B '!$A$1:$A$98,0))*100,2)&amp;"%",""),"")&amp;CHAR(10)&amp;IFERROR(IF(INDEX('Impact Indicators - Section B '!V$1:V$98,MATCH($A61,'Impact Indicators - Section B '!$A$1:$A$98,0))&lt;&gt;"",FIXED(INDEX('Impact Indicators - Section B '!V$1:V$98,MATCH($A61,'Impact Indicators - Section B '!$A$1:$A$98,0)),Setup!$A$33),""),"")&amp;CHAR(10)&amp;IFERROR(IF(INDEX('Impact Indicators - Section B '!U$1:U$98,MATCH($A61,'Impact Indicators - Section B '!$A$1:$A$98,0))&lt;&gt;"",TEXT(INDEX('Impact Indicators - Section B '!U$1:U$98,MATCH($A61,'Impact Indicators - Section B '!$A$1:$A$98,0)),Setup!$A$33),""),"")</f>
        <v xml:space="preserve">/
</v>
      </c>
      <c r="S61" s="364" t="str">
        <f ca="1">IFERROR(IF(INDEX('Impact Indicators - Section B '!W$1:W$98,MATCH($A61,'Impact Indicators - Section B '!$A$1:$A$98,0))&lt;&gt;"",FIXED(INDEX('Impact Indicators - Section B '!W$1:W$98,MATCH($A61,'Impact Indicators - Section B '!$A$1:$A$98,0)),4),""),"")&amp;"/"&amp;IFERROR(IF(INDEX('Impact Indicators - Section B '!W$1:W$98,MATCH($A61,'Impact Indicators - Section B '!$A$1:$A$98,0)+1)&lt;&gt;"",FIXED(INDEX('Impact Indicators - Section B '!W$1:W$98,MATCH($A61,'Impact Indicators - Section B '!$A$1:$A$98,0)+1),2),""),"")&amp;CHAR(10)&amp;IFERROR(IF(INDEX('Impact Indicators - Section B '!X$1:X$98,MATCH($A61,'Impact Indicators - Section B '!$A$1:$A$98,0))&lt;&gt;"",FIXED(INDEX('Impact Indicators - Section B '!X$1:X$98,MATCH($A61,'Impact Indicators - Section B '!$A$1:$A$98,0))*100,2)&amp;"%",""),"")&amp;CHAR(10)&amp;IFERROR(IF(INDEX('Impact Indicators - Section B '!Z$1:Z$98,MATCH($A61,'Impact Indicators - Section B '!$A$1:$A$98,0))&lt;&gt;"",INDEX('Impact Indicators - Section B '!Z$1:Z$98,MATCH($A61,'Impact Indicators - Section B '!$A$1:$A$98,0)),""),"")&amp;CHAR(10)&amp;IFERROR(IF(INDEX('Impact Indicators - Section B '!Y$1:Y$98,MATCH($A61,'Impact Indicators - Section B '!$A$1:$A$98,0))&lt;&gt;"",TEXT(INDEX('Impact Indicators - Section B '!Y$1:Y$98,MATCH($A61,'Impact Indicators - Section B '!$A$1:$A$98,0)),Setup!$A$33),""),"")</f>
        <v xml:space="preserve">/
</v>
      </c>
      <c r="T61" s="228"/>
      <c r="U61" s="228"/>
      <c r="V61" s="228"/>
      <c r="W61" s="228"/>
      <c r="X61" s="228"/>
      <c r="Y61" s="228"/>
      <c r="Z61" s="228"/>
      <c r="AA61" s="228"/>
      <c r="AB61" s="228"/>
      <c r="AC61" s="228"/>
      <c r="AD61" s="228"/>
      <c r="AE61" s="228"/>
      <c r="AF61" s="228"/>
      <c r="AG61" s="228"/>
      <c r="AH61" s="228"/>
      <c r="AI61" s="228"/>
      <c r="AJ61" s="228"/>
      <c r="AK61" s="228"/>
      <c r="AL61" s="228"/>
      <c r="AM61" s="228" t="str">
        <f>IFERROR(IF(INDEX('Impact Indicators - Section B '!AA$1:AA$98,MATCH($A61,'Impact Indicators - Section B '!$A$1:$A$98,0))&lt;&gt;0,INDEX('Impact Indicators - Section B '!AA$1:AA$98,MATCH($A61,'Impact Indicators - Section B '!$A$1:$A$98,0)),""),"")</f>
        <v/>
      </c>
      <c r="AN61" s="228"/>
      <c r="AO61" s="228"/>
      <c r="AP61" s="228"/>
      <c r="AQ61" s="228"/>
      <c r="AR61" s="228" t="str">
        <f>CONCATENATE($A61,J$49)</f>
        <v>6</v>
      </c>
      <c r="AS61" s="228" t="str">
        <f>CONCATENATE($A61,O$49)</f>
        <v>6</v>
      </c>
      <c r="AT61" s="228" t="str">
        <f ca="1">CONCATENATE($A61,S$49)</f>
        <v>62024</v>
      </c>
      <c r="AU61" s="228" t="str">
        <f t="shared" ref="AU61" si="8">CONCATENATE($A61,V$49)</f>
        <v>6</v>
      </c>
      <c r="AV61" s="228" t="str">
        <f t="shared" ref="AV61" si="9">CONCATENATE($A61,Z$49)</f>
        <v>6</v>
      </c>
      <c r="AW61" s="228"/>
      <c r="AX61" s="228"/>
      <c r="AY61" s="228"/>
      <c r="AZ61" s="228"/>
      <c r="BA61" s="121"/>
    </row>
    <row r="62" spans="1:53" s="106" customFormat="1" ht="100.4" customHeight="1" x14ac:dyDescent="0.5">
      <c r="A62" s="676"/>
      <c r="B62" s="725" t="str">
        <f>IFERROR(IF(INDEX('Impact Indicators - Section B '!AA$1:AA$98,MATCH($A61,'Impact Indicators - Section B '!$A$1:$A$98,0))&lt;&gt;0,INDEX('Impact Indicators - Section B '!AA$1:AA$98,MATCH($A61,'Impact Indicators - Section B '!$A$1:$A$98,0)),""),"")</f>
        <v/>
      </c>
      <c r="C62" s="726"/>
      <c r="D62" s="726"/>
      <c r="E62" s="726"/>
      <c r="F62" s="726"/>
      <c r="G62" s="726"/>
      <c r="H62" s="726"/>
      <c r="I62" s="726"/>
      <c r="J62" s="726"/>
      <c r="K62" s="726"/>
      <c r="L62" s="726"/>
      <c r="M62" s="726"/>
      <c r="N62" s="726"/>
      <c r="O62" s="726"/>
      <c r="P62" s="726"/>
      <c r="Q62" s="726"/>
      <c r="R62" s="726"/>
      <c r="S62" s="726"/>
      <c r="T62" s="228"/>
      <c r="U62" s="228"/>
      <c r="V62" s="228"/>
      <c r="W62" s="228"/>
      <c r="X62" s="228"/>
      <c r="Y62" s="228"/>
      <c r="Z62" s="228"/>
      <c r="AA62" s="228"/>
      <c r="AB62" s="228"/>
      <c r="AC62" s="228"/>
      <c r="AD62" s="228"/>
      <c r="AE62" s="228"/>
      <c r="AF62" s="228"/>
      <c r="AG62" s="228"/>
      <c r="AH62" s="228"/>
      <c r="AI62" s="228"/>
      <c r="AJ62" s="228"/>
      <c r="AK62" s="228"/>
      <c r="AL62" s="228"/>
      <c r="AM62" s="228"/>
      <c r="AN62" s="228"/>
      <c r="AO62" s="228"/>
      <c r="AP62" s="228"/>
      <c r="AQ62" s="228"/>
      <c r="AR62" s="228"/>
      <c r="AS62" s="228"/>
      <c r="AT62" s="228"/>
      <c r="AU62" s="228"/>
      <c r="AV62" s="228"/>
      <c r="AW62" s="228"/>
      <c r="AX62" s="228"/>
      <c r="AY62" s="228"/>
      <c r="AZ62" s="228"/>
      <c r="BA62" s="121"/>
    </row>
    <row r="63" spans="1:53" s="406" customFormat="1" ht="145.4" customHeight="1" x14ac:dyDescent="0.5">
      <c r="A63" s="674">
        <v>7</v>
      </c>
      <c r="B63" s="699" t="str">
        <f>IFERROR(IF(INDEX('Impact Indicators - Section B '!B$1:B$98,MATCH($A63,'Impact Indicators - Section B '!$A$1:$A$98,0))&lt;&gt;0,INDEX('Impact Indicators - Section B '!B$1:B$98,MATCH($A63,'Impact Indicators - Section B '!$A$1:$A$98,0)),""),"")</f>
        <v/>
      </c>
      <c r="C63" s="700"/>
      <c r="D63" s="701"/>
      <c r="E63" s="699" t="str">
        <f>IFERROR(IF(INDEX('Impact Indicators - Section B '!C$1:C$98,MATCH($A63,'Impact Indicators - Section B '!$A$1:$A$98,0))&lt;&gt;0,INDEX('Impact Indicators - Section B '!C$1:C$98,MATCH($A63,'Impact Indicators - Section B '!$A$1:$A$98,0)),""),"")</f>
        <v/>
      </c>
      <c r="F63" s="700"/>
      <c r="G63" s="701"/>
      <c r="H63" s="407" t="str">
        <f ca="1">IFERROR(IF(INDEX('Impact Indicators - Section B '!D$1:D$98,MATCH($A63,'Impact Indicators - Section B '!$A$1:$A$98,0))&lt;&gt;"",FIXED(INDEX('Impact Indicators - Section B '!D$1:D$98,MATCH($A63,'Impact Indicators - Section B '!$A$1:$A$98,0)),4),""),"")&amp;"/"&amp;IFERROR(IF(INDEX('Impact Indicators - Section B '!D$1:D$98,MATCH($A63,'Impact Indicators - Section B '!$A$1:$A$98,0)+1)&lt;&gt;"",FIXED(INDEX('Impact Indicators - Section B '!D$1:D$98,MATCH($A63,'Impact Indicators - Section B '!$A$1:$A$98,0)+1),2),""),"")&amp;CHAR(10)&amp;IFERROR(IF(INDEX('Impact Indicators - Section B '!E$1:E$98,MATCH($A63,'Impact Indicators - Section B '!$A$1:$A$98,0))&lt;&gt;"",FIXED(INDEX('Impact Indicators - Section B '!E$1:E$98,MATCH($A63,'Impact Indicators - Section B '!$A$1:$A$98,0))*100,2)&amp;"%",""),"")</f>
        <v xml:space="preserve">/
</v>
      </c>
      <c r="I63" s="403" t="str">
        <f>IFERROR(IF(INDEX('Impact Indicators - Section B '!F$1:F$98,MATCH($A63,'Impact Indicators - Section B '!$A$1:$A$98,0))&lt;&gt;0,INDEX('Impact Indicators - Section B '!F$1:F$98,MATCH($A63,'Impact Indicators - Section B '!$A$1:$A$98,0)),""),"")&amp;CHAR(10)&amp;IFERROR(IF(INDEX('Impact Indicators - Section B '!G$1:G$98,MATCH($A63,'Impact Indicators - Section B '!$A$1:$A$98,0))&lt;&gt;0,INDEX('Impact Indicators - Section B '!G$1:G$98,MATCH($A63,'Impact Indicators - Section B '!$A$1:$A$98,0)),""),"")</f>
        <v xml:space="preserve">
</v>
      </c>
      <c r="J63" s="795" t="str">
        <f>IFERROR(IF(INDEX('Impact Indicators - Section B '!H$1:H$98,MATCH($A63,'Impact Indicators - Section B '!$A$1:$A$98,0))&lt;&gt;0,INDEX('Impact Indicators - Section B '!H$1:H$98,MATCH($A63,'Impact Indicators - Section B '!$A$1:$A$98,0)),""),"")</f>
        <v/>
      </c>
      <c r="K63" s="796"/>
      <c r="L63" s="796"/>
      <c r="M63" s="797"/>
      <c r="N63" s="402" t="str">
        <f>IFERROR(IF(AND('Overview - Section A'!AS$1="Grant Making",OR(B63&lt;&gt;"",E63&lt;&gt;"")),Setup!I15,IF(INDEX('Impact Indicators - Section B '!I$1:I$98,MATCH($A63,'Impact Indicators - Section B '!$A$1:$A$98,0))&lt;&gt;0,INDEX('Impact Indicators - Section B '!I$1:I$98,MATCH($A63,'Impact Indicators - Section B '!$A$1:$A$98,0)),"")),"")</f>
        <v/>
      </c>
      <c r="O63" s="403" t="str">
        <f>IFERROR(IF(INDEX('Impact Indicators - Section B '!J$1:J$98,MATCH($A63,'Impact Indicators - Section B '!$A$1:$A$98,0))&lt;&gt;0,INDEX('Impact Indicators - Section B '!J$1:J$98,MATCH($A63,'Impact Indicators - Section B '!$A$1:$A$98,0)),""),"")</f>
        <v/>
      </c>
      <c r="P63" s="404" t="str">
        <f ca="1">IFERROR(IF(INDEX('Impact Indicators - Section B '!K$1:K$98,MATCH($A63,'Impact Indicators - Section B '!$A$1:$A$98,0))&lt;&gt;"",FIXED(INDEX('Impact Indicators - Section B '!K$1:K$98,MATCH($A63,'Impact Indicators - Section B '!$A$1:$A$98,0)),4),""),"")&amp;"/"&amp;IFERROR(IF(INDEX('Impact Indicators - Section B '!K$1:K$98,MATCH($A63,'Impact Indicators - Section B '!$A$1:$A$98,0)+1)&lt;&gt;"",FIXED(INDEX('Impact Indicators - Section B '!K$1:K$98,MATCH($A63,'Impact Indicators - Section B '!$A$1:$A$98,0)+1),2),""),"")&amp;CHAR(10)&amp;IFERROR(IF(INDEX('Impact Indicators - Section B '!L$1:L$98,MATCH($A63,'Impact Indicators - Section B '!$A$1:$A$98,0))&lt;&gt;"",FIXED(INDEX('Impact Indicators - Section B '!L$1:L$98,MATCH($A63,'Impact Indicators - Section B '!$A$1:$A$98,0))*100,2)&amp;"%",""),"")&amp;CHAR(10)&amp;IFERROR(IF(INDEX('Impact Indicators - Section B '!N$1:N$98,MATCH($A63,'Impact Indicators - Section B '!$A$1:$A$98,0))&lt;&gt;"",INDEX('Impact Indicators - Section B '!N$1:N$98,MATCH($A63,'Impact Indicators - Section B '!$A$1:$A$98,0)),""),"")&amp;CHAR(10)&amp;IFERROR(IF(INDEX('Impact Indicators - Section B '!M$1:M$98,MATCH($A63,'Impact Indicators - Section B '!$A$1:$A$98,0))&lt;&gt;"",TEXT(INDEX('Impact Indicators - Section B '!M$1:M$98,MATCH($A63,'Impact Indicators - Section B '!$A$1:$A$98,0)),Setup!$A$33),""),"")</f>
        <v xml:space="preserve">/
</v>
      </c>
      <c r="Q63" s="404" t="str">
        <f ca="1">IFERROR(IF(INDEX('Impact Indicators - Section B '!O$1:O$98,MATCH($A63,'Impact Indicators - Section B '!$A$1:$A$98,0))&lt;&gt;"",FIXED(INDEX('Impact Indicators - Section B '!O$1:O$98,MATCH($A63,'Impact Indicators - Section B '!$A$1:$A$98,0)),4),""),"")&amp;"/"&amp;IFERROR(IF(INDEX('Impact Indicators - Section B '!O$1:O$98,MATCH($A63,'Impact Indicators - Section B '!$A$1:$A$98,0)+1)&lt;&gt;"",FIXED(INDEX('Impact Indicators - Section B '!O$1:O$98,MATCH($A63,'Impact Indicators - Section B '!$A$1:$A$98,0)+1),2),""),"")&amp;CHAR(10)&amp;IFERROR(IF(INDEX('Impact Indicators - Section B '!P$1:P$98,MATCH($A63,'Impact Indicators - Section B '!$A$1:$A$98,0))&lt;&gt;"",FIXED(INDEX('Impact Indicators - Section B '!P$1:P$98,MATCH($A63,'Impact Indicators - Section B '!$A$1:$A$98,0))*100,2)&amp;"%",""),"")&amp;CHAR(10)&amp;IFERROR(IF(INDEX('Impact Indicators - Section B '!R$1:R$98,MATCH($A63,'Impact Indicators - Section B '!$A$1:$A$98,0))&lt;&gt;"",INDEX('Impact Indicators - Section B '!R$1:R$98,MATCH($A63,'Impact Indicators - Section B '!$A$1:$A$98,0)),""),"")&amp;CHAR(10)&amp;IFERROR(IF(INDEX('Impact Indicators - Section B '!Q$1:Q$98,MATCH($A63,'Impact Indicators - Section B '!$A$1:$A$98,0))&lt;&gt;"",TEXT(INDEX('Impact Indicators - Section B '!Q$1:Q$98,MATCH($A63,'Impact Indicators - Section B '!$A$1:$A$98,0)),Setup!$A$33),""),"")</f>
        <v xml:space="preserve">/
</v>
      </c>
      <c r="R63" s="404" t="str">
        <f ca="1">IFERROR(IF(INDEX('Impact Indicators - Section B '!S$1:S$98,MATCH($A63,'Impact Indicators - Section B '!$A$1:$A$98,0))&lt;&gt;"",FIXED(INDEX('Impact Indicators - Section B '!S$1:S$98,MATCH($A63,'Impact Indicators - Section B '!$A$1:$A$98,0)),4),""),"")&amp;"/"&amp;IFERROR(IF(INDEX('Impact Indicators - Section B '!S$1:S$98,MATCH($A63,'Impact Indicators - Section B '!$A$1:$A$98,0)+1)&lt;&gt;"",FIXED(INDEX('Impact Indicators - Section B '!S$1:S$98,MATCH($A63,'Impact Indicators - Section B '!$A$1:$A$98,0)+1),2),""),"")&amp;CHAR(10)&amp;IFERROR(IF(INDEX('Impact Indicators - Section B '!T$1:T$98,MATCH($A63,'Impact Indicators - Section B '!$A$1:$A$98,0))&lt;&gt;"",FIXED(INDEX('Impact Indicators - Section B '!T$1:T$98,MATCH($A63,'Impact Indicators - Section B '!$A$1:$A$98,0))*100,2)&amp;"%",""),"")&amp;CHAR(10)&amp;IFERROR(IF(INDEX('Impact Indicators - Section B '!V$1:V$98,MATCH($A63,'Impact Indicators - Section B '!$A$1:$A$98,0))&lt;&gt;"",FIXED(INDEX('Impact Indicators - Section B '!V$1:V$98,MATCH($A63,'Impact Indicators - Section B '!$A$1:$A$98,0)),Setup!$A$33),""),"")&amp;CHAR(10)&amp;IFERROR(IF(INDEX('Impact Indicators - Section B '!U$1:U$98,MATCH($A63,'Impact Indicators - Section B '!$A$1:$A$98,0))&lt;&gt;"",TEXT(INDEX('Impact Indicators - Section B '!U$1:U$98,MATCH($A63,'Impact Indicators - Section B '!$A$1:$A$98,0)),Setup!$A$33),""),"")</f>
        <v xml:space="preserve">/
</v>
      </c>
      <c r="S63" s="404" t="str">
        <f ca="1">IFERROR(IF(INDEX('Impact Indicators - Section B '!W$1:W$98,MATCH($A63,'Impact Indicators - Section B '!$A$1:$A$98,0))&lt;&gt;"",FIXED(INDEX('Impact Indicators - Section B '!W$1:W$98,MATCH($A63,'Impact Indicators - Section B '!$A$1:$A$98,0)),4),""),"")&amp;"/"&amp;IFERROR(IF(INDEX('Impact Indicators - Section B '!W$1:W$98,MATCH($A63,'Impact Indicators - Section B '!$A$1:$A$98,0)+1)&lt;&gt;"",FIXED(INDEX('Impact Indicators - Section B '!W$1:W$98,MATCH($A63,'Impact Indicators - Section B '!$A$1:$A$98,0)+1),2),""),"")&amp;CHAR(10)&amp;IFERROR(IF(INDEX('Impact Indicators - Section B '!X$1:X$98,MATCH($A63,'Impact Indicators - Section B '!$A$1:$A$98,0))&lt;&gt;"",FIXED(INDEX('Impact Indicators - Section B '!X$1:X$98,MATCH($A63,'Impact Indicators - Section B '!$A$1:$A$98,0))*100,2)&amp;"%",""),"")&amp;CHAR(10)&amp;IFERROR(IF(INDEX('Impact Indicators - Section B '!Z$1:Z$98,MATCH($A63,'Impact Indicators - Section B '!$A$1:$A$98,0))&lt;&gt;"",INDEX('Impact Indicators - Section B '!Z$1:Z$98,MATCH($A63,'Impact Indicators - Section B '!$A$1:$A$98,0)),""),"")&amp;CHAR(10)&amp;IFERROR(IF(INDEX('Impact Indicators - Section B '!Y$1:Y$98,MATCH($A63,'Impact Indicators - Section B '!$A$1:$A$98,0))&lt;&gt;"",TEXT(INDEX('Impact Indicators - Section B '!Y$1:Y$98,MATCH($A63,'Impact Indicators - Section B '!$A$1:$A$98,0)),Setup!$A$33),""),"")</f>
        <v xml:space="preserve">/
</v>
      </c>
      <c r="T63" s="228"/>
      <c r="U63" s="228"/>
      <c r="V63" s="228"/>
      <c r="W63" s="228"/>
      <c r="X63" s="228"/>
      <c r="Y63" s="228"/>
      <c r="Z63" s="228"/>
      <c r="AA63" s="228"/>
      <c r="AB63" s="228"/>
      <c r="AC63" s="228"/>
      <c r="AD63" s="228"/>
      <c r="AE63" s="228"/>
      <c r="AF63" s="228"/>
      <c r="AG63" s="228"/>
      <c r="AH63" s="228"/>
      <c r="AI63" s="228"/>
      <c r="AJ63" s="228"/>
      <c r="AK63" s="228"/>
      <c r="AL63" s="228"/>
      <c r="AM63" s="228" t="str">
        <f>IFERROR(IF(INDEX('Impact Indicators - Section B '!AA$1:AA$98,MATCH($A63,'Impact Indicators - Section B '!$A$1:$A$98,0))&lt;&gt;0,INDEX('Impact Indicators - Section B '!AA$1:AA$98,MATCH($A63,'Impact Indicators - Section B '!$A$1:$A$98,0)),""),"")</f>
        <v/>
      </c>
      <c r="AN63" s="228"/>
      <c r="AO63" s="228"/>
      <c r="AP63" s="228"/>
      <c r="AQ63" s="228"/>
      <c r="AR63" s="228" t="str">
        <f>CONCATENATE($A63,J$49)</f>
        <v>7</v>
      </c>
      <c r="AS63" s="228" t="str">
        <f>CONCATENATE($A63,O$49)</f>
        <v>7</v>
      </c>
      <c r="AT63" s="228" t="str">
        <f ca="1">CONCATENATE($A63,S$49)</f>
        <v>72024</v>
      </c>
      <c r="AU63" s="228" t="str">
        <f t="shared" ref="AU63" si="10">CONCATENATE($A63,V$49)</f>
        <v>7</v>
      </c>
      <c r="AV63" s="228" t="str">
        <f t="shared" ref="AV63" si="11">CONCATENATE($A63,Z$49)</f>
        <v>7</v>
      </c>
      <c r="AW63" s="228"/>
      <c r="AX63" s="228"/>
      <c r="AY63" s="228"/>
      <c r="AZ63" s="228"/>
      <c r="BA63" s="405"/>
    </row>
    <row r="64" spans="1:53" s="406" customFormat="1" ht="100.4" customHeight="1" x14ac:dyDescent="0.5">
      <c r="A64" s="674"/>
      <c r="B64" s="723" t="str">
        <f>IFERROR(IF(INDEX('Impact Indicators - Section B '!AA$1:AA$98,MATCH($A63,'Impact Indicators - Section B '!$A$1:$A$98,0))&lt;&gt;0,INDEX('Impact Indicators - Section B '!AA$1:AA$98,MATCH($A63,'Impact Indicators - Section B '!$A$1:$A$98,0)),""),"")</f>
        <v/>
      </c>
      <c r="C64" s="724"/>
      <c r="D64" s="724"/>
      <c r="E64" s="724"/>
      <c r="F64" s="724"/>
      <c r="G64" s="724"/>
      <c r="H64" s="724"/>
      <c r="I64" s="724"/>
      <c r="J64" s="724"/>
      <c r="K64" s="724"/>
      <c r="L64" s="724"/>
      <c r="M64" s="724"/>
      <c r="N64" s="724"/>
      <c r="O64" s="724"/>
      <c r="P64" s="724"/>
      <c r="Q64" s="724"/>
      <c r="R64" s="724"/>
      <c r="S64" s="724"/>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28"/>
      <c r="AW64" s="228"/>
      <c r="AX64" s="228"/>
      <c r="AY64" s="228"/>
      <c r="AZ64" s="228"/>
      <c r="BA64" s="405"/>
    </row>
    <row r="65" spans="1:53" s="413" customFormat="1" ht="145.4" customHeight="1" x14ac:dyDescent="0.5">
      <c r="A65" s="675">
        <v>8</v>
      </c>
      <c r="B65" s="785" t="str">
        <f>IFERROR(IF(INDEX('Impact Indicators - Section B '!B$1:B$98,MATCH($A65,'Impact Indicators - Section B '!$A$1:$A$98,0))&lt;&gt;0,INDEX('Impact Indicators - Section B '!B$1:B$98,MATCH($A65,'Impact Indicators - Section B '!$A$1:$A$98,0)),""),"")</f>
        <v/>
      </c>
      <c r="C65" s="786"/>
      <c r="D65" s="787"/>
      <c r="E65" s="785" t="str">
        <f>IFERROR(IF(INDEX('Impact Indicators - Section B '!C$1:C$98,MATCH($A65,'Impact Indicators - Section B '!$A$1:$A$98,0))&lt;&gt;0,INDEX('Impact Indicators - Section B '!C$1:C$98,MATCH($A65,'Impact Indicators - Section B '!$A$1:$A$98,0)),""),"")</f>
        <v/>
      </c>
      <c r="F65" s="786"/>
      <c r="G65" s="787"/>
      <c r="H65" s="408" t="str">
        <f ca="1">IFERROR(IF(INDEX('Impact Indicators - Section B '!D$1:D$98,MATCH($A65,'Impact Indicators - Section B '!$A$1:$A$98,0))&lt;&gt;"",FIXED(INDEX('Impact Indicators - Section B '!D$1:D$98,MATCH($A65,'Impact Indicators - Section B '!$A$1:$A$98,0)),4),""),"")&amp;"/"&amp;IFERROR(IF(INDEX('Impact Indicators - Section B '!D$1:D$98,MATCH($A65,'Impact Indicators - Section B '!$A$1:$A$98,0)+1)&lt;&gt;"",FIXED(INDEX('Impact Indicators - Section B '!D$1:D$98,MATCH($A65,'Impact Indicators - Section B '!$A$1:$A$98,0)+1),2),""),"")&amp;CHAR(10)&amp;IFERROR(IF(INDEX('Impact Indicators - Section B '!E$1:E$98,MATCH($A65,'Impact Indicators - Section B '!$A$1:$A$98,0))&lt;&gt;"",FIXED(INDEX('Impact Indicators - Section B '!E$1:E$98,MATCH($A65,'Impact Indicators - Section B '!$A$1:$A$98,0))*100,2)&amp;"%",""),"")</f>
        <v xml:space="preserve">/
</v>
      </c>
      <c r="I65" s="409" t="str">
        <f>IFERROR(IF(INDEX('Impact Indicators - Section B '!F$1:F$98,MATCH($A65,'Impact Indicators - Section B '!$A$1:$A$98,0))&lt;&gt;0,INDEX('Impact Indicators - Section B '!F$1:F$98,MATCH($A65,'Impact Indicators - Section B '!$A$1:$A$98,0)),""),"")&amp;CHAR(10)&amp;IFERROR(IF(INDEX('Impact Indicators - Section B '!G$1:G$98,MATCH($A65,'Impact Indicators - Section B '!$A$1:$A$98,0))&lt;&gt;0,INDEX('Impact Indicators - Section B '!G$1:G$98,MATCH($A65,'Impact Indicators - Section B '!$A$1:$A$98,0)),""),"")</f>
        <v xml:space="preserve">
</v>
      </c>
      <c r="J65" s="798" t="str">
        <f>IFERROR(IF(INDEX('Impact Indicators - Section B '!H$1:H$98,MATCH($A65,'Impact Indicators - Section B '!$A$1:$A$98,0))&lt;&gt;0,INDEX('Impact Indicators - Section B '!H$1:H$98,MATCH($A65,'Impact Indicators - Section B '!$A$1:$A$98,0)),""),"")</f>
        <v/>
      </c>
      <c r="K65" s="799"/>
      <c r="L65" s="799"/>
      <c r="M65" s="800"/>
      <c r="N65" s="410" t="str">
        <f>IFERROR(IF(AND('Overview - Section A'!AS$1="Grant Making",OR(B65&lt;&gt;"",E65&lt;&gt;"")),Setup!I15,IF(INDEX('Impact Indicators - Section B '!I$1:I$98,MATCH($A65,'Impact Indicators - Section B '!$A$1:$A$98,0))&lt;&gt;0,INDEX('Impact Indicators - Section B '!I$1:I$98,MATCH($A65,'Impact Indicators - Section B '!$A$1:$A$98,0)),"")),"")</f>
        <v/>
      </c>
      <c r="O65" s="409" t="str">
        <f>IFERROR(IF(INDEX('Impact Indicators - Section B '!J$1:J$98,MATCH($A65,'Impact Indicators - Section B '!$A$1:$A$98,0))&lt;&gt;0,INDEX('Impact Indicators - Section B '!J$1:J$98,MATCH($A65,'Impact Indicators - Section B '!$A$1:$A$98,0)),""),"")</f>
        <v/>
      </c>
      <c r="P65" s="411" t="str">
        <f ca="1">IFERROR(IF(INDEX('Impact Indicators - Section B '!K$1:K$98,MATCH($A65,'Impact Indicators - Section B '!$A$1:$A$98,0))&lt;&gt;"",FIXED(INDEX('Impact Indicators - Section B '!K$1:K$98,MATCH($A65,'Impact Indicators - Section B '!$A$1:$A$98,0)),4),""),"")&amp;"/"&amp;IFERROR(IF(INDEX('Impact Indicators - Section B '!K$1:K$98,MATCH($A65,'Impact Indicators - Section B '!$A$1:$A$98,0)+1)&lt;&gt;"",FIXED(INDEX('Impact Indicators - Section B '!K$1:K$98,MATCH($A65,'Impact Indicators - Section B '!$A$1:$A$98,0)+1),2),""),"")&amp;CHAR(10)&amp;IFERROR(IF(INDEX('Impact Indicators - Section B '!L$1:L$98,MATCH($A65,'Impact Indicators - Section B '!$A$1:$A$98,0))&lt;&gt;"",FIXED(INDEX('Impact Indicators - Section B '!L$1:L$98,MATCH($A65,'Impact Indicators - Section B '!$A$1:$A$98,0))*100,2)&amp;"%",""),"")&amp;CHAR(10)&amp;IFERROR(IF(INDEX('Impact Indicators - Section B '!N$1:N$98,MATCH($A65,'Impact Indicators - Section B '!$A$1:$A$98,0))&lt;&gt;"",INDEX('Impact Indicators - Section B '!N$1:N$98,MATCH($A65,'Impact Indicators - Section B '!$A$1:$A$98,0)),""),"")&amp;CHAR(10)&amp;IFERROR(IF(INDEX('Impact Indicators - Section B '!M$1:M$98,MATCH($A65,'Impact Indicators - Section B '!$A$1:$A$98,0))&lt;&gt;"",TEXT(INDEX('Impact Indicators - Section B '!M$1:M$98,MATCH($A65,'Impact Indicators - Section B '!$A$1:$A$98,0)),Setup!$A$33),""),"")</f>
        <v xml:space="preserve">/
</v>
      </c>
      <c r="Q65" s="411" t="str">
        <f ca="1">IFERROR(IF(INDEX('Impact Indicators - Section B '!O$1:O$98,MATCH($A65,'Impact Indicators - Section B '!$A$1:$A$98,0))&lt;&gt;"",FIXED(INDEX('Impact Indicators - Section B '!O$1:O$98,MATCH($A65,'Impact Indicators - Section B '!$A$1:$A$98,0)),4),""),"")&amp;"/"&amp;IFERROR(IF(INDEX('Impact Indicators - Section B '!O$1:O$98,MATCH($A65,'Impact Indicators - Section B '!$A$1:$A$98,0)+1)&lt;&gt;"",FIXED(INDEX('Impact Indicators - Section B '!O$1:O$98,MATCH($A65,'Impact Indicators - Section B '!$A$1:$A$98,0)+1),2),""),"")&amp;CHAR(10)&amp;IFERROR(IF(INDEX('Impact Indicators - Section B '!P$1:P$98,MATCH($A65,'Impact Indicators - Section B '!$A$1:$A$98,0))&lt;&gt;"",FIXED(INDEX('Impact Indicators - Section B '!P$1:P$98,MATCH($A65,'Impact Indicators - Section B '!$A$1:$A$98,0))*100,2)&amp;"%",""),"")&amp;CHAR(10)&amp;IFERROR(IF(INDEX('Impact Indicators - Section B '!R$1:R$98,MATCH($A65,'Impact Indicators - Section B '!$A$1:$A$98,0))&lt;&gt;"",INDEX('Impact Indicators - Section B '!R$1:R$98,MATCH($A65,'Impact Indicators - Section B '!$A$1:$A$98,0)),""),"")&amp;CHAR(10)&amp;IFERROR(IF(INDEX('Impact Indicators - Section B '!Q$1:Q$98,MATCH($A65,'Impact Indicators - Section B '!$A$1:$A$98,0))&lt;&gt;"",TEXT(INDEX('Impact Indicators - Section B '!Q$1:Q$98,MATCH($A65,'Impact Indicators - Section B '!$A$1:$A$98,0)),Setup!$A$33),""),"")</f>
        <v xml:space="preserve">/
</v>
      </c>
      <c r="R65" s="411" t="str">
        <f ca="1">IFERROR(IF(INDEX('Impact Indicators - Section B '!S$1:S$98,MATCH($A65,'Impact Indicators - Section B '!$A$1:$A$98,0))&lt;&gt;"",FIXED(INDEX('Impact Indicators - Section B '!S$1:S$98,MATCH($A65,'Impact Indicators - Section B '!$A$1:$A$98,0)),4),""),"")&amp;"/"&amp;IFERROR(IF(INDEX('Impact Indicators - Section B '!S$1:S$98,MATCH($A65,'Impact Indicators - Section B '!$A$1:$A$98,0)+1)&lt;&gt;"",FIXED(INDEX('Impact Indicators - Section B '!S$1:S$98,MATCH($A65,'Impact Indicators - Section B '!$A$1:$A$98,0)+1),2),""),"")&amp;CHAR(10)&amp;IFERROR(IF(INDEX('Impact Indicators - Section B '!T$1:T$98,MATCH($A65,'Impact Indicators - Section B '!$A$1:$A$98,0))&lt;&gt;"",FIXED(INDEX('Impact Indicators - Section B '!T$1:T$98,MATCH($A65,'Impact Indicators - Section B '!$A$1:$A$98,0))*100,2)&amp;"%",""),"")&amp;CHAR(10)&amp;IFERROR(IF(INDEX('Impact Indicators - Section B '!V$1:V$98,MATCH($A65,'Impact Indicators - Section B '!$A$1:$A$98,0))&lt;&gt;"",FIXED(INDEX('Impact Indicators - Section B '!V$1:V$98,MATCH($A65,'Impact Indicators - Section B '!$A$1:$A$98,0)),Setup!$A$33),""),"")&amp;CHAR(10)&amp;IFERROR(IF(INDEX('Impact Indicators - Section B '!U$1:U$98,MATCH($A65,'Impact Indicators - Section B '!$A$1:$A$98,0))&lt;&gt;"",TEXT(INDEX('Impact Indicators - Section B '!U$1:U$98,MATCH($A65,'Impact Indicators - Section B '!$A$1:$A$98,0)),Setup!$A$33),""),"")</f>
        <v xml:space="preserve">/
</v>
      </c>
      <c r="S65" s="411" t="str">
        <f ca="1">IFERROR(IF(INDEX('Impact Indicators - Section B '!W$1:W$98,MATCH($A65,'Impact Indicators - Section B '!$A$1:$A$98,0))&lt;&gt;"",FIXED(INDEX('Impact Indicators - Section B '!W$1:W$98,MATCH($A65,'Impact Indicators - Section B '!$A$1:$A$98,0)),4),""),"")&amp;"/"&amp;IFERROR(IF(INDEX('Impact Indicators - Section B '!W$1:W$98,MATCH($A65,'Impact Indicators - Section B '!$A$1:$A$98,0)+1)&lt;&gt;"",FIXED(INDEX('Impact Indicators - Section B '!W$1:W$98,MATCH($A65,'Impact Indicators - Section B '!$A$1:$A$98,0)+1),2),""),"")&amp;CHAR(10)&amp;IFERROR(IF(INDEX('Impact Indicators - Section B '!X$1:X$98,MATCH($A65,'Impact Indicators - Section B '!$A$1:$A$98,0))&lt;&gt;"",FIXED(INDEX('Impact Indicators - Section B '!X$1:X$98,MATCH($A65,'Impact Indicators - Section B '!$A$1:$A$98,0))*100,2)&amp;"%",""),"")&amp;CHAR(10)&amp;IFERROR(IF(INDEX('Impact Indicators - Section B '!Z$1:Z$98,MATCH($A65,'Impact Indicators - Section B '!$A$1:$A$98,0))&lt;&gt;"",INDEX('Impact Indicators - Section B '!Z$1:Z$98,MATCH($A65,'Impact Indicators - Section B '!$A$1:$A$98,0)),""),"")&amp;CHAR(10)&amp;IFERROR(IF(INDEX('Impact Indicators - Section B '!Y$1:Y$98,MATCH($A65,'Impact Indicators - Section B '!$A$1:$A$98,0))&lt;&gt;"",TEXT(INDEX('Impact Indicators - Section B '!Y$1:Y$98,MATCH($A65,'Impact Indicators - Section B '!$A$1:$A$98,0)),Setup!$A$33),""),"")</f>
        <v xml:space="preserve">/
</v>
      </c>
      <c r="T65" s="399"/>
      <c r="U65" s="399"/>
      <c r="V65" s="399"/>
      <c r="W65" s="399"/>
      <c r="X65" s="399"/>
      <c r="Y65" s="399"/>
      <c r="Z65" s="399"/>
      <c r="AA65" s="399"/>
      <c r="AB65" s="399"/>
      <c r="AC65" s="399"/>
      <c r="AD65" s="399"/>
      <c r="AE65" s="399"/>
      <c r="AF65" s="399"/>
      <c r="AG65" s="399"/>
      <c r="AH65" s="399"/>
      <c r="AI65" s="399"/>
      <c r="AJ65" s="399"/>
      <c r="AK65" s="399"/>
      <c r="AL65" s="399"/>
      <c r="AM65" s="399" t="str">
        <f>IFERROR(IF(INDEX('Impact Indicators - Section B '!AA$1:AA$98,MATCH($A65,'Impact Indicators - Section B '!$A$1:$A$98,0))&lt;&gt;0,INDEX('Impact Indicators - Section B '!AA$1:AA$98,MATCH($A65,'Impact Indicators - Section B '!$A$1:$A$98,0)),""),"")</f>
        <v/>
      </c>
      <c r="AN65" s="399"/>
      <c r="AO65" s="399"/>
      <c r="AP65" s="399"/>
      <c r="AQ65" s="399"/>
      <c r="AR65" s="399" t="str">
        <f>CONCATENATE($A65,J$49)</f>
        <v>8</v>
      </c>
      <c r="AS65" s="399" t="str">
        <f>CONCATENATE($A65,O$49)</f>
        <v>8</v>
      </c>
      <c r="AT65" s="399" t="str">
        <f ca="1">CONCATENATE($A65,S$49)</f>
        <v>82024</v>
      </c>
      <c r="AU65" s="399" t="str">
        <f t="shared" ref="AU65" si="12">CONCATENATE($A65,V$49)</f>
        <v>8</v>
      </c>
      <c r="AV65" s="399" t="str">
        <f t="shared" ref="AV65" si="13">CONCATENATE($A65,Z$49)</f>
        <v>8</v>
      </c>
      <c r="AW65" s="399"/>
      <c r="AX65" s="399"/>
      <c r="AY65" s="399"/>
      <c r="AZ65" s="399"/>
      <c r="BA65" s="412"/>
    </row>
    <row r="66" spans="1:53" s="413" customFormat="1" ht="100.4" customHeight="1" x14ac:dyDescent="0.5">
      <c r="A66" s="675"/>
      <c r="B66" s="801" t="str">
        <f>IFERROR(IF(INDEX('Impact Indicators - Section B '!AA$1:AA$98,MATCH($A65,'Impact Indicators - Section B '!$A$1:$A$98,0))&lt;&gt;0,INDEX('Impact Indicators - Section B '!AA$1:AA$98,MATCH($A65,'Impact Indicators - Section B '!$A$1:$A$98,0)),""),"")</f>
        <v/>
      </c>
      <c r="C66" s="802"/>
      <c r="D66" s="802"/>
      <c r="E66" s="802"/>
      <c r="F66" s="802"/>
      <c r="G66" s="802"/>
      <c r="H66" s="802"/>
      <c r="I66" s="802"/>
      <c r="J66" s="802"/>
      <c r="K66" s="802"/>
      <c r="L66" s="802"/>
      <c r="M66" s="802"/>
      <c r="N66" s="802"/>
      <c r="O66" s="802"/>
      <c r="P66" s="802"/>
      <c r="Q66" s="802"/>
      <c r="R66" s="802"/>
      <c r="S66" s="802"/>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399"/>
      <c r="AX66" s="399"/>
      <c r="AY66" s="399"/>
      <c r="AZ66" s="399"/>
      <c r="BA66" s="412"/>
    </row>
    <row r="67" spans="1:53" s="406" customFormat="1" ht="145.4" customHeight="1" x14ac:dyDescent="0.5">
      <c r="A67" s="674">
        <v>9</v>
      </c>
      <c r="B67" s="699" t="str">
        <f>IFERROR(IF(INDEX('Impact Indicators - Section B '!B$1:B$98,MATCH($A67,'Impact Indicators - Section B '!$A$1:$A$98,0))&lt;&gt;0,INDEX('Impact Indicators - Section B '!B$1:B$98,MATCH($A67,'Impact Indicators - Section B '!$A$1:$A$98,0)),""),"")</f>
        <v/>
      </c>
      <c r="C67" s="700"/>
      <c r="D67" s="701"/>
      <c r="E67" s="699" t="str">
        <f>IFERROR(IF(INDEX('Impact Indicators - Section B '!C$1:C$98,MATCH($A67,'Impact Indicators - Section B '!$A$1:$A$98,0))&lt;&gt;0,INDEX('Impact Indicators - Section B '!C$1:C$98,MATCH($A67,'Impact Indicators - Section B '!$A$1:$A$98,0)),""),"")</f>
        <v/>
      </c>
      <c r="F67" s="700"/>
      <c r="G67" s="701"/>
      <c r="H67" s="407" t="str">
        <f ca="1">IFERROR(IF(INDEX('Impact Indicators - Section B '!D$1:D$98,MATCH($A67,'Impact Indicators - Section B '!$A$1:$A$98,0))&lt;&gt;"",FIXED(INDEX('Impact Indicators - Section B '!D$1:D$98,MATCH($A67,'Impact Indicators - Section B '!$A$1:$A$98,0)),4),""),"")&amp;"/"&amp;IFERROR(IF(INDEX('Impact Indicators - Section B '!D$1:D$98,MATCH($A67,'Impact Indicators - Section B '!$A$1:$A$98,0)+1)&lt;&gt;"",FIXED(INDEX('Impact Indicators - Section B '!D$1:D$98,MATCH($A67,'Impact Indicators - Section B '!$A$1:$A$98,0)+1),2),""),"")&amp;CHAR(10)&amp;IFERROR(IF(INDEX('Impact Indicators - Section B '!E$1:E$98,MATCH($A67,'Impact Indicators - Section B '!$A$1:$A$98,0))&lt;&gt;"",FIXED(INDEX('Impact Indicators - Section B '!E$1:E$98,MATCH($A67,'Impact Indicators - Section B '!$A$1:$A$98,0))*100,2)&amp;"%",""),"")</f>
        <v xml:space="preserve">/
</v>
      </c>
      <c r="I67" s="403" t="str">
        <f>IFERROR(IF(INDEX('Impact Indicators - Section B '!F$1:F$98,MATCH($A67,'Impact Indicators - Section B '!$A$1:$A$98,0))&lt;&gt;0,INDEX('Impact Indicators - Section B '!F$1:F$98,MATCH($A67,'Impact Indicators - Section B '!$A$1:$A$98,0)),""),"")&amp;CHAR(10)&amp;IFERROR(IF(INDEX('Impact Indicators - Section B '!G$1:G$98,MATCH($A67,'Impact Indicators - Section B '!$A$1:$A$98,0))&lt;&gt;0,INDEX('Impact Indicators - Section B '!G$1:G$98,MATCH($A67,'Impact Indicators - Section B '!$A$1:$A$98,0)),""),"")</f>
        <v xml:space="preserve">
</v>
      </c>
      <c r="J67" s="795" t="str">
        <f>IFERROR(IF(INDEX('Impact Indicators - Section B '!H$1:H$98,MATCH($A67,'Impact Indicators - Section B '!$A$1:$A$98,0))&lt;&gt;0,INDEX('Impact Indicators - Section B '!H$1:H$98,MATCH($A67,'Impact Indicators - Section B '!$A$1:$A$98,0)),""),"")</f>
        <v/>
      </c>
      <c r="K67" s="796"/>
      <c r="L67" s="796"/>
      <c r="M67" s="797"/>
      <c r="N67" s="402" t="str">
        <f>IFERROR(IF(AND('Overview - Section A'!AS$1="Grant Making",OR(B67&lt;&gt;"",E67&lt;&gt;"")),Setup!I15,IF(INDEX('Impact Indicators - Section B '!I$1:I$98,MATCH($A67,'Impact Indicators - Section B '!$A$1:$A$98,0))&lt;&gt;0,INDEX('Impact Indicators - Section B '!I$1:I$98,MATCH($A67,'Impact Indicators - Section B '!$A$1:$A$98,0)),"")),"")</f>
        <v/>
      </c>
      <c r="O67" s="403" t="str">
        <f>IFERROR(IF(INDEX('Impact Indicators - Section B '!J$1:J$98,MATCH($A67,'Impact Indicators - Section B '!$A$1:$A$98,0))&lt;&gt;0,INDEX('Impact Indicators - Section B '!J$1:J$98,MATCH($A67,'Impact Indicators - Section B '!$A$1:$A$98,0)),""),"")</f>
        <v/>
      </c>
      <c r="P67" s="404" t="str">
        <f ca="1">IFERROR(IF(INDEX('Impact Indicators - Section B '!K$1:K$98,MATCH($A67,'Impact Indicators - Section B '!$A$1:$A$98,0))&lt;&gt;"",FIXED(INDEX('Impact Indicators - Section B '!K$1:K$98,MATCH($A67,'Impact Indicators - Section B '!$A$1:$A$98,0)),4),""),"")&amp;"/"&amp;IFERROR(IF(INDEX('Impact Indicators - Section B '!K$1:K$98,MATCH($A67,'Impact Indicators - Section B '!$A$1:$A$98,0)+1)&lt;&gt;"",FIXED(INDEX('Impact Indicators - Section B '!K$1:K$98,MATCH($A67,'Impact Indicators - Section B '!$A$1:$A$98,0)+1),2),""),"")&amp;CHAR(10)&amp;IFERROR(IF(INDEX('Impact Indicators - Section B '!L$1:L$98,MATCH($A67,'Impact Indicators - Section B '!$A$1:$A$98,0))&lt;&gt;"",FIXED(INDEX('Impact Indicators - Section B '!L$1:L$98,MATCH($A67,'Impact Indicators - Section B '!$A$1:$A$98,0))*100,2)&amp;"%",""),"")&amp;CHAR(10)&amp;IFERROR(IF(INDEX('Impact Indicators - Section B '!N$1:N$98,MATCH($A67,'Impact Indicators - Section B '!$A$1:$A$98,0))&lt;&gt;"",INDEX('Impact Indicators - Section B '!N$1:N$98,MATCH($A67,'Impact Indicators - Section B '!$A$1:$A$98,0)),""),"")&amp;CHAR(10)&amp;IFERROR(IF(INDEX('Impact Indicators - Section B '!M$1:M$98,MATCH($A67,'Impact Indicators - Section B '!$A$1:$A$98,0))&lt;&gt;"",TEXT(INDEX('Impact Indicators - Section B '!M$1:M$98,MATCH($A67,'Impact Indicators - Section B '!$A$1:$A$98,0)),Setup!$A$33),""),"")</f>
        <v xml:space="preserve">/
</v>
      </c>
      <c r="Q67" s="404" t="str">
        <f ca="1">IFERROR(IF(INDEX('Impact Indicators - Section B '!O$1:O$98,MATCH($A67,'Impact Indicators - Section B '!$A$1:$A$98,0))&lt;&gt;"",FIXED(INDEX('Impact Indicators - Section B '!O$1:O$98,MATCH($A67,'Impact Indicators - Section B '!$A$1:$A$98,0)),4),""),"")&amp;"/"&amp;IFERROR(IF(INDEX('Impact Indicators - Section B '!O$1:O$98,MATCH($A67,'Impact Indicators - Section B '!$A$1:$A$98,0)+1)&lt;&gt;"",FIXED(INDEX('Impact Indicators - Section B '!O$1:O$98,MATCH($A67,'Impact Indicators - Section B '!$A$1:$A$98,0)+1),2),""),"")&amp;CHAR(10)&amp;IFERROR(IF(INDEX('Impact Indicators - Section B '!P$1:P$98,MATCH($A67,'Impact Indicators - Section B '!$A$1:$A$98,0))&lt;&gt;"",FIXED(INDEX('Impact Indicators - Section B '!P$1:P$98,MATCH($A67,'Impact Indicators - Section B '!$A$1:$A$98,0))*100,2)&amp;"%",""),"")&amp;CHAR(10)&amp;IFERROR(IF(INDEX('Impact Indicators - Section B '!R$1:R$98,MATCH($A67,'Impact Indicators - Section B '!$A$1:$A$98,0))&lt;&gt;"",INDEX('Impact Indicators - Section B '!R$1:R$98,MATCH($A67,'Impact Indicators - Section B '!$A$1:$A$98,0)),""),"")&amp;CHAR(10)&amp;IFERROR(IF(INDEX('Impact Indicators - Section B '!Q$1:Q$98,MATCH($A67,'Impact Indicators - Section B '!$A$1:$A$98,0))&lt;&gt;"",TEXT(INDEX('Impact Indicators - Section B '!Q$1:Q$98,MATCH($A67,'Impact Indicators - Section B '!$A$1:$A$98,0)),Setup!$A$33),""),"")</f>
        <v xml:space="preserve">/
</v>
      </c>
      <c r="R67" s="404" t="str">
        <f ca="1">IFERROR(IF(INDEX('Impact Indicators - Section B '!S$1:S$98,MATCH($A67,'Impact Indicators - Section B '!$A$1:$A$98,0))&lt;&gt;"",FIXED(INDEX('Impact Indicators - Section B '!S$1:S$98,MATCH($A67,'Impact Indicators - Section B '!$A$1:$A$98,0)),4),""),"")&amp;"/"&amp;IFERROR(IF(INDEX('Impact Indicators - Section B '!S$1:S$98,MATCH($A67,'Impact Indicators - Section B '!$A$1:$A$98,0)+1)&lt;&gt;"",FIXED(INDEX('Impact Indicators - Section B '!S$1:S$98,MATCH($A67,'Impact Indicators - Section B '!$A$1:$A$98,0)+1),2),""),"")&amp;CHAR(10)&amp;IFERROR(IF(INDEX('Impact Indicators - Section B '!T$1:T$98,MATCH($A67,'Impact Indicators - Section B '!$A$1:$A$98,0))&lt;&gt;"",FIXED(INDEX('Impact Indicators - Section B '!T$1:T$98,MATCH($A67,'Impact Indicators - Section B '!$A$1:$A$98,0))*100,2)&amp;"%",""),"")&amp;CHAR(10)&amp;IFERROR(IF(INDEX('Impact Indicators - Section B '!V$1:V$98,MATCH($A67,'Impact Indicators - Section B '!$A$1:$A$98,0))&lt;&gt;"",FIXED(INDEX('Impact Indicators - Section B '!V$1:V$98,MATCH($A67,'Impact Indicators - Section B '!$A$1:$A$98,0)),Setup!$A$33),""),"")&amp;CHAR(10)&amp;IFERROR(IF(INDEX('Impact Indicators - Section B '!U$1:U$98,MATCH($A67,'Impact Indicators - Section B '!$A$1:$A$98,0))&lt;&gt;"",TEXT(INDEX('Impact Indicators - Section B '!U$1:U$98,MATCH($A67,'Impact Indicators - Section B '!$A$1:$A$98,0)),Setup!$A$33),""),"")</f>
        <v xml:space="preserve">/
</v>
      </c>
      <c r="S67" s="404" t="str">
        <f ca="1">IFERROR(IF(INDEX('Impact Indicators - Section B '!W$1:W$98,MATCH($A67,'Impact Indicators - Section B '!$A$1:$A$98,0))&lt;&gt;"",FIXED(INDEX('Impact Indicators - Section B '!W$1:W$98,MATCH($A67,'Impact Indicators - Section B '!$A$1:$A$98,0)),4),""),"")&amp;"/"&amp;IFERROR(IF(INDEX('Impact Indicators - Section B '!W$1:W$98,MATCH($A67,'Impact Indicators - Section B '!$A$1:$A$98,0)+1)&lt;&gt;"",FIXED(INDEX('Impact Indicators - Section B '!W$1:W$98,MATCH($A67,'Impact Indicators - Section B '!$A$1:$A$98,0)+1),2),""),"")&amp;CHAR(10)&amp;IFERROR(IF(INDEX('Impact Indicators - Section B '!X$1:X$98,MATCH($A67,'Impact Indicators - Section B '!$A$1:$A$98,0))&lt;&gt;"",FIXED(INDEX('Impact Indicators - Section B '!X$1:X$98,MATCH($A67,'Impact Indicators - Section B '!$A$1:$A$98,0))*100,2)&amp;"%",""),"")&amp;CHAR(10)&amp;IFERROR(IF(INDEX('Impact Indicators - Section B '!Z$1:Z$98,MATCH($A67,'Impact Indicators - Section B '!$A$1:$A$98,0))&lt;&gt;"",INDEX('Impact Indicators - Section B '!Z$1:Z$98,MATCH($A67,'Impact Indicators - Section B '!$A$1:$A$98,0)),""),"")&amp;CHAR(10)&amp;IFERROR(IF(INDEX('Impact Indicators - Section B '!Y$1:Y$98,MATCH($A67,'Impact Indicators - Section B '!$A$1:$A$98,0))&lt;&gt;"",TEXT(INDEX('Impact Indicators - Section B '!Y$1:Y$98,MATCH($A67,'Impact Indicators - Section B '!$A$1:$A$98,0)),Setup!$A$33),""),"")</f>
        <v xml:space="preserve">/
</v>
      </c>
      <c r="T67" s="228"/>
      <c r="U67" s="228"/>
      <c r="V67" s="228"/>
      <c r="W67" s="228"/>
      <c r="X67" s="228"/>
      <c r="Y67" s="228"/>
      <c r="Z67" s="228"/>
      <c r="AA67" s="228"/>
      <c r="AB67" s="228"/>
      <c r="AC67" s="228"/>
      <c r="AD67" s="228"/>
      <c r="AE67" s="228"/>
      <c r="AF67" s="228"/>
      <c r="AG67" s="228"/>
      <c r="AH67" s="228"/>
      <c r="AI67" s="228"/>
      <c r="AJ67" s="228"/>
      <c r="AK67" s="228"/>
      <c r="AL67" s="228"/>
      <c r="AM67" s="228" t="str">
        <f>IFERROR(IF(INDEX('Impact Indicators - Section B '!AA$1:AA$98,MATCH($A67,'Impact Indicators - Section B '!$A$1:$A$98,0))&lt;&gt;0,INDEX('Impact Indicators - Section B '!AA$1:AA$98,MATCH($A67,'Impact Indicators - Section B '!$A$1:$A$98,0)),""),"")</f>
        <v/>
      </c>
      <c r="AN67" s="228"/>
      <c r="AO67" s="228"/>
      <c r="AP67" s="228"/>
      <c r="AQ67" s="228"/>
      <c r="AR67" s="228" t="str">
        <f>CONCATENATE($A67,J$49)</f>
        <v>9</v>
      </c>
      <c r="AS67" s="228" t="str">
        <f>CONCATENATE($A67,O$49)</f>
        <v>9</v>
      </c>
      <c r="AT67" s="228" t="str">
        <f ca="1">CONCATENATE($A67,S$49)</f>
        <v>92024</v>
      </c>
      <c r="AU67" s="228" t="str">
        <f t="shared" ref="AU67" si="14">CONCATENATE($A67,V$49)</f>
        <v>9</v>
      </c>
      <c r="AV67" s="228" t="str">
        <f t="shared" ref="AV67" si="15">CONCATENATE($A67,Z$49)</f>
        <v>9</v>
      </c>
      <c r="AW67" s="228"/>
      <c r="AX67" s="228"/>
      <c r="AY67" s="228"/>
      <c r="AZ67" s="228"/>
      <c r="BA67" s="405"/>
    </row>
    <row r="68" spans="1:53" s="406" customFormat="1" ht="100.4" customHeight="1" x14ac:dyDescent="0.5">
      <c r="A68" s="674"/>
      <c r="B68" s="723" t="str">
        <f>IFERROR(IF(INDEX('Impact Indicators - Section B '!AA$1:AA$98,MATCH($A67,'Impact Indicators - Section B '!$A$1:$A$98,0))&lt;&gt;0,INDEX('Impact Indicators - Section B '!AA$1:AA$98,MATCH($A67,'Impact Indicators - Section B '!$A$1:$A$98,0)),""),"")</f>
        <v/>
      </c>
      <c r="C68" s="724"/>
      <c r="D68" s="724"/>
      <c r="E68" s="724"/>
      <c r="F68" s="724"/>
      <c r="G68" s="724"/>
      <c r="H68" s="724"/>
      <c r="I68" s="724"/>
      <c r="J68" s="724"/>
      <c r="K68" s="724"/>
      <c r="L68" s="724"/>
      <c r="M68" s="724"/>
      <c r="N68" s="724"/>
      <c r="O68" s="724"/>
      <c r="P68" s="724"/>
      <c r="Q68" s="724"/>
      <c r="R68" s="724"/>
      <c r="S68" s="724"/>
      <c r="T68" s="228"/>
      <c r="U68" s="228"/>
      <c r="V68" s="228"/>
      <c r="W68" s="228"/>
      <c r="X68" s="228"/>
      <c r="Y68" s="228"/>
      <c r="Z68" s="228"/>
      <c r="AA68" s="228"/>
      <c r="AB68" s="228"/>
      <c r="AC68" s="228"/>
      <c r="AD68" s="228"/>
      <c r="AE68" s="228"/>
      <c r="AF68" s="228"/>
      <c r="AG68" s="228"/>
      <c r="AH68" s="228"/>
      <c r="AI68" s="228"/>
      <c r="AJ68" s="228"/>
      <c r="AK68" s="228"/>
      <c r="AL68" s="228"/>
      <c r="AM68" s="228"/>
      <c r="AN68" s="228"/>
      <c r="AO68" s="228"/>
      <c r="AP68" s="228"/>
      <c r="AQ68" s="228"/>
      <c r="AR68" s="228"/>
      <c r="AS68" s="228"/>
      <c r="AT68" s="228"/>
      <c r="AU68" s="228"/>
      <c r="AV68" s="228"/>
      <c r="AW68" s="228"/>
      <c r="AX68" s="228"/>
      <c r="AY68" s="228"/>
      <c r="AZ68" s="228"/>
      <c r="BA68" s="405"/>
    </row>
    <row r="69" spans="1:53" s="106" customFormat="1" ht="145.4" customHeight="1" x14ac:dyDescent="0.5">
      <c r="A69" s="676">
        <v>10</v>
      </c>
      <c r="B69" s="682" t="str">
        <f>IFERROR(IF(INDEX('Impact Indicators - Section B '!B$1:B$98,MATCH($A69,'Impact Indicators - Section B '!$A$1:$A$98,0))&lt;&gt;0,INDEX('Impact Indicators - Section B '!B$1:B$98,MATCH($A69,'Impact Indicators - Section B '!$A$1:$A$98,0)),""),"")</f>
        <v/>
      </c>
      <c r="C69" s="683"/>
      <c r="D69" s="684"/>
      <c r="E69" s="682" t="str">
        <f>IFERROR(IF(INDEX('Impact Indicators - Section B '!C$1:C$98,MATCH($A69,'Impact Indicators - Section B '!$A$1:$A$98,0))&lt;&gt;0,INDEX('Impact Indicators - Section B '!C$1:C$98,MATCH($A69,'Impact Indicators - Section B '!$A$1:$A$98,0)),""),"")</f>
        <v/>
      </c>
      <c r="F69" s="683"/>
      <c r="G69" s="684"/>
      <c r="H69" s="365" t="str">
        <f ca="1">IFERROR(IF(INDEX('Impact Indicators - Section B '!D$1:D$98,MATCH($A69,'Impact Indicators - Section B '!$A$1:$A$98,0))&lt;&gt;"",FIXED(INDEX('Impact Indicators - Section B '!D$1:D$98,MATCH($A69,'Impact Indicators - Section B '!$A$1:$A$98,0)),4),""),"")&amp;"/"&amp;IFERROR(IF(INDEX('Impact Indicators - Section B '!D$1:D$98,MATCH($A69,'Impact Indicators - Section B '!$A$1:$A$98,0)+1)&lt;&gt;"",FIXED(INDEX('Impact Indicators - Section B '!D$1:D$98,MATCH($A69,'Impact Indicators - Section B '!$A$1:$A$98,0)+1),2),""),"")&amp;CHAR(10)&amp;IFERROR(IF(INDEX('Impact Indicators - Section B '!E$1:E$98,MATCH($A69,'Impact Indicators - Section B '!$A$1:$A$98,0))&lt;&gt;"",FIXED(INDEX('Impact Indicators - Section B '!E$1:E$98,MATCH($A69,'Impact Indicators - Section B '!$A$1:$A$98,0))*100,2)&amp;"%",""),"")</f>
        <v xml:space="preserve">/
</v>
      </c>
      <c r="I69" s="363" t="str">
        <f>IFERROR(IF(INDEX('Impact Indicators - Section B '!F$1:F$98,MATCH($A69,'Impact Indicators - Section B '!$A$1:$A$98,0))&lt;&gt;0,INDEX('Impact Indicators - Section B '!F$1:F$98,MATCH($A69,'Impact Indicators - Section B '!$A$1:$A$98,0)),""),"")&amp;CHAR(10)&amp;IFERROR(IF(INDEX('Impact Indicators - Section B '!G$1:G$98,MATCH($A69,'Impact Indicators - Section B '!$A$1:$A$98,0))&lt;&gt;0,INDEX('Impact Indicators - Section B '!G$1:G$98,MATCH($A69,'Impact Indicators - Section B '!$A$1:$A$98,0)),""),"")</f>
        <v xml:space="preserve">
</v>
      </c>
      <c r="J69" s="716" t="str">
        <f>IFERROR(IF(INDEX('Impact Indicators - Section B '!H$1:H$98,MATCH($A69,'Impact Indicators - Section B '!$A$1:$A$98,0))&lt;&gt;0,INDEX('Impact Indicators - Section B '!H$1:H$98,MATCH($A69,'Impact Indicators - Section B '!$A$1:$A$98,0)),""),"")</f>
        <v/>
      </c>
      <c r="K69" s="717"/>
      <c r="L69" s="717"/>
      <c r="M69" s="718"/>
      <c r="N69" s="390" t="str">
        <f>IFERROR(IF(AND('Overview - Section A'!AS$1="Grant Making",OR(B69&lt;&gt;"",E69&lt;&gt;"")),Setup!I15,IF(INDEX('Impact Indicators - Section B '!I$1:I$98,MATCH($A69,'Impact Indicators - Section B '!$A$1:$A$98,0))&lt;&gt;0,INDEX('Impact Indicators - Section B '!I$1:I$98,MATCH($A69,'Impact Indicators - Section B '!$A$1:$A$98,0)),"")),"")</f>
        <v/>
      </c>
      <c r="O69" s="363" t="str">
        <f>IFERROR(IF(INDEX('Impact Indicators - Section B '!J$1:J$98,MATCH($A69,'Impact Indicators - Section B '!$A$1:$A$98,0))&lt;&gt;0,INDEX('Impact Indicators - Section B '!J$1:J$98,MATCH($A69,'Impact Indicators - Section B '!$A$1:$A$98,0)),""),"")</f>
        <v/>
      </c>
      <c r="P69" s="364" t="str">
        <f ca="1">IFERROR(IF(INDEX('Impact Indicators - Section B '!K$1:K$98,MATCH($A69,'Impact Indicators - Section B '!$A$1:$A$98,0))&lt;&gt;"",FIXED(INDEX('Impact Indicators - Section B '!K$1:K$98,MATCH($A69,'Impact Indicators - Section B '!$A$1:$A$98,0)),4),""),"")&amp;"/"&amp;IFERROR(IF(INDEX('Impact Indicators - Section B '!K$1:K$98,MATCH($A69,'Impact Indicators - Section B '!$A$1:$A$98,0)+1)&lt;&gt;"",FIXED(INDEX('Impact Indicators - Section B '!K$1:K$98,MATCH($A69,'Impact Indicators - Section B '!$A$1:$A$98,0)+1),2),""),"")&amp;CHAR(10)&amp;IFERROR(IF(INDEX('Impact Indicators - Section B '!L$1:L$98,MATCH($A69,'Impact Indicators - Section B '!$A$1:$A$98,0))&lt;&gt;"",FIXED(INDEX('Impact Indicators - Section B '!L$1:L$98,MATCH($A69,'Impact Indicators - Section B '!$A$1:$A$98,0))*100,2)&amp;"%",""),"")&amp;CHAR(10)&amp;IFERROR(IF(INDEX('Impact Indicators - Section B '!N$1:N$98,MATCH($A69,'Impact Indicators - Section B '!$A$1:$A$98,0))&lt;&gt;"",INDEX('Impact Indicators - Section B '!N$1:N$98,MATCH($A69,'Impact Indicators - Section B '!$A$1:$A$98,0)),""),"")&amp;CHAR(10)&amp;IFERROR(IF(INDEX('Impact Indicators - Section B '!M$1:M$98,MATCH($A69,'Impact Indicators - Section B '!$A$1:$A$98,0))&lt;&gt;"",TEXT(INDEX('Impact Indicators - Section B '!M$1:M$98,MATCH($A69,'Impact Indicators - Section B '!$A$1:$A$98,0)),Setup!$A$33),""),"")</f>
        <v xml:space="preserve">/
</v>
      </c>
      <c r="Q69" s="364" t="str">
        <f ca="1">IFERROR(IF(INDEX('Impact Indicators - Section B '!O$1:O$98,MATCH($A69,'Impact Indicators - Section B '!$A$1:$A$98,0))&lt;&gt;"",FIXED(INDEX('Impact Indicators - Section B '!O$1:O$98,MATCH($A69,'Impact Indicators - Section B '!$A$1:$A$98,0)),4),""),"")&amp;"/"&amp;IFERROR(IF(INDEX('Impact Indicators - Section B '!O$1:O$98,MATCH($A69,'Impact Indicators - Section B '!$A$1:$A$98,0)+1)&lt;&gt;"",FIXED(INDEX('Impact Indicators - Section B '!O$1:O$98,MATCH($A69,'Impact Indicators - Section B '!$A$1:$A$98,0)+1),2),""),"")&amp;CHAR(10)&amp;IFERROR(IF(INDEX('Impact Indicators - Section B '!P$1:P$98,MATCH($A69,'Impact Indicators - Section B '!$A$1:$A$98,0))&lt;&gt;"",FIXED(INDEX('Impact Indicators - Section B '!P$1:P$98,MATCH($A69,'Impact Indicators - Section B '!$A$1:$A$98,0))*100,2)&amp;"%",""),"")&amp;CHAR(10)&amp;IFERROR(IF(INDEX('Impact Indicators - Section B '!R$1:R$98,MATCH($A69,'Impact Indicators - Section B '!$A$1:$A$98,0))&lt;&gt;"",INDEX('Impact Indicators - Section B '!R$1:R$98,MATCH($A69,'Impact Indicators - Section B '!$A$1:$A$98,0)),""),"")&amp;CHAR(10)&amp;IFERROR(IF(INDEX('Impact Indicators - Section B '!Q$1:Q$98,MATCH($A69,'Impact Indicators - Section B '!$A$1:$A$98,0))&lt;&gt;"",TEXT(INDEX('Impact Indicators - Section B '!Q$1:Q$98,MATCH($A69,'Impact Indicators - Section B '!$A$1:$A$98,0)),Setup!$A$33),""),"")</f>
        <v xml:space="preserve">/
</v>
      </c>
      <c r="R69" s="364" t="str">
        <f ca="1">IFERROR(IF(INDEX('Impact Indicators - Section B '!S$1:S$98,MATCH($A69,'Impact Indicators - Section B '!$A$1:$A$98,0))&lt;&gt;"",FIXED(INDEX('Impact Indicators - Section B '!S$1:S$98,MATCH($A69,'Impact Indicators - Section B '!$A$1:$A$98,0)),4),""),"")&amp;"/"&amp;IFERROR(IF(INDEX('Impact Indicators - Section B '!S$1:S$98,MATCH($A69,'Impact Indicators - Section B '!$A$1:$A$98,0)+1)&lt;&gt;"",FIXED(INDEX('Impact Indicators - Section B '!S$1:S$98,MATCH($A69,'Impact Indicators - Section B '!$A$1:$A$98,0)+1),2),""),"")&amp;CHAR(10)&amp;IFERROR(IF(INDEX('Impact Indicators - Section B '!T$1:T$98,MATCH($A69,'Impact Indicators - Section B '!$A$1:$A$98,0))&lt;&gt;"",FIXED(INDEX('Impact Indicators - Section B '!T$1:T$98,MATCH($A69,'Impact Indicators - Section B '!$A$1:$A$98,0))*100,2)&amp;"%",""),"")&amp;CHAR(10)&amp;IFERROR(IF(INDEX('Impact Indicators - Section B '!V$1:V$98,MATCH($A69,'Impact Indicators - Section B '!$A$1:$A$98,0))&lt;&gt;"",FIXED(INDEX('Impact Indicators - Section B '!V$1:V$98,MATCH($A69,'Impact Indicators - Section B '!$A$1:$A$98,0)),Setup!$A$33),""),"")&amp;CHAR(10)&amp;IFERROR(IF(INDEX('Impact Indicators - Section B '!U$1:U$98,MATCH($A69,'Impact Indicators - Section B '!$A$1:$A$98,0))&lt;&gt;"",TEXT(INDEX('Impact Indicators - Section B '!U$1:U$98,MATCH($A69,'Impact Indicators - Section B '!$A$1:$A$98,0)),Setup!$A$33),""),"")</f>
        <v xml:space="preserve">/
</v>
      </c>
      <c r="S69" s="364" t="str">
        <f ca="1">IFERROR(IF(INDEX('Impact Indicators - Section B '!W$1:W$98,MATCH($A69,'Impact Indicators - Section B '!$A$1:$A$98,0))&lt;&gt;"",FIXED(INDEX('Impact Indicators - Section B '!W$1:W$98,MATCH($A69,'Impact Indicators - Section B '!$A$1:$A$98,0)),4),""),"")&amp;"/"&amp;IFERROR(IF(INDEX('Impact Indicators - Section B '!W$1:W$98,MATCH($A69,'Impact Indicators - Section B '!$A$1:$A$98,0)+1)&lt;&gt;"",FIXED(INDEX('Impact Indicators - Section B '!W$1:W$98,MATCH($A69,'Impact Indicators - Section B '!$A$1:$A$98,0)+1),2),""),"")&amp;CHAR(10)&amp;IFERROR(IF(INDEX('Impact Indicators - Section B '!X$1:X$98,MATCH($A69,'Impact Indicators - Section B '!$A$1:$A$98,0))&lt;&gt;"",FIXED(INDEX('Impact Indicators - Section B '!X$1:X$98,MATCH($A69,'Impact Indicators - Section B '!$A$1:$A$98,0))*100,2)&amp;"%",""),"")&amp;CHAR(10)&amp;IFERROR(IF(INDEX('Impact Indicators - Section B '!Z$1:Z$98,MATCH($A69,'Impact Indicators - Section B '!$A$1:$A$98,0))&lt;&gt;"",INDEX('Impact Indicators - Section B '!Z$1:Z$98,MATCH($A69,'Impact Indicators - Section B '!$A$1:$A$98,0)),""),"")&amp;CHAR(10)&amp;IFERROR(IF(INDEX('Impact Indicators - Section B '!Y$1:Y$98,MATCH($A69,'Impact Indicators - Section B '!$A$1:$A$98,0))&lt;&gt;"",TEXT(INDEX('Impact Indicators - Section B '!Y$1:Y$98,MATCH($A69,'Impact Indicators - Section B '!$A$1:$A$98,0)),Setup!$A$33),""),"")</f>
        <v xml:space="preserve">/
</v>
      </c>
      <c r="T69" s="228"/>
      <c r="U69" s="228"/>
      <c r="V69" s="228"/>
      <c r="W69" s="228"/>
      <c r="X69" s="228"/>
      <c r="Y69" s="228"/>
      <c r="Z69" s="228"/>
      <c r="AA69" s="228"/>
      <c r="AB69" s="228"/>
      <c r="AC69" s="228"/>
      <c r="AD69" s="228"/>
      <c r="AE69" s="228"/>
      <c r="AF69" s="228"/>
      <c r="AG69" s="228"/>
      <c r="AH69" s="228"/>
      <c r="AI69" s="228"/>
      <c r="AJ69" s="228"/>
      <c r="AK69" s="228"/>
      <c r="AL69" s="228"/>
      <c r="AM69" s="228" t="str">
        <f>IFERROR(IF(INDEX('Impact Indicators - Section B '!AA$1:AA$98,MATCH($A69,'Impact Indicators - Section B '!$A$1:$A$98,0))&lt;&gt;0,INDEX('Impact Indicators - Section B '!AA$1:AA$98,MATCH($A69,'Impact Indicators - Section B '!$A$1:$A$98,0)),""),"")</f>
        <v/>
      </c>
      <c r="AN69" s="228"/>
      <c r="AO69" s="228"/>
      <c r="AP69" s="228"/>
      <c r="AQ69" s="228"/>
      <c r="AR69" s="228" t="str">
        <f>CONCATENATE($A69,J$49)</f>
        <v>10</v>
      </c>
      <c r="AS69" s="228" t="str">
        <f>CONCATENATE($A69,O$49)</f>
        <v>10</v>
      </c>
      <c r="AT69" s="228" t="str">
        <f ca="1">CONCATENATE($A69,S$49)</f>
        <v>102024</v>
      </c>
      <c r="AU69" s="228" t="str">
        <f t="shared" ref="AU69" si="16">CONCATENATE($A69,V$49)</f>
        <v>10</v>
      </c>
      <c r="AV69" s="228" t="str">
        <f t="shared" ref="AV69" si="17">CONCATENATE($A69,Z$49)</f>
        <v>10</v>
      </c>
      <c r="AW69" s="228"/>
      <c r="AX69" s="228"/>
      <c r="AY69" s="228"/>
      <c r="AZ69" s="228"/>
      <c r="BA69" s="121"/>
    </row>
    <row r="70" spans="1:53" s="106" customFormat="1" ht="100.4" customHeight="1" x14ac:dyDescent="0.5">
      <c r="A70" s="676"/>
      <c r="B70" s="725" t="str">
        <f>IFERROR(IF(INDEX('Impact Indicators - Section B '!AA$1:AA$98,MATCH($A69,'Impact Indicators - Section B '!$A$1:$A$98,0))&lt;&gt;0,INDEX('Impact Indicators - Section B '!AA$1:AA$98,MATCH($A69,'Impact Indicators - Section B '!$A$1:$A$98,0)),""),"")</f>
        <v/>
      </c>
      <c r="C70" s="726"/>
      <c r="D70" s="726"/>
      <c r="E70" s="726"/>
      <c r="F70" s="726"/>
      <c r="G70" s="726"/>
      <c r="H70" s="726"/>
      <c r="I70" s="726"/>
      <c r="J70" s="726"/>
      <c r="K70" s="726"/>
      <c r="L70" s="726"/>
      <c r="M70" s="726"/>
      <c r="N70" s="726"/>
      <c r="O70" s="726"/>
      <c r="P70" s="726"/>
      <c r="Q70" s="726"/>
      <c r="R70" s="726"/>
      <c r="S70" s="726"/>
      <c r="T70" s="228"/>
      <c r="U70" s="228"/>
      <c r="V70" s="228"/>
      <c r="W70" s="228"/>
      <c r="X70" s="228"/>
      <c r="Y70" s="228"/>
      <c r="Z70" s="228"/>
      <c r="AA70" s="228"/>
      <c r="AB70" s="228"/>
      <c r="AC70" s="228"/>
      <c r="AD70" s="228"/>
      <c r="AE70" s="228"/>
      <c r="AF70" s="228"/>
      <c r="AG70" s="228"/>
      <c r="AH70" s="228"/>
      <c r="AI70" s="228"/>
      <c r="AJ70" s="228"/>
      <c r="AK70" s="228"/>
      <c r="AL70" s="228"/>
      <c r="AM70" s="228"/>
      <c r="AN70" s="228"/>
      <c r="AO70" s="228"/>
      <c r="AP70" s="228"/>
      <c r="AQ70" s="228"/>
      <c r="AR70" s="228"/>
      <c r="AS70" s="228"/>
      <c r="AT70" s="228"/>
      <c r="AU70" s="228"/>
      <c r="AV70" s="228"/>
      <c r="AW70" s="228"/>
      <c r="AX70" s="228"/>
      <c r="AY70" s="228"/>
      <c r="AZ70" s="228"/>
      <c r="BA70" s="121"/>
    </row>
    <row r="71" spans="1:53" s="406" customFormat="1" ht="145.4" customHeight="1" x14ac:dyDescent="0.5">
      <c r="A71" s="674">
        <v>11</v>
      </c>
      <c r="B71" s="699" t="str">
        <f>IFERROR(IF(INDEX('Impact Indicators - Section B '!B$1:B$98,MATCH($A71,'Impact Indicators - Section B '!$A$1:$A$98,0))&lt;&gt;0,INDEX('Impact Indicators - Section B '!B$1:B$98,MATCH($A71,'Impact Indicators - Section B '!$A$1:$A$98,0)),""),"")</f>
        <v/>
      </c>
      <c r="C71" s="700"/>
      <c r="D71" s="701"/>
      <c r="E71" s="699" t="str">
        <f>IFERROR(IF(INDEX('Impact Indicators - Section B '!C$1:C$98,MATCH($A71,'Impact Indicators - Section B '!$A$1:$A$98,0))&lt;&gt;0,INDEX('Impact Indicators - Section B '!C$1:C$98,MATCH($A71,'Impact Indicators - Section B '!$A$1:$A$98,0)),""),"")</f>
        <v/>
      </c>
      <c r="F71" s="700"/>
      <c r="G71" s="701"/>
      <c r="H71" s="407" t="str">
        <f ca="1">IFERROR(IF(INDEX('Impact Indicators - Section B '!D$1:D$98,MATCH($A71,'Impact Indicators - Section B '!$A$1:$A$98,0))&lt;&gt;"",FIXED(INDEX('Impact Indicators - Section B '!D$1:D$98,MATCH($A71,'Impact Indicators - Section B '!$A$1:$A$98,0)),4),""),"")&amp;"/"&amp;IFERROR(IF(INDEX('Impact Indicators - Section B '!D$1:D$98,MATCH($A71,'Impact Indicators - Section B '!$A$1:$A$98,0)+1)&lt;&gt;"",FIXED(INDEX('Impact Indicators - Section B '!D$1:D$98,MATCH($A71,'Impact Indicators - Section B '!$A$1:$A$98,0)+1),2),""),"")&amp;CHAR(10)&amp;IFERROR(IF(INDEX('Impact Indicators - Section B '!E$1:E$98,MATCH($A71,'Impact Indicators - Section B '!$A$1:$A$98,0))&lt;&gt;"",FIXED(INDEX('Impact Indicators - Section B '!E$1:E$98,MATCH($A71,'Impact Indicators - Section B '!$A$1:$A$98,0))*100,2)&amp;"%",""),"")</f>
        <v xml:space="preserve">/
</v>
      </c>
      <c r="I71" s="403" t="str">
        <f>IFERROR(IF(INDEX('Impact Indicators - Section B '!F$1:F$98,MATCH($A71,'Impact Indicators - Section B '!$A$1:$A$98,0))&lt;&gt;0,INDEX('Impact Indicators - Section B '!F$1:F$98,MATCH($A71,'Impact Indicators - Section B '!$A$1:$A$98,0)),""),"")&amp;CHAR(10)&amp;IFERROR(IF(INDEX('Impact Indicators - Section B '!G$1:G$98,MATCH($A71,'Impact Indicators - Section B '!$A$1:$A$98,0))&lt;&gt;0,INDEX('Impact Indicators - Section B '!G$1:G$98,MATCH($A71,'Impact Indicators - Section B '!$A$1:$A$98,0)),""),"")</f>
        <v xml:space="preserve">
</v>
      </c>
      <c r="J71" s="795" t="str">
        <f>IFERROR(IF(INDEX('Impact Indicators - Section B '!H$1:H$98,MATCH($A71,'Impact Indicators - Section B '!$A$1:$A$98,0))&lt;&gt;0,INDEX('Impact Indicators - Section B '!H$1:H$98,MATCH($A71,'Impact Indicators - Section B '!$A$1:$A$98,0)),""),"")</f>
        <v/>
      </c>
      <c r="K71" s="796"/>
      <c r="L71" s="796"/>
      <c r="M71" s="797"/>
      <c r="N71" s="402" t="str">
        <f>IFERROR(IF(AND('Overview - Section A'!AS$1="Grant Making",OR(B71&lt;&gt;"",E71&lt;&gt;"")),Setup!I15,IF(INDEX('Impact Indicators - Section B '!I$1:I$98,MATCH($A71,'Impact Indicators - Section B '!$A$1:$A$98,0))&lt;&gt;0,INDEX('Impact Indicators - Section B '!I$1:I$98,MATCH($A71,'Impact Indicators - Section B '!$A$1:$A$98,0)),"")),"")</f>
        <v/>
      </c>
      <c r="O71" s="403" t="str">
        <f>IFERROR(IF(INDEX('Impact Indicators - Section B '!J$1:J$98,MATCH($A71,'Impact Indicators - Section B '!$A$1:$A$98,0))&lt;&gt;0,INDEX('Impact Indicators - Section B '!J$1:J$98,MATCH($A71,'Impact Indicators - Section B '!$A$1:$A$98,0)),""),"")</f>
        <v/>
      </c>
      <c r="P71" s="404" t="str">
        <f ca="1">IFERROR(IF(INDEX('Impact Indicators - Section B '!K$1:K$98,MATCH($A71,'Impact Indicators - Section B '!$A$1:$A$98,0))&lt;&gt;"",FIXED(INDEX('Impact Indicators - Section B '!K$1:K$98,MATCH($A71,'Impact Indicators - Section B '!$A$1:$A$98,0)),4),""),"")&amp;"/"&amp;IFERROR(IF(INDEX('Impact Indicators - Section B '!K$1:K$98,MATCH($A71,'Impact Indicators - Section B '!$A$1:$A$98,0)+1)&lt;&gt;"",FIXED(INDEX('Impact Indicators - Section B '!K$1:K$98,MATCH($A71,'Impact Indicators - Section B '!$A$1:$A$98,0)+1),2),""),"")&amp;CHAR(10)&amp;IFERROR(IF(INDEX('Impact Indicators - Section B '!L$1:L$98,MATCH($A71,'Impact Indicators - Section B '!$A$1:$A$98,0))&lt;&gt;"",FIXED(INDEX('Impact Indicators - Section B '!L$1:L$98,MATCH($A71,'Impact Indicators - Section B '!$A$1:$A$98,0))*100,2)&amp;"%",""),"")&amp;CHAR(10)&amp;IFERROR(IF(INDEX('Impact Indicators - Section B '!N$1:N$98,MATCH($A71,'Impact Indicators - Section B '!$A$1:$A$98,0))&lt;&gt;"",INDEX('Impact Indicators - Section B '!N$1:N$98,MATCH($A71,'Impact Indicators - Section B '!$A$1:$A$98,0)),""),"")&amp;CHAR(10)&amp;IFERROR(IF(INDEX('Impact Indicators - Section B '!M$1:M$98,MATCH($A71,'Impact Indicators - Section B '!$A$1:$A$98,0))&lt;&gt;"",TEXT(INDEX('Impact Indicators - Section B '!M$1:M$98,MATCH($A71,'Impact Indicators - Section B '!$A$1:$A$98,0)),Setup!$A$33),""),"")</f>
        <v xml:space="preserve">/
</v>
      </c>
      <c r="Q71" s="404" t="str">
        <f ca="1">IFERROR(IF(INDEX('Impact Indicators - Section B '!O$1:O$98,MATCH($A71,'Impact Indicators - Section B '!$A$1:$A$98,0))&lt;&gt;"",FIXED(INDEX('Impact Indicators - Section B '!O$1:O$98,MATCH($A71,'Impact Indicators - Section B '!$A$1:$A$98,0)),4),""),"")&amp;"/"&amp;IFERROR(IF(INDEX('Impact Indicators - Section B '!O$1:O$98,MATCH($A71,'Impact Indicators - Section B '!$A$1:$A$98,0)+1)&lt;&gt;"",FIXED(INDEX('Impact Indicators - Section B '!O$1:O$98,MATCH($A71,'Impact Indicators - Section B '!$A$1:$A$98,0)+1),2),""),"")&amp;CHAR(10)&amp;IFERROR(IF(INDEX('Impact Indicators - Section B '!P$1:P$98,MATCH($A71,'Impact Indicators - Section B '!$A$1:$A$98,0))&lt;&gt;"",FIXED(INDEX('Impact Indicators - Section B '!P$1:P$98,MATCH($A71,'Impact Indicators - Section B '!$A$1:$A$98,0))*100,2)&amp;"%",""),"")&amp;CHAR(10)&amp;IFERROR(IF(INDEX('Impact Indicators - Section B '!R$1:R$98,MATCH($A71,'Impact Indicators - Section B '!$A$1:$A$98,0))&lt;&gt;"",INDEX('Impact Indicators - Section B '!R$1:R$98,MATCH($A71,'Impact Indicators - Section B '!$A$1:$A$98,0)),""),"")&amp;CHAR(10)&amp;IFERROR(IF(INDEX('Impact Indicators - Section B '!Q$1:Q$98,MATCH($A71,'Impact Indicators - Section B '!$A$1:$A$98,0))&lt;&gt;"",TEXT(INDEX('Impact Indicators - Section B '!Q$1:Q$98,MATCH($A71,'Impact Indicators - Section B '!$A$1:$A$98,0)),Setup!$A$33),""),"")</f>
        <v xml:space="preserve">/
</v>
      </c>
      <c r="R71" s="404" t="str">
        <f ca="1">IFERROR(IF(INDEX('Impact Indicators - Section B '!S$1:S$98,MATCH($A71,'Impact Indicators - Section B '!$A$1:$A$98,0))&lt;&gt;"",FIXED(INDEX('Impact Indicators - Section B '!S$1:S$98,MATCH($A71,'Impact Indicators - Section B '!$A$1:$A$98,0)),4),""),"")&amp;"/"&amp;IFERROR(IF(INDEX('Impact Indicators - Section B '!S$1:S$98,MATCH($A71,'Impact Indicators - Section B '!$A$1:$A$98,0)+1)&lt;&gt;"",FIXED(INDEX('Impact Indicators - Section B '!S$1:S$98,MATCH($A71,'Impact Indicators - Section B '!$A$1:$A$98,0)+1),2),""),"")&amp;CHAR(10)&amp;IFERROR(IF(INDEX('Impact Indicators - Section B '!T$1:T$98,MATCH($A71,'Impact Indicators - Section B '!$A$1:$A$98,0))&lt;&gt;"",FIXED(INDEX('Impact Indicators - Section B '!T$1:T$98,MATCH($A71,'Impact Indicators - Section B '!$A$1:$A$98,0))*100,2)&amp;"%",""),"")&amp;CHAR(10)&amp;IFERROR(IF(INDEX('Impact Indicators - Section B '!V$1:V$98,MATCH($A71,'Impact Indicators - Section B '!$A$1:$A$98,0))&lt;&gt;"",FIXED(INDEX('Impact Indicators - Section B '!V$1:V$98,MATCH($A71,'Impact Indicators - Section B '!$A$1:$A$98,0)),Setup!$A$33),""),"")&amp;CHAR(10)&amp;IFERROR(IF(INDEX('Impact Indicators - Section B '!U$1:U$98,MATCH($A71,'Impact Indicators - Section B '!$A$1:$A$98,0))&lt;&gt;"",TEXT(INDEX('Impact Indicators - Section B '!U$1:U$98,MATCH($A71,'Impact Indicators - Section B '!$A$1:$A$98,0)),Setup!$A$33),""),"")</f>
        <v xml:space="preserve">/
</v>
      </c>
      <c r="S71" s="404" t="str">
        <f ca="1">IFERROR(IF(INDEX('Impact Indicators - Section B '!W$1:W$98,MATCH($A71,'Impact Indicators - Section B '!$A$1:$A$98,0))&lt;&gt;"",FIXED(INDEX('Impact Indicators - Section B '!W$1:W$98,MATCH($A71,'Impact Indicators - Section B '!$A$1:$A$98,0)),4),""),"")&amp;"/"&amp;IFERROR(IF(INDEX('Impact Indicators - Section B '!W$1:W$98,MATCH($A71,'Impact Indicators - Section B '!$A$1:$A$98,0)+1)&lt;&gt;"",FIXED(INDEX('Impact Indicators - Section B '!W$1:W$98,MATCH($A71,'Impact Indicators - Section B '!$A$1:$A$98,0)+1),2),""),"")&amp;CHAR(10)&amp;IFERROR(IF(INDEX('Impact Indicators - Section B '!X$1:X$98,MATCH($A71,'Impact Indicators - Section B '!$A$1:$A$98,0))&lt;&gt;"",FIXED(INDEX('Impact Indicators - Section B '!X$1:X$98,MATCH($A71,'Impact Indicators - Section B '!$A$1:$A$98,0))*100,2)&amp;"%",""),"")&amp;CHAR(10)&amp;IFERROR(IF(INDEX('Impact Indicators - Section B '!Z$1:Z$98,MATCH($A71,'Impact Indicators - Section B '!$A$1:$A$98,0))&lt;&gt;"",INDEX('Impact Indicators - Section B '!Z$1:Z$98,MATCH($A71,'Impact Indicators - Section B '!$A$1:$A$98,0)),""),"")&amp;CHAR(10)&amp;IFERROR(IF(INDEX('Impact Indicators - Section B '!Y$1:Y$98,MATCH($A71,'Impact Indicators - Section B '!$A$1:$A$98,0))&lt;&gt;"",TEXT(INDEX('Impact Indicators - Section B '!Y$1:Y$98,MATCH($A71,'Impact Indicators - Section B '!$A$1:$A$98,0)),Setup!$A$33),""),"")</f>
        <v xml:space="preserve">/
</v>
      </c>
      <c r="T71" s="228"/>
      <c r="U71" s="228"/>
      <c r="V71" s="228"/>
      <c r="W71" s="228"/>
      <c r="X71" s="228"/>
      <c r="Y71" s="228"/>
      <c r="Z71" s="228"/>
      <c r="AA71" s="228"/>
      <c r="AB71" s="228"/>
      <c r="AC71" s="228"/>
      <c r="AD71" s="228"/>
      <c r="AE71" s="228"/>
      <c r="AF71" s="228"/>
      <c r="AG71" s="228"/>
      <c r="AH71" s="228"/>
      <c r="AI71" s="228"/>
      <c r="AJ71" s="228"/>
      <c r="AK71" s="228"/>
      <c r="AL71" s="228"/>
      <c r="AM71" s="228" t="str">
        <f>IFERROR(IF(INDEX('Impact Indicators - Section B '!AA$1:AA$98,MATCH($A71,'Impact Indicators - Section B '!$A$1:$A$98,0))&lt;&gt;0,INDEX('Impact Indicators - Section B '!AA$1:AA$98,MATCH($A71,'Impact Indicators - Section B '!$A$1:$A$98,0)),""),"")</f>
        <v/>
      </c>
      <c r="AN71" s="228"/>
      <c r="AO71" s="228"/>
      <c r="AP71" s="228"/>
      <c r="AQ71" s="228"/>
      <c r="AR71" s="228" t="str">
        <f>CONCATENATE($A71,J$49)</f>
        <v>11</v>
      </c>
      <c r="AS71" s="228" t="str">
        <f>CONCATENATE($A71,O$49)</f>
        <v>11</v>
      </c>
      <c r="AT71" s="228" t="str">
        <f ca="1">CONCATENATE($A71,S$49)</f>
        <v>112024</v>
      </c>
      <c r="AU71" s="228" t="str">
        <f t="shared" ref="AU71" si="18">CONCATENATE($A71,V$49)</f>
        <v>11</v>
      </c>
      <c r="AV71" s="228" t="str">
        <f t="shared" ref="AV71" si="19">CONCATENATE($A71,Z$49)</f>
        <v>11</v>
      </c>
      <c r="AW71" s="228"/>
      <c r="AX71" s="228"/>
      <c r="AY71" s="228"/>
      <c r="AZ71" s="228"/>
      <c r="BA71" s="405"/>
    </row>
    <row r="72" spans="1:53" s="406" customFormat="1" ht="100.4" customHeight="1" x14ac:dyDescent="0.5">
      <c r="A72" s="674"/>
      <c r="B72" s="723" t="str">
        <f>IFERROR(IF(INDEX('Impact Indicators - Section B '!AA$1:AA$98,MATCH($A71,'Impact Indicators - Section B '!$A$1:$A$98,0))&lt;&gt;0,INDEX('Impact Indicators - Section B '!AA$1:AA$98,MATCH($A71,'Impact Indicators - Section B '!$A$1:$A$98,0)),""),"")</f>
        <v/>
      </c>
      <c r="C72" s="724"/>
      <c r="D72" s="724"/>
      <c r="E72" s="724"/>
      <c r="F72" s="724"/>
      <c r="G72" s="724"/>
      <c r="H72" s="724"/>
      <c r="I72" s="724"/>
      <c r="J72" s="724"/>
      <c r="K72" s="724"/>
      <c r="L72" s="724"/>
      <c r="M72" s="724"/>
      <c r="N72" s="724"/>
      <c r="O72" s="724"/>
      <c r="P72" s="724"/>
      <c r="Q72" s="724"/>
      <c r="R72" s="724"/>
      <c r="S72" s="724"/>
      <c r="T72" s="228"/>
      <c r="U72" s="228"/>
      <c r="V72" s="228"/>
      <c r="W72" s="228"/>
      <c r="X72" s="228"/>
      <c r="Y72" s="228"/>
      <c r="Z72" s="228"/>
      <c r="AA72" s="228"/>
      <c r="AB72" s="228"/>
      <c r="AC72" s="228"/>
      <c r="AD72" s="228"/>
      <c r="AE72" s="228"/>
      <c r="AF72" s="228"/>
      <c r="AG72" s="228"/>
      <c r="AH72" s="228"/>
      <c r="AI72" s="228"/>
      <c r="AJ72" s="228"/>
      <c r="AK72" s="228"/>
      <c r="AL72" s="228"/>
      <c r="AM72" s="228"/>
      <c r="AN72" s="228"/>
      <c r="AO72" s="228"/>
      <c r="AP72" s="228"/>
      <c r="AQ72" s="228"/>
      <c r="AR72" s="228"/>
      <c r="AS72" s="228"/>
      <c r="AT72" s="228"/>
      <c r="AU72" s="228"/>
      <c r="AV72" s="228"/>
      <c r="AW72" s="228"/>
      <c r="AX72" s="228"/>
      <c r="AY72" s="228"/>
      <c r="AZ72" s="228"/>
      <c r="BA72" s="405"/>
    </row>
    <row r="73" spans="1:53" s="106" customFormat="1" ht="145.4" customHeight="1" x14ac:dyDescent="0.5">
      <c r="A73" s="676">
        <v>12</v>
      </c>
      <c r="B73" s="682" t="str">
        <f>IFERROR(IF(INDEX('Impact Indicators - Section B '!B$1:B$98,MATCH($A73,'Impact Indicators - Section B '!$A$1:$A$98,0))&lt;&gt;0,INDEX('Impact Indicators - Section B '!B$1:B$98,MATCH($A73,'Impact Indicators - Section B '!$A$1:$A$98,0)),""),"")</f>
        <v/>
      </c>
      <c r="C73" s="683"/>
      <c r="D73" s="684"/>
      <c r="E73" s="682" t="str">
        <f>IFERROR(IF(INDEX('Impact Indicators - Section B '!C$1:C$98,MATCH($A73,'Impact Indicators - Section B '!$A$1:$A$98,0))&lt;&gt;0,INDEX('Impact Indicators - Section B '!C$1:C$98,MATCH($A73,'Impact Indicators - Section B '!$A$1:$A$98,0)),""),"")</f>
        <v/>
      </c>
      <c r="F73" s="683"/>
      <c r="G73" s="684"/>
      <c r="H73" s="365" t="str">
        <f ca="1">IFERROR(IF(INDEX('Impact Indicators - Section B '!D$1:D$98,MATCH($A73,'Impact Indicators - Section B '!$A$1:$A$98,0))&lt;&gt;"",FIXED(INDEX('Impact Indicators - Section B '!D$1:D$98,MATCH($A73,'Impact Indicators - Section B '!$A$1:$A$98,0)),4),""),"")&amp;"/"&amp;IFERROR(IF(INDEX('Impact Indicators - Section B '!D$1:D$98,MATCH($A73,'Impact Indicators - Section B '!$A$1:$A$98,0)+1)&lt;&gt;"",FIXED(INDEX('Impact Indicators - Section B '!D$1:D$98,MATCH($A73,'Impact Indicators - Section B '!$A$1:$A$98,0)+1),2),""),"")&amp;CHAR(10)&amp;IFERROR(IF(INDEX('Impact Indicators - Section B '!E$1:E$98,MATCH($A73,'Impact Indicators - Section B '!$A$1:$A$98,0))&lt;&gt;"",FIXED(INDEX('Impact Indicators - Section B '!E$1:E$98,MATCH($A73,'Impact Indicators - Section B '!$A$1:$A$98,0))*100,2)&amp;"%",""),"")</f>
        <v xml:space="preserve">/
</v>
      </c>
      <c r="I73" s="363" t="str">
        <f>IFERROR(IF(INDEX('Impact Indicators - Section B '!F$1:F$98,MATCH($A73,'Impact Indicators - Section B '!$A$1:$A$98,0))&lt;&gt;0,INDEX('Impact Indicators - Section B '!F$1:F$98,MATCH($A73,'Impact Indicators - Section B '!$A$1:$A$98,0)),""),"")&amp;CHAR(10)&amp;IFERROR(IF(INDEX('Impact Indicators - Section B '!G$1:G$98,MATCH($A73,'Impact Indicators - Section B '!$A$1:$A$98,0))&lt;&gt;0,INDEX('Impact Indicators - Section B '!G$1:G$98,MATCH($A73,'Impact Indicators - Section B '!$A$1:$A$98,0)),""),"")</f>
        <v xml:space="preserve">
</v>
      </c>
      <c r="J73" s="716" t="str">
        <f>IFERROR(IF(INDEX('Impact Indicators - Section B '!H$1:H$98,MATCH($A73,'Impact Indicators - Section B '!$A$1:$A$98,0))&lt;&gt;0,INDEX('Impact Indicators - Section B '!H$1:H$98,MATCH($A73,'Impact Indicators - Section B '!$A$1:$A$98,0)),""),"")</f>
        <v/>
      </c>
      <c r="K73" s="717"/>
      <c r="L73" s="717"/>
      <c r="M73" s="718"/>
      <c r="N73" s="390" t="str">
        <f>IFERROR(IF(AND('Overview - Section A'!AS$1="Grant Making",OR(B73&lt;&gt;"",E73&lt;&gt;"")),Setup!I15,IF(INDEX('Impact Indicators - Section B '!I$1:I$98,MATCH($A73,'Impact Indicators - Section B '!$A$1:$A$98,0))&lt;&gt;0,INDEX('Impact Indicators - Section B '!I$1:I$98,MATCH($A73,'Impact Indicators - Section B '!$A$1:$A$98,0)),"")),"")</f>
        <v/>
      </c>
      <c r="O73" s="363" t="str">
        <f>IFERROR(IF(INDEX('Impact Indicators - Section B '!J$1:J$98,MATCH($A73,'Impact Indicators - Section B '!$A$1:$A$98,0))&lt;&gt;0,INDEX('Impact Indicators - Section B '!J$1:J$98,MATCH($A73,'Impact Indicators - Section B '!$A$1:$A$98,0)),""),"")</f>
        <v/>
      </c>
      <c r="P73" s="364" t="str">
        <f ca="1">IFERROR(IF(INDEX('Impact Indicators - Section B '!K$1:K$98,MATCH($A73,'Impact Indicators - Section B '!$A$1:$A$98,0))&lt;&gt;"",FIXED(INDEX('Impact Indicators - Section B '!K$1:K$98,MATCH($A73,'Impact Indicators - Section B '!$A$1:$A$98,0)),4),""),"")&amp;"/"&amp;IFERROR(IF(INDEX('Impact Indicators - Section B '!K$1:K$98,MATCH($A73,'Impact Indicators - Section B '!$A$1:$A$98,0)+1)&lt;&gt;"",FIXED(INDEX('Impact Indicators - Section B '!K$1:K$98,MATCH($A73,'Impact Indicators - Section B '!$A$1:$A$98,0)+1),2),""),"")&amp;CHAR(10)&amp;IFERROR(IF(INDEX('Impact Indicators - Section B '!L$1:L$98,MATCH($A73,'Impact Indicators - Section B '!$A$1:$A$98,0))&lt;&gt;"",FIXED(INDEX('Impact Indicators - Section B '!L$1:L$98,MATCH($A73,'Impact Indicators - Section B '!$A$1:$A$98,0))*100,2)&amp;"%",""),"")&amp;CHAR(10)&amp;IFERROR(IF(INDEX('Impact Indicators - Section B '!N$1:N$98,MATCH($A73,'Impact Indicators - Section B '!$A$1:$A$98,0))&lt;&gt;"",INDEX('Impact Indicators - Section B '!N$1:N$98,MATCH($A73,'Impact Indicators - Section B '!$A$1:$A$98,0)),""),"")&amp;CHAR(10)&amp;IFERROR(IF(INDEX('Impact Indicators - Section B '!M$1:M$98,MATCH($A73,'Impact Indicators - Section B '!$A$1:$A$98,0))&lt;&gt;"",TEXT(INDEX('Impact Indicators - Section B '!M$1:M$98,MATCH($A73,'Impact Indicators - Section B '!$A$1:$A$98,0)),Setup!$A$33),""),"")</f>
        <v xml:space="preserve">/
</v>
      </c>
      <c r="Q73" s="364" t="str">
        <f ca="1">IFERROR(IF(INDEX('Impact Indicators - Section B '!O$1:O$98,MATCH($A73,'Impact Indicators - Section B '!$A$1:$A$98,0))&lt;&gt;"",FIXED(INDEX('Impact Indicators - Section B '!O$1:O$98,MATCH($A73,'Impact Indicators - Section B '!$A$1:$A$98,0)),4),""),"")&amp;"/"&amp;IFERROR(IF(INDEX('Impact Indicators - Section B '!O$1:O$98,MATCH($A73,'Impact Indicators - Section B '!$A$1:$A$98,0)+1)&lt;&gt;"",FIXED(INDEX('Impact Indicators - Section B '!O$1:O$98,MATCH($A73,'Impact Indicators - Section B '!$A$1:$A$98,0)+1),2),""),"")&amp;CHAR(10)&amp;IFERROR(IF(INDEX('Impact Indicators - Section B '!P$1:P$98,MATCH($A73,'Impact Indicators - Section B '!$A$1:$A$98,0))&lt;&gt;"",FIXED(INDEX('Impact Indicators - Section B '!P$1:P$98,MATCH($A73,'Impact Indicators - Section B '!$A$1:$A$98,0))*100,2)&amp;"%",""),"")&amp;CHAR(10)&amp;IFERROR(IF(INDEX('Impact Indicators - Section B '!R$1:R$98,MATCH($A73,'Impact Indicators - Section B '!$A$1:$A$98,0))&lt;&gt;"",INDEX('Impact Indicators - Section B '!R$1:R$98,MATCH($A73,'Impact Indicators - Section B '!$A$1:$A$98,0)),""),"")&amp;CHAR(10)&amp;IFERROR(IF(INDEX('Impact Indicators - Section B '!Q$1:Q$98,MATCH($A73,'Impact Indicators - Section B '!$A$1:$A$98,0))&lt;&gt;"",TEXT(INDEX('Impact Indicators - Section B '!Q$1:Q$98,MATCH($A73,'Impact Indicators - Section B '!$A$1:$A$98,0)),Setup!$A$33),""),"")</f>
        <v xml:space="preserve">/
</v>
      </c>
      <c r="R73" s="364" t="str">
        <f ca="1">IFERROR(IF(INDEX('Impact Indicators - Section B '!S$1:S$98,MATCH($A73,'Impact Indicators - Section B '!$A$1:$A$98,0))&lt;&gt;"",FIXED(INDEX('Impact Indicators - Section B '!S$1:S$98,MATCH($A73,'Impact Indicators - Section B '!$A$1:$A$98,0)),4),""),"")&amp;"/"&amp;IFERROR(IF(INDEX('Impact Indicators - Section B '!S$1:S$98,MATCH($A73,'Impact Indicators - Section B '!$A$1:$A$98,0)+1)&lt;&gt;"",FIXED(INDEX('Impact Indicators - Section B '!S$1:S$98,MATCH($A73,'Impact Indicators - Section B '!$A$1:$A$98,0)+1),2),""),"")&amp;CHAR(10)&amp;IFERROR(IF(INDEX('Impact Indicators - Section B '!T$1:T$98,MATCH($A73,'Impact Indicators - Section B '!$A$1:$A$98,0))&lt;&gt;"",FIXED(INDEX('Impact Indicators - Section B '!T$1:T$98,MATCH($A73,'Impact Indicators - Section B '!$A$1:$A$98,0))*100,2)&amp;"%",""),"")&amp;CHAR(10)&amp;IFERROR(IF(INDEX('Impact Indicators - Section B '!V$1:V$98,MATCH($A73,'Impact Indicators - Section B '!$A$1:$A$98,0))&lt;&gt;"",FIXED(INDEX('Impact Indicators - Section B '!V$1:V$98,MATCH($A73,'Impact Indicators - Section B '!$A$1:$A$98,0)),Setup!$A$33),""),"")&amp;CHAR(10)&amp;IFERROR(IF(INDEX('Impact Indicators - Section B '!U$1:U$98,MATCH($A73,'Impact Indicators - Section B '!$A$1:$A$98,0))&lt;&gt;"",TEXT(INDEX('Impact Indicators - Section B '!U$1:U$98,MATCH($A73,'Impact Indicators - Section B '!$A$1:$A$98,0)),Setup!$A$33),""),"")</f>
        <v xml:space="preserve">/
</v>
      </c>
      <c r="S73" s="364" t="str">
        <f ca="1">IFERROR(IF(INDEX('Impact Indicators - Section B '!W$1:W$98,MATCH($A73,'Impact Indicators - Section B '!$A$1:$A$98,0))&lt;&gt;"",FIXED(INDEX('Impact Indicators - Section B '!W$1:W$98,MATCH($A73,'Impact Indicators - Section B '!$A$1:$A$98,0)),4),""),"")&amp;"/"&amp;IFERROR(IF(INDEX('Impact Indicators - Section B '!W$1:W$98,MATCH($A73,'Impact Indicators - Section B '!$A$1:$A$98,0)+1)&lt;&gt;"",FIXED(INDEX('Impact Indicators - Section B '!W$1:W$98,MATCH($A73,'Impact Indicators - Section B '!$A$1:$A$98,0)+1),2),""),"")&amp;CHAR(10)&amp;IFERROR(IF(INDEX('Impact Indicators - Section B '!X$1:X$98,MATCH($A73,'Impact Indicators - Section B '!$A$1:$A$98,0))&lt;&gt;"",FIXED(INDEX('Impact Indicators - Section B '!X$1:X$98,MATCH($A73,'Impact Indicators - Section B '!$A$1:$A$98,0))*100,2)&amp;"%",""),"")&amp;CHAR(10)&amp;IFERROR(IF(INDEX('Impact Indicators - Section B '!Z$1:Z$98,MATCH($A73,'Impact Indicators - Section B '!$A$1:$A$98,0))&lt;&gt;"",INDEX('Impact Indicators - Section B '!Z$1:Z$98,MATCH($A73,'Impact Indicators - Section B '!$A$1:$A$98,0)),""),"")&amp;CHAR(10)&amp;IFERROR(IF(INDEX('Impact Indicators - Section B '!Y$1:Y$98,MATCH($A73,'Impact Indicators - Section B '!$A$1:$A$98,0))&lt;&gt;"",TEXT(INDEX('Impact Indicators - Section B '!Y$1:Y$98,MATCH($A73,'Impact Indicators - Section B '!$A$1:$A$98,0)),Setup!$A$33),""),"")</f>
        <v xml:space="preserve">/
</v>
      </c>
      <c r="T73" s="228"/>
      <c r="U73" s="228"/>
      <c r="V73" s="228"/>
      <c r="W73" s="228"/>
      <c r="X73" s="228"/>
      <c r="Y73" s="228"/>
      <c r="Z73" s="228"/>
      <c r="AA73" s="228"/>
      <c r="AB73" s="228"/>
      <c r="AC73" s="228"/>
      <c r="AD73" s="228"/>
      <c r="AE73" s="228"/>
      <c r="AF73" s="228"/>
      <c r="AG73" s="228"/>
      <c r="AH73" s="228"/>
      <c r="AI73" s="228"/>
      <c r="AJ73" s="228"/>
      <c r="AK73" s="228"/>
      <c r="AL73" s="228"/>
      <c r="AM73" s="228" t="str">
        <f>IFERROR(IF(INDEX('Impact Indicators - Section B '!AA$1:AA$98,MATCH($A73,'Impact Indicators - Section B '!$A$1:$A$98,0))&lt;&gt;0,INDEX('Impact Indicators - Section B '!AA$1:AA$98,MATCH($A73,'Impact Indicators - Section B '!$A$1:$A$98,0)),""),"")</f>
        <v/>
      </c>
      <c r="AN73" s="228"/>
      <c r="AO73" s="228"/>
      <c r="AP73" s="228"/>
      <c r="AQ73" s="228"/>
      <c r="AR73" s="228" t="str">
        <f>CONCATENATE($A73,J$49)</f>
        <v>12</v>
      </c>
      <c r="AS73" s="228" t="str">
        <f>CONCATENATE($A73,O$49)</f>
        <v>12</v>
      </c>
      <c r="AT73" s="228" t="str">
        <f ca="1">CONCATENATE($A73,S$49)</f>
        <v>122024</v>
      </c>
      <c r="AU73" s="228" t="str">
        <f t="shared" ref="AU73" si="20">CONCATENATE($A73,V$49)</f>
        <v>12</v>
      </c>
      <c r="AV73" s="228" t="str">
        <f t="shared" ref="AV73" si="21">CONCATENATE($A73,Z$49)</f>
        <v>12</v>
      </c>
      <c r="AW73" s="228"/>
      <c r="AX73" s="228"/>
      <c r="AY73" s="228"/>
      <c r="AZ73" s="228"/>
      <c r="BA73" s="121"/>
    </row>
    <row r="74" spans="1:53" s="106" customFormat="1" ht="100.4" customHeight="1" x14ac:dyDescent="0.5">
      <c r="A74" s="676"/>
      <c r="B74" s="725" t="str">
        <f>IFERROR(IF(INDEX('Impact Indicators - Section B '!AA$1:AA$98,MATCH($A73,'Impact Indicators - Section B '!$A$1:$A$98,0))&lt;&gt;0,INDEX('Impact Indicators - Section B '!AA$1:AA$98,MATCH($A73,'Impact Indicators - Section B '!$A$1:$A$98,0)),""),"")</f>
        <v/>
      </c>
      <c r="C74" s="726"/>
      <c r="D74" s="726"/>
      <c r="E74" s="726"/>
      <c r="F74" s="726"/>
      <c r="G74" s="726"/>
      <c r="H74" s="726"/>
      <c r="I74" s="726"/>
      <c r="J74" s="726"/>
      <c r="K74" s="726"/>
      <c r="L74" s="726"/>
      <c r="M74" s="726"/>
      <c r="N74" s="726"/>
      <c r="O74" s="726"/>
      <c r="P74" s="726"/>
      <c r="Q74" s="726"/>
      <c r="R74" s="726"/>
      <c r="S74" s="726"/>
      <c r="T74" s="228"/>
      <c r="U74" s="228"/>
      <c r="V74" s="228"/>
      <c r="W74" s="228"/>
      <c r="X74" s="228"/>
      <c r="Y74" s="228"/>
      <c r="Z74" s="228"/>
      <c r="AA74" s="228"/>
      <c r="AB74" s="228"/>
      <c r="AC74" s="228"/>
      <c r="AD74" s="228"/>
      <c r="AE74" s="228"/>
      <c r="AF74" s="228"/>
      <c r="AG74" s="228"/>
      <c r="AH74" s="228"/>
      <c r="AI74" s="228"/>
      <c r="AJ74" s="228"/>
      <c r="AK74" s="228"/>
      <c r="AL74" s="228"/>
      <c r="AM74" s="228"/>
      <c r="AN74" s="228"/>
      <c r="AO74" s="228"/>
      <c r="AP74" s="228"/>
      <c r="AQ74" s="228"/>
      <c r="AR74" s="228"/>
      <c r="AS74" s="228"/>
      <c r="AT74" s="228"/>
      <c r="AU74" s="228"/>
      <c r="AV74" s="228"/>
      <c r="AW74" s="228"/>
      <c r="AX74" s="228"/>
      <c r="AY74" s="228"/>
      <c r="AZ74" s="228"/>
      <c r="BA74" s="121"/>
    </row>
    <row r="75" spans="1:53" s="406" customFormat="1" ht="145.4" customHeight="1" x14ac:dyDescent="0.5">
      <c r="A75" s="674">
        <v>13</v>
      </c>
      <c r="B75" s="699" t="str">
        <f>IFERROR(IF(INDEX('Impact Indicators - Section B '!B$1:B$98,MATCH($A75,'Impact Indicators - Section B '!$A$1:$A$98,0))&lt;&gt;0,INDEX('Impact Indicators - Section B '!B$1:B$98,MATCH($A75,'Impact Indicators - Section B '!$A$1:$A$98,0)),""),"")</f>
        <v/>
      </c>
      <c r="C75" s="700"/>
      <c r="D75" s="701"/>
      <c r="E75" s="699" t="str">
        <f>IFERROR(IF(INDEX('Impact Indicators - Section B '!C$1:C$98,MATCH($A75,'Impact Indicators - Section B '!$A$1:$A$98,0))&lt;&gt;0,INDEX('Impact Indicators - Section B '!C$1:C$98,MATCH($A75,'Impact Indicators - Section B '!$A$1:$A$98,0)),""),"")</f>
        <v/>
      </c>
      <c r="F75" s="700"/>
      <c r="G75" s="701"/>
      <c r="H75" s="407" t="str">
        <f ca="1">IFERROR(IF(INDEX('Impact Indicators - Section B '!D$1:D$98,MATCH($A75,'Impact Indicators - Section B '!$A$1:$A$98,0))&lt;&gt;"",FIXED(INDEX('Impact Indicators - Section B '!D$1:D$98,MATCH($A75,'Impact Indicators - Section B '!$A$1:$A$98,0)),4),""),"")&amp;"/"&amp;IFERROR(IF(INDEX('Impact Indicators - Section B '!D$1:D$98,MATCH($A75,'Impact Indicators - Section B '!$A$1:$A$98,0)+1)&lt;&gt;"",FIXED(INDEX('Impact Indicators - Section B '!D$1:D$98,MATCH($A75,'Impact Indicators - Section B '!$A$1:$A$98,0)+1),2),""),"")&amp;CHAR(10)&amp;IFERROR(IF(INDEX('Impact Indicators - Section B '!E$1:E$98,MATCH($A75,'Impact Indicators - Section B '!$A$1:$A$98,0))&lt;&gt;"",FIXED(INDEX('Impact Indicators - Section B '!E$1:E$98,MATCH($A75,'Impact Indicators - Section B '!$A$1:$A$98,0))*100,2)&amp;"%",""),"")</f>
        <v xml:space="preserve">/
</v>
      </c>
      <c r="I75" s="403" t="str">
        <f>IFERROR(IF(INDEX('Impact Indicators - Section B '!F$1:F$98,MATCH($A75,'Impact Indicators - Section B '!$A$1:$A$98,0))&lt;&gt;0,INDEX('Impact Indicators - Section B '!F$1:F$98,MATCH($A75,'Impact Indicators - Section B '!$A$1:$A$98,0)),""),"")&amp;CHAR(10)&amp;IFERROR(IF(INDEX('Impact Indicators - Section B '!G$1:G$98,MATCH($A75,'Impact Indicators - Section B '!$A$1:$A$98,0))&lt;&gt;0,INDEX('Impact Indicators - Section B '!G$1:G$98,MATCH($A75,'Impact Indicators - Section B '!$A$1:$A$98,0)),""),"")</f>
        <v xml:space="preserve">
</v>
      </c>
      <c r="J75" s="795" t="str">
        <f>IFERROR(IF(INDEX('Impact Indicators - Section B '!H$1:H$98,MATCH($A75,'Impact Indicators - Section B '!$A$1:$A$98,0))&lt;&gt;0,INDEX('Impact Indicators - Section B '!H$1:H$98,MATCH($A75,'Impact Indicators - Section B '!$A$1:$A$98,0)),""),"")</f>
        <v/>
      </c>
      <c r="K75" s="796"/>
      <c r="L75" s="796"/>
      <c r="M75" s="797"/>
      <c r="N75" s="402" t="str">
        <f>IFERROR(IF(AND('Overview - Section A'!AS$1="Grant Making",OR(B75&lt;&gt;"",E75&lt;&gt;"")),Setup!I15,IF(INDEX('Impact Indicators - Section B '!I$1:I$98,MATCH($A75,'Impact Indicators - Section B '!$A$1:$A$98,0))&lt;&gt;0,INDEX('Impact Indicators - Section B '!I$1:I$98,MATCH($A75,'Impact Indicators - Section B '!$A$1:$A$98,0)),"")),"")</f>
        <v/>
      </c>
      <c r="O75" s="403" t="str">
        <f>IFERROR(IF(INDEX('Impact Indicators - Section B '!J$1:J$98,MATCH($A75,'Impact Indicators - Section B '!$A$1:$A$98,0))&lt;&gt;0,INDEX('Impact Indicators - Section B '!J$1:J$98,MATCH($A75,'Impact Indicators - Section B '!$A$1:$A$98,0)),""),"")</f>
        <v/>
      </c>
      <c r="P75" s="404" t="str">
        <f ca="1">IFERROR(IF(INDEX('Impact Indicators - Section B '!K$1:K$98,MATCH($A75,'Impact Indicators - Section B '!$A$1:$A$98,0))&lt;&gt;"",FIXED(INDEX('Impact Indicators - Section B '!K$1:K$98,MATCH($A75,'Impact Indicators - Section B '!$A$1:$A$98,0)),4),""),"")&amp;"/"&amp;IFERROR(IF(INDEX('Impact Indicators - Section B '!K$1:K$98,MATCH($A75,'Impact Indicators - Section B '!$A$1:$A$98,0)+1)&lt;&gt;"",FIXED(INDEX('Impact Indicators - Section B '!K$1:K$98,MATCH($A75,'Impact Indicators - Section B '!$A$1:$A$98,0)+1),2),""),"")&amp;CHAR(10)&amp;IFERROR(IF(INDEX('Impact Indicators - Section B '!L$1:L$98,MATCH($A75,'Impact Indicators - Section B '!$A$1:$A$98,0))&lt;&gt;"",FIXED(INDEX('Impact Indicators - Section B '!L$1:L$98,MATCH($A75,'Impact Indicators - Section B '!$A$1:$A$98,0))*100,2)&amp;"%",""),"")&amp;CHAR(10)&amp;IFERROR(IF(INDEX('Impact Indicators - Section B '!N$1:N$98,MATCH($A75,'Impact Indicators - Section B '!$A$1:$A$98,0))&lt;&gt;"",INDEX('Impact Indicators - Section B '!N$1:N$98,MATCH($A75,'Impact Indicators - Section B '!$A$1:$A$98,0)),""),"")&amp;CHAR(10)&amp;IFERROR(IF(INDEX('Impact Indicators - Section B '!M$1:M$98,MATCH($A75,'Impact Indicators - Section B '!$A$1:$A$98,0))&lt;&gt;"",TEXT(INDEX('Impact Indicators - Section B '!M$1:M$98,MATCH($A75,'Impact Indicators - Section B '!$A$1:$A$98,0)),Setup!$A$33),""),"")</f>
        <v xml:space="preserve">/
</v>
      </c>
      <c r="Q75" s="404" t="str">
        <f ca="1">IFERROR(IF(INDEX('Impact Indicators - Section B '!O$1:O$98,MATCH($A75,'Impact Indicators - Section B '!$A$1:$A$98,0))&lt;&gt;"",FIXED(INDEX('Impact Indicators - Section B '!O$1:O$98,MATCH($A75,'Impact Indicators - Section B '!$A$1:$A$98,0)),4),""),"")&amp;"/"&amp;IFERROR(IF(INDEX('Impact Indicators - Section B '!O$1:O$98,MATCH($A75,'Impact Indicators - Section B '!$A$1:$A$98,0)+1)&lt;&gt;"",FIXED(INDEX('Impact Indicators - Section B '!O$1:O$98,MATCH($A75,'Impact Indicators - Section B '!$A$1:$A$98,0)+1),2),""),"")&amp;CHAR(10)&amp;IFERROR(IF(INDEX('Impact Indicators - Section B '!P$1:P$98,MATCH($A75,'Impact Indicators - Section B '!$A$1:$A$98,0))&lt;&gt;"",FIXED(INDEX('Impact Indicators - Section B '!P$1:P$98,MATCH($A75,'Impact Indicators - Section B '!$A$1:$A$98,0))*100,2)&amp;"%",""),"")&amp;CHAR(10)&amp;IFERROR(IF(INDEX('Impact Indicators - Section B '!R$1:R$98,MATCH($A75,'Impact Indicators - Section B '!$A$1:$A$98,0))&lt;&gt;"",INDEX('Impact Indicators - Section B '!R$1:R$98,MATCH($A75,'Impact Indicators - Section B '!$A$1:$A$98,0)),""),"")&amp;CHAR(10)&amp;IFERROR(IF(INDEX('Impact Indicators - Section B '!Q$1:Q$98,MATCH($A75,'Impact Indicators - Section B '!$A$1:$A$98,0))&lt;&gt;"",TEXT(INDEX('Impact Indicators - Section B '!Q$1:Q$98,MATCH($A75,'Impact Indicators - Section B '!$A$1:$A$98,0)),Setup!$A$33),""),"")</f>
        <v xml:space="preserve">/
</v>
      </c>
      <c r="R75" s="404" t="str">
        <f ca="1">IFERROR(IF(INDEX('Impact Indicators - Section B '!S$1:S$98,MATCH($A75,'Impact Indicators - Section B '!$A$1:$A$98,0))&lt;&gt;"",FIXED(INDEX('Impact Indicators - Section B '!S$1:S$98,MATCH($A75,'Impact Indicators - Section B '!$A$1:$A$98,0)),4),""),"")&amp;"/"&amp;IFERROR(IF(INDEX('Impact Indicators - Section B '!S$1:S$98,MATCH($A75,'Impact Indicators - Section B '!$A$1:$A$98,0)+1)&lt;&gt;"",FIXED(INDEX('Impact Indicators - Section B '!S$1:S$98,MATCH($A75,'Impact Indicators - Section B '!$A$1:$A$98,0)+1),2),""),"")&amp;CHAR(10)&amp;IFERROR(IF(INDEX('Impact Indicators - Section B '!T$1:T$98,MATCH($A75,'Impact Indicators - Section B '!$A$1:$A$98,0))&lt;&gt;"",FIXED(INDEX('Impact Indicators - Section B '!T$1:T$98,MATCH($A75,'Impact Indicators - Section B '!$A$1:$A$98,0))*100,2)&amp;"%",""),"")&amp;CHAR(10)&amp;IFERROR(IF(INDEX('Impact Indicators - Section B '!V$1:V$98,MATCH($A75,'Impact Indicators - Section B '!$A$1:$A$98,0))&lt;&gt;"",FIXED(INDEX('Impact Indicators - Section B '!V$1:V$98,MATCH($A75,'Impact Indicators - Section B '!$A$1:$A$98,0)),Setup!$A$33),""),"")&amp;CHAR(10)&amp;IFERROR(IF(INDEX('Impact Indicators - Section B '!U$1:U$98,MATCH($A75,'Impact Indicators - Section B '!$A$1:$A$98,0))&lt;&gt;"",TEXT(INDEX('Impact Indicators - Section B '!U$1:U$98,MATCH($A75,'Impact Indicators - Section B '!$A$1:$A$98,0)),Setup!$A$33),""),"")</f>
        <v xml:space="preserve">/
</v>
      </c>
      <c r="S75" s="404" t="str">
        <f ca="1">IFERROR(IF(INDEX('Impact Indicators - Section B '!W$1:W$98,MATCH($A75,'Impact Indicators - Section B '!$A$1:$A$98,0))&lt;&gt;"",FIXED(INDEX('Impact Indicators - Section B '!W$1:W$98,MATCH($A75,'Impact Indicators - Section B '!$A$1:$A$98,0)),4),""),"")&amp;"/"&amp;IFERROR(IF(INDEX('Impact Indicators - Section B '!W$1:W$98,MATCH($A75,'Impact Indicators - Section B '!$A$1:$A$98,0)+1)&lt;&gt;"",FIXED(INDEX('Impact Indicators - Section B '!W$1:W$98,MATCH($A75,'Impact Indicators - Section B '!$A$1:$A$98,0)+1),2),""),"")&amp;CHAR(10)&amp;IFERROR(IF(INDEX('Impact Indicators - Section B '!X$1:X$98,MATCH($A75,'Impact Indicators - Section B '!$A$1:$A$98,0))&lt;&gt;"",FIXED(INDEX('Impact Indicators - Section B '!X$1:X$98,MATCH($A75,'Impact Indicators - Section B '!$A$1:$A$98,0))*100,2)&amp;"%",""),"")&amp;CHAR(10)&amp;IFERROR(IF(INDEX('Impact Indicators - Section B '!Z$1:Z$98,MATCH($A75,'Impact Indicators - Section B '!$A$1:$A$98,0))&lt;&gt;"",INDEX('Impact Indicators - Section B '!Z$1:Z$98,MATCH($A75,'Impact Indicators - Section B '!$A$1:$A$98,0)),""),"")&amp;CHAR(10)&amp;IFERROR(IF(INDEX('Impact Indicators - Section B '!Y$1:Y$98,MATCH($A75,'Impact Indicators - Section B '!$A$1:$A$98,0))&lt;&gt;"",TEXT(INDEX('Impact Indicators - Section B '!Y$1:Y$98,MATCH($A75,'Impact Indicators - Section B '!$A$1:$A$98,0)),Setup!$A$33),""),"")</f>
        <v xml:space="preserve">/
</v>
      </c>
      <c r="T75" s="228"/>
      <c r="U75" s="228"/>
      <c r="V75" s="228"/>
      <c r="W75" s="228"/>
      <c r="X75" s="228"/>
      <c r="Y75" s="228"/>
      <c r="Z75" s="228"/>
      <c r="AA75" s="228"/>
      <c r="AB75" s="228"/>
      <c r="AC75" s="228"/>
      <c r="AD75" s="228"/>
      <c r="AE75" s="228"/>
      <c r="AF75" s="228"/>
      <c r="AG75" s="228"/>
      <c r="AH75" s="228"/>
      <c r="AI75" s="228"/>
      <c r="AJ75" s="228"/>
      <c r="AK75" s="228"/>
      <c r="AL75" s="228"/>
      <c r="AM75" s="228" t="str">
        <f>IFERROR(IF(INDEX('Impact Indicators - Section B '!AA$1:AA$98,MATCH($A75,'Impact Indicators - Section B '!$A$1:$A$98,0))&lt;&gt;0,INDEX('Impact Indicators - Section B '!AA$1:AA$98,MATCH($A75,'Impact Indicators - Section B '!$A$1:$A$98,0)),""),"")</f>
        <v/>
      </c>
      <c r="AN75" s="228"/>
      <c r="AO75" s="228"/>
      <c r="AP75" s="228"/>
      <c r="AQ75" s="228"/>
      <c r="AR75" s="228" t="str">
        <f>CONCATENATE($A75,J$49)</f>
        <v>13</v>
      </c>
      <c r="AS75" s="228" t="str">
        <f>CONCATENATE($A75,O$49)</f>
        <v>13</v>
      </c>
      <c r="AT75" s="228" t="str">
        <f ca="1">CONCATENATE($A75,S$49)</f>
        <v>132024</v>
      </c>
      <c r="AU75" s="228" t="str">
        <f t="shared" ref="AU75" si="22">CONCATENATE($A75,V$49)</f>
        <v>13</v>
      </c>
      <c r="AV75" s="228" t="str">
        <f t="shared" ref="AV75" si="23">CONCATENATE($A75,Z$49)</f>
        <v>13</v>
      </c>
      <c r="AW75" s="228"/>
      <c r="AX75" s="228"/>
      <c r="AY75" s="228"/>
      <c r="AZ75" s="228"/>
      <c r="BA75" s="405"/>
    </row>
    <row r="76" spans="1:53" s="406" customFormat="1" ht="100.4" customHeight="1" x14ac:dyDescent="0.5">
      <c r="A76" s="674"/>
      <c r="B76" s="723" t="str">
        <f>IFERROR(IF(INDEX('Impact Indicators - Section B '!AA$1:AA$98,MATCH($A75,'Impact Indicators - Section B '!$A$1:$A$98,0))&lt;&gt;0,INDEX('Impact Indicators - Section B '!AA$1:AA$98,MATCH($A75,'Impact Indicators - Section B '!$A$1:$A$98,0)),""),"")</f>
        <v/>
      </c>
      <c r="C76" s="724"/>
      <c r="D76" s="724"/>
      <c r="E76" s="724"/>
      <c r="F76" s="724"/>
      <c r="G76" s="724"/>
      <c r="H76" s="724"/>
      <c r="I76" s="724"/>
      <c r="J76" s="724"/>
      <c r="K76" s="724"/>
      <c r="L76" s="724"/>
      <c r="M76" s="724"/>
      <c r="N76" s="724"/>
      <c r="O76" s="724"/>
      <c r="P76" s="724"/>
      <c r="Q76" s="724"/>
      <c r="R76" s="724"/>
      <c r="S76" s="724"/>
      <c r="T76" s="228"/>
      <c r="U76" s="228"/>
      <c r="V76" s="228"/>
      <c r="W76" s="228"/>
      <c r="X76" s="228"/>
      <c r="Y76" s="228"/>
      <c r="Z76" s="228"/>
      <c r="AA76" s="228"/>
      <c r="AB76" s="228"/>
      <c r="AC76" s="228"/>
      <c r="AD76" s="228"/>
      <c r="AE76" s="228"/>
      <c r="AF76" s="228"/>
      <c r="AG76" s="228"/>
      <c r="AH76" s="228"/>
      <c r="AI76" s="228"/>
      <c r="AJ76" s="228"/>
      <c r="AK76" s="228"/>
      <c r="AL76" s="228"/>
      <c r="AM76" s="228"/>
      <c r="AN76" s="228"/>
      <c r="AO76" s="228"/>
      <c r="AP76" s="228"/>
      <c r="AQ76" s="228"/>
      <c r="AR76" s="228"/>
      <c r="AS76" s="228"/>
      <c r="AT76" s="228"/>
      <c r="AU76" s="228"/>
      <c r="AV76" s="228"/>
      <c r="AW76" s="228"/>
      <c r="AX76" s="228"/>
      <c r="AY76" s="228"/>
      <c r="AZ76" s="228"/>
      <c r="BA76" s="405"/>
    </row>
    <row r="77" spans="1:53" s="106" customFormat="1" ht="145.4" customHeight="1" x14ac:dyDescent="0.5">
      <c r="A77" s="676">
        <v>14</v>
      </c>
      <c r="B77" s="682" t="str">
        <f>IFERROR(IF(INDEX('Impact Indicators - Section B '!B$1:B$98,MATCH($A77,'Impact Indicators - Section B '!$A$1:$A$98,0))&lt;&gt;0,INDEX('Impact Indicators - Section B '!B$1:B$98,MATCH($A77,'Impact Indicators - Section B '!$A$1:$A$98,0)),""),"")</f>
        <v/>
      </c>
      <c r="C77" s="683"/>
      <c r="D77" s="684"/>
      <c r="E77" s="682" t="str">
        <f>IFERROR(IF(INDEX('Impact Indicators - Section B '!C$1:C$98,MATCH($A77,'Impact Indicators - Section B '!$A$1:$A$98,0))&lt;&gt;0,INDEX('Impact Indicators - Section B '!C$1:C$98,MATCH($A77,'Impact Indicators - Section B '!$A$1:$A$98,0)),""),"")</f>
        <v/>
      </c>
      <c r="F77" s="683"/>
      <c r="G77" s="684"/>
      <c r="H77" s="365" t="str">
        <f ca="1">IFERROR(IF(INDEX('Impact Indicators - Section B '!D$1:D$98,MATCH($A77,'Impact Indicators - Section B '!$A$1:$A$98,0))&lt;&gt;"",FIXED(INDEX('Impact Indicators - Section B '!D$1:D$98,MATCH($A77,'Impact Indicators - Section B '!$A$1:$A$98,0)),4),""),"")&amp;"/"&amp;IFERROR(IF(INDEX('Impact Indicators - Section B '!D$1:D$98,MATCH($A77,'Impact Indicators - Section B '!$A$1:$A$98,0)+1)&lt;&gt;"",FIXED(INDEX('Impact Indicators - Section B '!D$1:D$98,MATCH($A77,'Impact Indicators - Section B '!$A$1:$A$98,0)+1),2),""),"")&amp;CHAR(10)&amp;IFERROR(IF(INDEX('Impact Indicators - Section B '!E$1:E$98,MATCH($A77,'Impact Indicators - Section B '!$A$1:$A$98,0))&lt;&gt;"",FIXED(INDEX('Impact Indicators - Section B '!E$1:E$98,MATCH($A77,'Impact Indicators - Section B '!$A$1:$A$98,0))*100,2)&amp;"%",""),"")</f>
        <v xml:space="preserve">/
</v>
      </c>
      <c r="I77" s="363" t="str">
        <f>IFERROR(IF(INDEX('Impact Indicators - Section B '!F$1:F$98,MATCH($A77,'Impact Indicators - Section B '!$A$1:$A$98,0))&lt;&gt;0,INDEX('Impact Indicators - Section B '!F$1:F$98,MATCH($A77,'Impact Indicators - Section B '!$A$1:$A$98,0)),""),"")&amp;CHAR(10)&amp;IFERROR(IF(INDEX('Impact Indicators - Section B '!G$1:G$98,MATCH($A77,'Impact Indicators - Section B '!$A$1:$A$98,0))&lt;&gt;0,INDEX('Impact Indicators - Section B '!G$1:G$98,MATCH($A77,'Impact Indicators - Section B '!$A$1:$A$98,0)),""),"")</f>
        <v xml:space="preserve">
</v>
      </c>
      <c r="J77" s="716" t="str">
        <f>IFERROR(IF(INDEX('Impact Indicators - Section B '!H$1:H$98,MATCH($A77,'Impact Indicators - Section B '!$A$1:$A$98,0))&lt;&gt;0,INDEX('Impact Indicators - Section B '!H$1:H$98,MATCH($A77,'Impact Indicators - Section B '!$A$1:$A$98,0)),""),"")</f>
        <v/>
      </c>
      <c r="K77" s="717"/>
      <c r="L77" s="717"/>
      <c r="M77" s="718"/>
      <c r="N77" s="390" t="str">
        <f>IFERROR(IF(AND('Overview - Section A'!AS$1="Grant Making",OR(B77&lt;&gt;"",E77&lt;&gt;"")),Setup!I15,IF(INDEX('Impact Indicators - Section B '!I$1:I$98,MATCH($A77,'Impact Indicators - Section B '!$A$1:$A$98,0))&lt;&gt;0,INDEX('Impact Indicators - Section B '!I$1:I$98,MATCH($A77,'Impact Indicators - Section B '!$A$1:$A$98,0)),"")),"")</f>
        <v/>
      </c>
      <c r="O77" s="363" t="str">
        <f>IFERROR(IF(INDEX('Impact Indicators - Section B '!J$1:J$98,MATCH($A77,'Impact Indicators - Section B '!$A$1:$A$98,0))&lt;&gt;0,INDEX('Impact Indicators - Section B '!J$1:J$98,MATCH($A77,'Impact Indicators - Section B '!$A$1:$A$98,0)),""),"")</f>
        <v/>
      </c>
      <c r="P77" s="364" t="str">
        <f ca="1">IFERROR(IF(INDEX('Impact Indicators - Section B '!K$1:K$98,MATCH($A77,'Impact Indicators - Section B '!$A$1:$A$98,0))&lt;&gt;"",FIXED(INDEX('Impact Indicators - Section B '!K$1:K$98,MATCH($A77,'Impact Indicators - Section B '!$A$1:$A$98,0)),4),""),"")&amp;"/"&amp;IFERROR(IF(INDEX('Impact Indicators - Section B '!K$1:K$98,MATCH($A77,'Impact Indicators - Section B '!$A$1:$A$98,0)+1)&lt;&gt;"",FIXED(INDEX('Impact Indicators - Section B '!K$1:K$98,MATCH($A77,'Impact Indicators - Section B '!$A$1:$A$98,0)+1),2),""),"")&amp;CHAR(10)&amp;IFERROR(IF(INDEX('Impact Indicators - Section B '!L$1:L$98,MATCH($A77,'Impact Indicators - Section B '!$A$1:$A$98,0))&lt;&gt;"",FIXED(INDEX('Impact Indicators - Section B '!L$1:L$98,MATCH($A77,'Impact Indicators - Section B '!$A$1:$A$98,0))*100,2)&amp;"%",""),"")&amp;CHAR(10)&amp;IFERROR(IF(INDEX('Impact Indicators - Section B '!N$1:N$98,MATCH($A77,'Impact Indicators - Section B '!$A$1:$A$98,0))&lt;&gt;"",INDEX('Impact Indicators - Section B '!N$1:N$98,MATCH($A77,'Impact Indicators - Section B '!$A$1:$A$98,0)),""),"")&amp;CHAR(10)&amp;IFERROR(IF(INDEX('Impact Indicators - Section B '!M$1:M$98,MATCH($A77,'Impact Indicators - Section B '!$A$1:$A$98,0))&lt;&gt;"",TEXT(INDEX('Impact Indicators - Section B '!M$1:M$98,MATCH($A77,'Impact Indicators - Section B '!$A$1:$A$98,0)),Setup!$A$33),""),"")</f>
        <v xml:space="preserve">/
</v>
      </c>
      <c r="Q77" s="364" t="str">
        <f ca="1">IFERROR(IF(INDEX('Impact Indicators - Section B '!O$1:O$98,MATCH($A77,'Impact Indicators - Section B '!$A$1:$A$98,0))&lt;&gt;"",FIXED(INDEX('Impact Indicators - Section B '!O$1:O$98,MATCH($A77,'Impact Indicators - Section B '!$A$1:$A$98,0)),4),""),"")&amp;"/"&amp;IFERROR(IF(INDEX('Impact Indicators - Section B '!O$1:O$98,MATCH($A77,'Impact Indicators - Section B '!$A$1:$A$98,0)+1)&lt;&gt;"",FIXED(INDEX('Impact Indicators - Section B '!O$1:O$98,MATCH($A77,'Impact Indicators - Section B '!$A$1:$A$98,0)+1),2),""),"")&amp;CHAR(10)&amp;IFERROR(IF(INDEX('Impact Indicators - Section B '!P$1:P$98,MATCH($A77,'Impact Indicators - Section B '!$A$1:$A$98,0))&lt;&gt;"",FIXED(INDEX('Impact Indicators - Section B '!P$1:P$98,MATCH($A77,'Impact Indicators - Section B '!$A$1:$A$98,0))*100,2)&amp;"%",""),"")&amp;CHAR(10)&amp;IFERROR(IF(INDEX('Impact Indicators - Section B '!R$1:R$98,MATCH($A77,'Impact Indicators - Section B '!$A$1:$A$98,0))&lt;&gt;"",INDEX('Impact Indicators - Section B '!R$1:R$98,MATCH($A77,'Impact Indicators - Section B '!$A$1:$A$98,0)),""),"")&amp;CHAR(10)&amp;IFERROR(IF(INDEX('Impact Indicators - Section B '!Q$1:Q$98,MATCH($A77,'Impact Indicators - Section B '!$A$1:$A$98,0))&lt;&gt;"",TEXT(INDEX('Impact Indicators - Section B '!Q$1:Q$98,MATCH($A77,'Impact Indicators - Section B '!$A$1:$A$98,0)),Setup!$A$33),""),"")</f>
        <v xml:space="preserve">/
</v>
      </c>
      <c r="R77" s="364" t="str">
        <f ca="1">IFERROR(IF(INDEX('Impact Indicators - Section B '!S$1:S$98,MATCH($A77,'Impact Indicators - Section B '!$A$1:$A$98,0))&lt;&gt;"",FIXED(INDEX('Impact Indicators - Section B '!S$1:S$98,MATCH($A77,'Impact Indicators - Section B '!$A$1:$A$98,0)),4),""),"")&amp;"/"&amp;IFERROR(IF(INDEX('Impact Indicators - Section B '!S$1:S$98,MATCH($A77,'Impact Indicators - Section B '!$A$1:$A$98,0)+1)&lt;&gt;"",FIXED(INDEX('Impact Indicators - Section B '!S$1:S$98,MATCH($A77,'Impact Indicators - Section B '!$A$1:$A$98,0)+1),2),""),"")&amp;CHAR(10)&amp;IFERROR(IF(INDEX('Impact Indicators - Section B '!T$1:T$98,MATCH($A77,'Impact Indicators - Section B '!$A$1:$A$98,0))&lt;&gt;"",FIXED(INDEX('Impact Indicators - Section B '!T$1:T$98,MATCH($A77,'Impact Indicators - Section B '!$A$1:$A$98,0))*100,2)&amp;"%",""),"")&amp;CHAR(10)&amp;IFERROR(IF(INDEX('Impact Indicators - Section B '!V$1:V$98,MATCH($A77,'Impact Indicators - Section B '!$A$1:$A$98,0))&lt;&gt;"",FIXED(INDEX('Impact Indicators - Section B '!V$1:V$98,MATCH($A77,'Impact Indicators - Section B '!$A$1:$A$98,0)),Setup!$A$33),""),"")&amp;CHAR(10)&amp;IFERROR(IF(INDEX('Impact Indicators - Section B '!U$1:U$98,MATCH($A77,'Impact Indicators - Section B '!$A$1:$A$98,0))&lt;&gt;"",TEXT(INDEX('Impact Indicators - Section B '!U$1:U$98,MATCH($A77,'Impact Indicators - Section B '!$A$1:$A$98,0)),Setup!$A$33),""),"")</f>
        <v xml:space="preserve">/
</v>
      </c>
      <c r="S77" s="364" t="str">
        <f ca="1">IFERROR(IF(INDEX('Impact Indicators - Section B '!W$1:W$98,MATCH($A77,'Impact Indicators - Section B '!$A$1:$A$98,0))&lt;&gt;"",FIXED(INDEX('Impact Indicators - Section B '!W$1:W$98,MATCH($A77,'Impact Indicators - Section B '!$A$1:$A$98,0)),4),""),"")&amp;"/"&amp;IFERROR(IF(INDEX('Impact Indicators - Section B '!W$1:W$98,MATCH($A77,'Impact Indicators - Section B '!$A$1:$A$98,0)+1)&lt;&gt;"",FIXED(INDEX('Impact Indicators - Section B '!W$1:W$98,MATCH($A77,'Impact Indicators - Section B '!$A$1:$A$98,0)+1),2),""),"")&amp;CHAR(10)&amp;IFERROR(IF(INDEX('Impact Indicators - Section B '!X$1:X$98,MATCH($A77,'Impact Indicators - Section B '!$A$1:$A$98,0))&lt;&gt;"",FIXED(INDEX('Impact Indicators - Section B '!X$1:X$98,MATCH($A77,'Impact Indicators - Section B '!$A$1:$A$98,0))*100,2)&amp;"%",""),"")&amp;CHAR(10)&amp;IFERROR(IF(INDEX('Impact Indicators - Section B '!Z$1:Z$98,MATCH($A77,'Impact Indicators - Section B '!$A$1:$A$98,0))&lt;&gt;"",INDEX('Impact Indicators - Section B '!Z$1:Z$98,MATCH($A77,'Impact Indicators - Section B '!$A$1:$A$98,0)),""),"")&amp;CHAR(10)&amp;IFERROR(IF(INDEX('Impact Indicators - Section B '!Y$1:Y$98,MATCH($A77,'Impact Indicators - Section B '!$A$1:$A$98,0))&lt;&gt;"",TEXT(INDEX('Impact Indicators - Section B '!Y$1:Y$98,MATCH($A77,'Impact Indicators - Section B '!$A$1:$A$98,0)),Setup!$A$33),""),"")</f>
        <v xml:space="preserve">/
</v>
      </c>
      <c r="T77" s="228"/>
      <c r="U77" s="228"/>
      <c r="V77" s="228"/>
      <c r="W77" s="228"/>
      <c r="X77" s="228"/>
      <c r="Y77" s="228"/>
      <c r="Z77" s="228"/>
      <c r="AA77" s="228"/>
      <c r="AB77" s="228"/>
      <c r="AC77" s="228"/>
      <c r="AD77" s="228"/>
      <c r="AE77" s="228"/>
      <c r="AF77" s="228"/>
      <c r="AG77" s="228"/>
      <c r="AH77" s="228"/>
      <c r="AI77" s="228"/>
      <c r="AJ77" s="228"/>
      <c r="AK77" s="228"/>
      <c r="AL77" s="228"/>
      <c r="AM77" s="228" t="str">
        <f>IFERROR(IF(INDEX('Impact Indicators - Section B '!AA$1:AA$98,MATCH($A77,'Impact Indicators - Section B '!$A$1:$A$98,0))&lt;&gt;0,INDEX('Impact Indicators - Section B '!AA$1:AA$98,MATCH($A77,'Impact Indicators - Section B '!$A$1:$A$98,0)),""),"")</f>
        <v/>
      </c>
      <c r="AN77" s="228"/>
      <c r="AO77" s="228"/>
      <c r="AP77" s="228"/>
      <c r="AQ77" s="228"/>
      <c r="AR77" s="228" t="str">
        <f>CONCATENATE($A77,J$49)</f>
        <v>14</v>
      </c>
      <c r="AS77" s="228" t="str">
        <f>CONCATENATE($A77,O$49)</f>
        <v>14</v>
      </c>
      <c r="AT77" s="228" t="str">
        <f ca="1">CONCATENATE($A77,S$49)</f>
        <v>142024</v>
      </c>
      <c r="AU77" s="228" t="str">
        <f t="shared" ref="AU77" si="24">CONCATENATE($A77,V$49)</f>
        <v>14</v>
      </c>
      <c r="AV77" s="228" t="str">
        <f t="shared" ref="AV77" si="25">CONCATENATE($A77,Z$49)</f>
        <v>14</v>
      </c>
      <c r="AW77" s="228"/>
      <c r="AX77" s="228"/>
      <c r="AY77" s="228"/>
      <c r="AZ77" s="228"/>
      <c r="BA77" s="121"/>
    </row>
    <row r="78" spans="1:53" s="106" customFormat="1" ht="100.4" customHeight="1" x14ac:dyDescent="0.5">
      <c r="A78" s="676"/>
      <c r="B78" s="725" t="str">
        <f>IFERROR(IF(INDEX('Impact Indicators - Section B '!AA$1:AA$98,MATCH($A77,'Impact Indicators - Section B '!$A$1:$A$98,0))&lt;&gt;0,INDEX('Impact Indicators - Section B '!AA$1:AA$98,MATCH($A77,'Impact Indicators - Section B '!$A$1:$A$98,0)),""),"")</f>
        <v/>
      </c>
      <c r="C78" s="726"/>
      <c r="D78" s="726"/>
      <c r="E78" s="726"/>
      <c r="F78" s="726"/>
      <c r="G78" s="726"/>
      <c r="H78" s="726"/>
      <c r="I78" s="726"/>
      <c r="J78" s="726"/>
      <c r="K78" s="726"/>
      <c r="L78" s="726"/>
      <c r="M78" s="726"/>
      <c r="N78" s="726"/>
      <c r="O78" s="726"/>
      <c r="P78" s="726"/>
      <c r="Q78" s="726"/>
      <c r="R78" s="726"/>
      <c r="S78" s="726"/>
      <c r="T78" s="228"/>
      <c r="U78" s="228"/>
      <c r="V78" s="228"/>
      <c r="W78" s="228"/>
      <c r="X78" s="228"/>
      <c r="Y78" s="228"/>
      <c r="Z78" s="228"/>
      <c r="AA78" s="228"/>
      <c r="AB78" s="228"/>
      <c r="AC78" s="228"/>
      <c r="AD78" s="228"/>
      <c r="AE78" s="228"/>
      <c r="AF78" s="228"/>
      <c r="AG78" s="228"/>
      <c r="AH78" s="228"/>
      <c r="AI78" s="228"/>
      <c r="AJ78" s="228"/>
      <c r="AK78" s="228"/>
      <c r="AL78" s="228"/>
      <c r="AM78" s="228"/>
      <c r="AN78" s="228"/>
      <c r="AO78" s="228"/>
      <c r="AP78" s="228"/>
      <c r="AQ78" s="228"/>
      <c r="AR78" s="228"/>
      <c r="AS78" s="228"/>
      <c r="AT78" s="228"/>
      <c r="AU78" s="228"/>
      <c r="AV78" s="228"/>
      <c r="AW78" s="228"/>
      <c r="AX78" s="228"/>
      <c r="AY78" s="228"/>
      <c r="AZ78" s="228"/>
      <c r="BA78" s="121"/>
    </row>
    <row r="79" spans="1:53" s="406" customFormat="1" ht="145.4" customHeight="1" x14ac:dyDescent="0.5">
      <c r="A79" s="674">
        <v>15</v>
      </c>
      <c r="B79" s="727" t="str">
        <f>IFERROR(IF(INDEX('Impact Indicators - Section B '!B$1:B$98,MATCH($A79,'Impact Indicators - Section B '!$A$1:$A$98,0))&lt;&gt;0,INDEX('Impact Indicators - Section B '!B$1:B$98,MATCH($A79,'Impact Indicators - Section B '!$A$1:$A$98,0)),""),"")</f>
        <v/>
      </c>
      <c r="C79" s="728"/>
      <c r="D79" s="729"/>
      <c r="E79" s="727" t="str">
        <f>IFERROR(IF(INDEX('Impact Indicators - Section B '!C$1:C$98,MATCH($A79,'Impact Indicators - Section B '!$A$1:$A$98,0))&lt;&gt;0,INDEX('Impact Indicators - Section B '!C$1:C$98,MATCH($A79,'Impact Indicators - Section B '!$A$1:$A$98,0)),""),"")</f>
        <v/>
      </c>
      <c r="F79" s="728"/>
      <c r="G79" s="729"/>
      <c r="H79" s="414" t="str">
        <f ca="1">IFERROR(IF(INDEX('Impact Indicators - Section B '!D$1:D$98,MATCH($A79,'Impact Indicators - Section B '!$A$1:$A$98,0))&lt;&gt;"",FIXED(INDEX('Impact Indicators - Section B '!D$1:D$98,MATCH($A79,'Impact Indicators - Section B '!$A$1:$A$98,0)),4),""),"")&amp;"/"&amp;IFERROR(IF(INDEX('Impact Indicators - Section B '!D$1:D$98,MATCH($A79,'Impact Indicators - Section B '!$A$1:$A$98,0)+1)&lt;&gt;"",FIXED(INDEX('Impact Indicators - Section B '!D$1:D$98,MATCH($A79,'Impact Indicators - Section B '!$A$1:$A$98,0)+1),2),""),"")&amp;CHAR(10)&amp;IFERROR(IF(INDEX('Impact Indicators - Section B '!E$1:E$98,MATCH($A79,'Impact Indicators - Section B '!$A$1:$A$98,0))&lt;&gt;"",FIXED(INDEX('Impact Indicators - Section B '!E$1:E$98,MATCH($A79,'Impact Indicators - Section B '!$A$1:$A$98,0))*100,2)&amp;"%",""),"")</f>
        <v xml:space="preserve">/
</v>
      </c>
      <c r="I79" s="415" t="str">
        <f>IFERROR(IF(INDEX('Impact Indicators - Section B '!F$1:F$98,MATCH($A79,'Impact Indicators - Section B '!$A$1:$A$98,0))&lt;&gt;0,INDEX('Impact Indicators - Section B '!F$1:F$98,MATCH($A79,'Impact Indicators - Section B '!$A$1:$A$98,0)),""),"")&amp;CHAR(10)&amp;IFERROR(IF(INDEX('Impact Indicators - Section B '!G$1:G$98,MATCH($A79,'Impact Indicators - Section B '!$A$1:$A$98,0))&lt;&gt;0,INDEX('Impact Indicators - Section B '!G$1:G$98,MATCH($A79,'Impact Indicators - Section B '!$A$1:$A$98,0)),""),"")</f>
        <v xml:space="preserve">
</v>
      </c>
      <c r="J79" s="730" t="str">
        <f>IFERROR(IF(INDEX('Impact Indicators - Section B '!H$1:H$98,MATCH($A79,'Impact Indicators - Section B '!$A$1:$A$98,0))&lt;&gt;0,INDEX('Impact Indicators - Section B '!H$1:H$98,MATCH($A79,'Impact Indicators - Section B '!$A$1:$A$98,0)),""),"")</f>
        <v/>
      </c>
      <c r="K79" s="731"/>
      <c r="L79" s="731"/>
      <c r="M79" s="732"/>
      <c r="N79" s="416" t="str">
        <f>IFERROR(IF(AND('Overview - Section A'!AS$1="Grant Making",OR(B79&lt;&gt;"",E79&lt;&gt;"")),Setup!I15,IF(INDEX('Impact Indicators - Section B '!I$1:I$98,MATCH($A79,'Impact Indicators - Section B '!$A$1:$A$98,0))&lt;&gt;0,INDEX('Impact Indicators - Section B '!I$1:I$98,MATCH($A79,'Impact Indicators - Section B '!$A$1:$A$98,0)),"")),"")</f>
        <v/>
      </c>
      <c r="O79" s="415" t="str">
        <f>IFERROR(IF(INDEX('Impact Indicators - Section B '!J$1:J$98,MATCH($A79,'Impact Indicators - Section B '!$A$1:$A$98,0))&lt;&gt;0,INDEX('Impact Indicators - Section B '!J$1:J$98,MATCH($A79,'Impact Indicators - Section B '!$A$1:$A$98,0)),""),"")</f>
        <v/>
      </c>
      <c r="P79" s="417" t="str">
        <f ca="1">IFERROR(IF(INDEX('Impact Indicators - Section B '!K$1:K$98,MATCH($A79,'Impact Indicators - Section B '!$A$1:$A$98,0))&lt;&gt;"",FIXED(INDEX('Impact Indicators - Section B '!K$1:K$98,MATCH($A79,'Impact Indicators - Section B '!$A$1:$A$98,0)),4),""),"")&amp;"/"&amp;IFERROR(IF(INDEX('Impact Indicators - Section B '!K$1:K$98,MATCH($A79,'Impact Indicators - Section B '!$A$1:$A$98,0)+1)&lt;&gt;"",FIXED(INDEX('Impact Indicators - Section B '!K$1:K$98,MATCH($A79,'Impact Indicators - Section B '!$A$1:$A$98,0)+1),2),""),"")&amp;CHAR(10)&amp;IFERROR(IF(INDEX('Impact Indicators - Section B '!L$1:L$98,MATCH($A79,'Impact Indicators - Section B '!$A$1:$A$98,0))&lt;&gt;"",FIXED(INDEX('Impact Indicators - Section B '!L$1:L$98,MATCH($A79,'Impact Indicators - Section B '!$A$1:$A$98,0))*100,2)&amp;"%",""),"")&amp;CHAR(10)&amp;IFERROR(IF(INDEX('Impact Indicators - Section B '!N$1:N$98,MATCH($A79,'Impact Indicators - Section B '!$A$1:$A$98,0))&lt;&gt;"",INDEX('Impact Indicators - Section B '!N$1:N$98,MATCH($A79,'Impact Indicators - Section B '!$A$1:$A$98,0)),""),"")&amp;CHAR(10)&amp;IFERROR(IF(INDEX('Impact Indicators - Section B '!M$1:M$98,MATCH($A79,'Impact Indicators - Section B '!$A$1:$A$98,0))&lt;&gt;"",TEXT(INDEX('Impact Indicators - Section B '!M$1:M$98,MATCH($A79,'Impact Indicators - Section B '!$A$1:$A$98,0)),Setup!$A$33),""),"")</f>
        <v xml:space="preserve">/
</v>
      </c>
      <c r="Q79" s="417" t="str">
        <f ca="1">IFERROR(IF(INDEX('Impact Indicators - Section B '!O$1:O$98,MATCH($A79,'Impact Indicators - Section B '!$A$1:$A$98,0))&lt;&gt;"",FIXED(INDEX('Impact Indicators - Section B '!O$1:O$98,MATCH($A79,'Impact Indicators - Section B '!$A$1:$A$98,0)),4),""),"")&amp;"/"&amp;IFERROR(IF(INDEX('Impact Indicators - Section B '!O$1:O$98,MATCH($A79,'Impact Indicators - Section B '!$A$1:$A$98,0)+1)&lt;&gt;"",FIXED(INDEX('Impact Indicators - Section B '!O$1:O$98,MATCH($A79,'Impact Indicators - Section B '!$A$1:$A$98,0)+1),2),""),"")&amp;CHAR(10)&amp;IFERROR(IF(INDEX('Impact Indicators - Section B '!P$1:P$98,MATCH($A79,'Impact Indicators - Section B '!$A$1:$A$98,0))&lt;&gt;"",FIXED(INDEX('Impact Indicators - Section B '!P$1:P$98,MATCH($A79,'Impact Indicators - Section B '!$A$1:$A$98,0))*100,2)&amp;"%",""),"")&amp;CHAR(10)&amp;IFERROR(IF(INDEX('Impact Indicators - Section B '!R$1:R$98,MATCH($A79,'Impact Indicators - Section B '!$A$1:$A$98,0))&lt;&gt;"",INDEX('Impact Indicators - Section B '!R$1:R$98,MATCH($A79,'Impact Indicators - Section B '!$A$1:$A$98,0)),""),"")&amp;CHAR(10)&amp;IFERROR(IF(INDEX('Impact Indicators - Section B '!Q$1:Q$98,MATCH($A79,'Impact Indicators - Section B '!$A$1:$A$98,0))&lt;&gt;"",TEXT(INDEX('Impact Indicators - Section B '!Q$1:Q$98,MATCH($A79,'Impact Indicators - Section B '!$A$1:$A$98,0)),Setup!$A$33),""),"")</f>
        <v xml:space="preserve">/
</v>
      </c>
      <c r="R79" s="404" t="str">
        <f ca="1">IFERROR(IF(INDEX('Impact Indicators - Section B '!S$1:S$98,MATCH($A79,'Impact Indicators - Section B '!$A$1:$A$98,0))&lt;&gt;"",FIXED(INDEX('Impact Indicators - Section B '!S$1:S$98,MATCH($A79,'Impact Indicators - Section B '!$A$1:$A$98,0)),4),""),"")&amp;"/"&amp;IFERROR(IF(INDEX('Impact Indicators - Section B '!S$1:S$98,MATCH($A79,'Impact Indicators - Section B '!$A$1:$A$98,0)+1)&lt;&gt;"",FIXED(INDEX('Impact Indicators - Section B '!S$1:S$98,MATCH($A79,'Impact Indicators - Section B '!$A$1:$A$98,0)+1),2),""),"")&amp;CHAR(10)&amp;IFERROR(IF(INDEX('Impact Indicators - Section B '!T$1:T$98,MATCH($A79,'Impact Indicators - Section B '!$A$1:$A$98,0))&lt;&gt;"",FIXED(INDEX('Impact Indicators - Section B '!T$1:T$98,MATCH($A79,'Impact Indicators - Section B '!$A$1:$A$98,0))*100,2)&amp;"%",""),"")&amp;CHAR(10)&amp;IFERROR(IF(INDEX('Impact Indicators - Section B '!V$1:V$98,MATCH($A79,'Impact Indicators - Section B '!$A$1:$A$98,0))&lt;&gt;"",FIXED(INDEX('Impact Indicators - Section B '!V$1:V$98,MATCH($A79,'Impact Indicators - Section B '!$A$1:$A$98,0)),Setup!$A$33),""),"")&amp;CHAR(10)&amp;IFERROR(IF(INDEX('Impact Indicators - Section B '!U$1:U$98,MATCH($A79,'Impact Indicators - Section B '!$A$1:$A$98,0))&lt;&gt;"",TEXT(INDEX('Impact Indicators - Section B '!U$1:U$98,MATCH($A79,'Impact Indicators - Section B '!$A$1:$A$98,0)),Setup!$A$33),""),"")</f>
        <v xml:space="preserve">/
</v>
      </c>
      <c r="S79" s="417" t="str">
        <f ca="1">IFERROR(IF(INDEX('Impact Indicators - Section B '!W$1:W$98,MATCH($A79,'Impact Indicators - Section B '!$A$1:$A$98,0))&lt;&gt;"",FIXED(INDEX('Impact Indicators - Section B '!W$1:W$98,MATCH($A79,'Impact Indicators - Section B '!$A$1:$A$98,0)),4),""),"")&amp;"/"&amp;IFERROR(IF(INDEX('Impact Indicators - Section B '!W$1:W$98,MATCH($A79,'Impact Indicators - Section B '!$A$1:$A$98,0)+1)&lt;&gt;"",FIXED(INDEX('Impact Indicators - Section B '!W$1:W$98,MATCH($A79,'Impact Indicators - Section B '!$A$1:$A$98,0)+1),2),""),"")&amp;CHAR(10)&amp;IFERROR(IF(INDEX('Impact Indicators - Section B '!X$1:X$98,MATCH($A79,'Impact Indicators - Section B '!$A$1:$A$98,0))&lt;&gt;"",FIXED(INDEX('Impact Indicators - Section B '!X$1:X$98,MATCH($A79,'Impact Indicators - Section B '!$A$1:$A$98,0))*100,2)&amp;"%",""),"")&amp;CHAR(10)&amp;IFERROR(IF(INDEX('Impact Indicators - Section B '!Z$1:Z$98,MATCH($A79,'Impact Indicators - Section B '!$A$1:$A$98,0))&lt;&gt;"",INDEX('Impact Indicators - Section B '!Z$1:Z$98,MATCH($A79,'Impact Indicators - Section B '!$A$1:$A$98,0)),""),"")&amp;CHAR(10)&amp;IFERROR(IF(INDEX('Impact Indicators - Section B '!Y$1:Y$98,MATCH($A79,'Impact Indicators - Section B '!$A$1:$A$98,0))&lt;&gt;"",TEXT(INDEX('Impact Indicators - Section B '!Y$1:Y$98,MATCH($A79,'Impact Indicators - Section B '!$A$1:$A$98,0)),Setup!$A$33),""),"")</f>
        <v xml:space="preserve">/
</v>
      </c>
      <c r="T79" s="228"/>
      <c r="U79" s="228"/>
      <c r="V79" s="228"/>
      <c r="W79" s="228"/>
      <c r="X79" s="228"/>
      <c r="Y79" s="228"/>
      <c r="Z79" s="228"/>
      <c r="AA79" s="228"/>
      <c r="AB79" s="228"/>
      <c r="AC79" s="228"/>
      <c r="AD79" s="228"/>
      <c r="AE79" s="228"/>
      <c r="AF79" s="228"/>
      <c r="AG79" s="228"/>
      <c r="AH79" s="228"/>
      <c r="AI79" s="228"/>
      <c r="AJ79" s="228"/>
      <c r="AK79" s="228"/>
      <c r="AL79" s="228"/>
      <c r="AM79" s="228" t="str">
        <f>IFERROR(IF(INDEX('Impact Indicators - Section B '!AA$1:AA$98,MATCH($A79,'Impact Indicators - Section B '!$A$1:$A$98,0))&lt;&gt;0,INDEX('Impact Indicators - Section B '!AA$1:AA$98,MATCH($A79,'Impact Indicators - Section B '!$A$1:$A$98,0)),""),"")</f>
        <v/>
      </c>
      <c r="AN79" s="228"/>
      <c r="AO79" s="228"/>
      <c r="AP79" s="228"/>
      <c r="AQ79" s="228"/>
      <c r="AR79" s="228" t="str">
        <f>CONCATENATE($A79,J$49)</f>
        <v>15</v>
      </c>
      <c r="AS79" s="228" t="str">
        <f>CONCATENATE($A79,O$49)</f>
        <v>15</v>
      </c>
      <c r="AT79" s="228" t="str">
        <f ca="1">CONCATENATE($A79,S$49)</f>
        <v>152024</v>
      </c>
      <c r="AU79" s="228" t="str">
        <f t="shared" ref="AU79" si="26">CONCATENATE($A79,V$49)</f>
        <v>15</v>
      </c>
      <c r="AV79" s="228" t="str">
        <f t="shared" ref="AV79" si="27">CONCATENATE($A79,Z$49)</f>
        <v>15</v>
      </c>
      <c r="AW79" s="228"/>
      <c r="AX79" s="228"/>
      <c r="AY79" s="228"/>
      <c r="AZ79" s="228"/>
      <c r="BA79" s="405"/>
    </row>
    <row r="80" spans="1:53" s="406" customFormat="1" ht="100.4" customHeight="1" x14ac:dyDescent="0.5">
      <c r="A80" s="674"/>
      <c r="B80" s="733" t="str">
        <f>IFERROR(IF(INDEX('Impact Indicators - Section B '!AA$1:AA$98,MATCH($A79,'Impact Indicators - Section B '!$A$1:$A$98,0))&lt;&gt;0,INDEX('Impact Indicators - Section B '!AA$1:AA$98,MATCH($A79,'Impact Indicators - Section B '!$A$1:$A$98,0)),""),"")</f>
        <v/>
      </c>
      <c r="C80" s="733"/>
      <c r="D80" s="733"/>
      <c r="E80" s="733"/>
      <c r="F80" s="733"/>
      <c r="G80" s="733"/>
      <c r="H80" s="733"/>
      <c r="I80" s="733"/>
      <c r="J80" s="733"/>
      <c r="K80" s="733"/>
      <c r="L80" s="733"/>
      <c r="M80" s="733"/>
      <c r="N80" s="733"/>
      <c r="O80" s="733"/>
      <c r="P80" s="733"/>
      <c r="Q80" s="733"/>
      <c r="R80" s="733"/>
      <c r="S80" s="733"/>
      <c r="T80" s="228"/>
      <c r="U80" s="228"/>
      <c r="V80" s="228"/>
      <c r="W80" s="228"/>
      <c r="X80" s="228"/>
      <c r="Y80" s="228"/>
      <c r="Z80" s="228"/>
      <c r="AA80" s="228"/>
      <c r="AB80" s="228"/>
      <c r="AC80" s="228"/>
      <c r="AD80" s="228"/>
      <c r="AE80" s="228"/>
      <c r="AF80" s="228"/>
      <c r="AG80" s="228"/>
      <c r="AH80" s="228"/>
      <c r="AI80" s="228"/>
      <c r="AJ80" s="228"/>
      <c r="AK80" s="228"/>
      <c r="AL80" s="228"/>
      <c r="AM80" s="228"/>
      <c r="AN80" s="228"/>
      <c r="AO80" s="228"/>
      <c r="AP80" s="228"/>
      <c r="AQ80" s="228"/>
      <c r="AR80" s="228"/>
      <c r="AS80" s="228"/>
      <c r="AT80" s="228"/>
      <c r="AU80" s="228"/>
      <c r="AV80" s="228"/>
      <c r="AW80" s="228"/>
      <c r="AX80" s="228"/>
      <c r="AY80" s="228"/>
      <c r="AZ80" s="228"/>
      <c r="BA80" s="405"/>
    </row>
    <row r="81" spans="1:52" x14ac:dyDescent="0.35">
      <c r="A81" s="237"/>
      <c r="B81" s="237"/>
      <c r="C81" s="237"/>
      <c r="D81" s="237"/>
      <c r="E81" s="237"/>
      <c r="F81" s="237"/>
      <c r="G81" s="237"/>
      <c r="H81" s="237"/>
      <c r="I81" s="237"/>
      <c r="J81" s="237"/>
      <c r="K81" s="237"/>
      <c r="L81" s="237"/>
      <c r="M81" s="237"/>
      <c r="N81" s="115"/>
      <c r="O81" s="237"/>
      <c r="P81" s="237"/>
      <c r="Q81" s="237"/>
      <c r="R81" s="237"/>
      <c r="S81" s="228"/>
      <c r="T81" s="228"/>
      <c r="U81" s="228"/>
      <c r="V81" s="228"/>
      <c r="W81" s="228"/>
      <c r="X81" s="228"/>
      <c r="Y81" s="228"/>
      <c r="Z81" s="228"/>
      <c r="AA81" s="228"/>
      <c r="AB81" s="228"/>
      <c r="AC81" s="228"/>
      <c r="AD81" s="228"/>
      <c r="AE81" s="228"/>
      <c r="AF81" s="228"/>
      <c r="AG81" s="228"/>
      <c r="AH81" s="228"/>
      <c r="AI81" s="228"/>
      <c r="AJ81" s="228"/>
      <c r="AK81" s="228"/>
      <c r="AL81" s="228"/>
      <c r="AM81" s="228"/>
      <c r="AN81" s="228"/>
      <c r="AO81" s="228"/>
      <c r="AP81" s="228"/>
      <c r="AQ81" s="228"/>
      <c r="AR81" s="228"/>
      <c r="AS81" s="228"/>
      <c r="AT81" s="228"/>
      <c r="AU81" s="228"/>
      <c r="AV81" s="228"/>
      <c r="AW81" s="228"/>
      <c r="AX81" s="228"/>
      <c r="AY81" s="228"/>
      <c r="AZ81" s="228"/>
    </row>
    <row r="82" spans="1:52" x14ac:dyDescent="0.35">
      <c r="A82" s="237"/>
      <c r="B82" s="237"/>
      <c r="C82" s="237"/>
      <c r="D82" s="237"/>
      <c r="E82" s="237"/>
      <c r="F82" s="237"/>
      <c r="G82" s="237"/>
      <c r="H82" s="237"/>
      <c r="I82" s="237"/>
      <c r="J82" s="237"/>
      <c r="K82" s="237"/>
      <c r="L82" s="237"/>
      <c r="M82" s="237"/>
      <c r="N82" s="115"/>
      <c r="O82" s="237"/>
      <c r="P82" s="237"/>
      <c r="Q82" s="237"/>
      <c r="R82" s="237"/>
      <c r="S82" s="228"/>
      <c r="T82" s="228"/>
      <c r="U82" s="228"/>
      <c r="V82" s="228"/>
      <c r="W82" s="228"/>
      <c r="X82" s="228"/>
      <c r="Y82" s="228"/>
      <c r="Z82" s="228"/>
      <c r="AA82" s="228"/>
      <c r="AB82" s="228"/>
      <c r="AC82" s="228"/>
      <c r="AD82" s="228"/>
      <c r="AE82" s="228"/>
      <c r="AF82" s="228"/>
      <c r="AG82" s="228"/>
      <c r="AH82" s="228"/>
      <c r="AI82" s="228"/>
      <c r="AJ82" s="228"/>
      <c r="AK82" s="228"/>
      <c r="AL82" s="228"/>
      <c r="AM82" s="228"/>
      <c r="AN82" s="228"/>
      <c r="AO82" s="228"/>
      <c r="AP82" s="228"/>
      <c r="AQ82" s="228"/>
      <c r="AR82" s="228"/>
      <c r="AS82" s="228"/>
      <c r="AT82" s="228"/>
      <c r="AU82" s="228"/>
      <c r="AV82" s="228"/>
      <c r="AW82" s="228"/>
      <c r="AX82" s="228"/>
      <c r="AY82" s="228"/>
      <c r="AZ82" s="228"/>
    </row>
    <row r="83" spans="1:52" x14ac:dyDescent="0.35">
      <c r="A83" s="237"/>
      <c r="B83" s="237"/>
      <c r="C83" s="237"/>
      <c r="D83" s="237"/>
      <c r="E83" s="237"/>
      <c r="F83" s="237"/>
      <c r="G83" s="237"/>
      <c r="H83" s="237"/>
      <c r="I83" s="237"/>
      <c r="J83" s="237"/>
      <c r="K83" s="237"/>
      <c r="L83" s="237"/>
      <c r="M83" s="237"/>
      <c r="N83" s="115"/>
      <c r="O83" s="237"/>
      <c r="P83" s="237"/>
      <c r="Q83" s="237"/>
      <c r="R83" s="237"/>
      <c r="S83" s="105"/>
      <c r="T83" s="105"/>
      <c r="U83" s="105"/>
      <c r="V83" s="105"/>
      <c r="W83" s="105"/>
      <c r="X83" s="105"/>
      <c r="Y83" s="105"/>
      <c r="Z83" s="228"/>
      <c r="AA83" s="228"/>
      <c r="AB83" s="228"/>
      <c r="AC83" s="228"/>
      <c r="AD83" s="228"/>
      <c r="AE83" s="228"/>
      <c r="AF83" s="228"/>
      <c r="AG83" s="228"/>
      <c r="AH83" s="228"/>
      <c r="AI83" s="228"/>
      <c r="AJ83" s="228"/>
      <c r="AK83" s="228"/>
      <c r="AL83" s="228"/>
      <c r="AM83" s="228"/>
      <c r="AN83" s="228"/>
      <c r="AO83" s="228"/>
      <c r="AP83" s="228"/>
      <c r="AQ83" s="228"/>
      <c r="AR83" s="228"/>
      <c r="AS83" s="228"/>
      <c r="AT83" s="228"/>
      <c r="AU83" s="228"/>
      <c r="AV83" s="228"/>
      <c r="AW83" s="228"/>
      <c r="AX83" s="228"/>
      <c r="AY83" s="228"/>
      <c r="AZ83" s="228"/>
    </row>
    <row r="84" spans="1:52" ht="27.65" customHeight="1" x14ac:dyDescent="0.35">
      <c r="A84" s="803" t="s">
        <v>5</v>
      </c>
      <c r="B84" s="804"/>
      <c r="C84" s="804"/>
      <c r="D84" s="804"/>
      <c r="E84" s="804"/>
      <c r="F84" s="804"/>
      <c r="G84" s="804"/>
      <c r="H84" s="804"/>
      <c r="I84" s="804"/>
      <c r="J84" s="804"/>
      <c r="K84" s="804"/>
      <c r="L84" s="804"/>
      <c r="M84" s="804"/>
      <c r="N84" s="804"/>
      <c r="O84" s="804"/>
      <c r="P84" s="804"/>
      <c r="Q84" s="804"/>
      <c r="R84" s="804"/>
      <c r="S84" s="804"/>
      <c r="T84" s="228"/>
      <c r="U84" s="228"/>
      <c r="V84" s="228"/>
      <c r="W84" s="228"/>
      <c r="X84" s="228"/>
      <c r="Y84" s="228"/>
      <c r="Z84" s="228"/>
      <c r="AA84" s="228"/>
      <c r="AB84" s="228"/>
      <c r="AC84" s="228"/>
      <c r="AD84" s="228"/>
      <c r="AE84" s="228"/>
      <c r="AF84" s="228"/>
      <c r="AG84" s="228"/>
      <c r="AH84" s="228"/>
      <c r="AI84" s="228"/>
      <c r="AJ84" s="228"/>
      <c r="AK84" s="228"/>
      <c r="AL84" s="228"/>
      <c r="AM84" s="228"/>
      <c r="AN84" s="228"/>
      <c r="AO84" s="228"/>
      <c r="AP84" s="228"/>
      <c r="AQ84" s="228"/>
      <c r="AR84" s="228"/>
      <c r="AS84" s="228"/>
      <c r="AT84" s="228"/>
      <c r="AU84" s="228"/>
      <c r="AV84" s="228"/>
      <c r="AW84" s="228"/>
      <c r="AX84" s="228"/>
      <c r="AY84" s="228"/>
      <c r="AZ84" s="228"/>
    </row>
    <row r="85" spans="1:52" ht="28.5" x14ac:dyDescent="0.35">
      <c r="A85" s="366">
        <v>1</v>
      </c>
      <c r="B85" s="660" t="str">
        <f>IFERROR(IF(INDEX('Overview - Section A'!$E$78:$E$92,MATCH($A85,'Overview - Section A'!$A$78:$A$92,0))&lt;&gt;0,INDEX('Overview - Section A'!$E$78:$E$92,MATCH($A85,'Overview - Section A'!$A$78:$A$92,0)),""),"")</f>
        <v/>
      </c>
      <c r="C85" s="660"/>
      <c r="D85" s="660"/>
      <c r="E85" s="660"/>
      <c r="F85" s="660"/>
      <c r="G85" s="660"/>
      <c r="H85" s="660"/>
      <c r="I85" s="660"/>
      <c r="J85" s="660"/>
      <c r="K85" s="660"/>
      <c r="L85" s="660"/>
      <c r="M85" s="660"/>
      <c r="N85" s="660"/>
      <c r="O85" s="660"/>
      <c r="P85" s="660"/>
      <c r="Q85" s="660"/>
      <c r="R85" s="660"/>
      <c r="S85" s="660"/>
      <c r="T85" s="228"/>
      <c r="U85" s="228"/>
      <c r="V85" s="228"/>
      <c r="W85" s="228"/>
      <c r="X85" s="228"/>
      <c r="Y85" s="228"/>
      <c r="Z85" s="228"/>
      <c r="AA85" s="228"/>
      <c r="AB85" s="228"/>
      <c r="AC85" s="228"/>
      <c r="AD85" s="228"/>
      <c r="AE85" s="228"/>
      <c r="AF85" s="228"/>
      <c r="AG85" s="228"/>
      <c r="AH85" s="228"/>
      <c r="AI85" s="228"/>
      <c r="AJ85" s="228"/>
      <c r="AK85" s="228"/>
      <c r="AL85" s="228"/>
      <c r="AM85" s="228"/>
      <c r="AN85" s="228"/>
      <c r="AO85" s="228"/>
      <c r="AP85" s="228"/>
      <c r="AQ85" s="228"/>
      <c r="AR85" s="228"/>
      <c r="AS85" s="228"/>
      <c r="AT85" s="228"/>
      <c r="AU85" s="228"/>
      <c r="AV85" s="228"/>
      <c r="AW85" s="228"/>
      <c r="AX85" s="228"/>
      <c r="AY85" s="228"/>
      <c r="AZ85" s="228"/>
    </row>
    <row r="86" spans="1:52" ht="28.5" x14ac:dyDescent="0.35">
      <c r="A86" s="366">
        <v>2</v>
      </c>
      <c r="B86" s="660" t="str">
        <f>IFERROR(IF(INDEX('Overview - Section A'!$E$78:$E$92,MATCH($A86,'Overview - Section A'!$A$78:$A$92,0))&lt;&gt;0,INDEX('Overview - Section A'!$E$78:$E$92,MATCH($A86,'Overview - Section A'!$A$78:$A$92,0)),""),"")</f>
        <v/>
      </c>
      <c r="C86" s="660"/>
      <c r="D86" s="660"/>
      <c r="E86" s="660"/>
      <c r="F86" s="660"/>
      <c r="G86" s="660"/>
      <c r="H86" s="660"/>
      <c r="I86" s="660"/>
      <c r="J86" s="660"/>
      <c r="K86" s="660"/>
      <c r="L86" s="660"/>
      <c r="M86" s="660"/>
      <c r="N86" s="660"/>
      <c r="O86" s="660"/>
      <c r="P86" s="660"/>
      <c r="Q86" s="660"/>
      <c r="R86" s="660"/>
      <c r="S86" s="660"/>
      <c r="T86" s="228"/>
      <c r="U86" s="228"/>
      <c r="V86" s="228"/>
      <c r="W86" s="228"/>
      <c r="X86" s="228"/>
      <c r="Y86" s="228"/>
      <c r="Z86" s="228"/>
      <c r="AA86" s="228"/>
      <c r="AB86" s="228"/>
      <c r="AC86" s="228"/>
      <c r="AD86" s="228"/>
      <c r="AE86" s="225"/>
      <c r="AF86" s="225"/>
      <c r="AG86" s="225"/>
      <c r="AH86" s="225"/>
      <c r="AI86" s="225"/>
      <c r="AJ86" s="225"/>
      <c r="AK86" s="225"/>
      <c r="AL86" s="225"/>
      <c r="AM86" s="225"/>
      <c r="AN86" s="225"/>
      <c r="AO86" s="225"/>
      <c r="AP86" s="225"/>
      <c r="AQ86" s="225"/>
      <c r="AR86" s="216"/>
    </row>
    <row r="87" spans="1:52" ht="28.5" x14ac:dyDescent="0.35">
      <c r="A87" s="366">
        <v>3</v>
      </c>
      <c r="B87" s="660" t="str">
        <f>IFERROR(IF(INDEX('Overview - Section A'!$E$78:$E$92,MATCH($A87,'Overview - Section A'!$A$78:$A$92,0))&lt;&gt;0,INDEX('Overview - Section A'!$E$78:$E$92,MATCH($A87,'Overview - Section A'!$A$78:$A$92,0)),""),"")</f>
        <v/>
      </c>
      <c r="C87" s="660"/>
      <c r="D87" s="660"/>
      <c r="E87" s="660"/>
      <c r="F87" s="660"/>
      <c r="G87" s="660"/>
      <c r="H87" s="660"/>
      <c r="I87" s="660"/>
      <c r="J87" s="660"/>
      <c r="K87" s="660"/>
      <c r="L87" s="660"/>
      <c r="M87" s="660"/>
      <c r="N87" s="660"/>
      <c r="O87" s="660"/>
      <c r="P87" s="660"/>
      <c r="Q87" s="660"/>
      <c r="R87" s="660"/>
      <c r="S87" s="660"/>
      <c r="T87" s="228"/>
      <c r="U87" s="228"/>
      <c r="V87" s="228"/>
      <c r="W87" s="228"/>
      <c r="X87" s="228"/>
      <c r="Y87" s="228"/>
      <c r="Z87" s="228"/>
      <c r="AA87" s="228"/>
      <c r="AB87" s="228"/>
      <c r="AC87" s="228"/>
      <c r="AD87" s="228"/>
      <c r="AE87" s="225"/>
      <c r="AF87" s="225"/>
      <c r="AG87" s="225"/>
      <c r="AH87" s="225"/>
      <c r="AI87" s="225"/>
      <c r="AJ87" s="225"/>
      <c r="AK87" s="225"/>
      <c r="AL87" s="225"/>
      <c r="AM87" s="225"/>
      <c r="AN87" s="225"/>
      <c r="AO87" s="225"/>
      <c r="AP87" s="225"/>
      <c r="AQ87" s="225"/>
      <c r="AR87" s="216"/>
    </row>
    <row r="88" spans="1:52" ht="28.5" x14ac:dyDescent="0.35">
      <c r="A88" s="367">
        <v>4</v>
      </c>
      <c r="B88" s="660" t="str">
        <f>IFERROR(IF(INDEX('Overview - Section A'!$E$78:$E$92,MATCH($A88,'Overview - Section A'!$A$78:$A$92,0))&lt;&gt;0,INDEX('Overview - Section A'!$E$78:$E$92,MATCH($A88,'Overview - Section A'!$A$78:$A$92,0)),""),"")</f>
        <v/>
      </c>
      <c r="C88" s="660"/>
      <c r="D88" s="660"/>
      <c r="E88" s="660"/>
      <c r="F88" s="660"/>
      <c r="G88" s="660"/>
      <c r="H88" s="660"/>
      <c r="I88" s="660"/>
      <c r="J88" s="660"/>
      <c r="K88" s="660"/>
      <c r="L88" s="660"/>
      <c r="M88" s="660"/>
      <c r="N88" s="660"/>
      <c r="O88" s="660"/>
      <c r="P88" s="660"/>
      <c r="Q88" s="660"/>
      <c r="R88" s="660"/>
      <c r="S88" s="660"/>
      <c r="T88" s="228"/>
      <c r="U88" s="228"/>
      <c r="V88" s="228"/>
      <c r="W88" s="228"/>
      <c r="X88" s="228"/>
      <c r="Y88" s="228"/>
      <c r="Z88" s="228"/>
      <c r="AA88" s="228"/>
      <c r="AB88" s="228"/>
      <c r="AC88" s="228"/>
      <c r="AD88" s="228"/>
      <c r="AE88" s="225"/>
      <c r="AF88" s="225"/>
      <c r="AG88" s="225"/>
      <c r="AH88" s="225"/>
      <c r="AI88" s="225"/>
      <c r="AJ88" s="225"/>
      <c r="AK88" s="225"/>
      <c r="AL88" s="225"/>
      <c r="AM88" s="225"/>
      <c r="AN88" s="225"/>
      <c r="AO88" s="225"/>
      <c r="AP88" s="225"/>
      <c r="AQ88" s="225"/>
      <c r="AR88" s="216"/>
    </row>
    <row r="89" spans="1:52" ht="28.5" x14ac:dyDescent="0.35">
      <c r="A89" s="367">
        <v>5</v>
      </c>
      <c r="B89" s="660" t="str">
        <f>IFERROR(IF(INDEX('Overview - Section A'!$E$78:$E$92,MATCH($A89,'Overview - Section A'!$A$78:$A$92,0))&lt;&gt;0,INDEX('Overview - Section A'!$E$78:$E$92,MATCH($A89,'Overview - Section A'!$A$78:$A$92,0)),""),"")</f>
        <v/>
      </c>
      <c r="C89" s="660"/>
      <c r="D89" s="660"/>
      <c r="E89" s="660"/>
      <c r="F89" s="660"/>
      <c r="G89" s="660"/>
      <c r="H89" s="660"/>
      <c r="I89" s="660"/>
      <c r="J89" s="660"/>
      <c r="K89" s="660"/>
      <c r="L89" s="660"/>
      <c r="M89" s="660"/>
      <c r="N89" s="660"/>
      <c r="O89" s="660"/>
      <c r="P89" s="660"/>
      <c r="Q89" s="660"/>
      <c r="R89" s="660"/>
      <c r="S89" s="660"/>
      <c r="T89" s="228"/>
      <c r="U89" s="228"/>
      <c r="V89" s="228"/>
      <c r="W89" s="228"/>
      <c r="X89" s="228"/>
      <c r="Y89" s="228"/>
      <c r="Z89" s="228"/>
      <c r="AA89" s="228"/>
      <c r="AB89" s="228"/>
      <c r="AC89" s="228"/>
      <c r="AD89" s="228"/>
      <c r="AE89" s="225"/>
      <c r="AF89" s="225"/>
      <c r="AG89" s="225"/>
      <c r="AH89" s="225"/>
      <c r="AI89" s="225"/>
      <c r="AJ89" s="225"/>
      <c r="AK89" s="225"/>
      <c r="AL89" s="225"/>
      <c r="AM89" s="225"/>
      <c r="AN89" s="225"/>
      <c r="AO89" s="225"/>
      <c r="AP89" s="225"/>
      <c r="AQ89" s="225"/>
      <c r="AR89" s="216"/>
    </row>
    <row r="90" spans="1:52" ht="28.5" x14ac:dyDescent="0.35">
      <c r="A90" s="367">
        <v>6</v>
      </c>
      <c r="B90" s="660" t="str">
        <f>IFERROR(IF(INDEX('Overview - Section A'!$E$78:$E$92,MATCH($A90,'Overview - Section A'!$A$78:$A$92,0))&lt;&gt;0,INDEX('Overview - Section A'!$E$78:$E$92,MATCH($A90,'Overview - Section A'!$A$78:$A$92,0)),""),"")</f>
        <v/>
      </c>
      <c r="C90" s="660"/>
      <c r="D90" s="660"/>
      <c r="E90" s="660"/>
      <c r="F90" s="660"/>
      <c r="G90" s="660"/>
      <c r="H90" s="660"/>
      <c r="I90" s="660"/>
      <c r="J90" s="660"/>
      <c r="K90" s="660"/>
      <c r="L90" s="660"/>
      <c r="M90" s="660"/>
      <c r="N90" s="660"/>
      <c r="O90" s="660"/>
      <c r="P90" s="660"/>
      <c r="Q90" s="660"/>
      <c r="R90" s="660"/>
      <c r="S90" s="660"/>
      <c r="T90" s="228"/>
      <c r="U90" s="228"/>
      <c r="V90" s="228"/>
      <c r="W90" s="228"/>
      <c r="X90" s="228"/>
      <c r="Y90" s="228"/>
      <c r="Z90" s="228"/>
      <c r="AA90" s="228"/>
      <c r="AB90" s="228"/>
      <c r="AC90" s="228"/>
      <c r="AD90" s="228"/>
      <c r="AE90" s="225"/>
      <c r="AF90" s="225"/>
      <c r="AG90" s="225"/>
      <c r="AH90" s="225"/>
      <c r="AI90" s="225"/>
      <c r="AJ90" s="225"/>
      <c r="AK90" s="225"/>
      <c r="AL90" s="225"/>
      <c r="AM90" s="225"/>
      <c r="AN90" s="225"/>
      <c r="AO90" s="225"/>
      <c r="AP90" s="225"/>
      <c r="AQ90" s="225"/>
      <c r="AR90" s="216"/>
    </row>
    <row r="91" spans="1:52" ht="28.5" x14ac:dyDescent="0.35">
      <c r="A91" s="367">
        <v>7</v>
      </c>
      <c r="B91" s="660" t="str">
        <f>IFERROR(IF(INDEX('Overview - Section A'!$E$78:$E$92,MATCH($A91,'Overview - Section A'!$A$78:$A$92,0))&lt;&gt;0,INDEX('Overview - Section A'!$E$78:$E$92,MATCH($A91,'Overview - Section A'!$A$78:$A$92,0)),""),"")</f>
        <v/>
      </c>
      <c r="C91" s="660"/>
      <c r="D91" s="660"/>
      <c r="E91" s="660"/>
      <c r="F91" s="660"/>
      <c r="G91" s="660"/>
      <c r="H91" s="660"/>
      <c r="I91" s="660"/>
      <c r="J91" s="660"/>
      <c r="K91" s="660"/>
      <c r="L91" s="660"/>
      <c r="M91" s="660"/>
      <c r="N91" s="660"/>
      <c r="O91" s="660"/>
      <c r="P91" s="660"/>
      <c r="Q91" s="660"/>
      <c r="R91" s="660"/>
      <c r="S91" s="660"/>
      <c r="T91" s="228"/>
      <c r="U91" s="228"/>
      <c r="V91" s="228"/>
      <c r="W91" s="228"/>
      <c r="X91" s="228"/>
      <c r="Y91" s="228"/>
      <c r="Z91" s="228"/>
      <c r="AA91" s="228"/>
      <c r="AB91" s="228"/>
      <c r="AC91" s="228"/>
      <c r="AD91" s="228"/>
      <c r="AE91" s="225"/>
      <c r="AF91" s="225"/>
      <c r="AG91" s="225"/>
      <c r="AH91" s="225"/>
      <c r="AI91" s="225"/>
      <c r="AJ91" s="225"/>
      <c r="AK91" s="225"/>
      <c r="AL91" s="225"/>
      <c r="AM91" s="225"/>
      <c r="AN91" s="225"/>
      <c r="AO91" s="225"/>
      <c r="AP91" s="225"/>
      <c r="AQ91" s="225"/>
      <c r="AR91" s="216"/>
    </row>
    <row r="92" spans="1:52" ht="28.5" x14ac:dyDescent="0.35">
      <c r="A92" s="367">
        <v>8</v>
      </c>
      <c r="B92" s="660" t="str">
        <f>IFERROR(IF(INDEX('Overview - Section A'!$E$78:$E$92,MATCH($A92,'Overview - Section A'!$A$78:$A$92,0))&lt;&gt;0,INDEX('Overview - Section A'!$E$78:$E$92,MATCH($A92,'Overview - Section A'!$A$78:$A$92,0)),""),"")</f>
        <v/>
      </c>
      <c r="C92" s="660"/>
      <c r="D92" s="660"/>
      <c r="E92" s="660"/>
      <c r="F92" s="660"/>
      <c r="G92" s="660"/>
      <c r="H92" s="660"/>
      <c r="I92" s="660"/>
      <c r="J92" s="660"/>
      <c r="K92" s="660"/>
      <c r="L92" s="660"/>
      <c r="M92" s="660"/>
      <c r="N92" s="660"/>
      <c r="O92" s="660"/>
      <c r="P92" s="660"/>
      <c r="Q92" s="660"/>
      <c r="R92" s="660"/>
      <c r="S92" s="660"/>
      <c r="T92" s="228"/>
      <c r="U92" s="228"/>
      <c r="V92" s="228"/>
      <c r="W92" s="228"/>
      <c r="X92" s="228"/>
      <c r="Y92" s="228"/>
      <c r="Z92" s="228"/>
      <c r="AA92" s="228"/>
      <c r="AB92" s="228"/>
      <c r="AC92" s="228"/>
      <c r="AD92" s="228"/>
      <c r="AE92" s="225"/>
      <c r="AF92" s="225"/>
      <c r="AG92" s="225"/>
      <c r="AH92" s="225"/>
      <c r="AI92" s="225"/>
      <c r="AJ92" s="225"/>
      <c r="AK92" s="225"/>
      <c r="AL92" s="225"/>
      <c r="AM92" s="225"/>
      <c r="AN92" s="225"/>
      <c r="AO92" s="225"/>
      <c r="AP92" s="225"/>
      <c r="AQ92" s="225"/>
      <c r="AR92" s="216"/>
    </row>
    <row r="93" spans="1:52" ht="28.5" x14ac:dyDescent="0.35">
      <c r="A93" s="367">
        <v>9</v>
      </c>
      <c r="B93" s="660" t="str">
        <f>IFERROR(IF(INDEX('Overview - Section A'!$E$78:$E$92,MATCH($A93,'Overview - Section A'!$A$78:$A$92,0))&lt;&gt;0,INDEX('Overview - Section A'!$E$78:$E$92,MATCH($A93,'Overview - Section A'!$A$78:$A$92,0)),""),"")</f>
        <v/>
      </c>
      <c r="C93" s="660"/>
      <c r="D93" s="660"/>
      <c r="E93" s="660"/>
      <c r="F93" s="660"/>
      <c r="G93" s="660"/>
      <c r="H93" s="660"/>
      <c r="I93" s="660"/>
      <c r="J93" s="660"/>
      <c r="K93" s="660"/>
      <c r="L93" s="660"/>
      <c r="M93" s="660"/>
      <c r="N93" s="660"/>
      <c r="O93" s="660"/>
      <c r="P93" s="660"/>
      <c r="Q93" s="660"/>
      <c r="R93" s="660"/>
      <c r="S93" s="660"/>
      <c r="T93" s="228"/>
      <c r="U93" s="228"/>
      <c r="V93" s="228"/>
      <c r="W93" s="228"/>
      <c r="X93" s="228"/>
      <c r="Y93" s="228"/>
      <c r="Z93" s="228"/>
      <c r="AA93" s="228"/>
      <c r="AB93" s="228"/>
      <c r="AC93" s="228"/>
      <c r="AD93" s="228"/>
      <c r="AE93" s="225"/>
      <c r="AF93" s="225"/>
      <c r="AG93" s="225"/>
      <c r="AH93" s="225"/>
      <c r="AI93" s="225"/>
      <c r="AJ93" s="225"/>
      <c r="AK93" s="225"/>
      <c r="AL93" s="225"/>
      <c r="AM93" s="225"/>
      <c r="AN93" s="225"/>
      <c r="AO93" s="225"/>
      <c r="AP93" s="225"/>
      <c r="AQ93" s="225"/>
      <c r="AR93" s="216"/>
    </row>
    <row r="94" spans="1:52" ht="28.5" x14ac:dyDescent="0.35">
      <c r="A94" s="367">
        <v>10</v>
      </c>
      <c r="B94" s="660" t="str">
        <f>IFERROR(IF(INDEX('Overview - Section A'!$E$78:$E$92,MATCH($A94,'Overview - Section A'!$A$78:$A$92,0))&lt;&gt;0,INDEX('Overview - Section A'!$E$78:$E$92,MATCH($A94,'Overview - Section A'!$A$78:$A$92,0)),""),"")</f>
        <v/>
      </c>
      <c r="C94" s="660"/>
      <c r="D94" s="660"/>
      <c r="E94" s="660"/>
      <c r="F94" s="660"/>
      <c r="G94" s="660"/>
      <c r="H94" s="660"/>
      <c r="I94" s="660"/>
      <c r="J94" s="660"/>
      <c r="K94" s="660"/>
      <c r="L94" s="660"/>
      <c r="M94" s="660"/>
      <c r="N94" s="660"/>
      <c r="O94" s="660"/>
      <c r="P94" s="660"/>
      <c r="Q94" s="660"/>
      <c r="R94" s="660"/>
      <c r="S94" s="660"/>
      <c r="T94" s="228"/>
      <c r="U94" s="228"/>
      <c r="V94" s="228"/>
      <c r="W94" s="228"/>
      <c r="X94" s="228"/>
      <c r="Y94" s="228"/>
      <c r="Z94" s="228"/>
      <c r="AA94" s="228"/>
      <c r="AB94" s="228"/>
      <c r="AC94" s="228"/>
      <c r="AD94" s="228"/>
      <c r="AE94" s="225"/>
      <c r="AF94" s="225"/>
      <c r="AG94" s="225"/>
      <c r="AH94" s="225"/>
      <c r="AI94" s="225"/>
      <c r="AJ94" s="225"/>
      <c r="AK94" s="225"/>
      <c r="AL94" s="225"/>
      <c r="AM94" s="225"/>
      <c r="AN94" s="225"/>
      <c r="AO94" s="225"/>
      <c r="AP94" s="225"/>
      <c r="AQ94" s="225"/>
      <c r="AR94" s="216"/>
    </row>
    <row r="95" spans="1:52" ht="28.5" x14ac:dyDescent="0.35">
      <c r="A95" s="367">
        <v>11</v>
      </c>
      <c r="B95" s="660" t="str">
        <f>IFERROR(IF(INDEX('Overview - Section A'!$E$78:$E$92,MATCH($A95,'Overview - Section A'!$A$78:$A$92,0))&lt;&gt;0,INDEX('Overview - Section A'!$E$78:$E$92,MATCH($A95,'Overview - Section A'!$A$78:$A$92,0)),""),"")</f>
        <v/>
      </c>
      <c r="C95" s="660"/>
      <c r="D95" s="660"/>
      <c r="E95" s="660"/>
      <c r="F95" s="660"/>
      <c r="G95" s="660"/>
      <c r="H95" s="660"/>
      <c r="I95" s="660"/>
      <c r="J95" s="660"/>
      <c r="K95" s="660"/>
      <c r="L95" s="660"/>
      <c r="M95" s="660"/>
      <c r="N95" s="660"/>
      <c r="O95" s="660"/>
      <c r="P95" s="660"/>
      <c r="Q95" s="660"/>
      <c r="R95" s="660"/>
      <c r="S95" s="660"/>
      <c r="T95" s="228"/>
      <c r="U95" s="228"/>
      <c r="V95" s="228"/>
      <c r="W95" s="228"/>
      <c r="X95" s="228"/>
      <c r="Y95" s="228"/>
      <c r="Z95" s="228"/>
      <c r="AA95" s="228"/>
      <c r="AB95" s="228"/>
      <c r="AC95" s="228"/>
      <c r="AD95" s="228"/>
      <c r="AE95" s="225"/>
      <c r="AF95" s="225"/>
      <c r="AG95" s="225"/>
      <c r="AH95" s="225"/>
      <c r="AI95" s="225"/>
      <c r="AJ95" s="225"/>
      <c r="AK95" s="225"/>
      <c r="AL95" s="225"/>
      <c r="AM95" s="225"/>
      <c r="AN95" s="225"/>
      <c r="AO95" s="225"/>
      <c r="AP95" s="225"/>
      <c r="AQ95" s="225"/>
      <c r="AR95" s="216"/>
    </row>
    <row r="96" spans="1:52" ht="28.5" x14ac:dyDescent="0.35">
      <c r="A96" s="367">
        <v>12</v>
      </c>
      <c r="B96" s="660" t="str">
        <f>IFERROR(IF(INDEX('Overview - Section A'!$E$78:$E$92,MATCH($A96,'Overview - Section A'!$A$78:$A$92,0))&lt;&gt;0,INDEX('Overview - Section A'!$E$78:$E$92,MATCH($A96,'Overview - Section A'!$A$78:$A$92,0)),""),"")</f>
        <v/>
      </c>
      <c r="C96" s="660"/>
      <c r="D96" s="660"/>
      <c r="E96" s="660"/>
      <c r="F96" s="660"/>
      <c r="G96" s="660"/>
      <c r="H96" s="660"/>
      <c r="I96" s="660"/>
      <c r="J96" s="660"/>
      <c r="K96" s="660"/>
      <c r="L96" s="660"/>
      <c r="M96" s="660"/>
      <c r="N96" s="660"/>
      <c r="O96" s="660"/>
      <c r="P96" s="660"/>
      <c r="Q96" s="660"/>
      <c r="R96" s="660"/>
      <c r="S96" s="660"/>
      <c r="T96" s="228"/>
      <c r="U96" s="228"/>
      <c r="V96" s="228"/>
      <c r="W96" s="228"/>
      <c r="X96" s="228"/>
      <c r="Y96" s="228"/>
      <c r="Z96" s="228"/>
      <c r="AA96" s="228"/>
      <c r="AB96" s="228"/>
      <c r="AC96" s="228"/>
      <c r="AD96" s="228"/>
      <c r="AE96" s="225"/>
      <c r="AF96" s="225"/>
      <c r="AG96" s="225"/>
      <c r="AH96" s="225"/>
      <c r="AI96" s="225"/>
      <c r="AJ96" s="225"/>
      <c r="AK96" s="225"/>
      <c r="AL96" s="225"/>
      <c r="AM96" s="225"/>
      <c r="AN96" s="225"/>
      <c r="AO96" s="225"/>
      <c r="AP96" s="225"/>
      <c r="AQ96" s="225"/>
      <c r="AR96" s="216"/>
    </row>
    <row r="97" spans="1:53" x14ac:dyDescent="0.35">
      <c r="A97" s="237"/>
      <c r="B97" s="237"/>
      <c r="C97" s="237"/>
      <c r="D97" s="237"/>
      <c r="E97" s="237"/>
      <c r="F97" s="237"/>
      <c r="G97" s="237"/>
      <c r="H97" s="237"/>
      <c r="I97" s="237"/>
      <c r="J97" s="237"/>
      <c r="K97" s="237"/>
      <c r="L97" s="237"/>
      <c r="M97" s="237"/>
      <c r="N97" s="115"/>
      <c r="O97" s="237"/>
      <c r="P97" s="237"/>
      <c r="Q97" s="237"/>
      <c r="R97" s="237"/>
      <c r="S97" s="228"/>
      <c r="T97" s="228"/>
      <c r="U97" s="228"/>
      <c r="V97" s="228"/>
      <c r="W97" s="228"/>
      <c r="X97" s="228"/>
      <c r="Y97" s="228"/>
      <c r="Z97" s="228"/>
      <c r="AA97" s="228"/>
      <c r="AB97" s="228"/>
      <c r="AC97" s="228"/>
      <c r="AD97" s="228"/>
      <c r="AE97" s="225"/>
      <c r="AF97" s="225"/>
      <c r="AG97" s="225"/>
      <c r="AH97" s="225"/>
      <c r="AI97" s="225"/>
      <c r="AJ97" s="225"/>
      <c r="AK97" s="225"/>
      <c r="AL97" s="225"/>
      <c r="AM97" s="225"/>
      <c r="AN97" s="225"/>
      <c r="AO97" s="225"/>
      <c r="AP97" s="225"/>
      <c r="AQ97" s="225"/>
      <c r="AR97" s="216"/>
    </row>
    <row r="98" spans="1:53" x14ac:dyDescent="0.35">
      <c r="A98" s="237"/>
      <c r="B98" s="237"/>
      <c r="C98" s="237"/>
      <c r="D98" s="237"/>
      <c r="E98" s="237"/>
      <c r="F98" s="237"/>
      <c r="G98" s="237"/>
      <c r="H98" s="237"/>
      <c r="I98" s="237"/>
      <c r="J98" s="237"/>
      <c r="K98" s="237"/>
      <c r="L98" s="237"/>
      <c r="M98" s="237"/>
      <c r="N98" s="115"/>
      <c r="O98" s="237"/>
      <c r="P98" s="237"/>
      <c r="Q98" s="237"/>
      <c r="R98" s="237"/>
      <c r="S98" s="228"/>
      <c r="T98" s="228"/>
      <c r="U98" s="228"/>
      <c r="V98" s="228"/>
      <c r="W98" s="228"/>
      <c r="X98" s="228"/>
      <c r="Y98" s="228"/>
      <c r="Z98" s="228"/>
      <c r="AA98" s="228"/>
      <c r="AB98" s="228"/>
      <c r="AC98" s="228"/>
      <c r="AD98" s="228"/>
      <c r="AE98" s="225"/>
      <c r="AF98" s="225"/>
      <c r="AG98" s="225"/>
      <c r="AH98" s="225"/>
      <c r="AI98" s="225"/>
      <c r="AJ98" s="225"/>
      <c r="AK98" s="225"/>
      <c r="AL98" s="225"/>
      <c r="AM98" s="225"/>
      <c r="AN98" s="225"/>
      <c r="AO98" s="225"/>
      <c r="AP98" s="225"/>
      <c r="AQ98" s="225"/>
      <c r="AR98" s="216"/>
    </row>
    <row r="99" spans="1:53" ht="8.4" customHeight="1" x14ac:dyDescent="0.35">
      <c r="A99" s="237"/>
      <c r="B99" s="237"/>
      <c r="C99" s="237"/>
      <c r="D99" s="237"/>
      <c r="E99" s="237"/>
      <c r="F99" s="237"/>
      <c r="G99" s="237"/>
      <c r="H99" s="237"/>
      <c r="I99" s="237"/>
      <c r="J99" s="237"/>
      <c r="K99" s="237"/>
      <c r="L99" s="237"/>
      <c r="M99" s="237"/>
      <c r="N99" s="115"/>
      <c r="O99" s="237"/>
      <c r="P99" s="237"/>
      <c r="Q99" s="237"/>
      <c r="R99" s="237"/>
      <c r="S99" s="228"/>
      <c r="T99" s="228"/>
      <c r="U99" s="228"/>
      <c r="V99" s="228"/>
      <c r="W99" s="228"/>
      <c r="X99" s="228"/>
      <c r="Y99" s="228"/>
      <c r="Z99" s="228"/>
      <c r="AA99" s="228"/>
      <c r="AB99" s="228"/>
      <c r="AC99" s="228"/>
      <c r="AD99" s="228"/>
      <c r="AE99" s="225"/>
      <c r="AF99" s="225"/>
      <c r="AG99" s="225"/>
      <c r="AH99" s="225"/>
      <c r="AI99" s="225"/>
      <c r="AJ99" s="225"/>
      <c r="AK99" s="225"/>
      <c r="AL99" s="225"/>
      <c r="AM99" s="225"/>
      <c r="AN99" s="225"/>
      <c r="AO99" s="225"/>
      <c r="AP99" s="225"/>
      <c r="AQ99" s="225"/>
      <c r="AR99" s="216"/>
    </row>
    <row r="100" spans="1:53" ht="16" thickBot="1" x14ac:dyDescent="0.4">
      <c r="A100" s="237"/>
      <c r="B100" s="237"/>
      <c r="C100" s="237"/>
      <c r="D100" s="237"/>
      <c r="E100" s="237"/>
      <c r="F100" s="237"/>
      <c r="G100" s="237"/>
      <c r="H100" s="237"/>
      <c r="I100" s="237"/>
      <c r="J100" s="237"/>
      <c r="K100" s="237"/>
      <c r="L100" s="237"/>
      <c r="M100" s="237"/>
      <c r="N100" s="115"/>
      <c r="O100" s="237"/>
      <c r="P100" s="237"/>
      <c r="Q100" s="237"/>
      <c r="R100" s="237"/>
      <c r="S100" s="105"/>
      <c r="T100" s="105"/>
      <c r="U100" s="105"/>
      <c r="V100" s="105"/>
      <c r="W100" s="105"/>
      <c r="X100" s="105"/>
      <c r="Y100" s="105"/>
      <c r="Z100" s="105"/>
      <c r="AA100" s="105"/>
      <c r="AB100" s="105"/>
      <c r="AC100" s="105"/>
      <c r="AD100" s="105"/>
      <c r="AE100" s="118"/>
      <c r="AF100" s="118"/>
      <c r="AG100" s="118"/>
      <c r="AH100" s="118"/>
      <c r="AI100" s="118"/>
      <c r="AJ100" s="118"/>
      <c r="AK100" s="118"/>
      <c r="AL100" s="118"/>
      <c r="AM100" s="118"/>
      <c r="AO100" s="118"/>
      <c r="AP100" s="118"/>
      <c r="AQ100" s="118"/>
    </row>
    <row r="101" spans="1:53" ht="47.25" customHeight="1" thickBot="1" x14ac:dyDescent="0.4">
      <c r="A101" s="734" t="s">
        <v>21</v>
      </c>
      <c r="B101" s="735"/>
      <c r="C101" s="735"/>
      <c r="D101" s="735"/>
      <c r="E101" s="735"/>
      <c r="F101" s="735"/>
      <c r="G101" s="735"/>
      <c r="H101" s="735"/>
      <c r="I101" s="735"/>
      <c r="J101" s="735"/>
      <c r="K101" s="735"/>
      <c r="L101" s="735"/>
      <c r="M101" s="735"/>
      <c r="N101" s="735"/>
      <c r="O101" s="735"/>
      <c r="P101" s="735"/>
      <c r="Q101" s="735"/>
      <c r="R101" s="735"/>
      <c r="S101" s="736"/>
      <c r="T101" s="105"/>
      <c r="U101" s="105"/>
      <c r="V101" s="105"/>
      <c r="W101" s="105"/>
      <c r="X101" s="105"/>
      <c r="Y101" s="105"/>
      <c r="Z101" s="105"/>
      <c r="AA101" s="105"/>
      <c r="AB101" s="105"/>
      <c r="AC101" s="105"/>
      <c r="AD101" s="105"/>
      <c r="AE101" s="118"/>
      <c r="AF101" s="118"/>
      <c r="AG101" s="118"/>
      <c r="AH101" s="118"/>
      <c r="AI101" s="118"/>
      <c r="AJ101" s="118"/>
      <c r="AK101" s="118"/>
      <c r="AL101" s="118"/>
      <c r="AM101" s="118"/>
      <c r="AO101" s="118"/>
      <c r="AP101" s="118"/>
      <c r="AQ101" s="118"/>
    </row>
    <row r="102" spans="1:53" ht="16" thickBot="1" x14ac:dyDescent="0.4">
      <c r="A102" s="237"/>
      <c r="B102" s="237"/>
      <c r="C102" s="237"/>
      <c r="D102" s="237"/>
      <c r="E102" s="237"/>
      <c r="F102" s="237"/>
      <c r="G102" s="237"/>
      <c r="H102" s="237"/>
      <c r="I102" s="237"/>
      <c r="J102" s="237"/>
      <c r="K102" s="237"/>
      <c r="L102" s="237"/>
      <c r="M102" s="237"/>
      <c r="N102" s="115"/>
      <c r="O102" s="237"/>
      <c r="P102" s="237"/>
      <c r="Q102" s="237"/>
      <c r="R102" s="237"/>
      <c r="S102" s="105"/>
      <c r="T102" s="105"/>
      <c r="U102" s="105"/>
      <c r="V102" s="105"/>
      <c r="W102" s="105"/>
      <c r="X102" s="105"/>
      <c r="Y102" s="105"/>
      <c r="Z102" s="105"/>
      <c r="AA102" s="105"/>
      <c r="AB102" s="105"/>
      <c r="AC102" s="105"/>
      <c r="AD102" s="105"/>
      <c r="AE102" s="118"/>
      <c r="AF102" s="118"/>
      <c r="AG102" s="118"/>
      <c r="AH102" s="118"/>
      <c r="AI102" s="118"/>
      <c r="AJ102" s="118"/>
      <c r="AK102" s="118"/>
      <c r="AL102" s="118"/>
      <c r="AM102" s="118"/>
      <c r="AO102" s="118"/>
      <c r="AP102" s="118"/>
      <c r="AQ102" s="118"/>
    </row>
    <row r="103" spans="1:53" ht="32.15" customHeight="1" thickBot="1" x14ac:dyDescent="0.4">
      <c r="A103" s="271"/>
      <c r="B103" s="272"/>
      <c r="C103" s="272"/>
      <c r="D103" s="272"/>
      <c r="E103" s="272"/>
      <c r="F103" s="272"/>
      <c r="G103" s="272"/>
      <c r="H103" s="272"/>
      <c r="I103" s="272"/>
      <c r="J103" s="272"/>
      <c r="K103" s="272"/>
      <c r="L103" s="272"/>
      <c r="M103" s="272"/>
      <c r="N103" s="272"/>
      <c r="O103" s="272"/>
      <c r="P103" s="273">
        <f ca="1">IFERROR(IF(YEAR(INDEX('Overview - Section A'!$A$46:$A$55,MATCH(D20,'Overview - Section A'!$B$46:$B$55,0)))&lt;=YEAR('Overview - Section A'!$E$11),YEAR(INDEX('Overview - Section A'!$A$46:$A$55,MATCH($D$20,'Overview - Section A'!$B$46:$B$55,0))),""),"")</f>
        <v>2021</v>
      </c>
      <c r="Q103" s="273">
        <f ca="1">IFERROR(IF(P103+1&lt;=YEAR('Overview - Section A'!$E$11),P103+1,""),"")</f>
        <v>2022</v>
      </c>
      <c r="R103" s="273">
        <f ca="1">IFERROR(IF(Q103+1&lt;=YEAR('Overview - Section A'!$E$11),Q103+1,""),"")</f>
        <v>2023</v>
      </c>
      <c r="S103" s="274">
        <f ca="1">IFERROR(IF(R103+1&lt;=YEAR('Overview - Section A'!$E$11),R103+1,""),"")</f>
        <v>2024</v>
      </c>
      <c r="T103" s="228"/>
      <c r="U103" s="228"/>
      <c r="V103" s="228"/>
      <c r="W103" s="228"/>
      <c r="X103" s="228"/>
      <c r="Y103" s="228"/>
      <c r="Z103" s="228"/>
      <c r="AA103" s="228"/>
      <c r="AB103" s="228"/>
      <c r="AC103" s="228"/>
      <c r="AD103" s="228"/>
      <c r="AE103" s="228"/>
      <c r="AF103" s="228"/>
      <c r="AG103" s="228"/>
      <c r="AH103" s="228"/>
      <c r="AI103" s="228"/>
      <c r="AJ103" s="228"/>
      <c r="AK103" s="228"/>
      <c r="AL103" s="228"/>
      <c r="AM103" s="228"/>
      <c r="AN103" s="228"/>
      <c r="AO103" s="228"/>
      <c r="AP103" s="228"/>
      <c r="AQ103" s="228"/>
      <c r="AR103" s="228"/>
    </row>
    <row r="104" spans="1:53" ht="83.15" customHeight="1" x14ac:dyDescent="0.35">
      <c r="A104" s="269" t="s">
        <v>131</v>
      </c>
      <c r="B104" s="702" t="s">
        <v>61</v>
      </c>
      <c r="C104" s="702"/>
      <c r="D104" s="702"/>
      <c r="E104" s="703" t="s">
        <v>144</v>
      </c>
      <c r="F104" s="703"/>
      <c r="G104" s="703"/>
      <c r="H104" s="270" t="s">
        <v>28</v>
      </c>
      <c r="I104" s="269" t="s">
        <v>429</v>
      </c>
      <c r="J104" s="703" t="s">
        <v>19</v>
      </c>
      <c r="K104" s="703"/>
      <c r="L104" s="703"/>
      <c r="M104" s="703"/>
      <c r="N104" s="269" t="s">
        <v>188</v>
      </c>
      <c r="O104" s="269" t="s">
        <v>11</v>
      </c>
      <c r="P104" s="269" t="s">
        <v>430</v>
      </c>
      <c r="Q104" s="269" t="s">
        <v>430</v>
      </c>
      <c r="R104" s="269" t="s">
        <v>430</v>
      </c>
      <c r="S104" s="269" t="s">
        <v>430</v>
      </c>
      <c r="T104" s="228"/>
      <c r="U104" s="228"/>
      <c r="V104" s="228"/>
      <c r="W104" s="228"/>
      <c r="X104" s="228"/>
      <c r="Y104" s="228"/>
      <c r="Z104" s="228"/>
      <c r="AA104" s="228"/>
      <c r="AB104" s="228"/>
      <c r="AC104" s="228"/>
      <c r="AD104" s="228"/>
      <c r="AE104" s="228"/>
      <c r="AF104" s="228"/>
      <c r="AG104" s="228"/>
      <c r="AH104" s="228"/>
      <c r="AI104" s="228"/>
      <c r="AJ104" s="228"/>
      <c r="AK104" s="228"/>
      <c r="AL104" s="228"/>
      <c r="AM104" s="228"/>
      <c r="AN104" s="228"/>
      <c r="AO104" s="228"/>
      <c r="AP104" s="228"/>
      <c r="AQ104" s="228"/>
      <c r="AR104" s="228"/>
    </row>
    <row r="105" spans="1:53" ht="172.4" customHeight="1" x14ac:dyDescent="0.35">
      <c r="A105" s="662">
        <v>1</v>
      </c>
      <c r="B105" s="670" t="str">
        <f>IFERROR(IF(INDEX('Outcome Indicators - Section C '!B$1:B$100,MATCH($A105,'Outcome Indicators - Section C '!$A$1:$A$100,0))&lt;&gt;0,INDEX('Outcome Indicators - Section C '!B$1:B$100,MATCH($A105,'Outcome Indicators - Section C '!$A$1:$A$100,0)),""),"")</f>
        <v/>
      </c>
      <c r="C105" s="670"/>
      <c r="D105" s="670"/>
      <c r="E105" s="670" t="str">
        <f>IFERROR(IF(INDEX('Outcome Indicators - Section C '!C$1:C$100,MATCH($A105,'Outcome Indicators - Section C '!$A$1:$A$100,0))&lt;&gt;0,INDEX('Outcome Indicators - Section C '!C$1:C$100,MATCH($A105,'Outcome Indicators - Section C '!$A$1:$A$100,0)),""),"")</f>
        <v/>
      </c>
      <c r="F105" s="670"/>
      <c r="G105" s="670"/>
      <c r="H105" s="368" t="str">
        <f ca="1">IFERROR(IF(INDEX('Outcome Indicators - Section C '!D$1:D$100,MATCH($A105,'Outcome Indicators - Section C '!$A$1:$A$100,0))&lt;&gt;"",FIXED(INDEX('Outcome Indicators - Section C '!D$1:D$100,MATCH($A105,'Outcome Indicators - Section C '!$A$1:$A$100,0)),4),""),"")&amp;"/"&amp;IFERROR(IF(INDEX('Outcome Indicators - Section C '!D$1:D$100,MATCH($A105,'Outcome Indicators - Section C '!$A$1:$A$100,0)+1)&lt;&gt;"",FIXED(INDEX('Outcome Indicators - Section C '!D$1:D$100,MATCH($A105,'Outcome Indicators - Section C '!$A$1:$A$100,0)+1),2),""),"")&amp;CHAR(10)&amp;IFERROR(IF(INDEX('Outcome Indicators - Section C '!E$1:E$100,MATCH($A105,'Outcome Indicators - Section C '!$A$1:$A$100,0))&lt;&gt;"",FIXED(INDEX('Outcome Indicators - Section C '!E$1:E$100,MATCH($A105,'Outcome Indicators - Section C '!$A$1:$A$100,0))*100,2)&amp;"%",""),"")</f>
        <v xml:space="preserve">/
</v>
      </c>
      <c r="I105" s="368" t="str">
        <f>IFERROR(IF(INDEX('Outcome Indicators - Section C '!F$1:F$100,MATCH($A105,'Outcome Indicators - Section C '!$A$1:$A$100,0))&lt;&gt;0,INDEX('Outcome Indicators - Section C '!F$1:F$100,MATCH($A105,'Outcome Indicators - Section C '!$A$1:$A$100,0)),""),"")&amp;CHAR(10)&amp;IFERROR(IF(INDEX('Outcome Indicators - Section C '!G$1:G$100,MATCH($A105,'Outcome Indicators - Section C '!$A$1:$A$100,0))&lt;&gt;0,INDEX('Outcome Indicators - Section C '!G$1:G$100,MATCH($A105,'Outcome Indicators - Section C '!$A$1:$A$100,0)),""),"")</f>
        <v xml:space="preserve">
</v>
      </c>
      <c r="J105" s="807" t="str">
        <f>IFERROR(IF(INDEX('Outcome Indicators - Section C '!H$1:H$100,MATCH($A105,'Outcome Indicators - Section C '!$A$1:$A$100,0))&lt;&gt;0,INDEX('Outcome Indicators - Section C '!H$1:H$100,MATCH($A105,'Outcome Indicators - Section C '!$A$1:$A$100,0)),""),"")</f>
        <v/>
      </c>
      <c r="K105" s="807"/>
      <c r="L105" s="807"/>
      <c r="M105" s="807"/>
      <c r="N105" s="369" t="str">
        <f>IFERROR(IF(AND('Overview - Section A'!AS$1="Grant Making",OR(B105&lt;&gt;"",E105&lt;&gt;"")),Setup!I15,IF(INDEX('Outcome Indicators - Section C '!I$1:I$100,MATCH($A105,'Outcome Indicators - Section C '!$A$1:$A$100,0))&lt;&gt;0,INDEX('Outcome Indicators - Section C '!I$1:I$100,MATCH($A105,'Outcome Indicators - Section C '!$A$1:$A$100,0)),"")),"")</f>
        <v/>
      </c>
      <c r="O105" s="369" t="str">
        <f>IFERROR(IF(INDEX('Outcome Indicators - Section C '!J$9:J$38,MATCH($A105,'Outcome Indicators - Section C '!$A$9:$A$100,0))&lt;&gt;0,INDEX('Outcome Indicators - Section C '!J$9:J$38,MATCH($A105,'Outcome Indicators - Section C '!$A$9:$A$100,0)),""),"")</f>
        <v/>
      </c>
      <c r="P105" s="370" t="str">
        <f ca="1">IFERROR(IF(INDEX('Outcome Indicators - Section C '!K$1:K$100,MATCH($A105,'Outcome Indicators - Section C '!$A$1:$A$100,0))&lt;&gt;"",FIXED(INDEX('Outcome Indicators - Section C '!K$1:K$100,MATCH($A105,'Outcome Indicators - Section C '!$A$1:$A$100,0)),4),""),"")&amp;"/"&amp;IFERROR(IF(INDEX('Outcome Indicators - Section C '!K$1:K$100,MATCH($A105,'Outcome Indicators - Section C '!$A$1:$A$100,0)+1)&lt;&gt;"",FIXED(INDEX('Outcome Indicators - Section C '!K$1:K$100,MATCH($A105,'Outcome Indicators - Section C '!$A$1:$A$100,0)+1),2),""),"")&amp;CHAR(10)&amp;IFERROR(IF(INDEX('Outcome Indicators - Section C '!L$1:L$100,MATCH($A105,'Outcome Indicators - Section C '!$A$1:$A$100,0))&lt;&gt;"",FIXED(INDEX('Outcome Indicators - Section C '!L$1:L$100,MATCH($A105,'Outcome Indicators - Section C '!$A$1:$A$100,0))*100,2)&amp;"%",""),"")&amp;CHAR(10)&amp;IFERROR(IF(INDEX('Outcome Indicators - Section C '!N$1:N$100,MATCH($A105,'Outcome Indicators - Section C '!$A$1:$A$100,0))&lt;&gt;"",INDEX('Outcome Indicators - Section C '!N$1:N$100,MATCH($A105,'Outcome Indicators - Section C '!$A$1:$A$100,0)),""),"")&amp;CHAR(10)&amp;IFERROR(IF(INDEX('Outcome Indicators - Section C '!M$1:M$100,MATCH($A105,'Outcome Indicators - Section C '!$A$1:$A$100,0))&lt;&gt;"",TEXT(INDEX('Outcome Indicators - Section C '!M$1:M$100,MATCH($A105,'Outcome Indicators - Section C '!$A$1:$A$100,0)),Setup!$A$33),""),"")</f>
        <v xml:space="preserve">/
</v>
      </c>
      <c r="Q105" s="368" t="str">
        <f ca="1">IFERROR(IF(INDEX('Outcome Indicators - Section C '!O$1:O$100,MATCH($A105,'Outcome Indicators - Section C '!$A$1:$A$100,0))&lt;&gt;"",FIXED(INDEX('Outcome Indicators - Section C '!O$1:O$100,MATCH($A105,'Outcome Indicators - Section C '!$A$1:$A$100,0)),4),""),"")&amp;"/"&amp;IFERROR(IF(INDEX('Outcome Indicators - Section C '!O$1:O$100,MATCH($A105,'Outcome Indicators - Section C '!$A$1:$A$100,0)+1)&lt;&gt;"",FIXED(INDEX('Outcome Indicators - Section C '!O$1:O$100,MATCH($A105,'Outcome Indicators - Section C '!$A$1:$A$100,0)+1),2),""),"")&amp;CHAR(10)&amp;IFERROR(IF(INDEX('Outcome Indicators - Section C '!P$1:P$100,MATCH($A105,'Outcome Indicators - Section C '!$A$1:$A$100,0))&lt;&gt;"",FIXED(INDEX('Outcome Indicators - Section C '!P$1:P$100,MATCH($A105,'Outcome Indicators - Section C '!$A$1:$A$100,0))*100,2)&amp;"%",""),)&amp;CHAR(10)&amp;IFERROR(IF(INDEX('Outcome Indicators - Section C '!R$1:R$100,MATCH($A105,'Outcome Indicators - Section C '!$A$1:$A$100,0))&lt;&gt;"",INDEX('Outcome Indicators - Section C '!R$1:R$100,MATCH($A105,'Outcome Indicators - Section C '!$A$1:$A$100,0)),""),"")&amp;CHAR(10)&amp;IFERROR(IF(INDEX('Outcome Indicators - Section C '!Q$1:Q$100,MATCH($A105,'Outcome Indicators - Section C '!$A$1:$A$100,0))&lt;&gt;"",TEXT(INDEX('Outcome Indicators - Section C '!Q$1:Q$100,MATCH($A105,'Outcome Indicators - Section C '!$A$1:$A$100,0)),Setup!$A$33),""),"")</f>
        <v xml:space="preserve">/
</v>
      </c>
      <c r="R105" s="368" t="str">
        <f ca="1">IFERROR(IF(INDEX('Outcome Indicators - Section C '!S$1:S$100,MATCH($A105,'Outcome Indicators - Section C '!$A$1:$A$100,0))&lt;&gt;"",FIXED(INDEX('Outcome Indicators - Section C '!S$1:S$100,MATCH($A105,'Outcome Indicators - Section C '!$A$1:$A$100,0)),4),""),"")&amp;"/"&amp;IFERROR(IF(INDEX('Outcome Indicators - Section C '!S$1:S$100,MATCH($A105,'Outcome Indicators - Section C '!$A$1:$A$100,0)+1)&lt;&gt;"",FIXED(INDEX('Outcome Indicators - Section C '!S$1:S$100,MATCH($A105,'Outcome Indicators - Section C '!$A$1:$A$100,0)+1),2),""),"")&amp;CHAR(10)&amp;IFERROR(IF(INDEX('Outcome Indicators - Section C '!T$1:T$100,MATCH($A105,'Outcome Indicators - Section C '!$A$1:$A$100,0))&lt;&gt;"",FIXED(INDEX('Outcome Indicators - Section C '!T$1:T$100,MATCH($A105,'Outcome Indicators - Section C '!$A$1:$A$100,0))*100,2)&amp;"%",""),)&amp;CHAR(10)&amp;IFERROR(IF(INDEX('Outcome Indicators - Section C '!V$1:V$100,MATCH($A105,'Outcome Indicators - Section C '!$A$1:$A$100,0))&lt;&gt;"",INDEX('Outcome Indicators - Section C '!V$1:V$100,MATCH($A105,'Outcome Indicators - Section C '!$A$1:$A$100,0)),""),"")&amp;CHAR(10)&amp;IFERROR(IF(INDEX('Outcome Indicators - Section C '!U$1:U$100,MATCH($A105,'Outcome Indicators - Section C '!$A$1:$A$100,0))&lt;&gt;"",TEXT(INDEX('Outcome Indicators - Section C '!U$1:U$100,MATCH($A105,'Outcome Indicators - Section C '!$A$1:$A$100,0)),Setup!$A$33),""),"")</f>
        <v xml:space="preserve">/
</v>
      </c>
      <c r="S105" s="368" t="str">
        <f ca="1">IFERROR(IF(INDEX('Outcome Indicators - Section C '!W$1:W$100,MATCH($A105,'Outcome Indicators - Section C '!$A$1:$A$100,0))&lt;&gt;"",FIXED(INDEX('Outcome Indicators - Section C '!W$1:W$100,MATCH($A105,'Outcome Indicators - Section C '!$A$1:$A$100,0)),4),""),"")&amp;"/"&amp;IFERROR(IF(INDEX('Outcome Indicators - Section C '!W$1:W$100,MATCH($A105,'Outcome Indicators - Section C '!$A$1:$A$100,0)+1)&lt;&gt;"",FIXED(INDEX('Outcome Indicators - Section C '!W$1:W$100,MATCH($A105,'Outcome Indicators - Section C '!$A$1:$A$100,0)+1),2),""),"")&amp;CHAR(10)&amp;IFERROR(IF(INDEX('Outcome Indicators - Section C '!X$1:X$100,MATCH($A105,'Outcome Indicators - Section C '!$A$1:$A$100,0))&lt;&gt;"",FIXED(INDEX('Outcome Indicators - Section C '!X$1:X$100,MATCH($A105,'Outcome Indicators - Section C '!$A$1:$A$100,0))*100,2)&amp;"%",""),"")&amp;CHAR(10)&amp;IFERROR(IF(INDEX('Outcome Indicators - Section C '!Z$1:Z$100,MATCH($A105,'Outcome Indicators - Section C '!$A$1:$A$100,0))&lt;&gt;"",INDEX('Outcome Indicators - Section C '!Z$1:Z$100,MATCH($A105,'Outcome Indicators - Section C '!$A$1:$A$100,0)),""),"")&amp;CHAR(10)&amp;IFERROR(IF(INDEX('Outcome Indicators - Section C '!Y$1:Y$100,MATCH($A105,'Outcome Indicators - Section C '!$A$1:$A$100,0))&lt;&gt;"",TEXT(INDEX('Outcome Indicators - Section C '!Y$1:Y$100,MATCH($A105,'Outcome Indicators - Section C '!$A$1:$A$100,0)),Setup!$A$33),""),"")</f>
        <v xml:space="preserve">/
</v>
      </c>
      <c r="T105" s="228"/>
      <c r="U105" s="228"/>
      <c r="V105" s="228"/>
      <c r="W105" s="228"/>
      <c r="X105" s="228"/>
      <c r="Y105" s="228"/>
      <c r="Z105" s="228"/>
      <c r="AA105" s="228"/>
      <c r="AB105" s="228"/>
      <c r="AC105" s="228"/>
      <c r="AD105" s="228"/>
      <c r="AE105" s="228"/>
      <c r="AF105" s="228"/>
      <c r="AG105" s="228"/>
      <c r="AH105" s="228"/>
      <c r="AI105" s="228"/>
      <c r="AJ105" s="228"/>
      <c r="AK105" s="228"/>
      <c r="AL105" s="228"/>
      <c r="AM105" s="228"/>
      <c r="AN105" s="228"/>
      <c r="AO105" s="228"/>
      <c r="AP105" s="228"/>
      <c r="AQ105" s="228"/>
      <c r="AR105" s="228"/>
      <c r="AS105" s="661"/>
      <c r="AT105" s="661"/>
      <c r="AU105" s="661"/>
      <c r="AV105" s="661"/>
    </row>
    <row r="106" spans="1:53" ht="96" customHeight="1" x14ac:dyDescent="0.35">
      <c r="A106" s="662">
        <v>2</v>
      </c>
      <c r="B106" s="806" t="str">
        <f>IFERROR(IF(INDEX('Outcome Indicators - Section C '!AA$1:AA$100,MATCH($A105,'Outcome Indicators - Section C '!$A$1:$A$100,0))&lt;&gt;0,INDEX('Outcome Indicators - Section C '!AA$1:AA$100,MATCH($A105,'Outcome Indicators - Section C '!$A$1:$A$100,0)),""),"")</f>
        <v/>
      </c>
      <c r="C106" s="806"/>
      <c r="D106" s="806"/>
      <c r="E106" s="806"/>
      <c r="F106" s="806"/>
      <c r="G106" s="806"/>
      <c r="H106" s="806"/>
      <c r="I106" s="806"/>
      <c r="J106" s="806"/>
      <c r="K106" s="806"/>
      <c r="L106" s="806"/>
      <c r="M106" s="806"/>
      <c r="N106" s="806"/>
      <c r="O106" s="806"/>
      <c r="P106" s="806"/>
      <c r="Q106" s="806"/>
      <c r="R106" s="806"/>
      <c r="S106" s="806"/>
      <c r="T106" s="228"/>
      <c r="U106" s="228"/>
      <c r="V106" s="228"/>
      <c r="W106" s="228"/>
      <c r="X106" s="228"/>
      <c r="Y106" s="228"/>
      <c r="Z106" s="228"/>
      <c r="AA106" s="228"/>
      <c r="AB106" s="228"/>
      <c r="AC106" s="228"/>
      <c r="AD106" s="228"/>
      <c r="AE106" s="228"/>
      <c r="AF106" s="228"/>
      <c r="AG106" s="228"/>
      <c r="AH106" s="228"/>
      <c r="AI106" s="228"/>
      <c r="AJ106" s="228"/>
      <c r="AK106" s="228"/>
      <c r="AL106" s="228"/>
      <c r="AM106" s="228"/>
      <c r="AN106" s="228"/>
      <c r="AO106" s="228"/>
      <c r="AP106" s="228"/>
      <c r="AQ106" s="228"/>
      <c r="AR106" s="228"/>
      <c r="AS106" s="661"/>
      <c r="AT106" s="661"/>
      <c r="AU106" s="661"/>
      <c r="AV106" s="661"/>
    </row>
    <row r="107" spans="1:53" s="225" customFormat="1" ht="172.4" customHeight="1" x14ac:dyDescent="0.35">
      <c r="A107" s="673">
        <v>2</v>
      </c>
      <c r="B107" s="669" t="str">
        <f>IFERROR(IF(INDEX('Outcome Indicators - Section C '!B$1:B$100,MATCH($A107,'Outcome Indicators - Section C '!$A$1:$A$100,0))&lt;&gt;0,INDEX('Outcome Indicators - Section C '!B$1:B$100,MATCH($A107,'Outcome Indicators - Section C '!$A$1:$A$100,0)),""),"")</f>
        <v/>
      </c>
      <c r="C107" s="669"/>
      <c r="D107" s="669"/>
      <c r="E107" s="669" t="str">
        <f>IFERROR(IF(INDEX('Outcome Indicators - Section C '!C$1:C$100,MATCH($A107,'Outcome Indicators - Section C '!$A$1:$A$100,0))&lt;&gt;0,INDEX('Outcome Indicators - Section C '!C$1:C$100,MATCH($A107,'Outcome Indicators - Section C '!$A$1:$A$100,0)),""),"")</f>
        <v/>
      </c>
      <c r="F107" s="669"/>
      <c r="G107" s="669"/>
      <c r="H107" s="418" t="str">
        <f ca="1">IFERROR(IF(INDEX('Outcome Indicators - Section C '!D$1:D$100,MATCH($A107,'Outcome Indicators - Section C '!$A$1:$A$100,0))&lt;&gt;"",FIXED(INDEX('Outcome Indicators - Section C '!D$1:D$100,MATCH($A107,'Outcome Indicators - Section C '!$A$1:$A$100,0)),4),""),"")&amp;"/"&amp;IFERROR(IF(INDEX('Outcome Indicators - Section C '!D$1:D$100,MATCH($A107,'Outcome Indicators - Section C '!$A$1:$A$100,0)+1)&lt;&gt;"",FIXED(INDEX('Outcome Indicators - Section C '!D$1:D$100,MATCH($A107,'Outcome Indicators - Section C '!$A$1:$A$100,0)+1),2),""),"")&amp;CHAR(10)&amp;IFERROR(IF(INDEX('Outcome Indicators - Section C '!E$1:E$100,MATCH($A107,'Outcome Indicators - Section C '!$A$1:$A$100,0))&lt;&gt;"",FIXED(INDEX('Outcome Indicators - Section C '!E$1:E$100,MATCH($A107,'Outcome Indicators - Section C '!$A$1:$A$100,0))*100,2)&amp;"%",""),"")</f>
        <v xml:space="preserve">/
</v>
      </c>
      <c r="I107" s="418" t="str">
        <f>IFERROR(IF(INDEX('Outcome Indicators - Section C '!F$1:F$100,MATCH($A107,'Outcome Indicators - Section C '!$A$1:$A$100,0))&lt;&gt;0,INDEX('Outcome Indicators - Section C '!F$1:F$100,MATCH($A107,'Outcome Indicators - Section C '!$A$1:$A$100,0)),""),"")&amp;CHAR(10)&amp;IFERROR(IF(INDEX('Outcome Indicators - Section C '!G$1:G$100,MATCH($A107,'Outcome Indicators - Section C '!$A$1:$A$100,0))&lt;&gt;0,INDEX('Outcome Indicators - Section C '!G$1:G$100,MATCH($A107,'Outcome Indicators - Section C '!$A$1:$A$100,0)),""),"")</f>
        <v xml:space="preserve">
</v>
      </c>
      <c r="J107" s="808" t="str">
        <f>IFERROR(IF(INDEX('Outcome Indicators - Section C '!H$1:H$100,MATCH($A107,'Outcome Indicators - Section C '!$A$1:$A$100,0))&lt;&gt;0,INDEX('Outcome Indicators - Section C '!H$1:H$100,MATCH($A107,'Outcome Indicators - Section C '!$A$1:$A$100,0)),""),"")</f>
        <v/>
      </c>
      <c r="K107" s="808"/>
      <c r="L107" s="808"/>
      <c r="M107" s="808"/>
      <c r="N107" s="419" t="str">
        <f>IFERROR(IF(AND('Overview - Section A'!AS$1="Grant Making",OR(B107&lt;&gt;"",E107&lt;&gt;"")),Setup!I15,IF(INDEX('Outcome Indicators - Section C '!I$1:I$100,MATCH($A107,'Outcome Indicators - Section C '!$A$1:$A$100,0))&lt;&gt;0,INDEX('Outcome Indicators - Section C '!I$1:I$100,MATCH($A107,'Outcome Indicators - Section C '!$A$1:$A$100,0)),"")),"")</f>
        <v/>
      </c>
      <c r="O107" s="419" t="str">
        <f>IFERROR(IF(INDEX('Outcome Indicators - Section C '!J$9:J$38,MATCH($A107,'Outcome Indicators - Section C '!$A$9:$A$100,0))&lt;&gt;0,INDEX('Outcome Indicators - Section C '!J$9:J$38,MATCH($A107,'Outcome Indicators - Section C '!$A$9:$A$100,0)),""),"")</f>
        <v/>
      </c>
      <c r="P107" s="418" t="str">
        <f ca="1">IFERROR(IF(INDEX('Outcome Indicators - Section C '!K$1:K$100,MATCH($A107,'Outcome Indicators - Section C '!$A$1:$A$100,0))&lt;&gt;"",FIXED(INDEX('Outcome Indicators - Section C '!K$1:K$100,MATCH($A107,'Outcome Indicators - Section C '!$A$1:$A$100,0)),4),""),"")&amp;"/"&amp;IFERROR(IF(INDEX('Outcome Indicators - Section C '!K$1:K$100,MATCH($A107,'Outcome Indicators - Section C '!$A$1:$A$100,0)+1)&lt;&gt;"",FIXED(INDEX('Outcome Indicators - Section C '!K$1:K$100,MATCH($A107,'Outcome Indicators - Section C '!$A$1:$A$100,0)+1),2),""),"")&amp;CHAR(10)&amp;IFERROR(IF(INDEX('Outcome Indicators - Section C '!L$1:L$100,MATCH($A107,'Outcome Indicators - Section C '!$A$1:$A$100,0))&lt;&gt;"",FIXED(INDEX('Outcome Indicators - Section C '!L$1:L$100,MATCH($A107,'Outcome Indicators - Section C '!$A$1:$A$100,0))*100,2)&amp;"%",""),"")&amp;CHAR(10)&amp;IFERROR(IF(INDEX('Outcome Indicators - Section C '!N$1:N$100,MATCH($A107,'Outcome Indicators - Section C '!$A$1:$A$100,0))&lt;&gt;"",INDEX('Outcome Indicators - Section C '!N$1:N$100,MATCH($A107,'Outcome Indicators - Section C '!$A$1:$A$100,0)),""),"")&amp;CHAR(10)&amp;IFERROR(IF(INDEX('Outcome Indicators - Section C '!M$1:M$100,MATCH($A107,'Outcome Indicators - Section C '!$A$1:$A$100,0))&lt;&gt;"",TEXT(INDEX('Outcome Indicators - Section C '!M$1:M$100,MATCH($A107,'Outcome Indicators - Section C '!$A$1:$A$100,0)),Setup!$A$33),""),"")</f>
        <v xml:space="preserve">/
</v>
      </c>
      <c r="Q107" s="418" t="str">
        <f ca="1">IFERROR(IF(INDEX('Outcome Indicators - Section C '!O$1:O$100,MATCH($A107,'Outcome Indicators - Section C '!$A$1:$A$100,0))&lt;&gt;"",FIXED(INDEX('Outcome Indicators - Section C '!O$1:O$100,MATCH($A107,'Outcome Indicators - Section C '!$A$1:$A$100,0)),4),""),"")&amp;"/"&amp;IFERROR(IF(INDEX('Outcome Indicators - Section C '!O$1:O$100,MATCH($A107,'Outcome Indicators - Section C '!$A$1:$A$100,0)+1)&lt;&gt;"",FIXED(INDEX('Outcome Indicators - Section C '!O$1:O$100,MATCH($A107,'Outcome Indicators - Section C '!$A$1:$A$100,0)+1),2),""),"")&amp;CHAR(10)&amp;IFERROR(IF(INDEX('Outcome Indicators - Section C '!P$1:P$100,MATCH($A107,'Outcome Indicators - Section C '!$A$1:$A$100,0))&lt;&gt;"",FIXED(INDEX('Outcome Indicators - Section C '!P$1:P$100,MATCH($A107,'Outcome Indicators - Section C '!$A$1:$A$100,0))*100,2)&amp;"%",""),)&amp;CHAR(10)&amp;IFERROR(IF(INDEX('Outcome Indicators - Section C '!R$1:R$100,MATCH($A107,'Outcome Indicators - Section C '!$A$1:$A$100,0))&lt;&gt;"",INDEX('Outcome Indicators - Section C '!R$1:R$100,MATCH($A107,'Outcome Indicators - Section C '!$A$1:$A$100,0)),""),"")&amp;CHAR(10)&amp;IFERROR(IF(INDEX('Outcome Indicators - Section C '!Q$1:Q$100,MATCH($A107,'Outcome Indicators - Section C '!$A$1:$A$100,0))&lt;&gt;"",TEXT(INDEX('Outcome Indicators - Section C '!Q$1:Q$100,MATCH($A107,'Outcome Indicators - Section C '!$A$1:$A$100,0)),Setup!$A$33),""),"")</f>
        <v xml:space="preserve">/
</v>
      </c>
      <c r="R107" s="418" t="str">
        <f ca="1">IFERROR(IF(INDEX('Outcome Indicators - Section C '!S$1:S$100,MATCH($A107,'Outcome Indicators - Section C '!$A$1:$A$100,0))&lt;&gt;"",FIXED(INDEX('Outcome Indicators - Section C '!S$1:S$100,MATCH($A107,'Outcome Indicators - Section C '!$A$1:$A$100,0)),4),""),"")&amp;"/"&amp;IFERROR(IF(INDEX('Outcome Indicators - Section C '!S$1:S$100,MATCH($A107,'Outcome Indicators - Section C '!$A$1:$A$100,0)+1)&lt;&gt;"",FIXED(INDEX('Outcome Indicators - Section C '!S$1:S$100,MATCH($A107,'Outcome Indicators - Section C '!$A$1:$A$100,0)+1),2),""),"")&amp;CHAR(10)&amp;IFERROR(IF(INDEX('Outcome Indicators - Section C '!T$1:T$100,MATCH($A107,'Outcome Indicators - Section C '!$A$1:$A$100,0))&lt;&gt;"",FIXED(INDEX('Outcome Indicators - Section C '!T$1:T$100,MATCH($A107,'Outcome Indicators - Section C '!$A$1:$A$100,0))*100,2)&amp;"%",""),)&amp;CHAR(10)&amp;IFERROR(IF(INDEX('Outcome Indicators - Section C '!V$1:V$100,MATCH($A107,'Outcome Indicators - Section C '!$A$1:$A$100,0))&lt;&gt;"",INDEX('Outcome Indicators - Section C '!V$1:V$100,MATCH($A107,'Outcome Indicators - Section C '!$A$1:$A$100,0)),""),"")&amp;CHAR(10)&amp;IFERROR(IF(INDEX('Outcome Indicators - Section C '!U$1:U$100,MATCH($A107,'Outcome Indicators - Section C '!$A$1:$A$100,0))&lt;&gt;"",TEXT(INDEX('Outcome Indicators - Section C '!U$1:U$100,MATCH($A107,'Outcome Indicators - Section C '!$A$1:$A$100,0)),Setup!$A$33),""),"")</f>
        <v xml:space="preserve">/
</v>
      </c>
      <c r="S107" s="418" t="str">
        <f ca="1">IFERROR(IF(INDEX('Outcome Indicators - Section C '!W$1:W$100,MATCH($A107,'Outcome Indicators - Section C '!$A$1:$A$100,0))&lt;&gt;"",FIXED(INDEX('Outcome Indicators - Section C '!W$1:W$100,MATCH($A107,'Outcome Indicators - Section C '!$A$1:$A$100,0)),4),""),"")&amp;"/"&amp;IFERROR(IF(INDEX('Outcome Indicators - Section C '!W$1:W$100,MATCH($A107,'Outcome Indicators - Section C '!$A$1:$A$100,0)+1)&lt;&gt;"",FIXED(INDEX('Outcome Indicators - Section C '!W$1:W$100,MATCH($A107,'Outcome Indicators - Section C '!$A$1:$A$100,0)+1),2),""),"")&amp;CHAR(10)&amp;IFERROR(IF(INDEX('Outcome Indicators - Section C '!X$1:X$100,MATCH($A107,'Outcome Indicators - Section C '!$A$1:$A$100,0))&lt;&gt;"",FIXED(INDEX('Outcome Indicators - Section C '!X$1:X$100,MATCH($A107,'Outcome Indicators - Section C '!$A$1:$A$100,0))*100,2)&amp;"%",""),"")&amp;CHAR(10)&amp;IFERROR(IF(INDEX('Outcome Indicators - Section C '!Z$1:Z$100,MATCH($A107,'Outcome Indicators - Section C '!$A$1:$A$100,0))&lt;&gt;"",INDEX('Outcome Indicators - Section C '!Z$1:Z$100,MATCH($A107,'Outcome Indicators - Section C '!$A$1:$A$100,0)),""),"")&amp;CHAR(10)&amp;IFERROR(IF(INDEX('Outcome Indicators - Section C '!Y$1:Y$100,MATCH($A107,'Outcome Indicators - Section C '!$A$1:$A$100,0))&lt;&gt;"",TEXT(INDEX('Outcome Indicators - Section C '!Y$1:Y$100,MATCH($A107,'Outcome Indicators - Section C '!$A$1:$A$100,0)),Setup!$A$33),""),"")</f>
        <v xml:space="preserve">/
</v>
      </c>
      <c r="T107" s="228"/>
      <c r="U107" s="228"/>
      <c r="V107" s="228"/>
      <c r="W107" s="228"/>
      <c r="X107" s="228"/>
      <c r="Y107" s="228"/>
      <c r="Z107" s="228"/>
      <c r="AA107" s="228"/>
      <c r="AB107" s="228"/>
      <c r="AC107" s="228"/>
      <c r="AD107" s="228"/>
      <c r="AE107" s="228"/>
      <c r="AF107" s="228"/>
      <c r="AG107" s="228"/>
      <c r="AH107" s="228"/>
      <c r="AI107" s="228"/>
      <c r="AJ107" s="228"/>
      <c r="AK107" s="228"/>
      <c r="AL107" s="228"/>
      <c r="AM107" s="228"/>
      <c r="AN107" s="228"/>
      <c r="AO107" s="228"/>
      <c r="AP107" s="228"/>
      <c r="AQ107" s="228"/>
      <c r="AR107" s="228"/>
      <c r="AS107" s="652"/>
      <c r="AT107" s="652"/>
      <c r="AU107" s="652"/>
      <c r="AV107" s="652"/>
      <c r="AW107" s="210"/>
      <c r="AX107" s="210"/>
      <c r="AY107" s="210"/>
      <c r="AZ107" s="210"/>
      <c r="BA107" s="210"/>
    </row>
    <row r="108" spans="1:53" s="225" customFormat="1" ht="96" customHeight="1" x14ac:dyDescent="0.35">
      <c r="A108" s="673">
        <v>4</v>
      </c>
      <c r="B108" s="805" t="str">
        <f>IFERROR(IF(INDEX('Outcome Indicators - Section C '!AA$1:AA$100,MATCH($A107,'Outcome Indicators - Section C '!$A$1:$A$100,0))&lt;&gt;0,INDEX('Outcome Indicators - Section C '!AA$1:AA$100,MATCH($A107,'Outcome Indicators - Section C '!$A$1:$A$100,0)),""),"")</f>
        <v/>
      </c>
      <c r="C108" s="805"/>
      <c r="D108" s="805"/>
      <c r="E108" s="805"/>
      <c r="F108" s="805"/>
      <c r="G108" s="805"/>
      <c r="H108" s="805"/>
      <c r="I108" s="805"/>
      <c r="J108" s="805"/>
      <c r="K108" s="805"/>
      <c r="L108" s="805"/>
      <c r="M108" s="805"/>
      <c r="N108" s="805"/>
      <c r="O108" s="805"/>
      <c r="P108" s="805"/>
      <c r="Q108" s="805"/>
      <c r="R108" s="805"/>
      <c r="S108" s="805"/>
      <c r="T108" s="228"/>
      <c r="U108" s="228"/>
      <c r="V108" s="228"/>
      <c r="W108" s="228"/>
      <c r="X108" s="228"/>
      <c r="Y108" s="228"/>
      <c r="Z108" s="228"/>
      <c r="AA108" s="228"/>
      <c r="AB108" s="228"/>
      <c r="AC108" s="228"/>
      <c r="AD108" s="228"/>
      <c r="AE108" s="228"/>
      <c r="AF108" s="228"/>
      <c r="AG108" s="228"/>
      <c r="AH108" s="228"/>
      <c r="AI108" s="228"/>
      <c r="AJ108" s="228"/>
      <c r="AK108" s="228"/>
      <c r="AL108" s="228"/>
      <c r="AM108" s="228"/>
      <c r="AN108" s="228"/>
      <c r="AO108" s="228"/>
      <c r="AP108" s="228"/>
      <c r="AQ108" s="228"/>
      <c r="AR108" s="228"/>
      <c r="AS108" s="652"/>
      <c r="AT108" s="652"/>
      <c r="AU108" s="652"/>
      <c r="AV108" s="652"/>
      <c r="AW108" s="210"/>
      <c r="AX108" s="210"/>
      <c r="AY108" s="210"/>
      <c r="AZ108" s="210"/>
      <c r="BA108" s="210"/>
    </row>
    <row r="109" spans="1:53" ht="172.4" customHeight="1" x14ac:dyDescent="0.35">
      <c r="A109" s="662">
        <v>3</v>
      </c>
      <c r="B109" s="670" t="str">
        <f>IFERROR(IF(INDEX('Outcome Indicators - Section C '!B$1:B$100,MATCH($A109,'Outcome Indicators - Section C '!$A$1:$A$100,0))&lt;&gt;0,INDEX('Outcome Indicators - Section C '!B$1:B$100,MATCH($A109,'Outcome Indicators - Section C '!$A$1:$A$100,0)),""),"")</f>
        <v/>
      </c>
      <c r="C109" s="670"/>
      <c r="D109" s="670"/>
      <c r="E109" s="670" t="str">
        <f>IFERROR(IF(INDEX('Outcome Indicators - Section C '!C$1:C$100,MATCH($A109,'Outcome Indicators - Section C '!$A$1:$A$100,0))&lt;&gt;0,INDEX('Outcome Indicators - Section C '!C$1:C$100,MATCH($A109,'Outcome Indicators - Section C '!$A$1:$A$100,0)),""),"")</f>
        <v/>
      </c>
      <c r="F109" s="670"/>
      <c r="G109" s="670"/>
      <c r="H109" s="368" t="str">
        <f ca="1">IFERROR(IF(INDEX('Outcome Indicators - Section C '!D$1:D$100,MATCH($A109,'Outcome Indicators - Section C '!$A$1:$A$100,0))&lt;&gt;"",FIXED(INDEX('Outcome Indicators - Section C '!D$1:D$100,MATCH($A109,'Outcome Indicators - Section C '!$A$1:$A$100,0)),4),""),"")&amp;"/"&amp;IFERROR(IF(INDEX('Outcome Indicators - Section C '!D$1:D$100,MATCH($A109,'Outcome Indicators - Section C '!$A$1:$A$100,0)+1)&lt;&gt;"",FIXED(INDEX('Outcome Indicators - Section C '!D$1:D$100,MATCH($A109,'Outcome Indicators - Section C '!$A$1:$A$100,0)+1),2),""),"")&amp;CHAR(10)&amp;IFERROR(IF(INDEX('Outcome Indicators - Section C '!E$1:E$100,MATCH($A109,'Outcome Indicators - Section C '!$A$1:$A$100,0))&lt;&gt;"",FIXED(INDEX('Outcome Indicators - Section C '!E$1:E$100,MATCH($A109,'Outcome Indicators - Section C '!$A$1:$A$100,0))*100,2)&amp;"%",""),"")</f>
        <v xml:space="preserve">/
</v>
      </c>
      <c r="I109" s="368" t="str">
        <f>IFERROR(IF(INDEX('Outcome Indicators - Section C '!F$1:F$100,MATCH($A109,'Outcome Indicators - Section C '!$A$1:$A$100,0))&lt;&gt;0,INDEX('Outcome Indicators - Section C '!F$1:F$100,MATCH($A109,'Outcome Indicators - Section C '!$A$1:$A$100,0)),""),"")&amp;CHAR(10)&amp;IFERROR(IF(INDEX('Outcome Indicators - Section C '!G$1:G$100,MATCH($A109,'Outcome Indicators - Section C '!$A$1:$A$100,0))&lt;&gt;0,INDEX('Outcome Indicators - Section C '!G$1:G$100,MATCH($A109,'Outcome Indicators - Section C '!$A$1:$A$100,0)),""),"")</f>
        <v xml:space="preserve">
</v>
      </c>
      <c r="J109" s="807" t="str">
        <f>IFERROR(IF(INDEX('Outcome Indicators - Section C '!H$1:H$100,MATCH($A109,'Outcome Indicators - Section C '!$A$1:$A$100,0))&lt;&gt;0,INDEX('Outcome Indicators - Section C '!H$1:H$100,MATCH($A109,'Outcome Indicators - Section C '!$A$1:$A$100,0)),""),"")</f>
        <v/>
      </c>
      <c r="K109" s="807"/>
      <c r="L109" s="807"/>
      <c r="M109" s="807"/>
      <c r="N109" s="369" t="str">
        <f>IFERROR(IF(AND('Overview - Section A'!AS$1="Grant Making",OR(B109&lt;&gt;"",E109&lt;&gt;"")),Setup!I15,IF(INDEX('Outcome Indicators - Section C '!I$1:I$100,MATCH($A109,'Outcome Indicators - Section C '!$A$1:$A$100,0))&lt;&gt;0,INDEX('Outcome Indicators - Section C '!I$1:I$100,MATCH($A109,'Outcome Indicators - Section C '!$A$1:$A$100,0)),"")),"")</f>
        <v/>
      </c>
      <c r="O109" s="369" t="str">
        <f>IFERROR(IF(INDEX('Outcome Indicators - Section C '!J$9:J$38,MATCH($A109,'Outcome Indicators - Section C '!$A$9:$A$100,0))&lt;&gt;0,INDEX('Outcome Indicators - Section C '!J$9:J$38,MATCH($A109,'Outcome Indicators - Section C '!$A$9:$A$100,0)),""),"")</f>
        <v/>
      </c>
      <c r="P109" s="370" t="str">
        <f ca="1">IFERROR(IF(INDEX('Outcome Indicators - Section C '!K$1:K$100,MATCH($A109,'Outcome Indicators - Section C '!$A$1:$A$100,0))&lt;&gt;"",FIXED(INDEX('Outcome Indicators - Section C '!K$1:K$100,MATCH($A109,'Outcome Indicators - Section C '!$A$1:$A$100,0)),4),""),"")&amp;"/"&amp;IFERROR(IF(INDEX('Outcome Indicators - Section C '!K$1:K$100,MATCH($A109,'Outcome Indicators - Section C '!$A$1:$A$100,0)+1)&lt;&gt;"",FIXED(INDEX('Outcome Indicators - Section C '!K$1:K$100,MATCH($A109,'Outcome Indicators - Section C '!$A$1:$A$100,0)+1),2),""),"")&amp;CHAR(10)&amp;IFERROR(IF(INDEX('Outcome Indicators - Section C '!L$1:L$100,MATCH($A109,'Outcome Indicators - Section C '!$A$1:$A$100,0))&lt;&gt;"",FIXED(INDEX('Outcome Indicators - Section C '!L$1:L$100,MATCH($A109,'Outcome Indicators - Section C '!$A$1:$A$100,0))*100,2)&amp;"%",""),"")&amp;CHAR(10)&amp;IFERROR(IF(INDEX('Outcome Indicators - Section C '!N$1:N$100,MATCH($A109,'Outcome Indicators - Section C '!$A$1:$A$100,0))&lt;&gt;"",INDEX('Outcome Indicators - Section C '!N$1:N$100,MATCH($A109,'Outcome Indicators - Section C '!$A$1:$A$100,0)),""),"")&amp;CHAR(10)&amp;IFERROR(IF(INDEX('Outcome Indicators - Section C '!M$1:M$100,MATCH($A109,'Outcome Indicators - Section C '!$A$1:$A$100,0))&lt;&gt;"",TEXT(INDEX('Outcome Indicators - Section C '!M$1:M$100,MATCH($A109,'Outcome Indicators - Section C '!$A$1:$A$100,0)),Setup!$A$33),""),"")</f>
        <v xml:space="preserve">/
</v>
      </c>
      <c r="Q109" s="368" t="str">
        <f ca="1">IFERROR(IF(INDEX('Outcome Indicators - Section C '!O$1:O$100,MATCH($A109,'Outcome Indicators - Section C '!$A$1:$A$100,0))&lt;&gt;"",FIXED(INDEX('Outcome Indicators - Section C '!O$1:O$100,MATCH($A109,'Outcome Indicators - Section C '!$A$1:$A$100,0)),4),""),"")&amp;"/"&amp;IFERROR(IF(INDEX('Outcome Indicators - Section C '!O$1:O$100,MATCH($A109,'Outcome Indicators - Section C '!$A$1:$A$100,0)+1)&lt;&gt;"",FIXED(INDEX('Outcome Indicators - Section C '!O$1:O$100,MATCH($A109,'Outcome Indicators - Section C '!$A$1:$A$100,0)+1),2),""),"")&amp;CHAR(10)&amp;IFERROR(IF(INDEX('Outcome Indicators - Section C '!P$1:P$100,MATCH($A109,'Outcome Indicators - Section C '!$A$1:$A$100,0))&lt;&gt;"",FIXED(INDEX('Outcome Indicators - Section C '!P$1:P$100,MATCH($A109,'Outcome Indicators - Section C '!$A$1:$A$100,0))*100,2)&amp;"%",""),)&amp;CHAR(10)&amp;IFERROR(IF(INDEX('Outcome Indicators - Section C '!R$1:R$100,MATCH($A109,'Outcome Indicators - Section C '!$A$1:$A$100,0))&lt;&gt;"",INDEX('Outcome Indicators - Section C '!R$1:R$100,MATCH($A109,'Outcome Indicators - Section C '!$A$1:$A$100,0)),""),"")&amp;CHAR(10)&amp;IFERROR(IF(INDEX('Outcome Indicators - Section C '!Q$1:Q$100,MATCH($A109,'Outcome Indicators - Section C '!$A$1:$A$100,0))&lt;&gt;"",TEXT(INDEX('Outcome Indicators - Section C '!Q$1:Q$100,MATCH($A109,'Outcome Indicators - Section C '!$A$1:$A$100,0)),Setup!$A$33),""),"")</f>
        <v xml:space="preserve">/
</v>
      </c>
      <c r="R109" s="368" t="str">
        <f ca="1">IFERROR(IF(INDEX('Outcome Indicators - Section C '!S$1:S$100,MATCH($A109,'Outcome Indicators - Section C '!$A$1:$A$100,0))&lt;&gt;"",FIXED(INDEX('Outcome Indicators - Section C '!S$1:S$100,MATCH($A109,'Outcome Indicators - Section C '!$A$1:$A$100,0)),4),""),"")&amp;"/"&amp;IFERROR(IF(INDEX('Outcome Indicators - Section C '!S$1:S$100,MATCH($A109,'Outcome Indicators - Section C '!$A$1:$A$100,0)+1)&lt;&gt;"",FIXED(INDEX('Outcome Indicators - Section C '!S$1:S$100,MATCH($A109,'Outcome Indicators - Section C '!$A$1:$A$100,0)+1),2),""),"")&amp;CHAR(10)&amp;IFERROR(IF(INDEX('Outcome Indicators - Section C '!T$1:T$100,MATCH($A109,'Outcome Indicators - Section C '!$A$1:$A$100,0))&lt;&gt;"",FIXED(INDEX('Outcome Indicators - Section C '!T$1:T$100,MATCH($A109,'Outcome Indicators - Section C '!$A$1:$A$100,0))*100,2)&amp;"%",""),)&amp;CHAR(10)&amp;IFERROR(IF(INDEX('Outcome Indicators - Section C '!V$1:V$100,MATCH($A109,'Outcome Indicators - Section C '!$A$1:$A$100,0))&lt;&gt;"",INDEX('Outcome Indicators - Section C '!V$1:V$100,MATCH($A109,'Outcome Indicators - Section C '!$A$1:$A$100,0)),""),"")&amp;CHAR(10)&amp;IFERROR(IF(INDEX('Outcome Indicators - Section C '!U$1:U$100,MATCH($A109,'Outcome Indicators - Section C '!$A$1:$A$100,0))&lt;&gt;"",TEXT(INDEX('Outcome Indicators - Section C '!U$1:U$100,MATCH($A109,'Outcome Indicators - Section C '!$A$1:$A$100,0)),Setup!$A$33),""),"")</f>
        <v xml:space="preserve">/
</v>
      </c>
      <c r="S109" s="368" t="str">
        <f ca="1">IFERROR(IF(INDEX('Outcome Indicators - Section C '!W$1:W$100,MATCH($A109,'Outcome Indicators - Section C '!$A$1:$A$100,0))&lt;&gt;"",FIXED(INDEX('Outcome Indicators - Section C '!W$1:W$100,MATCH($A109,'Outcome Indicators - Section C '!$A$1:$A$100,0)),4),""),"")&amp;"/"&amp;IFERROR(IF(INDEX('Outcome Indicators - Section C '!W$1:W$100,MATCH($A109,'Outcome Indicators - Section C '!$A$1:$A$100,0)+1)&lt;&gt;"",FIXED(INDEX('Outcome Indicators - Section C '!W$1:W$100,MATCH($A109,'Outcome Indicators - Section C '!$A$1:$A$100,0)+1),2),""),"")&amp;CHAR(10)&amp;IFERROR(IF(INDEX('Outcome Indicators - Section C '!X$1:X$100,MATCH($A109,'Outcome Indicators - Section C '!$A$1:$A$100,0))&lt;&gt;"",FIXED(INDEX('Outcome Indicators - Section C '!X$1:X$100,MATCH($A109,'Outcome Indicators - Section C '!$A$1:$A$100,0))*100,2)&amp;"%",""),"")&amp;CHAR(10)&amp;IFERROR(IF(INDEX('Outcome Indicators - Section C '!Z$1:Z$100,MATCH($A109,'Outcome Indicators - Section C '!$A$1:$A$100,0))&lt;&gt;"",INDEX('Outcome Indicators - Section C '!Z$1:Z$100,MATCH($A109,'Outcome Indicators - Section C '!$A$1:$A$100,0)),""),"")&amp;CHAR(10)&amp;IFERROR(IF(INDEX('Outcome Indicators - Section C '!Y$1:Y$100,MATCH($A109,'Outcome Indicators - Section C '!$A$1:$A$100,0))&lt;&gt;"",TEXT(INDEX('Outcome Indicators - Section C '!Y$1:Y$100,MATCH($A109,'Outcome Indicators - Section C '!$A$1:$A$100,0)),Setup!$A$33),""),"")</f>
        <v xml:space="preserve">/
</v>
      </c>
      <c r="T109" s="228"/>
      <c r="U109" s="228"/>
      <c r="V109" s="228"/>
      <c r="W109" s="228"/>
      <c r="X109" s="228"/>
      <c r="Y109" s="228"/>
      <c r="Z109" s="228"/>
      <c r="AA109" s="228"/>
      <c r="AB109" s="228"/>
      <c r="AC109" s="228"/>
      <c r="AD109" s="228"/>
      <c r="AE109" s="228"/>
      <c r="AF109" s="228"/>
      <c r="AG109" s="228"/>
      <c r="AH109" s="228"/>
      <c r="AI109" s="228"/>
      <c r="AJ109" s="228"/>
      <c r="AK109" s="228"/>
      <c r="AL109" s="228"/>
      <c r="AM109" s="228"/>
      <c r="AN109" s="228"/>
      <c r="AO109" s="228"/>
      <c r="AP109" s="228"/>
      <c r="AQ109" s="228"/>
      <c r="AR109" s="228"/>
      <c r="AS109" s="661"/>
      <c r="AT109" s="661"/>
      <c r="AU109" s="661"/>
      <c r="AV109" s="661"/>
    </row>
    <row r="110" spans="1:53" ht="96" customHeight="1" x14ac:dyDescent="0.35">
      <c r="A110" s="662">
        <v>6</v>
      </c>
      <c r="B110" s="806" t="str">
        <f>IFERROR(IF(INDEX('Outcome Indicators - Section C '!AA$1:AA$100,MATCH($A109,'Outcome Indicators - Section C '!$A$1:$A$100,0))&lt;&gt;0,INDEX('Outcome Indicators - Section C '!AA$1:AA$100,MATCH($A109,'Outcome Indicators - Section C '!$A$1:$A$100,0)),""),"")</f>
        <v/>
      </c>
      <c r="C110" s="806"/>
      <c r="D110" s="806"/>
      <c r="E110" s="806"/>
      <c r="F110" s="806"/>
      <c r="G110" s="806"/>
      <c r="H110" s="806"/>
      <c r="I110" s="806"/>
      <c r="J110" s="806"/>
      <c r="K110" s="806"/>
      <c r="L110" s="806"/>
      <c r="M110" s="806"/>
      <c r="N110" s="806"/>
      <c r="O110" s="806"/>
      <c r="P110" s="806"/>
      <c r="Q110" s="806"/>
      <c r="R110" s="806"/>
      <c r="S110" s="806"/>
      <c r="T110" s="228"/>
      <c r="U110" s="228"/>
      <c r="V110" s="228"/>
      <c r="W110" s="228"/>
      <c r="X110" s="228"/>
      <c r="Y110" s="228"/>
      <c r="Z110" s="228"/>
      <c r="AA110" s="228"/>
      <c r="AB110" s="228"/>
      <c r="AC110" s="228"/>
      <c r="AD110" s="228"/>
      <c r="AE110" s="228"/>
      <c r="AF110" s="228"/>
      <c r="AG110" s="228"/>
      <c r="AH110" s="228"/>
      <c r="AI110" s="228"/>
      <c r="AJ110" s="228"/>
      <c r="AK110" s="228"/>
      <c r="AL110" s="228"/>
      <c r="AM110" s="228"/>
      <c r="AN110" s="228"/>
      <c r="AO110" s="228"/>
      <c r="AP110" s="228"/>
      <c r="AQ110" s="228"/>
      <c r="AR110" s="228"/>
      <c r="AS110" s="661"/>
      <c r="AT110" s="661"/>
      <c r="AU110" s="661"/>
      <c r="AV110" s="661"/>
    </row>
    <row r="111" spans="1:53" s="225" customFormat="1" ht="172.4" customHeight="1" x14ac:dyDescent="0.35">
      <c r="A111" s="673">
        <v>4</v>
      </c>
      <c r="B111" s="669" t="str">
        <f>IFERROR(IF(INDEX('Outcome Indicators - Section C '!B$1:B$100,MATCH($A111,'Outcome Indicators - Section C '!$A$1:$A$100,0))&lt;&gt;0,INDEX('Outcome Indicators - Section C '!B$1:B$100,MATCH($A111,'Outcome Indicators - Section C '!$A$1:$A$100,0)),""),"")</f>
        <v/>
      </c>
      <c r="C111" s="669"/>
      <c r="D111" s="669"/>
      <c r="E111" s="669" t="str">
        <f>IFERROR(IF(INDEX('Outcome Indicators - Section C '!C$1:C$100,MATCH($A111,'Outcome Indicators - Section C '!$A$1:$A$100,0))&lt;&gt;0,INDEX('Outcome Indicators - Section C '!C$1:C$100,MATCH($A111,'Outcome Indicators - Section C '!$A$1:$A$100,0)),""),"")</f>
        <v/>
      </c>
      <c r="F111" s="669"/>
      <c r="G111" s="669"/>
      <c r="H111" s="418" t="str">
        <f ca="1">IFERROR(IF(INDEX('Outcome Indicators - Section C '!D$1:D$100,MATCH($A111,'Outcome Indicators - Section C '!$A$1:$A$100,0))&lt;&gt;"",FIXED(INDEX('Outcome Indicators - Section C '!D$1:D$100,MATCH($A111,'Outcome Indicators - Section C '!$A$1:$A$100,0)),4),""),"")&amp;"/"&amp;IFERROR(IF(INDEX('Outcome Indicators - Section C '!D$1:D$100,MATCH($A111,'Outcome Indicators - Section C '!$A$1:$A$100,0)+1)&lt;&gt;"",FIXED(INDEX('Outcome Indicators - Section C '!D$1:D$100,MATCH($A111,'Outcome Indicators - Section C '!$A$1:$A$100,0)+1),2),""),"")&amp;CHAR(10)&amp;IFERROR(IF(INDEX('Outcome Indicators - Section C '!E$1:E$100,MATCH($A111,'Outcome Indicators - Section C '!$A$1:$A$100,0))&lt;&gt;"",FIXED(INDEX('Outcome Indicators - Section C '!E$1:E$100,MATCH($A111,'Outcome Indicators - Section C '!$A$1:$A$100,0))*100,2)&amp;"%",""),"")</f>
        <v xml:space="preserve">/
</v>
      </c>
      <c r="I111" s="418" t="str">
        <f>IFERROR(IF(INDEX('Outcome Indicators - Section C '!F$1:F$100,MATCH($A111,'Outcome Indicators - Section C '!$A$1:$A$100,0))&lt;&gt;0,INDEX('Outcome Indicators - Section C '!F$1:F$100,MATCH($A111,'Outcome Indicators - Section C '!$A$1:$A$100,0)),""),"")&amp;CHAR(10)&amp;IFERROR(IF(INDEX('Outcome Indicators - Section C '!G$1:G$100,MATCH($A111,'Outcome Indicators - Section C '!$A$1:$A$100,0))&lt;&gt;0,INDEX('Outcome Indicators - Section C '!G$1:G$100,MATCH($A111,'Outcome Indicators - Section C '!$A$1:$A$100,0)),""),"")</f>
        <v xml:space="preserve">
</v>
      </c>
      <c r="J111" s="808" t="str">
        <f>IFERROR(IF(INDEX('Outcome Indicators - Section C '!H$1:H$100,MATCH($A111,'Outcome Indicators - Section C '!$A$1:$A$100,0))&lt;&gt;0,INDEX('Outcome Indicators - Section C '!H$1:H$100,MATCH($A111,'Outcome Indicators - Section C '!$A$1:$A$100,0)),""),"")</f>
        <v/>
      </c>
      <c r="K111" s="808"/>
      <c r="L111" s="808"/>
      <c r="M111" s="808"/>
      <c r="N111" s="419" t="str">
        <f>IFERROR(IF(AND('Overview - Section A'!AS$1="Grant Making",OR(B111&lt;&gt;"",E111&lt;&gt;"")),Setup!I15,IF(INDEX('Outcome Indicators - Section C '!I$1:I$100,MATCH($A111,'Outcome Indicators - Section C '!$A$1:$A$100,0))&lt;&gt;0,INDEX('Outcome Indicators - Section C '!I$1:I$100,MATCH($A111,'Outcome Indicators - Section C '!$A$1:$A$100,0)),"")),"")</f>
        <v/>
      </c>
      <c r="O111" s="419" t="str">
        <f>IFERROR(IF(INDEX('Outcome Indicators - Section C '!J$9:J$38,MATCH($A111,'Outcome Indicators - Section C '!$A$9:$A$100,0))&lt;&gt;0,INDEX('Outcome Indicators - Section C '!J$9:J$38,MATCH($A111,'Outcome Indicators - Section C '!$A$9:$A$100,0)),""),"")</f>
        <v/>
      </c>
      <c r="P111" s="418" t="str">
        <f ca="1">IFERROR(IF(INDEX('Outcome Indicators - Section C '!K$1:K$100,MATCH($A111,'Outcome Indicators - Section C '!$A$1:$A$100,0))&lt;&gt;"",FIXED(INDEX('Outcome Indicators - Section C '!K$1:K$100,MATCH($A111,'Outcome Indicators - Section C '!$A$1:$A$100,0)),4),""),"")&amp;"/"&amp;IFERROR(IF(INDEX('Outcome Indicators - Section C '!K$1:K$100,MATCH($A111,'Outcome Indicators - Section C '!$A$1:$A$100,0)+1)&lt;&gt;"",FIXED(INDEX('Outcome Indicators - Section C '!K$1:K$100,MATCH($A111,'Outcome Indicators - Section C '!$A$1:$A$100,0)+1),2),""),"")&amp;CHAR(10)&amp;IFERROR(IF(INDEX('Outcome Indicators - Section C '!L$1:L$100,MATCH($A111,'Outcome Indicators - Section C '!$A$1:$A$100,0))&lt;&gt;"",FIXED(INDEX('Outcome Indicators - Section C '!L$1:L$100,MATCH($A111,'Outcome Indicators - Section C '!$A$1:$A$100,0))*100,2)&amp;"%",""),"")&amp;CHAR(10)&amp;IFERROR(IF(INDEX('Outcome Indicators - Section C '!N$1:N$100,MATCH($A111,'Outcome Indicators - Section C '!$A$1:$A$100,0))&lt;&gt;"",INDEX('Outcome Indicators - Section C '!N$1:N$100,MATCH($A111,'Outcome Indicators - Section C '!$A$1:$A$100,0)),""),"")&amp;CHAR(10)&amp;IFERROR(IF(INDEX('Outcome Indicators - Section C '!M$1:M$100,MATCH($A111,'Outcome Indicators - Section C '!$A$1:$A$100,0))&lt;&gt;"",TEXT(INDEX('Outcome Indicators - Section C '!M$1:M$100,MATCH($A111,'Outcome Indicators - Section C '!$A$1:$A$100,0)),Setup!$A$33),""),"")</f>
        <v xml:space="preserve">/
</v>
      </c>
      <c r="Q111" s="418" t="str">
        <f ca="1">IFERROR(IF(INDEX('Outcome Indicators - Section C '!O$1:O$100,MATCH($A111,'Outcome Indicators - Section C '!$A$1:$A$100,0))&lt;&gt;"",FIXED(INDEX('Outcome Indicators - Section C '!O$1:O$100,MATCH($A111,'Outcome Indicators - Section C '!$A$1:$A$100,0)),4),""),"")&amp;"/"&amp;IFERROR(IF(INDEX('Outcome Indicators - Section C '!O$1:O$100,MATCH($A111,'Outcome Indicators - Section C '!$A$1:$A$100,0)+1)&lt;&gt;"",FIXED(INDEX('Outcome Indicators - Section C '!O$1:O$100,MATCH($A111,'Outcome Indicators - Section C '!$A$1:$A$100,0)+1),2),""),"")&amp;CHAR(10)&amp;IFERROR(IF(INDEX('Outcome Indicators - Section C '!P$1:P$100,MATCH($A111,'Outcome Indicators - Section C '!$A$1:$A$100,0))&lt;&gt;"",FIXED(INDEX('Outcome Indicators - Section C '!P$1:P$100,MATCH($A111,'Outcome Indicators - Section C '!$A$1:$A$100,0))*100,2)&amp;"%",""),)&amp;CHAR(10)&amp;IFERROR(IF(INDEX('Outcome Indicators - Section C '!R$1:R$100,MATCH($A111,'Outcome Indicators - Section C '!$A$1:$A$100,0))&lt;&gt;"",INDEX('Outcome Indicators - Section C '!R$1:R$100,MATCH($A111,'Outcome Indicators - Section C '!$A$1:$A$100,0)),""),"")&amp;CHAR(10)&amp;IFERROR(IF(INDEX('Outcome Indicators - Section C '!Q$1:Q$100,MATCH($A111,'Outcome Indicators - Section C '!$A$1:$A$100,0))&lt;&gt;"",TEXT(INDEX('Outcome Indicators - Section C '!Q$1:Q$100,MATCH($A111,'Outcome Indicators - Section C '!$A$1:$A$100,0)),Setup!$A$33),""),"")</f>
        <v xml:space="preserve">/
</v>
      </c>
      <c r="R111" s="418" t="str">
        <f ca="1">IFERROR(IF(INDEX('Outcome Indicators - Section C '!S$1:S$100,MATCH($A111,'Outcome Indicators - Section C '!$A$1:$A$100,0))&lt;&gt;"",FIXED(INDEX('Outcome Indicators - Section C '!S$1:S$100,MATCH($A111,'Outcome Indicators - Section C '!$A$1:$A$100,0)),4),""),"")&amp;"/"&amp;IFERROR(IF(INDEX('Outcome Indicators - Section C '!S$1:S$100,MATCH($A111,'Outcome Indicators - Section C '!$A$1:$A$100,0)+1)&lt;&gt;"",FIXED(INDEX('Outcome Indicators - Section C '!S$1:S$100,MATCH($A111,'Outcome Indicators - Section C '!$A$1:$A$100,0)+1),2),""),"")&amp;CHAR(10)&amp;IFERROR(IF(INDEX('Outcome Indicators - Section C '!T$1:T$100,MATCH($A111,'Outcome Indicators - Section C '!$A$1:$A$100,0))&lt;&gt;"",FIXED(INDEX('Outcome Indicators - Section C '!T$1:T$100,MATCH($A111,'Outcome Indicators - Section C '!$A$1:$A$100,0))*100,2)&amp;"%",""),)&amp;CHAR(10)&amp;IFERROR(IF(INDEX('Outcome Indicators - Section C '!V$1:V$100,MATCH($A111,'Outcome Indicators - Section C '!$A$1:$A$100,0))&lt;&gt;"",INDEX('Outcome Indicators - Section C '!V$1:V$100,MATCH($A111,'Outcome Indicators - Section C '!$A$1:$A$100,0)),""),"")&amp;CHAR(10)&amp;IFERROR(IF(INDEX('Outcome Indicators - Section C '!U$1:U$100,MATCH($A111,'Outcome Indicators - Section C '!$A$1:$A$100,0))&lt;&gt;"",TEXT(INDEX('Outcome Indicators - Section C '!U$1:U$100,MATCH($A111,'Outcome Indicators - Section C '!$A$1:$A$100,0)),Setup!$A$33),""),"")</f>
        <v xml:space="preserve">/
</v>
      </c>
      <c r="S111" s="418" t="str">
        <f ca="1">IFERROR(IF(INDEX('Outcome Indicators - Section C '!W$1:W$100,MATCH($A111,'Outcome Indicators - Section C '!$A$1:$A$100,0))&lt;&gt;"",FIXED(INDEX('Outcome Indicators - Section C '!W$1:W$100,MATCH($A111,'Outcome Indicators - Section C '!$A$1:$A$100,0)),4),""),"")&amp;"/"&amp;IFERROR(IF(INDEX('Outcome Indicators - Section C '!W$1:W$100,MATCH($A111,'Outcome Indicators - Section C '!$A$1:$A$100,0)+1)&lt;&gt;"",FIXED(INDEX('Outcome Indicators - Section C '!W$1:W$100,MATCH($A111,'Outcome Indicators - Section C '!$A$1:$A$100,0)+1),2),""),"")&amp;CHAR(10)&amp;IFERROR(IF(INDEX('Outcome Indicators - Section C '!X$1:X$100,MATCH($A111,'Outcome Indicators - Section C '!$A$1:$A$100,0))&lt;&gt;"",FIXED(INDEX('Outcome Indicators - Section C '!X$1:X$100,MATCH($A111,'Outcome Indicators - Section C '!$A$1:$A$100,0))*100,2)&amp;"%",""),"")&amp;CHAR(10)&amp;IFERROR(IF(INDEX('Outcome Indicators - Section C '!Z$1:Z$100,MATCH($A111,'Outcome Indicators - Section C '!$A$1:$A$100,0))&lt;&gt;"",INDEX('Outcome Indicators - Section C '!Z$1:Z$100,MATCH($A111,'Outcome Indicators - Section C '!$A$1:$A$100,0)),""),"")&amp;CHAR(10)&amp;IFERROR(IF(INDEX('Outcome Indicators - Section C '!Y$1:Y$100,MATCH($A111,'Outcome Indicators - Section C '!$A$1:$A$100,0))&lt;&gt;"",TEXT(INDEX('Outcome Indicators - Section C '!Y$1:Y$100,MATCH($A111,'Outcome Indicators - Section C '!$A$1:$A$100,0)),Setup!$A$33),""),"")</f>
        <v xml:space="preserve">/
</v>
      </c>
      <c r="T111" s="228"/>
      <c r="U111" s="228"/>
      <c r="V111" s="228"/>
      <c r="W111" s="228"/>
      <c r="X111" s="228"/>
      <c r="Y111" s="228"/>
      <c r="Z111" s="228"/>
      <c r="AA111" s="228"/>
      <c r="AB111" s="228"/>
      <c r="AC111" s="228"/>
      <c r="AD111" s="228"/>
      <c r="AE111" s="228"/>
      <c r="AF111" s="228"/>
      <c r="AG111" s="228"/>
      <c r="AH111" s="228"/>
      <c r="AI111" s="228"/>
      <c r="AJ111" s="228"/>
      <c r="AK111" s="228"/>
      <c r="AL111" s="228"/>
      <c r="AM111" s="228"/>
      <c r="AN111" s="228"/>
      <c r="AO111" s="228"/>
      <c r="AP111" s="228"/>
      <c r="AQ111" s="228"/>
      <c r="AR111" s="228"/>
      <c r="AS111" s="652"/>
      <c r="AT111" s="652"/>
      <c r="AU111" s="652"/>
      <c r="AV111" s="652"/>
      <c r="AW111" s="210"/>
      <c r="AX111" s="210"/>
      <c r="AY111" s="210"/>
      <c r="AZ111" s="210"/>
      <c r="BA111" s="210"/>
    </row>
    <row r="112" spans="1:53" s="225" customFormat="1" ht="96" customHeight="1" x14ac:dyDescent="0.35">
      <c r="A112" s="673">
        <v>8</v>
      </c>
      <c r="B112" s="666" t="str">
        <f>IFERROR(IF(INDEX('Outcome Indicators - Section C '!AA$1:AA$100,MATCH($A111,'Outcome Indicators - Section C '!$A$1:$A$100,0))&lt;&gt;0,INDEX('Outcome Indicators - Section C '!AA$1:AA$100,MATCH($A111,'Outcome Indicators - Section C '!$A$1:$A$100,0)),""),"")</f>
        <v/>
      </c>
      <c r="C112" s="667"/>
      <c r="D112" s="667"/>
      <c r="E112" s="667"/>
      <c r="F112" s="667"/>
      <c r="G112" s="667"/>
      <c r="H112" s="667"/>
      <c r="I112" s="667"/>
      <c r="J112" s="667"/>
      <c r="K112" s="667"/>
      <c r="L112" s="667"/>
      <c r="M112" s="667"/>
      <c r="N112" s="667"/>
      <c r="O112" s="667"/>
      <c r="P112" s="667"/>
      <c r="Q112" s="667"/>
      <c r="R112" s="667"/>
      <c r="S112" s="668"/>
      <c r="T112" s="228"/>
      <c r="U112" s="228"/>
      <c r="V112" s="228"/>
      <c r="W112" s="228"/>
      <c r="X112" s="228"/>
      <c r="Y112" s="228"/>
      <c r="Z112" s="228"/>
      <c r="AA112" s="228"/>
      <c r="AB112" s="228"/>
      <c r="AC112" s="228"/>
      <c r="AD112" s="228"/>
      <c r="AE112" s="228"/>
      <c r="AF112" s="228"/>
      <c r="AG112" s="228"/>
      <c r="AH112" s="228"/>
      <c r="AI112" s="228"/>
      <c r="AJ112" s="228"/>
      <c r="AK112" s="228"/>
      <c r="AL112" s="228"/>
      <c r="AM112" s="228"/>
      <c r="AN112" s="228"/>
      <c r="AO112" s="228"/>
      <c r="AP112" s="228"/>
      <c r="AQ112" s="228"/>
      <c r="AR112" s="228"/>
      <c r="AS112" s="652"/>
      <c r="AT112" s="652"/>
      <c r="AU112" s="652"/>
      <c r="AV112" s="652"/>
      <c r="AW112" s="210"/>
      <c r="AX112" s="210"/>
      <c r="AY112" s="210"/>
      <c r="AZ112" s="210"/>
      <c r="BA112" s="210"/>
    </row>
    <row r="113" spans="1:53" ht="172.4" customHeight="1" x14ac:dyDescent="0.35">
      <c r="A113" s="662">
        <v>5</v>
      </c>
      <c r="B113" s="670" t="str">
        <f>IFERROR(IF(INDEX('Outcome Indicators - Section C '!B$1:B$100,MATCH($A113,'Outcome Indicators - Section C '!$A$1:$A$100,0))&lt;&gt;0,INDEX('Outcome Indicators - Section C '!B$1:B$100,MATCH($A113,'Outcome Indicators - Section C '!$A$1:$A$100,0)),""),"")</f>
        <v/>
      </c>
      <c r="C113" s="670"/>
      <c r="D113" s="670"/>
      <c r="E113" s="670" t="str">
        <f>IFERROR(IF(INDEX('Outcome Indicators - Section C '!C$1:C$100,MATCH($A113,'Outcome Indicators - Section C '!$A$1:$A$100,0))&lt;&gt;0,INDEX('Outcome Indicators - Section C '!C$1:C$100,MATCH($A113,'Outcome Indicators - Section C '!$A$1:$A$100,0)),""),"")</f>
        <v/>
      </c>
      <c r="F113" s="670"/>
      <c r="G113" s="670"/>
      <c r="H113" s="368" t="str">
        <f ca="1">IFERROR(IF(INDEX('Outcome Indicators - Section C '!D$1:D$100,MATCH($A113,'Outcome Indicators - Section C '!$A$1:$A$100,0))&lt;&gt;"",FIXED(INDEX('Outcome Indicators - Section C '!D$1:D$100,MATCH($A113,'Outcome Indicators - Section C '!$A$1:$A$100,0)),4),""),"")&amp;"/"&amp;IFERROR(IF(INDEX('Outcome Indicators - Section C '!D$1:D$100,MATCH($A113,'Outcome Indicators - Section C '!$A$1:$A$100,0)+1)&lt;&gt;"",FIXED(INDEX('Outcome Indicators - Section C '!D$1:D$100,MATCH($A113,'Outcome Indicators - Section C '!$A$1:$A$100,0)+1),2),""),"")&amp;CHAR(10)&amp;IFERROR(IF(INDEX('Outcome Indicators - Section C '!E$1:E$100,MATCH($A113,'Outcome Indicators - Section C '!$A$1:$A$100,0))&lt;&gt;"",FIXED(INDEX('Outcome Indicators - Section C '!E$1:E$100,MATCH($A113,'Outcome Indicators - Section C '!$A$1:$A$100,0))*100,2)&amp;"%",""),"")</f>
        <v xml:space="preserve">/
</v>
      </c>
      <c r="I113" s="368" t="str">
        <f>IFERROR(IF(INDEX('Outcome Indicators - Section C '!F$1:F$100,MATCH($A113,'Outcome Indicators - Section C '!$A$1:$A$100,0))&lt;&gt;0,INDEX('Outcome Indicators - Section C '!F$1:F$100,MATCH($A113,'Outcome Indicators - Section C '!$A$1:$A$100,0)),""),"")&amp;CHAR(10)&amp;IFERROR(IF(INDEX('Outcome Indicators - Section C '!G$1:G$100,MATCH($A113,'Outcome Indicators - Section C '!$A$1:$A$100,0))&lt;&gt;0,INDEX('Outcome Indicators - Section C '!G$1:G$100,MATCH($A113,'Outcome Indicators - Section C '!$A$1:$A$100,0)),""),"")</f>
        <v xml:space="preserve">
</v>
      </c>
      <c r="J113" s="807" t="str">
        <f>IFERROR(IF(INDEX('Outcome Indicators - Section C '!H$1:H$100,MATCH($A113,'Outcome Indicators - Section C '!$A$1:$A$100,0))&lt;&gt;0,INDEX('Outcome Indicators - Section C '!H$1:H$100,MATCH($A113,'Outcome Indicators - Section C '!$A$1:$A$100,0)),""),"")</f>
        <v/>
      </c>
      <c r="K113" s="807"/>
      <c r="L113" s="807"/>
      <c r="M113" s="807"/>
      <c r="N113" s="369" t="str">
        <f>IFERROR(IF(AND('Overview - Section A'!AS$1="Grant Making",OR(B113&lt;&gt;"",E113&lt;&gt;"")),Setup!I15,IF(INDEX('Outcome Indicators - Section C '!I$1:I$100,MATCH($A113,'Outcome Indicators - Section C '!$A$1:$A$100,0))&lt;&gt;0,INDEX('Outcome Indicators - Section C '!I$1:I$100,MATCH($A113,'Outcome Indicators - Section C '!$A$1:$A$100,0)),"")),"")</f>
        <v/>
      </c>
      <c r="O113" s="369" t="str">
        <f>IFERROR(IF(INDEX('Outcome Indicators - Section C '!J$9:J$38,MATCH($A113,'Outcome Indicators - Section C '!$A$9:$A$100,0))&lt;&gt;0,INDEX('Outcome Indicators - Section C '!J$9:J$38,MATCH($A113,'Outcome Indicators - Section C '!$A$9:$A$100,0)),""),"")</f>
        <v/>
      </c>
      <c r="P113" s="370" t="str">
        <f ca="1">IFERROR(IF(INDEX('Outcome Indicators - Section C '!K$1:K$100,MATCH($A113,'Outcome Indicators - Section C '!$A$1:$A$100,0))&lt;&gt;"",FIXED(INDEX('Outcome Indicators - Section C '!K$1:K$100,MATCH($A113,'Outcome Indicators - Section C '!$A$1:$A$100,0)),4),""),"")&amp;"/"&amp;IFERROR(IF(INDEX('Outcome Indicators - Section C '!K$1:K$100,MATCH($A113,'Outcome Indicators - Section C '!$A$1:$A$100,0)+1)&lt;&gt;"",FIXED(INDEX('Outcome Indicators - Section C '!K$1:K$100,MATCH($A113,'Outcome Indicators - Section C '!$A$1:$A$100,0)+1),2),""),"")&amp;CHAR(10)&amp;IFERROR(IF(INDEX('Outcome Indicators - Section C '!L$1:L$100,MATCH($A113,'Outcome Indicators - Section C '!$A$1:$A$100,0))&lt;&gt;"",FIXED(INDEX('Outcome Indicators - Section C '!L$1:L$100,MATCH($A113,'Outcome Indicators - Section C '!$A$1:$A$100,0))*100,2)&amp;"%",""),"")&amp;CHAR(10)&amp;IFERROR(IF(INDEX('Outcome Indicators - Section C '!N$1:N$100,MATCH($A113,'Outcome Indicators - Section C '!$A$1:$A$100,0))&lt;&gt;"",INDEX('Outcome Indicators - Section C '!N$1:N$100,MATCH($A113,'Outcome Indicators - Section C '!$A$1:$A$100,0)),""),"")&amp;CHAR(10)&amp;IFERROR(IF(INDEX('Outcome Indicators - Section C '!M$1:M$100,MATCH($A113,'Outcome Indicators - Section C '!$A$1:$A$100,0))&lt;&gt;"",TEXT(INDEX('Outcome Indicators - Section C '!M$1:M$100,MATCH($A113,'Outcome Indicators - Section C '!$A$1:$A$100,0)),Setup!$A$33),""),"")</f>
        <v xml:space="preserve">/
</v>
      </c>
      <c r="Q113" s="368" t="str">
        <f ca="1">IFERROR(IF(INDEX('Outcome Indicators - Section C '!O$1:O$100,MATCH($A113,'Outcome Indicators - Section C '!$A$1:$A$100,0))&lt;&gt;"",FIXED(INDEX('Outcome Indicators - Section C '!O$1:O$100,MATCH($A113,'Outcome Indicators - Section C '!$A$1:$A$100,0)),4),""),"")&amp;"/"&amp;IFERROR(IF(INDEX('Outcome Indicators - Section C '!O$1:O$100,MATCH($A113,'Outcome Indicators - Section C '!$A$1:$A$100,0)+1)&lt;&gt;"",FIXED(INDEX('Outcome Indicators - Section C '!O$1:O$100,MATCH($A113,'Outcome Indicators - Section C '!$A$1:$A$100,0)+1),2),""),"")&amp;CHAR(10)&amp;IFERROR(IF(INDEX('Outcome Indicators - Section C '!P$1:P$100,MATCH($A113,'Outcome Indicators - Section C '!$A$1:$A$100,0))&lt;&gt;"",FIXED(INDEX('Outcome Indicators - Section C '!P$1:P$100,MATCH($A113,'Outcome Indicators - Section C '!$A$1:$A$100,0))*100,2)&amp;"%",""),)&amp;CHAR(10)&amp;IFERROR(IF(INDEX('Outcome Indicators - Section C '!R$1:R$100,MATCH($A113,'Outcome Indicators - Section C '!$A$1:$A$100,0))&lt;&gt;"",INDEX('Outcome Indicators - Section C '!R$1:R$100,MATCH($A113,'Outcome Indicators - Section C '!$A$1:$A$100,0)),""),"")&amp;CHAR(10)&amp;IFERROR(IF(INDEX('Outcome Indicators - Section C '!Q$1:Q$100,MATCH($A113,'Outcome Indicators - Section C '!$A$1:$A$100,0))&lt;&gt;"",TEXT(INDEX('Outcome Indicators - Section C '!Q$1:Q$100,MATCH($A113,'Outcome Indicators - Section C '!$A$1:$A$100,0)),Setup!$A$33),""),"")</f>
        <v xml:space="preserve">/
</v>
      </c>
      <c r="R113" s="368" t="str">
        <f ca="1">IFERROR(IF(INDEX('Outcome Indicators - Section C '!S$1:S$100,MATCH($A113,'Outcome Indicators - Section C '!$A$1:$A$100,0))&lt;&gt;"",FIXED(INDEX('Outcome Indicators - Section C '!S$1:S$100,MATCH($A113,'Outcome Indicators - Section C '!$A$1:$A$100,0)),4),""),"")&amp;"/"&amp;IFERROR(IF(INDEX('Outcome Indicators - Section C '!S$1:S$100,MATCH($A113,'Outcome Indicators - Section C '!$A$1:$A$100,0)+1)&lt;&gt;"",FIXED(INDEX('Outcome Indicators - Section C '!S$1:S$100,MATCH($A113,'Outcome Indicators - Section C '!$A$1:$A$100,0)+1),2),""),"")&amp;CHAR(10)&amp;IFERROR(IF(INDEX('Outcome Indicators - Section C '!T$1:T$100,MATCH($A113,'Outcome Indicators - Section C '!$A$1:$A$100,0))&lt;&gt;"",FIXED(INDEX('Outcome Indicators - Section C '!T$1:T$100,MATCH($A113,'Outcome Indicators - Section C '!$A$1:$A$100,0))*100,2)&amp;"%",""),)&amp;CHAR(10)&amp;IFERROR(IF(INDEX('Outcome Indicators - Section C '!V$1:V$100,MATCH($A113,'Outcome Indicators - Section C '!$A$1:$A$100,0))&lt;&gt;"",INDEX('Outcome Indicators - Section C '!V$1:V$100,MATCH($A113,'Outcome Indicators - Section C '!$A$1:$A$100,0)),""),"")&amp;CHAR(10)&amp;IFERROR(IF(INDEX('Outcome Indicators - Section C '!U$1:U$100,MATCH($A113,'Outcome Indicators - Section C '!$A$1:$A$100,0))&lt;&gt;"",TEXT(INDEX('Outcome Indicators - Section C '!U$1:U$100,MATCH($A113,'Outcome Indicators - Section C '!$A$1:$A$100,0)),Setup!$A$33),""),"")</f>
        <v xml:space="preserve">/
</v>
      </c>
      <c r="S113" s="368" t="str">
        <f ca="1">IFERROR(IF(INDEX('Outcome Indicators - Section C '!W$1:W$100,MATCH($A113,'Outcome Indicators - Section C '!$A$1:$A$100,0))&lt;&gt;"",FIXED(INDEX('Outcome Indicators - Section C '!W$1:W$100,MATCH($A113,'Outcome Indicators - Section C '!$A$1:$A$100,0)),4),""),"")&amp;"/"&amp;IFERROR(IF(INDEX('Outcome Indicators - Section C '!W$1:W$100,MATCH($A113,'Outcome Indicators - Section C '!$A$1:$A$100,0)+1)&lt;&gt;"",FIXED(INDEX('Outcome Indicators - Section C '!W$1:W$100,MATCH($A113,'Outcome Indicators - Section C '!$A$1:$A$100,0)+1),2),""),"")&amp;CHAR(10)&amp;IFERROR(IF(INDEX('Outcome Indicators - Section C '!X$1:X$100,MATCH($A113,'Outcome Indicators - Section C '!$A$1:$A$100,0))&lt;&gt;"",FIXED(INDEX('Outcome Indicators - Section C '!X$1:X$100,MATCH($A113,'Outcome Indicators - Section C '!$A$1:$A$100,0))*100,2)&amp;"%",""),"")&amp;CHAR(10)&amp;IFERROR(IF(INDEX('Outcome Indicators - Section C '!Z$1:Z$100,MATCH($A113,'Outcome Indicators - Section C '!$A$1:$A$100,0))&lt;&gt;"",INDEX('Outcome Indicators - Section C '!Z$1:Z$100,MATCH($A113,'Outcome Indicators - Section C '!$A$1:$A$100,0)),""),"")&amp;CHAR(10)&amp;IFERROR(IF(INDEX('Outcome Indicators - Section C '!Y$1:Y$100,MATCH($A113,'Outcome Indicators - Section C '!$A$1:$A$100,0))&lt;&gt;"",TEXT(INDEX('Outcome Indicators - Section C '!Y$1:Y$100,MATCH($A113,'Outcome Indicators - Section C '!$A$1:$A$100,0)),Setup!$A$33),""),"")</f>
        <v xml:space="preserve">/
</v>
      </c>
      <c r="T113" s="228"/>
      <c r="U113" s="228"/>
      <c r="V113" s="228"/>
      <c r="W113" s="228"/>
      <c r="X113" s="228"/>
      <c r="Y113" s="228"/>
      <c r="Z113" s="228"/>
      <c r="AA113" s="228"/>
      <c r="AB113" s="228"/>
      <c r="AC113" s="228"/>
      <c r="AD113" s="228"/>
      <c r="AE113" s="228"/>
      <c r="AF113" s="228"/>
      <c r="AG113" s="228"/>
      <c r="AH113" s="228"/>
      <c r="AI113" s="228"/>
      <c r="AJ113" s="228"/>
      <c r="AK113" s="228"/>
      <c r="AL113" s="228"/>
      <c r="AM113" s="228"/>
      <c r="AN113" s="228"/>
      <c r="AO113" s="228"/>
      <c r="AP113" s="228"/>
      <c r="AQ113" s="228"/>
      <c r="AR113" s="228"/>
      <c r="AS113" s="661"/>
      <c r="AT113" s="661"/>
      <c r="AU113" s="661"/>
      <c r="AV113" s="661"/>
    </row>
    <row r="114" spans="1:53" ht="96" customHeight="1" x14ac:dyDescent="0.35">
      <c r="A114" s="662">
        <v>9.8000000000000007</v>
      </c>
      <c r="B114" s="663" t="str">
        <f>IFERROR(IF(INDEX('Outcome Indicators - Section C '!AA$1:AA$100,MATCH($A113,'Outcome Indicators - Section C '!$A$1:$A$100,0))&lt;&gt;0,INDEX('Outcome Indicators - Section C '!AA$1:AA$100,MATCH($A113,'Outcome Indicators - Section C '!$A$1:$A$100,0)),""),"")</f>
        <v/>
      </c>
      <c r="C114" s="664"/>
      <c r="D114" s="664"/>
      <c r="E114" s="664"/>
      <c r="F114" s="664"/>
      <c r="G114" s="664"/>
      <c r="H114" s="664"/>
      <c r="I114" s="664"/>
      <c r="J114" s="664"/>
      <c r="K114" s="664"/>
      <c r="L114" s="664"/>
      <c r="M114" s="664"/>
      <c r="N114" s="664"/>
      <c r="O114" s="664"/>
      <c r="P114" s="664"/>
      <c r="Q114" s="664"/>
      <c r="R114" s="664"/>
      <c r="S114" s="665"/>
      <c r="T114" s="228"/>
      <c r="U114" s="228"/>
      <c r="V114" s="228"/>
      <c r="W114" s="228"/>
      <c r="X114" s="228"/>
      <c r="Y114" s="228"/>
      <c r="Z114" s="228"/>
      <c r="AA114" s="228"/>
      <c r="AB114" s="228"/>
      <c r="AC114" s="228"/>
      <c r="AD114" s="228"/>
      <c r="AE114" s="228"/>
      <c r="AF114" s="228"/>
      <c r="AG114" s="228"/>
      <c r="AH114" s="228"/>
      <c r="AI114" s="228"/>
      <c r="AJ114" s="228"/>
      <c r="AK114" s="228"/>
      <c r="AL114" s="228"/>
      <c r="AM114" s="228"/>
      <c r="AN114" s="228"/>
      <c r="AO114" s="228"/>
      <c r="AP114" s="228"/>
      <c r="AQ114" s="228"/>
      <c r="AR114" s="228"/>
      <c r="AS114" s="661"/>
      <c r="AT114" s="661"/>
      <c r="AU114" s="661"/>
      <c r="AV114" s="661"/>
    </row>
    <row r="115" spans="1:53" s="225" customFormat="1" ht="172.4" customHeight="1" x14ac:dyDescent="0.35">
      <c r="A115" s="673">
        <v>6</v>
      </c>
      <c r="B115" s="669" t="str">
        <f>IFERROR(IF(INDEX('Outcome Indicators - Section C '!B$1:B$100,MATCH($A115,'Outcome Indicators - Section C '!$A$1:$A$100,0))&lt;&gt;0,INDEX('Outcome Indicators - Section C '!B$1:B$100,MATCH($A115,'Outcome Indicators - Section C '!$A$1:$A$100,0)),""),"")</f>
        <v/>
      </c>
      <c r="C115" s="669"/>
      <c r="D115" s="669"/>
      <c r="E115" s="669" t="str">
        <f>IFERROR(IF(INDEX('Outcome Indicators - Section C '!C$1:C$100,MATCH($A115,'Outcome Indicators - Section C '!$A$1:$A$100,0))&lt;&gt;0,INDEX('Outcome Indicators - Section C '!C$1:C$100,MATCH($A115,'Outcome Indicators - Section C '!$A$1:$A$100,0)),""),"")</f>
        <v/>
      </c>
      <c r="F115" s="669"/>
      <c r="G115" s="669"/>
      <c r="H115" s="418" t="str">
        <f ca="1">IFERROR(IF(INDEX('Outcome Indicators - Section C '!D$1:D$100,MATCH($A115,'Outcome Indicators - Section C '!$A$1:$A$100,0))&lt;&gt;"",FIXED(INDEX('Outcome Indicators - Section C '!D$1:D$100,MATCH($A115,'Outcome Indicators - Section C '!$A$1:$A$100,0)),4),""),"")&amp;"/"&amp;IFERROR(IF(INDEX('Outcome Indicators - Section C '!D$1:D$100,MATCH($A115,'Outcome Indicators - Section C '!$A$1:$A$100,0)+1)&lt;&gt;"",FIXED(INDEX('Outcome Indicators - Section C '!D$1:D$100,MATCH($A115,'Outcome Indicators - Section C '!$A$1:$A$100,0)+1),2),""),"")&amp;CHAR(10)&amp;IFERROR(IF(INDEX('Outcome Indicators - Section C '!E$1:E$100,MATCH($A115,'Outcome Indicators - Section C '!$A$1:$A$100,0))&lt;&gt;"",FIXED(INDEX('Outcome Indicators - Section C '!E$1:E$100,MATCH($A115,'Outcome Indicators - Section C '!$A$1:$A$100,0))*100,2)&amp;"%",""),"")</f>
        <v xml:space="preserve">/
</v>
      </c>
      <c r="I115" s="418" t="str">
        <f>IFERROR(IF(INDEX('Outcome Indicators - Section C '!F$1:F$100,MATCH($A115,'Outcome Indicators - Section C '!$A$1:$A$100,0))&lt;&gt;0,INDEX('Outcome Indicators - Section C '!F$1:F$100,MATCH($A115,'Outcome Indicators - Section C '!$A$1:$A$100,0)),""),"")&amp;CHAR(10)&amp;IFERROR(IF(INDEX('Outcome Indicators - Section C '!G$1:G$100,MATCH($A115,'Outcome Indicators - Section C '!$A$1:$A$100,0))&lt;&gt;0,INDEX('Outcome Indicators - Section C '!G$1:G$100,MATCH($A115,'Outcome Indicators - Section C '!$A$1:$A$100,0)),""),"")</f>
        <v xml:space="preserve">
</v>
      </c>
      <c r="J115" s="808" t="str">
        <f>IFERROR(IF(INDEX('Outcome Indicators - Section C '!H$1:H$100,MATCH($A115,'Outcome Indicators - Section C '!$A$1:$A$100,0))&lt;&gt;0,INDEX('Outcome Indicators - Section C '!H$1:H$100,MATCH($A115,'Outcome Indicators - Section C '!$A$1:$A$100,0)),""),"")</f>
        <v/>
      </c>
      <c r="K115" s="808"/>
      <c r="L115" s="808"/>
      <c r="M115" s="808"/>
      <c r="N115" s="419" t="str">
        <f>IFERROR(IF(AND('Overview - Section A'!AS$1="Grant Making",OR(B115&lt;&gt;"",E115&lt;&gt;"")),Setup!I15,IF(INDEX('Outcome Indicators - Section C '!I$1:I$100,MATCH($A115,'Outcome Indicators - Section C '!$A$1:$A$100,0))&lt;&gt;0,INDEX('Outcome Indicators - Section C '!I$1:I$100,MATCH($A115,'Outcome Indicators - Section C '!$A$1:$A$100,0)),"")),"")</f>
        <v/>
      </c>
      <c r="O115" s="419" t="str">
        <f>IFERROR(IF(INDEX('Outcome Indicators - Section C '!J$9:J$38,MATCH($A115,'Outcome Indicators - Section C '!$A$9:$A$100,0))&lt;&gt;0,INDEX('Outcome Indicators - Section C '!J$9:J$38,MATCH($A115,'Outcome Indicators - Section C '!$A$9:$A$100,0)),""),"")</f>
        <v/>
      </c>
      <c r="P115" s="418" t="str">
        <f ca="1">IFERROR(IF(INDEX('Outcome Indicators - Section C '!K$1:K$100,MATCH($A115,'Outcome Indicators - Section C '!$A$1:$A$100,0))&lt;&gt;"",FIXED(INDEX('Outcome Indicators - Section C '!K$1:K$100,MATCH($A115,'Outcome Indicators - Section C '!$A$1:$A$100,0)),4),""),"")&amp;"/"&amp;IFERROR(IF(INDEX('Outcome Indicators - Section C '!K$1:K$100,MATCH($A115,'Outcome Indicators - Section C '!$A$1:$A$100,0)+1)&lt;&gt;"",FIXED(INDEX('Outcome Indicators - Section C '!K$1:K$100,MATCH($A115,'Outcome Indicators - Section C '!$A$1:$A$100,0)+1),2),""),"")&amp;CHAR(10)&amp;IFERROR(IF(INDEX('Outcome Indicators - Section C '!L$1:L$100,MATCH($A115,'Outcome Indicators - Section C '!$A$1:$A$100,0))&lt;&gt;"",FIXED(INDEX('Outcome Indicators - Section C '!L$1:L$100,MATCH($A115,'Outcome Indicators - Section C '!$A$1:$A$100,0))*100,2)&amp;"%",""),"")&amp;CHAR(10)&amp;IFERROR(IF(INDEX('Outcome Indicators - Section C '!N$1:N$100,MATCH($A115,'Outcome Indicators - Section C '!$A$1:$A$100,0))&lt;&gt;"",INDEX('Outcome Indicators - Section C '!N$1:N$100,MATCH($A115,'Outcome Indicators - Section C '!$A$1:$A$100,0)),""),"")&amp;CHAR(10)&amp;IFERROR(IF(INDEX('Outcome Indicators - Section C '!M$1:M$100,MATCH($A115,'Outcome Indicators - Section C '!$A$1:$A$100,0))&lt;&gt;"",TEXT(INDEX('Outcome Indicators - Section C '!M$1:M$100,MATCH($A115,'Outcome Indicators - Section C '!$A$1:$A$100,0)),Setup!$A$33),""),"")</f>
        <v xml:space="preserve">/
</v>
      </c>
      <c r="Q115" s="418" t="str">
        <f ca="1">IFERROR(IF(INDEX('Outcome Indicators - Section C '!O$1:O$100,MATCH($A115,'Outcome Indicators - Section C '!$A$1:$A$100,0))&lt;&gt;"",FIXED(INDEX('Outcome Indicators - Section C '!O$1:O$100,MATCH($A115,'Outcome Indicators - Section C '!$A$1:$A$100,0)),4),""),"")&amp;"/"&amp;IFERROR(IF(INDEX('Outcome Indicators - Section C '!O$1:O$100,MATCH($A115,'Outcome Indicators - Section C '!$A$1:$A$100,0)+1)&lt;&gt;"",FIXED(INDEX('Outcome Indicators - Section C '!O$1:O$100,MATCH($A115,'Outcome Indicators - Section C '!$A$1:$A$100,0)+1),2),""),"")&amp;CHAR(10)&amp;IFERROR(IF(INDEX('Outcome Indicators - Section C '!P$1:P$100,MATCH($A115,'Outcome Indicators - Section C '!$A$1:$A$100,0))&lt;&gt;"",FIXED(INDEX('Outcome Indicators - Section C '!P$1:P$100,MATCH($A115,'Outcome Indicators - Section C '!$A$1:$A$100,0))*100,2)&amp;"%",""),)&amp;CHAR(10)&amp;IFERROR(IF(INDEX('Outcome Indicators - Section C '!R$1:R$100,MATCH($A115,'Outcome Indicators - Section C '!$A$1:$A$100,0))&lt;&gt;"",INDEX('Outcome Indicators - Section C '!R$1:R$100,MATCH($A115,'Outcome Indicators - Section C '!$A$1:$A$100,0)),""),"")&amp;CHAR(10)&amp;IFERROR(IF(INDEX('Outcome Indicators - Section C '!Q$1:Q$100,MATCH($A115,'Outcome Indicators - Section C '!$A$1:$A$100,0))&lt;&gt;"",TEXT(INDEX('Outcome Indicators - Section C '!Q$1:Q$100,MATCH($A115,'Outcome Indicators - Section C '!$A$1:$A$100,0)),Setup!$A$33),""),"")</f>
        <v xml:space="preserve">/
</v>
      </c>
      <c r="R115" s="418" t="str">
        <f ca="1">IFERROR(IF(INDEX('Outcome Indicators - Section C '!S$1:S$100,MATCH($A115,'Outcome Indicators - Section C '!$A$1:$A$100,0))&lt;&gt;"",FIXED(INDEX('Outcome Indicators - Section C '!S$1:S$100,MATCH($A115,'Outcome Indicators - Section C '!$A$1:$A$100,0)),4),""),"")&amp;"/"&amp;IFERROR(IF(INDEX('Outcome Indicators - Section C '!S$1:S$100,MATCH($A115,'Outcome Indicators - Section C '!$A$1:$A$100,0)+1)&lt;&gt;"",FIXED(INDEX('Outcome Indicators - Section C '!S$1:S$100,MATCH($A115,'Outcome Indicators - Section C '!$A$1:$A$100,0)+1),2),""),"")&amp;CHAR(10)&amp;IFERROR(IF(INDEX('Outcome Indicators - Section C '!T$1:T$100,MATCH($A115,'Outcome Indicators - Section C '!$A$1:$A$100,0))&lt;&gt;"",FIXED(INDEX('Outcome Indicators - Section C '!T$1:T$100,MATCH($A115,'Outcome Indicators - Section C '!$A$1:$A$100,0))*100,2)&amp;"%",""),)&amp;CHAR(10)&amp;IFERROR(IF(INDEX('Outcome Indicators - Section C '!V$1:V$100,MATCH($A115,'Outcome Indicators - Section C '!$A$1:$A$100,0))&lt;&gt;"",INDEX('Outcome Indicators - Section C '!V$1:V$100,MATCH($A115,'Outcome Indicators - Section C '!$A$1:$A$100,0)),""),"")&amp;CHAR(10)&amp;IFERROR(IF(INDEX('Outcome Indicators - Section C '!U$1:U$100,MATCH($A115,'Outcome Indicators - Section C '!$A$1:$A$100,0))&lt;&gt;"",TEXT(INDEX('Outcome Indicators - Section C '!U$1:U$100,MATCH($A115,'Outcome Indicators - Section C '!$A$1:$A$100,0)),Setup!$A$33),""),"")</f>
        <v xml:space="preserve">/
</v>
      </c>
      <c r="S115" s="418" t="str">
        <f ca="1">IFERROR(IF(INDEX('Outcome Indicators - Section C '!W$1:W$100,MATCH($A115,'Outcome Indicators - Section C '!$A$1:$A$100,0))&lt;&gt;"",FIXED(INDEX('Outcome Indicators - Section C '!W$1:W$100,MATCH($A115,'Outcome Indicators - Section C '!$A$1:$A$100,0)),4),""),"")&amp;"/"&amp;IFERROR(IF(INDEX('Outcome Indicators - Section C '!W$1:W$100,MATCH($A115,'Outcome Indicators - Section C '!$A$1:$A$100,0)+1)&lt;&gt;"",FIXED(INDEX('Outcome Indicators - Section C '!W$1:W$100,MATCH($A115,'Outcome Indicators - Section C '!$A$1:$A$100,0)+1),2),""),"")&amp;CHAR(10)&amp;IFERROR(IF(INDEX('Outcome Indicators - Section C '!X$1:X$100,MATCH($A115,'Outcome Indicators - Section C '!$A$1:$A$100,0))&lt;&gt;"",FIXED(INDEX('Outcome Indicators - Section C '!X$1:X$100,MATCH($A115,'Outcome Indicators - Section C '!$A$1:$A$100,0))*100,2)&amp;"%",""),"")&amp;CHAR(10)&amp;IFERROR(IF(INDEX('Outcome Indicators - Section C '!Z$1:Z$100,MATCH($A115,'Outcome Indicators - Section C '!$A$1:$A$100,0))&lt;&gt;"",INDEX('Outcome Indicators - Section C '!Z$1:Z$100,MATCH($A115,'Outcome Indicators - Section C '!$A$1:$A$100,0)),""),"")&amp;CHAR(10)&amp;IFERROR(IF(INDEX('Outcome Indicators - Section C '!Y$1:Y$100,MATCH($A115,'Outcome Indicators - Section C '!$A$1:$A$100,0))&lt;&gt;"",TEXT(INDEX('Outcome Indicators - Section C '!Y$1:Y$100,MATCH($A115,'Outcome Indicators - Section C '!$A$1:$A$100,0)),Setup!$A$33),""),"")</f>
        <v xml:space="preserve">/
</v>
      </c>
      <c r="T115" s="228"/>
      <c r="U115" s="228"/>
      <c r="V115" s="228"/>
      <c r="W115" s="228"/>
      <c r="X115" s="228"/>
      <c r="Y115" s="228"/>
      <c r="Z115" s="228"/>
      <c r="AA115" s="228"/>
      <c r="AB115" s="228"/>
      <c r="AC115" s="228"/>
      <c r="AD115" s="228"/>
      <c r="AE115" s="228"/>
      <c r="AF115" s="228"/>
      <c r="AG115" s="228"/>
      <c r="AH115" s="228"/>
      <c r="AI115" s="228"/>
      <c r="AJ115" s="228"/>
      <c r="AK115" s="228"/>
      <c r="AL115" s="228"/>
      <c r="AM115" s="228"/>
      <c r="AN115" s="228"/>
      <c r="AO115" s="228"/>
      <c r="AP115" s="228"/>
      <c r="AQ115" s="228"/>
      <c r="AR115" s="228"/>
      <c r="AS115" s="652"/>
      <c r="AT115" s="652"/>
      <c r="AU115" s="652"/>
      <c r="AV115" s="652"/>
      <c r="AW115" s="210"/>
      <c r="AX115" s="210"/>
      <c r="AY115" s="210"/>
      <c r="AZ115" s="210"/>
      <c r="BA115" s="210"/>
    </row>
    <row r="116" spans="1:53" s="225" customFormat="1" ht="96" customHeight="1" x14ac:dyDescent="0.35">
      <c r="A116" s="673">
        <v>9.9999999999999893</v>
      </c>
      <c r="B116" s="805" t="str">
        <f>IFERROR(IF(INDEX('Outcome Indicators - Section C '!AA$1:AA$100,MATCH($A115,'Outcome Indicators - Section C '!$A$1:$A$100,0))&lt;&gt;0,INDEX('Outcome Indicators - Section C '!AA$1:AA$100,MATCH($A115,'Outcome Indicators - Section C '!$A$1:$A$100,0)),""),"")</f>
        <v/>
      </c>
      <c r="C116" s="805"/>
      <c r="D116" s="805"/>
      <c r="E116" s="805"/>
      <c r="F116" s="805"/>
      <c r="G116" s="805"/>
      <c r="H116" s="805"/>
      <c r="I116" s="805"/>
      <c r="J116" s="805"/>
      <c r="K116" s="805"/>
      <c r="L116" s="805"/>
      <c r="M116" s="805"/>
      <c r="N116" s="805"/>
      <c r="O116" s="805"/>
      <c r="P116" s="805"/>
      <c r="Q116" s="805"/>
      <c r="R116" s="805"/>
      <c r="S116" s="805"/>
      <c r="T116" s="228"/>
      <c r="U116" s="228"/>
      <c r="V116" s="228"/>
      <c r="W116" s="228"/>
      <c r="X116" s="228"/>
      <c r="Y116" s="228"/>
      <c r="Z116" s="228"/>
      <c r="AA116" s="228"/>
      <c r="AB116" s="228"/>
      <c r="AC116" s="228"/>
      <c r="AD116" s="228"/>
      <c r="AE116" s="228"/>
      <c r="AF116" s="228"/>
      <c r="AG116" s="228"/>
      <c r="AH116" s="228"/>
      <c r="AI116" s="228"/>
      <c r="AJ116" s="228"/>
      <c r="AK116" s="228"/>
      <c r="AL116" s="228"/>
      <c r="AM116" s="228"/>
      <c r="AN116" s="228"/>
      <c r="AO116" s="228"/>
      <c r="AP116" s="228"/>
      <c r="AQ116" s="228"/>
      <c r="AR116" s="228"/>
      <c r="AS116" s="652"/>
      <c r="AT116" s="652"/>
      <c r="AU116" s="652"/>
      <c r="AV116" s="652"/>
      <c r="AW116" s="210"/>
      <c r="AX116" s="210"/>
      <c r="AY116" s="210"/>
      <c r="AZ116" s="210"/>
      <c r="BA116" s="210"/>
    </row>
    <row r="117" spans="1:53" ht="172.4" customHeight="1" x14ac:dyDescent="0.35">
      <c r="A117" s="662">
        <v>7</v>
      </c>
      <c r="B117" s="670" t="str">
        <f>IFERROR(IF(INDEX('Outcome Indicators - Section C '!B$1:B$100,MATCH($A117,'Outcome Indicators - Section C '!$A$1:$A$100,0))&lt;&gt;0,INDEX('Outcome Indicators - Section C '!B$1:B$100,MATCH($A117,'Outcome Indicators - Section C '!$A$1:$A$100,0)),""),"")</f>
        <v/>
      </c>
      <c r="C117" s="670"/>
      <c r="D117" s="670"/>
      <c r="E117" s="670" t="str">
        <f>IFERROR(IF(INDEX('Outcome Indicators - Section C '!C$1:C$100,MATCH($A117,'Outcome Indicators - Section C '!$A$1:$A$100,0))&lt;&gt;0,INDEX('Outcome Indicators - Section C '!C$1:C$100,MATCH($A117,'Outcome Indicators - Section C '!$A$1:$A$100,0)),""),"")</f>
        <v/>
      </c>
      <c r="F117" s="670"/>
      <c r="G117" s="670"/>
      <c r="H117" s="368" t="str">
        <f ca="1">IFERROR(IF(INDEX('Outcome Indicators - Section C '!D$1:D$100,MATCH($A117,'Outcome Indicators - Section C '!$A$1:$A$100,0))&lt;&gt;"",FIXED(INDEX('Outcome Indicators - Section C '!D$1:D$100,MATCH($A117,'Outcome Indicators - Section C '!$A$1:$A$100,0)),4),""),"")&amp;"/"&amp;IFERROR(IF(INDEX('Outcome Indicators - Section C '!D$1:D$100,MATCH($A117,'Outcome Indicators - Section C '!$A$1:$A$100,0)+1)&lt;&gt;"",FIXED(INDEX('Outcome Indicators - Section C '!D$1:D$100,MATCH($A117,'Outcome Indicators - Section C '!$A$1:$A$100,0)+1),2),""),"")&amp;CHAR(10)&amp;IFERROR(IF(INDEX('Outcome Indicators - Section C '!E$1:E$100,MATCH($A117,'Outcome Indicators - Section C '!$A$1:$A$100,0))&lt;&gt;"",FIXED(INDEX('Outcome Indicators - Section C '!E$1:E$100,MATCH($A117,'Outcome Indicators - Section C '!$A$1:$A$100,0))*100,2)&amp;"%",""),"")</f>
        <v xml:space="preserve">/
</v>
      </c>
      <c r="I117" s="368" t="str">
        <f>IFERROR(IF(INDEX('Outcome Indicators - Section C '!F$1:F$100,MATCH($A117,'Outcome Indicators - Section C '!$A$1:$A$100,0))&lt;&gt;0,INDEX('Outcome Indicators - Section C '!F$1:F$100,MATCH($A117,'Outcome Indicators - Section C '!$A$1:$A$100,0)),""),"")&amp;CHAR(10)&amp;IFERROR(IF(INDEX('Outcome Indicators - Section C '!G$1:G$100,MATCH($A117,'Outcome Indicators - Section C '!$A$1:$A$100,0))&lt;&gt;0,INDEX('Outcome Indicators - Section C '!G$1:G$100,MATCH($A117,'Outcome Indicators - Section C '!$A$1:$A$100,0)),""),"")</f>
        <v xml:space="preserve">
</v>
      </c>
      <c r="J117" s="807" t="str">
        <f>IFERROR(IF(INDEX('Outcome Indicators - Section C '!H$1:H$100,MATCH($A117,'Outcome Indicators - Section C '!$A$1:$A$100,0))&lt;&gt;0,INDEX('Outcome Indicators - Section C '!H$1:H$100,MATCH($A117,'Outcome Indicators - Section C '!$A$1:$A$100,0)),""),"")</f>
        <v/>
      </c>
      <c r="K117" s="807"/>
      <c r="L117" s="807"/>
      <c r="M117" s="807"/>
      <c r="N117" s="369" t="str">
        <f>IFERROR(IF(AND('Overview - Section A'!AS$1="Grant Making",OR(B117&lt;&gt;"",E117&lt;&gt;"")),Setup!I15,IF(INDEX('Outcome Indicators - Section C '!I$1:I$100,MATCH($A117,'Outcome Indicators - Section C '!$A$1:$A$100,0))&lt;&gt;0,INDEX('Outcome Indicators - Section C '!I$1:I$100,MATCH($A117,'Outcome Indicators - Section C '!$A$1:$A$100,0)),"")),"")</f>
        <v/>
      </c>
      <c r="O117" s="369" t="str">
        <f>IFERROR(IF(INDEX('Outcome Indicators - Section C '!J$9:J$38,MATCH($A117,'Outcome Indicators - Section C '!$A$9:$A$100,0))&lt;&gt;0,INDEX('Outcome Indicators - Section C '!J$9:J$38,MATCH($A117,'Outcome Indicators - Section C '!$A$9:$A$100,0)),""),"")</f>
        <v/>
      </c>
      <c r="P117" s="370" t="str">
        <f ca="1">IFERROR(IF(INDEX('Outcome Indicators - Section C '!K$1:K$100,MATCH($A117,'Outcome Indicators - Section C '!$A$1:$A$100,0))&lt;&gt;"",FIXED(INDEX('Outcome Indicators - Section C '!K$1:K$100,MATCH($A117,'Outcome Indicators - Section C '!$A$1:$A$100,0)),4),""),"")&amp;"/"&amp;IFERROR(IF(INDEX('Outcome Indicators - Section C '!K$1:K$100,MATCH($A117,'Outcome Indicators - Section C '!$A$1:$A$100,0)+1)&lt;&gt;"",FIXED(INDEX('Outcome Indicators - Section C '!K$1:K$100,MATCH($A117,'Outcome Indicators - Section C '!$A$1:$A$100,0)+1),2),""),"")&amp;CHAR(10)&amp;IFERROR(IF(INDEX('Outcome Indicators - Section C '!L$1:L$100,MATCH($A117,'Outcome Indicators - Section C '!$A$1:$A$100,0))&lt;&gt;"",FIXED(INDEX('Outcome Indicators - Section C '!L$1:L$100,MATCH($A117,'Outcome Indicators - Section C '!$A$1:$A$100,0))*100,2)&amp;"%",""),"")&amp;CHAR(10)&amp;IFERROR(IF(INDEX('Outcome Indicators - Section C '!N$1:N$100,MATCH($A117,'Outcome Indicators - Section C '!$A$1:$A$100,0))&lt;&gt;"",INDEX('Outcome Indicators - Section C '!N$1:N$100,MATCH($A117,'Outcome Indicators - Section C '!$A$1:$A$100,0)),""),"")&amp;CHAR(10)&amp;IFERROR(IF(INDEX('Outcome Indicators - Section C '!M$1:M$100,MATCH($A117,'Outcome Indicators - Section C '!$A$1:$A$100,0))&lt;&gt;"",TEXT(INDEX('Outcome Indicators - Section C '!M$1:M$100,MATCH($A117,'Outcome Indicators - Section C '!$A$1:$A$100,0)),Setup!$A$33),""),"")</f>
        <v xml:space="preserve">/
</v>
      </c>
      <c r="Q117" s="368" t="str">
        <f ca="1">IFERROR(IF(INDEX('Outcome Indicators - Section C '!O$1:O$100,MATCH($A117,'Outcome Indicators - Section C '!$A$1:$A$100,0))&lt;&gt;"",FIXED(INDEX('Outcome Indicators - Section C '!O$1:O$100,MATCH($A117,'Outcome Indicators - Section C '!$A$1:$A$100,0)),4),""),"")&amp;"/"&amp;IFERROR(IF(INDEX('Outcome Indicators - Section C '!O$1:O$100,MATCH($A117,'Outcome Indicators - Section C '!$A$1:$A$100,0)+1)&lt;&gt;"",FIXED(INDEX('Outcome Indicators - Section C '!O$1:O$100,MATCH($A117,'Outcome Indicators - Section C '!$A$1:$A$100,0)+1),2),""),"")&amp;CHAR(10)&amp;IFERROR(IF(INDEX('Outcome Indicators - Section C '!P$1:P$100,MATCH($A117,'Outcome Indicators - Section C '!$A$1:$A$100,0))&lt;&gt;"",FIXED(INDEX('Outcome Indicators - Section C '!P$1:P$100,MATCH($A117,'Outcome Indicators - Section C '!$A$1:$A$100,0))*100,2)&amp;"%",""),)&amp;CHAR(10)&amp;IFERROR(IF(INDEX('Outcome Indicators - Section C '!R$1:R$100,MATCH($A117,'Outcome Indicators - Section C '!$A$1:$A$100,0))&lt;&gt;"",INDEX('Outcome Indicators - Section C '!R$1:R$100,MATCH($A117,'Outcome Indicators - Section C '!$A$1:$A$100,0)),""),"")&amp;CHAR(10)&amp;IFERROR(IF(INDEX('Outcome Indicators - Section C '!Q$1:Q$100,MATCH($A117,'Outcome Indicators - Section C '!$A$1:$A$100,0))&lt;&gt;"",TEXT(INDEX('Outcome Indicators - Section C '!Q$1:Q$100,MATCH($A117,'Outcome Indicators - Section C '!$A$1:$A$100,0)),Setup!$A$33),""),"")</f>
        <v xml:space="preserve">/
</v>
      </c>
      <c r="R117" s="368" t="str">
        <f ca="1">IFERROR(IF(INDEX('Outcome Indicators - Section C '!S$1:S$100,MATCH($A117,'Outcome Indicators - Section C '!$A$1:$A$100,0))&lt;&gt;"",FIXED(INDEX('Outcome Indicators - Section C '!S$1:S$100,MATCH($A117,'Outcome Indicators - Section C '!$A$1:$A$100,0)),4),""),"")&amp;"/"&amp;IFERROR(IF(INDEX('Outcome Indicators - Section C '!S$1:S$100,MATCH($A117,'Outcome Indicators - Section C '!$A$1:$A$100,0)+1)&lt;&gt;"",FIXED(INDEX('Outcome Indicators - Section C '!S$1:S$100,MATCH($A117,'Outcome Indicators - Section C '!$A$1:$A$100,0)+1),2),""),"")&amp;CHAR(10)&amp;IFERROR(IF(INDEX('Outcome Indicators - Section C '!T$1:T$100,MATCH($A117,'Outcome Indicators - Section C '!$A$1:$A$100,0))&lt;&gt;"",FIXED(INDEX('Outcome Indicators - Section C '!T$1:T$100,MATCH($A117,'Outcome Indicators - Section C '!$A$1:$A$100,0))*100,2)&amp;"%",""),)&amp;CHAR(10)&amp;IFERROR(IF(INDEX('Outcome Indicators - Section C '!V$1:V$100,MATCH($A117,'Outcome Indicators - Section C '!$A$1:$A$100,0))&lt;&gt;"",INDEX('Outcome Indicators - Section C '!V$1:V$100,MATCH($A117,'Outcome Indicators - Section C '!$A$1:$A$100,0)),""),"")&amp;CHAR(10)&amp;IFERROR(IF(INDEX('Outcome Indicators - Section C '!U$1:U$100,MATCH($A117,'Outcome Indicators - Section C '!$A$1:$A$100,0))&lt;&gt;"",TEXT(INDEX('Outcome Indicators - Section C '!U$1:U$100,MATCH($A117,'Outcome Indicators - Section C '!$A$1:$A$100,0)),Setup!$A$33),""),"")</f>
        <v xml:space="preserve">/
</v>
      </c>
      <c r="S117" s="368" t="str">
        <f ca="1">IFERROR(IF(INDEX('Outcome Indicators - Section C '!W$1:W$100,MATCH($A117,'Outcome Indicators - Section C '!$A$1:$A$100,0))&lt;&gt;"",FIXED(INDEX('Outcome Indicators - Section C '!W$1:W$100,MATCH($A117,'Outcome Indicators - Section C '!$A$1:$A$100,0)),4),""),"")&amp;"/"&amp;IFERROR(IF(INDEX('Outcome Indicators - Section C '!W$1:W$100,MATCH($A117,'Outcome Indicators - Section C '!$A$1:$A$100,0)+1)&lt;&gt;"",FIXED(INDEX('Outcome Indicators - Section C '!W$1:W$100,MATCH($A117,'Outcome Indicators - Section C '!$A$1:$A$100,0)+1),2),""),"")&amp;CHAR(10)&amp;IFERROR(IF(INDEX('Outcome Indicators - Section C '!X$1:X$100,MATCH($A117,'Outcome Indicators - Section C '!$A$1:$A$100,0))&lt;&gt;"",FIXED(INDEX('Outcome Indicators - Section C '!X$1:X$100,MATCH($A117,'Outcome Indicators - Section C '!$A$1:$A$100,0))*100,2)&amp;"%",""),"")&amp;CHAR(10)&amp;IFERROR(IF(INDEX('Outcome Indicators - Section C '!Z$1:Z$100,MATCH($A117,'Outcome Indicators - Section C '!$A$1:$A$100,0))&lt;&gt;"",INDEX('Outcome Indicators - Section C '!Z$1:Z$100,MATCH($A117,'Outcome Indicators - Section C '!$A$1:$A$100,0)),""),"")&amp;CHAR(10)&amp;IFERROR(IF(INDEX('Outcome Indicators - Section C '!Y$1:Y$100,MATCH($A117,'Outcome Indicators - Section C '!$A$1:$A$100,0))&lt;&gt;"",TEXT(INDEX('Outcome Indicators - Section C '!Y$1:Y$100,MATCH($A117,'Outcome Indicators - Section C '!$A$1:$A$100,0)),Setup!$A$33),""),"")</f>
        <v xml:space="preserve">/
</v>
      </c>
      <c r="T117" s="228"/>
      <c r="U117" s="228"/>
      <c r="V117" s="228"/>
      <c r="W117" s="228"/>
      <c r="X117" s="228"/>
      <c r="Y117" s="228"/>
      <c r="Z117" s="228"/>
      <c r="AA117" s="228"/>
      <c r="AB117" s="228"/>
      <c r="AC117" s="228"/>
      <c r="AD117" s="228"/>
      <c r="AE117" s="228"/>
      <c r="AF117" s="228"/>
      <c r="AG117" s="228"/>
      <c r="AH117" s="228"/>
      <c r="AI117" s="228"/>
      <c r="AJ117" s="228"/>
      <c r="AK117" s="228"/>
      <c r="AL117" s="228"/>
      <c r="AM117" s="228"/>
      <c r="AN117" s="228"/>
      <c r="AO117" s="228"/>
      <c r="AP117" s="228"/>
      <c r="AQ117" s="228"/>
      <c r="AR117" s="228"/>
      <c r="AS117" s="661"/>
      <c r="AT117" s="661"/>
      <c r="AU117" s="661"/>
      <c r="AV117" s="661"/>
    </row>
    <row r="118" spans="1:53" ht="96" customHeight="1" x14ac:dyDescent="0.35">
      <c r="A118" s="662">
        <v>11.6666666666666</v>
      </c>
      <c r="B118" s="806" t="str">
        <f>IFERROR(IF(INDEX('Outcome Indicators - Section C '!AA$1:AA$100,MATCH($A117,'Outcome Indicators - Section C '!$A$1:$A$100,0))&lt;&gt;0,INDEX('Outcome Indicators - Section C '!AA$1:AA$100,MATCH($A117,'Outcome Indicators - Section C '!$A$1:$A$100,0)),""),"")</f>
        <v/>
      </c>
      <c r="C118" s="806"/>
      <c r="D118" s="806"/>
      <c r="E118" s="806"/>
      <c r="F118" s="806"/>
      <c r="G118" s="806"/>
      <c r="H118" s="806"/>
      <c r="I118" s="806"/>
      <c r="J118" s="806"/>
      <c r="K118" s="806"/>
      <c r="L118" s="806"/>
      <c r="M118" s="806"/>
      <c r="N118" s="806"/>
      <c r="O118" s="806"/>
      <c r="P118" s="806"/>
      <c r="Q118" s="806"/>
      <c r="R118" s="806"/>
      <c r="S118" s="806"/>
      <c r="T118" s="228"/>
      <c r="U118" s="228"/>
      <c r="V118" s="228"/>
      <c r="W118" s="228"/>
      <c r="X118" s="228"/>
      <c r="Y118" s="228"/>
      <c r="Z118" s="228"/>
      <c r="AA118" s="228"/>
      <c r="AB118" s="228"/>
      <c r="AC118" s="228"/>
      <c r="AD118" s="228"/>
      <c r="AE118" s="228"/>
      <c r="AF118" s="228"/>
      <c r="AG118" s="228"/>
      <c r="AH118" s="228"/>
      <c r="AI118" s="228"/>
      <c r="AJ118" s="228"/>
      <c r="AK118" s="228"/>
      <c r="AL118" s="228"/>
      <c r="AM118" s="228"/>
      <c r="AN118" s="228"/>
      <c r="AO118" s="228"/>
      <c r="AP118" s="228"/>
      <c r="AQ118" s="228"/>
      <c r="AR118" s="228"/>
      <c r="AS118" s="661"/>
      <c r="AT118" s="661"/>
      <c r="AU118" s="661"/>
      <c r="AV118" s="661"/>
    </row>
    <row r="119" spans="1:53" s="225" customFormat="1" ht="172.4" customHeight="1" x14ac:dyDescent="0.35">
      <c r="A119" s="673">
        <v>8</v>
      </c>
      <c r="B119" s="669" t="str">
        <f>IFERROR(IF(INDEX('Outcome Indicators - Section C '!B$1:B$100,MATCH($A119,'Outcome Indicators - Section C '!$A$1:$A$100,0))&lt;&gt;0,INDEX('Outcome Indicators - Section C '!B$1:B$100,MATCH($A119,'Outcome Indicators - Section C '!$A$1:$A$100,0)),""),"")</f>
        <v/>
      </c>
      <c r="C119" s="669"/>
      <c r="D119" s="669"/>
      <c r="E119" s="669" t="str">
        <f>IFERROR(IF(INDEX('Outcome Indicators - Section C '!C$1:C$100,MATCH($A119,'Outcome Indicators - Section C '!$A$1:$A$100,0))&lt;&gt;0,INDEX('Outcome Indicators - Section C '!C$1:C$100,MATCH($A119,'Outcome Indicators - Section C '!$A$1:$A$100,0)),""),"")</f>
        <v/>
      </c>
      <c r="F119" s="669"/>
      <c r="G119" s="669"/>
      <c r="H119" s="418" t="str">
        <f ca="1">IFERROR(IF(INDEX('Outcome Indicators - Section C '!D$1:D$100,MATCH($A119,'Outcome Indicators - Section C '!$A$1:$A$100,0))&lt;&gt;"",FIXED(INDEX('Outcome Indicators - Section C '!D$1:D$100,MATCH($A119,'Outcome Indicators - Section C '!$A$1:$A$100,0)),4),""),"")&amp;"/"&amp;IFERROR(IF(INDEX('Outcome Indicators - Section C '!D$1:D$100,MATCH($A119,'Outcome Indicators - Section C '!$A$1:$A$100,0)+1)&lt;&gt;"",FIXED(INDEX('Outcome Indicators - Section C '!D$1:D$100,MATCH($A119,'Outcome Indicators - Section C '!$A$1:$A$100,0)+1),2),""),"")&amp;CHAR(10)&amp;IFERROR(IF(INDEX('Outcome Indicators - Section C '!E$1:E$100,MATCH($A119,'Outcome Indicators - Section C '!$A$1:$A$100,0))&lt;&gt;"",FIXED(INDEX('Outcome Indicators - Section C '!E$1:E$100,MATCH($A119,'Outcome Indicators - Section C '!$A$1:$A$100,0))*100,2)&amp;"%",""),"")</f>
        <v xml:space="preserve">/
</v>
      </c>
      <c r="I119" s="418" t="str">
        <f>IFERROR(IF(INDEX('Outcome Indicators - Section C '!F$1:F$100,MATCH($A119,'Outcome Indicators - Section C '!$A$1:$A$100,0))&lt;&gt;0,INDEX('Outcome Indicators - Section C '!F$1:F$100,MATCH($A119,'Outcome Indicators - Section C '!$A$1:$A$100,0)),""),"")&amp;CHAR(10)&amp;IFERROR(IF(INDEX('Outcome Indicators - Section C '!G$1:G$100,MATCH($A119,'Outcome Indicators - Section C '!$A$1:$A$100,0))&lt;&gt;0,INDEX('Outcome Indicators - Section C '!G$1:G$100,MATCH($A119,'Outcome Indicators - Section C '!$A$1:$A$100,0)),""),"")</f>
        <v xml:space="preserve">
</v>
      </c>
      <c r="J119" s="808" t="str">
        <f>IFERROR(IF(INDEX('Outcome Indicators - Section C '!H$1:H$100,MATCH($A119,'Outcome Indicators - Section C '!$A$1:$A$100,0))&lt;&gt;0,INDEX('Outcome Indicators - Section C '!H$1:H$100,MATCH($A119,'Outcome Indicators - Section C '!$A$1:$A$100,0)),""),"")</f>
        <v/>
      </c>
      <c r="K119" s="808"/>
      <c r="L119" s="808"/>
      <c r="M119" s="808"/>
      <c r="N119" s="419" t="str">
        <f>IFERROR(IF(AND('Overview - Section A'!AS$1="Grant Making",OR(B119&lt;&gt;"",E119&lt;&gt;"")),Setup!I15,IF(INDEX('Outcome Indicators - Section C '!I$1:I$100,MATCH($A119,'Outcome Indicators - Section C '!$A$1:$A$100,0))&lt;&gt;0,INDEX('Outcome Indicators - Section C '!I$1:I$100,MATCH($A119,'Outcome Indicators - Section C '!$A$1:$A$100,0)),"")),"")</f>
        <v/>
      </c>
      <c r="O119" s="419" t="str">
        <f>IFERROR(IF(INDEX('Outcome Indicators - Section C '!J$9:J$38,MATCH($A119,'Outcome Indicators - Section C '!$A$9:$A$100,0))&lt;&gt;0,INDEX('Outcome Indicators - Section C '!J$9:J$38,MATCH($A119,'Outcome Indicators - Section C '!$A$9:$A$100,0)),""),"")</f>
        <v/>
      </c>
      <c r="P119" s="418" t="str">
        <f ca="1">IFERROR(IF(INDEX('Outcome Indicators - Section C '!K$1:K$100,MATCH($A119,'Outcome Indicators - Section C '!$A$1:$A$100,0))&lt;&gt;"",FIXED(INDEX('Outcome Indicators - Section C '!K$1:K$100,MATCH($A119,'Outcome Indicators - Section C '!$A$1:$A$100,0)),4),""),"")&amp;"/"&amp;IFERROR(IF(INDEX('Outcome Indicators - Section C '!K$1:K$100,MATCH($A119,'Outcome Indicators - Section C '!$A$1:$A$100,0)+1)&lt;&gt;"",FIXED(INDEX('Outcome Indicators - Section C '!K$1:K$100,MATCH($A119,'Outcome Indicators - Section C '!$A$1:$A$100,0)+1),2),""),"")&amp;CHAR(10)&amp;IFERROR(IF(INDEX('Outcome Indicators - Section C '!L$1:L$100,MATCH($A119,'Outcome Indicators - Section C '!$A$1:$A$100,0))&lt;&gt;"",FIXED(INDEX('Outcome Indicators - Section C '!L$1:L$100,MATCH($A119,'Outcome Indicators - Section C '!$A$1:$A$100,0))*100,2)&amp;"%",""),"")&amp;CHAR(10)&amp;IFERROR(IF(INDEX('Outcome Indicators - Section C '!N$1:N$100,MATCH($A119,'Outcome Indicators - Section C '!$A$1:$A$100,0))&lt;&gt;"",INDEX('Outcome Indicators - Section C '!N$1:N$100,MATCH($A119,'Outcome Indicators - Section C '!$A$1:$A$100,0)),""),"")&amp;CHAR(10)&amp;IFERROR(IF(INDEX('Outcome Indicators - Section C '!M$1:M$100,MATCH($A119,'Outcome Indicators - Section C '!$A$1:$A$100,0))&lt;&gt;"",TEXT(INDEX('Outcome Indicators - Section C '!M$1:M$100,MATCH($A119,'Outcome Indicators - Section C '!$A$1:$A$100,0)),Setup!$A$33),""),"")</f>
        <v xml:space="preserve">/
</v>
      </c>
      <c r="Q119" s="418" t="str">
        <f ca="1">IFERROR(IF(INDEX('Outcome Indicators - Section C '!O$1:O$100,MATCH($A119,'Outcome Indicators - Section C '!$A$1:$A$100,0))&lt;&gt;"",FIXED(INDEX('Outcome Indicators - Section C '!O$1:O$100,MATCH($A119,'Outcome Indicators - Section C '!$A$1:$A$100,0)),4),""),"")&amp;"/"&amp;IFERROR(IF(INDEX('Outcome Indicators - Section C '!O$1:O$100,MATCH($A119,'Outcome Indicators - Section C '!$A$1:$A$100,0)+1)&lt;&gt;"",FIXED(INDEX('Outcome Indicators - Section C '!O$1:O$100,MATCH($A119,'Outcome Indicators - Section C '!$A$1:$A$100,0)+1),2),""),"")&amp;CHAR(10)&amp;IFERROR(IF(INDEX('Outcome Indicators - Section C '!P$1:P$100,MATCH($A119,'Outcome Indicators - Section C '!$A$1:$A$100,0))&lt;&gt;"",FIXED(INDEX('Outcome Indicators - Section C '!P$1:P$100,MATCH($A119,'Outcome Indicators - Section C '!$A$1:$A$100,0))*100,2)&amp;"%",""),)&amp;CHAR(10)&amp;IFERROR(IF(INDEX('Outcome Indicators - Section C '!R$1:R$100,MATCH($A119,'Outcome Indicators - Section C '!$A$1:$A$100,0))&lt;&gt;"",INDEX('Outcome Indicators - Section C '!R$1:R$100,MATCH($A119,'Outcome Indicators - Section C '!$A$1:$A$100,0)),""),"")&amp;CHAR(10)&amp;IFERROR(IF(INDEX('Outcome Indicators - Section C '!Q$1:Q$100,MATCH($A119,'Outcome Indicators - Section C '!$A$1:$A$100,0))&lt;&gt;"",TEXT(INDEX('Outcome Indicators - Section C '!Q$1:Q$100,MATCH($A119,'Outcome Indicators - Section C '!$A$1:$A$100,0)),Setup!$A$33),""),"")</f>
        <v xml:space="preserve">/
</v>
      </c>
      <c r="R119" s="418" t="str">
        <f ca="1">IFERROR(IF(INDEX('Outcome Indicators - Section C '!S$1:S$100,MATCH($A119,'Outcome Indicators - Section C '!$A$1:$A$100,0))&lt;&gt;"",FIXED(INDEX('Outcome Indicators - Section C '!S$1:S$100,MATCH($A119,'Outcome Indicators - Section C '!$A$1:$A$100,0)),4),""),"")&amp;"/"&amp;IFERROR(IF(INDEX('Outcome Indicators - Section C '!S$1:S$100,MATCH($A119,'Outcome Indicators - Section C '!$A$1:$A$100,0)+1)&lt;&gt;"",FIXED(INDEX('Outcome Indicators - Section C '!S$1:S$100,MATCH($A119,'Outcome Indicators - Section C '!$A$1:$A$100,0)+1),2),""),"")&amp;CHAR(10)&amp;IFERROR(IF(INDEX('Outcome Indicators - Section C '!T$1:T$100,MATCH($A119,'Outcome Indicators - Section C '!$A$1:$A$100,0))&lt;&gt;"",FIXED(INDEX('Outcome Indicators - Section C '!T$1:T$100,MATCH($A119,'Outcome Indicators - Section C '!$A$1:$A$100,0))*100,2)&amp;"%",""),)&amp;CHAR(10)&amp;IFERROR(IF(INDEX('Outcome Indicators - Section C '!V$1:V$100,MATCH($A119,'Outcome Indicators - Section C '!$A$1:$A$100,0))&lt;&gt;"",INDEX('Outcome Indicators - Section C '!V$1:V$100,MATCH($A119,'Outcome Indicators - Section C '!$A$1:$A$100,0)),""),"")&amp;CHAR(10)&amp;IFERROR(IF(INDEX('Outcome Indicators - Section C '!U$1:U$100,MATCH($A119,'Outcome Indicators - Section C '!$A$1:$A$100,0))&lt;&gt;"",TEXT(INDEX('Outcome Indicators - Section C '!U$1:U$100,MATCH($A119,'Outcome Indicators - Section C '!$A$1:$A$100,0)),Setup!$A$33),""),"")</f>
        <v xml:space="preserve">/
</v>
      </c>
      <c r="S119" s="418" t="str">
        <f ca="1">IFERROR(IF(INDEX('Outcome Indicators - Section C '!W$1:W$100,MATCH($A119,'Outcome Indicators - Section C '!$A$1:$A$100,0))&lt;&gt;"",FIXED(INDEX('Outcome Indicators - Section C '!W$1:W$100,MATCH($A119,'Outcome Indicators - Section C '!$A$1:$A$100,0)),4),""),"")&amp;"/"&amp;IFERROR(IF(INDEX('Outcome Indicators - Section C '!W$1:W$100,MATCH($A119,'Outcome Indicators - Section C '!$A$1:$A$100,0)+1)&lt;&gt;"",FIXED(INDEX('Outcome Indicators - Section C '!W$1:W$100,MATCH($A119,'Outcome Indicators - Section C '!$A$1:$A$100,0)+1),2),""),"")&amp;CHAR(10)&amp;IFERROR(IF(INDEX('Outcome Indicators - Section C '!X$1:X$100,MATCH($A119,'Outcome Indicators - Section C '!$A$1:$A$100,0))&lt;&gt;"",FIXED(INDEX('Outcome Indicators - Section C '!X$1:X$100,MATCH($A119,'Outcome Indicators - Section C '!$A$1:$A$100,0))*100,2)&amp;"%",""),"")&amp;CHAR(10)&amp;IFERROR(IF(INDEX('Outcome Indicators - Section C '!Z$1:Z$100,MATCH($A119,'Outcome Indicators - Section C '!$A$1:$A$100,0))&lt;&gt;"",INDEX('Outcome Indicators - Section C '!Z$1:Z$100,MATCH($A119,'Outcome Indicators - Section C '!$A$1:$A$100,0)),""),"")&amp;CHAR(10)&amp;IFERROR(IF(INDEX('Outcome Indicators - Section C '!Y$1:Y$100,MATCH($A119,'Outcome Indicators - Section C '!$A$1:$A$100,0))&lt;&gt;"",TEXT(INDEX('Outcome Indicators - Section C '!Y$1:Y$100,MATCH($A119,'Outcome Indicators - Section C '!$A$1:$A$100,0)),Setup!$A$33),""),"")</f>
        <v xml:space="preserve">/
</v>
      </c>
      <c r="T119" s="228"/>
      <c r="U119" s="228"/>
      <c r="V119" s="228"/>
      <c r="W119" s="228"/>
      <c r="X119" s="228"/>
      <c r="Y119" s="228"/>
      <c r="Z119" s="228"/>
      <c r="AA119" s="228"/>
      <c r="AB119" s="228"/>
      <c r="AC119" s="228"/>
      <c r="AD119" s="228"/>
      <c r="AE119" s="228"/>
      <c r="AF119" s="228"/>
      <c r="AG119" s="228"/>
      <c r="AH119" s="228"/>
      <c r="AI119" s="228"/>
      <c r="AJ119" s="228"/>
      <c r="AK119" s="228"/>
      <c r="AL119" s="228"/>
      <c r="AM119" s="228"/>
      <c r="AN119" s="228"/>
      <c r="AO119" s="228"/>
      <c r="AP119" s="228"/>
      <c r="AQ119" s="228"/>
      <c r="AR119" s="228"/>
      <c r="AS119" s="652"/>
      <c r="AT119" s="652"/>
      <c r="AU119" s="652"/>
      <c r="AV119" s="652"/>
      <c r="AW119" s="210"/>
      <c r="AX119" s="210"/>
      <c r="AY119" s="210"/>
      <c r="AZ119" s="210"/>
      <c r="BA119" s="210"/>
    </row>
    <row r="120" spans="1:53" s="225" customFormat="1" ht="96" customHeight="1" x14ac:dyDescent="0.35">
      <c r="A120" s="673"/>
      <c r="B120" s="805" t="str">
        <f>IFERROR(IF(INDEX('Outcome Indicators - Section C '!AA$1:AA$100,MATCH($A119,'Outcome Indicators - Section C '!$A$1:$A$100,0))&lt;&gt;0,INDEX('Outcome Indicators - Section C '!AA$1:AA$100,MATCH($A119,'Outcome Indicators - Section C '!$A$1:$A$100,0)),""),"")</f>
        <v/>
      </c>
      <c r="C120" s="805"/>
      <c r="D120" s="805"/>
      <c r="E120" s="805"/>
      <c r="F120" s="805"/>
      <c r="G120" s="805"/>
      <c r="H120" s="805"/>
      <c r="I120" s="805"/>
      <c r="J120" s="805"/>
      <c r="K120" s="805"/>
      <c r="L120" s="805"/>
      <c r="M120" s="805"/>
      <c r="N120" s="805"/>
      <c r="O120" s="805"/>
      <c r="P120" s="805"/>
      <c r="Q120" s="805"/>
      <c r="R120" s="805"/>
      <c r="S120" s="805"/>
      <c r="T120" s="228"/>
      <c r="U120" s="228"/>
      <c r="V120" s="228"/>
      <c r="W120" s="228"/>
      <c r="X120" s="228"/>
      <c r="Y120" s="228"/>
      <c r="Z120" s="228"/>
      <c r="AA120" s="228"/>
      <c r="AB120" s="228"/>
      <c r="AC120" s="228"/>
      <c r="AD120" s="228"/>
      <c r="AE120" s="228"/>
      <c r="AF120" s="228"/>
      <c r="AG120" s="228"/>
      <c r="AH120" s="228"/>
      <c r="AI120" s="228"/>
      <c r="AJ120" s="228"/>
      <c r="AK120" s="228"/>
      <c r="AL120" s="228"/>
      <c r="AM120" s="228"/>
      <c r="AN120" s="228"/>
      <c r="AO120" s="228"/>
      <c r="AP120" s="228"/>
      <c r="AQ120" s="228"/>
      <c r="AR120" s="228"/>
      <c r="AS120" s="652"/>
      <c r="AT120" s="652"/>
      <c r="AU120" s="652"/>
      <c r="AV120" s="652"/>
      <c r="AW120" s="210"/>
      <c r="AX120" s="210"/>
      <c r="AY120" s="210"/>
      <c r="AZ120" s="210"/>
      <c r="BA120" s="210"/>
    </row>
    <row r="121" spans="1:53" ht="172.4" customHeight="1" x14ac:dyDescent="0.35">
      <c r="A121" s="662">
        <v>9</v>
      </c>
      <c r="B121" s="670" t="str">
        <f>IFERROR(IF(INDEX('Outcome Indicators - Section C '!B$1:B$100,MATCH($A121,'Outcome Indicators - Section C '!$A$1:$A$100,0))&lt;&gt;0,INDEX('Outcome Indicators - Section C '!B$1:B$100,MATCH($A121,'Outcome Indicators - Section C '!$A$1:$A$100,0)),""),"")</f>
        <v/>
      </c>
      <c r="C121" s="670"/>
      <c r="D121" s="670"/>
      <c r="E121" s="670" t="str">
        <f>IFERROR(IF(INDEX('Outcome Indicators - Section C '!C$1:C$100,MATCH($A121,'Outcome Indicators - Section C '!$A$1:$A$100,0))&lt;&gt;0,INDEX('Outcome Indicators - Section C '!C$1:C$100,MATCH($A121,'Outcome Indicators - Section C '!$A$1:$A$100,0)),""),"")</f>
        <v/>
      </c>
      <c r="F121" s="670"/>
      <c r="G121" s="670"/>
      <c r="H121" s="368" t="str">
        <f ca="1">IFERROR(IF(INDEX('Outcome Indicators - Section C '!D$1:D$100,MATCH($A121,'Outcome Indicators - Section C '!$A$1:$A$100,0))&lt;&gt;"",FIXED(INDEX('Outcome Indicators - Section C '!D$1:D$100,MATCH($A121,'Outcome Indicators - Section C '!$A$1:$A$100,0)),4),""),"")&amp;"/"&amp;IFERROR(IF(INDEX('Outcome Indicators - Section C '!D$1:D$100,MATCH($A121,'Outcome Indicators - Section C '!$A$1:$A$100,0)+1)&lt;&gt;"",FIXED(INDEX('Outcome Indicators - Section C '!D$1:D$100,MATCH($A121,'Outcome Indicators - Section C '!$A$1:$A$100,0)+1),2),""),"")&amp;CHAR(10)&amp;IFERROR(IF(INDEX('Outcome Indicators - Section C '!E$1:E$100,MATCH($A121,'Outcome Indicators - Section C '!$A$1:$A$100,0))&lt;&gt;"",FIXED(INDEX('Outcome Indicators - Section C '!E$1:E$100,MATCH($A121,'Outcome Indicators - Section C '!$A$1:$A$100,0))*100,2)&amp;"%",""),"")</f>
        <v xml:space="preserve">/
</v>
      </c>
      <c r="I121" s="368" t="str">
        <f>IFERROR(IF(INDEX('Outcome Indicators - Section C '!F$1:F$100,MATCH($A121,'Outcome Indicators - Section C '!$A$1:$A$100,0))&lt;&gt;0,INDEX('Outcome Indicators - Section C '!F$1:F$100,MATCH($A121,'Outcome Indicators - Section C '!$A$1:$A$100,0)),""),"")&amp;CHAR(10)&amp;IFERROR(IF(INDEX('Outcome Indicators - Section C '!G$1:G$100,MATCH($A121,'Outcome Indicators - Section C '!$A$1:$A$100,0))&lt;&gt;0,INDEX('Outcome Indicators - Section C '!G$1:G$100,MATCH($A121,'Outcome Indicators - Section C '!$A$1:$A$100,0)),""),"")</f>
        <v xml:space="preserve">
</v>
      </c>
      <c r="J121" s="807" t="str">
        <f>IFERROR(IF(INDEX('Outcome Indicators - Section C '!H$1:H$100,MATCH($A121,'Outcome Indicators - Section C '!$A$1:$A$100,0))&lt;&gt;0,INDEX('Outcome Indicators - Section C '!H$1:H$100,MATCH($A121,'Outcome Indicators - Section C '!$A$1:$A$100,0)),""),"")</f>
        <v/>
      </c>
      <c r="K121" s="807"/>
      <c r="L121" s="807"/>
      <c r="M121" s="807"/>
      <c r="N121" s="369" t="str">
        <f>IFERROR(IF(AND('Overview - Section A'!AS$1="Grant Making",OR(B121&lt;&gt;"",E121&lt;&gt;"")),Setup!I15,IF(INDEX('Outcome Indicators - Section C '!I$1:I$100,MATCH($A121,'Outcome Indicators - Section C '!$A$1:$A$100,0))&lt;&gt;0,INDEX('Outcome Indicators - Section C '!I$1:I$100,MATCH($A121,'Outcome Indicators - Section C '!$A$1:$A$100,0)),"")),"")</f>
        <v/>
      </c>
      <c r="O121" s="369" t="str">
        <f>IFERROR(IF(INDEX('Outcome Indicators - Section C '!J$9:J$38,MATCH($A121,'Outcome Indicators - Section C '!$A$9:$A$100,0))&lt;&gt;0,INDEX('Outcome Indicators - Section C '!J$9:J$38,MATCH($A121,'Outcome Indicators - Section C '!$A$9:$A$100,0)),""),"")</f>
        <v/>
      </c>
      <c r="P121" s="370" t="str">
        <f ca="1">IFERROR(IF(INDEX('Outcome Indicators - Section C '!K$1:K$100,MATCH($A121,'Outcome Indicators - Section C '!$A$1:$A$100,0))&lt;&gt;"",FIXED(INDEX('Outcome Indicators - Section C '!K$1:K$100,MATCH($A121,'Outcome Indicators - Section C '!$A$1:$A$100,0)),4),""),"")&amp;"/"&amp;IFERROR(IF(INDEX('Outcome Indicators - Section C '!K$1:K$100,MATCH($A121,'Outcome Indicators - Section C '!$A$1:$A$100,0)+1)&lt;&gt;"",FIXED(INDEX('Outcome Indicators - Section C '!K$1:K$100,MATCH($A121,'Outcome Indicators - Section C '!$A$1:$A$100,0)+1),2),""),"")&amp;CHAR(10)&amp;IFERROR(IF(INDEX('Outcome Indicators - Section C '!L$1:L$100,MATCH($A121,'Outcome Indicators - Section C '!$A$1:$A$100,0))&lt;&gt;"",FIXED(INDEX('Outcome Indicators - Section C '!L$1:L$100,MATCH($A121,'Outcome Indicators - Section C '!$A$1:$A$100,0))*100,2)&amp;"%",""),"")&amp;CHAR(10)&amp;IFERROR(IF(INDEX('Outcome Indicators - Section C '!N$1:N$100,MATCH($A121,'Outcome Indicators - Section C '!$A$1:$A$100,0))&lt;&gt;"",INDEX('Outcome Indicators - Section C '!N$1:N$100,MATCH($A121,'Outcome Indicators - Section C '!$A$1:$A$100,0)),""),"")&amp;CHAR(10)&amp;IFERROR(IF(INDEX('Outcome Indicators - Section C '!M$1:M$100,MATCH($A121,'Outcome Indicators - Section C '!$A$1:$A$100,0))&lt;&gt;"",TEXT(INDEX('Outcome Indicators - Section C '!M$1:M$100,MATCH($A121,'Outcome Indicators - Section C '!$A$1:$A$100,0)),Setup!$A$33),""),"")</f>
        <v xml:space="preserve">/
</v>
      </c>
      <c r="Q121" s="368" t="str">
        <f ca="1">IFERROR(IF(INDEX('Outcome Indicators - Section C '!O$1:O$100,MATCH($A121,'Outcome Indicators - Section C '!$A$1:$A$100,0))&lt;&gt;"",FIXED(INDEX('Outcome Indicators - Section C '!O$1:O$100,MATCH($A121,'Outcome Indicators - Section C '!$A$1:$A$100,0)),4),""),"")&amp;"/"&amp;IFERROR(IF(INDEX('Outcome Indicators - Section C '!O$1:O$100,MATCH($A121,'Outcome Indicators - Section C '!$A$1:$A$100,0)+1)&lt;&gt;"",FIXED(INDEX('Outcome Indicators - Section C '!O$1:O$100,MATCH($A121,'Outcome Indicators - Section C '!$A$1:$A$100,0)+1),2),""),"")&amp;CHAR(10)&amp;IFERROR(IF(INDEX('Outcome Indicators - Section C '!P$1:P$100,MATCH($A121,'Outcome Indicators - Section C '!$A$1:$A$100,0))&lt;&gt;"",FIXED(INDEX('Outcome Indicators - Section C '!P$1:P$100,MATCH($A121,'Outcome Indicators - Section C '!$A$1:$A$100,0))*100,2)&amp;"%",""),)&amp;CHAR(10)&amp;IFERROR(IF(INDEX('Outcome Indicators - Section C '!R$1:R$100,MATCH($A121,'Outcome Indicators - Section C '!$A$1:$A$100,0))&lt;&gt;"",INDEX('Outcome Indicators - Section C '!R$1:R$100,MATCH($A121,'Outcome Indicators - Section C '!$A$1:$A$100,0)),""),"")&amp;CHAR(10)&amp;IFERROR(IF(INDEX('Outcome Indicators - Section C '!Q$1:Q$100,MATCH($A121,'Outcome Indicators - Section C '!$A$1:$A$100,0))&lt;&gt;"",TEXT(INDEX('Outcome Indicators - Section C '!Q$1:Q$100,MATCH($A121,'Outcome Indicators - Section C '!$A$1:$A$100,0)),Setup!$A$33),""),"")</f>
        <v xml:space="preserve">/
</v>
      </c>
      <c r="R121" s="368" t="str">
        <f ca="1">IFERROR(IF(INDEX('Outcome Indicators - Section C '!S$1:S$100,MATCH($A121,'Outcome Indicators - Section C '!$A$1:$A$100,0))&lt;&gt;"",FIXED(INDEX('Outcome Indicators - Section C '!S$1:S$100,MATCH($A121,'Outcome Indicators - Section C '!$A$1:$A$100,0)),4),""),"")&amp;"/"&amp;IFERROR(IF(INDEX('Outcome Indicators - Section C '!S$1:S$100,MATCH($A121,'Outcome Indicators - Section C '!$A$1:$A$100,0)+1)&lt;&gt;"",FIXED(INDEX('Outcome Indicators - Section C '!S$1:S$100,MATCH($A121,'Outcome Indicators - Section C '!$A$1:$A$100,0)+1),2),""),"")&amp;CHAR(10)&amp;IFERROR(IF(INDEX('Outcome Indicators - Section C '!T$1:T$100,MATCH($A121,'Outcome Indicators - Section C '!$A$1:$A$100,0))&lt;&gt;"",FIXED(INDEX('Outcome Indicators - Section C '!T$1:T$100,MATCH($A121,'Outcome Indicators - Section C '!$A$1:$A$100,0))*100,2)&amp;"%",""),)&amp;CHAR(10)&amp;IFERROR(IF(INDEX('Outcome Indicators - Section C '!V$1:V$100,MATCH($A121,'Outcome Indicators - Section C '!$A$1:$A$100,0))&lt;&gt;"",INDEX('Outcome Indicators - Section C '!V$1:V$100,MATCH($A121,'Outcome Indicators - Section C '!$A$1:$A$100,0)),""),"")&amp;CHAR(10)&amp;IFERROR(IF(INDEX('Outcome Indicators - Section C '!U$1:U$100,MATCH($A121,'Outcome Indicators - Section C '!$A$1:$A$100,0))&lt;&gt;"",TEXT(INDEX('Outcome Indicators - Section C '!U$1:U$100,MATCH($A121,'Outcome Indicators - Section C '!$A$1:$A$100,0)),Setup!$A$33),""),"")</f>
        <v xml:space="preserve">/
</v>
      </c>
      <c r="S121" s="368" t="str">
        <f ca="1">IFERROR(IF(INDEX('Outcome Indicators - Section C '!W$1:W$100,MATCH($A121,'Outcome Indicators - Section C '!$A$1:$A$100,0))&lt;&gt;"",FIXED(INDEX('Outcome Indicators - Section C '!W$1:W$100,MATCH($A121,'Outcome Indicators - Section C '!$A$1:$A$100,0)),4),""),"")&amp;"/"&amp;IFERROR(IF(INDEX('Outcome Indicators - Section C '!W$1:W$100,MATCH($A121,'Outcome Indicators - Section C '!$A$1:$A$100,0)+1)&lt;&gt;"",FIXED(INDEX('Outcome Indicators - Section C '!W$1:W$100,MATCH($A121,'Outcome Indicators - Section C '!$A$1:$A$100,0)+1),2),""),"")&amp;CHAR(10)&amp;IFERROR(IF(INDEX('Outcome Indicators - Section C '!X$1:X$100,MATCH($A121,'Outcome Indicators - Section C '!$A$1:$A$100,0))&lt;&gt;"",FIXED(INDEX('Outcome Indicators - Section C '!X$1:X$100,MATCH($A121,'Outcome Indicators - Section C '!$A$1:$A$100,0))*100,2)&amp;"%",""),"")&amp;CHAR(10)&amp;IFERROR(IF(INDEX('Outcome Indicators - Section C '!Z$1:Z$100,MATCH($A121,'Outcome Indicators - Section C '!$A$1:$A$100,0))&lt;&gt;"",INDEX('Outcome Indicators - Section C '!Z$1:Z$100,MATCH($A121,'Outcome Indicators - Section C '!$A$1:$A$100,0)),""),"")&amp;CHAR(10)&amp;IFERROR(IF(INDEX('Outcome Indicators - Section C '!Y$1:Y$100,MATCH($A121,'Outcome Indicators - Section C '!$A$1:$A$100,0))&lt;&gt;"",TEXT(INDEX('Outcome Indicators - Section C '!Y$1:Y$100,MATCH($A121,'Outcome Indicators - Section C '!$A$1:$A$100,0)),Setup!$A$33),""),"")</f>
        <v xml:space="preserve">/
</v>
      </c>
      <c r="T121" s="228"/>
      <c r="U121" s="228"/>
      <c r="V121" s="228"/>
      <c r="W121" s="228"/>
      <c r="X121" s="228"/>
      <c r="Y121" s="228"/>
      <c r="Z121" s="228"/>
      <c r="AA121" s="228"/>
      <c r="AB121" s="228"/>
      <c r="AC121" s="228"/>
      <c r="AD121" s="228"/>
      <c r="AE121" s="228"/>
      <c r="AF121" s="228"/>
      <c r="AG121" s="228"/>
      <c r="AH121" s="228"/>
      <c r="AI121" s="228"/>
      <c r="AJ121" s="228"/>
      <c r="AK121" s="228"/>
      <c r="AL121" s="228"/>
      <c r="AM121" s="228"/>
      <c r="AN121" s="228"/>
      <c r="AO121" s="228"/>
      <c r="AP121" s="228"/>
      <c r="AQ121" s="228"/>
      <c r="AR121" s="228"/>
      <c r="AS121" s="661"/>
      <c r="AT121" s="661"/>
      <c r="AU121" s="661"/>
      <c r="AV121" s="661"/>
    </row>
    <row r="122" spans="1:53" ht="96" customHeight="1" x14ac:dyDescent="0.35">
      <c r="A122" s="662"/>
      <c r="B122" s="663" t="str">
        <f>IFERROR(IF(INDEX('Outcome Indicators - Section C '!AA$1:AA$100,MATCH($A121,'Outcome Indicators - Section C '!$A$1:$A$100,0))&lt;&gt;0,INDEX('Outcome Indicators - Section C '!AA$1:AA$100,MATCH($A121,'Outcome Indicators - Section C '!$A$1:$A$100,0)),""),"")</f>
        <v/>
      </c>
      <c r="C122" s="664"/>
      <c r="D122" s="664"/>
      <c r="E122" s="664"/>
      <c r="F122" s="664"/>
      <c r="G122" s="664"/>
      <c r="H122" s="664"/>
      <c r="I122" s="664"/>
      <c r="J122" s="664"/>
      <c r="K122" s="664"/>
      <c r="L122" s="664"/>
      <c r="M122" s="664"/>
      <c r="N122" s="664"/>
      <c r="O122" s="664"/>
      <c r="P122" s="664"/>
      <c r="Q122" s="664"/>
      <c r="R122" s="664"/>
      <c r="S122" s="665"/>
      <c r="T122" s="228"/>
      <c r="U122" s="228"/>
      <c r="V122" s="228"/>
      <c r="W122" s="228"/>
      <c r="X122" s="228"/>
      <c r="Y122" s="228"/>
      <c r="Z122" s="228"/>
      <c r="AA122" s="228"/>
      <c r="AB122" s="228"/>
      <c r="AC122" s="228"/>
      <c r="AD122" s="228"/>
      <c r="AE122" s="228"/>
      <c r="AF122" s="228"/>
      <c r="AG122" s="228"/>
      <c r="AH122" s="228"/>
      <c r="AI122" s="228"/>
      <c r="AJ122" s="228"/>
      <c r="AK122" s="228"/>
      <c r="AL122" s="228"/>
      <c r="AM122" s="228"/>
      <c r="AN122" s="228"/>
      <c r="AO122" s="228"/>
      <c r="AP122" s="228"/>
      <c r="AQ122" s="228"/>
      <c r="AR122" s="228"/>
      <c r="AS122" s="661"/>
      <c r="AT122" s="661"/>
      <c r="AU122" s="661"/>
      <c r="AV122" s="661"/>
    </row>
    <row r="123" spans="1:53" s="225" customFormat="1" ht="172.4" customHeight="1" x14ac:dyDescent="0.35">
      <c r="A123" s="673">
        <v>10</v>
      </c>
      <c r="B123" s="669" t="str">
        <f>IFERROR(IF(INDEX('Outcome Indicators - Section C '!B$1:B$100,MATCH($A123,'Outcome Indicators - Section C '!$A$1:$A$100,0))&lt;&gt;0,INDEX('Outcome Indicators - Section C '!B$1:B$100,MATCH($A123,'Outcome Indicators - Section C '!$A$1:$A$100,0)),""),"")</f>
        <v/>
      </c>
      <c r="C123" s="669"/>
      <c r="D123" s="669"/>
      <c r="E123" s="669" t="str">
        <f>IFERROR(IF(INDEX('Outcome Indicators - Section C '!C$1:C$100,MATCH($A123,'Outcome Indicators - Section C '!$A$1:$A$100,0))&lt;&gt;0,INDEX('Outcome Indicators - Section C '!C$1:C$100,MATCH($A123,'Outcome Indicators - Section C '!$A$1:$A$100,0)),""),"")</f>
        <v/>
      </c>
      <c r="F123" s="669"/>
      <c r="G123" s="669"/>
      <c r="H123" s="418" t="str">
        <f ca="1">IFERROR(IF(INDEX('Outcome Indicators - Section C '!D$1:D$100,MATCH($A123,'Outcome Indicators - Section C '!$A$1:$A$100,0))&lt;&gt;"",FIXED(INDEX('Outcome Indicators - Section C '!D$1:D$100,MATCH($A123,'Outcome Indicators - Section C '!$A$1:$A$100,0)),4),""),"")&amp;"/"&amp;IFERROR(IF(INDEX('Outcome Indicators - Section C '!D$1:D$100,MATCH($A123,'Outcome Indicators - Section C '!$A$1:$A$100,0)+1)&lt;&gt;"",FIXED(INDEX('Outcome Indicators - Section C '!D$1:D$100,MATCH($A123,'Outcome Indicators - Section C '!$A$1:$A$100,0)+1),2),""),"")&amp;CHAR(10)&amp;IFERROR(IF(INDEX('Outcome Indicators - Section C '!E$1:E$100,MATCH($A123,'Outcome Indicators - Section C '!$A$1:$A$100,0))&lt;&gt;"",FIXED(INDEX('Outcome Indicators - Section C '!E$1:E$100,MATCH($A123,'Outcome Indicators - Section C '!$A$1:$A$100,0))*100,2)&amp;"%",""),"")</f>
        <v xml:space="preserve">/
</v>
      </c>
      <c r="I123" s="418" t="str">
        <f>IFERROR(IF(INDEX('Outcome Indicators - Section C '!F$1:F$100,MATCH($A123,'Outcome Indicators - Section C '!$A$1:$A$100,0))&lt;&gt;0,INDEX('Outcome Indicators - Section C '!F$1:F$100,MATCH($A123,'Outcome Indicators - Section C '!$A$1:$A$100,0)),""),"")&amp;CHAR(10)&amp;IFERROR(IF(INDEX('Outcome Indicators - Section C '!G$1:G$100,MATCH($A123,'Outcome Indicators - Section C '!$A$1:$A$100,0))&lt;&gt;0,INDEX('Outcome Indicators - Section C '!G$1:G$100,MATCH($A123,'Outcome Indicators - Section C '!$A$1:$A$100,0)),""),"")</f>
        <v xml:space="preserve">
</v>
      </c>
      <c r="J123" s="808" t="str">
        <f>IFERROR(IF(INDEX('Outcome Indicators - Section C '!H$1:H$100,MATCH($A123,'Outcome Indicators - Section C '!$A$1:$A$100,0))&lt;&gt;0,INDEX('Outcome Indicators - Section C '!H$1:H$100,MATCH($A123,'Outcome Indicators - Section C '!$A$1:$A$100,0)),""),"")</f>
        <v/>
      </c>
      <c r="K123" s="808"/>
      <c r="L123" s="808"/>
      <c r="M123" s="808"/>
      <c r="N123" s="419" t="str">
        <f>IFERROR(IF(AND('Overview - Section A'!AS$1="Grant Making",OR(B123&lt;&gt;"",E123&lt;&gt;"")),Setup!I15,IF(INDEX('Outcome Indicators - Section C '!I$1:I$100,MATCH($A123,'Outcome Indicators - Section C '!$A$1:$A$100,0))&lt;&gt;0,INDEX('Outcome Indicators - Section C '!I$1:I$100,MATCH($A123,'Outcome Indicators - Section C '!$A$1:$A$100,0)),"")),"")</f>
        <v/>
      </c>
      <c r="O123" s="419" t="str">
        <f>IFERROR(IF(INDEX('Outcome Indicators - Section C '!J$9:J$38,MATCH($A123,'Outcome Indicators - Section C '!$A$9:$A$100,0))&lt;&gt;0,INDEX('Outcome Indicators - Section C '!J$9:J$38,MATCH($A123,'Outcome Indicators - Section C '!$A$9:$A$100,0)),""),"")</f>
        <v/>
      </c>
      <c r="P123" s="418" t="str">
        <f ca="1">IFERROR(IF(INDEX('Outcome Indicators - Section C '!K$1:K$100,MATCH($A123,'Outcome Indicators - Section C '!$A$1:$A$100,0))&lt;&gt;"",FIXED(INDEX('Outcome Indicators - Section C '!K$1:K$100,MATCH($A123,'Outcome Indicators - Section C '!$A$1:$A$100,0)),4),""),"")&amp;"/"&amp;IFERROR(IF(INDEX('Outcome Indicators - Section C '!K$1:K$100,MATCH($A123,'Outcome Indicators - Section C '!$A$1:$A$100,0)+1)&lt;&gt;"",FIXED(INDEX('Outcome Indicators - Section C '!K$1:K$100,MATCH($A123,'Outcome Indicators - Section C '!$A$1:$A$100,0)+1),2),""),"")&amp;CHAR(10)&amp;IFERROR(IF(INDEX('Outcome Indicators - Section C '!L$1:L$100,MATCH($A123,'Outcome Indicators - Section C '!$A$1:$A$100,0))&lt;&gt;"",FIXED(INDEX('Outcome Indicators - Section C '!L$1:L$100,MATCH($A123,'Outcome Indicators - Section C '!$A$1:$A$100,0))*100,2)&amp;"%",""),"")&amp;CHAR(10)&amp;IFERROR(IF(INDEX('Outcome Indicators - Section C '!N$1:N$100,MATCH($A123,'Outcome Indicators - Section C '!$A$1:$A$100,0))&lt;&gt;"",INDEX('Outcome Indicators - Section C '!N$1:N$100,MATCH($A123,'Outcome Indicators - Section C '!$A$1:$A$100,0)),""),"")&amp;CHAR(10)&amp;IFERROR(IF(INDEX('Outcome Indicators - Section C '!M$1:M$100,MATCH($A123,'Outcome Indicators - Section C '!$A$1:$A$100,0))&lt;&gt;"",TEXT(INDEX('Outcome Indicators - Section C '!M$1:M$100,MATCH($A123,'Outcome Indicators - Section C '!$A$1:$A$100,0)),Setup!$A$33),""),"")</f>
        <v xml:space="preserve">/
</v>
      </c>
      <c r="Q123" s="418" t="str">
        <f ca="1">IFERROR(IF(INDEX('Outcome Indicators - Section C '!O$1:O$100,MATCH($A123,'Outcome Indicators - Section C '!$A$1:$A$100,0))&lt;&gt;"",FIXED(INDEX('Outcome Indicators - Section C '!O$1:O$100,MATCH($A123,'Outcome Indicators - Section C '!$A$1:$A$100,0)),4),""),"")&amp;"/"&amp;IFERROR(IF(INDEX('Outcome Indicators - Section C '!O$1:O$100,MATCH($A123,'Outcome Indicators - Section C '!$A$1:$A$100,0)+1)&lt;&gt;"",FIXED(INDEX('Outcome Indicators - Section C '!O$1:O$100,MATCH($A123,'Outcome Indicators - Section C '!$A$1:$A$100,0)+1),2),""),"")&amp;CHAR(10)&amp;IFERROR(IF(INDEX('Outcome Indicators - Section C '!P$1:P$100,MATCH($A123,'Outcome Indicators - Section C '!$A$1:$A$100,0))&lt;&gt;"",FIXED(INDEX('Outcome Indicators - Section C '!P$1:P$100,MATCH($A123,'Outcome Indicators - Section C '!$A$1:$A$100,0))*100,2)&amp;"%",""),)&amp;CHAR(10)&amp;IFERROR(IF(INDEX('Outcome Indicators - Section C '!R$1:R$100,MATCH($A123,'Outcome Indicators - Section C '!$A$1:$A$100,0))&lt;&gt;"",INDEX('Outcome Indicators - Section C '!R$1:R$100,MATCH($A123,'Outcome Indicators - Section C '!$A$1:$A$100,0)),""),"")&amp;CHAR(10)&amp;IFERROR(IF(INDEX('Outcome Indicators - Section C '!Q$1:Q$100,MATCH($A123,'Outcome Indicators - Section C '!$A$1:$A$100,0))&lt;&gt;"",TEXT(INDEX('Outcome Indicators - Section C '!Q$1:Q$100,MATCH($A123,'Outcome Indicators - Section C '!$A$1:$A$100,0)),Setup!$A$33),""),"")</f>
        <v xml:space="preserve">/
</v>
      </c>
      <c r="R123" s="418" t="str">
        <f ca="1">IFERROR(IF(INDEX('Outcome Indicators - Section C '!S$1:S$100,MATCH($A123,'Outcome Indicators - Section C '!$A$1:$A$100,0))&lt;&gt;"",FIXED(INDEX('Outcome Indicators - Section C '!S$1:S$100,MATCH($A123,'Outcome Indicators - Section C '!$A$1:$A$100,0)),4),""),"")&amp;"/"&amp;IFERROR(IF(INDEX('Outcome Indicators - Section C '!S$1:S$100,MATCH($A123,'Outcome Indicators - Section C '!$A$1:$A$100,0)+1)&lt;&gt;"",FIXED(INDEX('Outcome Indicators - Section C '!S$1:S$100,MATCH($A123,'Outcome Indicators - Section C '!$A$1:$A$100,0)+1),2),""),"")&amp;CHAR(10)&amp;IFERROR(IF(INDEX('Outcome Indicators - Section C '!T$1:T$100,MATCH($A123,'Outcome Indicators - Section C '!$A$1:$A$100,0))&lt;&gt;"",FIXED(INDEX('Outcome Indicators - Section C '!T$1:T$100,MATCH($A123,'Outcome Indicators - Section C '!$A$1:$A$100,0))*100,2)&amp;"%",""),)&amp;CHAR(10)&amp;IFERROR(IF(INDEX('Outcome Indicators - Section C '!V$1:V$100,MATCH($A123,'Outcome Indicators - Section C '!$A$1:$A$100,0))&lt;&gt;"",INDEX('Outcome Indicators - Section C '!V$1:V$100,MATCH($A123,'Outcome Indicators - Section C '!$A$1:$A$100,0)),""),"")&amp;CHAR(10)&amp;IFERROR(IF(INDEX('Outcome Indicators - Section C '!U$1:U$100,MATCH($A123,'Outcome Indicators - Section C '!$A$1:$A$100,0))&lt;&gt;"",TEXT(INDEX('Outcome Indicators - Section C '!U$1:U$100,MATCH($A123,'Outcome Indicators - Section C '!$A$1:$A$100,0)),Setup!$A$33),""),"")</f>
        <v xml:space="preserve">/
</v>
      </c>
      <c r="S123" s="418" t="str">
        <f ca="1">IFERROR(IF(INDEX('Outcome Indicators - Section C '!W$1:W$100,MATCH($A123,'Outcome Indicators - Section C '!$A$1:$A$100,0))&lt;&gt;"",FIXED(INDEX('Outcome Indicators - Section C '!W$1:W$100,MATCH($A123,'Outcome Indicators - Section C '!$A$1:$A$100,0)),4),""),"")&amp;"/"&amp;IFERROR(IF(INDEX('Outcome Indicators - Section C '!W$1:W$100,MATCH($A123,'Outcome Indicators - Section C '!$A$1:$A$100,0)+1)&lt;&gt;"",FIXED(INDEX('Outcome Indicators - Section C '!W$1:W$100,MATCH($A123,'Outcome Indicators - Section C '!$A$1:$A$100,0)+1),2),""),"")&amp;CHAR(10)&amp;IFERROR(IF(INDEX('Outcome Indicators - Section C '!X$1:X$100,MATCH($A123,'Outcome Indicators - Section C '!$A$1:$A$100,0))&lt;&gt;"",FIXED(INDEX('Outcome Indicators - Section C '!X$1:X$100,MATCH($A123,'Outcome Indicators - Section C '!$A$1:$A$100,0))*100,2)&amp;"%",""),"")&amp;CHAR(10)&amp;IFERROR(IF(INDEX('Outcome Indicators - Section C '!Z$1:Z$100,MATCH($A123,'Outcome Indicators - Section C '!$A$1:$A$100,0))&lt;&gt;"",INDEX('Outcome Indicators - Section C '!Z$1:Z$100,MATCH($A123,'Outcome Indicators - Section C '!$A$1:$A$100,0)),""),"")&amp;CHAR(10)&amp;IFERROR(IF(INDEX('Outcome Indicators - Section C '!Y$1:Y$100,MATCH($A123,'Outcome Indicators - Section C '!$A$1:$A$100,0))&lt;&gt;"",TEXT(INDEX('Outcome Indicators - Section C '!Y$1:Y$100,MATCH($A123,'Outcome Indicators - Section C '!$A$1:$A$100,0)),Setup!$A$33),""),"")</f>
        <v xml:space="preserve">/
</v>
      </c>
      <c r="T123" s="228"/>
      <c r="U123" s="228"/>
      <c r="V123" s="228"/>
      <c r="W123" s="228"/>
      <c r="X123" s="228"/>
      <c r="Y123" s="228"/>
      <c r="Z123" s="228"/>
      <c r="AA123" s="228"/>
      <c r="AB123" s="228"/>
      <c r="AC123" s="228"/>
      <c r="AD123" s="228"/>
      <c r="AE123" s="228"/>
      <c r="AF123" s="228"/>
      <c r="AG123" s="228"/>
      <c r="AH123" s="228"/>
      <c r="AI123" s="228"/>
      <c r="AJ123" s="228"/>
      <c r="AK123" s="228"/>
      <c r="AL123" s="228"/>
      <c r="AM123" s="228"/>
      <c r="AN123" s="228"/>
      <c r="AO123" s="228"/>
      <c r="AP123" s="228"/>
      <c r="AQ123" s="228"/>
      <c r="AR123" s="228"/>
      <c r="AS123" s="652"/>
      <c r="AT123" s="652"/>
      <c r="AU123" s="652"/>
      <c r="AV123" s="652"/>
      <c r="AW123" s="210"/>
      <c r="AX123" s="210"/>
      <c r="AY123" s="210"/>
      <c r="AZ123" s="210"/>
      <c r="BA123" s="210"/>
    </row>
    <row r="124" spans="1:53" s="225" customFormat="1" ht="96" customHeight="1" x14ac:dyDescent="0.35">
      <c r="A124" s="673"/>
      <c r="B124" s="666" t="str">
        <f>IFERROR(IF(INDEX('Outcome Indicators - Section C '!AA$1:AA$100,MATCH($A123,'Outcome Indicators - Section C '!$A$1:$A$100,0))&lt;&gt;0,INDEX('Outcome Indicators - Section C '!AA$1:AA$100,MATCH($A123,'Outcome Indicators - Section C '!$A$1:$A$100,0)),""),"")</f>
        <v/>
      </c>
      <c r="C124" s="667"/>
      <c r="D124" s="667"/>
      <c r="E124" s="667"/>
      <c r="F124" s="667"/>
      <c r="G124" s="667"/>
      <c r="H124" s="667"/>
      <c r="I124" s="667"/>
      <c r="J124" s="667"/>
      <c r="K124" s="667"/>
      <c r="L124" s="667"/>
      <c r="M124" s="667"/>
      <c r="N124" s="667"/>
      <c r="O124" s="667"/>
      <c r="P124" s="667"/>
      <c r="Q124" s="667"/>
      <c r="R124" s="667"/>
      <c r="S124" s="668"/>
      <c r="T124" s="228"/>
      <c r="U124" s="228"/>
      <c r="V124" s="228"/>
      <c r="W124" s="228"/>
      <c r="X124" s="228"/>
      <c r="Y124" s="228"/>
      <c r="Z124" s="228"/>
      <c r="AA124" s="228"/>
      <c r="AB124" s="228"/>
      <c r="AC124" s="228"/>
      <c r="AD124" s="228"/>
      <c r="AE124" s="228"/>
      <c r="AF124" s="228"/>
      <c r="AG124" s="228"/>
      <c r="AH124" s="228"/>
      <c r="AI124" s="228"/>
      <c r="AJ124" s="228"/>
      <c r="AK124" s="228"/>
      <c r="AL124" s="228"/>
      <c r="AM124" s="228"/>
      <c r="AN124" s="228"/>
      <c r="AO124" s="228"/>
      <c r="AP124" s="228"/>
      <c r="AQ124" s="228"/>
      <c r="AR124" s="228"/>
      <c r="AS124" s="652"/>
      <c r="AT124" s="652"/>
      <c r="AU124" s="652"/>
      <c r="AV124" s="652"/>
      <c r="AW124" s="210"/>
      <c r="AX124" s="210"/>
      <c r="AY124" s="210"/>
      <c r="AZ124" s="210"/>
      <c r="BA124" s="210"/>
    </row>
    <row r="125" spans="1:53" ht="172.4" customHeight="1" x14ac:dyDescent="0.35">
      <c r="A125" s="662">
        <v>11</v>
      </c>
      <c r="B125" s="670" t="str">
        <f>IFERROR(IF(INDEX('Outcome Indicators - Section C '!B$1:B$100,MATCH($A125,'Outcome Indicators - Section C '!$A$1:$A$100,0))&lt;&gt;0,INDEX('Outcome Indicators - Section C '!B$1:B$100,MATCH($A125,'Outcome Indicators - Section C '!$A$1:$A$100,0)),""),"")</f>
        <v/>
      </c>
      <c r="C125" s="670"/>
      <c r="D125" s="670"/>
      <c r="E125" s="670" t="str">
        <f>IFERROR(IF(INDEX('Outcome Indicators - Section C '!C$1:C$100,MATCH($A125,'Outcome Indicators - Section C '!$A$1:$A$100,0))&lt;&gt;0,INDEX('Outcome Indicators - Section C '!C$1:C$100,MATCH($A125,'Outcome Indicators - Section C '!$A$1:$A$100,0)),""),"")</f>
        <v/>
      </c>
      <c r="F125" s="670"/>
      <c r="G125" s="670"/>
      <c r="H125" s="368" t="str">
        <f ca="1">IFERROR(IF(INDEX('Outcome Indicators - Section C '!D$1:D$100,MATCH($A125,'Outcome Indicators - Section C '!$A$1:$A$100,0))&lt;&gt;"",FIXED(INDEX('Outcome Indicators - Section C '!D$1:D$100,MATCH($A125,'Outcome Indicators - Section C '!$A$1:$A$100,0)),4),""),"")&amp;"/"&amp;IFERROR(IF(INDEX('Outcome Indicators - Section C '!D$1:D$100,MATCH($A125,'Outcome Indicators - Section C '!$A$1:$A$100,0)+1)&lt;&gt;"",FIXED(INDEX('Outcome Indicators - Section C '!D$1:D$100,MATCH($A125,'Outcome Indicators - Section C '!$A$1:$A$100,0)+1),2),""),"")&amp;CHAR(10)&amp;IFERROR(IF(INDEX('Outcome Indicators - Section C '!E$1:E$100,MATCH($A125,'Outcome Indicators - Section C '!$A$1:$A$100,0))&lt;&gt;"",FIXED(INDEX('Outcome Indicators - Section C '!E$1:E$100,MATCH($A125,'Outcome Indicators - Section C '!$A$1:$A$100,0))*100,2)&amp;"%",""),"")</f>
        <v xml:space="preserve">/
</v>
      </c>
      <c r="I125" s="368" t="str">
        <f>IFERROR(IF(INDEX('Outcome Indicators - Section C '!F$1:F$100,MATCH($A125,'Outcome Indicators - Section C '!$A$1:$A$100,0))&lt;&gt;0,INDEX('Outcome Indicators - Section C '!F$1:F$100,MATCH($A125,'Outcome Indicators - Section C '!$A$1:$A$100,0)),""),"")&amp;CHAR(10)&amp;IFERROR(IF(INDEX('Outcome Indicators - Section C '!G$1:G$100,MATCH($A125,'Outcome Indicators - Section C '!$A$1:$A$100,0))&lt;&gt;0,INDEX('Outcome Indicators - Section C '!G$1:G$100,MATCH($A125,'Outcome Indicators - Section C '!$A$1:$A$100,0)),""),"")</f>
        <v xml:space="preserve">
</v>
      </c>
      <c r="J125" s="807" t="str">
        <f>IFERROR(IF(INDEX('Outcome Indicators - Section C '!H$1:H$100,MATCH($A125,'Outcome Indicators - Section C '!$A$1:$A$100,0))&lt;&gt;0,INDEX('Outcome Indicators - Section C '!H$1:H$100,MATCH($A125,'Outcome Indicators - Section C '!$A$1:$A$100,0)),""),"")</f>
        <v/>
      </c>
      <c r="K125" s="807"/>
      <c r="L125" s="807"/>
      <c r="M125" s="807"/>
      <c r="N125" s="369" t="str">
        <f>IFERROR(IF(AND('Overview - Section A'!AS$1="Grant Making",OR(B125&lt;&gt;"",E125&lt;&gt;"")),Setup!I15,IF(INDEX('Outcome Indicators - Section C '!I$1:I$100,MATCH($A125,'Outcome Indicators - Section C '!$A$1:$A$100,0))&lt;&gt;0,INDEX('Outcome Indicators - Section C '!I$1:I$100,MATCH($A125,'Outcome Indicators - Section C '!$A$1:$A$100,0)),"")),"")</f>
        <v/>
      </c>
      <c r="O125" s="369" t="str">
        <f>IFERROR(IF(INDEX('Outcome Indicators - Section C '!J$9:J$38,MATCH($A125,'Outcome Indicators - Section C '!$A$9:$A$100,0))&lt;&gt;0,INDEX('Outcome Indicators - Section C '!J$9:J$38,MATCH($A125,'Outcome Indicators - Section C '!$A$9:$A$100,0)),""),"")</f>
        <v/>
      </c>
      <c r="P125" s="370" t="str">
        <f ca="1">IFERROR(IF(INDEX('Outcome Indicators - Section C '!K$1:K$100,MATCH($A125,'Outcome Indicators - Section C '!$A$1:$A$100,0))&lt;&gt;"",FIXED(INDEX('Outcome Indicators - Section C '!K$1:K$100,MATCH($A125,'Outcome Indicators - Section C '!$A$1:$A$100,0)),4),""),"")&amp;"/"&amp;IFERROR(IF(INDEX('Outcome Indicators - Section C '!K$1:K$100,MATCH($A125,'Outcome Indicators - Section C '!$A$1:$A$100,0)+1)&lt;&gt;"",FIXED(INDEX('Outcome Indicators - Section C '!K$1:K$100,MATCH($A125,'Outcome Indicators - Section C '!$A$1:$A$100,0)+1),2),""),"")&amp;CHAR(10)&amp;IFERROR(IF(INDEX('Outcome Indicators - Section C '!L$1:L$100,MATCH($A125,'Outcome Indicators - Section C '!$A$1:$A$100,0))&lt;&gt;"",FIXED(INDEX('Outcome Indicators - Section C '!L$1:L$100,MATCH($A125,'Outcome Indicators - Section C '!$A$1:$A$100,0))*100,2)&amp;"%",""),"")&amp;CHAR(10)&amp;IFERROR(IF(INDEX('Outcome Indicators - Section C '!N$1:N$100,MATCH($A125,'Outcome Indicators - Section C '!$A$1:$A$100,0))&lt;&gt;"",INDEX('Outcome Indicators - Section C '!N$1:N$100,MATCH($A125,'Outcome Indicators - Section C '!$A$1:$A$100,0)),""),"")&amp;CHAR(10)&amp;IFERROR(IF(INDEX('Outcome Indicators - Section C '!M$1:M$100,MATCH($A125,'Outcome Indicators - Section C '!$A$1:$A$100,0))&lt;&gt;"",TEXT(INDEX('Outcome Indicators - Section C '!M$1:M$100,MATCH($A125,'Outcome Indicators - Section C '!$A$1:$A$100,0)),Setup!$A$33),""),"")</f>
        <v xml:space="preserve">/
</v>
      </c>
      <c r="Q125" s="368" t="str">
        <f ca="1">IFERROR(IF(INDEX('Outcome Indicators - Section C '!O$1:O$100,MATCH($A125,'Outcome Indicators - Section C '!$A$1:$A$100,0))&lt;&gt;"",FIXED(INDEX('Outcome Indicators - Section C '!O$1:O$100,MATCH($A125,'Outcome Indicators - Section C '!$A$1:$A$100,0)),4),""),"")&amp;"/"&amp;IFERROR(IF(INDEX('Outcome Indicators - Section C '!O$1:O$100,MATCH($A125,'Outcome Indicators - Section C '!$A$1:$A$100,0)+1)&lt;&gt;"",FIXED(INDEX('Outcome Indicators - Section C '!O$1:O$100,MATCH($A125,'Outcome Indicators - Section C '!$A$1:$A$100,0)+1),2),""),"")&amp;CHAR(10)&amp;IFERROR(IF(INDEX('Outcome Indicators - Section C '!P$1:P$100,MATCH($A125,'Outcome Indicators - Section C '!$A$1:$A$100,0))&lt;&gt;"",FIXED(INDEX('Outcome Indicators - Section C '!P$1:P$100,MATCH($A125,'Outcome Indicators - Section C '!$A$1:$A$100,0))*100,2)&amp;"%",""),)&amp;CHAR(10)&amp;IFERROR(IF(INDEX('Outcome Indicators - Section C '!R$1:R$100,MATCH($A125,'Outcome Indicators - Section C '!$A$1:$A$100,0))&lt;&gt;"",INDEX('Outcome Indicators - Section C '!R$1:R$100,MATCH($A125,'Outcome Indicators - Section C '!$A$1:$A$100,0)),""),"")&amp;CHAR(10)&amp;IFERROR(IF(INDEX('Outcome Indicators - Section C '!Q$1:Q$100,MATCH($A125,'Outcome Indicators - Section C '!$A$1:$A$100,0))&lt;&gt;"",TEXT(INDEX('Outcome Indicators - Section C '!Q$1:Q$100,MATCH($A125,'Outcome Indicators - Section C '!$A$1:$A$100,0)),Setup!$A$33),""),"")</f>
        <v xml:space="preserve">/
</v>
      </c>
      <c r="R125" s="368" t="str">
        <f ca="1">IFERROR(IF(INDEX('Outcome Indicators - Section C '!S$1:S$100,MATCH($A125,'Outcome Indicators - Section C '!$A$1:$A$100,0))&lt;&gt;"",FIXED(INDEX('Outcome Indicators - Section C '!S$1:S$100,MATCH($A125,'Outcome Indicators - Section C '!$A$1:$A$100,0)),4),""),"")&amp;"/"&amp;IFERROR(IF(INDEX('Outcome Indicators - Section C '!S$1:S$100,MATCH($A125,'Outcome Indicators - Section C '!$A$1:$A$100,0)+1)&lt;&gt;"",FIXED(INDEX('Outcome Indicators - Section C '!S$1:S$100,MATCH($A125,'Outcome Indicators - Section C '!$A$1:$A$100,0)+1),2),""),"")&amp;CHAR(10)&amp;IFERROR(IF(INDEX('Outcome Indicators - Section C '!T$1:T$100,MATCH($A125,'Outcome Indicators - Section C '!$A$1:$A$100,0))&lt;&gt;"",FIXED(INDEX('Outcome Indicators - Section C '!T$1:T$100,MATCH($A125,'Outcome Indicators - Section C '!$A$1:$A$100,0))*100,2)&amp;"%",""),)&amp;CHAR(10)&amp;IFERROR(IF(INDEX('Outcome Indicators - Section C '!V$1:V$100,MATCH($A125,'Outcome Indicators - Section C '!$A$1:$A$100,0))&lt;&gt;"",INDEX('Outcome Indicators - Section C '!V$1:V$100,MATCH($A125,'Outcome Indicators - Section C '!$A$1:$A$100,0)),""),"")&amp;CHAR(10)&amp;IFERROR(IF(INDEX('Outcome Indicators - Section C '!U$1:U$100,MATCH($A125,'Outcome Indicators - Section C '!$A$1:$A$100,0))&lt;&gt;"",TEXT(INDEX('Outcome Indicators - Section C '!U$1:U$100,MATCH($A125,'Outcome Indicators - Section C '!$A$1:$A$100,0)),Setup!$A$33),""),"")</f>
        <v xml:space="preserve">/
</v>
      </c>
      <c r="S125" s="368" t="str">
        <f ca="1">IFERROR(IF(INDEX('Outcome Indicators - Section C '!W$1:W$100,MATCH($A125,'Outcome Indicators - Section C '!$A$1:$A$100,0))&lt;&gt;"",FIXED(INDEX('Outcome Indicators - Section C '!W$1:W$100,MATCH($A125,'Outcome Indicators - Section C '!$A$1:$A$100,0)),4),""),"")&amp;"/"&amp;IFERROR(IF(INDEX('Outcome Indicators - Section C '!W$1:W$100,MATCH($A125,'Outcome Indicators - Section C '!$A$1:$A$100,0)+1)&lt;&gt;"",FIXED(INDEX('Outcome Indicators - Section C '!W$1:W$100,MATCH($A125,'Outcome Indicators - Section C '!$A$1:$A$100,0)+1),2),""),"")&amp;CHAR(10)&amp;IFERROR(IF(INDEX('Outcome Indicators - Section C '!X$1:X$100,MATCH($A125,'Outcome Indicators - Section C '!$A$1:$A$100,0))&lt;&gt;"",FIXED(INDEX('Outcome Indicators - Section C '!X$1:X$100,MATCH($A125,'Outcome Indicators - Section C '!$A$1:$A$100,0))*100,2)&amp;"%",""),"")&amp;CHAR(10)&amp;IFERROR(IF(INDEX('Outcome Indicators - Section C '!Z$1:Z$100,MATCH($A125,'Outcome Indicators - Section C '!$A$1:$A$100,0))&lt;&gt;"",INDEX('Outcome Indicators - Section C '!Z$1:Z$100,MATCH($A125,'Outcome Indicators - Section C '!$A$1:$A$100,0)),""),"")&amp;CHAR(10)&amp;IFERROR(IF(INDEX('Outcome Indicators - Section C '!Y$1:Y$100,MATCH($A125,'Outcome Indicators - Section C '!$A$1:$A$100,0))&lt;&gt;"",TEXT(INDEX('Outcome Indicators - Section C '!Y$1:Y$100,MATCH($A125,'Outcome Indicators - Section C '!$A$1:$A$100,0)),Setup!$A$33),""),"")</f>
        <v xml:space="preserve">/
</v>
      </c>
      <c r="T125" s="228"/>
      <c r="U125" s="228"/>
      <c r="V125" s="228"/>
      <c r="W125" s="228"/>
      <c r="X125" s="228"/>
      <c r="Y125" s="228"/>
      <c r="Z125" s="228"/>
      <c r="AA125" s="228"/>
      <c r="AB125" s="228"/>
      <c r="AC125" s="228"/>
      <c r="AD125" s="228"/>
      <c r="AE125" s="228"/>
      <c r="AF125" s="228"/>
      <c r="AG125" s="228"/>
      <c r="AH125" s="228"/>
      <c r="AI125" s="228"/>
      <c r="AJ125" s="228"/>
      <c r="AK125" s="228"/>
      <c r="AL125" s="228"/>
      <c r="AM125" s="228"/>
      <c r="AN125" s="228"/>
      <c r="AO125" s="228"/>
      <c r="AP125" s="228"/>
      <c r="AQ125" s="228"/>
      <c r="AR125" s="228"/>
      <c r="AS125" s="661"/>
      <c r="AT125" s="661"/>
      <c r="AU125" s="661"/>
      <c r="AV125" s="661"/>
    </row>
    <row r="126" spans="1:53" ht="96" customHeight="1" x14ac:dyDescent="0.35">
      <c r="A126" s="662"/>
      <c r="B126" s="663" t="str">
        <f>IFERROR(IF(INDEX('Outcome Indicators - Section C '!AA$1:AA$100,MATCH($A125,'Outcome Indicators - Section C '!$A$1:$A$100,0))&lt;&gt;0,INDEX('Outcome Indicators - Section C '!AA$1:AA$100,MATCH($A125,'Outcome Indicators - Section C '!$A$1:$A$100,0)),""),"")</f>
        <v/>
      </c>
      <c r="C126" s="664"/>
      <c r="D126" s="664"/>
      <c r="E126" s="664"/>
      <c r="F126" s="664"/>
      <c r="G126" s="664"/>
      <c r="H126" s="664"/>
      <c r="I126" s="664"/>
      <c r="J126" s="664"/>
      <c r="K126" s="664"/>
      <c r="L126" s="664"/>
      <c r="M126" s="664"/>
      <c r="N126" s="664"/>
      <c r="O126" s="664"/>
      <c r="P126" s="664"/>
      <c r="Q126" s="664"/>
      <c r="R126" s="664"/>
      <c r="S126" s="665"/>
      <c r="T126" s="228"/>
      <c r="U126" s="228"/>
      <c r="V126" s="228"/>
      <c r="W126" s="228"/>
      <c r="X126" s="228"/>
      <c r="Y126" s="228"/>
      <c r="Z126" s="228"/>
      <c r="AA126" s="228"/>
      <c r="AB126" s="228"/>
      <c r="AC126" s="228"/>
      <c r="AD126" s="228"/>
      <c r="AE126" s="228"/>
      <c r="AF126" s="228"/>
      <c r="AG126" s="228"/>
      <c r="AH126" s="228"/>
      <c r="AI126" s="228"/>
      <c r="AJ126" s="228"/>
      <c r="AK126" s="228"/>
      <c r="AL126" s="228"/>
      <c r="AM126" s="228"/>
      <c r="AN126" s="228"/>
      <c r="AO126" s="228"/>
      <c r="AP126" s="228"/>
      <c r="AQ126" s="228"/>
      <c r="AR126" s="228"/>
      <c r="AS126" s="661"/>
      <c r="AT126" s="661"/>
      <c r="AU126" s="661"/>
      <c r="AV126" s="661"/>
    </row>
    <row r="127" spans="1:53" s="225" customFormat="1" ht="172.4" customHeight="1" x14ac:dyDescent="0.35">
      <c r="A127" s="673">
        <v>12</v>
      </c>
      <c r="B127" s="669" t="str">
        <f>IFERROR(IF(INDEX('Outcome Indicators - Section C '!B$1:B$100,MATCH($A127,'Outcome Indicators - Section C '!$A$1:$A$100,0))&lt;&gt;0,INDEX('Outcome Indicators - Section C '!B$1:B$100,MATCH($A127,'Outcome Indicators - Section C '!$A$1:$A$100,0)),""),"")</f>
        <v/>
      </c>
      <c r="C127" s="669"/>
      <c r="D127" s="669"/>
      <c r="E127" s="669" t="str">
        <f>IFERROR(IF(INDEX('Outcome Indicators - Section C '!C$1:C$100,MATCH($A127,'Outcome Indicators - Section C '!$A$1:$A$100,0))&lt;&gt;0,INDEX('Outcome Indicators - Section C '!C$1:C$100,MATCH($A127,'Outcome Indicators - Section C '!$A$1:$A$100,0)),""),"")</f>
        <v/>
      </c>
      <c r="F127" s="669"/>
      <c r="G127" s="669"/>
      <c r="H127" s="418" t="str">
        <f ca="1">IFERROR(IF(INDEX('Outcome Indicators - Section C '!D$1:D$100,MATCH($A127,'Outcome Indicators - Section C '!$A$1:$A$100,0))&lt;&gt;"",FIXED(INDEX('Outcome Indicators - Section C '!D$1:D$100,MATCH($A127,'Outcome Indicators - Section C '!$A$1:$A$100,0)),4),""),"")&amp;"/"&amp;IFERROR(IF(INDEX('Outcome Indicators - Section C '!D$1:D$100,MATCH($A127,'Outcome Indicators - Section C '!$A$1:$A$100,0)+1)&lt;&gt;"",FIXED(INDEX('Outcome Indicators - Section C '!D$1:D$100,MATCH($A127,'Outcome Indicators - Section C '!$A$1:$A$100,0)+1),2),""),"")&amp;CHAR(10)&amp;IFERROR(IF(INDEX('Outcome Indicators - Section C '!E$1:E$100,MATCH($A127,'Outcome Indicators - Section C '!$A$1:$A$100,0))&lt;&gt;"",FIXED(INDEX('Outcome Indicators - Section C '!E$1:E$100,MATCH($A127,'Outcome Indicators - Section C '!$A$1:$A$100,0))*100,2)&amp;"%",""),"")</f>
        <v xml:space="preserve">/
</v>
      </c>
      <c r="I127" s="418" t="str">
        <f>IFERROR(IF(INDEX('Outcome Indicators - Section C '!F$1:F$100,MATCH($A127,'Outcome Indicators - Section C '!$A$1:$A$100,0))&lt;&gt;0,INDEX('Outcome Indicators - Section C '!F$1:F$100,MATCH($A127,'Outcome Indicators - Section C '!$A$1:$A$100,0)),""),"")&amp;CHAR(10)&amp;IFERROR(IF(INDEX('Outcome Indicators - Section C '!G$1:G$100,MATCH($A127,'Outcome Indicators - Section C '!$A$1:$A$100,0))&lt;&gt;0,INDEX('Outcome Indicators - Section C '!G$1:G$100,MATCH($A127,'Outcome Indicators - Section C '!$A$1:$A$100,0)),""),"")</f>
        <v xml:space="preserve">
</v>
      </c>
      <c r="J127" s="808" t="str">
        <f>IFERROR(IF(INDEX('Outcome Indicators - Section C '!H$1:H$100,MATCH($A127,'Outcome Indicators - Section C '!$A$1:$A$100,0))&lt;&gt;0,INDEX('Outcome Indicators - Section C '!H$1:H$100,MATCH($A127,'Outcome Indicators - Section C '!$A$1:$A$100,0)),""),"")</f>
        <v/>
      </c>
      <c r="K127" s="808"/>
      <c r="L127" s="808"/>
      <c r="M127" s="808"/>
      <c r="N127" s="419" t="str">
        <f>IFERROR(IF(AND('Overview - Section A'!AS$1="Grant Making",OR(B127&lt;&gt;"",E127&lt;&gt;"")),Setup!I15,IF(INDEX('Outcome Indicators - Section C '!I$1:I$100,MATCH($A127,'Outcome Indicators - Section C '!$A$1:$A$100,0))&lt;&gt;0,INDEX('Outcome Indicators - Section C '!I$1:I$100,MATCH($A127,'Outcome Indicators - Section C '!$A$1:$A$100,0)),"")),"")</f>
        <v/>
      </c>
      <c r="O127" s="419" t="str">
        <f>IFERROR(IF(INDEX('Outcome Indicators - Section C '!J$9:J$38,MATCH($A127,'Outcome Indicators - Section C '!$A$9:$A$100,0))&lt;&gt;0,INDEX('Outcome Indicators - Section C '!J$9:J$38,MATCH($A127,'Outcome Indicators - Section C '!$A$9:$A$100,0)),""),"")</f>
        <v/>
      </c>
      <c r="P127" s="418" t="str">
        <f ca="1">IFERROR(IF(INDEX('Outcome Indicators - Section C '!K$1:K$100,MATCH($A127,'Outcome Indicators - Section C '!$A$1:$A$100,0))&lt;&gt;"",FIXED(INDEX('Outcome Indicators - Section C '!K$1:K$100,MATCH($A127,'Outcome Indicators - Section C '!$A$1:$A$100,0)),4),""),"")&amp;"/"&amp;IFERROR(IF(INDEX('Outcome Indicators - Section C '!K$1:K$100,MATCH($A127,'Outcome Indicators - Section C '!$A$1:$A$100,0)+1)&lt;&gt;"",FIXED(INDEX('Outcome Indicators - Section C '!K$1:K$100,MATCH($A127,'Outcome Indicators - Section C '!$A$1:$A$100,0)+1),2),""),"")&amp;CHAR(10)&amp;IFERROR(IF(INDEX('Outcome Indicators - Section C '!L$1:L$100,MATCH($A127,'Outcome Indicators - Section C '!$A$1:$A$100,0))&lt;&gt;"",FIXED(INDEX('Outcome Indicators - Section C '!L$1:L$100,MATCH($A127,'Outcome Indicators - Section C '!$A$1:$A$100,0))*100,2)&amp;"%",""),"")&amp;CHAR(10)&amp;IFERROR(IF(INDEX('Outcome Indicators - Section C '!N$1:N$100,MATCH($A127,'Outcome Indicators - Section C '!$A$1:$A$100,0))&lt;&gt;"",INDEX('Outcome Indicators - Section C '!N$1:N$100,MATCH($A127,'Outcome Indicators - Section C '!$A$1:$A$100,0)),""),"")&amp;CHAR(10)&amp;IFERROR(IF(INDEX('Outcome Indicators - Section C '!M$1:M$100,MATCH($A127,'Outcome Indicators - Section C '!$A$1:$A$100,0))&lt;&gt;"",TEXT(INDEX('Outcome Indicators - Section C '!M$1:M$100,MATCH($A127,'Outcome Indicators - Section C '!$A$1:$A$100,0)),Setup!$A$33),""),"")</f>
        <v xml:space="preserve">/
</v>
      </c>
      <c r="Q127" s="418" t="str">
        <f ca="1">IFERROR(IF(INDEX('Outcome Indicators - Section C '!O$1:O$100,MATCH($A127,'Outcome Indicators - Section C '!$A$1:$A$100,0))&lt;&gt;"",FIXED(INDEX('Outcome Indicators - Section C '!O$1:O$100,MATCH($A127,'Outcome Indicators - Section C '!$A$1:$A$100,0)),4),""),"")&amp;"/"&amp;IFERROR(IF(INDEX('Outcome Indicators - Section C '!O$1:O$100,MATCH($A127,'Outcome Indicators - Section C '!$A$1:$A$100,0)+1)&lt;&gt;"",FIXED(INDEX('Outcome Indicators - Section C '!O$1:O$100,MATCH($A127,'Outcome Indicators - Section C '!$A$1:$A$100,0)+1),2),""),"")&amp;CHAR(10)&amp;IFERROR(IF(INDEX('Outcome Indicators - Section C '!P$1:P$100,MATCH($A127,'Outcome Indicators - Section C '!$A$1:$A$100,0))&lt;&gt;"",FIXED(INDEX('Outcome Indicators - Section C '!P$1:P$100,MATCH($A127,'Outcome Indicators - Section C '!$A$1:$A$100,0))*100,2)&amp;"%",""),)&amp;CHAR(10)&amp;IFERROR(IF(INDEX('Outcome Indicators - Section C '!R$1:R$100,MATCH($A127,'Outcome Indicators - Section C '!$A$1:$A$100,0))&lt;&gt;"",INDEX('Outcome Indicators - Section C '!R$1:R$100,MATCH($A127,'Outcome Indicators - Section C '!$A$1:$A$100,0)),""),"")&amp;CHAR(10)&amp;IFERROR(IF(INDEX('Outcome Indicators - Section C '!Q$1:Q$100,MATCH($A127,'Outcome Indicators - Section C '!$A$1:$A$100,0))&lt;&gt;"",TEXT(INDEX('Outcome Indicators - Section C '!Q$1:Q$100,MATCH($A127,'Outcome Indicators - Section C '!$A$1:$A$100,0)),Setup!$A$33),""),"")</f>
        <v xml:space="preserve">/
</v>
      </c>
      <c r="R127" s="418" t="str">
        <f ca="1">IFERROR(IF(INDEX('Outcome Indicators - Section C '!S$1:S$100,MATCH($A127,'Outcome Indicators - Section C '!$A$1:$A$100,0))&lt;&gt;"",FIXED(INDEX('Outcome Indicators - Section C '!S$1:S$100,MATCH($A127,'Outcome Indicators - Section C '!$A$1:$A$100,0)),4),""),"")&amp;"/"&amp;IFERROR(IF(INDEX('Outcome Indicators - Section C '!S$1:S$100,MATCH($A127,'Outcome Indicators - Section C '!$A$1:$A$100,0)+1)&lt;&gt;"",FIXED(INDEX('Outcome Indicators - Section C '!S$1:S$100,MATCH($A127,'Outcome Indicators - Section C '!$A$1:$A$100,0)+1),2),""),"")&amp;CHAR(10)&amp;IFERROR(IF(INDEX('Outcome Indicators - Section C '!T$1:T$100,MATCH($A127,'Outcome Indicators - Section C '!$A$1:$A$100,0))&lt;&gt;"",FIXED(INDEX('Outcome Indicators - Section C '!T$1:T$100,MATCH($A127,'Outcome Indicators - Section C '!$A$1:$A$100,0))*100,2)&amp;"%",""),)&amp;CHAR(10)&amp;IFERROR(IF(INDEX('Outcome Indicators - Section C '!V$1:V$100,MATCH($A127,'Outcome Indicators - Section C '!$A$1:$A$100,0))&lt;&gt;"",INDEX('Outcome Indicators - Section C '!V$1:V$100,MATCH($A127,'Outcome Indicators - Section C '!$A$1:$A$100,0)),""),"")&amp;CHAR(10)&amp;IFERROR(IF(INDEX('Outcome Indicators - Section C '!U$1:U$100,MATCH($A127,'Outcome Indicators - Section C '!$A$1:$A$100,0))&lt;&gt;"",TEXT(INDEX('Outcome Indicators - Section C '!U$1:U$100,MATCH($A127,'Outcome Indicators - Section C '!$A$1:$A$100,0)),Setup!$A$33),""),"")</f>
        <v xml:space="preserve">/
</v>
      </c>
      <c r="S127" s="418" t="str">
        <f ca="1">IFERROR(IF(INDEX('Outcome Indicators - Section C '!W$1:W$100,MATCH($A127,'Outcome Indicators - Section C '!$A$1:$A$100,0))&lt;&gt;"",FIXED(INDEX('Outcome Indicators - Section C '!W$1:W$100,MATCH($A127,'Outcome Indicators - Section C '!$A$1:$A$100,0)),4),""),"")&amp;"/"&amp;IFERROR(IF(INDEX('Outcome Indicators - Section C '!W$1:W$100,MATCH($A127,'Outcome Indicators - Section C '!$A$1:$A$100,0)+1)&lt;&gt;"",FIXED(INDEX('Outcome Indicators - Section C '!W$1:W$100,MATCH($A127,'Outcome Indicators - Section C '!$A$1:$A$100,0)+1),2),""),"")&amp;CHAR(10)&amp;IFERROR(IF(INDEX('Outcome Indicators - Section C '!X$1:X$100,MATCH($A127,'Outcome Indicators - Section C '!$A$1:$A$100,0))&lt;&gt;"",FIXED(INDEX('Outcome Indicators - Section C '!X$1:X$100,MATCH($A127,'Outcome Indicators - Section C '!$A$1:$A$100,0))*100,2)&amp;"%",""),"")&amp;CHAR(10)&amp;IFERROR(IF(INDEX('Outcome Indicators - Section C '!Z$1:Z$100,MATCH($A127,'Outcome Indicators - Section C '!$A$1:$A$100,0))&lt;&gt;"",INDEX('Outcome Indicators - Section C '!Z$1:Z$100,MATCH($A127,'Outcome Indicators - Section C '!$A$1:$A$100,0)),""),"")&amp;CHAR(10)&amp;IFERROR(IF(INDEX('Outcome Indicators - Section C '!Y$1:Y$100,MATCH($A127,'Outcome Indicators - Section C '!$A$1:$A$100,0))&lt;&gt;"",TEXT(INDEX('Outcome Indicators - Section C '!Y$1:Y$100,MATCH($A127,'Outcome Indicators - Section C '!$A$1:$A$100,0)),Setup!$A$33),""),"")</f>
        <v xml:space="preserve">/
</v>
      </c>
      <c r="T127" s="228"/>
      <c r="U127" s="228"/>
      <c r="V127" s="228"/>
      <c r="W127" s="228"/>
      <c r="X127" s="228"/>
      <c r="Y127" s="228"/>
      <c r="Z127" s="228"/>
      <c r="AA127" s="228"/>
      <c r="AB127" s="228"/>
      <c r="AC127" s="228"/>
      <c r="AD127" s="228"/>
      <c r="AE127" s="228"/>
      <c r="AF127" s="228"/>
      <c r="AG127" s="228"/>
      <c r="AH127" s="228"/>
      <c r="AI127" s="228"/>
      <c r="AJ127" s="228"/>
      <c r="AK127" s="228"/>
      <c r="AL127" s="228"/>
      <c r="AM127" s="228"/>
      <c r="AN127" s="228"/>
      <c r="AO127" s="228"/>
      <c r="AP127" s="228"/>
      <c r="AQ127" s="228"/>
      <c r="AR127" s="228"/>
      <c r="AS127" s="652"/>
      <c r="AT127" s="652"/>
      <c r="AU127" s="652"/>
      <c r="AV127" s="652"/>
      <c r="AW127" s="210"/>
      <c r="AX127" s="210"/>
      <c r="AY127" s="210"/>
      <c r="AZ127" s="210"/>
      <c r="BA127" s="210"/>
    </row>
    <row r="128" spans="1:53" s="225" customFormat="1" ht="96" customHeight="1" x14ac:dyDescent="0.35">
      <c r="A128" s="673"/>
      <c r="B128" s="666" t="str">
        <f>IFERROR(IF(INDEX('Outcome Indicators - Section C '!AA$1:AA$100,MATCH($A127,'Outcome Indicators - Section C '!$A$1:$A$100,0))&lt;&gt;0,INDEX('Outcome Indicators - Section C '!AA$1:AA$100,MATCH($A127,'Outcome Indicators - Section C '!$A$1:$A$100,0)),""),"")</f>
        <v/>
      </c>
      <c r="C128" s="667"/>
      <c r="D128" s="667"/>
      <c r="E128" s="667"/>
      <c r="F128" s="667"/>
      <c r="G128" s="667"/>
      <c r="H128" s="667"/>
      <c r="I128" s="667"/>
      <c r="J128" s="667"/>
      <c r="K128" s="667"/>
      <c r="L128" s="667"/>
      <c r="M128" s="667"/>
      <c r="N128" s="667"/>
      <c r="O128" s="667"/>
      <c r="P128" s="667"/>
      <c r="Q128" s="667"/>
      <c r="R128" s="667"/>
      <c r="S128" s="668"/>
      <c r="T128" s="228"/>
      <c r="U128" s="228"/>
      <c r="V128" s="228"/>
      <c r="W128" s="228"/>
      <c r="X128" s="228"/>
      <c r="Y128" s="228"/>
      <c r="Z128" s="228"/>
      <c r="AA128" s="228"/>
      <c r="AB128" s="228"/>
      <c r="AC128" s="228"/>
      <c r="AD128" s="228"/>
      <c r="AE128" s="228"/>
      <c r="AF128" s="228"/>
      <c r="AG128" s="228"/>
      <c r="AH128" s="228"/>
      <c r="AI128" s="228"/>
      <c r="AJ128" s="228"/>
      <c r="AK128" s="228"/>
      <c r="AL128" s="228"/>
      <c r="AM128" s="228"/>
      <c r="AN128" s="228"/>
      <c r="AO128" s="228"/>
      <c r="AP128" s="228"/>
      <c r="AQ128" s="228"/>
      <c r="AR128" s="228"/>
      <c r="AS128" s="652"/>
      <c r="AT128" s="652"/>
      <c r="AU128" s="652"/>
      <c r="AV128" s="652"/>
      <c r="AW128" s="210"/>
      <c r="AX128" s="210"/>
      <c r="AY128" s="210"/>
      <c r="AZ128" s="210"/>
      <c r="BA128" s="210"/>
    </row>
    <row r="129" spans="1:53" ht="172.4" customHeight="1" x14ac:dyDescent="0.35">
      <c r="A129" s="662">
        <v>13</v>
      </c>
      <c r="B129" s="670" t="str">
        <f>IFERROR(IF(INDEX('Outcome Indicators - Section C '!B$1:B$100,MATCH($A129,'Outcome Indicators - Section C '!$A$1:$A$100,0))&lt;&gt;0,INDEX('Outcome Indicators - Section C '!B$1:B$100,MATCH($A129,'Outcome Indicators - Section C '!$A$1:$A$100,0)),""),"")</f>
        <v/>
      </c>
      <c r="C129" s="670"/>
      <c r="D129" s="670"/>
      <c r="E129" s="670" t="str">
        <f>IFERROR(IF(INDEX('Outcome Indicators - Section C '!C$1:C$100,MATCH($A129,'Outcome Indicators - Section C '!$A$1:$A$100,0))&lt;&gt;0,INDEX('Outcome Indicators - Section C '!C$1:C$100,MATCH($A129,'Outcome Indicators - Section C '!$A$1:$A$100,0)),""),"")</f>
        <v/>
      </c>
      <c r="F129" s="670"/>
      <c r="G129" s="670"/>
      <c r="H129" s="368" t="str">
        <f ca="1">IFERROR(IF(INDEX('Outcome Indicators - Section C '!D$1:D$100,MATCH($A129,'Outcome Indicators - Section C '!$A$1:$A$100,0))&lt;&gt;"",FIXED(INDEX('Outcome Indicators - Section C '!D$1:D$100,MATCH($A129,'Outcome Indicators - Section C '!$A$1:$A$100,0)),4),""),"")&amp;"/"&amp;IFERROR(IF(INDEX('Outcome Indicators - Section C '!D$1:D$100,MATCH($A129,'Outcome Indicators - Section C '!$A$1:$A$100,0)+1)&lt;&gt;"",FIXED(INDEX('Outcome Indicators - Section C '!D$1:D$100,MATCH($A129,'Outcome Indicators - Section C '!$A$1:$A$100,0)+1),2),""),"")&amp;CHAR(10)&amp;IFERROR(IF(INDEX('Outcome Indicators - Section C '!E$1:E$100,MATCH($A129,'Outcome Indicators - Section C '!$A$1:$A$100,0))&lt;&gt;"",FIXED(INDEX('Outcome Indicators - Section C '!E$1:E$100,MATCH($A129,'Outcome Indicators - Section C '!$A$1:$A$100,0))*100,2)&amp;"%",""),"")</f>
        <v xml:space="preserve">/
</v>
      </c>
      <c r="I129" s="368" t="str">
        <f>IFERROR(IF(INDEX('Outcome Indicators - Section C '!F$1:F$100,MATCH($A129,'Outcome Indicators - Section C '!$A$1:$A$100,0))&lt;&gt;0,INDEX('Outcome Indicators - Section C '!F$1:F$100,MATCH($A129,'Outcome Indicators - Section C '!$A$1:$A$100,0)),""),"")&amp;CHAR(10)&amp;IFERROR(IF(INDEX('Outcome Indicators - Section C '!G$1:G$100,MATCH($A129,'Outcome Indicators - Section C '!$A$1:$A$100,0))&lt;&gt;0,INDEX('Outcome Indicators - Section C '!G$1:G$100,MATCH($A129,'Outcome Indicators - Section C '!$A$1:$A$100,0)),""),"")</f>
        <v xml:space="preserve">
</v>
      </c>
      <c r="J129" s="807" t="str">
        <f>IFERROR(IF(INDEX('Outcome Indicators - Section C '!H$1:H$100,MATCH($A129,'Outcome Indicators - Section C '!$A$1:$A$100,0))&lt;&gt;0,INDEX('Outcome Indicators - Section C '!H$1:H$100,MATCH($A129,'Outcome Indicators - Section C '!$A$1:$A$100,0)),""),"")</f>
        <v/>
      </c>
      <c r="K129" s="807"/>
      <c r="L129" s="807"/>
      <c r="M129" s="807"/>
      <c r="N129" s="369" t="str">
        <f>IFERROR(IF(AND('Overview - Section A'!AS$1="Grant Making",OR(B129&lt;&gt;"",E129&lt;&gt;"")),Setup!I15,IF(INDEX('Outcome Indicators - Section C '!I$1:I$100,MATCH($A129,'Outcome Indicators - Section C '!$A$1:$A$100,0))&lt;&gt;0,INDEX('Outcome Indicators - Section C '!I$1:I$100,MATCH($A129,'Outcome Indicators - Section C '!$A$1:$A$100,0)),"")),"")</f>
        <v/>
      </c>
      <c r="O129" s="369" t="str">
        <f>IFERROR(IF(INDEX('Outcome Indicators - Section C '!J$9:J$38,MATCH($A129,'Outcome Indicators - Section C '!$A$9:$A$100,0))&lt;&gt;0,INDEX('Outcome Indicators - Section C '!J$9:J$38,MATCH($A129,'Outcome Indicators - Section C '!$A$9:$A$100,0)),""),"")</f>
        <v/>
      </c>
      <c r="P129" s="370" t="str">
        <f ca="1">IFERROR(IF(INDEX('Outcome Indicators - Section C '!K$1:K$100,MATCH($A129,'Outcome Indicators - Section C '!$A$1:$A$100,0))&lt;&gt;"",FIXED(INDEX('Outcome Indicators - Section C '!K$1:K$100,MATCH($A129,'Outcome Indicators - Section C '!$A$1:$A$100,0)),4),""),"")&amp;"/"&amp;IFERROR(IF(INDEX('Outcome Indicators - Section C '!K$1:K$100,MATCH($A129,'Outcome Indicators - Section C '!$A$1:$A$100,0)+1)&lt;&gt;"",FIXED(INDEX('Outcome Indicators - Section C '!K$1:K$100,MATCH($A129,'Outcome Indicators - Section C '!$A$1:$A$100,0)+1),2),""),"")&amp;CHAR(10)&amp;IFERROR(IF(INDEX('Outcome Indicators - Section C '!L$1:L$100,MATCH($A129,'Outcome Indicators - Section C '!$A$1:$A$100,0))&lt;&gt;"",FIXED(INDEX('Outcome Indicators - Section C '!L$1:L$100,MATCH($A129,'Outcome Indicators - Section C '!$A$1:$A$100,0))*100,2)&amp;"%",""),"")&amp;CHAR(10)&amp;IFERROR(IF(INDEX('Outcome Indicators - Section C '!N$1:N$100,MATCH($A129,'Outcome Indicators - Section C '!$A$1:$A$100,0))&lt;&gt;"",INDEX('Outcome Indicators - Section C '!N$1:N$100,MATCH($A129,'Outcome Indicators - Section C '!$A$1:$A$100,0)),""),"")&amp;CHAR(10)&amp;IFERROR(IF(INDEX('Outcome Indicators - Section C '!M$1:M$100,MATCH($A129,'Outcome Indicators - Section C '!$A$1:$A$100,0))&lt;&gt;"",TEXT(INDEX('Outcome Indicators - Section C '!M$1:M$100,MATCH($A129,'Outcome Indicators - Section C '!$A$1:$A$100,0)),Setup!$A$33),""),"")</f>
        <v xml:space="preserve">/
</v>
      </c>
      <c r="Q129" s="368" t="str">
        <f ca="1">IFERROR(IF(INDEX('Outcome Indicators - Section C '!O$1:O$100,MATCH($A129,'Outcome Indicators - Section C '!$A$1:$A$100,0))&lt;&gt;"",FIXED(INDEX('Outcome Indicators - Section C '!O$1:O$100,MATCH($A129,'Outcome Indicators - Section C '!$A$1:$A$100,0)),4),""),"")&amp;"/"&amp;IFERROR(IF(INDEX('Outcome Indicators - Section C '!O$1:O$100,MATCH($A129,'Outcome Indicators - Section C '!$A$1:$A$100,0)+1)&lt;&gt;"",FIXED(INDEX('Outcome Indicators - Section C '!O$1:O$100,MATCH($A129,'Outcome Indicators - Section C '!$A$1:$A$100,0)+1),2),""),"")&amp;CHAR(10)&amp;IFERROR(IF(INDEX('Outcome Indicators - Section C '!P$1:P$100,MATCH($A129,'Outcome Indicators - Section C '!$A$1:$A$100,0))&lt;&gt;"",FIXED(INDEX('Outcome Indicators - Section C '!P$1:P$100,MATCH($A129,'Outcome Indicators - Section C '!$A$1:$A$100,0))*100,2)&amp;"%",""),)&amp;CHAR(10)&amp;IFERROR(IF(INDEX('Outcome Indicators - Section C '!R$1:R$100,MATCH($A129,'Outcome Indicators - Section C '!$A$1:$A$100,0))&lt;&gt;"",INDEX('Outcome Indicators - Section C '!R$1:R$100,MATCH($A129,'Outcome Indicators - Section C '!$A$1:$A$100,0)),""),"")&amp;CHAR(10)&amp;IFERROR(IF(INDEX('Outcome Indicators - Section C '!Q$1:Q$100,MATCH($A129,'Outcome Indicators - Section C '!$A$1:$A$100,0))&lt;&gt;"",TEXT(INDEX('Outcome Indicators - Section C '!Q$1:Q$100,MATCH($A129,'Outcome Indicators - Section C '!$A$1:$A$100,0)),Setup!$A$33),""),"")</f>
        <v xml:space="preserve">/
</v>
      </c>
      <c r="R129" s="368" t="str">
        <f ca="1">IFERROR(IF(INDEX('Outcome Indicators - Section C '!S$1:S$100,MATCH($A129,'Outcome Indicators - Section C '!$A$1:$A$100,0))&lt;&gt;"",FIXED(INDEX('Outcome Indicators - Section C '!S$1:S$100,MATCH($A129,'Outcome Indicators - Section C '!$A$1:$A$100,0)),4),""),"")&amp;"/"&amp;IFERROR(IF(INDEX('Outcome Indicators - Section C '!S$1:S$100,MATCH($A129,'Outcome Indicators - Section C '!$A$1:$A$100,0)+1)&lt;&gt;"",FIXED(INDEX('Outcome Indicators - Section C '!S$1:S$100,MATCH($A129,'Outcome Indicators - Section C '!$A$1:$A$100,0)+1),2),""),"")&amp;CHAR(10)&amp;IFERROR(IF(INDEX('Outcome Indicators - Section C '!T$1:T$100,MATCH($A129,'Outcome Indicators - Section C '!$A$1:$A$100,0))&lt;&gt;"",FIXED(INDEX('Outcome Indicators - Section C '!T$1:T$100,MATCH($A129,'Outcome Indicators - Section C '!$A$1:$A$100,0))*100,2)&amp;"%",""),)&amp;CHAR(10)&amp;IFERROR(IF(INDEX('Outcome Indicators - Section C '!V$1:V$100,MATCH($A129,'Outcome Indicators - Section C '!$A$1:$A$100,0))&lt;&gt;"",INDEX('Outcome Indicators - Section C '!V$1:V$100,MATCH($A129,'Outcome Indicators - Section C '!$A$1:$A$100,0)),""),"")&amp;CHAR(10)&amp;IFERROR(IF(INDEX('Outcome Indicators - Section C '!U$1:U$100,MATCH($A129,'Outcome Indicators - Section C '!$A$1:$A$100,0))&lt;&gt;"",TEXT(INDEX('Outcome Indicators - Section C '!U$1:U$100,MATCH($A129,'Outcome Indicators - Section C '!$A$1:$A$100,0)),Setup!$A$33),""),"")</f>
        <v xml:space="preserve">/
</v>
      </c>
      <c r="S129" s="368" t="str">
        <f ca="1">IFERROR(IF(INDEX('Outcome Indicators - Section C '!W$1:W$100,MATCH($A129,'Outcome Indicators - Section C '!$A$1:$A$100,0))&lt;&gt;"",FIXED(INDEX('Outcome Indicators - Section C '!W$1:W$100,MATCH($A129,'Outcome Indicators - Section C '!$A$1:$A$100,0)),4),""),"")&amp;"/"&amp;IFERROR(IF(INDEX('Outcome Indicators - Section C '!W$1:W$100,MATCH($A129,'Outcome Indicators - Section C '!$A$1:$A$100,0)+1)&lt;&gt;"",FIXED(INDEX('Outcome Indicators - Section C '!W$1:W$100,MATCH($A129,'Outcome Indicators - Section C '!$A$1:$A$100,0)+1),2),""),"")&amp;CHAR(10)&amp;IFERROR(IF(INDEX('Outcome Indicators - Section C '!X$1:X$100,MATCH($A129,'Outcome Indicators - Section C '!$A$1:$A$100,0))&lt;&gt;"",FIXED(INDEX('Outcome Indicators - Section C '!X$1:X$100,MATCH($A129,'Outcome Indicators - Section C '!$A$1:$A$100,0))*100,2)&amp;"%",""),"")&amp;CHAR(10)&amp;IFERROR(IF(INDEX('Outcome Indicators - Section C '!Z$1:Z$100,MATCH($A129,'Outcome Indicators - Section C '!$A$1:$A$100,0))&lt;&gt;"",INDEX('Outcome Indicators - Section C '!Z$1:Z$100,MATCH($A129,'Outcome Indicators - Section C '!$A$1:$A$100,0)),""),"")&amp;CHAR(10)&amp;IFERROR(IF(INDEX('Outcome Indicators - Section C '!Y$1:Y$100,MATCH($A129,'Outcome Indicators - Section C '!$A$1:$A$100,0))&lt;&gt;"",TEXT(INDEX('Outcome Indicators - Section C '!Y$1:Y$100,MATCH($A129,'Outcome Indicators - Section C '!$A$1:$A$100,0)),Setup!$A$33),""),"")</f>
        <v xml:space="preserve">/
</v>
      </c>
      <c r="T129" s="228"/>
      <c r="U129" s="228"/>
      <c r="V129" s="228"/>
      <c r="W129" s="228"/>
      <c r="X129" s="228"/>
      <c r="Y129" s="228"/>
      <c r="Z129" s="228"/>
      <c r="AA129" s="228"/>
      <c r="AB129" s="228"/>
      <c r="AC129" s="228"/>
      <c r="AD129" s="228"/>
      <c r="AE129" s="228"/>
      <c r="AF129" s="228"/>
      <c r="AG129" s="228"/>
      <c r="AH129" s="228"/>
      <c r="AI129" s="228"/>
      <c r="AJ129" s="228"/>
      <c r="AK129" s="228"/>
      <c r="AL129" s="228"/>
      <c r="AM129" s="228"/>
      <c r="AN129" s="228"/>
      <c r="AO129" s="228"/>
      <c r="AP129" s="228"/>
      <c r="AQ129" s="228"/>
      <c r="AR129" s="228"/>
      <c r="AS129" s="661"/>
      <c r="AT129" s="661"/>
      <c r="AU129" s="661"/>
      <c r="AV129" s="661"/>
    </row>
    <row r="130" spans="1:53" ht="96" customHeight="1" x14ac:dyDescent="0.35">
      <c r="A130" s="662"/>
      <c r="B130" s="806" t="str">
        <f>IFERROR(IF(INDEX('Outcome Indicators - Section C '!AA$1:AA$100,MATCH($A129,'Outcome Indicators - Section C '!$A$1:$A$100,0))&lt;&gt;0,INDEX('Outcome Indicators - Section C '!AA$1:AA$100,MATCH($A129,'Outcome Indicators - Section C '!$A$1:$A$100,0)),""),"")</f>
        <v/>
      </c>
      <c r="C130" s="806"/>
      <c r="D130" s="806"/>
      <c r="E130" s="806"/>
      <c r="F130" s="806"/>
      <c r="G130" s="806"/>
      <c r="H130" s="806"/>
      <c r="I130" s="806"/>
      <c r="J130" s="806"/>
      <c r="K130" s="806"/>
      <c r="L130" s="806"/>
      <c r="M130" s="806"/>
      <c r="N130" s="806"/>
      <c r="O130" s="806"/>
      <c r="P130" s="806"/>
      <c r="Q130" s="806"/>
      <c r="R130" s="806"/>
      <c r="S130" s="806"/>
      <c r="T130" s="228"/>
      <c r="U130" s="228"/>
      <c r="V130" s="228"/>
      <c r="W130" s="228"/>
      <c r="X130" s="228"/>
      <c r="Y130" s="228"/>
      <c r="Z130" s="228"/>
      <c r="AA130" s="228"/>
      <c r="AB130" s="228"/>
      <c r="AC130" s="228"/>
      <c r="AD130" s="228"/>
      <c r="AE130" s="228"/>
      <c r="AF130" s="228"/>
      <c r="AG130" s="228"/>
      <c r="AH130" s="228"/>
      <c r="AI130" s="228"/>
      <c r="AJ130" s="228"/>
      <c r="AK130" s="228"/>
      <c r="AL130" s="228"/>
      <c r="AM130" s="228"/>
      <c r="AN130" s="228"/>
      <c r="AO130" s="228"/>
      <c r="AP130" s="228"/>
      <c r="AQ130" s="228"/>
      <c r="AR130" s="228"/>
      <c r="AS130" s="661"/>
      <c r="AT130" s="661"/>
      <c r="AU130" s="661"/>
      <c r="AV130" s="661"/>
    </row>
    <row r="131" spans="1:53" s="225" customFormat="1" ht="172.4" customHeight="1" x14ac:dyDescent="0.35">
      <c r="A131" s="673">
        <v>14</v>
      </c>
      <c r="B131" s="669" t="str">
        <f>IFERROR(IF(INDEX('Outcome Indicators - Section C '!B$1:B$100,MATCH($A131,'Outcome Indicators - Section C '!$A$1:$A$100,0))&lt;&gt;0,INDEX('Outcome Indicators - Section C '!B$1:B$100,MATCH($A131,'Outcome Indicators - Section C '!$A$1:$A$100,0)),""),"")</f>
        <v/>
      </c>
      <c r="C131" s="669"/>
      <c r="D131" s="669"/>
      <c r="E131" s="669" t="str">
        <f>IFERROR(IF(INDEX('Outcome Indicators - Section C '!C$1:C$100,MATCH($A131,'Outcome Indicators - Section C '!$A$1:$A$100,0))&lt;&gt;0,INDEX('Outcome Indicators - Section C '!C$1:C$100,MATCH($A131,'Outcome Indicators - Section C '!$A$1:$A$100,0)),""),"")</f>
        <v/>
      </c>
      <c r="F131" s="669"/>
      <c r="G131" s="669"/>
      <c r="H131" s="418" t="str">
        <f ca="1">IFERROR(IF(INDEX('Outcome Indicators - Section C '!D$1:D$100,MATCH($A131,'Outcome Indicators - Section C '!$A$1:$A$100,0))&lt;&gt;"",FIXED(INDEX('Outcome Indicators - Section C '!D$1:D$100,MATCH($A131,'Outcome Indicators - Section C '!$A$1:$A$100,0)),4),""),"")&amp;"/"&amp;IFERROR(IF(INDEX('Outcome Indicators - Section C '!D$1:D$100,MATCH($A131,'Outcome Indicators - Section C '!$A$1:$A$100,0)+1)&lt;&gt;"",FIXED(INDEX('Outcome Indicators - Section C '!D$1:D$100,MATCH($A131,'Outcome Indicators - Section C '!$A$1:$A$100,0)+1),2),""),"")&amp;CHAR(10)&amp;IFERROR(IF(INDEX('Outcome Indicators - Section C '!E$1:E$100,MATCH($A131,'Outcome Indicators - Section C '!$A$1:$A$100,0))&lt;&gt;"",FIXED(INDEX('Outcome Indicators - Section C '!E$1:E$100,MATCH($A131,'Outcome Indicators - Section C '!$A$1:$A$100,0))*100,2)&amp;"%",""),"")</f>
        <v xml:space="preserve">/
</v>
      </c>
      <c r="I131" s="418" t="str">
        <f>IFERROR(IF(INDEX('Outcome Indicators - Section C '!F$1:F$100,MATCH($A131,'Outcome Indicators - Section C '!$A$1:$A$100,0))&lt;&gt;0,INDEX('Outcome Indicators - Section C '!F$1:F$100,MATCH($A131,'Outcome Indicators - Section C '!$A$1:$A$100,0)),""),"")&amp;CHAR(10)&amp;IFERROR(IF(INDEX('Outcome Indicators - Section C '!G$1:G$100,MATCH($A131,'Outcome Indicators - Section C '!$A$1:$A$100,0))&lt;&gt;0,INDEX('Outcome Indicators - Section C '!G$1:G$100,MATCH($A131,'Outcome Indicators - Section C '!$A$1:$A$100,0)),""),"")</f>
        <v xml:space="preserve">
</v>
      </c>
      <c r="J131" s="808" t="str">
        <f>IFERROR(IF(INDEX('Outcome Indicators - Section C '!H$1:H$100,MATCH($A131,'Outcome Indicators - Section C '!$A$1:$A$100,0))&lt;&gt;0,INDEX('Outcome Indicators - Section C '!H$1:H$100,MATCH($A131,'Outcome Indicators - Section C '!$A$1:$A$100,0)),""),"")</f>
        <v/>
      </c>
      <c r="K131" s="808"/>
      <c r="L131" s="808"/>
      <c r="M131" s="808"/>
      <c r="N131" s="419" t="str">
        <f>IFERROR(IF(AND('Overview - Section A'!AS$1="Grant Making",OR(B131&lt;&gt;"",E131&lt;&gt;"")),Setup!I15,IF(INDEX('Outcome Indicators - Section C '!I$1:I$100,MATCH($A131,'Outcome Indicators - Section C '!$A$1:$A$100,0))&lt;&gt;0,INDEX('Outcome Indicators - Section C '!I$1:I$100,MATCH($A131,'Outcome Indicators - Section C '!$A$1:$A$100,0)),"")),"")</f>
        <v/>
      </c>
      <c r="O131" s="419" t="str">
        <f>IFERROR(IF(INDEX('Outcome Indicators - Section C '!J$9:J$38,MATCH($A131,'Outcome Indicators - Section C '!$A$9:$A$100,0))&lt;&gt;0,INDEX('Outcome Indicators - Section C '!J$9:J$38,MATCH($A131,'Outcome Indicators - Section C '!$A$9:$A$100,0)),""),"")</f>
        <v/>
      </c>
      <c r="P131" s="418" t="str">
        <f ca="1">IFERROR(IF(INDEX('Outcome Indicators - Section C '!K$1:K$100,MATCH($A131,'Outcome Indicators - Section C '!$A$1:$A$100,0))&lt;&gt;"",FIXED(INDEX('Outcome Indicators - Section C '!K$1:K$100,MATCH($A131,'Outcome Indicators - Section C '!$A$1:$A$100,0)),4),""),"")&amp;"/"&amp;IFERROR(IF(INDEX('Outcome Indicators - Section C '!K$1:K$100,MATCH($A131,'Outcome Indicators - Section C '!$A$1:$A$100,0)+1)&lt;&gt;"",FIXED(INDEX('Outcome Indicators - Section C '!K$1:K$100,MATCH($A131,'Outcome Indicators - Section C '!$A$1:$A$100,0)+1),2),""),"")&amp;CHAR(10)&amp;IFERROR(IF(INDEX('Outcome Indicators - Section C '!L$1:L$100,MATCH($A131,'Outcome Indicators - Section C '!$A$1:$A$100,0))&lt;&gt;"",FIXED(INDEX('Outcome Indicators - Section C '!L$1:L$100,MATCH($A131,'Outcome Indicators - Section C '!$A$1:$A$100,0))*100,2)&amp;"%",""),"")&amp;CHAR(10)&amp;IFERROR(IF(INDEX('Outcome Indicators - Section C '!N$1:N$100,MATCH($A131,'Outcome Indicators - Section C '!$A$1:$A$100,0))&lt;&gt;"",INDEX('Outcome Indicators - Section C '!N$1:N$100,MATCH($A131,'Outcome Indicators - Section C '!$A$1:$A$100,0)),""),"")&amp;CHAR(10)&amp;IFERROR(IF(INDEX('Outcome Indicators - Section C '!M$1:M$100,MATCH($A131,'Outcome Indicators - Section C '!$A$1:$A$100,0))&lt;&gt;"",TEXT(INDEX('Outcome Indicators - Section C '!M$1:M$100,MATCH($A131,'Outcome Indicators - Section C '!$A$1:$A$100,0)),Setup!$A$33),""),"")</f>
        <v xml:space="preserve">/
</v>
      </c>
      <c r="Q131" s="418" t="str">
        <f ca="1">IFERROR(IF(INDEX('Outcome Indicators - Section C '!O$1:O$100,MATCH($A131,'Outcome Indicators - Section C '!$A$1:$A$100,0))&lt;&gt;"",FIXED(INDEX('Outcome Indicators - Section C '!O$1:O$100,MATCH($A131,'Outcome Indicators - Section C '!$A$1:$A$100,0)),4),""),"")&amp;"/"&amp;IFERROR(IF(INDEX('Outcome Indicators - Section C '!O$1:O$100,MATCH($A131,'Outcome Indicators - Section C '!$A$1:$A$100,0)+1)&lt;&gt;"",FIXED(INDEX('Outcome Indicators - Section C '!O$1:O$100,MATCH($A131,'Outcome Indicators - Section C '!$A$1:$A$100,0)+1),2),""),"")&amp;CHAR(10)&amp;IFERROR(IF(INDEX('Outcome Indicators - Section C '!P$1:P$100,MATCH($A131,'Outcome Indicators - Section C '!$A$1:$A$100,0))&lt;&gt;"",FIXED(INDEX('Outcome Indicators - Section C '!P$1:P$100,MATCH($A131,'Outcome Indicators - Section C '!$A$1:$A$100,0))*100,2)&amp;"%",""),)&amp;CHAR(10)&amp;IFERROR(IF(INDEX('Outcome Indicators - Section C '!R$1:R$100,MATCH($A131,'Outcome Indicators - Section C '!$A$1:$A$100,0))&lt;&gt;"",INDEX('Outcome Indicators - Section C '!R$1:R$100,MATCH($A131,'Outcome Indicators - Section C '!$A$1:$A$100,0)),""),"")&amp;CHAR(10)&amp;IFERROR(IF(INDEX('Outcome Indicators - Section C '!Q$1:Q$100,MATCH($A131,'Outcome Indicators - Section C '!$A$1:$A$100,0))&lt;&gt;"",TEXT(INDEX('Outcome Indicators - Section C '!Q$1:Q$100,MATCH($A131,'Outcome Indicators - Section C '!$A$1:$A$100,0)),Setup!$A$33),""),"")</f>
        <v xml:space="preserve">/
</v>
      </c>
      <c r="R131" s="418" t="str">
        <f ca="1">IFERROR(IF(INDEX('Outcome Indicators - Section C '!S$1:S$100,MATCH($A131,'Outcome Indicators - Section C '!$A$1:$A$100,0))&lt;&gt;"",FIXED(INDEX('Outcome Indicators - Section C '!S$1:S$100,MATCH($A131,'Outcome Indicators - Section C '!$A$1:$A$100,0)),4),""),"")&amp;"/"&amp;IFERROR(IF(INDEX('Outcome Indicators - Section C '!S$1:S$100,MATCH($A131,'Outcome Indicators - Section C '!$A$1:$A$100,0)+1)&lt;&gt;"",FIXED(INDEX('Outcome Indicators - Section C '!S$1:S$100,MATCH($A131,'Outcome Indicators - Section C '!$A$1:$A$100,0)+1),2),""),"")&amp;CHAR(10)&amp;IFERROR(IF(INDEX('Outcome Indicators - Section C '!T$1:T$100,MATCH($A131,'Outcome Indicators - Section C '!$A$1:$A$100,0))&lt;&gt;"",FIXED(INDEX('Outcome Indicators - Section C '!T$1:T$100,MATCH($A131,'Outcome Indicators - Section C '!$A$1:$A$100,0))*100,2)&amp;"%",""),)&amp;CHAR(10)&amp;IFERROR(IF(INDEX('Outcome Indicators - Section C '!V$1:V$100,MATCH($A131,'Outcome Indicators - Section C '!$A$1:$A$100,0))&lt;&gt;"",INDEX('Outcome Indicators - Section C '!V$1:V$100,MATCH($A131,'Outcome Indicators - Section C '!$A$1:$A$100,0)),""),"")&amp;CHAR(10)&amp;IFERROR(IF(INDEX('Outcome Indicators - Section C '!U$1:U$100,MATCH($A131,'Outcome Indicators - Section C '!$A$1:$A$100,0))&lt;&gt;"",TEXT(INDEX('Outcome Indicators - Section C '!U$1:U$100,MATCH($A131,'Outcome Indicators - Section C '!$A$1:$A$100,0)),Setup!$A$33),""),"")</f>
        <v xml:space="preserve">/
</v>
      </c>
      <c r="S131" s="418" t="str">
        <f ca="1">IFERROR(IF(INDEX('Outcome Indicators - Section C '!W$1:W$100,MATCH($A131,'Outcome Indicators - Section C '!$A$1:$A$100,0))&lt;&gt;"",FIXED(INDEX('Outcome Indicators - Section C '!W$1:W$100,MATCH($A131,'Outcome Indicators - Section C '!$A$1:$A$100,0)),4),""),"")&amp;"/"&amp;IFERROR(IF(INDEX('Outcome Indicators - Section C '!W$1:W$100,MATCH($A131,'Outcome Indicators - Section C '!$A$1:$A$100,0)+1)&lt;&gt;"",FIXED(INDEX('Outcome Indicators - Section C '!W$1:W$100,MATCH($A131,'Outcome Indicators - Section C '!$A$1:$A$100,0)+1),2),""),"")&amp;CHAR(10)&amp;IFERROR(IF(INDEX('Outcome Indicators - Section C '!X$1:X$100,MATCH($A131,'Outcome Indicators - Section C '!$A$1:$A$100,0))&lt;&gt;"",FIXED(INDEX('Outcome Indicators - Section C '!X$1:X$100,MATCH($A131,'Outcome Indicators - Section C '!$A$1:$A$100,0))*100,2)&amp;"%",""),"")&amp;CHAR(10)&amp;IFERROR(IF(INDEX('Outcome Indicators - Section C '!Z$1:Z$100,MATCH($A131,'Outcome Indicators - Section C '!$A$1:$A$100,0))&lt;&gt;"",INDEX('Outcome Indicators - Section C '!Z$1:Z$100,MATCH($A131,'Outcome Indicators - Section C '!$A$1:$A$100,0)),""),"")&amp;CHAR(10)&amp;IFERROR(IF(INDEX('Outcome Indicators - Section C '!Y$1:Y$100,MATCH($A131,'Outcome Indicators - Section C '!$A$1:$A$100,0))&lt;&gt;"",TEXT(INDEX('Outcome Indicators - Section C '!Y$1:Y$100,MATCH($A131,'Outcome Indicators - Section C '!$A$1:$A$100,0)),Setup!$A$33),""),"")</f>
        <v xml:space="preserve">/
</v>
      </c>
      <c r="T131" s="228"/>
      <c r="U131" s="228"/>
      <c r="V131" s="228"/>
      <c r="W131" s="228"/>
      <c r="X131" s="228"/>
      <c r="Y131" s="228"/>
      <c r="Z131" s="228"/>
      <c r="AA131" s="228"/>
      <c r="AB131" s="228"/>
      <c r="AC131" s="228"/>
      <c r="AD131" s="228"/>
      <c r="AE131" s="228"/>
      <c r="AF131" s="228"/>
      <c r="AG131" s="228"/>
      <c r="AH131" s="228"/>
      <c r="AI131" s="228"/>
      <c r="AJ131" s="228"/>
      <c r="AK131" s="228"/>
      <c r="AL131" s="228"/>
      <c r="AM131" s="228"/>
      <c r="AN131" s="228"/>
      <c r="AO131" s="228"/>
      <c r="AP131" s="228"/>
      <c r="AQ131" s="228"/>
      <c r="AR131" s="228"/>
      <c r="AS131" s="652"/>
      <c r="AT131" s="652"/>
      <c r="AU131" s="652"/>
      <c r="AV131" s="652"/>
      <c r="AW131" s="210"/>
      <c r="AX131" s="210"/>
      <c r="AY131" s="210"/>
      <c r="AZ131" s="210"/>
      <c r="BA131" s="210"/>
    </row>
    <row r="132" spans="1:53" s="225" customFormat="1" ht="96" customHeight="1" x14ac:dyDescent="0.35">
      <c r="A132" s="673"/>
      <c r="B132" s="805" t="str">
        <f>IFERROR(IF(INDEX('Outcome Indicators - Section C '!AA$1:AA$100,MATCH($A131,'Outcome Indicators - Section C '!$A$1:$A$100,0))&lt;&gt;0,INDEX('Outcome Indicators - Section C '!AA$1:AA$100,MATCH($A131,'Outcome Indicators - Section C '!$A$1:$A$100,0)),""),"")</f>
        <v/>
      </c>
      <c r="C132" s="805"/>
      <c r="D132" s="805"/>
      <c r="E132" s="805"/>
      <c r="F132" s="805"/>
      <c r="G132" s="805"/>
      <c r="H132" s="805"/>
      <c r="I132" s="805"/>
      <c r="J132" s="805"/>
      <c r="K132" s="805"/>
      <c r="L132" s="805"/>
      <c r="M132" s="805"/>
      <c r="N132" s="805"/>
      <c r="O132" s="805"/>
      <c r="P132" s="805"/>
      <c r="Q132" s="805"/>
      <c r="R132" s="805"/>
      <c r="S132" s="805"/>
      <c r="T132" s="228"/>
      <c r="U132" s="228"/>
      <c r="V132" s="228"/>
      <c r="W132" s="228"/>
      <c r="X132" s="228"/>
      <c r="Y132" s="228"/>
      <c r="Z132" s="228"/>
      <c r="AA132" s="228"/>
      <c r="AB132" s="228"/>
      <c r="AC132" s="228"/>
      <c r="AD132" s="228"/>
      <c r="AE132" s="228"/>
      <c r="AF132" s="228"/>
      <c r="AG132" s="228"/>
      <c r="AH132" s="228"/>
      <c r="AI132" s="228"/>
      <c r="AJ132" s="228"/>
      <c r="AK132" s="228"/>
      <c r="AL132" s="228"/>
      <c r="AM132" s="228"/>
      <c r="AN132" s="228"/>
      <c r="AO132" s="228"/>
      <c r="AP132" s="228"/>
      <c r="AQ132" s="228"/>
      <c r="AR132" s="228"/>
      <c r="AS132" s="652"/>
      <c r="AT132" s="652"/>
      <c r="AU132" s="652"/>
      <c r="AV132" s="652"/>
      <c r="AW132" s="210"/>
      <c r="AX132" s="210"/>
      <c r="AY132" s="210"/>
      <c r="AZ132" s="210"/>
      <c r="BA132" s="210"/>
    </row>
    <row r="133" spans="1:53" ht="172.4" customHeight="1" x14ac:dyDescent="0.35">
      <c r="A133" s="662">
        <v>15</v>
      </c>
      <c r="B133" s="670" t="str">
        <f>IFERROR(IF(INDEX('Outcome Indicators - Section C '!B$1:B$100,MATCH($A133,'Outcome Indicators - Section C '!$A$1:$A$100,0))&lt;&gt;0,INDEX('Outcome Indicators - Section C '!B$1:B$100,MATCH($A133,'Outcome Indicators - Section C '!$A$1:$A$100,0)),""),"")</f>
        <v/>
      </c>
      <c r="C133" s="670"/>
      <c r="D133" s="670"/>
      <c r="E133" s="670" t="str">
        <f>IFERROR(IF(INDEX('Outcome Indicators - Section C '!C$1:C$100,MATCH($A133,'Outcome Indicators - Section C '!$A$1:$A$100,0))&lt;&gt;0,INDEX('Outcome Indicators - Section C '!C$1:C$100,MATCH($A133,'Outcome Indicators - Section C '!$A$1:$A$100,0)),""),"")</f>
        <v/>
      </c>
      <c r="F133" s="670"/>
      <c r="G133" s="670"/>
      <c r="H133" s="368" t="str">
        <f ca="1">IFERROR(IF(INDEX('Outcome Indicators - Section C '!D$1:D$100,MATCH($A133,'Outcome Indicators - Section C '!$A$1:$A$100,0))&lt;&gt;"",FIXED(INDEX('Outcome Indicators - Section C '!D$1:D$100,MATCH($A133,'Outcome Indicators - Section C '!$A$1:$A$100,0)),4),""),"")&amp;"/"&amp;IFERROR(IF(INDEX('Outcome Indicators - Section C '!D$1:D$100,MATCH($A133,'Outcome Indicators - Section C '!$A$1:$A$100,0)+1)&lt;&gt;"",FIXED(INDEX('Outcome Indicators - Section C '!D$1:D$100,MATCH($A133,'Outcome Indicators - Section C '!$A$1:$A$100,0)+1),2),""),"")&amp;CHAR(10)&amp;IFERROR(IF(INDEX('Outcome Indicators - Section C '!E$1:E$100,MATCH($A133,'Outcome Indicators - Section C '!$A$1:$A$100,0))&lt;&gt;"",FIXED(INDEX('Outcome Indicators - Section C '!E$1:E$100,MATCH($A133,'Outcome Indicators - Section C '!$A$1:$A$100,0))*100,2)&amp;"%",""),"")</f>
        <v xml:space="preserve">/
</v>
      </c>
      <c r="I133" s="368" t="str">
        <f>IFERROR(IF(INDEX('Outcome Indicators - Section C '!F$1:F$100,MATCH($A133,'Outcome Indicators - Section C '!$A$1:$A$100,0))&lt;&gt;0,INDEX('Outcome Indicators - Section C '!F$1:F$100,MATCH($A133,'Outcome Indicators - Section C '!$A$1:$A$100,0)),""),"")&amp;CHAR(10)&amp;IFERROR(IF(INDEX('Outcome Indicators - Section C '!G$1:G$100,MATCH($A133,'Outcome Indicators - Section C '!$A$1:$A$100,0))&lt;&gt;0,INDEX('Outcome Indicators - Section C '!G$1:G$100,MATCH($A133,'Outcome Indicators - Section C '!$A$1:$A$100,0)),""),"")</f>
        <v xml:space="preserve">
</v>
      </c>
      <c r="J133" s="807" t="str">
        <f>IFERROR(IF(INDEX('Outcome Indicators - Section C '!H$1:H$100,MATCH($A133,'Outcome Indicators - Section C '!$A$1:$A$100,0))&lt;&gt;0,INDEX('Outcome Indicators - Section C '!H$1:H$100,MATCH($A133,'Outcome Indicators - Section C '!$A$1:$A$100,0)),""),"")</f>
        <v/>
      </c>
      <c r="K133" s="807"/>
      <c r="L133" s="807"/>
      <c r="M133" s="807"/>
      <c r="N133" s="369" t="str">
        <f>IFERROR(IF(AND('Overview - Section A'!AS$1="Grant Making",OR(B5133&lt;&gt;"",E133&lt;&gt;"")),Setup!I15,IF(INDEX('Outcome Indicators - Section C '!I$1:I$100,MATCH($A133,'Outcome Indicators - Section C '!$A$1:$A$100,0))&lt;&gt;0,INDEX('Outcome Indicators - Section C '!I$1:I$100,MATCH($A133,'Outcome Indicators - Section C '!$A$1:$A$100,0)),"")),"")</f>
        <v/>
      </c>
      <c r="O133" s="369" t="str">
        <f>IFERROR(IF(INDEX('Outcome Indicators - Section C '!J$9:J$38,MATCH($A133,'Outcome Indicators - Section C '!$A$9:$A$100,0))&lt;&gt;0,INDEX('Outcome Indicators - Section C '!J$9:J$38,MATCH($A133,'Outcome Indicators - Section C '!$A$9:$A$100,0)),""),"")</f>
        <v/>
      </c>
      <c r="P133" s="370" t="str">
        <f ca="1">IFERROR(IF(INDEX('Outcome Indicators - Section C '!K$1:K$100,MATCH($A133,'Outcome Indicators - Section C '!$A$1:$A$100,0))&lt;&gt;"",FIXED(INDEX('Outcome Indicators - Section C '!K$1:K$100,MATCH($A133,'Outcome Indicators - Section C '!$A$1:$A$100,0)),4),""),"")&amp;"/"&amp;IFERROR(IF(INDEX('Outcome Indicators - Section C '!K$1:K$100,MATCH($A133,'Outcome Indicators - Section C '!$A$1:$A$100,0)+1)&lt;&gt;"",FIXED(INDEX('Outcome Indicators - Section C '!K$1:K$100,MATCH($A133,'Outcome Indicators - Section C '!$A$1:$A$100,0)+1),2),""),"")&amp;CHAR(10)&amp;IFERROR(IF(INDEX('Outcome Indicators - Section C '!L$1:L$100,MATCH($A133,'Outcome Indicators - Section C '!$A$1:$A$100,0))&lt;&gt;"",FIXED(INDEX('Outcome Indicators - Section C '!L$1:L$100,MATCH($A133,'Outcome Indicators - Section C '!$A$1:$A$100,0))*100,2)&amp;"%",""),"")&amp;CHAR(10)&amp;IFERROR(IF(INDEX('Outcome Indicators - Section C '!N$1:N$100,MATCH($A133,'Outcome Indicators - Section C '!$A$1:$A$100,0))&lt;&gt;"",INDEX('Outcome Indicators - Section C '!N$1:N$100,MATCH($A133,'Outcome Indicators - Section C '!$A$1:$A$100,0)),""),"")&amp;CHAR(10)&amp;IFERROR(IF(INDEX('Outcome Indicators - Section C '!M$1:M$100,MATCH($A133,'Outcome Indicators - Section C '!$A$1:$A$100,0))&lt;&gt;"",TEXT(INDEX('Outcome Indicators - Section C '!M$1:M$100,MATCH($A133,'Outcome Indicators - Section C '!$A$1:$A$100,0)),Setup!$A$33),""),"")</f>
        <v xml:space="preserve">/
</v>
      </c>
      <c r="Q133" s="368" t="str">
        <f ca="1">IFERROR(IF(INDEX('Outcome Indicators - Section C '!O$1:O$100,MATCH($A133,'Outcome Indicators - Section C '!$A$1:$A$100,0))&lt;&gt;"",FIXED(INDEX('Outcome Indicators - Section C '!O$1:O$100,MATCH($A133,'Outcome Indicators - Section C '!$A$1:$A$100,0)),4),""),"")&amp;"/"&amp;IFERROR(IF(INDEX('Outcome Indicators - Section C '!O$1:O$100,MATCH($A133,'Outcome Indicators - Section C '!$A$1:$A$100,0)+1)&lt;&gt;"",FIXED(INDEX('Outcome Indicators - Section C '!O$1:O$100,MATCH($A133,'Outcome Indicators - Section C '!$A$1:$A$100,0)+1),2),""),"")&amp;CHAR(10)&amp;IFERROR(IF(INDEX('Outcome Indicators - Section C '!P$1:P$100,MATCH($A133,'Outcome Indicators - Section C '!$A$1:$A$100,0))&lt;&gt;"",FIXED(INDEX('Outcome Indicators - Section C '!P$1:P$100,MATCH($A133,'Outcome Indicators - Section C '!$A$1:$A$100,0))*100,2)&amp;"%",""),)&amp;CHAR(10)&amp;IFERROR(IF(INDEX('Outcome Indicators - Section C '!R$1:R$100,MATCH($A133,'Outcome Indicators - Section C '!$A$1:$A$100,0))&lt;&gt;"",INDEX('Outcome Indicators - Section C '!R$1:R$100,MATCH($A133,'Outcome Indicators - Section C '!$A$1:$A$100,0)),""),"")&amp;CHAR(10)&amp;IFERROR(IF(INDEX('Outcome Indicators - Section C '!Q$1:Q$100,MATCH($A133,'Outcome Indicators - Section C '!$A$1:$A$100,0))&lt;&gt;"",TEXT(INDEX('Outcome Indicators - Section C '!Q$1:Q$100,MATCH($A133,'Outcome Indicators - Section C '!$A$1:$A$100,0)),Setup!$A$33),""),"")</f>
        <v xml:space="preserve">/
</v>
      </c>
      <c r="R133" s="368" t="str">
        <f ca="1">IFERROR(IF(INDEX('Outcome Indicators - Section C '!S$1:S$100,MATCH($A133,'Outcome Indicators - Section C '!$A$1:$A$100,0))&lt;&gt;"",FIXED(INDEX('Outcome Indicators - Section C '!S$1:S$100,MATCH($A133,'Outcome Indicators - Section C '!$A$1:$A$100,0)),4),""),"")&amp;"/"&amp;IFERROR(IF(INDEX('Outcome Indicators - Section C '!S$1:S$100,MATCH($A133,'Outcome Indicators - Section C '!$A$1:$A$100,0)+1)&lt;&gt;"",FIXED(INDEX('Outcome Indicators - Section C '!S$1:S$100,MATCH($A133,'Outcome Indicators - Section C '!$A$1:$A$100,0)+1),2),""),"")&amp;CHAR(10)&amp;IFERROR(IF(INDEX('Outcome Indicators - Section C '!T$1:T$100,MATCH($A133,'Outcome Indicators - Section C '!$A$1:$A$100,0))&lt;&gt;"",FIXED(INDEX('Outcome Indicators - Section C '!T$1:T$100,MATCH($A133,'Outcome Indicators - Section C '!$A$1:$A$100,0))*100,2)&amp;"%",""),)&amp;CHAR(10)&amp;IFERROR(IF(INDEX('Outcome Indicators - Section C '!V$1:V$100,MATCH($A133,'Outcome Indicators - Section C '!$A$1:$A$100,0))&lt;&gt;"",INDEX('Outcome Indicators - Section C '!V$1:V$100,MATCH($A133,'Outcome Indicators - Section C '!$A$1:$A$100,0)),""),"")&amp;CHAR(10)&amp;IFERROR(IF(INDEX('Outcome Indicators - Section C '!U$1:U$100,MATCH($A133,'Outcome Indicators - Section C '!$A$1:$A$100,0))&lt;&gt;"",TEXT(INDEX('Outcome Indicators - Section C '!U$1:U$100,MATCH($A133,'Outcome Indicators - Section C '!$A$1:$A$100,0)),Setup!$A$33),""),"")</f>
        <v xml:space="preserve">/
</v>
      </c>
      <c r="S133" s="368" t="str">
        <f ca="1">IFERROR(IF(INDEX('Outcome Indicators - Section C '!W$1:W$100,MATCH($A133,'Outcome Indicators - Section C '!$A$1:$A$100,0))&lt;&gt;"",FIXED(INDEX('Outcome Indicators - Section C '!W$1:W$100,MATCH($A133,'Outcome Indicators - Section C '!$A$1:$A$100,0)),4),""),"")&amp;"/"&amp;IFERROR(IF(INDEX('Outcome Indicators - Section C '!W$1:W$100,MATCH($A133,'Outcome Indicators - Section C '!$A$1:$A$100,0)+1)&lt;&gt;"",FIXED(INDEX('Outcome Indicators - Section C '!W$1:W$100,MATCH($A133,'Outcome Indicators - Section C '!$A$1:$A$100,0)+1),2),""),"")&amp;CHAR(10)&amp;IFERROR(IF(INDEX('Outcome Indicators - Section C '!X$1:X$100,MATCH($A133,'Outcome Indicators - Section C '!$A$1:$A$100,0))&lt;&gt;"",FIXED(INDEX('Outcome Indicators - Section C '!X$1:X$100,MATCH($A133,'Outcome Indicators - Section C '!$A$1:$A$100,0))*100,2)&amp;"%",""),"")&amp;CHAR(10)&amp;IFERROR(IF(INDEX('Outcome Indicators - Section C '!Z$1:Z$100,MATCH($A133,'Outcome Indicators - Section C '!$A$1:$A$100,0))&lt;&gt;"",INDEX('Outcome Indicators - Section C '!Z$1:Z$100,MATCH($A133,'Outcome Indicators - Section C '!$A$1:$A$100,0)),""),"")&amp;CHAR(10)&amp;IFERROR(IF(INDEX('Outcome Indicators - Section C '!Y$1:Y$100,MATCH($A133,'Outcome Indicators - Section C '!$A$1:$A$100,0))&lt;&gt;"",TEXT(INDEX('Outcome Indicators - Section C '!Y$1:Y$100,MATCH($A133,'Outcome Indicators - Section C '!$A$1:$A$100,0)),Setup!$A$33),""),"")</f>
        <v xml:space="preserve">/
</v>
      </c>
      <c r="T133" s="228"/>
      <c r="U133" s="228"/>
      <c r="V133" s="228"/>
      <c r="W133" s="228"/>
      <c r="X133" s="228"/>
      <c r="Y133" s="228"/>
      <c r="Z133" s="228"/>
      <c r="AA133" s="228"/>
      <c r="AB133" s="228"/>
      <c r="AC133" s="228"/>
      <c r="AD133" s="228"/>
      <c r="AE133" s="228"/>
      <c r="AF133" s="228"/>
      <c r="AG133" s="228"/>
      <c r="AH133" s="228"/>
      <c r="AI133" s="228"/>
      <c r="AJ133" s="228"/>
      <c r="AK133" s="228"/>
      <c r="AL133" s="228"/>
      <c r="AM133" s="228"/>
      <c r="AN133" s="228"/>
      <c r="AO133" s="228"/>
      <c r="AP133" s="228"/>
      <c r="AQ133" s="228"/>
      <c r="AR133" s="228"/>
      <c r="AS133" s="661"/>
      <c r="AT133" s="661"/>
      <c r="AU133" s="661"/>
      <c r="AV133" s="661"/>
    </row>
    <row r="134" spans="1:53" ht="96" customHeight="1" x14ac:dyDescent="0.35">
      <c r="A134" s="662"/>
      <c r="B134" s="806" t="str">
        <f>IFERROR(IF(INDEX('Outcome Indicators - Section C '!AA$1:AA$100,MATCH($A133,'Outcome Indicators - Section C '!$A$1:$A$100,0))&lt;&gt;0,INDEX('Outcome Indicators - Section C '!AA$1:AA$100,MATCH($A133,'Outcome Indicators - Section C '!$A$1:$A$100,0)),""),"")</f>
        <v/>
      </c>
      <c r="C134" s="806"/>
      <c r="D134" s="806"/>
      <c r="E134" s="806"/>
      <c r="F134" s="806"/>
      <c r="G134" s="806"/>
      <c r="H134" s="806"/>
      <c r="I134" s="806"/>
      <c r="J134" s="806"/>
      <c r="K134" s="806"/>
      <c r="L134" s="806"/>
      <c r="M134" s="806"/>
      <c r="N134" s="806"/>
      <c r="O134" s="806"/>
      <c r="P134" s="806"/>
      <c r="Q134" s="806"/>
      <c r="R134" s="806"/>
      <c r="S134" s="806"/>
      <c r="T134" s="228"/>
      <c r="U134" s="228"/>
      <c r="V134" s="228"/>
      <c r="W134" s="228"/>
      <c r="X134" s="228"/>
      <c r="Y134" s="228"/>
      <c r="Z134" s="228"/>
      <c r="AA134" s="228"/>
      <c r="AB134" s="228"/>
      <c r="AC134" s="228"/>
      <c r="AD134" s="228"/>
      <c r="AE134" s="228"/>
      <c r="AF134" s="228"/>
      <c r="AG134" s="228"/>
      <c r="AH134" s="228"/>
      <c r="AI134" s="228"/>
      <c r="AJ134" s="228"/>
      <c r="AK134" s="228"/>
      <c r="AL134" s="228"/>
      <c r="AM134" s="228"/>
      <c r="AN134" s="228"/>
      <c r="AO134" s="228"/>
      <c r="AP134" s="228"/>
      <c r="AQ134" s="228"/>
      <c r="AR134" s="228"/>
      <c r="AS134" s="661"/>
      <c r="AT134" s="661"/>
      <c r="AU134" s="661"/>
      <c r="AV134" s="661"/>
    </row>
    <row r="135" spans="1:53" x14ac:dyDescent="0.35">
      <c r="A135" s="237"/>
      <c r="B135" s="237"/>
      <c r="C135" s="237"/>
      <c r="D135" s="237"/>
      <c r="E135" s="237"/>
      <c r="F135" s="237"/>
      <c r="G135" s="237"/>
      <c r="H135" s="237"/>
      <c r="I135" s="237"/>
      <c r="J135" s="237"/>
      <c r="K135" s="237"/>
      <c r="L135" s="237"/>
      <c r="M135" s="237"/>
      <c r="N135" s="237"/>
      <c r="O135" s="237"/>
      <c r="P135" s="237"/>
      <c r="Q135" s="237"/>
      <c r="R135" s="237"/>
      <c r="S135" s="105"/>
      <c r="T135" s="105"/>
      <c r="U135" s="105"/>
      <c r="V135" s="105"/>
      <c r="W135" s="105"/>
      <c r="X135" s="105"/>
      <c r="Y135" s="105"/>
      <c r="Z135" s="105"/>
      <c r="AA135" s="105"/>
      <c r="AB135" s="105"/>
      <c r="AC135" s="105"/>
      <c r="AD135" s="118"/>
      <c r="AE135" s="118"/>
      <c r="AF135" s="118"/>
      <c r="AG135" s="118"/>
      <c r="AH135" s="118"/>
      <c r="AI135" s="118"/>
      <c r="AJ135" s="118"/>
      <c r="AK135" s="118"/>
      <c r="AL135" s="118"/>
      <c r="AM135" s="118"/>
      <c r="AO135" s="118"/>
      <c r="AP135" s="118"/>
      <c r="AQ135" s="118"/>
    </row>
    <row r="136" spans="1:53" x14ac:dyDescent="0.35">
      <c r="A136" s="237"/>
      <c r="B136" s="237"/>
      <c r="C136" s="237"/>
      <c r="D136" s="237"/>
      <c r="E136" s="237"/>
      <c r="F136" s="237"/>
      <c r="G136" s="237"/>
      <c r="H136" s="237"/>
      <c r="I136" s="237"/>
      <c r="J136" s="237"/>
      <c r="K136" s="237"/>
      <c r="L136" s="237"/>
      <c r="M136" s="237"/>
      <c r="N136" s="237"/>
      <c r="O136" s="237"/>
      <c r="P136" s="237"/>
      <c r="Q136" s="237"/>
      <c r="R136" s="237"/>
      <c r="S136" s="228"/>
      <c r="T136" s="228"/>
      <c r="U136" s="228"/>
      <c r="V136" s="228"/>
      <c r="W136" s="228"/>
      <c r="X136" s="228"/>
      <c r="Y136" s="228"/>
      <c r="Z136" s="228"/>
      <c r="AA136" s="228"/>
      <c r="AB136" s="228"/>
      <c r="AC136" s="228"/>
      <c r="AD136" s="225"/>
      <c r="AE136" s="225"/>
      <c r="AF136" s="225"/>
      <c r="AG136" s="225"/>
      <c r="AH136" s="225"/>
      <c r="AI136" s="225"/>
      <c r="AJ136" s="225"/>
      <c r="AK136" s="225"/>
      <c r="AL136" s="225"/>
      <c r="AM136" s="225"/>
      <c r="AN136" s="225"/>
      <c r="AO136" s="225"/>
      <c r="AP136" s="225"/>
      <c r="AQ136" s="225"/>
      <c r="AR136" s="216"/>
    </row>
    <row r="137" spans="1:53" x14ac:dyDescent="0.35">
      <c r="A137" s="237"/>
      <c r="B137" s="237"/>
      <c r="C137" s="237"/>
      <c r="D137" s="237"/>
      <c r="E137" s="237"/>
      <c r="F137" s="237"/>
      <c r="G137" s="237"/>
      <c r="H137" s="237"/>
      <c r="I137" s="237"/>
      <c r="J137" s="237"/>
      <c r="K137" s="237"/>
      <c r="L137" s="237"/>
      <c r="M137" s="237"/>
      <c r="N137" s="237"/>
      <c r="O137" s="237"/>
      <c r="P137" s="237"/>
      <c r="Q137" s="237"/>
      <c r="R137" s="237"/>
      <c r="S137" s="228"/>
      <c r="T137" s="228"/>
      <c r="U137" s="228"/>
      <c r="V137" s="228"/>
      <c r="W137" s="228"/>
      <c r="X137" s="228"/>
      <c r="Y137" s="228"/>
      <c r="Z137" s="228"/>
      <c r="AA137" s="228"/>
      <c r="AB137" s="228"/>
      <c r="AC137" s="228"/>
      <c r="AD137" s="225"/>
      <c r="AE137" s="225"/>
      <c r="AF137" s="225"/>
      <c r="AG137" s="225"/>
      <c r="AH137" s="225"/>
      <c r="AI137" s="225"/>
      <c r="AJ137" s="225"/>
      <c r="AK137" s="225"/>
      <c r="AL137" s="225"/>
      <c r="AM137" s="225"/>
      <c r="AN137" s="225"/>
      <c r="AO137" s="225"/>
      <c r="AP137" s="225"/>
      <c r="AQ137" s="225"/>
      <c r="AR137" s="216"/>
    </row>
    <row r="138" spans="1:53" x14ac:dyDescent="0.35">
      <c r="A138" s="237"/>
      <c r="B138" s="237"/>
      <c r="C138" s="237"/>
      <c r="D138" s="237"/>
      <c r="E138" s="237"/>
      <c r="F138" s="237"/>
      <c r="G138" s="237"/>
      <c r="H138" s="237"/>
      <c r="I138" s="237"/>
      <c r="J138" s="237"/>
      <c r="K138" s="237"/>
      <c r="L138" s="237"/>
      <c r="M138" s="237"/>
      <c r="N138" s="237"/>
      <c r="O138" s="237"/>
      <c r="P138" s="237"/>
      <c r="Q138" s="237"/>
      <c r="R138" s="237"/>
      <c r="S138" s="228"/>
      <c r="T138" s="228"/>
      <c r="U138" s="228"/>
      <c r="V138" s="228"/>
      <c r="W138" s="228"/>
      <c r="X138" s="228"/>
      <c r="Y138" s="228"/>
      <c r="Z138" s="228"/>
      <c r="AA138" s="228"/>
      <c r="AB138" s="228"/>
      <c r="AC138" s="228"/>
      <c r="AD138" s="225"/>
      <c r="AE138" s="225"/>
      <c r="AF138" s="225"/>
      <c r="AG138" s="225"/>
      <c r="AH138" s="225"/>
      <c r="AI138" s="225"/>
      <c r="AJ138" s="225"/>
      <c r="AK138" s="225"/>
      <c r="AL138" s="225"/>
      <c r="AM138" s="225"/>
      <c r="AN138" s="225"/>
      <c r="AO138" s="225"/>
      <c r="AP138" s="225"/>
      <c r="AQ138" s="225"/>
      <c r="AR138" s="216"/>
    </row>
    <row r="139" spans="1:53" x14ac:dyDescent="0.35">
      <c r="A139" s="237"/>
      <c r="B139" s="237"/>
      <c r="C139" s="237"/>
      <c r="D139" s="237"/>
      <c r="E139" s="237"/>
      <c r="F139" s="237"/>
      <c r="G139" s="237"/>
      <c r="H139" s="237"/>
      <c r="I139" s="237"/>
      <c r="J139" s="237"/>
      <c r="K139" s="237"/>
      <c r="L139" s="237"/>
      <c r="M139" s="237"/>
      <c r="N139" s="237"/>
      <c r="O139" s="237"/>
      <c r="P139" s="237"/>
      <c r="Q139" s="237"/>
      <c r="R139" s="237"/>
      <c r="S139" s="228"/>
      <c r="T139" s="228"/>
      <c r="U139" s="228"/>
      <c r="V139" s="228"/>
      <c r="W139" s="228"/>
      <c r="X139" s="228"/>
      <c r="Y139" s="228"/>
      <c r="Z139" s="228"/>
      <c r="AA139" s="228"/>
      <c r="AB139" s="228"/>
      <c r="AC139" s="228"/>
      <c r="AD139" s="225"/>
      <c r="AE139" s="225"/>
      <c r="AF139" s="225"/>
      <c r="AG139" s="225"/>
      <c r="AH139" s="225"/>
      <c r="AI139" s="225"/>
      <c r="AJ139" s="225"/>
      <c r="AK139" s="225"/>
      <c r="AL139" s="225"/>
      <c r="AM139" s="225"/>
      <c r="AN139" s="225"/>
      <c r="AO139" s="225"/>
      <c r="AP139" s="225"/>
      <c r="AQ139" s="225"/>
      <c r="AR139" s="216"/>
    </row>
    <row r="140" spans="1:53" ht="16" thickBot="1" x14ac:dyDescent="0.4">
      <c r="A140" s="237"/>
      <c r="B140" s="237"/>
      <c r="C140" s="237"/>
      <c r="D140" s="237"/>
      <c r="E140" s="237"/>
      <c r="F140" s="237"/>
      <c r="G140" s="237"/>
      <c r="H140" s="237"/>
      <c r="I140" s="237"/>
      <c r="J140" s="237"/>
      <c r="K140" s="237"/>
      <c r="L140" s="237"/>
      <c r="M140" s="237"/>
      <c r="N140" s="237"/>
      <c r="O140" s="237"/>
      <c r="P140" s="237"/>
      <c r="Q140" s="237"/>
      <c r="R140" s="237"/>
      <c r="S140" s="105"/>
      <c r="T140" s="105"/>
      <c r="U140" s="105"/>
      <c r="V140" s="105"/>
      <c r="W140" s="105"/>
      <c r="X140" s="105"/>
      <c r="Y140" s="105"/>
      <c r="Z140" s="105"/>
      <c r="AA140" s="105"/>
      <c r="AB140" s="105"/>
      <c r="AC140" s="105"/>
      <c r="AD140" s="118"/>
      <c r="AE140" s="118"/>
      <c r="AF140" s="118"/>
      <c r="AG140" s="118"/>
      <c r="AH140" s="118"/>
      <c r="AI140" s="118"/>
      <c r="AJ140" s="118"/>
      <c r="AK140" s="118"/>
      <c r="AL140" s="118"/>
      <c r="AM140" s="118"/>
      <c r="AO140" s="118"/>
      <c r="AP140" s="118"/>
      <c r="AQ140" s="118"/>
    </row>
    <row r="141" spans="1:53" ht="47.25" customHeight="1" thickBot="1" x14ac:dyDescent="0.4">
      <c r="A141" s="809" t="s">
        <v>23</v>
      </c>
      <c r="B141" s="810"/>
      <c r="C141" s="810"/>
      <c r="D141" s="810"/>
      <c r="E141" s="810"/>
      <c r="F141" s="810"/>
      <c r="G141" s="810"/>
      <c r="H141" s="810"/>
      <c r="I141" s="810"/>
      <c r="J141" s="810"/>
      <c r="K141" s="810"/>
      <c r="L141" s="810"/>
      <c r="M141" s="810"/>
      <c r="N141" s="810"/>
      <c r="O141" s="810"/>
      <c r="P141" s="810"/>
      <c r="Q141" s="810"/>
      <c r="R141" s="810"/>
      <c r="S141" s="811"/>
      <c r="T141" s="105"/>
      <c r="U141" s="105"/>
      <c r="V141" s="105"/>
      <c r="W141" s="105"/>
      <c r="X141" s="105"/>
      <c r="Y141" s="105"/>
      <c r="Z141" s="105"/>
      <c r="AA141" s="105"/>
      <c r="AB141" s="105"/>
      <c r="AC141" s="105"/>
      <c r="AD141" s="118"/>
      <c r="AE141" s="118"/>
      <c r="AF141" s="118"/>
      <c r="AG141" s="118"/>
      <c r="AH141" s="118"/>
      <c r="AI141" s="118"/>
      <c r="AJ141" s="118"/>
      <c r="AK141" s="118"/>
      <c r="AL141" s="118"/>
      <c r="AM141" s="118"/>
      <c r="AO141" s="118"/>
      <c r="AP141" s="118"/>
      <c r="AQ141" s="118"/>
    </row>
    <row r="142" spans="1:53" ht="16" thickBot="1" x14ac:dyDescent="0.4">
      <c r="A142" s="266"/>
      <c r="B142" s="266"/>
      <c r="C142" s="266"/>
      <c r="D142" s="266"/>
      <c r="E142" s="266"/>
      <c r="F142" s="266"/>
      <c r="G142" s="266"/>
      <c r="H142" s="266"/>
      <c r="I142" s="266"/>
      <c r="J142" s="266"/>
      <c r="K142" s="266"/>
      <c r="L142" s="266"/>
      <c r="M142" s="266"/>
      <c r="N142" s="267"/>
      <c r="O142" s="266"/>
      <c r="P142" s="266"/>
      <c r="Q142" s="266"/>
      <c r="R142" s="266"/>
      <c r="S142" s="268"/>
      <c r="T142" s="228"/>
      <c r="U142" s="18"/>
      <c r="V142" s="228"/>
      <c r="W142" s="228"/>
      <c r="X142" s="228"/>
      <c r="Y142" s="228"/>
      <c r="Z142" s="228"/>
      <c r="AA142" s="228"/>
      <c r="AB142" s="228"/>
      <c r="AC142" s="228"/>
      <c r="AD142" s="225"/>
      <c r="AE142" s="225"/>
      <c r="AF142" s="225"/>
      <c r="AG142" s="225"/>
      <c r="AH142" s="225"/>
      <c r="AI142" s="225"/>
      <c r="AJ142" s="225"/>
      <c r="AK142" s="225"/>
      <c r="AL142" s="225"/>
      <c r="AM142" s="225"/>
      <c r="AN142" s="225"/>
      <c r="AO142" s="225"/>
      <c r="AP142" s="225"/>
      <c r="AQ142" s="225"/>
      <c r="AR142" s="227"/>
      <c r="AS142" s="210"/>
      <c r="AT142" s="210"/>
      <c r="AU142" s="210"/>
      <c r="AV142" s="210"/>
      <c r="AW142" s="210"/>
      <c r="AX142" s="210"/>
      <c r="AY142" s="210"/>
      <c r="AZ142" s="210"/>
    </row>
    <row r="143" spans="1:53" ht="40.4" customHeight="1" x14ac:dyDescent="0.35">
      <c r="A143" s="238"/>
      <c r="B143" s="238"/>
      <c r="C143" s="238"/>
      <c r="D143" s="238"/>
      <c r="E143" s="238"/>
      <c r="F143" s="238"/>
      <c r="G143" s="238"/>
      <c r="H143" s="238"/>
      <c r="I143" s="238"/>
      <c r="J143" s="238"/>
      <c r="K143" s="238"/>
      <c r="L143" s="275" t="str">
        <f ca="1">TEXT(IFERROR(INDEX('Overview - Section A'!$A$46:$A$55,MATCH(D20,'Overview - Section A'!$B$46:$B$55,0)),""),Setup!$A$33)</f>
        <v>1-Jan-21</v>
      </c>
      <c r="M143" s="276" t="str">
        <f ca="1">TEXT(IFERROR(INDEX('Overview - Section A'!$A$46:$A$55,MATCH(D21,'Overview - Section A'!$B$46:$B$55,0)),""),Setup!$A$33)</f>
        <v>1-Jan-22</v>
      </c>
      <c r="N143" s="276" t="str">
        <f ca="1">TEXT(IFERROR(INDEX('Overview - Section A'!$A$46:$A$55,MATCH(D22,'Overview - Section A'!$B$46:$B$55,0)),""),Setup!$A$33)</f>
        <v>1-Jan-23</v>
      </c>
      <c r="O143" s="276" t="str">
        <f ca="1">TEXT(IFERROR(INDEX('Overview - Section A'!$A$46:$A$55,MATCH(D23,'Overview - Section A'!$B$46:$B$55,0)),""),Setup!$A$33)</f>
        <v>1-Jan-24</v>
      </c>
      <c r="P143" s="276" t="str">
        <f ca="1">TEXT(IFERROR(INDEX('Overview - Section A'!$A$46:$A$55,MATCH(D24,'Overview - Section A'!$B$46:$B$55,0)),""),Setup!$A$33)</f>
        <v>1-Jan-25</v>
      </c>
      <c r="Q143" s="276" t="str">
        <f ca="1">TEXT(IFERROR(INDEX('Overview - Section A'!$A$46:$A$55,MATCH(D25,'Overview - Section A'!$B$46:$B$55,0)),""),Setup!$A$33)</f>
        <v>1-Jan-26</v>
      </c>
      <c r="R143" s="276" t="str">
        <f ca="1">TEXT(IFERROR(INDEX('Overview - Section A'!$A$46:$A$55,MATCH(D26,'Overview - Section A'!$B$46:$B$55,0)),""),Setup!$A$33)</f>
        <v>1-Jan-27</v>
      </c>
      <c r="S143" s="277" t="str">
        <f ca="1">TEXT(IFERROR(INDEX('Overview - Section A'!$A$46:$A$55,MATCH(D27,'Overview - Section A'!$B$46:$B$55,0)),""),Setup!$A$33)</f>
        <v>1-Jan-28</v>
      </c>
      <c r="T143" s="230"/>
      <c r="U143" s="230"/>
      <c r="V143" s="230"/>
      <c r="W143" s="230"/>
      <c r="X143" s="230"/>
      <c r="Y143" s="230"/>
      <c r="Z143" s="230"/>
      <c r="AA143" s="230"/>
      <c r="AB143" s="230"/>
      <c r="AC143" s="230"/>
      <c r="AD143" s="230"/>
      <c r="AE143" s="230"/>
      <c r="AF143" s="230"/>
      <c r="AG143" s="230"/>
      <c r="AH143" s="230"/>
      <c r="AI143" s="230"/>
      <c r="AJ143" s="230"/>
      <c r="AK143" s="230"/>
      <c r="AL143" s="231"/>
      <c r="AM143" s="231"/>
      <c r="AN143" s="225"/>
      <c r="AO143" s="232"/>
      <c r="AP143" s="232"/>
      <c r="AQ143" s="232"/>
      <c r="AR143" s="227"/>
      <c r="AS143" s="210"/>
      <c r="AT143" s="210"/>
      <c r="AU143" s="210"/>
      <c r="AV143" s="210"/>
      <c r="AW143" s="210"/>
      <c r="AX143" s="210"/>
      <c r="AY143" s="210"/>
      <c r="AZ143" s="210"/>
    </row>
    <row r="144" spans="1:53" ht="40.4" customHeight="1" thickBot="1" x14ac:dyDescent="0.4">
      <c r="A144" s="284"/>
      <c r="B144" s="284"/>
      <c r="C144" s="284"/>
      <c r="D144" s="284"/>
      <c r="E144" s="284"/>
      <c r="F144" s="284"/>
      <c r="G144" s="284"/>
      <c r="H144" s="284"/>
      <c r="I144" s="284"/>
      <c r="J144" s="284"/>
      <c r="K144" s="285"/>
      <c r="L144" s="278" t="str">
        <f ca="1">TEXT(IFERROR(INDEX('Overview - Section A'!$E$46:$E$55,MATCH(D20,'Overview - Section A'!$B$46:$B$55,0)),""),Setup!$A$33)</f>
        <v>31-Dec-21</v>
      </c>
      <c r="M144" s="279" t="str">
        <f ca="1">TEXT(IFERROR(INDEX('Overview - Section A'!$E$46:$E$55,MATCH(D21,'Overview - Section A'!$B$46:$B$55,0)),""),Setup!$A$33)</f>
        <v>31-Dec-22</v>
      </c>
      <c r="N144" s="279" t="str">
        <f ca="1">TEXT(IFERROR(INDEX('Overview - Section A'!$E$46:$E$55,MATCH(D22,'Overview - Section A'!$B$46:$B$55,0)),""),Setup!$A$33)</f>
        <v>31-Dec-23</v>
      </c>
      <c r="O144" s="279" t="str">
        <f ca="1">TEXT(IFERROR(INDEX('Overview - Section A'!$E$46:$E$55,MATCH(D23,'Overview - Section A'!$B$46:$B$55,0)),""),Setup!$A$33)</f>
        <v>31-Dec-24</v>
      </c>
      <c r="P144" s="279" t="str">
        <f ca="1">TEXT(IFERROR(INDEX('Overview - Section A'!$E$46:$E$55,MATCH(D24,'Overview - Section A'!$B$46:$B$55,0)),""),Setup!$A$33)</f>
        <v>31-Dec-25</v>
      </c>
      <c r="Q144" s="279" t="str">
        <f ca="1">TEXT(IFERROR(INDEX('Overview - Section A'!$E$46:$E$55,MATCH(D25,'Overview - Section A'!$B$46:$B$55,0)),""),Setup!$A$33)</f>
        <v>31-Dec-26</v>
      </c>
      <c r="R144" s="279" t="str">
        <f ca="1">TEXT(IFERROR(INDEX('Overview - Section A'!$E$46:$E$55,MATCH(D26,'Overview - Section A'!$B$46:$B$55,0)),""),Setup!$A$33)</f>
        <v>31-Dec-27</v>
      </c>
      <c r="S144" s="280" t="str">
        <f ca="1">TEXT(IFERROR(INDEX('Overview - Section A'!$E$46:$E$55,MATCH(D27,'Overview - Section A'!$B$46:$B$55,0)),""),Setup!$A$33)</f>
        <v>31-Dec-28</v>
      </c>
      <c r="T144" s="228"/>
      <c r="U144" s="228"/>
      <c r="V144" s="228"/>
      <c r="W144" s="228"/>
      <c r="X144" s="228"/>
      <c r="Y144" s="228"/>
      <c r="Z144" s="228"/>
      <c r="AA144" s="228"/>
      <c r="AB144" s="228"/>
      <c r="AC144" s="228"/>
      <c r="AD144" s="228"/>
      <c r="AE144" s="228"/>
      <c r="AF144" s="228"/>
      <c r="AG144" s="228"/>
      <c r="AH144" s="228"/>
      <c r="AI144" s="228"/>
      <c r="AJ144" s="228"/>
      <c r="AK144" s="228"/>
      <c r="AL144" s="228"/>
      <c r="AM144" s="228"/>
      <c r="AN144" s="228"/>
      <c r="AO144" s="228" t="s">
        <v>219</v>
      </c>
      <c r="AP144" s="228"/>
      <c r="AQ144" s="228"/>
      <c r="AR144" s="227"/>
      <c r="AS144" s="210"/>
      <c r="AT144" s="210"/>
      <c r="AU144" s="210"/>
      <c r="AV144" s="210"/>
      <c r="AW144" s="210"/>
      <c r="AX144" s="210"/>
      <c r="AY144" s="210"/>
      <c r="AZ144" s="210"/>
    </row>
    <row r="145" spans="1:53" ht="288.75" customHeight="1" x14ac:dyDescent="0.35">
      <c r="A145" s="281" t="s">
        <v>131</v>
      </c>
      <c r="B145" s="282" t="s">
        <v>60</v>
      </c>
      <c r="C145" s="281" t="s">
        <v>61</v>
      </c>
      <c r="D145" s="283" t="s">
        <v>10</v>
      </c>
      <c r="E145" s="281" t="s">
        <v>28</v>
      </c>
      <c r="F145" s="281" t="s">
        <v>429</v>
      </c>
      <c r="G145" s="281" t="s">
        <v>19</v>
      </c>
      <c r="H145" s="281" t="s">
        <v>374</v>
      </c>
      <c r="I145" s="281" t="s">
        <v>188</v>
      </c>
      <c r="J145" s="281" t="s">
        <v>418</v>
      </c>
      <c r="K145" s="281" t="s">
        <v>123</v>
      </c>
      <c r="L145" s="269" t="s">
        <v>430</v>
      </c>
      <c r="M145" s="269" t="s">
        <v>430</v>
      </c>
      <c r="N145" s="269" t="s">
        <v>430</v>
      </c>
      <c r="O145" s="269" t="s">
        <v>430</v>
      </c>
      <c r="P145" s="269" t="s">
        <v>430</v>
      </c>
      <c r="Q145" s="269" t="s">
        <v>430</v>
      </c>
      <c r="R145" s="269" t="s">
        <v>430</v>
      </c>
      <c r="S145" s="269" t="s">
        <v>430</v>
      </c>
      <c r="T145" s="228"/>
      <c r="U145" s="228"/>
      <c r="V145" s="228"/>
      <c r="W145" s="228"/>
      <c r="X145" s="228"/>
      <c r="Y145" s="228"/>
      <c r="Z145" s="228"/>
      <c r="AA145" s="228"/>
      <c r="AB145" s="228"/>
      <c r="AC145" s="228"/>
      <c r="AD145" s="228"/>
      <c r="AE145" s="228"/>
      <c r="AF145" s="228"/>
      <c r="AG145" s="228"/>
      <c r="AH145" s="228"/>
      <c r="AI145" s="228"/>
      <c r="AJ145" s="228"/>
      <c r="AK145" s="228"/>
      <c r="AL145" s="228"/>
      <c r="AM145" s="228"/>
      <c r="AN145" s="228"/>
      <c r="AO145" s="228"/>
      <c r="AP145" s="228"/>
      <c r="AQ145" s="228"/>
      <c r="AR145" s="227"/>
      <c r="AS145" s="210"/>
      <c r="AT145" s="210"/>
      <c r="AU145" s="210"/>
      <c r="AV145" s="210"/>
      <c r="AW145" s="210"/>
      <c r="AX145" s="210"/>
      <c r="AY145" s="210"/>
      <c r="AZ145" s="210"/>
    </row>
    <row r="146" spans="1:53" s="107" customFormat="1" ht="177" customHeight="1" x14ac:dyDescent="0.35">
      <c r="A146" s="812">
        <v>1</v>
      </c>
      <c r="B146" s="371" t="str">
        <f>IFERROR(IF(INDEX('Coverage Indicators - Section D'!B$1:B$100,MATCH('Print View'!$A146,'Coverage Indicators - Section D'!$A$1:$A$100,0))&lt;&gt;0,INDEX('Coverage Indicators - Section D'!B$1:B$100,MATCH('Print View'!$A146,'Coverage Indicators - Section D'!$A$1:$A$100,0)),""),"")</f>
        <v/>
      </c>
      <c r="C146" s="372" t="str">
        <f>IFERROR(IF(INDEX('Coverage Indicators - Section D'!D$1:D$100,MATCH('Print View'!$A146,'Coverage Indicators - Section D'!$A$1:$A$100,0))&lt;&gt;0,INDEX('Coverage Indicators - Section D'!D$1:D$100,MATCH('Print View'!$A146,'Coverage Indicators - Section D'!$A$1:$A$100,0)),""),"")</f>
        <v/>
      </c>
      <c r="D146" s="372" t="str">
        <f>IFERROR(IF(INDEX('Coverage Indicators - Section D'!E$1:E$100,MATCH('Print View'!$A146,'Coverage Indicators - Section D'!$A$1:$A$100,0))&lt;&gt;0,INDEX('Coverage Indicators - Section D'!E$1:E$100,MATCH('Print View'!$A146,'Coverage Indicators - Section D'!$A$1:$A$100,0)),""),"")</f>
        <v/>
      </c>
      <c r="E146" s="373" t="str">
        <f ca="1">IFERROR(IF(INDEX('Coverage Indicators - Section D'!F$1:F$100,MATCH('Print View'!$A146,'Coverage Indicators - Section D'!$A$1:$A$100,0))&lt;&gt;"",INDEX('Coverage Indicators - Section D'!F$1:F$100,MATCH('Print View'!$A146,'Coverage Indicators - Section D'!$A$1:$A$100,0)),""),"")&amp;"/"&amp;IFERROR(IF(INDEX('Coverage Indicators - Section D'!F$1:F$100,MATCH('Print View'!$A146,'Coverage Indicators - Section D'!$A$1:$A$100,0)+1)&lt;&gt;"",INDEX('Coverage Indicators - Section D'!F$1:F$100,MATCH('Print View'!$A146,'Coverage Indicators - Section D'!$A$1:$A$100,0)+1),""),"")&amp;CHAR(10)&amp;
IFERROR(
IF(INDEX('Coverage Indicators - Section D'!G$1:G$100,MATCH('Print View'!$A146,'Coverage Indicators - Section D'!$A$1:$A$100,0))&lt;&gt;"",
FIXED(INDEX('Coverage Indicators - Section D'!G$1:G$100,MATCH('Print View'!$A146,'Coverage Indicators - Section D'!$A$1:$A$100,0))*100,2)&amp;"%",""),"")</f>
        <v xml:space="preserve">/
</v>
      </c>
      <c r="F146" s="373" t="str">
        <f>IFERROR(IF(INDEX('Coverage Indicators - Section D'!H$1:H$100,MATCH('Print View'!$A146,'Coverage Indicators - Section D'!$A$1:$A$100,0))&lt;&gt;0,INDEX('Coverage Indicators - Section D'!H$1:H$100,MATCH('Print View'!$A146,'Coverage Indicators - Section D'!$A$1:$A$100,0)),""),"")&amp;CHAR(10)&amp;IFERROR(IF(INDEX('Coverage Indicators - Section D'!I$1:I$100,MATCH('Print View'!$A146,'Coverage Indicators - Section D'!$A$1:$A$100,0))&lt;&gt;0,INDEX('Coverage Indicators - Section D'!I$1:I$100,MATCH('Print View'!$A146,'Coverage Indicators - Section D'!$A$1:$A$100,0)),""),"")</f>
        <v xml:space="preserve">
</v>
      </c>
      <c r="G146" s="374" t="str">
        <f>IFERROR(IF(INDEX('Coverage Indicators - Section D'!J$9:J$68,MATCH('Print View'!$A146,'Coverage Indicators - Section D'!$A$9:$A$68,0))&lt;&gt;0,INDEX('Coverage Indicators - Section D'!J$9:J$68,MATCH('Print View'!$A146,'Coverage Indicators - Section D'!$A$9:$A$68,0)),""),"")</f>
        <v/>
      </c>
      <c r="H146" s="374" t="str">
        <f>IFERROR(IF(INDEX('Coverage Indicators - Section D'!K$1:K$100,MATCH('Print View'!$A146,'Coverage Indicators - Section D'!$A$1:$A$100,0))&lt;&gt;0,INDEX('Coverage Indicators - Section D'!K$1:K$100,MATCH('Print View'!$A146,'Coverage Indicators - Section D'!$A$1:$A$100,0)),""),"")</f>
        <v/>
      </c>
      <c r="I146" s="375" t="str">
        <f>IFERROR(IF(AND('Overview - Section A'!AS$1="Grant Making",OR(C146&lt;&gt;"",D146&lt;&gt;"")),Setup!I15,IF(INDEX('Coverage Indicators - Section D'!L$1:L$100,MATCH('Print View'!$A146,'Coverage Indicators - Section D'!$A$1:$A$100,0))&lt;&gt;0,INDEX('Coverage Indicators - Section D'!L$1:L$100,MATCH('Print View'!$A146,'Coverage Indicators - Section D'!$A$1:$A$100,0)),"")),"")</f>
        <v/>
      </c>
      <c r="J146" s="373" t="str">
        <f>IFERROR(IF(INDEX('Coverage Indicators - Section D'!M$1:M$100,MATCH('Print View'!$A146,'Coverage Indicators - Section D'!$A$1:$A$100,0))&lt;&gt;0,INDEX('Coverage Indicators - Section D'!M$1:M$100,MATCH('Print View'!$A146,'Coverage Indicators - Section D'!$A$1:$A$100,0)),""),"")&amp;CHAR(10)&amp;CHAR(10)&amp;IFERROR(IF(INDEX('Coverage Indicators - Section D'!M$1:M$100,MATCH('Print View'!$A146,'Coverage Indicators - Section D'!$A$1:$A$100,0)+1)&lt;&gt;0,INDEX('Coverage Indicators - Section D'!M$1:M$100,MATCH('Print View'!$A146,'Coverage Indicators - Section D'!$A$1:$A$100,0)+1),""),"")</f>
        <v xml:space="preserve">
</v>
      </c>
      <c r="K146" s="373" t="str">
        <f>IFERROR(IF(INDEX('Coverage Indicators - Section D'!N$1:N$100,MATCH('Print View'!$A146,'Coverage Indicators - Section D'!$A$1:$A$100,0))&lt;&gt;0,INDEX('Coverage Indicators - Section D'!N$1:N$100,MATCH('Print View'!$A146,'Coverage Indicators - Section D'!$A$1:$A$100,0)),""),"")</f>
        <v/>
      </c>
      <c r="L146" s="373" t="str">
        <f ca="1">IFERROR(IF(INDEX('Coverage Indicators - Section D'!O$1:O$100,MATCH('Print View'!$A146,'Coverage Indicators - Section D'!$A$1:$A$100,0))&lt;&gt;"",INDEX('Coverage Indicators - Section D'!O$1:O$100,MATCH('Print View'!$A146,'Coverage Indicators - Section D'!$A$1:$A$100,0)),""),"")&amp;"/"&amp;IFERROR(IF(INDEX('Coverage Indicators - Section D'!O$1:O$100,MATCH('Print View'!$A146,'Coverage Indicators - Section D'!$A$1:$A$100,0)+1)&lt;&gt;"",INDEX('Coverage Indicators - Section D'!O$1:O$100,MATCH('Print View'!$A146,'Coverage Indicators - Section D'!$A$1:$A$100,0)+1),""),"")&amp;CHAR(10)&amp;IFERROR(IF(INDEX('Coverage Indicators - Section D'!P$1:P$100,MATCH('Print View'!$A146,'Coverage Indicators - Section D'!$A$1:$A$100,0))&lt;&gt;"",FIXED(INDEX('Coverage Indicators - Section D'!P$1:P$100,MATCH('Print View'!$A146,'Coverage Indicators - Section D'!$A$1:$A$100,0))*100,2)&amp;"%",""),"")&amp;CHAR(10)&amp;IFERROR(IF(INDEX('Coverage Indicators - Section D'!Q$1:Q$100,MATCH('Print View'!$A146,'Coverage Indicators - Section D'!$A$1:$A$100,0))&lt;&gt;"",INDEX('Coverage Indicators - Section D'!Q$1:Q$100,MATCH('Print View'!$A146,'Coverage Indicators - Section D'!$A$1:$A$100,0)),""),"")</f>
        <v xml:space="preserve">/
</v>
      </c>
      <c r="M146" s="373" t="str">
        <f ca="1">IFERROR(IF(INDEX('Coverage Indicators - Section D'!R$1:R$100,MATCH('Print View'!$A146,'Coverage Indicators - Section D'!$A$1:$A$100,0))&lt;&gt;"",INDEX('Coverage Indicators - Section D'!R$1:R$100,MATCH('Print View'!$A146,'Coverage Indicators - Section D'!$A$1:$A$100,0)),""),"")&amp;"/"&amp;IFERROR(IF(INDEX('Coverage Indicators - Section D'!R$1:R$100,MATCH('Print View'!$A146,'Coverage Indicators - Section D'!$A$1:$A$100,0)+1)&lt;&gt;"",INDEX('Coverage Indicators - Section D'!R$1:R$100,MATCH('Print View'!$A146,'Coverage Indicators - Section D'!$A$1:$A$100,0)+1),""),"")&amp;CHAR(10)&amp;IFERROR(IF(INDEX('Coverage Indicators - Section D'!S$1:S$100,MATCH('Print View'!$A146,'Coverage Indicators - Section D'!$A$1:$A$100,0))&lt;&gt;"",FIXED(INDEX('Coverage Indicators - Section D'!S$1:S$100,MATCH('Print View'!$A146,'Coverage Indicators - Section D'!$A$1:$A$100,0))*100,2)&amp;"%",""),"")&amp;CHAR(10)&amp;IFERROR(IF(INDEX('Coverage Indicators - Section D'!T$1:T$100,MATCH('Print View'!$A146,'Coverage Indicators - Section D'!$A$1:$A$100,0))&lt;&gt;"",INDEX('Coverage Indicators - Section D'!T$1:T$100,MATCH('Print View'!$A146,'Coverage Indicators - Section D'!$A$1:$A$100,0)),""),"")</f>
        <v xml:space="preserve">/
</v>
      </c>
      <c r="N146" s="373" t="str">
        <f ca="1">IFERROR(IF(INDEX('Coverage Indicators - Section D'!U$1:U$100,MATCH('Print View'!$A146,'Coverage Indicators - Section D'!$A$1:$A$100,0))&lt;&gt;"",INDEX('Coverage Indicators - Section D'!U$1:U$100,MATCH('Print View'!$A146,'Coverage Indicators - Section D'!$A$1:$A$100,0)),""),"")&amp;"/"&amp;IFERROR(IF(INDEX('Coverage Indicators - Section D'!U$1:U$100,MATCH('Print View'!$A146,'Coverage Indicators - Section D'!$A$1:$A$100,0)+1)&lt;&gt;"",INDEX('Coverage Indicators - Section D'!U$1:U$100,MATCH('Print View'!$A146,'Coverage Indicators - Section D'!$A$1:$A$100,0)+1),""),"")&amp;CHAR(10)&amp;IFERROR(IF(INDEX('Coverage Indicators - Section D'!V$1:V$100,MATCH('Print View'!$A146,'Coverage Indicators - Section D'!$A$1:$A$100,0))&lt;&gt;"",FIXED(INDEX('Coverage Indicators - Section D'!V$1:V$100,MATCH('Print View'!$A146,'Coverage Indicators - Section D'!$A$1:$A$100,0))*100,2)&amp;"%",""),"")&amp;CHAR(10)&amp;IFERROR(IF(INDEX('Coverage Indicators - Section D'!W$1:W$100,MATCH('Print View'!$A146,'Coverage Indicators - Section D'!$A$1:$A$100,0))&lt;&gt;"",INDEX('Coverage Indicators - Section D'!W$1:W$100,MATCH('Print View'!$A146,'Coverage Indicators - Section D'!$A$1:$A$100,0)),""),"")</f>
        <v xml:space="preserve">/
</v>
      </c>
      <c r="O146" s="373" t="str">
        <f ca="1">IFERROR(IF(INDEX('Coverage Indicators - Section D'!X$1:X$100,MATCH('Print View'!$A146,'Coverage Indicators - Section D'!$A$1:$A$100,0))&lt;&gt;"",INDEX('Coverage Indicators - Section D'!X$1:X$100,MATCH('Print View'!$A146,'Coverage Indicators - Section D'!$A$1:$A$100,0)),""),"")&amp;"/"&amp;IFERROR(IF(INDEX('Coverage Indicators - Section D'!X$1:X$100,MATCH('Print View'!$A146,'Coverage Indicators - Section D'!$A$1:$A$100,0)+1)&lt;&gt;"",INDEX('Coverage Indicators - Section D'!X$1:X$100,MATCH('Print View'!$A146,'Coverage Indicators - Section D'!$A$1:$A$100,0)+1),""),"")&amp;CHAR(10)&amp;IFERROR(IF(INDEX('Coverage Indicators - Section D'!Y$1:Y$100,MATCH('Print View'!$A146,'Coverage Indicators - Section D'!$A$1:$A$100,0))&lt;&gt;"",FIXED(INDEX('Coverage Indicators - Section D'!Y$1:Y$100,MATCH('Print View'!$A146,'Coverage Indicators - Section D'!$A$1:$A$100,0))*100,2)&amp;"%",""),"")&amp;CHAR(10)&amp;IFERROR(IF(INDEX('Coverage Indicators - Section D'!Z$1:Z$100,MATCH('Print View'!$A146,'Coverage Indicators - Section D'!$A$1:$A$100,0))&lt;&gt;"",INDEX('Coverage Indicators - Section D'!Z$1:Z$100,MATCH('Print View'!$A146,'Coverage Indicators - Section D'!$A$1:$A$100,0)),""),"")</f>
        <v xml:space="preserve">/
</v>
      </c>
      <c r="P146" s="373" t="str">
        <f ca="1">IFERROR(IF(INDEX('Coverage Indicators - Section D'!AA$1:AA$100,MATCH('Print View'!$A146,'Coverage Indicators - Section D'!$A$1:$A$100,0))&lt;&gt;"",INDEX('Coverage Indicators - Section D'!AA$1:AA$100,MATCH('Print View'!$A146,'Coverage Indicators - Section D'!$A$1:$A$100,0)),""),"")&amp;"/"&amp;IFERROR(IF(INDEX('Coverage Indicators - Section D'!AA$1:AA$100,MATCH('Print View'!$A146,'Coverage Indicators - Section D'!$A$1:$A$100,0)+1)&lt;&gt;"",INDEX('Coverage Indicators - Section D'!AA$1:AA$100,MATCH('Print View'!$A146,'Coverage Indicators - Section D'!$A$1:$A$100,0)+1),""),"")&amp;CHAR(10)&amp;IFERROR(IF(INDEX('Coverage Indicators - Section D'!AB$1:AB$100,MATCH('Print View'!$A146,'Coverage Indicators - Section D'!$A$1:$A$100,0))&lt;&gt;"",FIXED(INDEX('Coverage Indicators - Section D'!AB$1:AB$100,MATCH('Print View'!$A146,'Coverage Indicators - Section D'!$A$1:$A$100,0))*100,2)&amp;"%",""),"")&amp;CHAR(10)&amp;IFERROR(IF(INDEX('Coverage Indicators - Section D'!AC$1:AC$100,MATCH('Print View'!$A146,'Coverage Indicators - Section D'!$A$1:$A$100,0))&lt;&gt;"",INDEX('Coverage Indicators - Section D'!AC$1:AC$100,MATCH('Print View'!$A146,'Coverage Indicators - Section D'!$A$1:$A$100,0)),""),"")</f>
        <v xml:space="preserve">/
</v>
      </c>
      <c r="Q146" s="373" t="str">
        <f ca="1">IFERROR(IF(INDEX('Coverage Indicators - Section D'!AD$1:AD$100,MATCH('Print View'!$A146,'Coverage Indicators - Section D'!$A$1:$A$100,0))&lt;&gt;"",INDEX('Coverage Indicators - Section D'!AD$1:AD$100,MATCH('Print View'!$A146,'Coverage Indicators - Section D'!$A$1:$A$100,0)),""),"")&amp;"/"&amp;IFERROR(IF(INDEX('Coverage Indicators - Section D'!AD$1:AD$100,MATCH('Print View'!$A146,'Coverage Indicators - Section D'!$A$1:$A$100,0)+1)&lt;&gt;"",INDEX('Coverage Indicators - Section D'!AD$1:AD$100,MATCH('Print View'!$A146,'Coverage Indicators - Section D'!$A$1:$A$100,0)+1),""),"")&amp;CHAR(10)&amp;IFERROR(IF(INDEX('Coverage Indicators - Section D'!AE$1:AE$100,MATCH('Print View'!$A146,'Coverage Indicators - Section D'!$A$1:$A$100,0))&lt;&gt;"",FIXED(INDEX('Coverage Indicators - Section D'!AE$1:AE$100,MATCH('Print View'!$A146,'Coverage Indicators - Section D'!$A$1:$A$100,0))*100,2)&amp;"%",""),"")&amp;CHAR(10)&amp;IFERROR(IF(INDEX('Coverage Indicators - Section D'!AF$1:AF$100,MATCH('Print View'!$A146,'Coverage Indicators - Section D'!$A$1:$A$100,0))&lt;&gt;"",INDEX('Coverage Indicators - Section D'!AF$1:AF$100,MATCH('Print View'!$A146,'Coverage Indicators - Section D'!$A$1:$A$100,0)),""),"")</f>
        <v xml:space="preserve">/
</v>
      </c>
      <c r="R146" s="373" t="str">
        <f ca="1">IFERROR(IF(INDEX('Coverage Indicators - Section D'!AG$1:AG$100,MATCH('Print View'!$A146,'Coverage Indicators - Section D'!$A$1:$A$100,0))&lt;&gt;"",INDEX('Coverage Indicators - Section D'!AG$1:AG$100,MATCH('Print View'!$A146,'Coverage Indicators - Section D'!$A$1:$A$100,0)),""),"")&amp;"/"&amp;IFERROR(IF(INDEX('Coverage Indicators - Section D'!AG$1:AG$100,MATCH('Print View'!$A146,'Coverage Indicators - Section D'!$A$1:$A$100,0)+1)&lt;&gt;"",INDEX('Coverage Indicators - Section D'!AG$1:AG$100,MATCH('Print View'!$A146,'Coverage Indicators - Section D'!$A$1:$A$100,0)+1),""),"")&amp;CHAR(10)&amp;IFERROR(IF(INDEX('Coverage Indicators - Section D'!AH$1:AH$100,MATCH('Print View'!$A146,'Coverage Indicators - Section D'!$A$1:$A$100,0))&lt;&gt;"",FIXED(INDEX('Coverage Indicators - Section D'!AH$1:AH$100,MATCH('Print View'!$A146,'Coverage Indicators - Section D'!$A$1:$A$100,0))*100,2)&amp;"%",""),"")&amp;CHAR(10)&amp;IFERROR(IF(INDEX('Coverage Indicators - Section D'!AI$1:AI$100,MATCH('Print View'!$A146,'Coverage Indicators - Section D'!$A$1:$A$100,0))&lt;&gt;"",INDEX('Coverage Indicators - Section D'!AI$1:AI$100,MATCH('Print View'!$A146,'Coverage Indicators - Section D'!$A$1:$A$100,0)),""),"")</f>
        <v xml:space="preserve">/
</v>
      </c>
      <c r="S146" s="373" t="str">
        <f ca="1">IFERROR(IF(INDEX('Coverage Indicators - Section D'!AJ$1:AJ$100,MATCH('Print View'!$A146,'Coverage Indicators - Section D'!$A$1:$A$100,0))&lt;&gt;"",INDEX('Coverage Indicators - Section D'!AJ$1:AJ$100,MATCH('Print View'!$A146,'Coverage Indicators - Section D'!$A$1:$A$100,0)),""),"")&amp;"/"&amp;IFERROR(IF(INDEX('Coverage Indicators - Section D'!AJ$1:AJ$100,MATCH('Print View'!$A146,'Coverage Indicators - Section D'!$A$1:$A$100,0)+1)&lt;&gt;"",INDEX('Coverage Indicators - Section D'!AJ$1:AJ$100,MATCH('Print View'!$A146,'Coverage Indicators - Section D'!$A$1:$A$100,0)+1),""),"")&amp;CHAR(10)&amp;IFERROR(IF(INDEX('Coverage Indicators - Section D'!AK$1:AK$100,MATCH('Print View'!$A146,'Coverage Indicators - Section D'!$A$1:$A$100,0))&lt;&gt;"",FIXED(INDEX('Coverage Indicators - Section D'!AK$1:AK$100,MATCH('Print View'!$A146,'Coverage Indicators - Section D'!$A$1:$A$100,0))*100,2)&amp;"%",""),"")&amp;CHAR(10)&amp;IFERROR(IF(INDEX('Coverage Indicators - Section D'!AL$1:AL$100,MATCH('Print View'!$A146,'Coverage Indicators - Section D'!$A$1:$A$100,0))&lt;&gt;"",INDEX('Coverage Indicators - Section D'!AL$1:AL$100,MATCH('Print View'!$A146,'Coverage Indicators - Section D'!$A$1:$A$100,0)),""),"")</f>
        <v xml:space="preserve">/
</v>
      </c>
      <c r="T146" s="228"/>
      <c r="U146" s="228"/>
      <c r="V146" s="228"/>
      <c r="W146" s="228"/>
      <c r="X146" s="228"/>
      <c r="Y146" s="228"/>
      <c r="Z146" s="228"/>
      <c r="AA146" s="228"/>
      <c r="AB146" s="228"/>
      <c r="AC146" s="228"/>
      <c r="AD146" s="228"/>
      <c r="AE146" s="228"/>
      <c r="AF146" s="228"/>
      <c r="AG146" s="228"/>
      <c r="AH146" s="228"/>
      <c r="AI146" s="228"/>
      <c r="AJ146" s="228"/>
      <c r="AK146" s="228"/>
      <c r="AL146" s="228"/>
      <c r="AM146" s="228" t="str">
        <f>IFERROR(IF(INDEX('Coverage Indicators - Section D'!AD$1:AD$110,MATCH('Print View'!$A146,'Coverage Indicators - Section D'!$A$1:$A$110,0))&lt;&gt;0,INDEX('Coverage Indicators - Section D'!AD$1:AD$110,MATCH('Print View'!$A146,'Coverage Indicators - Section D'!$A$1:$A$110,0)),""),"")</f>
        <v/>
      </c>
      <c r="AN146" s="228"/>
      <c r="AO146" s="228"/>
      <c r="AP146" s="228"/>
      <c r="AQ146" s="228"/>
      <c r="AR146" s="651" t="str">
        <f ca="1">CONCATENATE($A146,N$144)</f>
        <v>131-Dec-23</v>
      </c>
      <c r="AS146" s="652" t="str">
        <f ca="1">CONCATENATE($A146,Q$144)</f>
        <v>131-Dec-26</v>
      </c>
      <c r="AT146" s="652" t="str">
        <f>CONCATENATE($A146,T$144)</f>
        <v>1</v>
      </c>
      <c r="AU146" s="652" t="str">
        <f>CONCATENATE($A146,W$144)</f>
        <v>1</v>
      </c>
      <c r="AV146" s="652" t="str">
        <f>CONCATENATE($A146,Z$144)</f>
        <v>1</v>
      </c>
      <c r="AW146" s="652" t="str">
        <f>CONCATENATE($A146,AC$144)</f>
        <v>1</v>
      </c>
      <c r="AX146" s="652" t="str">
        <f>CONCATENATE($A146,AF$144)</f>
        <v>1</v>
      </c>
      <c r="AY146" s="652" t="str">
        <f>CONCATENATE($A146,AI$144)</f>
        <v>1</v>
      </c>
      <c r="AZ146" s="233"/>
      <c r="BA146" s="122"/>
    </row>
    <row r="147" spans="1:53" s="107" customFormat="1" ht="88.4" customHeight="1" x14ac:dyDescent="0.35">
      <c r="A147" s="671"/>
      <c r="B147" s="738" t="str">
        <f>IFERROR(IF(INDEX('Coverage Indicators - Section D'!AM$1:AM$110,MATCH('Print View'!$A146,'Coverage Indicators - Section D'!$A$1:$A$110,0))&lt;&gt;0,INDEX('Coverage Indicators - Section D'!AM$1:AM$110,MATCH('Print View'!$A146,'Coverage Indicators - Section D'!$A$1:$A$110,0)),""),"")</f>
        <v/>
      </c>
      <c r="C147" s="738"/>
      <c r="D147" s="738"/>
      <c r="E147" s="738"/>
      <c r="F147" s="738"/>
      <c r="G147" s="738"/>
      <c r="H147" s="738"/>
      <c r="I147" s="738"/>
      <c r="J147" s="738"/>
      <c r="K147" s="738"/>
      <c r="L147" s="738"/>
      <c r="M147" s="738"/>
      <c r="N147" s="738"/>
      <c r="O147" s="738"/>
      <c r="P147" s="738"/>
      <c r="Q147" s="738"/>
      <c r="R147" s="738"/>
      <c r="S147" s="738"/>
      <c r="T147" s="228"/>
      <c r="U147" s="228"/>
      <c r="V147" s="228"/>
      <c r="W147" s="228"/>
      <c r="X147" s="228"/>
      <c r="Y147" s="228"/>
      <c r="Z147" s="228"/>
      <c r="AA147" s="228"/>
      <c r="AB147" s="228"/>
      <c r="AC147" s="228"/>
      <c r="AD147" s="228"/>
      <c r="AE147" s="228"/>
      <c r="AF147" s="228"/>
      <c r="AG147" s="228"/>
      <c r="AH147" s="228"/>
      <c r="AI147" s="228"/>
      <c r="AJ147" s="228"/>
      <c r="AK147" s="228"/>
      <c r="AL147" s="228"/>
      <c r="AM147" s="228"/>
      <c r="AN147" s="228"/>
      <c r="AO147" s="228"/>
      <c r="AP147" s="228"/>
      <c r="AQ147" s="228"/>
      <c r="AR147" s="651"/>
      <c r="AS147" s="652"/>
      <c r="AT147" s="652"/>
      <c r="AU147" s="652"/>
      <c r="AV147" s="652"/>
      <c r="AW147" s="652"/>
      <c r="AX147" s="652"/>
      <c r="AY147" s="652"/>
      <c r="AZ147" s="233"/>
      <c r="BA147" s="122"/>
    </row>
    <row r="148" spans="1:53" s="107" customFormat="1" ht="177" customHeight="1" x14ac:dyDescent="0.35">
      <c r="A148" s="653">
        <v>2</v>
      </c>
      <c r="B148" s="376" t="str">
        <f>IFERROR(IF(INDEX('Coverage Indicators - Section D'!B$1:B$100,MATCH('Print View'!$A148,'Coverage Indicators - Section D'!$A$1:$A$100,0))&lt;&gt;0,INDEX('Coverage Indicators - Section D'!B$1:B$100,MATCH('Print View'!$A148,'Coverage Indicators - Section D'!$A$1:$A$100,0)),""),"")</f>
        <v/>
      </c>
      <c r="C148" s="377" t="str">
        <f>IFERROR(IF(INDEX('Coverage Indicators - Section D'!D$1:D$100,MATCH('Print View'!$A148,'Coverage Indicators - Section D'!$A$1:$A$100,0))&lt;&gt;0,INDEX('Coverage Indicators - Section D'!D$1:D$100,MATCH('Print View'!$A148,'Coverage Indicators - Section D'!$A$1:$A$100,0)),""),"")</f>
        <v/>
      </c>
      <c r="D148" s="377" t="str">
        <f>IFERROR(IF(INDEX('Coverage Indicators - Section D'!E$1:E$100,MATCH('Print View'!$A148,'Coverage Indicators - Section D'!$A$1:$A$100,0))&lt;&gt;0,INDEX('Coverage Indicators - Section D'!E$1:E$100,MATCH('Print View'!$A148,'Coverage Indicators - Section D'!$A$1:$A$100,0)),""),"")</f>
        <v/>
      </c>
      <c r="E148" s="389" t="str">
        <f ca="1">IFERROR(IF(INDEX('Coverage Indicators - Section D'!F$1:F$100,MATCH('Print View'!$A148,'Coverage Indicators - Section D'!$A$1:$A$100,0))&lt;&gt;"",INDEX('Coverage Indicators - Section D'!F$1:F$100,MATCH('Print View'!$A148,'Coverage Indicators - Section D'!$A$1:$A$100,0)),""),"")&amp;"/"&amp;IFERROR(IF(INDEX('Coverage Indicators - Section D'!F$1:F$100,MATCH('Print View'!$A148,'Coverage Indicators - Section D'!$A$1:$A$100,0)+1)&lt;&gt;"",INDEX('Coverage Indicators - Section D'!F$1:F$100,MATCH('Print View'!$A148,'Coverage Indicators - Section D'!$A$1:$A$100,0)+1),""),"")&amp;CHAR(10)&amp;
IFERROR(
IF(INDEX('Coverage Indicators - Section D'!G$1:G$100,MATCH('Print View'!$A148,'Coverage Indicators - Section D'!$A$1:$A$100,0))&lt;&gt;"",
FIXED(INDEX('Coverage Indicators - Section D'!G$1:G$100,MATCH('Print View'!$A148,'Coverage Indicators - Section D'!$A$1:$A$100,0))*100,2)&amp;"%",""),"")</f>
        <v xml:space="preserve">/
</v>
      </c>
      <c r="F148" s="378" t="str">
        <f>IFERROR(IF(INDEX('Coverage Indicators - Section D'!H$1:H$100,MATCH('Print View'!$A148,'Coverage Indicators - Section D'!$A$1:$A$100,0))&lt;&gt;0,INDEX('Coverage Indicators - Section D'!H$1:H$100,MATCH('Print View'!$A148,'Coverage Indicators - Section D'!$A$1:$A$100,0)),""),"")&amp;CHAR(10)&amp;IFERROR(IF(INDEX('Coverage Indicators - Section D'!I$1:I$100,MATCH('Print View'!$A148,'Coverage Indicators - Section D'!$A$1:$A$100,0))&lt;&gt;0,INDEX('Coverage Indicators - Section D'!I$1:I$100,MATCH('Print View'!$A148,'Coverage Indicators - Section D'!$A$1:$A$100,0)),""),"")</f>
        <v xml:space="preserve">
</v>
      </c>
      <c r="G148" s="378" t="str">
        <f>IFERROR(IF(INDEX('Coverage Indicators - Section D'!J$9:J$68,MATCH('Print View'!$A148,'Coverage Indicators - Section D'!$A$9:$A$68,0))&lt;&gt;0,INDEX('Coverage Indicators - Section D'!J$9:J$68,MATCH('Print View'!$A148,'Coverage Indicators - Section D'!$A$9:$A$68,0)),""),"")</f>
        <v/>
      </c>
      <c r="H148" s="378" t="str">
        <f>IFERROR(IF(INDEX('Coverage Indicators - Section D'!K$1:K$100,MATCH('Print View'!$A148,'Coverage Indicators - Section D'!$A$1:$A$100,0))&lt;&gt;0,INDEX('Coverage Indicators - Section D'!K$1:K$100,MATCH('Print View'!$A148,'Coverage Indicators - Section D'!$A$1:$A$100,0)),""),"")</f>
        <v/>
      </c>
      <c r="I148" s="379" t="str">
        <f>IFERROR(IF(AND('Overview - Section A'!AS$1="Grant Making",OR(C148&lt;&gt;"",D148&lt;&gt;"")),Setup!I15,IF(INDEX('Coverage Indicators - Section D'!L$1:L$100,MATCH('Print View'!$A148,'Coverage Indicators - Section D'!$A$1:$A$100,0))&lt;&gt;0,INDEX('Coverage Indicators - Section D'!L$1:L$100,MATCH('Print View'!$A148,'Coverage Indicators - Section D'!$A$1:$A$100,0)),"")),"")</f>
        <v/>
      </c>
      <c r="J148" s="380" t="str">
        <f>IFERROR(IF(INDEX('Coverage Indicators - Section D'!M$1:M$100,MATCH('Print View'!$A148,'Coverage Indicators - Section D'!$A$1:$A$100,0))&lt;&gt;0,INDEX('Coverage Indicators - Section D'!M$1:M$100,MATCH('Print View'!$A148,'Coverage Indicators - Section D'!$A$1:$A$100,0)),""),"")&amp;CHAR(10)&amp;CHAR(10)&amp;IFERROR(IF(INDEX('Coverage Indicators - Section D'!M$1:M$100,MATCH('Print View'!$A148,'Coverage Indicators - Section D'!$A$1:$A$100,0)+1)&lt;&gt;0,INDEX('Coverage Indicators - Section D'!M$1:M$100,MATCH('Print View'!$A148,'Coverage Indicators - Section D'!$A$1:$A$100,0)+1),""),"")</f>
        <v xml:space="preserve">
</v>
      </c>
      <c r="K148" s="378" t="str">
        <f>IFERROR(IF(INDEX('Coverage Indicators - Section D'!N$1:N$100,MATCH('Print View'!$A148,'Coverage Indicators - Section D'!$A$1:$A$100,0))&lt;&gt;0,INDEX('Coverage Indicators - Section D'!N$1:N$100,MATCH('Print View'!$A148,'Coverage Indicators - Section D'!$A$1:$A$100,0)),""),"")</f>
        <v/>
      </c>
      <c r="L148" s="380" t="str">
        <f ca="1">IFERROR(IF(INDEX('Coverage Indicators - Section D'!O$1:O$100,MATCH('Print View'!$A148,'Coverage Indicators - Section D'!$A$1:$A$100,0))&lt;&gt;"",INDEX('Coverage Indicators - Section D'!O$1:O$100,MATCH('Print View'!$A148,'Coverage Indicators - Section D'!$A$1:$A$100,0)),""),"")&amp;"/"&amp;IFERROR(IF(INDEX('Coverage Indicators - Section D'!O$1:O$100,MATCH('Print View'!$A148,'Coverage Indicators - Section D'!$A$1:$A$100,0)+1)&lt;&gt;"",INDEX('Coverage Indicators - Section D'!O$1:O$100,MATCH('Print View'!$A148,'Coverage Indicators - Section D'!$A$1:$A$100,0)+1),""),"")&amp;CHAR(10)&amp;IFERROR(IF(INDEX('Coverage Indicators - Section D'!P$1:P$100,MATCH('Print View'!$A148,'Coverage Indicators - Section D'!$A$1:$A$100,0))&lt;&gt;"",FIXED(INDEX('Coverage Indicators - Section D'!P$1:P$100,MATCH('Print View'!$A148,'Coverage Indicators - Section D'!$A$1:$A$100,0))*100,2)&amp;"%",""),"")&amp;CHAR(10)&amp;IFERROR(IF(INDEX('Coverage Indicators - Section D'!Q$1:Q$100,MATCH('Print View'!$A148,'Coverage Indicators - Section D'!$A$1:$A$100,0))&lt;&gt;"",INDEX('Coverage Indicators - Section D'!Q$1:Q$100,MATCH('Print View'!$A148,'Coverage Indicators - Section D'!$A$1:$A$100,0)),""),"")</f>
        <v xml:space="preserve">/
</v>
      </c>
      <c r="M148" s="380" t="str">
        <f ca="1">IFERROR(IF(INDEX('Coverage Indicators - Section D'!R$1:R$100,MATCH('Print View'!$A148,'Coverage Indicators - Section D'!$A$1:$A$100,0))&lt;&gt;"",INDEX('Coverage Indicators - Section D'!R$1:R$100,MATCH('Print View'!$A148,'Coverage Indicators - Section D'!$A$1:$A$100,0)),""),"")&amp;"/"&amp;IFERROR(IF(INDEX('Coverage Indicators - Section D'!R$1:R$100,MATCH('Print View'!$A148,'Coverage Indicators - Section D'!$A$1:$A$100,0)+1)&lt;&gt;"",INDEX('Coverage Indicators - Section D'!R$1:R$100,MATCH('Print View'!$A148,'Coverage Indicators - Section D'!$A$1:$A$100,0)+1),""),"")&amp;CHAR(10)&amp;IFERROR(IF(INDEX('Coverage Indicators - Section D'!S$1:S$100,MATCH('Print View'!$A148,'Coverage Indicators - Section D'!$A$1:$A$100,0))&lt;&gt;"",FIXED(INDEX('Coverage Indicators - Section D'!S$1:S$100,MATCH('Print View'!$A148,'Coverage Indicators - Section D'!$A$1:$A$100,0))*100,2)&amp;"%",""),"")&amp;CHAR(10)&amp;IFERROR(IF(INDEX('Coverage Indicators - Section D'!T$1:T$100,MATCH('Print View'!$A148,'Coverage Indicators - Section D'!$A$1:$A$100,0))&lt;&gt;"",INDEX('Coverage Indicators - Section D'!T$1:T$100,MATCH('Print View'!$A148,'Coverage Indicators - Section D'!$A$1:$A$100,0)),""),"")</f>
        <v xml:space="preserve">/
</v>
      </c>
      <c r="N148" s="380" t="str">
        <f ca="1">IFERROR(IF(INDEX('Coverage Indicators - Section D'!U$1:U$100,MATCH('Print View'!$A148,'Coverage Indicators - Section D'!$A$1:$A$100,0))&lt;&gt;"",INDEX('Coverage Indicators - Section D'!U$1:U$100,MATCH('Print View'!$A148,'Coverage Indicators - Section D'!$A$1:$A$100,0)),""),"")&amp;"/"&amp;IFERROR(IF(INDEX('Coverage Indicators - Section D'!U$1:U$100,MATCH('Print View'!$A148,'Coverage Indicators - Section D'!$A$1:$A$100,0)+1)&lt;&gt;"",INDEX('Coverage Indicators - Section D'!U$1:U$100,MATCH('Print View'!$A148,'Coverage Indicators - Section D'!$A$1:$A$100,0)+1),""),"")&amp;CHAR(10)&amp;IFERROR(IF(INDEX('Coverage Indicators - Section D'!V$1:V$100,MATCH('Print View'!$A148,'Coverage Indicators - Section D'!$A$1:$A$100,0))&lt;&gt;"",FIXED(INDEX('Coverage Indicators - Section D'!V$1:V$100,MATCH('Print View'!$A148,'Coverage Indicators - Section D'!$A$1:$A$100,0))*100,2)&amp;"%",""),"")&amp;CHAR(10)&amp;IFERROR(IF(INDEX('Coverage Indicators - Section D'!W$1:W$100,MATCH('Print View'!$A148,'Coverage Indicators - Section D'!$A$1:$A$100,0))&lt;&gt;"",INDEX('Coverage Indicators - Section D'!W$1:W$100,MATCH('Print View'!$A148,'Coverage Indicators - Section D'!$A$1:$A$100,0)),""),"")</f>
        <v xml:space="preserve">/
</v>
      </c>
      <c r="O148" s="380" t="str">
        <f ca="1">IFERROR(IF(INDEX('Coverage Indicators - Section D'!X$1:X$100,MATCH('Print View'!$A148,'Coverage Indicators - Section D'!$A$1:$A$100,0))&lt;&gt;"",INDEX('Coverage Indicators - Section D'!X$1:X$100,MATCH('Print View'!$A148,'Coverage Indicators - Section D'!$A$1:$A$100,0)),""),"")&amp;"/"&amp;IFERROR(IF(INDEX('Coverage Indicators - Section D'!X$1:X$100,MATCH('Print View'!$A148,'Coverage Indicators - Section D'!$A$1:$A$100,0)+1)&lt;&gt;"",INDEX('Coverage Indicators - Section D'!X$1:X$100,MATCH('Print View'!$A148,'Coverage Indicators - Section D'!$A$1:$A$100,0)+1),""),"")&amp;CHAR(10)&amp;IFERROR(IF(INDEX('Coverage Indicators - Section D'!Y$1:Y$100,MATCH('Print View'!$A148,'Coverage Indicators - Section D'!$A$1:$A$100,0))&lt;&gt;"",FIXED(INDEX('Coverage Indicators - Section D'!Y$1:Y$100,MATCH('Print View'!$A148,'Coverage Indicators - Section D'!$A$1:$A$100,0))*100,2)&amp;"%",""),"")&amp;CHAR(10)&amp;IFERROR(IF(INDEX('Coverage Indicators - Section D'!Z$1:Z$100,MATCH('Print View'!$A148,'Coverage Indicators - Section D'!$A$1:$A$100,0))&lt;&gt;"",INDEX('Coverage Indicators - Section D'!Z$1:Z$100,MATCH('Print View'!$A148,'Coverage Indicators - Section D'!$A$1:$A$100,0)),""),"")</f>
        <v xml:space="preserve">/
</v>
      </c>
      <c r="P148" s="380" t="str">
        <f ca="1">IFERROR(IF(INDEX('Coverage Indicators - Section D'!AA$1:AA$100,MATCH('Print View'!$A148,'Coverage Indicators - Section D'!$A$1:$A$100,0))&lt;&gt;"",INDEX('Coverage Indicators - Section D'!AA$1:AA$100,MATCH('Print View'!$A148,'Coverage Indicators - Section D'!$A$1:$A$100,0)),""),"")&amp;"/"&amp;IFERROR(IF(INDEX('Coverage Indicators - Section D'!AA$1:AA$100,MATCH('Print View'!$A148,'Coverage Indicators - Section D'!$A$1:$A$100,0)+1)&lt;&gt;"",INDEX('Coverage Indicators - Section D'!AA$1:AA$100,MATCH('Print View'!$A148,'Coverage Indicators - Section D'!$A$1:$A$100,0)+1),""),"")&amp;CHAR(10)&amp;IFERROR(IF(INDEX('Coverage Indicators - Section D'!AB$1:AB$100,MATCH('Print View'!$A148,'Coverage Indicators - Section D'!$A$1:$A$100,0))&lt;&gt;"",FIXED(INDEX('Coverage Indicators - Section D'!AB$1:AB$100,MATCH('Print View'!$A148,'Coverage Indicators - Section D'!$A$1:$A$100,0))*100,2)&amp;"%",""),"")&amp;CHAR(10)&amp;IFERROR(IF(INDEX('Coverage Indicators - Section D'!AC$1:AC$100,MATCH('Print View'!$A148,'Coverage Indicators - Section D'!$A$1:$A$100,0))&lt;&gt;"",INDEX('Coverage Indicators - Section D'!AC$1:AC$100,MATCH('Print View'!$A148,'Coverage Indicators - Section D'!$A$1:$A$100,0)),""),"")</f>
        <v xml:space="preserve">/
</v>
      </c>
      <c r="Q148" s="380" t="str">
        <f ca="1">IFERROR(IF(INDEX('Coverage Indicators - Section D'!AD$1:AD$100,MATCH('Print View'!$A148,'Coverage Indicators - Section D'!$A$1:$A$100,0))&lt;&gt;"",INDEX('Coverage Indicators - Section D'!AD$1:AD$100,MATCH('Print View'!$A148,'Coverage Indicators - Section D'!$A$1:$A$100,0)),""),"")&amp;"/"&amp;IFERROR(IF(INDEX('Coverage Indicators - Section D'!AD$1:AD$100,MATCH('Print View'!$A148,'Coverage Indicators - Section D'!$A$1:$A$100,0)+1)&lt;&gt;"",INDEX('Coverage Indicators - Section D'!AD$1:AD$100,MATCH('Print View'!$A148,'Coverage Indicators - Section D'!$A$1:$A$100,0)+1),""),"")&amp;CHAR(10)&amp;IFERROR(IF(INDEX('Coverage Indicators - Section D'!AE$1:AE$100,MATCH('Print View'!$A148,'Coverage Indicators - Section D'!$A$1:$A$100,0))&lt;&gt;"",FIXED(INDEX('Coverage Indicators - Section D'!AE$1:AE$100,MATCH('Print View'!$A148,'Coverage Indicators - Section D'!$A$1:$A$100,0))*100,2)&amp;"%",""),"")&amp;CHAR(10)&amp;IFERROR(IF(INDEX('Coverage Indicators - Section D'!AF$1:AF$100,MATCH('Print View'!$A148,'Coverage Indicators - Section D'!$A$1:$A$100,0))&lt;&gt;"",INDEX('Coverage Indicators - Section D'!AF$1:AF$100,MATCH('Print View'!$A148,'Coverage Indicators - Section D'!$A$1:$A$100,0)),""),"")</f>
        <v xml:space="preserve">/
</v>
      </c>
      <c r="R148" s="380" t="str">
        <f ca="1">IFERROR(IF(INDEX('Coverage Indicators - Section D'!AG$1:AG$100,MATCH('Print View'!$A148,'Coverage Indicators - Section D'!$A$1:$A$100,0))&lt;&gt;"",INDEX('Coverage Indicators - Section D'!AG$1:AG$100,MATCH('Print View'!$A148,'Coverage Indicators - Section D'!$A$1:$A$100,0)),""),"")&amp;"/"&amp;IFERROR(IF(INDEX('Coverage Indicators - Section D'!AG$1:AG$100,MATCH('Print View'!$A148,'Coverage Indicators - Section D'!$A$1:$A$100,0)+1)&lt;&gt;"",INDEX('Coverage Indicators - Section D'!AG$1:AG$100,MATCH('Print View'!$A148,'Coverage Indicators - Section D'!$A$1:$A$100,0)+1),""),"")&amp;CHAR(10)&amp;IFERROR(IF(INDEX('Coverage Indicators - Section D'!AH$1:AH$100,MATCH('Print View'!$A148,'Coverage Indicators - Section D'!$A$1:$A$100,0))&lt;&gt;"",FIXED(INDEX('Coverage Indicators - Section D'!AH$1:AH$100,MATCH('Print View'!$A148,'Coverage Indicators - Section D'!$A$1:$A$100,0))*100,2)&amp;"%",""),"")&amp;CHAR(10)&amp;IFERROR(IF(INDEX('Coverage Indicators - Section D'!AI$1:AI$100,MATCH('Print View'!$A148,'Coverage Indicators - Section D'!$A$1:$A$100,0))&lt;&gt;"",INDEX('Coverage Indicators - Section D'!AI$1:AI$100,MATCH('Print View'!$A148,'Coverage Indicators - Section D'!$A$1:$A$100,0)),""),"")</f>
        <v xml:space="preserve">/
</v>
      </c>
      <c r="S148" s="380" t="str">
        <f ca="1">IFERROR(IF(INDEX('Coverage Indicators - Section D'!AJ$1:AJ$100,MATCH('Print View'!$A148,'Coverage Indicators - Section D'!$A$1:$A$100,0))&lt;&gt;"",INDEX('Coverage Indicators - Section D'!AJ$1:AJ$100,MATCH('Print View'!$A148,'Coverage Indicators - Section D'!$A$1:$A$100,0)),""),"")&amp;"/"&amp;IFERROR(IF(INDEX('Coverage Indicators - Section D'!AJ$1:AJ$100,MATCH('Print View'!$A148,'Coverage Indicators - Section D'!$A$1:$A$100,0)+1)&lt;&gt;"",INDEX('Coverage Indicators - Section D'!AJ$1:AJ$100,MATCH('Print View'!$A148,'Coverage Indicators - Section D'!$A$1:$A$100,0)+1),""),"")&amp;CHAR(10)&amp;IFERROR(IF(INDEX('Coverage Indicators - Section D'!AK$1:AK$100,MATCH('Print View'!$A148,'Coverage Indicators - Section D'!$A$1:$A$100,0))&lt;&gt;"",FIXED(INDEX('Coverage Indicators - Section D'!AK$1:AK$100,MATCH('Print View'!$A148,'Coverage Indicators - Section D'!$A$1:$A$100,0))*100,2)&amp;"%",""),"")&amp;CHAR(10)&amp;IFERROR(IF(INDEX('Coverage Indicators - Section D'!AL$1:AL$100,MATCH('Print View'!$A148,'Coverage Indicators - Section D'!$A$1:$A$100,0))&lt;&gt;"",INDEX('Coverage Indicators - Section D'!AL$1:AL$100,MATCH('Print View'!$A148,'Coverage Indicators - Section D'!$A$1:$A$100,0)),""),"")</f>
        <v xml:space="preserve">/
</v>
      </c>
      <c r="T148" s="228"/>
      <c r="U148" s="228"/>
      <c r="V148" s="228"/>
      <c r="W148" s="228"/>
      <c r="X148" s="228"/>
      <c r="Y148" s="228"/>
      <c r="Z148" s="228"/>
      <c r="AA148" s="228"/>
      <c r="AB148" s="228"/>
      <c r="AC148" s="228"/>
      <c r="AD148" s="228"/>
      <c r="AE148" s="228"/>
      <c r="AF148" s="228"/>
      <c r="AG148" s="228"/>
      <c r="AH148" s="228"/>
      <c r="AI148" s="228"/>
      <c r="AJ148" s="228"/>
      <c r="AK148" s="228"/>
      <c r="AL148" s="228"/>
      <c r="AM148" s="228" t="str">
        <f>IFERROR(IF(INDEX('Coverage Indicators - Section D'!AD$1:AD$110,MATCH('Print View'!$A148,'Coverage Indicators - Section D'!$A$1:$A$110,0))&lt;&gt;0,INDEX('Coverage Indicators - Section D'!AD$1:AD$110,MATCH('Print View'!$A148,'Coverage Indicators - Section D'!$A$1:$A$110,0)),""),"")</f>
        <v/>
      </c>
      <c r="AN148" s="228"/>
      <c r="AO148" s="228"/>
      <c r="AP148" s="228"/>
      <c r="AQ148" s="228"/>
      <c r="AR148" s="651" t="str">
        <f ca="1">CONCATENATE($A148,N$144)</f>
        <v>231-Dec-23</v>
      </c>
      <c r="AS148" s="652" t="str">
        <f ca="1">CONCATENATE($A148,Q$144)</f>
        <v>231-Dec-26</v>
      </c>
      <c r="AT148" s="652" t="str">
        <f t="shared" ref="AT148" si="28">CONCATENATE($A148,T$144)</f>
        <v>2</v>
      </c>
      <c r="AU148" s="652" t="str">
        <f t="shared" ref="AU148" si="29">CONCATENATE($A148,W$144)</f>
        <v>2</v>
      </c>
      <c r="AV148" s="652" t="str">
        <f t="shared" ref="AV148" si="30">CONCATENATE($A148,Z$144)</f>
        <v>2</v>
      </c>
      <c r="AW148" s="652" t="str">
        <f t="shared" ref="AW148" si="31">CONCATENATE($A148,AC$144)</f>
        <v>2</v>
      </c>
      <c r="AX148" s="652" t="str">
        <f t="shared" ref="AX148" si="32">CONCATENATE($A148,AF$144)</f>
        <v>2</v>
      </c>
      <c r="AY148" s="652" t="str">
        <f t="shared" ref="AY148" si="33">CONCATENATE($A148,AI$144)</f>
        <v>2</v>
      </c>
      <c r="AZ148" s="233"/>
      <c r="BA148" s="122"/>
    </row>
    <row r="149" spans="1:53" s="107" customFormat="1" ht="88.4" customHeight="1" x14ac:dyDescent="0.35">
      <c r="A149" s="653"/>
      <c r="B149" s="739" t="str">
        <f>IFERROR(IF(INDEX('Coverage Indicators - Section D'!AM$1:AM$110,MATCH('Print View'!$A148,'Coverage Indicators - Section D'!$A$1:$A$110,0))&lt;&gt;0,INDEX('Coverage Indicators - Section D'!AM$1:AM$110,MATCH('Print View'!$A148,'Coverage Indicators - Section D'!$A$1:$A$110,0)),""),"")</f>
        <v/>
      </c>
      <c r="C149" s="739"/>
      <c r="D149" s="739"/>
      <c r="E149" s="739"/>
      <c r="F149" s="739"/>
      <c r="G149" s="739"/>
      <c r="H149" s="739"/>
      <c r="I149" s="739"/>
      <c r="J149" s="739"/>
      <c r="K149" s="739"/>
      <c r="L149" s="739"/>
      <c r="M149" s="739"/>
      <c r="N149" s="739"/>
      <c r="O149" s="739"/>
      <c r="P149" s="739"/>
      <c r="Q149" s="739"/>
      <c r="R149" s="739"/>
      <c r="S149" s="739"/>
      <c r="T149" s="228"/>
      <c r="U149" s="228"/>
      <c r="V149" s="228"/>
      <c r="W149" s="228"/>
      <c r="X149" s="228"/>
      <c r="Y149" s="228"/>
      <c r="Z149" s="228"/>
      <c r="AA149" s="228"/>
      <c r="AB149" s="228"/>
      <c r="AC149" s="228"/>
      <c r="AD149" s="228"/>
      <c r="AE149" s="228"/>
      <c r="AF149" s="228"/>
      <c r="AG149" s="228"/>
      <c r="AH149" s="228"/>
      <c r="AI149" s="228"/>
      <c r="AJ149" s="228"/>
      <c r="AK149" s="228"/>
      <c r="AL149" s="228"/>
      <c r="AM149" s="228"/>
      <c r="AN149" s="228"/>
      <c r="AO149" s="228"/>
      <c r="AP149" s="228"/>
      <c r="AQ149" s="228"/>
      <c r="AR149" s="651"/>
      <c r="AS149" s="652"/>
      <c r="AT149" s="652"/>
      <c r="AU149" s="652"/>
      <c r="AV149" s="652"/>
      <c r="AW149" s="652"/>
      <c r="AX149" s="652"/>
      <c r="AY149" s="652"/>
      <c r="AZ149" s="233"/>
      <c r="BA149" s="122"/>
    </row>
    <row r="150" spans="1:53" s="107" customFormat="1" ht="177" customHeight="1" x14ac:dyDescent="0.35">
      <c r="A150" s="671">
        <v>3</v>
      </c>
      <c r="B150" s="381" t="str">
        <f>IFERROR(IF(INDEX('Coverage Indicators - Section D'!B$1:B$100,MATCH('Print View'!$A150,'Coverage Indicators - Section D'!$A$1:$A$100,0))&lt;&gt;0,INDEX('Coverage Indicators - Section D'!B$1:B$100,MATCH('Print View'!$A150,'Coverage Indicators - Section D'!$A$1:$A$100,0)),""),"")</f>
        <v/>
      </c>
      <c r="C150" s="382" t="str">
        <f>IFERROR(IF(INDEX('Coverage Indicators - Section D'!D$1:D$100,MATCH('Print View'!$A150,'Coverage Indicators - Section D'!$A$1:$A$100,0))&lt;&gt;0,INDEX('Coverage Indicators - Section D'!D$1:D$100,MATCH('Print View'!$A150,'Coverage Indicators - Section D'!$A$1:$A$100,0)),""),"")</f>
        <v/>
      </c>
      <c r="D150" s="382" t="str">
        <f>IFERROR(IF(INDEX('Coverage Indicators - Section D'!E$1:E$100,MATCH('Print View'!$A150,'Coverage Indicators - Section D'!$A$1:$A$100,0))&lt;&gt;0,INDEX('Coverage Indicators - Section D'!E$1:E$100,MATCH('Print View'!$A150,'Coverage Indicators - Section D'!$A$1:$A$100,0)),""),"")</f>
        <v/>
      </c>
      <c r="E150" s="373" t="str">
        <f ca="1">IFERROR(IF(INDEX('Coverage Indicators - Section D'!F$1:F$100,MATCH('Print View'!$A150,'Coverage Indicators - Section D'!$A$1:$A$100,0))&lt;&gt;"",INDEX('Coverage Indicators - Section D'!F$1:F$100,MATCH('Print View'!$A150,'Coverage Indicators - Section D'!$A$1:$A$100,0)),""),"")&amp;"/"&amp;IFERROR(IF(INDEX('Coverage Indicators - Section D'!F$1:F$100,MATCH('Print View'!$A150,'Coverage Indicators - Section D'!$A$1:$A$100,0)+1)&lt;&gt;"",INDEX('Coverage Indicators - Section D'!F$1:F$100,MATCH('Print View'!$A150,'Coverage Indicators - Section D'!$A$1:$A$100,0)+1),""),"")&amp;CHAR(10)&amp;
IFERROR(
IF(INDEX('Coverage Indicators - Section D'!G$1:G$100,MATCH('Print View'!$A150,'Coverage Indicators - Section D'!$A$1:$A$100,0))&lt;&gt;"",
FIXED(INDEX('Coverage Indicators - Section D'!G$1:G$100,MATCH('Print View'!$A150,'Coverage Indicators - Section D'!$A$1:$A$100,0))*100,2)&amp;"%",""),"")</f>
        <v xml:space="preserve">/
</v>
      </c>
      <c r="F150" s="383" t="str">
        <f>IFERROR(IF(INDEX('Coverage Indicators - Section D'!H$1:H$100,MATCH('Print View'!$A150,'Coverage Indicators - Section D'!$A$1:$A$100,0))&lt;&gt;0,INDEX('Coverage Indicators - Section D'!H$1:H$100,MATCH('Print View'!$A150,'Coverage Indicators - Section D'!$A$1:$A$100,0)),""),"")&amp;CHAR(10)&amp;IFERROR(IF(INDEX('Coverage Indicators - Section D'!I$1:I$100,MATCH('Print View'!$A150,'Coverage Indicators - Section D'!$A$1:$A$100,0))&lt;&gt;0,INDEX('Coverage Indicators - Section D'!I$1:I$100,MATCH('Print View'!$A150,'Coverage Indicators - Section D'!$A$1:$A$100,0)),""),"")</f>
        <v xml:space="preserve">
</v>
      </c>
      <c r="G150" s="374" t="str">
        <f>IFERROR(IF(INDEX('Coverage Indicators - Section D'!J$9:J$68,MATCH('Print View'!$A150,'Coverage Indicators - Section D'!$A$9:$A$68,0))&lt;&gt;0,INDEX('Coverage Indicators - Section D'!J$9:J$68,MATCH('Print View'!$A150,'Coverage Indicators - Section D'!$A$9:$A$68,0)),""),"")</f>
        <v/>
      </c>
      <c r="H150" s="384" t="str">
        <f>IFERROR(IF(INDEX('Coverage Indicators - Section D'!K$1:K$100,MATCH('Print View'!$A150,'Coverage Indicators - Section D'!$A$1:$A$100,0))&lt;&gt;0,INDEX('Coverage Indicators - Section D'!K$1:K$100,MATCH('Print View'!$A150,'Coverage Indicators - Section D'!$A$1:$A$100,0)),""),"")</f>
        <v/>
      </c>
      <c r="I150" s="385" t="str">
        <f>IFERROR(IF(AND('Overview - Section A'!AS$1="Grant Making",OR(C150&lt;&gt;"",D150&lt;&gt;"")),Setup!I15,IF(INDEX('Coverage Indicators - Section D'!L$1:L$100,MATCH('Print View'!$A150,'Coverage Indicators - Section D'!$A$1:$A$100,0))&lt;&gt;0,INDEX('Coverage Indicators - Section D'!L$1:L$100,MATCH('Print View'!$A150,'Coverage Indicators - Section D'!$A$1:$A$100,0)),"")),"")</f>
        <v/>
      </c>
      <c r="J150" s="383" t="str">
        <f>IFERROR(IF(INDEX('Coverage Indicators - Section D'!M$1:M$100,MATCH('Print View'!$A150,'Coverage Indicators - Section D'!$A$1:$A$100,0))&lt;&gt;0,INDEX('Coverage Indicators - Section D'!M$1:M$100,MATCH('Print View'!$A150,'Coverage Indicators - Section D'!$A$1:$A$100,0)),""),"")&amp;CHAR(10)&amp;CHAR(10)&amp;IFERROR(IF(INDEX('Coverage Indicators - Section D'!M$1:M$100,MATCH('Print View'!$A150,'Coverage Indicators - Section D'!$A$1:$A$100,0)+1)&lt;&gt;0,INDEX('Coverage Indicators - Section D'!M$1:M$100,MATCH('Print View'!$A150,'Coverage Indicators - Section D'!$A$1:$A$100,0)+1),""),"")</f>
        <v xml:space="preserve">
</v>
      </c>
      <c r="K150" s="383" t="str">
        <f>IFERROR(IF(INDEX('Coverage Indicators - Section D'!N$1:N$100,MATCH('Print View'!$A150,'Coverage Indicators - Section D'!$A$1:$A$100,0))&lt;&gt;0,INDEX('Coverage Indicators - Section D'!N$1:N$100,MATCH('Print View'!$A150,'Coverage Indicators - Section D'!$A$1:$A$100,0)),""),"")</f>
        <v/>
      </c>
      <c r="L150" s="383" t="str">
        <f ca="1">IFERROR(IF(INDEX('Coverage Indicators - Section D'!O$1:O$100,MATCH('Print View'!$A150,'Coverage Indicators - Section D'!$A$1:$A$100,0))&lt;&gt;"",INDEX('Coverage Indicators - Section D'!O$1:O$100,MATCH('Print View'!$A150,'Coverage Indicators - Section D'!$A$1:$A$100,0)),""),"")&amp;"/"&amp;IFERROR(IF(INDEX('Coverage Indicators - Section D'!O$1:O$100,MATCH('Print View'!$A150,'Coverage Indicators - Section D'!$A$1:$A$100,0)+1)&lt;&gt;"",INDEX('Coverage Indicators - Section D'!O$1:O$100,MATCH('Print View'!$A150,'Coverage Indicators - Section D'!$A$1:$A$100,0)+1),""),"")&amp;CHAR(10)&amp;IFERROR(IF(INDEX('Coverage Indicators - Section D'!P$1:P$100,MATCH('Print View'!$A150,'Coverage Indicators - Section D'!$A$1:$A$100,0))&lt;&gt;"",FIXED(INDEX('Coverage Indicators - Section D'!P$1:P$100,MATCH('Print View'!$A150,'Coverage Indicators - Section D'!$A$1:$A$100,0))*100,2)&amp;"%",""),"")&amp;CHAR(10)&amp;IFERROR(IF(INDEX('Coverage Indicators - Section D'!Q$1:Q$100,MATCH('Print View'!$A150,'Coverage Indicators - Section D'!$A$1:$A$100,0))&lt;&gt;"",INDEX('Coverage Indicators - Section D'!Q$1:Q$100,MATCH('Print View'!$A150,'Coverage Indicators - Section D'!$A$1:$A$100,0)),""),"")</f>
        <v xml:space="preserve">/
</v>
      </c>
      <c r="M150" s="383" t="str">
        <f ca="1">IFERROR(IF(INDEX('Coverage Indicators - Section D'!R$1:R$100,MATCH('Print View'!$A150,'Coverage Indicators - Section D'!$A$1:$A$100,0))&lt;&gt;"",INDEX('Coverage Indicators - Section D'!R$1:R$100,MATCH('Print View'!$A150,'Coverage Indicators - Section D'!$A$1:$A$100,0)),""),"")&amp;"/"&amp;IFERROR(IF(INDEX('Coverage Indicators - Section D'!R$1:R$100,MATCH('Print View'!$A150,'Coverage Indicators - Section D'!$A$1:$A$100,0)+1)&lt;&gt;"",INDEX('Coverage Indicators - Section D'!R$1:R$100,MATCH('Print View'!$A150,'Coverage Indicators - Section D'!$A$1:$A$100,0)+1),""),"")&amp;CHAR(10)&amp;IFERROR(IF(INDEX('Coverage Indicators - Section D'!S$1:S$100,MATCH('Print View'!$A150,'Coverage Indicators - Section D'!$A$1:$A$100,0))&lt;&gt;"",FIXED(INDEX('Coverage Indicators - Section D'!S$1:S$100,MATCH('Print View'!$A150,'Coverage Indicators - Section D'!$A$1:$A$100,0))*100,2)&amp;"%",""),"")&amp;CHAR(10)&amp;IFERROR(IF(INDEX('Coverage Indicators - Section D'!T$1:T$100,MATCH('Print View'!$A150,'Coverage Indicators - Section D'!$A$1:$A$100,0))&lt;&gt;"",INDEX('Coverage Indicators - Section D'!T$1:T$100,MATCH('Print View'!$A150,'Coverage Indicators - Section D'!$A$1:$A$100,0)),""),"")</f>
        <v xml:space="preserve">/
</v>
      </c>
      <c r="N150" s="373" t="str">
        <f ca="1">IFERROR(IF(INDEX('Coverage Indicators - Section D'!U$1:U$100,MATCH('Print View'!$A150,'Coverage Indicators - Section D'!$A$1:$A$100,0))&lt;&gt;"",INDEX('Coverage Indicators - Section D'!U$1:U$100,MATCH('Print View'!$A150,'Coverage Indicators - Section D'!$A$1:$A$100,0)),""),"")&amp;"/"&amp;IFERROR(IF(INDEX('Coverage Indicators - Section D'!U$1:U$100,MATCH('Print View'!$A150,'Coverage Indicators - Section D'!$A$1:$A$100,0)+1)&lt;&gt;"",INDEX('Coverage Indicators - Section D'!U$1:U$100,MATCH('Print View'!$A150,'Coverage Indicators - Section D'!$A$1:$A$100,0)+1),""),"")&amp;CHAR(10)&amp;IFERROR(IF(INDEX('Coverage Indicators - Section D'!V$1:V$100,MATCH('Print View'!$A150,'Coverage Indicators - Section D'!$A$1:$A$100,0))&lt;&gt;"",FIXED(INDEX('Coverage Indicators - Section D'!V$1:V$100,MATCH('Print View'!$A150,'Coverage Indicators - Section D'!$A$1:$A$100,0))*100,2)&amp;"%",""),"")&amp;CHAR(10)&amp;IFERROR(IF(INDEX('Coverage Indicators - Section D'!W$1:W$100,MATCH('Print View'!$A150,'Coverage Indicators - Section D'!$A$1:$A$100,0))&lt;&gt;"",INDEX('Coverage Indicators - Section D'!W$1:W$100,MATCH('Print View'!$A150,'Coverage Indicators - Section D'!$A$1:$A$100,0)),""),"")</f>
        <v xml:space="preserve">/
</v>
      </c>
      <c r="O150" s="373" t="str">
        <f ca="1">IFERROR(IF(INDEX('Coverage Indicators - Section D'!X$1:X$100,MATCH('Print View'!$A150,'Coverage Indicators - Section D'!$A$1:$A$100,0))&lt;&gt;"",INDEX('Coverage Indicators - Section D'!X$1:X$100,MATCH('Print View'!$A150,'Coverage Indicators - Section D'!$A$1:$A$100,0)),""),"")&amp;"/"&amp;IFERROR(IF(INDEX('Coverage Indicators - Section D'!X$1:X$100,MATCH('Print View'!$A150,'Coverage Indicators - Section D'!$A$1:$A$100,0)+1)&lt;&gt;"",INDEX('Coverage Indicators - Section D'!X$1:X$100,MATCH('Print View'!$A150,'Coverage Indicators - Section D'!$A$1:$A$100,0)+1),""),"")&amp;CHAR(10)&amp;IFERROR(IF(INDEX('Coverage Indicators - Section D'!Y$1:Y$100,MATCH('Print View'!$A150,'Coverage Indicators - Section D'!$A$1:$A$100,0))&lt;&gt;"",FIXED(INDEX('Coverage Indicators - Section D'!Y$1:Y$100,MATCH('Print View'!$A150,'Coverage Indicators - Section D'!$A$1:$A$100,0))*100,2)&amp;"%",""),"")&amp;CHAR(10)&amp;IFERROR(IF(INDEX('Coverage Indicators - Section D'!Z$1:Z$100,MATCH('Print View'!$A150,'Coverage Indicators - Section D'!$A$1:$A$100,0))&lt;&gt;"",INDEX('Coverage Indicators - Section D'!Z$1:Z$100,MATCH('Print View'!$A150,'Coverage Indicators - Section D'!$A$1:$A$100,0)),""),"")</f>
        <v xml:space="preserve">/
</v>
      </c>
      <c r="P150" s="373" t="str">
        <f ca="1">IFERROR(IF(INDEX('Coverage Indicators - Section D'!AA$1:AA$100,MATCH('Print View'!$A150,'Coverage Indicators - Section D'!$A$1:$A$100,0))&lt;&gt;"",INDEX('Coverage Indicators - Section D'!AA$1:AA$100,MATCH('Print View'!$A150,'Coverage Indicators - Section D'!$A$1:$A$100,0)),""),"")&amp;"/"&amp;IFERROR(IF(INDEX('Coverage Indicators - Section D'!AA$1:AA$100,MATCH('Print View'!$A150,'Coverage Indicators - Section D'!$A$1:$A$100,0)+1)&lt;&gt;"",INDEX('Coverage Indicators - Section D'!AA$1:AA$100,MATCH('Print View'!$A150,'Coverage Indicators - Section D'!$A$1:$A$100,0)+1),""),"")&amp;CHAR(10)&amp;IFERROR(IF(INDEX('Coverage Indicators - Section D'!AB$1:AB$100,MATCH('Print View'!$A150,'Coverage Indicators - Section D'!$A$1:$A$100,0))&lt;&gt;"",FIXED(INDEX('Coverage Indicators - Section D'!AB$1:AB$100,MATCH('Print View'!$A150,'Coverage Indicators - Section D'!$A$1:$A$100,0))*100,2)&amp;"%",""),"")&amp;CHAR(10)&amp;IFERROR(IF(INDEX('Coverage Indicators - Section D'!AC$1:AC$100,MATCH('Print View'!$A150,'Coverage Indicators - Section D'!$A$1:$A$100,0))&lt;&gt;"",INDEX('Coverage Indicators - Section D'!AC$1:AC$100,MATCH('Print View'!$A150,'Coverage Indicators - Section D'!$A$1:$A$100,0)),""),"")</f>
        <v xml:space="preserve">/
</v>
      </c>
      <c r="Q150" s="373" t="str">
        <f ca="1">IFERROR(IF(INDEX('Coverage Indicators - Section D'!AD$1:AD$100,MATCH('Print View'!$A150,'Coverage Indicators - Section D'!$A$1:$A$100,0))&lt;&gt;"",INDEX('Coverage Indicators - Section D'!AD$1:AD$100,MATCH('Print View'!$A150,'Coverage Indicators - Section D'!$A$1:$A$100,0)),""),"")&amp;"/"&amp;IFERROR(IF(INDEX('Coverage Indicators - Section D'!AD$1:AD$100,MATCH('Print View'!$A150,'Coverage Indicators - Section D'!$A$1:$A$100,0)+1)&lt;&gt;"",INDEX('Coverage Indicators - Section D'!AD$1:AD$100,MATCH('Print View'!$A150,'Coverage Indicators - Section D'!$A$1:$A$100,0)+1),""),"")&amp;CHAR(10)&amp;IFERROR(IF(INDEX('Coverage Indicators - Section D'!AE$1:AE$100,MATCH('Print View'!$A150,'Coverage Indicators - Section D'!$A$1:$A$100,0))&lt;&gt;"",FIXED(INDEX('Coverage Indicators - Section D'!AE$1:AE$100,MATCH('Print View'!$A150,'Coverage Indicators - Section D'!$A$1:$A$100,0))*100,2)&amp;"%",""),"")&amp;CHAR(10)&amp;IFERROR(IF(INDEX('Coverage Indicators - Section D'!AF$1:AF$100,MATCH('Print View'!$A150,'Coverage Indicators - Section D'!$A$1:$A$100,0))&lt;&gt;"",INDEX('Coverage Indicators - Section D'!AF$1:AF$100,MATCH('Print View'!$A150,'Coverage Indicators - Section D'!$A$1:$A$100,0)),""),"")</f>
        <v xml:space="preserve">/
</v>
      </c>
      <c r="R150" s="373" t="str">
        <f ca="1">IFERROR(IF(INDEX('Coverage Indicators - Section D'!AG$1:AG$100,MATCH('Print View'!$A150,'Coverage Indicators - Section D'!$A$1:$A$100,0))&lt;&gt;"",INDEX('Coverage Indicators - Section D'!AG$1:AG$100,MATCH('Print View'!$A150,'Coverage Indicators - Section D'!$A$1:$A$100,0)),""),"")&amp;"/"&amp;IFERROR(IF(INDEX('Coverage Indicators - Section D'!AG$1:AG$100,MATCH('Print View'!$A150,'Coverage Indicators - Section D'!$A$1:$A$100,0)+1)&lt;&gt;"",INDEX('Coverage Indicators - Section D'!AG$1:AG$100,MATCH('Print View'!$A150,'Coverage Indicators - Section D'!$A$1:$A$100,0)+1),""),"")&amp;CHAR(10)&amp;IFERROR(IF(INDEX('Coverage Indicators - Section D'!AH$1:AH$100,MATCH('Print View'!$A150,'Coverage Indicators - Section D'!$A$1:$A$100,0))&lt;&gt;"",FIXED(INDEX('Coverage Indicators - Section D'!AH$1:AH$100,MATCH('Print View'!$A150,'Coverage Indicators - Section D'!$A$1:$A$100,0))*100,2)&amp;"%",""),"")&amp;CHAR(10)&amp;IFERROR(IF(INDEX('Coverage Indicators - Section D'!AI$1:AI$100,MATCH('Print View'!$A150,'Coverage Indicators - Section D'!$A$1:$A$100,0))&lt;&gt;"",INDEX('Coverage Indicators - Section D'!AI$1:AI$100,MATCH('Print View'!$A150,'Coverage Indicators - Section D'!$A$1:$A$100,0)),""),"")</f>
        <v xml:space="preserve">/
</v>
      </c>
      <c r="S150" s="373" t="str">
        <f ca="1">IFERROR(IF(INDEX('Coverage Indicators - Section D'!AJ$1:AJ$100,MATCH('Print View'!$A150,'Coverage Indicators - Section D'!$A$1:$A$100,0))&lt;&gt;"",INDEX('Coverage Indicators - Section D'!AJ$1:AJ$100,MATCH('Print View'!$A150,'Coverage Indicators - Section D'!$A$1:$A$100,0)),""),"")&amp;"/"&amp;IFERROR(IF(INDEX('Coverage Indicators - Section D'!AJ$1:AJ$100,MATCH('Print View'!$A150,'Coverage Indicators - Section D'!$A$1:$A$100,0)+1)&lt;&gt;"",INDEX('Coverage Indicators - Section D'!AJ$1:AJ$100,MATCH('Print View'!$A150,'Coverage Indicators - Section D'!$A$1:$A$100,0)+1),""),"")&amp;CHAR(10)&amp;IFERROR(IF(INDEX('Coverage Indicators - Section D'!AK$1:AK$100,MATCH('Print View'!$A150,'Coverage Indicators - Section D'!$A$1:$A$100,0))&lt;&gt;"",FIXED(INDEX('Coverage Indicators - Section D'!AK$1:AK$100,MATCH('Print View'!$A150,'Coverage Indicators - Section D'!$A$1:$A$100,0))*100,2)&amp;"%",""),"")&amp;CHAR(10)&amp;IFERROR(IF(INDEX('Coverage Indicators - Section D'!AL$1:AL$100,MATCH('Print View'!$A150,'Coverage Indicators - Section D'!$A$1:$A$100,0))&lt;&gt;"",INDEX('Coverage Indicators - Section D'!AL$1:AL$100,MATCH('Print View'!$A150,'Coverage Indicators - Section D'!$A$1:$A$100,0)),""),"")</f>
        <v xml:space="preserve">/
</v>
      </c>
      <c r="T150" s="228"/>
      <c r="U150" s="228"/>
      <c r="V150" s="228"/>
      <c r="W150" s="228"/>
      <c r="X150" s="228"/>
      <c r="Y150" s="228"/>
      <c r="Z150" s="228"/>
      <c r="AA150" s="228"/>
      <c r="AB150" s="228"/>
      <c r="AC150" s="228"/>
      <c r="AD150" s="228"/>
      <c r="AE150" s="228"/>
      <c r="AF150" s="228"/>
      <c r="AG150" s="228"/>
      <c r="AH150" s="228"/>
      <c r="AI150" s="228"/>
      <c r="AJ150" s="228"/>
      <c r="AK150" s="228"/>
      <c r="AL150" s="228"/>
      <c r="AM150" s="228" t="str">
        <f>IFERROR(IF(INDEX('Coverage Indicators - Section D'!AD$1:AD$110,MATCH('Print View'!$A150,'Coverage Indicators - Section D'!$A$1:$A$110,0))&lt;&gt;0,INDEX('Coverage Indicators - Section D'!AD$1:AD$110,MATCH('Print View'!$A150,'Coverage Indicators - Section D'!$A$1:$A$110,0)),""),"")</f>
        <v/>
      </c>
      <c r="AN150" s="228"/>
      <c r="AO150" s="228"/>
      <c r="AP150" s="228"/>
      <c r="AQ150" s="228"/>
      <c r="AR150" s="651" t="str">
        <f ca="1">CONCATENATE($A150,N$144)</f>
        <v>331-Dec-23</v>
      </c>
      <c r="AS150" s="652" t="str">
        <f ca="1">CONCATENATE($A150,Q$144)</f>
        <v>331-Dec-26</v>
      </c>
      <c r="AT150" s="652" t="str">
        <f t="shared" ref="AT150" si="34">CONCATENATE($A150,T$144)</f>
        <v>3</v>
      </c>
      <c r="AU150" s="652" t="str">
        <f t="shared" ref="AU150" si="35">CONCATENATE($A150,W$144)</f>
        <v>3</v>
      </c>
      <c r="AV150" s="652" t="str">
        <f t="shared" ref="AV150" si="36">CONCATENATE($A150,Z$144)</f>
        <v>3</v>
      </c>
      <c r="AW150" s="652" t="str">
        <f t="shared" ref="AW150" si="37">CONCATENATE($A150,AC$144)</f>
        <v>3</v>
      </c>
      <c r="AX150" s="652" t="str">
        <f t="shared" ref="AX150" si="38">CONCATENATE($A150,AF$144)</f>
        <v>3</v>
      </c>
      <c r="AY150" s="652" t="str">
        <f t="shared" ref="AY150" si="39">CONCATENATE($A150,AI$144)</f>
        <v>3</v>
      </c>
      <c r="AZ150" s="233"/>
      <c r="BA150" s="122"/>
    </row>
    <row r="151" spans="1:53" s="107" customFormat="1" ht="88.4" customHeight="1" x14ac:dyDescent="0.35">
      <c r="A151" s="671"/>
      <c r="B151" s="738" t="str">
        <f>IFERROR(IF(INDEX('Coverage Indicators - Section D'!AM$1:AM$110,MATCH('Print View'!$A150,'Coverage Indicators - Section D'!$A$1:$A$110,0))&lt;&gt;0,INDEX('Coverage Indicators - Section D'!AM$1:AM$110,MATCH('Print View'!$A150,'Coverage Indicators - Section D'!$A$1:$A$110,0)),""),"")</f>
        <v/>
      </c>
      <c r="C151" s="738"/>
      <c r="D151" s="738"/>
      <c r="E151" s="738"/>
      <c r="F151" s="738"/>
      <c r="G151" s="738"/>
      <c r="H151" s="738"/>
      <c r="I151" s="738"/>
      <c r="J151" s="738"/>
      <c r="K151" s="738"/>
      <c r="L151" s="738"/>
      <c r="M151" s="738"/>
      <c r="N151" s="738"/>
      <c r="O151" s="738"/>
      <c r="P151" s="738"/>
      <c r="Q151" s="738"/>
      <c r="R151" s="738"/>
      <c r="S151" s="738"/>
      <c r="T151" s="228"/>
      <c r="U151" s="228"/>
      <c r="V151" s="228"/>
      <c r="W151" s="228"/>
      <c r="X151" s="228"/>
      <c r="Y151" s="228"/>
      <c r="Z151" s="228"/>
      <c r="AA151" s="228"/>
      <c r="AB151" s="228"/>
      <c r="AC151" s="228"/>
      <c r="AD151" s="228"/>
      <c r="AE151" s="228"/>
      <c r="AF151" s="228"/>
      <c r="AG151" s="228"/>
      <c r="AH151" s="228"/>
      <c r="AI151" s="228"/>
      <c r="AJ151" s="228"/>
      <c r="AK151" s="228"/>
      <c r="AL151" s="228"/>
      <c r="AM151" s="228"/>
      <c r="AN151" s="228"/>
      <c r="AO151" s="228"/>
      <c r="AP151" s="228"/>
      <c r="AQ151" s="228"/>
      <c r="AR151" s="651"/>
      <c r="AS151" s="652"/>
      <c r="AT151" s="652"/>
      <c r="AU151" s="652"/>
      <c r="AV151" s="652"/>
      <c r="AW151" s="652"/>
      <c r="AX151" s="652"/>
      <c r="AY151" s="652"/>
      <c r="AZ151" s="233"/>
      <c r="BA151" s="122"/>
    </row>
    <row r="152" spans="1:53" s="107" customFormat="1" ht="177" customHeight="1" x14ac:dyDescent="0.35">
      <c r="A152" s="653">
        <v>4</v>
      </c>
      <c r="B152" s="376" t="str">
        <f>IFERROR(IF(INDEX('Coverage Indicators - Section D'!B$1:B$100,MATCH('Print View'!$A152,'Coverage Indicators - Section D'!$A$1:$A$100,0))&lt;&gt;0,INDEX('Coverage Indicators - Section D'!B$1:B$100,MATCH('Print View'!$A152,'Coverage Indicators - Section D'!$A$1:$A$100,0)),""),"")</f>
        <v/>
      </c>
      <c r="C152" s="377" t="str">
        <f>IFERROR(IF(INDEX('Coverage Indicators - Section D'!D$1:D$100,MATCH('Print View'!$A152,'Coverage Indicators - Section D'!$A$1:$A$100,0))&lt;&gt;0,INDEX('Coverage Indicators - Section D'!D$1:D$100,MATCH('Print View'!$A152,'Coverage Indicators - Section D'!$A$1:$A$100,0)),""),"")</f>
        <v/>
      </c>
      <c r="D152" s="377" t="str">
        <f>IFERROR(IF(INDEX('Coverage Indicators - Section D'!E$1:E$100,MATCH('Print View'!$A152,'Coverage Indicators - Section D'!$A$1:$A$100,0))&lt;&gt;0,INDEX('Coverage Indicators - Section D'!E$1:E$100,MATCH('Print View'!$A152,'Coverage Indicators - Section D'!$A$1:$A$100,0)),""),"")</f>
        <v/>
      </c>
      <c r="E152" s="389" t="str">
        <f ca="1">IFERROR(IF(INDEX('Coverage Indicators - Section D'!F$1:F$100,MATCH('Print View'!$A152,'Coverage Indicators - Section D'!$A$1:$A$100,0))&lt;&gt;"",INDEX('Coverage Indicators - Section D'!F$1:F$100,MATCH('Print View'!$A152,'Coverage Indicators - Section D'!$A$1:$A$100,0)),""),"")&amp;"/"&amp;IFERROR(IF(INDEX('Coverage Indicators - Section D'!F$1:F$100,MATCH('Print View'!$A152,'Coverage Indicators - Section D'!$A$1:$A$100,0)+1)&lt;&gt;"",INDEX('Coverage Indicators - Section D'!F$1:F$100,MATCH('Print View'!$A152,'Coverage Indicators - Section D'!$A$1:$A$100,0)+1),""),"")&amp;CHAR(10)&amp;
IFERROR(
IF(INDEX('Coverage Indicators - Section D'!G$1:G$100,MATCH('Print View'!$A152,'Coverage Indicators - Section D'!$A$1:$A$100,0))&lt;&gt;"",
FIXED(INDEX('Coverage Indicators - Section D'!G$1:G$100,MATCH('Print View'!$A152,'Coverage Indicators - Section D'!$A$1:$A$100,0))*100,2)&amp;"%",""),"")</f>
        <v xml:space="preserve">/
</v>
      </c>
      <c r="F152" s="378" t="str">
        <f>IFERROR(IF(INDEX('Coverage Indicators - Section D'!H$1:H$100,MATCH('Print View'!$A152,'Coverage Indicators - Section D'!$A$1:$A$100,0))&lt;&gt;0,INDEX('Coverage Indicators - Section D'!H$1:H$100,MATCH('Print View'!$A152,'Coverage Indicators - Section D'!$A$1:$A$100,0)),""),"")&amp;CHAR(10)&amp;IFERROR(IF(INDEX('Coverage Indicators - Section D'!I$1:I$100,MATCH('Print View'!$A152,'Coverage Indicators - Section D'!$A$1:$A$100,0))&lt;&gt;0,INDEX('Coverage Indicators - Section D'!I$1:I$100,MATCH('Print View'!$A152,'Coverage Indicators - Section D'!$A$1:$A$100,0)),""),"")</f>
        <v xml:space="preserve">
</v>
      </c>
      <c r="G152" s="378" t="str">
        <f>IFERROR(IF(INDEX('Coverage Indicators - Section D'!J$9:J$68,MATCH('Print View'!$A152,'Coverage Indicators - Section D'!$A$9:$A$68,0))&lt;&gt;0,INDEX('Coverage Indicators - Section D'!J$9:J$68,MATCH('Print View'!$A152,'Coverage Indicators - Section D'!$A$9:$A$68,0)),""),"")</f>
        <v/>
      </c>
      <c r="H152" s="378" t="str">
        <f>IFERROR(IF(INDEX('Coverage Indicators - Section D'!K$1:K$100,MATCH('Print View'!$A152,'Coverage Indicators - Section D'!$A$1:$A$100,0))&lt;&gt;0,INDEX('Coverage Indicators - Section D'!K$1:K$100,MATCH('Print View'!$A152,'Coverage Indicators - Section D'!$A$1:$A$100,0)),""),"")</f>
        <v/>
      </c>
      <c r="I152" s="379" t="str">
        <f>IFERROR(IF(AND('Overview - Section A'!AS$1="Grant Making",OR(C152&lt;&gt;"",D152&lt;&gt;"")),Setup!I15,IF(INDEX('Coverage Indicators - Section D'!L$1:L$100,MATCH('Print View'!$A152,'Coverage Indicators - Section D'!$A$1:$A$100,0))&lt;&gt;0,INDEX('Coverage Indicators - Section D'!L$1:L$100,MATCH('Print View'!$A152,'Coverage Indicators - Section D'!$A$1:$A$100,0)),"")),"")</f>
        <v/>
      </c>
      <c r="J152" s="380" t="str">
        <f>IFERROR(IF(INDEX('Coverage Indicators - Section D'!M$1:M$100,MATCH('Print View'!$A152,'Coverage Indicators - Section D'!$A$1:$A$100,0))&lt;&gt;0,INDEX('Coverage Indicators - Section D'!M$1:M$100,MATCH('Print View'!$A152,'Coverage Indicators - Section D'!$A$1:$A$100,0)),""),"")&amp;CHAR(10)&amp;CHAR(10)&amp;IFERROR(IF(INDEX('Coverage Indicators - Section D'!M$1:M$100,MATCH('Print View'!$A152,'Coverage Indicators - Section D'!$A$1:$A$100,0)+1)&lt;&gt;0,INDEX('Coverage Indicators - Section D'!M$1:M$100,MATCH('Print View'!$A152,'Coverage Indicators - Section D'!$A$1:$A$100,0)+1),""),"")</f>
        <v xml:space="preserve">
</v>
      </c>
      <c r="K152" s="378" t="str">
        <f>IFERROR(IF(INDEX('Coverage Indicators - Section D'!N$1:N$100,MATCH('Print View'!$A152,'Coverage Indicators - Section D'!$A$1:$A$100,0))&lt;&gt;0,INDEX('Coverage Indicators - Section D'!N$1:N$100,MATCH('Print View'!$A152,'Coverage Indicators - Section D'!$A$1:$A$100,0)),""),"")</f>
        <v/>
      </c>
      <c r="L152" s="380" t="str">
        <f ca="1">IFERROR(IF(INDEX('Coverage Indicators - Section D'!O$1:O$100,MATCH('Print View'!$A152,'Coverage Indicators - Section D'!$A$1:$A$100,0))&lt;&gt;"",INDEX('Coverage Indicators - Section D'!O$1:O$100,MATCH('Print View'!$A152,'Coverage Indicators - Section D'!$A$1:$A$100,0)),""),"")&amp;"/"&amp;IFERROR(IF(INDEX('Coverage Indicators - Section D'!O$1:O$100,MATCH('Print View'!$A152,'Coverage Indicators - Section D'!$A$1:$A$100,0)+1)&lt;&gt;"",INDEX('Coverage Indicators - Section D'!O$1:O$100,MATCH('Print View'!$A152,'Coverage Indicators - Section D'!$A$1:$A$100,0)+1),""),"")&amp;CHAR(10)&amp;IFERROR(IF(INDEX('Coverage Indicators - Section D'!P$1:P$100,MATCH('Print View'!$A152,'Coverage Indicators - Section D'!$A$1:$A$100,0))&lt;&gt;"",FIXED(INDEX('Coverage Indicators - Section D'!P$1:P$100,MATCH('Print View'!$A152,'Coverage Indicators - Section D'!$A$1:$A$100,0))*100,2)&amp;"%",""),"")&amp;CHAR(10)&amp;IFERROR(IF(INDEX('Coverage Indicators - Section D'!Q$1:Q$100,MATCH('Print View'!$A152,'Coverage Indicators - Section D'!$A$1:$A$100,0))&lt;&gt;"",INDEX('Coverage Indicators - Section D'!Q$1:Q$100,MATCH('Print View'!$A152,'Coverage Indicators - Section D'!$A$1:$A$100,0)),""),"")</f>
        <v xml:space="preserve">/
</v>
      </c>
      <c r="M152" s="380" t="str">
        <f ca="1">IFERROR(IF(INDEX('Coverage Indicators - Section D'!R$1:R$100,MATCH('Print View'!$A152,'Coverage Indicators - Section D'!$A$1:$A$100,0))&lt;&gt;"",INDEX('Coverage Indicators - Section D'!R$1:R$100,MATCH('Print View'!$A152,'Coverage Indicators - Section D'!$A$1:$A$100,0)),""),"")&amp;"/"&amp;IFERROR(IF(INDEX('Coverage Indicators - Section D'!R$1:R$100,MATCH('Print View'!$A152,'Coverage Indicators - Section D'!$A$1:$A$100,0)+1)&lt;&gt;"",INDEX('Coverage Indicators - Section D'!R$1:R$100,MATCH('Print View'!$A152,'Coverage Indicators - Section D'!$A$1:$A$100,0)+1),""),"")&amp;CHAR(10)&amp;IFERROR(IF(INDEX('Coverage Indicators - Section D'!S$1:S$100,MATCH('Print View'!$A152,'Coverage Indicators - Section D'!$A$1:$A$100,0))&lt;&gt;"",FIXED(INDEX('Coverage Indicators - Section D'!S$1:S$100,MATCH('Print View'!$A152,'Coverage Indicators - Section D'!$A$1:$A$100,0))*100,2)&amp;"%",""),"")&amp;CHAR(10)&amp;IFERROR(IF(INDEX('Coverage Indicators - Section D'!T$1:T$100,MATCH('Print View'!$A152,'Coverage Indicators - Section D'!$A$1:$A$100,0))&lt;&gt;"",INDEX('Coverage Indicators - Section D'!T$1:T$100,MATCH('Print View'!$A152,'Coverage Indicators - Section D'!$A$1:$A$100,0)),""),"")</f>
        <v xml:space="preserve">/
</v>
      </c>
      <c r="N152" s="380" t="str">
        <f ca="1">IFERROR(IF(INDEX('Coverage Indicators - Section D'!U$1:U$100,MATCH('Print View'!$A152,'Coverage Indicators - Section D'!$A$1:$A$100,0))&lt;&gt;"",INDEX('Coverage Indicators - Section D'!U$1:U$100,MATCH('Print View'!$A152,'Coverage Indicators - Section D'!$A$1:$A$100,0)),""),"")&amp;"/"&amp;IFERROR(IF(INDEX('Coverage Indicators - Section D'!U$1:U$100,MATCH('Print View'!$A152,'Coverage Indicators - Section D'!$A$1:$A$100,0)+1)&lt;&gt;"",INDEX('Coverage Indicators - Section D'!U$1:U$100,MATCH('Print View'!$A152,'Coverage Indicators - Section D'!$A$1:$A$100,0)+1),""),"")&amp;CHAR(10)&amp;IFERROR(IF(INDEX('Coverage Indicators - Section D'!V$1:V$100,MATCH('Print View'!$A152,'Coverage Indicators - Section D'!$A$1:$A$100,0))&lt;&gt;"",FIXED(INDEX('Coverage Indicators - Section D'!V$1:V$100,MATCH('Print View'!$A152,'Coverage Indicators - Section D'!$A$1:$A$100,0))*100,2)&amp;"%",""),"")&amp;CHAR(10)&amp;IFERROR(IF(INDEX('Coverage Indicators - Section D'!W$1:W$100,MATCH('Print View'!$A152,'Coverage Indicators - Section D'!$A$1:$A$100,0))&lt;&gt;"",INDEX('Coverage Indicators - Section D'!W$1:W$100,MATCH('Print View'!$A152,'Coverage Indicators - Section D'!$A$1:$A$100,0)),""),"")</f>
        <v xml:space="preserve">/
</v>
      </c>
      <c r="O152" s="380" t="str">
        <f ca="1">IFERROR(IF(INDEX('Coverage Indicators - Section D'!X$1:X$100,MATCH('Print View'!$A152,'Coverage Indicators - Section D'!$A$1:$A$100,0))&lt;&gt;"",INDEX('Coverage Indicators - Section D'!X$1:X$100,MATCH('Print View'!$A152,'Coverage Indicators - Section D'!$A$1:$A$100,0)),""),"")&amp;"/"&amp;IFERROR(IF(INDEX('Coverage Indicators - Section D'!X$1:X$100,MATCH('Print View'!$A152,'Coverage Indicators - Section D'!$A$1:$A$100,0)+1)&lt;&gt;"",INDEX('Coverage Indicators - Section D'!X$1:X$100,MATCH('Print View'!$A152,'Coverage Indicators - Section D'!$A$1:$A$100,0)+1),""),"")&amp;CHAR(10)&amp;IFERROR(IF(INDEX('Coverage Indicators - Section D'!Y$1:Y$100,MATCH('Print View'!$A152,'Coverage Indicators - Section D'!$A$1:$A$100,0))&lt;&gt;"",FIXED(INDEX('Coverage Indicators - Section D'!Y$1:Y$100,MATCH('Print View'!$A152,'Coverage Indicators - Section D'!$A$1:$A$100,0))*100,2)&amp;"%",""),"")&amp;CHAR(10)&amp;IFERROR(IF(INDEX('Coverage Indicators - Section D'!Z$1:Z$100,MATCH('Print View'!$A152,'Coverage Indicators - Section D'!$A$1:$A$100,0))&lt;&gt;"",INDEX('Coverage Indicators - Section D'!Z$1:Z$100,MATCH('Print View'!$A152,'Coverage Indicators - Section D'!$A$1:$A$100,0)),""),"")</f>
        <v xml:space="preserve">/
</v>
      </c>
      <c r="P152" s="380" t="str">
        <f ca="1">IFERROR(IF(INDEX('Coverage Indicators - Section D'!AA$1:AA$100,MATCH('Print View'!$A152,'Coverage Indicators - Section D'!$A$1:$A$100,0))&lt;&gt;"",INDEX('Coverage Indicators - Section D'!AA$1:AA$100,MATCH('Print View'!$A152,'Coverage Indicators - Section D'!$A$1:$A$100,0)),""),"")&amp;"/"&amp;IFERROR(IF(INDEX('Coverage Indicators - Section D'!AA$1:AA$100,MATCH('Print View'!$A152,'Coverage Indicators - Section D'!$A$1:$A$100,0)+1)&lt;&gt;"",INDEX('Coverage Indicators - Section D'!AA$1:AA$100,MATCH('Print View'!$A152,'Coverage Indicators - Section D'!$A$1:$A$100,0)+1),""),"")&amp;CHAR(10)&amp;IFERROR(IF(INDEX('Coverage Indicators - Section D'!AB$1:AB$100,MATCH('Print View'!$A152,'Coverage Indicators - Section D'!$A$1:$A$100,0))&lt;&gt;"",FIXED(INDEX('Coverage Indicators - Section D'!AB$1:AB$100,MATCH('Print View'!$A152,'Coverage Indicators - Section D'!$A$1:$A$100,0))*100,2)&amp;"%",""),"")&amp;CHAR(10)&amp;IFERROR(IF(INDEX('Coverage Indicators - Section D'!AC$1:AC$100,MATCH('Print View'!$A152,'Coverage Indicators - Section D'!$A$1:$A$100,0))&lt;&gt;"",INDEX('Coverage Indicators - Section D'!AC$1:AC$100,MATCH('Print View'!$A152,'Coverage Indicators - Section D'!$A$1:$A$100,0)),""),"")</f>
        <v xml:space="preserve">/
</v>
      </c>
      <c r="Q152" s="380" t="str">
        <f ca="1">IFERROR(IF(INDEX('Coverage Indicators - Section D'!AD$1:AD$100,MATCH('Print View'!$A152,'Coverage Indicators - Section D'!$A$1:$A$100,0))&lt;&gt;"",INDEX('Coverage Indicators - Section D'!AD$1:AD$100,MATCH('Print View'!$A152,'Coverage Indicators - Section D'!$A$1:$A$100,0)),""),"")&amp;"/"&amp;IFERROR(IF(INDEX('Coverage Indicators - Section D'!AD$1:AD$100,MATCH('Print View'!$A152,'Coverage Indicators - Section D'!$A$1:$A$100,0)+1)&lt;&gt;"",INDEX('Coverage Indicators - Section D'!AD$1:AD$100,MATCH('Print View'!$A152,'Coverage Indicators - Section D'!$A$1:$A$100,0)+1),""),"")&amp;CHAR(10)&amp;IFERROR(IF(INDEX('Coverage Indicators - Section D'!AE$1:AE$100,MATCH('Print View'!$A152,'Coverage Indicators - Section D'!$A$1:$A$100,0))&lt;&gt;"",FIXED(INDEX('Coverage Indicators - Section D'!AE$1:AE$100,MATCH('Print View'!$A152,'Coverage Indicators - Section D'!$A$1:$A$100,0))*100,2)&amp;"%",""),"")&amp;CHAR(10)&amp;IFERROR(IF(INDEX('Coverage Indicators - Section D'!AF$1:AF$100,MATCH('Print View'!$A152,'Coverage Indicators - Section D'!$A$1:$A$100,0))&lt;&gt;"",INDEX('Coverage Indicators - Section D'!AF$1:AF$100,MATCH('Print View'!$A152,'Coverage Indicators - Section D'!$A$1:$A$100,0)),""),"")</f>
        <v xml:space="preserve">/
</v>
      </c>
      <c r="R152" s="380" t="str">
        <f ca="1">IFERROR(IF(INDEX('Coverage Indicators - Section D'!AG$1:AG$100,MATCH('Print View'!$A152,'Coverage Indicators - Section D'!$A$1:$A$100,0))&lt;&gt;"",INDEX('Coverage Indicators - Section D'!AG$1:AG$100,MATCH('Print View'!$A152,'Coverage Indicators - Section D'!$A$1:$A$100,0)),""),"")&amp;"/"&amp;IFERROR(IF(INDEX('Coverage Indicators - Section D'!AG$1:AG$100,MATCH('Print View'!$A152,'Coverage Indicators - Section D'!$A$1:$A$100,0)+1)&lt;&gt;"",INDEX('Coverage Indicators - Section D'!AG$1:AG$100,MATCH('Print View'!$A152,'Coverage Indicators - Section D'!$A$1:$A$100,0)+1),""),"")&amp;CHAR(10)&amp;IFERROR(IF(INDEX('Coverage Indicators - Section D'!AH$1:AH$100,MATCH('Print View'!$A152,'Coverage Indicators - Section D'!$A$1:$A$100,0))&lt;&gt;"",FIXED(INDEX('Coverage Indicators - Section D'!AH$1:AH$100,MATCH('Print View'!$A152,'Coverage Indicators - Section D'!$A$1:$A$100,0))*100,2)&amp;"%",""),"")&amp;CHAR(10)&amp;IFERROR(IF(INDEX('Coverage Indicators - Section D'!AI$1:AI$100,MATCH('Print View'!$A152,'Coverage Indicators - Section D'!$A$1:$A$100,0))&lt;&gt;"",INDEX('Coverage Indicators - Section D'!AI$1:AI$100,MATCH('Print View'!$A152,'Coverage Indicators - Section D'!$A$1:$A$100,0)),""),"")</f>
        <v xml:space="preserve">/
</v>
      </c>
      <c r="S152" s="380" t="str">
        <f ca="1">IFERROR(IF(INDEX('Coverage Indicators - Section D'!AJ$1:AJ$100,MATCH('Print View'!$A152,'Coverage Indicators - Section D'!$A$1:$A$100,0))&lt;&gt;"",INDEX('Coverage Indicators - Section D'!AJ$1:AJ$100,MATCH('Print View'!$A152,'Coverage Indicators - Section D'!$A$1:$A$100,0)),""),"")&amp;"/"&amp;IFERROR(IF(INDEX('Coverage Indicators - Section D'!AJ$1:AJ$100,MATCH('Print View'!$A152,'Coverage Indicators - Section D'!$A$1:$A$100,0)+1)&lt;&gt;"",INDEX('Coverage Indicators - Section D'!AJ$1:AJ$100,MATCH('Print View'!$A152,'Coverage Indicators - Section D'!$A$1:$A$100,0)+1),""),"")&amp;CHAR(10)&amp;IFERROR(IF(INDEX('Coverage Indicators - Section D'!AK$1:AK$100,MATCH('Print View'!$A152,'Coverage Indicators - Section D'!$A$1:$A$100,0))&lt;&gt;"",FIXED(INDEX('Coverage Indicators - Section D'!AK$1:AK$100,MATCH('Print View'!$A152,'Coverage Indicators - Section D'!$A$1:$A$100,0))*100,2)&amp;"%",""),"")&amp;CHAR(10)&amp;IFERROR(IF(INDEX('Coverage Indicators - Section D'!AL$1:AL$100,MATCH('Print View'!$A152,'Coverage Indicators - Section D'!$A$1:$A$100,0))&lt;&gt;"",INDEX('Coverage Indicators - Section D'!AL$1:AL$100,MATCH('Print View'!$A152,'Coverage Indicators - Section D'!$A$1:$A$100,0)),""),"")</f>
        <v xml:space="preserve">/
</v>
      </c>
      <c r="T152" s="228"/>
      <c r="U152" s="228"/>
      <c r="V152" s="228"/>
      <c r="W152" s="228"/>
      <c r="X152" s="228"/>
      <c r="Y152" s="228"/>
      <c r="Z152" s="228"/>
      <c r="AA152" s="228"/>
      <c r="AB152" s="228"/>
      <c r="AC152" s="228"/>
      <c r="AD152" s="228"/>
      <c r="AE152" s="228"/>
      <c r="AF152" s="228"/>
      <c r="AG152" s="228"/>
      <c r="AH152" s="228"/>
      <c r="AI152" s="228"/>
      <c r="AJ152" s="228"/>
      <c r="AK152" s="228"/>
      <c r="AL152" s="228"/>
      <c r="AM152" s="228" t="str">
        <f>IFERROR(IF(INDEX('Coverage Indicators - Section D'!AD$1:AD$110,MATCH('Print View'!$A152,'Coverage Indicators - Section D'!$A$1:$A$110,0))&lt;&gt;0,INDEX('Coverage Indicators - Section D'!AD$1:AD$110,MATCH('Print View'!$A152,'Coverage Indicators - Section D'!$A$1:$A$110,0)),""),"")</f>
        <v/>
      </c>
      <c r="AN152" s="228"/>
      <c r="AO152" s="228"/>
      <c r="AP152" s="228"/>
      <c r="AQ152" s="228"/>
      <c r="AR152" s="651" t="str">
        <f ca="1">CONCATENATE($A152,N$144)</f>
        <v>431-Dec-23</v>
      </c>
      <c r="AS152" s="652" t="str">
        <f ca="1">CONCATENATE($A152,Q$144)</f>
        <v>431-Dec-26</v>
      </c>
      <c r="AT152" s="652" t="str">
        <f t="shared" ref="AT152" si="40">CONCATENATE($A152,T$144)</f>
        <v>4</v>
      </c>
      <c r="AU152" s="652" t="str">
        <f t="shared" ref="AU152" si="41">CONCATENATE($A152,W$144)</f>
        <v>4</v>
      </c>
      <c r="AV152" s="652" t="str">
        <f t="shared" ref="AV152" si="42">CONCATENATE($A152,Z$144)</f>
        <v>4</v>
      </c>
      <c r="AW152" s="652" t="str">
        <f t="shared" ref="AW152" si="43">CONCATENATE($A152,AC$144)</f>
        <v>4</v>
      </c>
      <c r="AX152" s="652" t="str">
        <f t="shared" ref="AX152" si="44">CONCATENATE($A152,AF$144)</f>
        <v>4</v>
      </c>
      <c r="AY152" s="652" t="str">
        <f t="shared" ref="AY152" si="45">CONCATENATE($A152,AI$144)</f>
        <v>4</v>
      </c>
      <c r="AZ152" s="233"/>
      <c r="BA152" s="122"/>
    </row>
    <row r="153" spans="1:53" s="107" customFormat="1" ht="88.4" customHeight="1" x14ac:dyDescent="0.35">
      <c r="A153" s="653"/>
      <c r="B153" s="739" t="str">
        <f>IFERROR(IF(INDEX('Coverage Indicators - Section D'!AM$1:AM$110,MATCH('Print View'!$A152,'Coverage Indicators - Section D'!$A$1:$A$110,0))&lt;&gt;0,INDEX('Coverage Indicators - Section D'!AM$1:AM$110,MATCH('Print View'!$A152,'Coverage Indicators - Section D'!$A$1:$A$110,0)),""),"")</f>
        <v/>
      </c>
      <c r="C153" s="739"/>
      <c r="D153" s="739"/>
      <c r="E153" s="739"/>
      <c r="F153" s="739"/>
      <c r="G153" s="739"/>
      <c r="H153" s="739"/>
      <c r="I153" s="739"/>
      <c r="J153" s="739"/>
      <c r="K153" s="739"/>
      <c r="L153" s="739"/>
      <c r="M153" s="739"/>
      <c r="N153" s="739"/>
      <c r="O153" s="739"/>
      <c r="P153" s="739"/>
      <c r="Q153" s="739"/>
      <c r="R153" s="739"/>
      <c r="S153" s="739"/>
      <c r="T153" s="228"/>
      <c r="U153" s="228"/>
      <c r="V153" s="228"/>
      <c r="W153" s="228"/>
      <c r="X153" s="228"/>
      <c r="Y153" s="228"/>
      <c r="Z153" s="228"/>
      <c r="AA153" s="228"/>
      <c r="AB153" s="228"/>
      <c r="AC153" s="228"/>
      <c r="AD153" s="228"/>
      <c r="AE153" s="228"/>
      <c r="AF153" s="228"/>
      <c r="AG153" s="228"/>
      <c r="AH153" s="228"/>
      <c r="AI153" s="228"/>
      <c r="AJ153" s="228"/>
      <c r="AK153" s="228"/>
      <c r="AL153" s="228"/>
      <c r="AM153" s="228"/>
      <c r="AN153" s="228"/>
      <c r="AO153" s="228"/>
      <c r="AP153" s="228"/>
      <c r="AQ153" s="228"/>
      <c r="AR153" s="651"/>
      <c r="AS153" s="652"/>
      <c r="AT153" s="652"/>
      <c r="AU153" s="652"/>
      <c r="AV153" s="652"/>
      <c r="AW153" s="652"/>
      <c r="AX153" s="652"/>
      <c r="AY153" s="652"/>
      <c r="AZ153" s="233"/>
      <c r="BA153" s="122"/>
    </row>
    <row r="154" spans="1:53" s="107" customFormat="1" ht="177" customHeight="1" x14ac:dyDescent="0.35">
      <c r="A154" s="671">
        <v>5</v>
      </c>
      <c r="B154" s="381" t="str">
        <f>IFERROR(IF(INDEX('Coverage Indicators - Section D'!B$1:B$100,MATCH('Print View'!$A154,'Coverage Indicators - Section D'!$A$1:$A$100,0))&lt;&gt;0,INDEX('Coverage Indicators - Section D'!B$1:B$100,MATCH('Print View'!$A154,'Coverage Indicators - Section D'!$A$1:$A$100,0)),""),"")</f>
        <v/>
      </c>
      <c r="C154" s="382" t="str">
        <f>IFERROR(IF(INDEX('Coverage Indicators - Section D'!D$1:D$100,MATCH('Print View'!$A154,'Coverage Indicators - Section D'!$A$1:$A$100,0))&lt;&gt;0,INDEX('Coverage Indicators - Section D'!D$1:D$100,MATCH('Print View'!$A154,'Coverage Indicators - Section D'!$A$1:$A$100,0)),""),"")</f>
        <v/>
      </c>
      <c r="D154" s="382" t="str">
        <f>IFERROR(IF(INDEX('Coverage Indicators - Section D'!E$1:E$100,MATCH('Print View'!$A154,'Coverage Indicators - Section D'!$A$1:$A$100,0))&lt;&gt;0,INDEX('Coverage Indicators - Section D'!E$1:E$100,MATCH('Print View'!$A154,'Coverage Indicators - Section D'!$A$1:$A$100,0)),""),"")</f>
        <v/>
      </c>
      <c r="E154" s="373" t="str">
        <f ca="1">IFERROR(IF(INDEX('Coverage Indicators - Section D'!F$1:F$100,MATCH('Print View'!$A154,'Coverage Indicators - Section D'!$A$1:$A$100,0))&lt;&gt;"",INDEX('Coverage Indicators - Section D'!F$1:F$100,MATCH('Print View'!$A154,'Coverage Indicators - Section D'!$A$1:$A$100,0)),""),"")&amp;"/"&amp;IFERROR(IF(INDEX('Coverage Indicators - Section D'!F$1:F$100,MATCH('Print View'!$A154,'Coverage Indicators - Section D'!$A$1:$A$100,0)+1)&lt;&gt;"",INDEX('Coverage Indicators - Section D'!F$1:F$100,MATCH('Print View'!$A154,'Coverage Indicators - Section D'!$A$1:$A$100,0)+1),""),"")&amp;CHAR(10)&amp;
IFERROR(
IF(INDEX('Coverage Indicators - Section D'!G$1:G$100,MATCH('Print View'!$A154,'Coverage Indicators - Section D'!$A$1:$A$100,0))&lt;&gt;"",
FIXED(INDEX('Coverage Indicators - Section D'!G$1:G$100,MATCH('Print View'!$A154,'Coverage Indicators - Section D'!$A$1:$A$100,0))*100,2)&amp;"%",""),"")</f>
        <v xml:space="preserve">/
</v>
      </c>
      <c r="F154" s="383" t="str">
        <f>IFERROR(IF(INDEX('Coverage Indicators - Section D'!H$1:H$100,MATCH('Print View'!$A154,'Coverage Indicators - Section D'!$A$1:$A$100,0))&lt;&gt;0,INDEX('Coverage Indicators - Section D'!H$1:H$100,MATCH('Print View'!$A154,'Coverage Indicators - Section D'!$A$1:$A$100,0)),""),"")&amp;CHAR(10)&amp;IFERROR(IF(INDEX('Coverage Indicators - Section D'!I$1:I$100,MATCH('Print View'!$A154,'Coverage Indicators - Section D'!$A$1:$A$100,0))&lt;&gt;0,INDEX('Coverage Indicators - Section D'!I$1:I$100,MATCH('Print View'!$A154,'Coverage Indicators - Section D'!$A$1:$A$100,0)),""),"")</f>
        <v xml:space="preserve">
</v>
      </c>
      <c r="G154" s="374" t="str">
        <f>IFERROR(IF(INDEX('Coverage Indicators - Section D'!J$9:J$68,MATCH('Print View'!$A154,'Coverage Indicators - Section D'!$A$9:$A$68,0))&lt;&gt;0,INDEX('Coverage Indicators - Section D'!J$9:J$68,MATCH('Print View'!$A154,'Coverage Indicators - Section D'!$A$9:$A$68,0)),""),"")</f>
        <v/>
      </c>
      <c r="H154" s="384" t="str">
        <f>IFERROR(IF(INDEX('Coverage Indicators - Section D'!K$1:K$100,MATCH('Print View'!$A154,'Coverage Indicators - Section D'!$A$1:$A$100,0))&lt;&gt;0,INDEX('Coverage Indicators - Section D'!K$1:K$100,MATCH('Print View'!$A154,'Coverage Indicators - Section D'!$A$1:$A$100,0)),""),"")</f>
        <v/>
      </c>
      <c r="I154" s="385" t="str">
        <f>IFERROR(IF(AND('Overview - Section A'!AS$1="Grant Making",OR(C154&lt;&gt;"",D154&lt;&gt;"")),Setup!I15,IF(INDEX('Coverage Indicators - Section D'!L$1:L$100,MATCH('Print View'!$A154,'Coverage Indicators - Section D'!$A$1:$A$100,0))&lt;&gt;0,INDEX('Coverage Indicators - Section D'!L$1:L$100,MATCH('Print View'!$A154,'Coverage Indicators - Section D'!$A$1:$A$100,0)),"")),"")</f>
        <v/>
      </c>
      <c r="J154" s="383" t="str">
        <f>IFERROR(IF(INDEX('Coverage Indicators - Section D'!M$1:M$100,MATCH('Print View'!$A154,'Coverage Indicators - Section D'!$A$1:$A$100,0))&lt;&gt;0,INDEX('Coverage Indicators - Section D'!M$1:M$100,MATCH('Print View'!$A154,'Coverage Indicators - Section D'!$A$1:$A$100,0)),""),"")&amp;CHAR(10)&amp;CHAR(10)&amp;IFERROR(IF(INDEX('Coverage Indicators - Section D'!M$1:M$100,MATCH('Print View'!$A154,'Coverage Indicators - Section D'!$A$1:$A$100,0)+1)&lt;&gt;0,INDEX('Coverage Indicators - Section D'!M$1:M$100,MATCH('Print View'!$A154,'Coverage Indicators - Section D'!$A$1:$A$100,0)+1),""),"")</f>
        <v xml:space="preserve">
</v>
      </c>
      <c r="K154" s="383" t="str">
        <f>IFERROR(IF(INDEX('Coverage Indicators - Section D'!N$1:N$100,MATCH('Print View'!$A154,'Coverage Indicators - Section D'!$A$1:$A$100,0))&lt;&gt;0,INDEX('Coverage Indicators - Section D'!N$1:N$100,MATCH('Print View'!$A154,'Coverage Indicators - Section D'!$A$1:$A$100,0)),""),"")</f>
        <v/>
      </c>
      <c r="L154" s="383" t="str">
        <f ca="1">IFERROR(IF(INDEX('Coverage Indicators - Section D'!O$1:O$100,MATCH('Print View'!$A154,'Coverage Indicators - Section D'!$A$1:$A$100,0))&lt;&gt;"",INDEX('Coverage Indicators - Section D'!O$1:O$100,MATCH('Print View'!$A154,'Coverage Indicators - Section D'!$A$1:$A$100,0)),""),"")&amp;"/"&amp;IFERROR(IF(INDEX('Coverage Indicators - Section D'!O$1:O$100,MATCH('Print View'!$A154,'Coverage Indicators - Section D'!$A$1:$A$100,0)+1)&lt;&gt;"",INDEX('Coverage Indicators - Section D'!O$1:O$100,MATCH('Print View'!$A154,'Coverage Indicators - Section D'!$A$1:$A$100,0)+1),""),"")&amp;CHAR(10)&amp;IFERROR(IF(INDEX('Coverage Indicators - Section D'!P$1:P$100,MATCH('Print View'!$A154,'Coverage Indicators - Section D'!$A$1:$A$100,0))&lt;&gt;"",FIXED(INDEX('Coverage Indicators - Section D'!P$1:P$100,MATCH('Print View'!$A154,'Coverage Indicators - Section D'!$A$1:$A$100,0))*100,2)&amp;"%",""),"")&amp;CHAR(10)&amp;IFERROR(IF(INDEX('Coverage Indicators - Section D'!Q$1:Q$100,MATCH('Print View'!$A154,'Coverage Indicators - Section D'!$A$1:$A$100,0))&lt;&gt;"",INDEX('Coverage Indicators - Section D'!Q$1:Q$100,MATCH('Print View'!$A154,'Coverage Indicators - Section D'!$A$1:$A$100,0)),""),"")</f>
        <v xml:space="preserve">/
</v>
      </c>
      <c r="M154" s="383" t="str">
        <f ca="1">IFERROR(IF(INDEX('Coverage Indicators - Section D'!R$1:R$100,MATCH('Print View'!$A154,'Coverage Indicators - Section D'!$A$1:$A$100,0))&lt;&gt;"",INDEX('Coverage Indicators - Section D'!R$1:R$100,MATCH('Print View'!$A154,'Coverage Indicators - Section D'!$A$1:$A$100,0)),""),"")&amp;"/"&amp;IFERROR(IF(INDEX('Coverage Indicators - Section D'!R$1:R$100,MATCH('Print View'!$A154,'Coverage Indicators - Section D'!$A$1:$A$100,0)+1)&lt;&gt;"",INDEX('Coverage Indicators - Section D'!R$1:R$100,MATCH('Print View'!$A154,'Coverage Indicators - Section D'!$A$1:$A$100,0)+1),""),"")&amp;CHAR(10)&amp;IFERROR(IF(INDEX('Coverage Indicators - Section D'!S$1:S$100,MATCH('Print View'!$A154,'Coverage Indicators - Section D'!$A$1:$A$100,0))&lt;&gt;"",FIXED(INDEX('Coverage Indicators - Section D'!S$1:S$100,MATCH('Print View'!$A154,'Coverage Indicators - Section D'!$A$1:$A$100,0))*100,2)&amp;"%",""),"")&amp;CHAR(10)&amp;IFERROR(IF(INDEX('Coverage Indicators - Section D'!T$1:T$100,MATCH('Print View'!$A154,'Coverage Indicators - Section D'!$A$1:$A$100,0))&lt;&gt;"",INDEX('Coverage Indicators - Section D'!T$1:T$100,MATCH('Print View'!$A154,'Coverage Indicators - Section D'!$A$1:$A$100,0)),""),"")</f>
        <v xml:space="preserve">/
</v>
      </c>
      <c r="N154" s="373" t="str">
        <f ca="1">IFERROR(IF(INDEX('Coverage Indicators - Section D'!U$1:U$100,MATCH('Print View'!$A154,'Coverage Indicators - Section D'!$A$1:$A$100,0))&lt;&gt;"",INDEX('Coverage Indicators - Section D'!U$1:U$100,MATCH('Print View'!$A154,'Coverage Indicators - Section D'!$A$1:$A$100,0)),""),"")&amp;"/"&amp;IFERROR(IF(INDEX('Coverage Indicators - Section D'!U$1:U$100,MATCH('Print View'!$A154,'Coverage Indicators - Section D'!$A$1:$A$100,0)+1)&lt;&gt;"",INDEX('Coverage Indicators - Section D'!U$1:U$100,MATCH('Print View'!$A154,'Coverage Indicators - Section D'!$A$1:$A$100,0)+1),""),"")&amp;CHAR(10)&amp;IFERROR(IF(INDEX('Coverage Indicators - Section D'!V$1:V$100,MATCH('Print View'!$A154,'Coverage Indicators - Section D'!$A$1:$A$100,0))&lt;&gt;"",FIXED(INDEX('Coverage Indicators - Section D'!V$1:V$100,MATCH('Print View'!$A154,'Coverage Indicators - Section D'!$A$1:$A$100,0))*100,2)&amp;"%",""),"")&amp;CHAR(10)&amp;IFERROR(IF(INDEX('Coverage Indicators - Section D'!W$1:W$100,MATCH('Print View'!$A154,'Coverage Indicators - Section D'!$A$1:$A$100,0))&lt;&gt;"",INDEX('Coverage Indicators - Section D'!W$1:W$100,MATCH('Print View'!$A154,'Coverage Indicators - Section D'!$A$1:$A$100,0)),""),"")</f>
        <v xml:space="preserve">/
</v>
      </c>
      <c r="O154" s="373" t="str">
        <f ca="1">IFERROR(IF(INDEX('Coverage Indicators - Section D'!X$1:X$100,MATCH('Print View'!$A154,'Coverage Indicators - Section D'!$A$1:$A$100,0))&lt;&gt;"",INDEX('Coverage Indicators - Section D'!X$1:X$100,MATCH('Print View'!$A154,'Coverage Indicators - Section D'!$A$1:$A$100,0)),""),"")&amp;"/"&amp;IFERROR(IF(INDEX('Coverage Indicators - Section D'!X$1:X$100,MATCH('Print View'!$A154,'Coverage Indicators - Section D'!$A$1:$A$100,0)+1)&lt;&gt;"",INDEX('Coverage Indicators - Section D'!X$1:X$100,MATCH('Print View'!$A154,'Coverage Indicators - Section D'!$A$1:$A$100,0)+1),""),"")&amp;CHAR(10)&amp;IFERROR(IF(INDEX('Coverage Indicators - Section D'!Y$1:Y$100,MATCH('Print View'!$A154,'Coverage Indicators - Section D'!$A$1:$A$100,0))&lt;&gt;"",FIXED(INDEX('Coverage Indicators - Section D'!Y$1:Y$100,MATCH('Print View'!$A154,'Coverage Indicators - Section D'!$A$1:$A$100,0))*100,2)&amp;"%",""),"")&amp;CHAR(10)&amp;IFERROR(IF(INDEX('Coverage Indicators - Section D'!Z$1:Z$100,MATCH('Print View'!$A154,'Coverage Indicators - Section D'!$A$1:$A$100,0))&lt;&gt;"",INDEX('Coverage Indicators - Section D'!Z$1:Z$100,MATCH('Print View'!$A154,'Coverage Indicators - Section D'!$A$1:$A$100,0)),""),"")</f>
        <v xml:space="preserve">/
</v>
      </c>
      <c r="P154" s="373" t="str">
        <f ca="1">IFERROR(IF(INDEX('Coverage Indicators - Section D'!AA$1:AA$100,MATCH('Print View'!$A154,'Coverage Indicators - Section D'!$A$1:$A$100,0))&lt;&gt;"",INDEX('Coverage Indicators - Section D'!AA$1:AA$100,MATCH('Print View'!$A154,'Coverage Indicators - Section D'!$A$1:$A$100,0)),""),"")&amp;"/"&amp;IFERROR(IF(INDEX('Coverage Indicators - Section D'!AA$1:AA$100,MATCH('Print View'!$A154,'Coverage Indicators - Section D'!$A$1:$A$100,0)+1)&lt;&gt;"",INDEX('Coverage Indicators - Section D'!AA$1:AA$100,MATCH('Print View'!$A154,'Coverage Indicators - Section D'!$A$1:$A$100,0)+1),""),"")&amp;CHAR(10)&amp;IFERROR(IF(INDEX('Coverage Indicators - Section D'!AB$1:AB$100,MATCH('Print View'!$A154,'Coverage Indicators - Section D'!$A$1:$A$100,0))&lt;&gt;"",FIXED(INDEX('Coverage Indicators - Section D'!AB$1:AB$100,MATCH('Print View'!$A154,'Coverage Indicators - Section D'!$A$1:$A$100,0))*100,2)&amp;"%",""),"")&amp;CHAR(10)&amp;IFERROR(IF(INDEX('Coverage Indicators - Section D'!AC$1:AC$100,MATCH('Print View'!$A154,'Coverage Indicators - Section D'!$A$1:$A$100,0))&lt;&gt;"",INDEX('Coverage Indicators - Section D'!AC$1:AC$100,MATCH('Print View'!$A154,'Coverage Indicators - Section D'!$A$1:$A$100,0)),""),"")</f>
        <v xml:space="preserve">/
</v>
      </c>
      <c r="Q154" s="373" t="str">
        <f ca="1">IFERROR(IF(INDEX('Coverage Indicators - Section D'!AD$1:AD$100,MATCH('Print View'!$A154,'Coverage Indicators - Section D'!$A$1:$A$100,0))&lt;&gt;"",INDEX('Coverage Indicators - Section D'!AD$1:AD$100,MATCH('Print View'!$A154,'Coverage Indicators - Section D'!$A$1:$A$100,0)),""),"")&amp;"/"&amp;IFERROR(IF(INDEX('Coverage Indicators - Section D'!AD$1:AD$100,MATCH('Print View'!$A154,'Coverage Indicators - Section D'!$A$1:$A$100,0)+1)&lt;&gt;"",INDEX('Coverage Indicators - Section D'!AD$1:AD$100,MATCH('Print View'!$A154,'Coverage Indicators - Section D'!$A$1:$A$100,0)+1),""),"")&amp;CHAR(10)&amp;IFERROR(IF(INDEX('Coverage Indicators - Section D'!AE$1:AE$100,MATCH('Print View'!$A154,'Coverage Indicators - Section D'!$A$1:$A$100,0))&lt;&gt;"",FIXED(INDEX('Coverage Indicators - Section D'!AE$1:AE$100,MATCH('Print View'!$A154,'Coverage Indicators - Section D'!$A$1:$A$100,0))*100,2)&amp;"%",""),"")&amp;CHAR(10)&amp;IFERROR(IF(INDEX('Coverage Indicators - Section D'!AF$1:AF$100,MATCH('Print View'!$A154,'Coverage Indicators - Section D'!$A$1:$A$100,0))&lt;&gt;"",INDEX('Coverage Indicators - Section D'!AF$1:AF$100,MATCH('Print View'!$A154,'Coverage Indicators - Section D'!$A$1:$A$100,0)),""),"")</f>
        <v xml:space="preserve">/
</v>
      </c>
      <c r="R154" s="373" t="str">
        <f ca="1">IFERROR(IF(INDEX('Coverage Indicators - Section D'!AG$1:AG$100,MATCH('Print View'!$A154,'Coverage Indicators - Section D'!$A$1:$A$100,0))&lt;&gt;"",INDEX('Coverage Indicators - Section D'!AG$1:AG$100,MATCH('Print View'!$A154,'Coverage Indicators - Section D'!$A$1:$A$100,0)),""),"")&amp;"/"&amp;IFERROR(IF(INDEX('Coverage Indicators - Section D'!AG$1:AG$100,MATCH('Print View'!$A154,'Coverage Indicators - Section D'!$A$1:$A$100,0)+1)&lt;&gt;"",INDEX('Coverage Indicators - Section D'!AG$1:AG$100,MATCH('Print View'!$A154,'Coverage Indicators - Section D'!$A$1:$A$100,0)+1),""),"")&amp;CHAR(10)&amp;IFERROR(IF(INDEX('Coverage Indicators - Section D'!AH$1:AH$100,MATCH('Print View'!$A154,'Coverage Indicators - Section D'!$A$1:$A$100,0))&lt;&gt;"",FIXED(INDEX('Coverage Indicators - Section D'!AH$1:AH$100,MATCH('Print View'!$A154,'Coverage Indicators - Section D'!$A$1:$A$100,0))*100,2)&amp;"%",""),"")&amp;CHAR(10)&amp;IFERROR(IF(INDEX('Coverage Indicators - Section D'!AI$1:AI$100,MATCH('Print View'!$A154,'Coverage Indicators - Section D'!$A$1:$A$100,0))&lt;&gt;"",INDEX('Coverage Indicators - Section D'!AI$1:AI$100,MATCH('Print View'!$A154,'Coverage Indicators - Section D'!$A$1:$A$100,0)),""),"")</f>
        <v xml:space="preserve">/
</v>
      </c>
      <c r="S154" s="373" t="str">
        <f ca="1">IFERROR(IF(INDEX('Coverage Indicators - Section D'!AJ$1:AJ$100,MATCH('Print View'!$A154,'Coverage Indicators - Section D'!$A$1:$A$100,0))&lt;&gt;"",INDEX('Coverage Indicators - Section D'!AJ$1:AJ$100,MATCH('Print View'!$A154,'Coverage Indicators - Section D'!$A$1:$A$100,0)),""),"")&amp;"/"&amp;IFERROR(IF(INDEX('Coverage Indicators - Section D'!AJ$1:AJ$100,MATCH('Print View'!$A154,'Coverage Indicators - Section D'!$A$1:$A$100,0)+1)&lt;&gt;"",INDEX('Coverage Indicators - Section D'!AJ$1:AJ$100,MATCH('Print View'!$A154,'Coverage Indicators - Section D'!$A$1:$A$100,0)+1),""),"")&amp;CHAR(10)&amp;IFERROR(IF(INDEX('Coverage Indicators - Section D'!AK$1:AK$100,MATCH('Print View'!$A154,'Coverage Indicators - Section D'!$A$1:$A$100,0))&lt;&gt;"",FIXED(INDEX('Coverage Indicators - Section D'!AK$1:AK$100,MATCH('Print View'!$A154,'Coverage Indicators - Section D'!$A$1:$A$100,0))*100,2)&amp;"%",""),"")&amp;CHAR(10)&amp;IFERROR(IF(INDEX('Coverage Indicators - Section D'!AL$1:AL$100,MATCH('Print View'!$A154,'Coverage Indicators - Section D'!$A$1:$A$100,0))&lt;&gt;"",INDEX('Coverage Indicators - Section D'!AL$1:AL$100,MATCH('Print View'!$A154,'Coverage Indicators - Section D'!$A$1:$A$100,0)),""),"")</f>
        <v xml:space="preserve">/
</v>
      </c>
      <c r="T154" s="228"/>
      <c r="U154" s="228"/>
      <c r="V154" s="228"/>
      <c r="W154" s="228"/>
      <c r="X154" s="228"/>
      <c r="Y154" s="228"/>
      <c r="Z154" s="228"/>
      <c r="AA154" s="228"/>
      <c r="AB154" s="228"/>
      <c r="AC154" s="228"/>
      <c r="AD154" s="228"/>
      <c r="AE154" s="228"/>
      <c r="AF154" s="228"/>
      <c r="AG154" s="228"/>
      <c r="AH154" s="228"/>
      <c r="AI154" s="228"/>
      <c r="AJ154" s="228"/>
      <c r="AK154" s="228"/>
      <c r="AL154" s="228"/>
      <c r="AM154" s="228" t="str">
        <f>IFERROR(IF(INDEX('Coverage Indicators - Section D'!AD$1:AD$110,MATCH('Print View'!$A154,'Coverage Indicators - Section D'!$A$1:$A$110,0))&lt;&gt;0,INDEX('Coverage Indicators - Section D'!AD$1:AD$110,MATCH('Print View'!$A154,'Coverage Indicators - Section D'!$A$1:$A$110,0)),""),"")</f>
        <v/>
      </c>
      <c r="AN154" s="228"/>
      <c r="AO154" s="228"/>
      <c r="AP154" s="228"/>
      <c r="AQ154" s="228"/>
      <c r="AR154" s="651" t="str">
        <f ca="1">CONCATENATE($A154,N$144)</f>
        <v>531-Dec-23</v>
      </c>
      <c r="AS154" s="652" t="str">
        <f ca="1">CONCATENATE($A154,Q$144)</f>
        <v>531-Dec-26</v>
      </c>
      <c r="AT154" s="652" t="str">
        <f t="shared" ref="AT154" si="46">CONCATENATE($A154,T$144)</f>
        <v>5</v>
      </c>
      <c r="AU154" s="652" t="str">
        <f t="shared" ref="AU154" si="47">CONCATENATE($A154,W$144)</f>
        <v>5</v>
      </c>
      <c r="AV154" s="652" t="str">
        <f t="shared" ref="AV154" si="48">CONCATENATE($A154,Z$144)</f>
        <v>5</v>
      </c>
      <c r="AW154" s="652" t="str">
        <f t="shared" ref="AW154" si="49">CONCATENATE($A154,AC$144)</f>
        <v>5</v>
      </c>
      <c r="AX154" s="652" t="str">
        <f t="shared" ref="AX154" si="50">CONCATENATE($A154,AF$144)</f>
        <v>5</v>
      </c>
      <c r="AY154" s="652" t="str">
        <f t="shared" ref="AY154" si="51">CONCATENATE($A154,AI$144)</f>
        <v>5</v>
      </c>
      <c r="AZ154" s="233"/>
      <c r="BA154" s="122"/>
    </row>
    <row r="155" spans="1:53" s="107" customFormat="1" ht="88.4" customHeight="1" x14ac:dyDescent="0.35">
      <c r="A155" s="671"/>
      <c r="B155" s="738" t="str">
        <f>IFERROR(IF(INDEX('Coverage Indicators - Section D'!AM$1:AM$110,MATCH('Print View'!$A154,'Coverage Indicators - Section D'!$A$1:$A$110,0))&lt;&gt;0,INDEX('Coverage Indicators - Section D'!AM$1:AM$110,MATCH('Print View'!$A154,'Coverage Indicators - Section D'!$A$1:$A$110,0)),""),"")</f>
        <v/>
      </c>
      <c r="C155" s="738"/>
      <c r="D155" s="738"/>
      <c r="E155" s="738"/>
      <c r="F155" s="738"/>
      <c r="G155" s="738"/>
      <c r="H155" s="738"/>
      <c r="I155" s="738"/>
      <c r="J155" s="738"/>
      <c r="K155" s="738"/>
      <c r="L155" s="738"/>
      <c r="M155" s="738"/>
      <c r="N155" s="738"/>
      <c r="O155" s="738"/>
      <c r="P155" s="738"/>
      <c r="Q155" s="738"/>
      <c r="R155" s="738"/>
      <c r="S155" s="738"/>
      <c r="T155" s="228"/>
      <c r="U155" s="228"/>
      <c r="V155" s="228"/>
      <c r="W155" s="228"/>
      <c r="X155" s="228"/>
      <c r="Y155" s="228"/>
      <c r="Z155" s="228"/>
      <c r="AA155" s="228"/>
      <c r="AB155" s="228"/>
      <c r="AC155" s="228"/>
      <c r="AD155" s="228"/>
      <c r="AE155" s="228"/>
      <c r="AF155" s="228"/>
      <c r="AG155" s="228"/>
      <c r="AH155" s="228"/>
      <c r="AI155" s="228"/>
      <c r="AJ155" s="228"/>
      <c r="AK155" s="228"/>
      <c r="AL155" s="228"/>
      <c r="AM155" s="228"/>
      <c r="AN155" s="228"/>
      <c r="AO155" s="228"/>
      <c r="AP155" s="228"/>
      <c r="AQ155" s="228"/>
      <c r="AR155" s="651"/>
      <c r="AS155" s="652"/>
      <c r="AT155" s="652"/>
      <c r="AU155" s="652"/>
      <c r="AV155" s="652"/>
      <c r="AW155" s="652"/>
      <c r="AX155" s="652"/>
      <c r="AY155" s="652"/>
      <c r="AZ155" s="233"/>
      <c r="BA155" s="122"/>
    </row>
    <row r="156" spans="1:53" s="107" customFormat="1" ht="177" customHeight="1" x14ac:dyDescent="0.35">
      <c r="A156" s="653">
        <v>6</v>
      </c>
      <c r="B156" s="376" t="str">
        <f>IFERROR(IF(INDEX('Coverage Indicators - Section D'!B$1:B$100,MATCH('Print View'!$A156,'Coverage Indicators - Section D'!$A$1:$A$100,0))&lt;&gt;0,INDEX('Coverage Indicators - Section D'!B$1:B$100,MATCH('Print View'!$A156,'Coverage Indicators - Section D'!$A$1:$A$100,0)),""),"")</f>
        <v/>
      </c>
      <c r="C156" s="377" t="str">
        <f>IFERROR(IF(INDEX('Coverage Indicators - Section D'!D$1:D$100,MATCH('Print View'!$A156,'Coverage Indicators - Section D'!$A$1:$A$100,0))&lt;&gt;0,INDEX('Coverage Indicators - Section D'!D$1:D$100,MATCH('Print View'!$A156,'Coverage Indicators - Section D'!$A$1:$A$100,0)),""),"")</f>
        <v/>
      </c>
      <c r="D156" s="377" t="str">
        <f>IFERROR(IF(INDEX('Coverage Indicators - Section D'!E$1:E$100,MATCH('Print View'!$A156,'Coverage Indicators - Section D'!$A$1:$A$100,0))&lt;&gt;0,INDEX('Coverage Indicators - Section D'!E$1:E$100,MATCH('Print View'!$A156,'Coverage Indicators - Section D'!$A$1:$A$100,0)),""),"")</f>
        <v/>
      </c>
      <c r="E156" s="389" t="str">
        <f ca="1">IFERROR(IF(INDEX('Coverage Indicators - Section D'!F$1:F$100,MATCH('Print View'!$A156,'Coverage Indicators - Section D'!$A$1:$A$100,0))&lt;&gt;"",INDEX('Coverage Indicators - Section D'!F$1:F$100,MATCH('Print View'!$A156,'Coverage Indicators - Section D'!$A$1:$A$100,0)),""),"")&amp;"/"&amp;IFERROR(IF(INDEX('Coverage Indicators - Section D'!F$1:F$100,MATCH('Print View'!$A156,'Coverage Indicators - Section D'!$A$1:$A$100,0)+1)&lt;&gt;"",INDEX('Coverage Indicators - Section D'!F$1:F$100,MATCH('Print View'!$A156,'Coverage Indicators - Section D'!$A$1:$A$100,0)+1),""),"")&amp;CHAR(10)&amp;
IFERROR(
IF(INDEX('Coverage Indicators - Section D'!G$1:G$100,MATCH('Print View'!$A156,'Coverage Indicators - Section D'!$A$1:$A$100,0))&lt;&gt;"",
FIXED(INDEX('Coverage Indicators - Section D'!G$1:G$100,MATCH('Print View'!$A156,'Coverage Indicators - Section D'!$A$1:$A$100,0))*100,2)&amp;"%",""),"")</f>
        <v xml:space="preserve">/
</v>
      </c>
      <c r="F156" s="378" t="str">
        <f>IFERROR(IF(INDEX('Coverage Indicators - Section D'!H$1:H$100,MATCH('Print View'!$A156,'Coverage Indicators - Section D'!$A$1:$A$100,0))&lt;&gt;0,INDEX('Coverage Indicators - Section D'!H$1:H$100,MATCH('Print View'!$A156,'Coverage Indicators - Section D'!$A$1:$A$100,0)),""),"")&amp;CHAR(10)&amp;IFERROR(IF(INDEX('Coverage Indicators - Section D'!I$1:I$100,MATCH('Print View'!$A156,'Coverage Indicators - Section D'!$A$1:$A$100,0))&lt;&gt;0,INDEX('Coverage Indicators - Section D'!I$1:I$100,MATCH('Print View'!$A156,'Coverage Indicators - Section D'!$A$1:$A$100,0)),""),"")</f>
        <v xml:space="preserve">
</v>
      </c>
      <c r="G156" s="378" t="str">
        <f>IFERROR(IF(INDEX('Coverage Indicators - Section D'!J$9:J$68,MATCH('Print View'!$A156,'Coverage Indicators - Section D'!$A$9:$A$68,0))&lt;&gt;0,INDEX('Coverage Indicators - Section D'!J$9:J$68,MATCH('Print View'!$A156,'Coverage Indicators - Section D'!$A$9:$A$68,0)),""),"")</f>
        <v/>
      </c>
      <c r="H156" s="378" t="str">
        <f>IFERROR(IF(INDEX('Coverage Indicators - Section D'!K$1:K$100,MATCH('Print View'!$A156,'Coverage Indicators - Section D'!$A$1:$A$100,0))&lt;&gt;0,INDEX('Coverage Indicators - Section D'!K$1:K$100,MATCH('Print View'!$A156,'Coverage Indicators - Section D'!$A$1:$A$100,0)),""),"")</f>
        <v/>
      </c>
      <c r="I156" s="379" t="str">
        <f>IFERROR(IF(AND('Overview - Section A'!AS$1="Grant Making",OR(C156&lt;&gt;"",D156&lt;&gt;"")),Setup!I15,IF(INDEX('Coverage Indicators - Section D'!L$1:L$100,MATCH('Print View'!$A156,'Coverage Indicators - Section D'!$A$1:$A$100,0))&lt;&gt;0,INDEX('Coverage Indicators - Section D'!L$1:L$100,MATCH('Print View'!$A156,'Coverage Indicators - Section D'!$A$1:$A$100,0)),"")),"")</f>
        <v/>
      </c>
      <c r="J156" s="380" t="str">
        <f>IFERROR(IF(INDEX('Coverage Indicators - Section D'!M$1:M$100,MATCH('Print View'!$A156,'Coverage Indicators - Section D'!$A$1:$A$100,0))&lt;&gt;0,INDEX('Coverage Indicators - Section D'!M$1:M$100,MATCH('Print View'!$A156,'Coverage Indicators - Section D'!$A$1:$A$100,0)),""),"")&amp;CHAR(10)&amp;CHAR(10)&amp;IFERROR(IF(INDEX('Coverage Indicators - Section D'!M$1:M$100,MATCH('Print View'!$A156,'Coverage Indicators - Section D'!$A$1:$A$100,0)+1)&lt;&gt;0,INDEX('Coverage Indicators - Section D'!M$1:M$100,MATCH('Print View'!$A156,'Coverage Indicators - Section D'!$A$1:$A$100,0)+1),""),"")</f>
        <v xml:space="preserve">
</v>
      </c>
      <c r="K156" s="378" t="str">
        <f>IFERROR(IF(INDEX('Coverage Indicators - Section D'!N$1:N$100,MATCH('Print View'!$A156,'Coverage Indicators - Section D'!$A$1:$A$100,0))&lt;&gt;0,INDEX('Coverage Indicators - Section D'!N$1:N$100,MATCH('Print View'!$A156,'Coverage Indicators - Section D'!$A$1:$A$100,0)),""),"")</f>
        <v/>
      </c>
      <c r="L156" s="380" t="str">
        <f ca="1">IFERROR(IF(INDEX('Coverage Indicators - Section D'!O$1:O$100,MATCH('Print View'!$A156,'Coverage Indicators - Section D'!$A$1:$A$100,0))&lt;&gt;"",INDEX('Coverage Indicators - Section D'!O$1:O$100,MATCH('Print View'!$A156,'Coverage Indicators - Section D'!$A$1:$A$100,0)),""),"")&amp;"/"&amp;IFERROR(IF(INDEX('Coverage Indicators - Section D'!O$1:O$100,MATCH('Print View'!$A156,'Coverage Indicators - Section D'!$A$1:$A$100,0)+1)&lt;&gt;"",INDEX('Coverage Indicators - Section D'!O$1:O$100,MATCH('Print View'!$A156,'Coverage Indicators - Section D'!$A$1:$A$100,0)+1),""),"")&amp;CHAR(10)&amp;IFERROR(IF(INDEX('Coverage Indicators - Section D'!P$1:P$100,MATCH('Print View'!$A156,'Coverage Indicators - Section D'!$A$1:$A$100,0))&lt;&gt;"",FIXED(INDEX('Coverage Indicators - Section D'!P$1:P$100,MATCH('Print View'!$A156,'Coverage Indicators - Section D'!$A$1:$A$100,0))*100,2)&amp;"%",""),"")&amp;CHAR(10)&amp;IFERROR(IF(INDEX('Coverage Indicators - Section D'!Q$1:Q$100,MATCH('Print View'!$A156,'Coverage Indicators - Section D'!$A$1:$A$100,0))&lt;&gt;"",INDEX('Coverage Indicators - Section D'!Q$1:Q$100,MATCH('Print View'!$A156,'Coverage Indicators - Section D'!$A$1:$A$100,0)),""),"")</f>
        <v xml:space="preserve">/
</v>
      </c>
      <c r="M156" s="380" t="str">
        <f ca="1">IFERROR(IF(INDEX('Coverage Indicators - Section D'!R$1:R$100,MATCH('Print View'!$A156,'Coverage Indicators - Section D'!$A$1:$A$100,0))&lt;&gt;"",INDEX('Coverage Indicators - Section D'!R$1:R$100,MATCH('Print View'!$A156,'Coverage Indicators - Section D'!$A$1:$A$100,0)),""),"")&amp;"/"&amp;IFERROR(IF(INDEX('Coverage Indicators - Section D'!R$1:R$100,MATCH('Print View'!$A156,'Coverage Indicators - Section D'!$A$1:$A$100,0)+1)&lt;&gt;"",INDEX('Coverage Indicators - Section D'!R$1:R$100,MATCH('Print View'!$A156,'Coverage Indicators - Section D'!$A$1:$A$100,0)+1),""),"")&amp;CHAR(10)&amp;IFERROR(IF(INDEX('Coverage Indicators - Section D'!S$1:S$100,MATCH('Print View'!$A156,'Coverage Indicators - Section D'!$A$1:$A$100,0))&lt;&gt;"",FIXED(INDEX('Coverage Indicators - Section D'!S$1:S$100,MATCH('Print View'!$A156,'Coverage Indicators - Section D'!$A$1:$A$100,0))*100,2)&amp;"%",""),"")&amp;CHAR(10)&amp;IFERROR(IF(INDEX('Coverage Indicators - Section D'!T$1:T$100,MATCH('Print View'!$A156,'Coverage Indicators - Section D'!$A$1:$A$100,0))&lt;&gt;"",INDEX('Coverage Indicators - Section D'!T$1:T$100,MATCH('Print View'!$A156,'Coverage Indicators - Section D'!$A$1:$A$100,0)),""),"")</f>
        <v xml:space="preserve">/
</v>
      </c>
      <c r="N156" s="380" t="str">
        <f ca="1">IFERROR(IF(INDEX('Coverage Indicators - Section D'!U$1:U$100,MATCH('Print View'!$A156,'Coverage Indicators - Section D'!$A$1:$A$100,0))&lt;&gt;"",INDEX('Coverage Indicators - Section D'!U$1:U$100,MATCH('Print View'!$A156,'Coverage Indicators - Section D'!$A$1:$A$100,0)),""),"")&amp;"/"&amp;IFERROR(IF(INDEX('Coverage Indicators - Section D'!U$1:U$100,MATCH('Print View'!$A156,'Coverage Indicators - Section D'!$A$1:$A$100,0)+1)&lt;&gt;"",INDEX('Coverage Indicators - Section D'!U$1:U$100,MATCH('Print View'!$A156,'Coverage Indicators - Section D'!$A$1:$A$100,0)+1),""),"")&amp;CHAR(10)&amp;IFERROR(IF(INDEX('Coverage Indicators - Section D'!V$1:V$100,MATCH('Print View'!$A156,'Coverage Indicators - Section D'!$A$1:$A$100,0))&lt;&gt;"",FIXED(INDEX('Coverage Indicators - Section D'!V$1:V$100,MATCH('Print View'!$A156,'Coverage Indicators - Section D'!$A$1:$A$100,0))*100,2)&amp;"%",""),"")&amp;CHAR(10)&amp;IFERROR(IF(INDEX('Coverage Indicators - Section D'!W$1:W$100,MATCH('Print View'!$A156,'Coverage Indicators - Section D'!$A$1:$A$100,0))&lt;&gt;"",INDEX('Coverage Indicators - Section D'!W$1:W$100,MATCH('Print View'!$A156,'Coverage Indicators - Section D'!$A$1:$A$100,0)),""),"")</f>
        <v xml:space="preserve">/
</v>
      </c>
      <c r="O156" s="380" t="str">
        <f ca="1">IFERROR(IF(INDEX('Coverage Indicators - Section D'!X$1:X$100,MATCH('Print View'!$A156,'Coverage Indicators - Section D'!$A$1:$A$100,0))&lt;&gt;"",INDEX('Coverage Indicators - Section D'!X$1:X$100,MATCH('Print View'!$A156,'Coverage Indicators - Section D'!$A$1:$A$100,0)),""),"")&amp;"/"&amp;IFERROR(IF(INDEX('Coverage Indicators - Section D'!X$1:X$100,MATCH('Print View'!$A156,'Coverage Indicators - Section D'!$A$1:$A$100,0)+1)&lt;&gt;"",INDEX('Coverage Indicators - Section D'!X$1:X$100,MATCH('Print View'!$A156,'Coverage Indicators - Section D'!$A$1:$A$100,0)+1),""),"")&amp;CHAR(10)&amp;IFERROR(IF(INDEX('Coverage Indicators - Section D'!Y$1:Y$100,MATCH('Print View'!$A156,'Coverage Indicators - Section D'!$A$1:$A$100,0))&lt;&gt;"",FIXED(INDEX('Coverage Indicators - Section D'!Y$1:Y$100,MATCH('Print View'!$A156,'Coverage Indicators - Section D'!$A$1:$A$100,0))*100,2)&amp;"%",""),"")&amp;CHAR(10)&amp;IFERROR(IF(INDEX('Coverage Indicators - Section D'!Z$1:Z$100,MATCH('Print View'!$A156,'Coverage Indicators - Section D'!$A$1:$A$100,0))&lt;&gt;"",INDEX('Coverage Indicators - Section D'!Z$1:Z$100,MATCH('Print View'!$A156,'Coverage Indicators - Section D'!$A$1:$A$100,0)),""),"")</f>
        <v xml:space="preserve">/
</v>
      </c>
      <c r="P156" s="380" t="str">
        <f ca="1">IFERROR(IF(INDEX('Coverage Indicators - Section D'!AA$1:AA$100,MATCH('Print View'!$A156,'Coverage Indicators - Section D'!$A$1:$A$100,0))&lt;&gt;"",INDEX('Coverage Indicators - Section D'!AA$1:AA$100,MATCH('Print View'!$A156,'Coverage Indicators - Section D'!$A$1:$A$100,0)),""),"")&amp;"/"&amp;IFERROR(IF(INDEX('Coverage Indicators - Section D'!AA$1:AA$100,MATCH('Print View'!$A156,'Coverage Indicators - Section D'!$A$1:$A$100,0)+1)&lt;&gt;"",INDEX('Coverage Indicators - Section D'!AA$1:AA$100,MATCH('Print View'!$A156,'Coverage Indicators - Section D'!$A$1:$A$100,0)+1),""),"")&amp;CHAR(10)&amp;IFERROR(IF(INDEX('Coverage Indicators - Section D'!AB$1:AB$100,MATCH('Print View'!$A156,'Coverage Indicators - Section D'!$A$1:$A$100,0))&lt;&gt;"",FIXED(INDEX('Coverage Indicators - Section D'!AB$1:AB$100,MATCH('Print View'!$A156,'Coverage Indicators - Section D'!$A$1:$A$100,0))*100,2)&amp;"%",""),"")&amp;CHAR(10)&amp;IFERROR(IF(INDEX('Coverage Indicators - Section D'!AC$1:AC$100,MATCH('Print View'!$A156,'Coverage Indicators - Section D'!$A$1:$A$100,0))&lt;&gt;"",INDEX('Coverage Indicators - Section D'!AC$1:AC$100,MATCH('Print View'!$A156,'Coverage Indicators - Section D'!$A$1:$A$100,0)),""),"")</f>
        <v xml:space="preserve">/
</v>
      </c>
      <c r="Q156" s="380" t="str">
        <f ca="1">IFERROR(IF(INDEX('Coverage Indicators - Section D'!AD$1:AD$100,MATCH('Print View'!$A156,'Coverage Indicators - Section D'!$A$1:$A$100,0))&lt;&gt;"",INDEX('Coverage Indicators - Section D'!AD$1:AD$100,MATCH('Print View'!$A156,'Coverage Indicators - Section D'!$A$1:$A$100,0)),""),"")&amp;"/"&amp;IFERROR(IF(INDEX('Coverage Indicators - Section D'!AD$1:AD$100,MATCH('Print View'!$A156,'Coverage Indicators - Section D'!$A$1:$A$100,0)+1)&lt;&gt;"",INDEX('Coverage Indicators - Section D'!AD$1:AD$100,MATCH('Print View'!$A156,'Coverage Indicators - Section D'!$A$1:$A$100,0)+1),""),"")&amp;CHAR(10)&amp;IFERROR(IF(INDEX('Coverage Indicators - Section D'!AE$1:AE$100,MATCH('Print View'!$A156,'Coverage Indicators - Section D'!$A$1:$A$100,0))&lt;&gt;"",FIXED(INDEX('Coverage Indicators - Section D'!AE$1:AE$100,MATCH('Print View'!$A156,'Coverage Indicators - Section D'!$A$1:$A$100,0))*100,2)&amp;"%",""),"")&amp;CHAR(10)&amp;IFERROR(IF(INDEX('Coverage Indicators - Section D'!AF$1:AF$100,MATCH('Print View'!$A156,'Coverage Indicators - Section D'!$A$1:$A$100,0))&lt;&gt;"",INDEX('Coverage Indicators - Section D'!AF$1:AF$100,MATCH('Print View'!$A156,'Coverage Indicators - Section D'!$A$1:$A$100,0)),""),"")</f>
        <v xml:space="preserve">/
</v>
      </c>
      <c r="R156" s="380" t="str">
        <f ca="1">IFERROR(IF(INDEX('Coverage Indicators - Section D'!AG$1:AG$100,MATCH('Print View'!$A156,'Coverage Indicators - Section D'!$A$1:$A$100,0))&lt;&gt;"",INDEX('Coverage Indicators - Section D'!AG$1:AG$100,MATCH('Print View'!$A156,'Coverage Indicators - Section D'!$A$1:$A$100,0)),""),"")&amp;"/"&amp;IFERROR(IF(INDEX('Coverage Indicators - Section D'!AG$1:AG$100,MATCH('Print View'!$A156,'Coverage Indicators - Section D'!$A$1:$A$100,0)+1)&lt;&gt;"",INDEX('Coverage Indicators - Section D'!AG$1:AG$100,MATCH('Print View'!$A156,'Coverage Indicators - Section D'!$A$1:$A$100,0)+1),""),"")&amp;CHAR(10)&amp;IFERROR(IF(INDEX('Coverage Indicators - Section D'!AH$1:AH$100,MATCH('Print View'!$A156,'Coverage Indicators - Section D'!$A$1:$A$100,0))&lt;&gt;"",FIXED(INDEX('Coverage Indicators - Section D'!AH$1:AH$100,MATCH('Print View'!$A156,'Coverage Indicators - Section D'!$A$1:$A$100,0))*100,2)&amp;"%",""),"")&amp;CHAR(10)&amp;IFERROR(IF(INDEX('Coverage Indicators - Section D'!AI$1:AI$100,MATCH('Print View'!$A156,'Coverage Indicators - Section D'!$A$1:$A$100,0))&lt;&gt;"",INDEX('Coverage Indicators - Section D'!AI$1:AI$100,MATCH('Print View'!$A156,'Coverage Indicators - Section D'!$A$1:$A$100,0)),""),"")</f>
        <v xml:space="preserve">/
</v>
      </c>
      <c r="S156" s="380" t="str">
        <f ca="1">IFERROR(IF(INDEX('Coverage Indicators - Section D'!AJ$1:AJ$100,MATCH('Print View'!$A156,'Coverage Indicators - Section D'!$A$1:$A$100,0))&lt;&gt;"",INDEX('Coverage Indicators - Section D'!AJ$1:AJ$100,MATCH('Print View'!$A156,'Coverage Indicators - Section D'!$A$1:$A$100,0)),""),"")&amp;"/"&amp;IFERROR(IF(INDEX('Coverage Indicators - Section D'!AJ$1:AJ$100,MATCH('Print View'!$A156,'Coverage Indicators - Section D'!$A$1:$A$100,0)+1)&lt;&gt;"",INDEX('Coverage Indicators - Section D'!AJ$1:AJ$100,MATCH('Print View'!$A156,'Coverage Indicators - Section D'!$A$1:$A$100,0)+1),""),"")&amp;CHAR(10)&amp;IFERROR(IF(INDEX('Coverage Indicators - Section D'!AK$1:AK$100,MATCH('Print View'!$A156,'Coverage Indicators - Section D'!$A$1:$A$100,0))&lt;&gt;"",FIXED(INDEX('Coverage Indicators - Section D'!AK$1:AK$100,MATCH('Print View'!$A156,'Coverage Indicators - Section D'!$A$1:$A$100,0))*100,2)&amp;"%",""),"")&amp;CHAR(10)&amp;IFERROR(IF(INDEX('Coverage Indicators - Section D'!AL$1:AL$100,MATCH('Print View'!$A156,'Coverage Indicators - Section D'!$A$1:$A$100,0))&lt;&gt;"",INDEX('Coverage Indicators - Section D'!AL$1:AL$100,MATCH('Print View'!$A156,'Coverage Indicators - Section D'!$A$1:$A$100,0)),""),"")</f>
        <v xml:space="preserve">/
</v>
      </c>
      <c r="T156" s="228"/>
      <c r="U156" s="228"/>
      <c r="V156" s="228"/>
      <c r="W156" s="228"/>
      <c r="X156" s="228"/>
      <c r="Y156" s="228"/>
      <c r="Z156" s="228"/>
      <c r="AA156" s="228"/>
      <c r="AB156" s="228"/>
      <c r="AC156" s="228"/>
      <c r="AD156" s="228"/>
      <c r="AE156" s="228"/>
      <c r="AF156" s="228"/>
      <c r="AG156" s="228"/>
      <c r="AH156" s="228"/>
      <c r="AI156" s="228"/>
      <c r="AJ156" s="228"/>
      <c r="AK156" s="228"/>
      <c r="AL156" s="228"/>
      <c r="AM156" s="228" t="str">
        <f>IFERROR(IF(INDEX('Coverage Indicators - Section D'!AD$1:AD$110,MATCH('Print View'!$A156,'Coverage Indicators - Section D'!$A$1:$A$110,0))&lt;&gt;0,INDEX('Coverage Indicators - Section D'!AD$1:AD$110,MATCH('Print View'!$A156,'Coverage Indicators - Section D'!$A$1:$A$110,0)),""),"")</f>
        <v/>
      </c>
      <c r="AN156" s="228"/>
      <c r="AO156" s="228"/>
      <c r="AP156" s="228"/>
      <c r="AQ156" s="228"/>
      <c r="AR156" s="651" t="str">
        <f ca="1">CONCATENATE($A156,N$144)</f>
        <v>631-Dec-23</v>
      </c>
      <c r="AS156" s="652" t="str">
        <f ca="1">CONCATENATE($A156,Q$144)</f>
        <v>631-Dec-26</v>
      </c>
      <c r="AT156" s="652" t="str">
        <f t="shared" ref="AT156" si="52">CONCATENATE($A156,T$144)</f>
        <v>6</v>
      </c>
      <c r="AU156" s="652" t="str">
        <f t="shared" ref="AU156" si="53">CONCATENATE($A156,W$144)</f>
        <v>6</v>
      </c>
      <c r="AV156" s="652" t="str">
        <f t="shared" ref="AV156" si="54">CONCATENATE($A156,Z$144)</f>
        <v>6</v>
      </c>
      <c r="AW156" s="652" t="str">
        <f t="shared" ref="AW156" si="55">CONCATENATE($A156,AC$144)</f>
        <v>6</v>
      </c>
      <c r="AX156" s="652" t="str">
        <f t="shared" ref="AX156" si="56">CONCATENATE($A156,AF$144)</f>
        <v>6</v>
      </c>
      <c r="AY156" s="652" t="str">
        <f t="shared" ref="AY156" si="57">CONCATENATE($A156,AI$144)</f>
        <v>6</v>
      </c>
      <c r="AZ156" s="233"/>
      <c r="BA156" s="122"/>
    </row>
    <row r="157" spans="1:53" s="107" customFormat="1" ht="88.4" customHeight="1" x14ac:dyDescent="0.35">
      <c r="A157" s="653"/>
      <c r="B157" s="739" t="str">
        <f>IFERROR(IF(INDEX('Coverage Indicators - Section D'!AM$1:AM$110,MATCH('Print View'!$A156,'Coverage Indicators - Section D'!$A$1:$A$110,0))&lt;&gt;0,INDEX('Coverage Indicators - Section D'!AM$1:AM$110,MATCH('Print View'!$A156,'Coverage Indicators - Section D'!$A$1:$A$110,0)),""),"")</f>
        <v/>
      </c>
      <c r="C157" s="739"/>
      <c r="D157" s="739"/>
      <c r="E157" s="739"/>
      <c r="F157" s="739"/>
      <c r="G157" s="739"/>
      <c r="H157" s="739"/>
      <c r="I157" s="739"/>
      <c r="J157" s="739"/>
      <c r="K157" s="739"/>
      <c r="L157" s="739"/>
      <c r="M157" s="739"/>
      <c r="N157" s="739"/>
      <c r="O157" s="739"/>
      <c r="P157" s="739"/>
      <c r="Q157" s="739"/>
      <c r="R157" s="739"/>
      <c r="S157" s="739"/>
      <c r="T157" s="228"/>
      <c r="U157" s="228"/>
      <c r="V157" s="228"/>
      <c r="W157" s="228"/>
      <c r="X157" s="228"/>
      <c r="Y157" s="228"/>
      <c r="Z157" s="228"/>
      <c r="AA157" s="228"/>
      <c r="AB157" s="228"/>
      <c r="AC157" s="228"/>
      <c r="AD157" s="228"/>
      <c r="AE157" s="228"/>
      <c r="AF157" s="228"/>
      <c r="AG157" s="228"/>
      <c r="AH157" s="228"/>
      <c r="AI157" s="228"/>
      <c r="AJ157" s="228"/>
      <c r="AK157" s="228"/>
      <c r="AL157" s="228"/>
      <c r="AM157" s="228"/>
      <c r="AN157" s="228"/>
      <c r="AO157" s="228"/>
      <c r="AP157" s="228"/>
      <c r="AQ157" s="228"/>
      <c r="AR157" s="651"/>
      <c r="AS157" s="652"/>
      <c r="AT157" s="652"/>
      <c r="AU157" s="652"/>
      <c r="AV157" s="652"/>
      <c r="AW157" s="652"/>
      <c r="AX157" s="652"/>
      <c r="AY157" s="652"/>
      <c r="AZ157" s="233"/>
      <c r="BA157" s="122"/>
    </row>
    <row r="158" spans="1:53" s="107" customFormat="1" ht="177" customHeight="1" x14ac:dyDescent="0.35">
      <c r="A158" s="671">
        <v>7</v>
      </c>
      <c r="B158" s="381" t="str">
        <f>IFERROR(IF(INDEX('Coverage Indicators - Section D'!B$1:B$100,MATCH('Print View'!$A158,'Coverage Indicators - Section D'!$A$1:$A$100,0))&lt;&gt;0,INDEX('Coverage Indicators - Section D'!B$1:B$100,MATCH('Print View'!$A158,'Coverage Indicators - Section D'!$A$1:$A$100,0)),""),"")</f>
        <v/>
      </c>
      <c r="C158" s="382" t="str">
        <f>IFERROR(IF(INDEX('Coverage Indicators - Section D'!D$1:D$100,MATCH('Print View'!$A158,'Coverage Indicators - Section D'!$A$1:$A$100,0))&lt;&gt;0,INDEX('Coverage Indicators - Section D'!D$1:D$100,MATCH('Print View'!$A158,'Coverage Indicators - Section D'!$A$1:$A$100,0)),""),"")</f>
        <v/>
      </c>
      <c r="D158" s="382" t="str">
        <f>IFERROR(IF(INDEX('Coverage Indicators - Section D'!E$1:E$100,MATCH('Print View'!$A158,'Coverage Indicators - Section D'!$A$1:$A$100,0))&lt;&gt;0,INDEX('Coverage Indicators - Section D'!E$1:E$100,MATCH('Print View'!$A158,'Coverage Indicators - Section D'!$A$1:$A$100,0)),""),"")</f>
        <v/>
      </c>
      <c r="E158" s="373" t="str">
        <f ca="1">IFERROR(IF(INDEX('Coverage Indicators - Section D'!F$1:F$100,MATCH('Print View'!$A158,'Coverage Indicators - Section D'!$A$1:$A$100,0))&lt;&gt;"",INDEX('Coverage Indicators - Section D'!F$1:F$100,MATCH('Print View'!$A158,'Coverage Indicators - Section D'!$A$1:$A$100,0)),""),"")&amp;"/"&amp;IFERROR(IF(INDEX('Coverage Indicators - Section D'!F$1:F$100,MATCH('Print View'!$A158,'Coverage Indicators - Section D'!$A$1:$A$100,0)+1)&lt;&gt;"",INDEX('Coverage Indicators - Section D'!F$1:F$100,MATCH('Print View'!$A158,'Coverage Indicators - Section D'!$A$1:$A$100,0)+1),""),"")&amp;CHAR(10)&amp;
IFERROR(
IF(INDEX('Coverage Indicators - Section D'!G$1:G$100,MATCH('Print View'!$A158,'Coverage Indicators - Section D'!$A$1:$A$100,0))&lt;&gt;"",
FIXED(INDEX('Coverage Indicators - Section D'!G$1:G$100,MATCH('Print View'!$A158,'Coverage Indicators - Section D'!$A$1:$A$100,0))*100,2)&amp;"%",""),"")</f>
        <v xml:space="preserve">/
</v>
      </c>
      <c r="F158" s="383" t="str">
        <f>IFERROR(IF(INDEX('Coverage Indicators - Section D'!H$1:H$100,MATCH('Print View'!$A158,'Coverage Indicators - Section D'!$A$1:$A$100,0))&lt;&gt;0,INDEX('Coverage Indicators - Section D'!H$1:H$100,MATCH('Print View'!$A158,'Coverage Indicators - Section D'!$A$1:$A$100,0)),""),"")&amp;CHAR(10)&amp;IFERROR(IF(INDEX('Coverage Indicators - Section D'!I$1:I$100,MATCH('Print View'!$A158,'Coverage Indicators - Section D'!$A$1:$A$100,0))&lt;&gt;0,INDEX('Coverage Indicators - Section D'!I$1:I$100,MATCH('Print View'!$A158,'Coverage Indicators - Section D'!$A$1:$A$100,0)),""),"")</f>
        <v xml:space="preserve">
</v>
      </c>
      <c r="G158" s="374" t="str">
        <f>IFERROR(IF(INDEX('Coverage Indicators - Section D'!J$9:J$68,MATCH('Print View'!$A158,'Coverage Indicators - Section D'!$A$9:$A$68,0))&lt;&gt;0,INDEX('Coverage Indicators - Section D'!J$9:J$68,MATCH('Print View'!$A158,'Coverage Indicators - Section D'!$A$9:$A$68,0)),""),"")</f>
        <v/>
      </c>
      <c r="H158" s="384" t="str">
        <f>IFERROR(IF(INDEX('Coverage Indicators - Section D'!K$1:K$100,MATCH('Print View'!$A158,'Coverage Indicators - Section D'!$A$1:$A$100,0))&lt;&gt;0,INDEX('Coverage Indicators - Section D'!K$1:K$100,MATCH('Print View'!$A158,'Coverage Indicators - Section D'!$A$1:$A$100,0)),""),"")</f>
        <v/>
      </c>
      <c r="I158" s="385" t="str">
        <f>IFERROR(IF(AND('Overview - Section A'!AS$1="Grant Making",OR(C158&lt;&gt;"",D158&lt;&gt;"")),Setup!I15,IF(INDEX('Coverage Indicators - Section D'!L$1:L$100,MATCH('Print View'!$A158,'Coverage Indicators - Section D'!$A$1:$A$100,0))&lt;&gt;0,INDEX('Coverage Indicators - Section D'!L$1:L$100,MATCH('Print View'!$A158,'Coverage Indicators - Section D'!$A$1:$A$100,0)),"")),"")</f>
        <v/>
      </c>
      <c r="J158" s="383" t="str">
        <f>IFERROR(IF(INDEX('Coverage Indicators - Section D'!M$1:M$100,MATCH('Print View'!$A158,'Coverage Indicators - Section D'!$A$1:$A$100,0))&lt;&gt;0,INDEX('Coverage Indicators - Section D'!M$1:M$100,MATCH('Print View'!$A158,'Coverage Indicators - Section D'!$A$1:$A$100,0)),""),"")&amp;CHAR(10)&amp;CHAR(10)&amp;IFERROR(IF(INDEX('Coverage Indicators - Section D'!M$1:M$100,MATCH('Print View'!$A158,'Coverage Indicators - Section D'!$A$1:$A$100,0)+1)&lt;&gt;0,INDEX('Coverage Indicators - Section D'!M$1:M$100,MATCH('Print View'!$A158,'Coverage Indicators - Section D'!$A$1:$A$100,0)+1),""),"")</f>
        <v xml:space="preserve">
</v>
      </c>
      <c r="K158" s="383" t="str">
        <f>IFERROR(IF(INDEX('Coverage Indicators - Section D'!N$1:N$100,MATCH('Print View'!$A158,'Coverage Indicators - Section D'!$A$1:$A$100,0))&lt;&gt;0,INDEX('Coverage Indicators - Section D'!N$1:N$100,MATCH('Print View'!$A158,'Coverage Indicators - Section D'!$A$1:$A$100,0)),""),"")</f>
        <v/>
      </c>
      <c r="L158" s="383" t="str">
        <f ca="1">IFERROR(IF(INDEX('Coverage Indicators - Section D'!O$1:O$100,MATCH('Print View'!$A158,'Coverage Indicators - Section D'!$A$1:$A$100,0))&lt;&gt;"",INDEX('Coverage Indicators - Section D'!O$1:O$100,MATCH('Print View'!$A158,'Coverage Indicators - Section D'!$A$1:$A$100,0)),""),"")&amp;"/"&amp;IFERROR(IF(INDEX('Coverage Indicators - Section D'!O$1:O$100,MATCH('Print View'!$A158,'Coverage Indicators - Section D'!$A$1:$A$100,0)+1)&lt;&gt;"",INDEX('Coverage Indicators - Section D'!O$1:O$100,MATCH('Print View'!$A158,'Coverage Indicators - Section D'!$A$1:$A$100,0)+1),""),"")&amp;CHAR(10)&amp;IFERROR(IF(INDEX('Coverage Indicators - Section D'!P$1:P$100,MATCH('Print View'!$A158,'Coverage Indicators - Section D'!$A$1:$A$100,0))&lt;&gt;"",FIXED(INDEX('Coverage Indicators - Section D'!P$1:P$100,MATCH('Print View'!$A158,'Coverage Indicators - Section D'!$A$1:$A$100,0))*100,2)&amp;"%",""),"")&amp;CHAR(10)&amp;IFERROR(IF(INDEX('Coverage Indicators - Section D'!Q$1:Q$100,MATCH('Print View'!$A158,'Coverage Indicators - Section D'!$A$1:$A$100,0))&lt;&gt;"",INDEX('Coverage Indicators - Section D'!Q$1:Q$100,MATCH('Print View'!$A158,'Coverage Indicators - Section D'!$A$1:$A$100,0)),""),"")</f>
        <v xml:space="preserve">/
</v>
      </c>
      <c r="M158" s="383" t="str">
        <f ca="1">IFERROR(IF(INDEX('Coverage Indicators - Section D'!R$1:R$100,MATCH('Print View'!$A158,'Coverage Indicators - Section D'!$A$1:$A$100,0))&lt;&gt;"",INDEX('Coverage Indicators - Section D'!R$1:R$100,MATCH('Print View'!$A158,'Coverage Indicators - Section D'!$A$1:$A$100,0)),""),"")&amp;"/"&amp;IFERROR(IF(INDEX('Coverage Indicators - Section D'!R$1:R$100,MATCH('Print View'!$A158,'Coverage Indicators - Section D'!$A$1:$A$100,0)+1)&lt;&gt;"",INDEX('Coverage Indicators - Section D'!R$1:R$100,MATCH('Print View'!$A158,'Coverage Indicators - Section D'!$A$1:$A$100,0)+1),""),"")&amp;CHAR(10)&amp;IFERROR(IF(INDEX('Coverage Indicators - Section D'!S$1:S$100,MATCH('Print View'!$A158,'Coverage Indicators - Section D'!$A$1:$A$100,0))&lt;&gt;"",FIXED(INDEX('Coverage Indicators - Section D'!S$1:S$100,MATCH('Print View'!$A158,'Coverage Indicators - Section D'!$A$1:$A$100,0))*100,2)&amp;"%",""),"")&amp;CHAR(10)&amp;IFERROR(IF(INDEX('Coverage Indicators - Section D'!T$1:T$100,MATCH('Print View'!$A158,'Coverage Indicators - Section D'!$A$1:$A$100,0))&lt;&gt;"",INDEX('Coverage Indicators - Section D'!T$1:T$100,MATCH('Print View'!$A158,'Coverage Indicators - Section D'!$A$1:$A$100,0)),""),"")</f>
        <v xml:space="preserve">/
</v>
      </c>
      <c r="N158" s="373" t="str">
        <f ca="1">IFERROR(IF(INDEX('Coverage Indicators - Section D'!U$1:U$100,MATCH('Print View'!$A158,'Coverage Indicators - Section D'!$A$1:$A$100,0))&lt;&gt;"",INDEX('Coverage Indicators - Section D'!U$1:U$100,MATCH('Print View'!$A158,'Coverage Indicators - Section D'!$A$1:$A$100,0)),""),"")&amp;"/"&amp;IFERROR(IF(INDEX('Coverage Indicators - Section D'!U$1:U$100,MATCH('Print View'!$A158,'Coverage Indicators - Section D'!$A$1:$A$100,0)+1)&lt;&gt;"",INDEX('Coverage Indicators - Section D'!U$1:U$100,MATCH('Print View'!$A158,'Coverage Indicators - Section D'!$A$1:$A$100,0)+1),""),"")&amp;CHAR(10)&amp;IFERROR(IF(INDEX('Coverage Indicators - Section D'!V$1:V$100,MATCH('Print View'!$A158,'Coverage Indicators - Section D'!$A$1:$A$100,0))&lt;&gt;"",FIXED(INDEX('Coverage Indicators - Section D'!V$1:V$100,MATCH('Print View'!$A158,'Coverage Indicators - Section D'!$A$1:$A$100,0))*100,2)&amp;"%",""),"")&amp;CHAR(10)&amp;IFERROR(IF(INDEX('Coverage Indicators - Section D'!W$1:W$100,MATCH('Print View'!$A158,'Coverage Indicators - Section D'!$A$1:$A$100,0))&lt;&gt;"",INDEX('Coverage Indicators - Section D'!W$1:W$100,MATCH('Print View'!$A158,'Coverage Indicators - Section D'!$A$1:$A$100,0)),""),"")</f>
        <v xml:space="preserve">/
</v>
      </c>
      <c r="O158" s="373" t="str">
        <f ca="1">IFERROR(IF(INDEX('Coverage Indicators - Section D'!X$1:X$100,MATCH('Print View'!$A158,'Coverage Indicators - Section D'!$A$1:$A$100,0))&lt;&gt;"",INDEX('Coverage Indicators - Section D'!X$1:X$100,MATCH('Print View'!$A158,'Coverage Indicators - Section D'!$A$1:$A$100,0)),""),"")&amp;"/"&amp;IFERROR(IF(INDEX('Coverage Indicators - Section D'!X$1:X$100,MATCH('Print View'!$A158,'Coverage Indicators - Section D'!$A$1:$A$100,0)+1)&lt;&gt;"",INDEX('Coverage Indicators - Section D'!X$1:X$100,MATCH('Print View'!$A158,'Coverage Indicators - Section D'!$A$1:$A$100,0)+1),""),"")&amp;CHAR(10)&amp;IFERROR(IF(INDEX('Coverage Indicators - Section D'!Y$1:Y$100,MATCH('Print View'!$A158,'Coverage Indicators - Section D'!$A$1:$A$100,0))&lt;&gt;"",FIXED(INDEX('Coverage Indicators - Section D'!Y$1:Y$100,MATCH('Print View'!$A158,'Coverage Indicators - Section D'!$A$1:$A$100,0))*100,2)&amp;"%",""),"")&amp;CHAR(10)&amp;IFERROR(IF(INDEX('Coverage Indicators - Section D'!Z$1:Z$100,MATCH('Print View'!$A158,'Coverage Indicators - Section D'!$A$1:$A$100,0))&lt;&gt;"",INDEX('Coverage Indicators - Section D'!Z$1:Z$100,MATCH('Print View'!$A158,'Coverage Indicators - Section D'!$A$1:$A$100,0)),""),"")</f>
        <v xml:space="preserve">/
</v>
      </c>
      <c r="P158" s="373" t="str">
        <f ca="1">IFERROR(IF(INDEX('Coverage Indicators - Section D'!AA$1:AA$100,MATCH('Print View'!$A158,'Coverage Indicators - Section D'!$A$1:$A$100,0))&lt;&gt;"",INDEX('Coverage Indicators - Section D'!AA$1:AA$100,MATCH('Print View'!$A158,'Coverage Indicators - Section D'!$A$1:$A$100,0)),""),"")&amp;"/"&amp;IFERROR(IF(INDEX('Coverage Indicators - Section D'!AA$1:AA$100,MATCH('Print View'!$A158,'Coverage Indicators - Section D'!$A$1:$A$100,0)+1)&lt;&gt;"",INDEX('Coverage Indicators - Section D'!AA$1:AA$100,MATCH('Print View'!$A158,'Coverage Indicators - Section D'!$A$1:$A$100,0)+1),""),"")&amp;CHAR(10)&amp;IFERROR(IF(INDEX('Coverage Indicators - Section D'!AB$1:AB$100,MATCH('Print View'!$A158,'Coverage Indicators - Section D'!$A$1:$A$100,0))&lt;&gt;"",FIXED(INDEX('Coverage Indicators - Section D'!AB$1:AB$100,MATCH('Print View'!$A158,'Coverage Indicators - Section D'!$A$1:$A$100,0))*100,2)&amp;"%",""),"")&amp;CHAR(10)&amp;IFERROR(IF(INDEX('Coverage Indicators - Section D'!AC$1:AC$100,MATCH('Print View'!$A158,'Coverage Indicators - Section D'!$A$1:$A$100,0))&lt;&gt;"",INDEX('Coverage Indicators - Section D'!AC$1:AC$100,MATCH('Print View'!$A158,'Coverage Indicators - Section D'!$A$1:$A$100,0)),""),"")</f>
        <v xml:space="preserve">/
</v>
      </c>
      <c r="Q158" s="373" t="str">
        <f ca="1">IFERROR(IF(INDEX('Coverage Indicators - Section D'!AD$1:AD$100,MATCH('Print View'!$A158,'Coverage Indicators - Section D'!$A$1:$A$100,0))&lt;&gt;"",INDEX('Coverage Indicators - Section D'!AD$1:AD$100,MATCH('Print View'!$A158,'Coverage Indicators - Section D'!$A$1:$A$100,0)),""),"")&amp;"/"&amp;IFERROR(IF(INDEX('Coverage Indicators - Section D'!AD$1:AD$100,MATCH('Print View'!$A158,'Coverage Indicators - Section D'!$A$1:$A$100,0)+1)&lt;&gt;"",INDEX('Coverage Indicators - Section D'!AD$1:AD$100,MATCH('Print View'!$A158,'Coverage Indicators - Section D'!$A$1:$A$100,0)+1),""),"")&amp;CHAR(10)&amp;IFERROR(IF(INDEX('Coverage Indicators - Section D'!AE$1:AE$100,MATCH('Print View'!$A158,'Coverage Indicators - Section D'!$A$1:$A$100,0))&lt;&gt;"",FIXED(INDEX('Coverage Indicators - Section D'!AE$1:AE$100,MATCH('Print View'!$A158,'Coverage Indicators - Section D'!$A$1:$A$100,0))*100,2)&amp;"%",""),"")&amp;CHAR(10)&amp;IFERROR(IF(INDEX('Coverage Indicators - Section D'!AF$1:AF$100,MATCH('Print View'!$A158,'Coverage Indicators - Section D'!$A$1:$A$100,0))&lt;&gt;"",INDEX('Coverage Indicators - Section D'!AF$1:AF$100,MATCH('Print View'!$A158,'Coverage Indicators - Section D'!$A$1:$A$100,0)),""),"")</f>
        <v xml:space="preserve">/
</v>
      </c>
      <c r="R158" s="373" t="str">
        <f ca="1">IFERROR(IF(INDEX('Coverage Indicators - Section D'!AG$1:AG$100,MATCH('Print View'!$A158,'Coverage Indicators - Section D'!$A$1:$A$100,0))&lt;&gt;"",INDEX('Coverage Indicators - Section D'!AG$1:AG$100,MATCH('Print View'!$A158,'Coverage Indicators - Section D'!$A$1:$A$100,0)),""),"")&amp;"/"&amp;IFERROR(IF(INDEX('Coverage Indicators - Section D'!AG$1:AG$100,MATCH('Print View'!$A158,'Coverage Indicators - Section D'!$A$1:$A$100,0)+1)&lt;&gt;"",INDEX('Coverage Indicators - Section D'!AG$1:AG$100,MATCH('Print View'!$A158,'Coverage Indicators - Section D'!$A$1:$A$100,0)+1),""),"")&amp;CHAR(10)&amp;IFERROR(IF(INDEX('Coverage Indicators - Section D'!AH$1:AH$100,MATCH('Print View'!$A158,'Coverage Indicators - Section D'!$A$1:$A$100,0))&lt;&gt;"",FIXED(INDEX('Coverage Indicators - Section D'!AH$1:AH$100,MATCH('Print View'!$A158,'Coverage Indicators - Section D'!$A$1:$A$100,0))*100,2)&amp;"%",""),"")&amp;CHAR(10)&amp;IFERROR(IF(INDEX('Coverage Indicators - Section D'!AI$1:AI$100,MATCH('Print View'!$A158,'Coverage Indicators - Section D'!$A$1:$A$100,0))&lt;&gt;"",INDEX('Coverage Indicators - Section D'!AI$1:AI$100,MATCH('Print View'!$A158,'Coverage Indicators - Section D'!$A$1:$A$100,0)),""),"")</f>
        <v xml:space="preserve">/
</v>
      </c>
      <c r="S158" s="373" t="str">
        <f ca="1">IFERROR(IF(INDEX('Coverage Indicators - Section D'!AJ$1:AJ$100,MATCH('Print View'!$A158,'Coverage Indicators - Section D'!$A$1:$A$100,0))&lt;&gt;"",INDEX('Coverage Indicators - Section D'!AJ$1:AJ$100,MATCH('Print View'!$A158,'Coverage Indicators - Section D'!$A$1:$A$100,0)),""),"")&amp;"/"&amp;IFERROR(IF(INDEX('Coverage Indicators - Section D'!AJ$1:AJ$100,MATCH('Print View'!$A158,'Coverage Indicators - Section D'!$A$1:$A$100,0)+1)&lt;&gt;"",INDEX('Coverage Indicators - Section D'!AJ$1:AJ$100,MATCH('Print View'!$A158,'Coverage Indicators - Section D'!$A$1:$A$100,0)+1),""),"")&amp;CHAR(10)&amp;IFERROR(IF(INDEX('Coverage Indicators - Section D'!AK$1:AK$100,MATCH('Print View'!$A158,'Coverage Indicators - Section D'!$A$1:$A$100,0))&lt;&gt;"",FIXED(INDEX('Coverage Indicators - Section D'!AK$1:AK$100,MATCH('Print View'!$A158,'Coverage Indicators - Section D'!$A$1:$A$100,0))*100,2)&amp;"%",""),"")&amp;CHAR(10)&amp;IFERROR(IF(INDEX('Coverage Indicators - Section D'!AL$1:AL$100,MATCH('Print View'!$A158,'Coverage Indicators - Section D'!$A$1:$A$100,0))&lt;&gt;"",INDEX('Coverage Indicators - Section D'!AL$1:AL$100,MATCH('Print View'!$A158,'Coverage Indicators - Section D'!$A$1:$A$100,0)),""),"")</f>
        <v xml:space="preserve">/
</v>
      </c>
      <c r="T158" s="228"/>
      <c r="U158" s="228"/>
      <c r="V158" s="228"/>
      <c r="W158" s="228"/>
      <c r="X158" s="228"/>
      <c r="Y158" s="228"/>
      <c r="Z158" s="228"/>
      <c r="AA158" s="228"/>
      <c r="AB158" s="228"/>
      <c r="AC158" s="228"/>
      <c r="AD158" s="228"/>
      <c r="AE158" s="228"/>
      <c r="AF158" s="228"/>
      <c r="AG158" s="228"/>
      <c r="AH158" s="228"/>
      <c r="AI158" s="228"/>
      <c r="AJ158" s="228"/>
      <c r="AK158" s="228"/>
      <c r="AL158" s="228"/>
      <c r="AM158" s="228" t="str">
        <f>IFERROR(IF(INDEX('Coverage Indicators - Section D'!AD$1:AD$110,MATCH('Print View'!$A158,'Coverage Indicators - Section D'!$A$1:$A$110,0))&lt;&gt;0,INDEX('Coverage Indicators - Section D'!AD$1:AD$110,MATCH('Print View'!$A158,'Coverage Indicators - Section D'!$A$1:$A$110,0)),""),"")</f>
        <v/>
      </c>
      <c r="AN158" s="228"/>
      <c r="AO158" s="228"/>
      <c r="AP158" s="228"/>
      <c r="AQ158" s="228"/>
      <c r="AR158" s="651" t="str">
        <f ca="1">CONCATENATE($A158,N$144)</f>
        <v>731-Dec-23</v>
      </c>
      <c r="AS158" s="652" t="str">
        <f ca="1">CONCATENATE($A158,Q$144)</f>
        <v>731-Dec-26</v>
      </c>
      <c r="AT158" s="652" t="str">
        <f t="shared" ref="AT158" si="58">CONCATENATE($A158,T$144)</f>
        <v>7</v>
      </c>
      <c r="AU158" s="652" t="str">
        <f t="shared" ref="AU158" si="59">CONCATENATE($A158,W$144)</f>
        <v>7</v>
      </c>
      <c r="AV158" s="652" t="str">
        <f t="shared" ref="AV158" si="60">CONCATENATE($A158,Z$144)</f>
        <v>7</v>
      </c>
      <c r="AW158" s="652" t="str">
        <f t="shared" ref="AW158" si="61">CONCATENATE($A158,AC$144)</f>
        <v>7</v>
      </c>
      <c r="AX158" s="652" t="str">
        <f t="shared" ref="AX158" si="62">CONCATENATE($A158,AF$144)</f>
        <v>7</v>
      </c>
      <c r="AY158" s="652" t="str">
        <f t="shared" ref="AY158" si="63">CONCATENATE($A158,AI$144)</f>
        <v>7</v>
      </c>
      <c r="AZ158" s="233"/>
      <c r="BA158" s="122"/>
    </row>
    <row r="159" spans="1:53" s="107" customFormat="1" ht="88.4" customHeight="1" x14ac:dyDescent="0.35">
      <c r="A159" s="671"/>
      <c r="B159" s="738" t="str">
        <f>IFERROR(IF(INDEX('Coverage Indicators - Section D'!AM$1:AM$110,MATCH('Print View'!$A158,'Coverage Indicators - Section D'!$A$1:$A$110,0))&lt;&gt;0,INDEX('Coverage Indicators - Section D'!AM$1:AM$110,MATCH('Print View'!$A158,'Coverage Indicators - Section D'!$A$1:$A$110,0)),""),"")</f>
        <v/>
      </c>
      <c r="C159" s="738"/>
      <c r="D159" s="738"/>
      <c r="E159" s="738"/>
      <c r="F159" s="738"/>
      <c r="G159" s="738"/>
      <c r="H159" s="738"/>
      <c r="I159" s="738"/>
      <c r="J159" s="738"/>
      <c r="K159" s="738"/>
      <c r="L159" s="738"/>
      <c r="M159" s="738"/>
      <c r="N159" s="738"/>
      <c r="O159" s="738"/>
      <c r="P159" s="738"/>
      <c r="Q159" s="738"/>
      <c r="R159" s="738"/>
      <c r="S159" s="738"/>
      <c r="T159" s="228"/>
      <c r="U159" s="228"/>
      <c r="V159" s="228"/>
      <c r="W159" s="228"/>
      <c r="X159" s="228"/>
      <c r="Y159" s="228"/>
      <c r="Z159" s="228"/>
      <c r="AA159" s="228"/>
      <c r="AB159" s="228"/>
      <c r="AC159" s="228"/>
      <c r="AD159" s="228"/>
      <c r="AE159" s="228"/>
      <c r="AF159" s="228"/>
      <c r="AG159" s="228"/>
      <c r="AH159" s="228"/>
      <c r="AI159" s="228"/>
      <c r="AJ159" s="228"/>
      <c r="AK159" s="228"/>
      <c r="AL159" s="228"/>
      <c r="AM159" s="228"/>
      <c r="AN159" s="228"/>
      <c r="AO159" s="228"/>
      <c r="AP159" s="228"/>
      <c r="AQ159" s="228"/>
      <c r="AR159" s="651"/>
      <c r="AS159" s="652"/>
      <c r="AT159" s="652"/>
      <c r="AU159" s="652"/>
      <c r="AV159" s="652"/>
      <c r="AW159" s="652"/>
      <c r="AX159" s="652"/>
      <c r="AY159" s="652"/>
      <c r="AZ159" s="233"/>
      <c r="BA159" s="122"/>
    </row>
    <row r="160" spans="1:53" s="107" customFormat="1" ht="177" customHeight="1" x14ac:dyDescent="0.35">
      <c r="A160" s="653">
        <v>8</v>
      </c>
      <c r="B160" s="376" t="str">
        <f>IFERROR(IF(INDEX('Coverage Indicators - Section D'!B$1:B$100,MATCH('Print View'!$A160,'Coverage Indicators - Section D'!$A$1:$A$100,0))&lt;&gt;0,INDEX('Coverage Indicators - Section D'!B$1:B$100,MATCH('Print View'!$A160,'Coverage Indicators - Section D'!$A$1:$A$100,0)),""),"")</f>
        <v/>
      </c>
      <c r="C160" s="377" t="str">
        <f>IFERROR(IF(INDEX('Coverage Indicators - Section D'!D$1:D$100,MATCH('Print View'!$A160,'Coverage Indicators - Section D'!$A$1:$A$100,0))&lt;&gt;0,INDEX('Coverage Indicators - Section D'!D$1:D$100,MATCH('Print View'!$A160,'Coverage Indicators - Section D'!$A$1:$A$100,0)),""),"")</f>
        <v/>
      </c>
      <c r="D160" s="377" t="str">
        <f>IFERROR(IF(INDEX('Coverage Indicators - Section D'!E$1:E$100,MATCH('Print View'!$A160,'Coverage Indicators - Section D'!$A$1:$A$100,0))&lt;&gt;0,INDEX('Coverage Indicators - Section D'!E$1:E$100,MATCH('Print View'!$A160,'Coverage Indicators - Section D'!$A$1:$A$100,0)),""),"")</f>
        <v/>
      </c>
      <c r="E160" s="389" t="str">
        <f ca="1">IFERROR(IF(INDEX('Coverage Indicators - Section D'!F$1:F$100,MATCH('Print View'!$A160,'Coverage Indicators - Section D'!$A$1:$A$100,0))&lt;&gt;"",INDEX('Coverage Indicators - Section D'!F$1:F$100,MATCH('Print View'!$A160,'Coverage Indicators - Section D'!$A$1:$A$100,0)),""),"")&amp;"/"&amp;IFERROR(IF(INDEX('Coverage Indicators - Section D'!F$1:F$100,MATCH('Print View'!$A160,'Coverage Indicators - Section D'!$A$1:$A$100,0)+1)&lt;&gt;"",INDEX('Coverage Indicators - Section D'!F$1:F$100,MATCH('Print View'!$A160,'Coverage Indicators - Section D'!$A$1:$A$100,0)+1),""),"")&amp;CHAR(10)&amp;
IFERROR(
IF(INDEX('Coverage Indicators - Section D'!G$1:G$100,MATCH('Print View'!$A160,'Coverage Indicators - Section D'!$A$1:$A$100,0))&lt;&gt;"",
FIXED(INDEX('Coverage Indicators - Section D'!G$1:G$100,MATCH('Print View'!$A160,'Coverage Indicators - Section D'!$A$1:$A$100,0))*100,2)&amp;"%",""),"")</f>
        <v xml:space="preserve">/
</v>
      </c>
      <c r="F160" s="378" t="str">
        <f>IFERROR(IF(INDEX('Coverage Indicators - Section D'!H$1:H$100,MATCH('Print View'!$A160,'Coverage Indicators - Section D'!$A$1:$A$100,0))&lt;&gt;0,INDEX('Coverage Indicators - Section D'!H$1:H$100,MATCH('Print View'!$A160,'Coverage Indicators - Section D'!$A$1:$A$100,0)),""),"")&amp;CHAR(10)&amp;IFERROR(IF(INDEX('Coverage Indicators - Section D'!I$1:I$100,MATCH('Print View'!$A160,'Coverage Indicators - Section D'!$A$1:$A$100,0))&lt;&gt;0,INDEX('Coverage Indicators - Section D'!I$1:I$100,MATCH('Print View'!$A160,'Coverage Indicators - Section D'!$A$1:$A$100,0)),""),"")</f>
        <v xml:space="preserve">
</v>
      </c>
      <c r="G160" s="378" t="str">
        <f>IFERROR(IF(INDEX('Coverage Indicators - Section D'!J$9:J$68,MATCH('Print View'!$A160,'Coverage Indicators - Section D'!$A$9:$A$68,0))&lt;&gt;0,INDEX('Coverage Indicators - Section D'!J$9:J$68,MATCH('Print View'!$A160,'Coverage Indicators - Section D'!$A$9:$A$68,0)),""),"")</f>
        <v/>
      </c>
      <c r="H160" s="378" t="str">
        <f>IFERROR(IF(INDEX('Coverage Indicators - Section D'!K$1:K$100,MATCH('Print View'!$A160,'Coverage Indicators - Section D'!$A$1:$A$100,0))&lt;&gt;0,INDEX('Coverage Indicators - Section D'!K$1:K$100,MATCH('Print View'!$A160,'Coverage Indicators - Section D'!$A$1:$A$100,0)),""),"")</f>
        <v/>
      </c>
      <c r="I160" s="379" t="str">
        <f>IFERROR(IF(AND('Overview - Section A'!AS$1="Grant Making",OR(C160&lt;&gt;"",D160&lt;&gt;"")),Setup!I15,IF(INDEX('Coverage Indicators - Section D'!L$1:L$100,MATCH('Print View'!$A160,'Coverage Indicators - Section D'!$A$1:$A$100,0))&lt;&gt;0,INDEX('Coverage Indicators - Section D'!L$1:L$100,MATCH('Print View'!$A160,'Coverage Indicators - Section D'!$A$1:$A$100,0)),"")),"")</f>
        <v/>
      </c>
      <c r="J160" s="380" t="str">
        <f>IFERROR(IF(INDEX('Coverage Indicators - Section D'!M$1:M$100,MATCH('Print View'!$A160,'Coverage Indicators - Section D'!$A$1:$A$100,0))&lt;&gt;0,INDEX('Coverage Indicators - Section D'!M$1:M$100,MATCH('Print View'!$A160,'Coverage Indicators - Section D'!$A$1:$A$100,0)),""),"")&amp;CHAR(10)&amp;CHAR(10)&amp;IFERROR(IF(INDEX('Coverage Indicators - Section D'!M$1:M$100,MATCH('Print View'!$A160,'Coverage Indicators - Section D'!$A$1:$A$100,0)+1)&lt;&gt;0,INDEX('Coverage Indicators - Section D'!M$1:M$100,MATCH('Print View'!$A160,'Coverage Indicators - Section D'!$A$1:$A$100,0)+1),""),"")</f>
        <v xml:space="preserve">
</v>
      </c>
      <c r="K160" s="378" t="str">
        <f>IFERROR(IF(INDEX('Coverage Indicators - Section D'!N$1:N$100,MATCH('Print View'!$A160,'Coverage Indicators - Section D'!$A$1:$A$100,0))&lt;&gt;0,INDEX('Coverage Indicators - Section D'!N$1:N$100,MATCH('Print View'!$A160,'Coverage Indicators - Section D'!$A$1:$A$100,0)),""),"")</f>
        <v/>
      </c>
      <c r="L160" s="380" t="str">
        <f ca="1">IFERROR(IF(INDEX('Coverage Indicators - Section D'!O$1:O$100,MATCH('Print View'!$A160,'Coverage Indicators - Section D'!$A$1:$A$100,0))&lt;&gt;"",INDEX('Coverage Indicators - Section D'!O$1:O$100,MATCH('Print View'!$A160,'Coverage Indicators - Section D'!$A$1:$A$100,0)),""),"")&amp;"/"&amp;IFERROR(IF(INDEX('Coverage Indicators - Section D'!O$1:O$100,MATCH('Print View'!$A160,'Coverage Indicators - Section D'!$A$1:$A$100,0)+1)&lt;&gt;"",INDEX('Coverage Indicators - Section D'!O$1:O$100,MATCH('Print View'!$A160,'Coverage Indicators - Section D'!$A$1:$A$100,0)+1),""),"")&amp;CHAR(10)&amp;IFERROR(IF(INDEX('Coverage Indicators - Section D'!P$1:P$100,MATCH('Print View'!$A160,'Coverage Indicators - Section D'!$A$1:$A$100,0))&lt;&gt;"",FIXED(INDEX('Coverage Indicators - Section D'!P$1:P$100,MATCH('Print View'!$A160,'Coverage Indicators - Section D'!$A$1:$A$100,0))*100,2)&amp;"%",""),"")&amp;CHAR(10)&amp;IFERROR(IF(INDEX('Coverage Indicators - Section D'!Q$1:Q$100,MATCH('Print View'!$A160,'Coverage Indicators - Section D'!$A$1:$A$100,0))&lt;&gt;"",INDEX('Coverage Indicators - Section D'!Q$1:Q$100,MATCH('Print View'!$A160,'Coverage Indicators - Section D'!$A$1:$A$100,0)),""),"")</f>
        <v xml:space="preserve">/
</v>
      </c>
      <c r="M160" s="380" t="str">
        <f ca="1">IFERROR(IF(INDEX('Coverage Indicators - Section D'!R$1:R$100,MATCH('Print View'!$A160,'Coverage Indicators - Section D'!$A$1:$A$100,0))&lt;&gt;"",INDEX('Coverage Indicators - Section D'!R$1:R$100,MATCH('Print View'!$A160,'Coverage Indicators - Section D'!$A$1:$A$100,0)),""),"")&amp;"/"&amp;IFERROR(IF(INDEX('Coverage Indicators - Section D'!R$1:R$100,MATCH('Print View'!$A160,'Coverage Indicators - Section D'!$A$1:$A$100,0)+1)&lt;&gt;"",INDEX('Coverage Indicators - Section D'!R$1:R$100,MATCH('Print View'!$A160,'Coverage Indicators - Section D'!$A$1:$A$100,0)+1),""),"")&amp;CHAR(10)&amp;IFERROR(IF(INDEX('Coverage Indicators - Section D'!S$1:S$100,MATCH('Print View'!$A160,'Coverage Indicators - Section D'!$A$1:$A$100,0))&lt;&gt;"",FIXED(INDEX('Coverage Indicators - Section D'!S$1:S$100,MATCH('Print View'!$A160,'Coverage Indicators - Section D'!$A$1:$A$100,0))*100,2)&amp;"%",""),"")&amp;CHAR(10)&amp;IFERROR(IF(INDEX('Coverage Indicators - Section D'!T$1:T$100,MATCH('Print View'!$A160,'Coverage Indicators - Section D'!$A$1:$A$100,0))&lt;&gt;"",INDEX('Coverage Indicators - Section D'!T$1:T$100,MATCH('Print View'!$A160,'Coverage Indicators - Section D'!$A$1:$A$100,0)),""),"")</f>
        <v xml:space="preserve">/
</v>
      </c>
      <c r="N160" s="380" t="str">
        <f ca="1">IFERROR(IF(INDEX('Coverage Indicators - Section D'!U$1:U$100,MATCH('Print View'!$A160,'Coverage Indicators - Section D'!$A$1:$A$100,0))&lt;&gt;"",INDEX('Coverage Indicators - Section D'!U$1:U$100,MATCH('Print View'!$A160,'Coverage Indicators - Section D'!$A$1:$A$100,0)),""),"")&amp;"/"&amp;IFERROR(IF(INDEX('Coverage Indicators - Section D'!U$1:U$100,MATCH('Print View'!$A160,'Coverage Indicators - Section D'!$A$1:$A$100,0)+1)&lt;&gt;"",INDEX('Coverage Indicators - Section D'!U$1:U$100,MATCH('Print View'!$A160,'Coverage Indicators - Section D'!$A$1:$A$100,0)+1),""),"")&amp;CHAR(10)&amp;IFERROR(IF(INDEX('Coverage Indicators - Section D'!V$1:V$100,MATCH('Print View'!$A160,'Coverage Indicators - Section D'!$A$1:$A$100,0))&lt;&gt;"",FIXED(INDEX('Coverage Indicators - Section D'!V$1:V$100,MATCH('Print View'!$A160,'Coverage Indicators - Section D'!$A$1:$A$100,0))*100,2)&amp;"%",""),"")&amp;CHAR(10)&amp;IFERROR(IF(INDEX('Coverage Indicators - Section D'!W$1:W$100,MATCH('Print View'!$A160,'Coverage Indicators - Section D'!$A$1:$A$100,0))&lt;&gt;"",INDEX('Coverage Indicators - Section D'!W$1:W$100,MATCH('Print View'!$A160,'Coverage Indicators - Section D'!$A$1:$A$100,0)),""),"")</f>
        <v xml:space="preserve">/
</v>
      </c>
      <c r="O160" s="380" t="str">
        <f ca="1">IFERROR(IF(INDEX('Coverage Indicators - Section D'!X$1:X$100,MATCH('Print View'!$A160,'Coverage Indicators - Section D'!$A$1:$A$100,0))&lt;&gt;"",INDEX('Coverage Indicators - Section D'!X$1:X$100,MATCH('Print View'!$A160,'Coverage Indicators - Section D'!$A$1:$A$100,0)),""),"")&amp;"/"&amp;IFERROR(IF(INDEX('Coverage Indicators - Section D'!X$1:X$100,MATCH('Print View'!$A160,'Coverage Indicators - Section D'!$A$1:$A$100,0)+1)&lt;&gt;"",INDEX('Coverage Indicators - Section D'!X$1:X$100,MATCH('Print View'!$A160,'Coverage Indicators - Section D'!$A$1:$A$100,0)+1),""),"")&amp;CHAR(10)&amp;IFERROR(IF(INDEX('Coverage Indicators - Section D'!Y$1:Y$100,MATCH('Print View'!$A160,'Coverage Indicators - Section D'!$A$1:$A$100,0))&lt;&gt;"",FIXED(INDEX('Coverage Indicators - Section D'!Y$1:Y$100,MATCH('Print View'!$A160,'Coverage Indicators - Section D'!$A$1:$A$100,0))*100,2)&amp;"%",""),"")&amp;CHAR(10)&amp;IFERROR(IF(INDEX('Coverage Indicators - Section D'!Z$1:Z$100,MATCH('Print View'!$A160,'Coverage Indicators - Section D'!$A$1:$A$100,0))&lt;&gt;"",INDEX('Coverage Indicators - Section D'!Z$1:Z$100,MATCH('Print View'!$A160,'Coverage Indicators - Section D'!$A$1:$A$100,0)),""),"")</f>
        <v xml:space="preserve">/
</v>
      </c>
      <c r="P160" s="380" t="str">
        <f ca="1">IFERROR(IF(INDEX('Coverage Indicators - Section D'!AA$1:AA$100,MATCH('Print View'!$A160,'Coverage Indicators - Section D'!$A$1:$A$100,0))&lt;&gt;"",INDEX('Coverage Indicators - Section D'!AA$1:AA$100,MATCH('Print View'!$A160,'Coverage Indicators - Section D'!$A$1:$A$100,0)),""),"")&amp;"/"&amp;IFERROR(IF(INDEX('Coverage Indicators - Section D'!AA$1:AA$100,MATCH('Print View'!$A160,'Coverage Indicators - Section D'!$A$1:$A$100,0)+1)&lt;&gt;"",INDEX('Coverage Indicators - Section D'!AA$1:AA$100,MATCH('Print View'!$A160,'Coverage Indicators - Section D'!$A$1:$A$100,0)+1),""),"")&amp;CHAR(10)&amp;IFERROR(IF(INDEX('Coverage Indicators - Section D'!AB$1:AB$100,MATCH('Print View'!$A160,'Coverage Indicators - Section D'!$A$1:$A$100,0))&lt;&gt;"",FIXED(INDEX('Coverage Indicators - Section D'!AB$1:AB$100,MATCH('Print View'!$A160,'Coverage Indicators - Section D'!$A$1:$A$100,0))*100,2)&amp;"%",""),"")&amp;CHAR(10)&amp;IFERROR(IF(INDEX('Coverage Indicators - Section D'!AC$1:AC$100,MATCH('Print View'!$A160,'Coverage Indicators - Section D'!$A$1:$A$100,0))&lt;&gt;"",INDEX('Coverage Indicators - Section D'!AC$1:AC$100,MATCH('Print View'!$A160,'Coverage Indicators - Section D'!$A$1:$A$100,0)),""),"")</f>
        <v xml:space="preserve">/
</v>
      </c>
      <c r="Q160" s="380" t="str">
        <f ca="1">IFERROR(IF(INDEX('Coverage Indicators - Section D'!AD$1:AD$100,MATCH('Print View'!$A160,'Coverage Indicators - Section D'!$A$1:$A$100,0))&lt;&gt;"",INDEX('Coverage Indicators - Section D'!AD$1:AD$100,MATCH('Print View'!$A160,'Coverage Indicators - Section D'!$A$1:$A$100,0)),""),"")&amp;"/"&amp;IFERROR(IF(INDEX('Coverage Indicators - Section D'!AD$1:AD$100,MATCH('Print View'!$A160,'Coverage Indicators - Section D'!$A$1:$A$100,0)+1)&lt;&gt;"",INDEX('Coverage Indicators - Section D'!AD$1:AD$100,MATCH('Print View'!$A160,'Coverage Indicators - Section D'!$A$1:$A$100,0)+1),""),"")&amp;CHAR(10)&amp;IFERROR(IF(INDEX('Coverage Indicators - Section D'!AE$1:AE$100,MATCH('Print View'!$A160,'Coverage Indicators - Section D'!$A$1:$A$100,0))&lt;&gt;"",FIXED(INDEX('Coverage Indicators - Section D'!AE$1:AE$100,MATCH('Print View'!$A160,'Coverage Indicators - Section D'!$A$1:$A$100,0))*100,2)&amp;"%",""),"")&amp;CHAR(10)&amp;IFERROR(IF(INDEX('Coverage Indicators - Section D'!AF$1:AF$100,MATCH('Print View'!$A160,'Coverage Indicators - Section D'!$A$1:$A$100,0))&lt;&gt;"",INDEX('Coverage Indicators - Section D'!AF$1:AF$100,MATCH('Print View'!$A160,'Coverage Indicators - Section D'!$A$1:$A$100,0)),""),"")</f>
        <v xml:space="preserve">/
</v>
      </c>
      <c r="R160" s="380" t="str">
        <f ca="1">IFERROR(IF(INDEX('Coverage Indicators - Section D'!AG$1:AG$100,MATCH('Print View'!$A160,'Coverage Indicators - Section D'!$A$1:$A$100,0))&lt;&gt;"",INDEX('Coverage Indicators - Section D'!AG$1:AG$100,MATCH('Print View'!$A160,'Coverage Indicators - Section D'!$A$1:$A$100,0)),""),"")&amp;"/"&amp;IFERROR(IF(INDEX('Coverage Indicators - Section D'!AG$1:AG$100,MATCH('Print View'!$A160,'Coverage Indicators - Section D'!$A$1:$A$100,0)+1)&lt;&gt;"",INDEX('Coverage Indicators - Section D'!AG$1:AG$100,MATCH('Print View'!$A160,'Coverage Indicators - Section D'!$A$1:$A$100,0)+1),""),"")&amp;CHAR(10)&amp;IFERROR(IF(INDEX('Coverage Indicators - Section D'!AH$1:AH$100,MATCH('Print View'!$A160,'Coverage Indicators - Section D'!$A$1:$A$100,0))&lt;&gt;"",FIXED(INDEX('Coverage Indicators - Section D'!AH$1:AH$100,MATCH('Print View'!$A160,'Coverage Indicators - Section D'!$A$1:$A$100,0))*100,2)&amp;"%",""),"")&amp;CHAR(10)&amp;IFERROR(IF(INDEX('Coverage Indicators - Section D'!AI$1:AI$100,MATCH('Print View'!$A160,'Coverage Indicators - Section D'!$A$1:$A$100,0))&lt;&gt;"",INDEX('Coverage Indicators - Section D'!AI$1:AI$100,MATCH('Print View'!$A160,'Coverage Indicators - Section D'!$A$1:$A$100,0)),""),"")</f>
        <v xml:space="preserve">/
</v>
      </c>
      <c r="S160" s="380" t="str">
        <f ca="1">IFERROR(IF(INDEX('Coverage Indicators - Section D'!AJ$1:AJ$100,MATCH('Print View'!$A160,'Coverage Indicators - Section D'!$A$1:$A$100,0))&lt;&gt;"",INDEX('Coverage Indicators - Section D'!AJ$1:AJ$100,MATCH('Print View'!$A160,'Coverage Indicators - Section D'!$A$1:$A$100,0)),""),"")&amp;"/"&amp;IFERROR(IF(INDEX('Coverage Indicators - Section D'!AJ$1:AJ$100,MATCH('Print View'!$A160,'Coverage Indicators - Section D'!$A$1:$A$100,0)+1)&lt;&gt;"",INDEX('Coverage Indicators - Section D'!AJ$1:AJ$100,MATCH('Print View'!$A160,'Coverage Indicators - Section D'!$A$1:$A$100,0)+1),""),"")&amp;CHAR(10)&amp;IFERROR(IF(INDEX('Coverage Indicators - Section D'!AK$1:AK$100,MATCH('Print View'!$A160,'Coverage Indicators - Section D'!$A$1:$A$100,0))&lt;&gt;"",FIXED(INDEX('Coverage Indicators - Section D'!AK$1:AK$100,MATCH('Print View'!$A160,'Coverage Indicators - Section D'!$A$1:$A$100,0))*100,2)&amp;"%",""),"")&amp;CHAR(10)&amp;IFERROR(IF(INDEX('Coverage Indicators - Section D'!AL$1:AL$100,MATCH('Print View'!$A160,'Coverage Indicators - Section D'!$A$1:$A$100,0))&lt;&gt;"",INDEX('Coverage Indicators - Section D'!AL$1:AL$100,MATCH('Print View'!$A160,'Coverage Indicators - Section D'!$A$1:$A$100,0)),""),"")</f>
        <v xml:space="preserve">/
</v>
      </c>
      <c r="T160" s="228"/>
      <c r="U160" s="228"/>
      <c r="V160" s="228"/>
      <c r="W160" s="228"/>
      <c r="X160" s="228"/>
      <c r="Y160" s="228"/>
      <c r="Z160" s="228"/>
      <c r="AA160" s="228"/>
      <c r="AB160" s="228"/>
      <c r="AC160" s="228"/>
      <c r="AD160" s="228"/>
      <c r="AE160" s="228"/>
      <c r="AF160" s="228"/>
      <c r="AG160" s="228"/>
      <c r="AH160" s="228"/>
      <c r="AI160" s="228"/>
      <c r="AJ160" s="228"/>
      <c r="AK160" s="228"/>
      <c r="AL160" s="228"/>
      <c r="AM160" s="228" t="str">
        <f>IFERROR(IF(INDEX('Coverage Indicators - Section D'!AD$1:AD$110,MATCH('Print View'!$A160,'Coverage Indicators - Section D'!$A$1:$A$110,0))&lt;&gt;0,INDEX('Coverage Indicators - Section D'!AD$1:AD$110,MATCH('Print View'!$A160,'Coverage Indicators - Section D'!$A$1:$A$110,0)),""),"")</f>
        <v/>
      </c>
      <c r="AN160" s="228"/>
      <c r="AO160" s="228"/>
      <c r="AP160" s="228"/>
      <c r="AQ160" s="228"/>
      <c r="AR160" s="651" t="str">
        <f ca="1">CONCATENATE($A160,N$144)</f>
        <v>831-Dec-23</v>
      </c>
      <c r="AS160" s="652" t="str">
        <f ca="1">CONCATENATE($A160,Q$144)</f>
        <v>831-Dec-26</v>
      </c>
      <c r="AT160" s="652" t="str">
        <f t="shared" ref="AT160" si="64">CONCATENATE($A160,T$144)</f>
        <v>8</v>
      </c>
      <c r="AU160" s="652" t="str">
        <f t="shared" ref="AU160" si="65">CONCATENATE($A160,W$144)</f>
        <v>8</v>
      </c>
      <c r="AV160" s="652" t="str">
        <f t="shared" ref="AV160" si="66">CONCATENATE($A160,Z$144)</f>
        <v>8</v>
      </c>
      <c r="AW160" s="652" t="str">
        <f t="shared" ref="AW160" si="67">CONCATENATE($A160,AC$144)</f>
        <v>8</v>
      </c>
      <c r="AX160" s="652" t="str">
        <f t="shared" ref="AX160" si="68">CONCATENATE($A160,AF$144)</f>
        <v>8</v>
      </c>
      <c r="AY160" s="652" t="str">
        <f t="shared" ref="AY160" si="69">CONCATENATE($A160,AI$144)</f>
        <v>8</v>
      </c>
      <c r="AZ160" s="233"/>
      <c r="BA160" s="122"/>
    </row>
    <row r="161" spans="1:53" s="107" customFormat="1" ht="88.4" customHeight="1" x14ac:dyDescent="0.35">
      <c r="A161" s="653"/>
      <c r="B161" s="739" t="str">
        <f>IFERROR(IF(INDEX('Coverage Indicators - Section D'!AM$1:AM$110,MATCH('Print View'!$A160,'Coverage Indicators - Section D'!$A$1:$A$110,0))&lt;&gt;0,INDEX('Coverage Indicators - Section D'!AM$1:AM$110,MATCH('Print View'!$A160,'Coverage Indicators - Section D'!$A$1:$A$110,0)),""),"")</f>
        <v/>
      </c>
      <c r="C161" s="739"/>
      <c r="D161" s="739"/>
      <c r="E161" s="739"/>
      <c r="F161" s="739"/>
      <c r="G161" s="739"/>
      <c r="H161" s="739"/>
      <c r="I161" s="739"/>
      <c r="J161" s="739"/>
      <c r="K161" s="739"/>
      <c r="L161" s="739"/>
      <c r="M161" s="739"/>
      <c r="N161" s="739"/>
      <c r="O161" s="739"/>
      <c r="P161" s="739"/>
      <c r="Q161" s="739"/>
      <c r="R161" s="739"/>
      <c r="S161" s="739"/>
      <c r="T161" s="228"/>
      <c r="U161" s="228"/>
      <c r="V161" s="228"/>
      <c r="W161" s="228"/>
      <c r="X161" s="228"/>
      <c r="Y161" s="228"/>
      <c r="Z161" s="228"/>
      <c r="AA161" s="228"/>
      <c r="AB161" s="228"/>
      <c r="AC161" s="228"/>
      <c r="AD161" s="228"/>
      <c r="AE161" s="228"/>
      <c r="AF161" s="228"/>
      <c r="AG161" s="228"/>
      <c r="AH161" s="228"/>
      <c r="AI161" s="228"/>
      <c r="AJ161" s="228"/>
      <c r="AK161" s="228"/>
      <c r="AL161" s="228"/>
      <c r="AM161" s="228"/>
      <c r="AN161" s="228"/>
      <c r="AO161" s="228"/>
      <c r="AP161" s="228"/>
      <c r="AQ161" s="228"/>
      <c r="AR161" s="651"/>
      <c r="AS161" s="652"/>
      <c r="AT161" s="652"/>
      <c r="AU161" s="652"/>
      <c r="AV161" s="652"/>
      <c r="AW161" s="652"/>
      <c r="AX161" s="652"/>
      <c r="AY161" s="652"/>
      <c r="AZ161" s="233"/>
      <c r="BA161" s="122"/>
    </row>
    <row r="162" spans="1:53" s="107" customFormat="1" ht="177" customHeight="1" x14ac:dyDescent="0.35">
      <c r="A162" s="671">
        <v>9</v>
      </c>
      <c r="B162" s="381" t="str">
        <f>IFERROR(IF(INDEX('Coverage Indicators - Section D'!B$1:B$100,MATCH('Print View'!$A162,'Coverage Indicators - Section D'!$A$1:$A$100,0))&lt;&gt;0,INDEX('Coverage Indicators - Section D'!B$1:B$100,MATCH('Print View'!$A162,'Coverage Indicators - Section D'!$A$1:$A$100,0)),""),"")</f>
        <v/>
      </c>
      <c r="C162" s="382" t="str">
        <f>IFERROR(IF(INDEX('Coverage Indicators - Section D'!D$1:D$100,MATCH('Print View'!$A162,'Coverage Indicators - Section D'!$A$1:$A$100,0))&lt;&gt;0,INDEX('Coverage Indicators - Section D'!D$1:D$100,MATCH('Print View'!$A162,'Coverage Indicators - Section D'!$A$1:$A$100,0)),""),"")</f>
        <v/>
      </c>
      <c r="D162" s="382" t="str">
        <f>IFERROR(IF(INDEX('Coverage Indicators - Section D'!E$1:E$100,MATCH('Print View'!$A162,'Coverage Indicators - Section D'!$A$1:$A$100,0))&lt;&gt;0,INDEX('Coverage Indicators - Section D'!E$1:E$100,MATCH('Print View'!$A162,'Coverage Indicators - Section D'!$A$1:$A$100,0)),""),"")</f>
        <v/>
      </c>
      <c r="E162" s="373" t="str">
        <f ca="1">IFERROR(IF(INDEX('Coverage Indicators - Section D'!F$1:F$100,MATCH('Print View'!$A162,'Coverage Indicators - Section D'!$A$1:$A$100,0))&lt;&gt;"",INDEX('Coverage Indicators - Section D'!F$1:F$100,MATCH('Print View'!$A162,'Coverage Indicators - Section D'!$A$1:$A$100,0)),""),"")&amp;"/"&amp;IFERROR(IF(INDEX('Coverage Indicators - Section D'!F$1:F$100,MATCH('Print View'!$A162,'Coverage Indicators - Section D'!$A$1:$A$100,0)+1)&lt;&gt;"",INDEX('Coverage Indicators - Section D'!F$1:F$100,MATCH('Print View'!$A162,'Coverage Indicators - Section D'!$A$1:$A$100,0)+1),""),"")&amp;CHAR(10)&amp;
IFERROR(
IF(INDEX('Coverage Indicators - Section D'!G$1:G$100,MATCH('Print View'!$A162,'Coverage Indicators - Section D'!$A$1:$A$100,0))&lt;&gt;"",
FIXED(INDEX('Coverage Indicators - Section D'!G$1:G$100,MATCH('Print View'!$A162,'Coverage Indicators - Section D'!$A$1:$A$100,0))*100,2)&amp;"%",""),"")</f>
        <v xml:space="preserve">/
</v>
      </c>
      <c r="F162" s="383" t="str">
        <f>IFERROR(IF(INDEX('Coverage Indicators - Section D'!H$1:H$100,MATCH('Print View'!$A162,'Coverage Indicators - Section D'!$A$1:$A$100,0))&lt;&gt;0,INDEX('Coverage Indicators - Section D'!H$1:H$100,MATCH('Print View'!$A162,'Coverage Indicators - Section D'!$A$1:$A$100,0)),""),"")&amp;CHAR(10)&amp;IFERROR(IF(INDEX('Coverage Indicators - Section D'!I$1:I$100,MATCH('Print View'!$A162,'Coverage Indicators - Section D'!$A$1:$A$100,0))&lt;&gt;0,INDEX('Coverage Indicators - Section D'!I$1:I$100,MATCH('Print View'!$A162,'Coverage Indicators - Section D'!$A$1:$A$100,0)),""),"")</f>
        <v xml:space="preserve">
</v>
      </c>
      <c r="G162" s="374" t="str">
        <f>IFERROR(IF(INDEX('Coverage Indicators - Section D'!J$9:J$68,MATCH('Print View'!$A162,'Coverage Indicators - Section D'!$A$9:$A$68,0))&lt;&gt;0,INDEX('Coverage Indicators - Section D'!J$9:J$68,MATCH('Print View'!$A162,'Coverage Indicators - Section D'!$A$9:$A$68,0)),""),"")</f>
        <v/>
      </c>
      <c r="H162" s="384" t="str">
        <f>IFERROR(IF(INDEX('Coverage Indicators - Section D'!K$1:K$100,MATCH('Print View'!$A162,'Coverage Indicators - Section D'!$A$1:$A$100,0))&lt;&gt;0,INDEX('Coverage Indicators - Section D'!K$1:K$100,MATCH('Print View'!$A162,'Coverage Indicators - Section D'!$A$1:$A$100,0)),""),"")</f>
        <v/>
      </c>
      <c r="I162" s="385" t="str">
        <f>IFERROR(IF(AND('Overview - Section A'!AS$1="Grant Making",OR(C162&lt;&gt;"",D162&lt;&gt;"")),Setup!I15,IF(INDEX('Coverage Indicators - Section D'!L$1:L$100,MATCH('Print View'!$A162,'Coverage Indicators - Section D'!$A$1:$A$100,0))&lt;&gt;0,INDEX('Coverage Indicators - Section D'!L$1:L$100,MATCH('Print View'!$A162,'Coverage Indicators - Section D'!$A$1:$A$100,0)),"")),"")</f>
        <v/>
      </c>
      <c r="J162" s="383" t="str">
        <f>IFERROR(IF(INDEX('Coverage Indicators - Section D'!M$1:M$100,MATCH('Print View'!$A162,'Coverage Indicators - Section D'!$A$1:$A$100,0))&lt;&gt;0,INDEX('Coverage Indicators - Section D'!M$1:M$100,MATCH('Print View'!$A162,'Coverage Indicators - Section D'!$A$1:$A$100,0)),""),"")&amp;CHAR(10)&amp;CHAR(10)&amp;IFERROR(IF(INDEX('Coverage Indicators - Section D'!M$1:M$100,MATCH('Print View'!$A162,'Coverage Indicators - Section D'!$A$1:$A$100,0)+1)&lt;&gt;0,INDEX('Coverage Indicators - Section D'!M$1:M$100,MATCH('Print View'!$A162,'Coverage Indicators - Section D'!$A$1:$A$100,0)+1),""),"")</f>
        <v xml:space="preserve">
</v>
      </c>
      <c r="K162" s="383" t="str">
        <f>IFERROR(IF(INDEX('Coverage Indicators - Section D'!N$1:N$100,MATCH('Print View'!$A162,'Coverage Indicators - Section D'!$A$1:$A$100,0))&lt;&gt;0,INDEX('Coverage Indicators - Section D'!N$1:N$100,MATCH('Print View'!$A162,'Coverage Indicators - Section D'!$A$1:$A$100,0)),""),"")</f>
        <v/>
      </c>
      <c r="L162" s="383" t="str">
        <f ca="1">IFERROR(IF(INDEX('Coverage Indicators - Section D'!O$1:O$100,MATCH('Print View'!$A162,'Coverage Indicators - Section D'!$A$1:$A$100,0))&lt;&gt;"",INDEX('Coverage Indicators - Section D'!O$1:O$100,MATCH('Print View'!$A162,'Coverage Indicators - Section D'!$A$1:$A$100,0)),""),"")&amp;"/"&amp;IFERROR(IF(INDEX('Coverage Indicators - Section D'!O$1:O$100,MATCH('Print View'!$A162,'Coverage Indicators - Section D'!$A$1:$A$100,0)+1)&lt;&gt;"",INDEX('Coverage Indicators - Section D'!O$1:O$100,MATCH('Print View'!$A162,'Coverage Indicators - Section D'!$A$1:$A$100,0)+1),""),"")&amp;CHAR(10)&amp;IFERROR(IF(INDEX('Coverage Indicators - Section D'!P$1:P$100,MATCH('Print View'!$A162,'Coverage Indicators - Section D'!$A$1:$A$100,0))&lt;&gt;"",FIXED(INDEX('Coverage Indicators - Section D'!P$1:P$100,MATCH('Print View'!$A162,'Coverage Indicators - Section D'!$A$1:$A$100,0))*100,2)&amp;"%",""),"")&amp;CHAR(10)&amp;IFERROR(IF(INDEX('Coverage Indicators - Section D'!Q$1:Q$100,MATCH('Print View'!$A162,'Coverage Indicators - Section D'!$A$1:$A$100,0))&lt;&gt;"",INDEX('Coverage Indicators - Section D'!Q$1:Q$100,MATCH('Print View'!$A162,'Coverage Indicators - Section D'!$A$1:$A$100,0)),""),"")</f>
        <v xml:space="preserve">/
</v>
      </c>
      <c r="M162" s="383" t="str">
        <f ca="1">IFERROR(IF(INDEX('Coverage Indicators - Section D'!R$1:R$100,MATCH('Print View'!$A162,'Coverage Indicators - Section D'!$A$1:$A$100,0))&lt;&gt;"",INDEX('Coverage Indicators - Section D'!R$1:R$100,MATCH('Print View'!$A162,'Coverage Indicators - Section D'!$A$1:$A$100,0)),""),"")&amp;"/"&amp;IFERROR(IF(INDEX('Coverage Indicators - Section D'!R$1:R$100,MATCH('Print View'!$A162,'Coverage Indicators - Section D'!$A$1:$A$100,0)+1)&lt;&gt;"",INDEX('Coverage Indicators - Section D'!R$1:R$100,MATCH('Print View'!$A162,'Coverage Indicators - Section D'!$A$1:$A$100,0)+1),""),"")&amp;CHAR(10)&amp;IFERROR(IF(INDEX('Coverage Indicators - Section D'!S$1:S$100,MATCH('Print View'!$A162,'Coverage Indicators - Section D'!$A$1:$A$100,0))&lt;&gt;"",FIXED(INDEX('Coverage Indicators - Section D'!S$1:S$100,MATCH('Print View'!$A162,'Coverage Indicators - Section D'!$A$1:$A$100,0))*100,2)&amp;"%",""),"")&amp;CHAR(10)&amp;IFERROR(IF(INDEX('Coverage Indicators - Section D'!T$1:T$100,MATCH('Print View'!$A162,'Coverage Indicators - Section D'!$A$1:$A$100,0))&lt;&gt;"",INDEX('Coverage Indicators - Section D'!T$1:T$100,MATCH('Print View'!$A162,'Coverage Indicators - Section D'!$A$1:$A$100,0)),""),"")</f>
        <v xml:space="preserve">/
</v>
      </c>
      <c r="N162" s="373" t="str">
        <f ca="1">IFERROR(IF(INDEX('Coverage Indicators - Section D'!U$1:U$100,MATCH('Print View'!$A162,'Coverage Indicators - Section D'!$A$1:$A$100,0))&lt;&gt;"",INDEX('Coverage Indicators - Section D'!U$1:U$100,MATCH('Print View'!$A162,'Coverage Indicators - Section D'!$A$1:$A$100,0)),""),"")&amp;"/"&amp;IFERROR(IF(INDEX('Coverage Indicators - Section D'!U$1:U$100,MATCH('Print View'!$A162,'Coverage Indicators - Section D'!$A$1:$A$100,0)+1)&lt;&gt;"",INDEX('Coverage Indicators - Section D'!U$1:U$100,MATCH('Print View'!$A162,'Coverage Indicators - Section D'!$A$1:$A$100,0)+1),""),"")&amp;CHAR(10)&amp;IFERROR(IF(INDEX('Coverage Indicators - Section D'!V$1:V$100,MATCH('Print View'!$A162,'Coverage Indicators - Section D'!$A$1:$A$100,0))&lt;&gt;"",FIXED(INDEX('Coverage Indicators - Section D'!V$1:V$100,MATCH('Print View'!$A162,'Coverage Indicators - Section D'!$A$1:$A$100,0))*100,2)&amp;"%",""),"")&amp;CHAR(10)&amp;IFERROR(IF(INDEX('Coverage Indicators - Section D'!W$1:W$100,MATCH('Print View'!$A162,'Coverage Indicators - Section D'!$A$1:$A$100,0))&lt;&gt;"",INDEX('Coverage Indicators - Section D'!W$1:W$100,MATCH('Print View'!$A162,'Coverage Indicators - Section D'!$A$1:$A$100,0)),""),"")</f>
        <v xml:space="preserve">/
</v>
      </c>
      <c r="O162" s="373" t="str">
        <f ca="1">IFERROR(IF(INDEX('Coverage Indicators - Section D'!X$1:X$100,MATCH('Print View'!$A162,'Coverage Indicators - Section D'!$A$1:$A$100,0))&lt;&gt;"",INDEX('Coverage Indicators - Section D'!X$1:X$100,MATCH('Print View'!$A162,'Coverage Indicators - Section D'!$A$1:$A$100,0)),""),"")&amp;"/"&amp;IFERROR(IF(INDEX('Coverage Indicators - Section D'!X$1:X$100,MATCH('Print View'!$A162,'Coverage Indicators - Section D'!$A$1:$A$100,0)+1)&lt;&gt;"",INDEX('Coverage Indicators - Section D'!X$1:X$100,MATCH('Print View'!$A162,'Coverage Indicators - Section D'!$A$1:$A$100,0)+1),""),"")&amp;CHAR(10)&amp;IFERROR(IF(INDEX('Coverage Indicators - Section D'!Y$1:Y$100,MATCH('Print View'!$A162,'Coverage Indicators - Section D'!$A$1:$A$100,0))&lt;&gt;"",FIXED(INDEX('Coverage Indicators - Section D'!Y$1:Y$100,MATCH('Print View'!$A162,'Coverage Indicators - Section D'!$A$1:$A$100,0))*100,2)&amp;"%",""),"")&amp;CHAR(10)&amp;IFERROR(IF(INDEX('Coverage Indicators - Section D'!Z$1:Z$100,MATCH('Print View'!$A162,'Coverage Indicators - Section D'!$A$1:$A$100,0))&lt;&gt;"",INDEX('Coverage Indicators - Section D'!Z$1:Z$100,MATCH('Print View'!$A162,'Coverage Indicators - Section D'!$A$1:$A$100,0)),""),"")</f>
        <v xml:space="preserve">/
</v>
      </c>
      <c r="P162" s="373" t="str">
        <f ca="1">IFERROR(IF(INDEX('Coverage Indicators - Section D'!AA$1:AA$100,MATCH('Print View'!$A162,'Coverage Indicators - Section D'!$A$1:$A$100,0))&lt;&gt;"",INDEX('Coverage Indicators - Section D'!AA$1:AA$100,MATCH('Print View'!$A162,'Coverage Indicators - Section D'!$A$1:$A$100,0)),""),"")&amp;"/"&amp;IFERROR(IF(INDEX('Coverage Indicators - Section D'!AA$1:AA$100,MATCH('Print View'!$A162,'Coverage Indicators - Section D'!$A$1:$A$100,0)+1)&lt;&gt;"",INDEX('Coverage Indicators - Section D'!AA$1:AA$100,MATCH('Print View'!$A162,'Coverage Indicators - Section D'!$A$1:$A$100,0)+1),""),"")&amp;CHAR(10)&amp;IFERROR(IF(INDEX('Coverage Indicators - Section D'!AB$1:AB$100,MATCH('Print View'!$A162,'Coverage Indicators - Section D'!$A$1:$A$100,0))&lt;&gt;"",FIXED(INDEX('Coverage Indicators - Section D'!AB$1:AB$100,MATCH('Print View'!$A162,'Coverage Indicators - Section D'!$A$1:$A$100,0))*100,2)&amp;"%",""),"")&amp;CHAR(10)&amp;IFERROR(IF(INDEX('Coverage Indicators - Section D'!AC$1:AC$100,MATCH('Print View'!$A162,'Coverage Indicators - Section D'!$A$1:$A$100,0))&lt;&gt;"",INDEX('Coverage Indicators - Section D'!AC$1:AC$100,MATCH('Print View'!$A162,'Coverage Indicators - Section D'!$A$1:$A$100,0)),""),"")</f>
        <v xml:space="preserve">/
</v>
      </c>
      <c r="Q162" s="373" t="str">
        <f ca="1">IFERROR(IF(INDEX('Coverage Indicators - Section D'!AD$1:AD$100,MATCH('Print View'!$A162,'Coverage Indicators - Section D'!$A$1:$A$100,0))&lt;&gt;"",INDEX('Coverage Indicators - Section D'!AD$1:AD$100,MATCH('Print View'!$A162,'Coverage Indicators - Section D'!$A$1:$A$100,0)),""),"")&amp;"/"&amp;IFERROR(IF(INDEX('Coverage Indicators - Section D'!AD$1:AD$100,MATCH('Print View'!$A162,'Coverage Indicators - Section D'!$A$1:$A$100,0)+1)&lt;&gt;"",INDEX('Coverage Indicators - Section D'!AD$1:AD$100,MATCH('Print View'!$A162,'Coverage Indicators - Section D'!$A$1:$A$100,0)+1),""),"")&amp;CHAR(10)&amp;IFERROR(IF(INDEX('Coverage Indicators - Section D'!AE$1:AE$100,MATCH('Print View'!$A162,'Coverage Indicators - Section D'!$A$1:$A$100,0))&lt;&gt;"",FIXED(INDEX('Coverage Indicators - Section D'!AE$1:AE$100,MATCH('Print View'!$A162,'Coverage Indicators - Section D'!$A$1:$A$100,0))*100,2)&amp;"%",""),"")&amp;CHAR(10)&amp;IFERROR(IF(INDEX('Coverage Indicators - Section D'!AF$1:AF$100,MATCH('Print View'!$A162,'Coverage Indicators - Section D'!$A$1:$A$100,0))&lt;&gt;"",INDEX('Coverage Indicators - Section D'!AF$1:AF$100,MATCH('Print View'!$A162,'Coverage Indicators - Section D'!$A$1:$A$100,0)),""),"")</f>
        <v xml:space="preserve">/
</v>
      </c>
      <c r="R162" s="373" t="str">
        <f ca="1">IFERROR(IF(INDEX('Coverage Indicators - Section D'!AG$1:AG$100,MATCH('Print View'!$A162,'Coverage Indicators - Section D'!$A$1:$A$100,0))&lt;&gt;"",INDEX('Coverage Indicators - Section D'!AG$1:AG$100,MATCH('Print View'!$A162,'Coverage Indicators - Section D'!$A$1:$A$100,0)),""),"")&amp;"/"&amp;IFERROR(IF(INDEX('Coverage Indicators - Section D'!AG$1:AG$100,MATCH('Print View'!$A162,'Coverage Indicators - Section D'!$A$1:$A$100,0)+1)&lt;&gt;"",INDEX('Coverage Indicators - Section D'!AG$1:AG$100,MATCH('Print View'!$A162,'Coverage Indicators - Section D'!$A$1:$A$100,0)+1),""),"")&amp;CHAR(10)&amp;IFERROR(IF(INDEX('Coverage Indicators - Section D'!AH$1:AH$100,MATCH('Print View'!$A162,'Coverage Indicators - Section D'!$A$1:$A$100,0))&lt;&gt;"",FIXED(INDEX('Coverage Indicators - Section D'!AH$1:AH$100,MATCH('Print View'!$A162,'Coverage Indicators - Section D'!$A$1:$A$100,0))*100,2)&amp;"%",""),"")&amp;CHAR(10)&amp;IFERROR(IF(INDEX('Coverage Indicators - Section D'!AI$1:AI$100,MATCH('Print View'!$A162,'Coverage Indicators - Section D'!$A$1:$A$100,0))&lt;&gt;"",INDEX('Coverage Indicators - Section D'!AI$1:AI$100,MATCH('Print View'!$A162,'Coverage Indicators - Section D'!$A$1:$A$100,0)),""),"")</f>
        <v xml:space="preserve">/
</v>
      </c>
      <c r="S162" s="373" t="str">
        <f ca="1">IFERROR(IF(INDEX('Coverage Indicators - Section D'!AJ$1:AJ$100,MATCH('Print View'!$A162,'Coverage Indicators - Section D'!$A$1:$A$100,0))&lt;&gt;"",INDEX('Coverage Indicators - Section D'!AJ$1:AJ$100,MATCH('Print View'!$A162,'Coverage Indicators - Section D'!$A$1:$A$100,0)),""),"")&amp;"/"&amp;IFERROR(IF(INDEX('Coverage Indicators - Section D'!AJ$1:AJ$100,MATCH('Print View'!$A162,'Coverage Indicators - Section D'!$A$1:$A$100,0)+1)&lt;&gt;"",INDEX('Coverage Indicators - Section D'!AJ$1:AJ$100,MATCH('Print View'!$A162,'Coverage Indicators - Section D'!$A$1:$A$100,0)+1),""),"")&amp;CHAR(10)&amp;IFERROR(IF(INDEX('Coverage Indicators - Section D'!AK$1:AK$100,MATCH('Print View'!$A162,'Coverage Indicators - Section D'!$A$1:$A$100,0))&lt;&gt;"",FIXED(INDEX('Coverage Indicators - Section D'!AK$1:AK$100,MATCH('Print View'!$A162,'Coverage Indicators - Section D'!$A$1:$A$100,0))*100,2)&amp;"%",""),"")&amp;CHAR(10)&amp;IFERROR(IF(INDEX('Coverage Indicators - Section D'!AL$1:AL$100,MATCH('Print View'!$A162,'Coverage Indicators - Section D'!$A$1:$A$100,0))&lt;&gt;"",INDEX('Coverage Indicators - Section D'!AL$1:AL$100,MATCH('Print View'!$A162,'Coverage Indicators - Section D'!$A$1:$A$100,0)),""),"")</f>
        <v xml:space="preserve">/
</v>
      </c>
      <c r="T162" s="228"/>
      <c r="U162" s="228"/>
      <c r="V162" s="228"/>
      <c r="W162" s="228"/>
      <c r="X162" s="228"/>
      <c r="Y162" s="228"/>
      <c r="Z162" s="228"/>
      <c r="AA162" s="228"/>
      <c r="AB162" s="228"/>
      <c r="AC162" s="228"/>
      <c r="AD162" s="228"/>
      <c r="AE162" s="228"/>
      <c r="AF162" s="228"/>
      <c r="AG162" s="228"/>
      <c r="AH162" s="228"/>
      <c r="AI162" s="228"/>
      <c r="AJ162" s="228"/>
      <c r="AK162" s="228"/>
      <c r="AL162" s="228"/>
      <c r="AM162" s="228" t="str">
        <f>IFERROR(IF(INDEX('Coverage Indicators - Section D'!AD$1:AD$110,MATCH('Print View'!$A162,'Coverage Indicators - Section D'!$A$1:$A$110,0))&lt;&gt;0,INDEX('Coverage Indicators - Section D'!AD$1:AD$110,MATCH('Print View'!$A162,'Coverage Indicators - Section D'!$A$1:$A$110,0)),""),"")</f>
        <v/>
      </c>
      <c r="AN162" s="228"/>
      <c r="AO162" s="228"/>
      <c r="AP162" s="228"/>
      <c r="AQ162" s="228"/>
      <c r="AR162" s="651" t="str">
        <f ca="1">CONCATENATE($A162,N$144)</f>
        <v>931-Dec-23</v>
      </c>
      <c r="AS162" s="652" t="str">
        <f ca="1">CONCATENATE($A162,Q$144)</f>
        <v>931-Dec-26</v>
      </c>
      <c r="AT162" s="652" t="str">
        <f t="shared" ref="AT162" si="70">CONCATENATE($A162,T$144)</f>
        <v>9</v>
      </c>
      <c r="AU162" s="652" t="str">
        <f t="shared" ref="AU162" si="71">CONCATENATE($A162,W$144)</f>
        <v>9</v>
      </c>
      <c r="AV162" s="652" t="str">
        <f t="shared" ref="AV162" si="72">CONCATENATE($A162,Z$144)</f>
        <v>9</v>
      </c>
      <c r="AW162" s="652" t="str">
        <f t="shared" ref="AW162" si="73">CONCATENATE($A162,AC$144)</f>
        <v>9</v>
      </c>
      <c r="AX162" s="652" t="str">
        <f t="shared" ref="AX162" si="74">CONCATENATE($A162,AF$144)</f>
        <v>9</v>
      </c>
      <c r="AY162" s="652" t="str">
        <f t="shared" ref="AY162" si="75">CONCATENATE($A162,AI$144)</f>
        <v>9</v>
      </c>
      <c r="AZ162" s="233"/>
      <c r="BA162" s="122"/>
    </row>
    <row r="163" spans="1:53" s="107" customFormat="1" ht="88.4" customHeight="1" x14ac:dyDescent="0.35">
      <c r="A163" s="671"/>
      <c r="B163" s="738" t="str">
        <f>IFERROR(IF(INDEX('Coverage Indicators - Section D'!AM$1:AM$110,MATCH('Print View'!$A162,'Coverage Indicators - Section D'!$A$1:$A$110,0))&lt;&gt;0,INDEX('Coverage Indicators - Section D'!AM$1:AM$110,MATCH('Print View'!$A162,'Coverage Indicators - Section D'!$A$1:$A$110,0)),""),"")</f>
        <v/>
      </c>
      <c r="C163" s="738"/>
      <c r="D163" s="738"/>
      <c r="E163" s="738"/>
      <c r="F163" s="738"/>
      <c r="G163" s="738"/>
      <c r="H163" s="738"/>
      <c r="I163" s="738"/>
      <c r="J163" s="738"/>
      <c r="K163" s="738"/>
      <c r="L163" s="738"/>
      <c r="M163" s="738"/>
      <c r="N163" s="738"/>
      <c r="O163" s="738"/>
      <c r="P163" s="738"/>
      <c r="Q163" s="738"/>
      <c r="R163" s="738"/>
      <c r="S163" s="738"/>
      <c r="T163" s="228"/>
      <c r="U163" s="228"/>
      <c r="V163" s="228"/>
      <c r="W163" s="228"/>
      <c r="X163" s="228"/>
      <c r="Y163" s="228"/>
      <c r="Z163" s="228"/>
      <c r="AA163" s="228"/>
      <c r="AB163" s="228"/>
      <c r="AC163" s="228"/>
      <c r="AD163" s="228"/>
      <c r="AE163" s="228"/>
      <c r="AF163" s="228"/>
      <c r="AG163" s="228"/>
      <c r="AH163" s="228"/>
      <c r="AI163" s="228"/>
      <c r="AJ163" s="228"/>
      <c r="AK163" s="228"/>
      <c r="AL163" s="228"/>
      <c r="AM163" s="228"/>
      <c r="AN163" s="228"/>
      <c r="AO163" s="228"/>
      <c r="AP163" s="228"/>
      <c r="AQ163" s="228"/>
      <c r="AR163" s="651"/>
      <c r="AS163" s="652"/>
      <c r="AT163" s="652"/>
      <c r="AU163" s="652"/>
      <c r="AV163" s="652"/>
      <c r="AW163" s="652"/>
      <c r="AX163" s="652"/>
      <c r="AY163" s="652"/>
      <c r="AZ163" s="233"/>
      <c r="BA163" s="122"/>
    </row>
    <row r="164" spans="1:53" s="107" customFormat="1" ht="177" customHeight="1" x14ac:dyDescent="0.35">
      <c r="A164" s="653">
        <v>10</v>
      </c>
      <c r="B164" s="376" t="str">
        <f>IFERROR(IF(INDEX('Coverage Indicators - Section D'!B$1:B$100,MATCH('Print View'!$A164,'Coverage Indicators - Section D'!$A$1:$A$100,0))&lt;&gt;0,INDEX('Coverage Indicators - Section D'!B$1:B$100,MATCH('Print View'!$A164,'Coverage Indicators - Section D'!$A$1:$A$100,0)),""),"")</f>
        <v/>
      </c>
      <c r="C164" s="377" t="str">
        <f>IFERROR(IF(INDEX('Coverage Indicators - Section D'!D$1:D$100,MATCH('Print View'!$A164,'Coverage Indicators - Section D'!$A$1:$A$100,0))&lt;&gt;0,INDEX('Coverage Indicators - Section D'!D$1:D$100,MATCH('Print View'!$A164,'Coverage Indicators - Section D'!$A$1:$A$100,0)),""),"")</f>
        <v/>
      </c>
      <c r="D164" s="377" t="str">
        <f>IFERROR(IF(INDEX('Coverage Indicators - Section D'!E$1:E$100,MATCH('Print View'!$A164,'Coverage Indicators - Section D'!$A$1:$A$100,0))&lt;&gt;0,INDEX('Coverage Indicators - Section D'!E$1:E$100,MATCH('Print View'!$A164,'Coverage Indicators - Section D'!$A$1:$A$100,0)),""),"")</f>
        <v/>
      </c>
      <c r="E164" s="389" t="str">
        <f ca="1">IFERROR(IF(INDEX('Coverage Indicators - Section D'!F$1:F$100,MATCH('Print View'!$A164,'Coverage Indicators - Section D'!$A$1:$A$100,0))&lt;&gt;"",INDEX('Coverage Indicators - Section D'!F$1:F$100,MATCH('Print View'!$A164,'Coverage Indicators - Section D'!$A$1:$A$100,0)),""),"")&amp;"/"&amp;IFERROR(IF(INDEX('Coverage Indicators - Section D'!F$1:F$100,MATCH('Print View'!$A164,'Coverage Indicators - Section D'!$A$1:$A$100,0)+1)&lt;&gt;"",INDEX('Coverage Indicators - Section D'!F$1:F$100,MATCH('Print View'!$A164,'Coverage Indicators - Section D'!$A$1:$A$100,0)+1),""),"")&amp;CHAR(10)&amp;
IFERROR(
IF(INDEX('Coverage Indicators - Section D'!G$1:G$100,MATCH('Print View'!$A164,'Coverage Indicators - Section D'!$A$1:$A$100,0))&lt;&gt;"",
FIXED(INDEX('Coverage Indicators - Section D'!G$1:G$100,MATCH('Print View'!$A164,'Coverage Indicators - Section D'!$A$1:$A$100,0))*100,2)&amp;"%",""),"")</f>
        <v xml:space="preserve">/
</v>
      </c>
      <c r="F164" s="378" t="str">
        <f>IFERROR(IF(INDEX('Coverage Indicators - Section D'!H$1:H$100,MATCH('Print View'!$A164,'Coverage Indicators - Section D'!$A$1:$A$100,0))&lt;&gt;0,INDEX('Coverage Indicators - Section D'!H$1:H$100,MATCH('Print View'!$A164,'Coverage Indicators - Section D'!$A$1:$A$100,0)),""),"")&amp;CHAR(10)&amp;IFERROR(IF(INDEX('Coverage Indicators - Section D'!I$1:I$100,MATCH('Print View'!$A164,'Coverage Indicators - Section D'!$A$1:$A$100,0))&lt;&gt;0,INDEX('Coverage Indicators - Section D'!I$1:I$100,MATCH('Print View'!$A164,'Coverage Indicators - Section D'!$A$1:$A$100,0)),""),"")</f>
        <v xml:space="preserve">
</v>
      </c>
      <c r="G164" s="378" t="str">
        <f>IFERROR(IF(INDEX('Coverage Indicators - Section D'!J$9:J$68,MATCH('Print View'!$A164,'Coverage Indicators - Section D'!$A$9:$A$68,0))&lt;&gt;0,INDEX('Coverage Indicators - Section D'!J$9:J$68,MATCH('Print View'!$A164,'Coverage Indicators - Section D'!$A$9:$A$68,0)),""),"")</f>
        <v/>
      </c>
      <c r="H164" s="378" t="str">
        <f>IFERROR(IF(INDEX('Coverage Indicators - Section D'!K$1:K$100,MATCH('Print View'!$A164,'Coverage Indicators - Section D'!$A$1:$A$100,0))&lt;&gt;0,INDEX('Coverage Indicators - Section D'!K$1:K$100,MATCH('Print View'!$A164,'Coverage Indicators - Section D'!$A$1:$A$100,0)),""),"")</f>
        <v/>
      </c>
      <c r="I164" s="379" t="str">
        <f>IFERROR(IF(AND('Overview - Section A'!AS$1="Grant Making",OR(C164&lt;&gt;"",D164&lt;&gt;"")),Setup!I15,IF(INDEX('Coverage Indicators - Section D'!L$1:L$100,MATCH('Print View'!$A164,'Coverage Indicators - Section D'!$A$1:$A$100,0))&lt;&gt;0,INDEX('Coverage Indicators - Section D'!L$1:L$100,MATCH('Print View'!$A164,'Coverage Indicators - Section D'!$A$1:$A$100,0)),"")),"")</f>
        <v/>
      </c>
      <c r="J164" s="380" t="str">
        <f>IFERROR(IF(INDEX('Coverage Indicators - Section D'!M$1:M$100,MATCH('Print View'!$A164,'Coverage Indicators - Section D'!$A$1:$A$100,0))&lt;&gt;0,INDEX('Coverage Indicators - Section D'!M$1:M$100,MATCH('Print View'!$A164,'Coverage Indicators - Section D'!$A$1:$A$100,0)),""),"")&amp;CHAR(10)&amp;CHAR(10)&amp;IFERROR(IF(INDEX('Coverage Indicators - Section D'!M$1:M$100,MATCH('Print View'!$A164,'Coverage Indicators - Section D'!$A$1:$A$100,0)+1)&lt;&gt;0,INDEX('Coverage Indicators - Section D'!M$1:M$100,MATCH('Print View'!$A164,'Coverage Indicators - Section D'!$A$1:$A$100,0)+1),""),"")</f>
        <v xml:space="preserve">
</v>
      </c>
      <c r="K164" s="378" t="str">
        <f>IFERROR(IF(INDEX('Coverage Indicators - Section D'!N$1:N$100,MATCH('Print View'!$A164,'Coverage Indicators - Section D'!$A$1:$A$100,0))&lt;&gt;0,INDEX('Coverage Indicators - Section D'!N$1:N$100,MATCH('Print View'!$A164,'Coverage Indicators - Section D'!$A$1:$A$100,0)),""),"")</f>
        <v/>
      </c>
      <c r="L164" s="380" t="str">
        <f ca="1">IFERROR(IF(INDEX('Coverage Indicators - Section D'!O$1:O$100,MATCH('Print View'!$A164,'Coverage Indicators - Section D'!$A$1:$A$100,0))&lt;&gt;"",INDEX('Coverage Indicators - Section D'!O$1:O$100,MATCH('Print View'!$A164,'Coverage Indicators - Section D'!$A$1:$A$100,0)),""),"")&amp;"/"&amp;IFERROR(IF(INDEX('Coverage Indicators - Section D'!O$1:O$100,MATCH('Print View'!$A164,'Coverage Indicators - Section D'!$A$1:$A$100,0)+1)&lt;&gt;"",INDEX('Coverage Indicators - Section D'!O$1:O$100,MATCH('Print View'!$A164,'Coverage Indicators - Section D'!$A$1:$A$100,0)+1),""),"")&amp;CHAR(10)&amp;IFERROR(IF(INDEX('Coverage Indicators - Section D'!P$1:P$100,MATCH('Print View'!$A164,'Coverage Indicators - Section D'!$A$1:$A$100,0))&lt;&gt;"",FIXED(INDEX('Coverage Indicators - Section D'!P$1:P$100,MATCH('Print View'!$A164,'Coverage Indicators - Section D'!$A$1:$A$100,0))*100,2)&amp;"%",""),"")&amp;CHAR(10)&amp;IFERROR(IF(INDEX('Coverage Indicators - Section D'!Q$1:Q$100,MATCH('Print View'!$A164,'Coverage Indicators - Section D'!$A$1:$A$100,0))&lt;&gt;"",INDEX('Coverage Indicators - Section D'!Q$1:Q$100,MATCH('Print View'!$A164,'Coverage Indicators - Section D'!$A$1:$A$100,0)),""),"")</f>
        <v xml:space="preserve">/
</v>
      </c>
      <c r="M164" s="380" t="str">
        <f ca="1">IFERROR(IF(INDEX('Coverage Indicators - Section D'!R$1:R$100,MATCH('Print View'!$A164,'Coverage Indicators - Section D'!$A$1:$A$100,0))&lt;&gt;"",INDEX('Coverage Indicators - Section D'!R$1:R$100,MATCH('Print View'!$A164,'Coverage Indicators - Section D'!$A$1:$A$100,0)),""),"")&amp;"/"&amp;IFERROR(IF(INDEX('Coverage Indicators - Section D'!R$1:R$100,MATCH('Print View'!$A164,'Coverage Indicators - Section D'!$A$1:$A$100,0)+1)&lt;&gt;"",INDEX('Coverage Indicators - Section D'!R$1:R$100,MATCH('Print View'!$A164,'Coverage Indicators - Section D'!$A$1:$A$100,0)+1),""),"")&amp;CHAR(10)&amp;IFERROR(IF(INDEX('Coverage Indicators - Section D'!S$1:S$100,MATCH('Print View'!$A164,'Coverage Indicators - Section D'!$A$1:$A$100,0))&lt;&gt;"",FIXED(INDEX('Coverage Indicators - Section D'!S$1:S$100,MATCH('Print View'!$A164,'Coverage Indicators - Section D'!$A$1:$A$100,0))*100,2)&amp;"%",""),"")&amp;CHAR(10)&amp;IFERROR(IF(INDEX('Coverage Indicators - Section D'!T$1:T$100,MATCH('Print View'!$A164,'Coverage Indicators - Section D'!$A$1:$A$100,0))&lt;&gt;"",INDEX('Coverage Indicators - Section D'!T$1:T$100,MATCH('Print View'!$A164,'Coverage Indicators - Section D'!$A$1:$A$100,0)),""),"")</f>
        <v xml:space="preserve">/
</v>
      </c>
      <c r="N164" s="380" t="str">
        <f ca="1">IFERROR(IF(INDEX('Coverage Indicators - Section D'!U$1:U$100,MATCH('Print View'!$A164,'Coverage Indicators - Section D'!$A$1:$A$100,0))&lt;&gt;"",INDEX('Coverage Indicators - Section D'!U$1:U$100,MATCH('Print View'!$A164,'Coverage Indicators - Section D'!$A$1:$A$100,0)),""),"")&amp;"/"&amp;IFERROR(IF(INDEX('Coverage Indicators - Section D'!U$1:U$100,MATCH('Print View'!$A164,'Coverage Indicators - Section D'!$A$1:$A$100,0)+1)&lt;&gt;"",INDEX('Coverage Indicators - Section D'!U$1:U$100,MATCH('Print View'!$A164,'Coverage Indicators - Section D'!$A$1:$A$100,0)+1),""),"")&amp;CHAR(10)&amp;IFERROR(IF(INDEX('Coverage Indicators - Section D'!V$1:V$100,MATCH('Print View'!$A164,'Coverage Indicators - Section D'!$A$1:$A$100,0))&lt;&gt;"",FIXED(INDEX('Coverage Indicators - Section D'!V$1:V$100,MATCH('Print View'!$A164,'Coverage Indicators - Section D'!$A$1:$A$100,0))*100,2)&amp;"%",""),"")&amp;CHAR(10)&amp;IFERROR(IF(INDEX('Coverage Indicators - Section D'!W$1:W$100,MATCH('Print View'!$A164,'Coverage Indicators - Section D'!$A$1:$A$100,0))&lt;&gt;"",INDEX('Coverage Indicators - Section D'!W$1:W$100,MATCH('Print View'!$A164,'Coverage Indicators - Section D'!$A$1:$A$100,0)),""),"")</f>
        <v xml:space="preserve">/
</v>
      </c>
      <c r="O164" s="380" t="str">
        <f ca="1">IFERROR(IF(INDEX('Coverage Indicators - Section D'!X$1:X$100,MATCH('Print View'!$A164,'Coverage Indicators - Section D'!$A$1:$A$100,0))&lt;&gt;"",INDEX('Coverage Indicators - Section D'!X$1:X$100,MATCH('Print View'!$A164,'Coverage Indicators - Section D'!$A$1:$A$100,0)),""),"")&amp;"/"&amp;IFERROR(IF(INDEX('Coverage Indicators - Section D'!X$1:X$100,MATCH('Print View'!$A164,'Coverage Indicators - Section D'!$A$1:$A$100,0)+1)&lt;&gt;"",INDEX('Coverage Indicators - Section D'!X$1:X$100,MATCH('Print View'!$A164,'Coverage Indicators - Section D'!$A$1:$A$100,0)+1),""),"")&amp;CHAR(10)&amp;IFERROR(IF(INDEX('Coverage Indicators - Section D'!Y$1:Y$100,MATCH('Print View'!$A164,'Coverage Indicators - Section D'!$A$1:$A$100,0))&lt;&gt;"",FIXED(INDEX('Coverage Indicators - Section D'!Y$1:Y$100,MATCH('Print View'!$A164,'Coverage Indicators - Section D'!$A$1:$A$100,0))*100,2)&amp;"%",""),"")&amp;CHAR(10)&amp;IFERROR(IF(INDEX('Coverage Indicators - Section D'!Z$1:Z$100,MATCH('Print View'!$A164,'Coverage Indicators - Section D'!$A$1:$A$100,0))&lt;&gt;"",INDEX('Coverage Indicators - Section D'!Z$1:Z$100,MATCH('Print View'!$A164,'Coverage Indicators - Section D'!$A$1:$A$100,0)),""),"")</f>
        <v xml:space="preserve">/
</v>
      </c>
      <c r="P164" s="380" t="str">
        <f ca="1">IFERROR(IF(INDEX('Coverage Indicators - Section D'!AA$1:AA$100,MATCH('Print View'!$A164,'Coverage Indicators - Section D'!$A$1:$A$100,0))&lt;&gt;"",INDEX('Coverage Indicators - Section D'!AA$1:AA$100,MATCH('Print View'!$A164,'Coverage Indicators - Section D'!$A$1:$A$100,0)),""),"")&amp;"/"&amp;IFERROR(IF(INDEX('Coverage Indicators - Section D'!AA$1:AA$100,MATCH('Print View'!$A164,'Coverage Indicators - Section D'!$A$1:$A$100,0)+1)&lt;&gt;"",INDEX('Coverage Indicators - Section D'!AA$1:AA$100,MATCH('Print View'!$A164,'Coverage Indicators - Section D'!$A$1:$A$100,0)+1),""),"")&amp;CHAR(10)&amp;IFERROR(IF(INDEX('Coverage Indicators - Section D'!AB$1:AB$100,MATCH('Print View'!$A164,'Coverage Indicators - Section D'!$A$1:$A$100,0))&lt;&gt;"",FIXED(INDEX('Coverage Indicators - Section D'!AB$1:AB$100,MATCH('Print View'!$A164,'Coverage Indicators - Section D'!$A$1:$A$100,0))*100,2)&amp;"%",""),"")&amp;CHAR(10)&amp;IFERROR(IF(INDEX('Coverage Indicators - Section D'!AC$1:AC$100,MATCH('Print View'!$A164,'Coverage Indicators - Section D'!$A$1:$A$100,0))&lt;&gt;"",INDEX('Coverage Indicators - Section D'!AC$1:AC$100,MATCH('Print View'!$A164,'Coverage Indicators - Section D'!$A$1:$A$100,0)),""),"")</f>
        <v xml:space="preserve">/
</v>
      </c>
      <c r="Q164" s="380" t="str">
        <f ca="1">IFERROR(IF(INDEX('Coverage Indicators - Section D'!AD$1:AD$100,MATCH('Print View'!$A164,'Coverage Indicators - Section D'!$A$1:$A$100,0))&lt;&gt;"",INDEX('Coverage Indicators - Section D'!AD$1:AD$100,MATCH('Print View'!$A164,'Coverage Indicators - Section D'!$A$1:$A$100,0)),""),"")&amp;"/"&amp;IFERROR(IF(INDEX('Coverage Indicators - Section D'!AD$1:AD$100,MATCH('Print View'!$A164,'Coverage Indicators - Section D'!$A$1:$A$100,0)+1)&lt;&gt;"",INDEX('Coverage Indicators - Section D'!AD$1:AD$100,MATCH('Print View'!$A164,'Coverage Indicators - Section D'!$A$1:$A$100,0)+1),""),"")&amp;CHAR(10)&amp;IFERROR(IF(INDEX('Coverage Indicators - Section D'!AE$1:AE$100,MATCH('Print View'!$A164,'Coverage Indicators - Section D'!$A$1:$A$100,0))&lt;&gt;"",FIXED(INDEX('Coverage Indicators - Section D'!AE$1:AE$100,MATCH('Print View'!$A164,'Coverage Indicators - Section D'!$A$1:$A$100,0))*100,2)&amp;"%",""),"")&amp;CHAR(10)&amp;IFERROR(IF(INDEX('Coverage Indicators - Section D'!AF$1:AF$100,MATCH('Print View'!$A164,'Coverage Indicators - Section D'!$A$1:$A$100,0))&lt;&gt;"",INDEX('Coverage Indicators - Section D'!AF$1:AF$100,MATCH('Print View'!$A164,'Coverage Indicators - Section D'!$A$1:$A$100,0)),""),"")</f>
        <v xml:space="preserve">/
</v>
      </c>
      <c r="R164" s="380" t="str">
        <f ca="1">IFERROR(IF(INDEX('Coverage Indicators - Section D'!AG$1:AG$100,MATCH('Print View'!$A164,'Coverage Indicators - Section D'!$A$1:$A$100,0))&lt;&gt;"",INDEX('Coverage Indicators - Section D'!AG$1:AG$100,MATCH('Print View'!$A164,'Coverage Indicators - Section D'!$A$1:$A$100,0)),""),"")&amp;"/"&amp;IFERROR(IF(INDEX('Coverage Indicators - Section D'!AG$1:AG$100,MATCH('Print View'!$A164,'Coverage Indicators - Section D'!$A$1:$A$100,0)+1)&lt;&gt;"",INDEX('Coverage Indicators - Section D'!AG$1:AG$100,MATCH('Print View'!$A164,'Coverage Indicators - Section D'!$A$1:$A$100,0)+1),""),"")&amp;CHAR(10)&amp;IFERROR(IF(INDEX('Coverage Indicators - Section D'!AH$1:AH$100,MATCH('Print View'!$A164,'Coverage Indicators - Section D'!$A$1:$A$100,0))&lt;&gt;"",FIXED(INDEX('Coverage Indicators - Section D'!AH$1:AH$100,MATCH('Print View'!$A164,'Coverage Indicators - Section D'!$A$1:$A$100,0))*100,2)&amp;"%",""),"")&amp;CHAR(10)&amp;IFERROR(IF(INDEX('Coverage Indicators - Section D'!AI$1:AI$100,MATCH('Print View'!$A164,'Coverage Indicators - Section D'!$A$1:$A$100,0))&lt;&gt;"",INDEX('Coverage Indicators - Section D'!AI$1:AI$100,MATCH('Print View'!$A164,'Coverage Indicators - Section D'!$A$1:$A$100,0)),""),"")</f>
        <v xml:space="preserve">/
</v>
      </c>
      <c r="S164" s="380" t="str">
        <f ca="1">IFERROR(IF(INDEX('Coverage Indicators - Section D'!AJ$1:AJ$100,MATCH('Print View'!$A164,'Coverage Indicators - Section D'!$A$1:$A$100,0))&lt;&gt;"",INDEX('Coverage Indicators - Section D'!AJ$1:AJ$100,MATCH('Print View'!$A164,'Coverage Indicators - Section D'!$A$1:$A$100,0)),""),"")&amp;"/"&amp;IFERROR(IF(INDEX('Coverage Indicators - Section D'!AJ$1:AJ$100,MATCH('Print View'!$A164,'Coverage Indicators - Section D'!$A$1:$A$100,0)+1)&lt;&gt;"",INDEX('Coverage Indicators - Section D'!AJ$1:AJ$100,MATCH('Print View'!$A164,'Coverage Indicators - Section D'!$A$1:$A$100,0)+1),""),"")&amp;CHAR(10)&amp;IFERROR(IF(INDEX('Coverage Indicators - Section D'!AK$1:AK$100,MATCH('Print View'!$A164,'Coverage Indicators - Section D'!$A$1:$A$100,0))&lt;&gt;"",FIXED(INDEX('Coverage Indicators - Section D'!AK$1:AK$100,MATCH('Print View'!$A164,'Coverage Indicators - Section D'!$A$1:$A$100,0))*100,2)&amp;"%",""),"")&amp;CHAR(10)&amp;IFERROR(IF(INDEX('Coverage Indicators - Section D'!AL$1:AL$100,MATCH('Print View'!$A164,'Coverage Indicators - Section D'!$A$1:$A$100,0))&lt;&gt;"",INDEX('Coverage Indicators - Section D'!AL$1:AL$100,MATCH('Print View'!$A164,'Coverage Indicators - Section D'!$A$1:$A$100,0)),""),"")</f>
        <v xml:space="preserve">/
</v>
      </c>
      <c r="T164" s="228"/>
      <c r="U164" s="228"/>
      <c r="V164" s="228"/>
      <c r="W164" s="228"/>
      <c r="X164" s="228"/>
      <c r="Y164" s="228"/>
      <c r="Z164" s="228"/>
      <c r="AA164" s="228"/>
      <c r="AB164" s="228"/>
      <c r="AC164" s="228"/>
      <c r="AD164" s="228"/>
      <c r="AE164" s="228"/>
      <c r="AF164" s="228"/>
      <c r="AG164" s="228"/>
      <c r="AH164" s="228"/>
      <c r="AI164" s="228"/>
      <c r="AJ164" s="228"/>
      <c r="AK164" s="228"/>
      <c r="AL164" s="228"/>
      <c r="AM164" s="228" t="str">
        <f>IFERROR(IF(INDEX('Coverage Indicators - Section D'!AD$1:AD$110,MATCH('Print View'!$A164,'Coverage Indicators - Section D'!$A$1:$A$110,0))&lt;&gt;0,INDEX('Coverage Indicators - Section D'!AD$1:AD$110,MATCH('Print View'!$A164,'Coverage Indicators - Section D'!$A$1:$A$110,0)),""),"")</f>
        <v/>
      </c>
      <c r="AN164" s="228"/>
      <c r="AO164" s="228"/>
      <c r="AP164" s="228"/>
      <c r="AQ164" s="228"/>
      <c r="AR164" s="651" t="str">
        <f ca="1">CONCATENATE($A164,N$144)</f>
        <v>1031-Dec-23</v>
      </c>
      <c r="AS164" s="652" t="str">
        <f ca="1">CONCATENATE($A164,Q$144)</f>
        <v>1031-Dec-26</v>
      </c>
      <c r="AT164" s="652" t="str">
        <f t="shared" ref="AT164" si="76">CONCATENATE($A164,T$144)</f>
        <v>10</v>
      </c>
      <c r="AU164" s="652" t="str">
        <f t="shared" ref="AU164" si="77">CONCATENATE($A164,W$144)</f>
        <v>10</v>
      </c>
      <c r="AV164" s="652" t="str">
        <f t="shared" ref="AV164" si="78">CONCATENATE($A164,Z$144)</f>
        <v>10</v>
      </c>
      <c r="AW164" s="652" t="str">
        <f t="shared" ref="AW164" si="79">CONCATENATE($A164,AC$144)</f>
        <v>10</v>
      </c>
      <c r="AX164" s="652" t="str">
        <f t="shared" ref="AX164" si="80">CONCATENATE($A164,AF$144)</f>
        <v>10</v>
      </c>
      <c r="AY164" s="652" t="str">
        <f t="shared" ref="AY164" si="81">CONCATENATE($A164,AI$144)</f>
        <v>10</v>
      </c>
      <c r="AZ164" s="233"/>
      <c r="BA164" s="122"/>
    </row>
    <row r="165" spans="1:53" s="107" customFormat="1" ht="88.4" customHeight="1" x14ac:dyDescent="0.35">
      <c r="A165" s="653"/>
      <c r="B165" s="739" t="str">
        <f>IFERROR(IF(INDEX('Coverage Indicators - Section D'!AM$1:AM$110,MATCH('Print View'!$A164,'Coverage Indicators - Section D'!$A$1:$A$110,0))&lt;&gt;0,INDEX('Coverage Indicators - Section D'!AM$1:AM$110,MATCH('Print View'!$A164,'Coverage Indicators - Section D'!$A$1:$A$110,0)),""),"")</f>
        <v/>
      </c>
      <c r="C165" s="739"/>
      <c r="D165" s="739"/>
      <c r="E165" s="739"/>
      <c r="F165" s="739"/>
      <c r="G165" s="739"/>
      <c r="H165" s="739"/>
      <c r="I165" s="739"/>
      <c r="J165" s="739"/>
      <c r="K165" s="739"/>
      <c r="L165" s="739"/>
      <c r="M165" s="739"/>
      <c r="N165" s="739"/>
      <c r="O165" s="739"/>
      <c r="P165" s="739"/>
      <c r="Q165" s="739"/>
      <c r="R165" s="739"/>
      <c r="S165" s="739"/>
      <c r="T165" s="228"/>
      <c r="U165" s="228"/>
      <c r="V165" s="228"/>
      <c r="W165" s="228"/>
      <c r="X165" s="228"/>
      <c r="Y165" s="228"/>
      <c r="Z165" s="228"/>
      <c r="AA165" s="228"/>
      <c r="AB165" s="228"/>
      <c r="AC165" s="228"/>
      <c r="AD165" s="228"/>
      <c r="AE165" s="228"/>
      <c r="AF165" s="228"/>
      <c r="AG165" s="228"/>
      <c r="AH165" s="228"/>
      <c r="AI165" s="228"/>
      <c r="AJ165" s="228"/>
      <c r="AK165" s="228"/>
      <c r="AL165" s="228"/>
      <c r="AM165" s="228"/>
      <c r="AN165" s="228"/>
      <c r="AO165" s="228"/>
      <c r="AP165" s="228"/>
      <c r="AQ165" s="228"/>
      <c r="AR165" s="651"/>
      <c r="AS165" s="652"/>
      <c r="AT165" s="652"/>
      <c r="AU165" s="652"/>
      <c r="AV165" s="652"/>
      <c r="AW165" s="652"/>
      <c r="AX165" s="652"/>
      <c r="AY165" s="652"/>
      <c r="AZ165" s="233"/>
      <c r="BA165" s="122"/>
    </row>
    <row r="166" spans="1:53" s="107" customFormat="1" ht="177" customHeight="1" x14ac:dyDescent="0.35">
      <c r="A166" s="671">
        <v>11</v>
      </c>
      <c r="B166" s="381" t="str">
        <f>IFERROR(IF(INDEX('Coverage Indicators - Section D'!B$1:B$100,MATCH('Print View'!$A166,'Coverage Indicators - Section D'!$A$1:$A$100,0))&lt;&gt;0,INDEX('Coverage Indicators - Section D'!B$1:B$100,MATCH('Print View'!$A166,'Coverage Indicators - Section D'!$A$1:$A$100,0)),""),"")</f>
        <v/>
      </c>
      <c r="C166" s="382" t="str">
        <f>IFERROR(IF(INDEX('Coverage Indicators - Section D'!D$1:D$100,MATCH('Print View'!$A166,'Coverage Indicators - Section D'!$A$1:$A$100,0))&lt;&gt;0,INDEX('Coverage Indicators - Section D'!D$1:D$100,MATCH('Print View'!$A166,'Coverage Indicators - Section D'!$A$1:$A$100,0)),""),"")</f>
        <v/>
      </c>
      <c r="D166" s="382" t="str">
        <f>IFERROR(IF(INDEX('Coverage Indicators - Section D'!E$1:E$100,MATCH('Print View'!$A166,'Coverage Indicators - Section D'!$A$1:$A$100,0))&lt;&gt;0,INDEX('Coverage Indicators - Section D'!E$1:E$100,MATCH('Print View'!$A166,'Coverage Indicators - Section D'!$A$1:$A$100,0)),""),"")</f>
        <v/>
      </c>
      <c r="E166" s="373" t="str">
        <f ca="1">IFERROR(IF(INDEX('Coverage Indicators - Section D'!F$1:F$100,MATCH('Print View'!$A166,'Coverage Indicators - Section D'!$A$1:$A$100,0))&lt;&gt;"",INDEX('Coverage Indicators - Section D'!F$1:F$100,MATCH('Print View'!$A166,'Coverage Indicators - Section D'!$A$1:$A$100,0)),""),"")&amp;"/"&amp;IFERROR(IF(INDEX('Coverage Indicators - Section D'!F$1:F$100,MATCH('Print View'!$A166,'Coverage Indicators - Section D'!$A$1:$A$100,0)+1)&lt;&gt;"",INDEX('Coverage Indicators - Section D'!F$1:F$100,MATCH('Print View'!$A166,'Coverage Indicators - Section D'!$A$1:$A$100,0)+1),""),"")&amp;CHAR(10)&amp;
IFERROR(
IF(INDEX('Coverage Indicators - Section D'!G$1:G$100,MATCH('Print View'!$A166,'Coverage Indicators - Section D'!$A$1:$A$100,0))&lt;&gt;"",
FIXED(INDEX('Coverage Indicators - Section D'!G$1:G$100,MATCH('Print View'!$A166,'Coverage Indicators - Section D'!$A$1:$A$100,0))*100,2)&amp;"%",""),"")</f>
        <v xml:space="preserve">/
</v>
      </c>
      <c r="F166" s="383" t="str">
        <f>IFERROR(IF(INDEX('Coverage Indicators - Section D'!H$1:H$100,MATCH('Print View'!$A166,'Coverage Indicators - Section D'!$A$1:$A$100,0))&lt;&gt;0,INDEX('Coverage Indicators - Section D'!H$1:H$100,MATCH('Print View'!$A166,'Coverage Indicators - Section D'!$A$1:$A$100,0)),""),"")&amp;CHAR(10)&amp;IFERROR(IF(INDEX('Coverage Indicators - Section D'!I$1:I$100,MATCH('Print View'!$A166,'Coverage Indicators - Section D'!$A$1:$A$100,0))&lt;&gt;0,INDEX('Coverage Indicators - Section D'!I$1:I$100,MATCH('Print View'!$A166,'Coverage Indicators - Section D'!$A$1:$A$100,0)),""),"")</f>
        <v xml:space="preserve">
</v>
      </c>
      <c r="G166" s="374" t="str">
        <f>IFERROR(IF(INDEX('Coverage Indicators - Section D'!J$9:J$68,MATCH('Print View'!$A166,'Coverage Indicators - Section D'!$A$9:$A$68,0))&lt;&gt;0,INDEX('Coverage Indicators - Section D'!J$9:J$68,MATCH('Print View'!$A166,'Coverage Indicators - Section D'!$A$9:$A$68,0)),""),"")</f>
        <v/>
      </c>
      <c r="H166" s="384" t="str">
        <f>IFERROR(IF(INDEX('Coverage Indicators - Section D'!K$1:K$100,MATCH('Print View'!$A166,'Coverage Indicators - Section D'!$A$1:$A$100,0))&lt;&gt;0,INDEX('Coverage Indicators - Section D'!K$1:K$100,MATCH('Print View'!$A166,'Coverage Indicators - Section D'!$A$1:$A$100,0)),""),"")</f>
        <v/>
      </c>
      <c r="I166" s="385" t="str">
        <f>IFERROR(IF(AND('Overview - Section A'!AS$1="Grant Making",OR(C166&lt;&gt;"",D166&lt;&gt;"")),Setup!I15,IF(INDEX('Coverage Indicators - Section D'!L$1:L$100,MATCH('Print View'!$A166,'Coverage Indicators - Section D'!$A$1:$A$100,0))&lt;&gt;0,INDEX('Coverage Indicators - Section D'!L$1:L$100,MATCH('Print View'!$A166,'Coverage Indicators - Section D'!$A$1:$A$100,0)),"")),"")</f>
        <v/>
      </c>
      <c r="J166" s="383" t="str">
        <f>IFERROR(IF(INDEX('Coverage Indicators - Section D'!M$1:M$100,MATCH('Print View'!$A166,'Coverage Indicators - Section D'!$A$1:$A$100,0))&lt;&gt;0,INDEX('Coverage Indicators - Section D'!M$1:M$100,MATCH('Print View'!$A166,'Coverage Indicators - Section D'!$A$1:$A$100,0)),""),"")&amp;CHAR(10)&amp;CHAR(10)&amp;IFERROR(IF(INDEX('Coverage Indicators - Section D'!M$1:M$100,MATCH('Print View'!$A166,'Coverage Indicators - Section D'!$A$1:$A$100,0)+1)&lt;&gt;0,INDEX('Coverage Indicators - Section D'!M$1:M$100,MATCH('Print View'!$A166,'Coverage Indicators - Section D'!$A$1:$A$100,0)+1),""),"")</f>
        <v xml:space="preserve">
</v>
      </c>
      <c r="K166" s="383" t="str">
        <f>IFERROR(IF(INDEX('Coverage Indicators - Section D'!N$1:N$100,MATCH('Print View'!$A166,'Coverage Indicators - Section D'!$A$1:$A$100,0))&lt;&gt;0,INDEX('Coverage Indicators - Section D'!N$1:N$100,MATCH('Print View'!$A166,'Coverage Indicators - Section D'!$A$1:$A$100,0)),""),"")</f>
        <v/>
      </c>
      <c r="L166" s="383" t="str">
        <f ca="1">IFERROR(IF(INDEX('Coverage Indicators - Section D'!O$1:O$100,MATCH('Print View'!$A166,'Coverage Indicators - Section D'!$A$1:$A$100,0))&lt;&gt;"",INDEX('Coverage Indicators - Section D'!O$1:O$100,MATCH('Print View'!$A166,'Coverage Indicators - Section D'!$A$1:$A$100,0)),""),"")&amp;"/"&amp;IFERROR(IF(INDEX('Coverage Indicators - Section D'!O$1:O$100,MATCH('Print View'!$A166,'Coverage Indicators - Section D'!$A$1:$A$100,0)+1)&lt;&gt;"",INDEX('Coverage Indicators - Section D'!O$1:O$100,MATCH('Print View'!$A166,'Coverage Indicators - Section D'!$A$1:$A$100,0)+1),""),"")&amp;CHAR(10)&amp;IFERROR(IF(INDEX('Coverage Indicators - Section D'!P$1:P$100,MATCH('Print View'!$A166,'Coverage Indicators - Section D'!$A$1:$A$100,0))&lt;&gt;"",FIXED(INDEX('Coverage Indicators - Section D'!P$1:P$100,MATCH('Print View'!$A166,'Coverage Indicators - Section D'!$A$1:$A$100,0))*100,2)&amp;"%",""),"")&amp;CHAR(10)&amp;IFERROR(IF(INDEX('Coverage Indicators - Section D'!Q$1:Q$100,MATCH('Print View'!$A166,'Coverage Indicators - Section D'!$A$1:$A$100,0))&lt;&gt;"",INDEX('Coverage Indicators - Section D'!Q$1:Q$100,MATCH('Print View'!$A166,'Coverage Indicators - Section D'!$A$1:$A$100,0)),""),"")</f>
        <v xml:space="preserve">/
</v>
      </c>
      <c r="M166" s="383" t="str">
        <f ca="1">IFERROR(IF(INDEX('Coverage Indicators - Section D'!R$1:R$100,MATCH('Print View'!$A166,'Coverage Indicators - Section D'!$A$1:$A$100,0))&lt;&gt;"",INDEX('Coverage Indicators - Section D'!R$1:R$100,MATCH('Print View'!$A166,'Coverage Indicators - Section D'!$A$1:$A$100,0)),""),"")&amp;"/"&amp;IFERROR(IF(INDEX('Coverage Indicators - Section D'!R$1:R$100,MATCH('Print View'!$A166,'Coverage Indicators - Section D'!$A$1:$A$100,0)+1)&lt;&gt;"",INDEX('Coverage Indicators - Section D'!R$1:R$100,MATCH('Print View'!$A166,'Coverage Indicators - Section D'!$A$1:$A$100,0)+1),""),"")&amp;CHAR(10)&amp;IFERROR(IF(INDEX('Coverage Indicators - Section D'!S$1:S$100,MATCH('Print View'!$A166,'Coverage Indicators - Section D'!$A$1:$A$100,0))&lt;&gt;"",FIXED(INDEX('Coverage Indicators - Section D'!S$1:S$100,MATCH('Print View'!$A166,'Coverage Indicators - Section D'!$A$1:$A$100,0))*100,2)&amp;"%",""),"")&amp;CHAR(10)&amp;IFERROR(IF(INDEX('Coverage Indicators - Section D'!T$1:T$100,MATCH('Print View'!$A166,'Coverage Indicators - Section D'!$A$1:$A$100,0))&lt;&gt;"",INDEX('Coverage Indicators - Section D'!T$1:T$100,MATCH('Print View'!$A166,'Coverage Indicators - Section D'!$A$1:$A$100,0)),""),"")</f>
        <v xml:space="preserve">/
</v>
      </c>
      <c r="N166" s="373" t="str">
        <f ca="1">IFERROR(IF(INDEX('Coverage Indicators - Section D'!U$1:U$100,MATCH('Print View'!$A166,'Coverage Indicators - Section D'!$A$1:$A$100,0))&lt;&gt;"",INDEX('Coverage Indicators - Section D'!U$1:U$100,MATCH('Print View'!$A166,'Coverage Indicators - Section D'!$A$1:$A$100,0)),""),"")&amp;"/"&amp;IFERROR(IF(INDEX('Coverage Indicators - Section D'!U$1:U$100,MATCH('Print View'!$A166,'Coverage Indicators - Section D'!$A$1:$A$100,0)+1)&lt;&gt;"",INDEX('Coverage Indicators - Section D'!U$1:U$100,MATCH('Print View'!$A166,'Coverage Indicators - Section D'!$A$1:$A$100,0)+1),""),"")&amp;CHAR(10)&amp;IFERROR(IF(INDEX('Coverage Indicators - Section D'!V$1:V$100,MATCH('Print View'!$A166,'Coverage Indicators - Section D'!$A$1:$A$100,0))&lt;&gt;"",FIXED(INDEX('Coverage Indicators - Section D'!V$1:V$100,MATCH('Print View'!$A166,'Coverage Indicators - Section D'!$A$1:$A$100,0))*100,2)&amp;"%",""),"")&amp;CHAR(10)&amp;IFERROR(IF(INDEX('Coverage Indicators - Section D'!W$1:W$100,MATCH('Print View'!$A166,'Coverage Indicators - Section D'!$A$1:$A$100,0))&lt;&gt;"",INDEX('Coverage Indicators - Section D'!W$1:W$100,MATCH('Print View'!$A166,'Coverage Indicators - Section D'!$A$1:$A$100,0)),""),"")</f>
        <v xml:space="preserve">/
</v>
      </c>
      <c r="O166" s="373" t="str">
        <f ca="1">IFERROR(IF(INDEX('Coverage Indicators - Section D'!X$1:X$100,MATCH('Print View'!$A166,'Coverage Indicators - Section D'!$A$1:$A$100,0))&lt;&gt;"",INDEX('Coverage Indicators - Section D'!X$1:X$100,MATCH('Print View'!$A166,'Coverage Indicators - Section D'!$A$1:$A$100,0)),""),"")&amp;"/"&amp;IFERROR(IF(INDEX('Coverage Indicators - Section D'!X$1:X$100,MATCH('Print View'!$A166,'Coverage Indicators - Section D'!$A$1:$A$100,0)+1)&lt;&gt;"",INDEX('Coverage Indicators - Section D'!X$1:X$100,MATCH('Print View'!$A166,'Coverage Indicators - Section D'!$A$1:$A$100,0)+1),""),"")&amp;CHAR(10)&amp;IFERROR(IF(INDEX('Coverage Indicators - Section D'!Y$1:Y$100,MATCH('Print View'!$A166,'Coverage Indicators - Section D'!$A$1:$A$100,0))&lt;&gt;"",FIXED(INDEX('Coverage Indicators - Section D'!Y$1:Y$100,MATCH('Print View'!$A166,'Coverage Indicators - Section D'!$A$1:$A$100,0))*100,2)&amp;"%",""),"")&amp;CHAR(10)&amp;IFERROR(IF(INDEX('Coverage Indicators - Section D'!Z$1:Z$100,MATCH('Print View'!$A166,'Coverage Indicators - Section D'!$A$1:$A$100,0))&lt;&gt;"",INDEX('Coverage Indicators - Section D'!Z$1:Z$100,MATCH('Print View'!$A166,'Coverage Indicators - Section D'!$A$1:$A$100,0)),""),"")</f>
        <v xml:space="preserve">/
</v>
      </c>
      <c r="P166" s="373" t="str">
        <f ca="1">IFERROR(IF(INDEX('Coverage Indicators - Section D'!AA$1:AA$100,MATCH('Print View'!$A166,'Coverage Indicators - Section D'!$A$1:$A$100,0))&lt;&gt;"",INDEX('Coverage Indicators - Section D'!AA$1:AA$100,MATCH('Print View'!$A166,'Coverage Indicators - Section D'!$A$1:$A$100,0)),""),"")&amp;"/"&amp;IFERROR(IF(INDEX('Coverage Indicators - Section D'!AA$1:AA$100,MATCH('Print View'!$A166,'Coverage Indicators - Section D'!$A$1:$A$100,0)+1)&lt;&gt;"",INDEX('Coverage Indicators - Section D'!AA$1:AA$100,MATCH('Print View'!$A166,'Coverage Indicators - Section D'!$A$1:$A$100,0)+1),""),"")&amp;CHAR(10)&amp;IFERROR(IF(INDEX('Coverage Indicators - Section D'!AB$1:AB$100,MATCH('Print View'!$A166,'Coverage Indicators - Section D'!$A$1:$A$100,0))&lt;&gt;"",FIXED(INDEX('Coverage Indicators - Section D'!AB$1:AB$100,MATCH('Print View'!$A166,'Coverage Indicators - Section D'!$A$1:$A$100,0))*100,2)&amp;"%",""),"")&amp;CHAR(10)&amp;IFERROR(IF(INDEX('Coverage Indicators - Section D'!AC$1:AC$100,MATCH('Print View'!$A166,'Coverage Indicators - Section D'!$A$1:$A$100,0))&lt;&gt;"",INDEX('Coverage Indicators - Section D'!AC$1:AC$100,MATCH('Print View'!$A166,'Coverage Indicators - Section D'!$A$1:$A$100,0)),""),"")</f>
        <v xml:space="preserve">/
</v>
      </c>
      <c r="Q166" s="373" t="str">
        <f ca="1">IFERROR(IF(INDEX('Coverage Indicators - Section D'!AD$1:AD$100,MATCH('Print View'!$A166,'Coverage Indicators - Section D'!$A$1:$A$100,0))&lt;&gt;"",INDEX('Coverage Indicators - Section D'!AD$1:AD$100,MATCH('Print View'!$A166,'Coverage Indicators - Section D'!$A$1:$A$100,0)),""),"")&amp;"/"&amp;IFERROR(IF(INDEX('Coverage Indicators - Section D'!AD$1:AD$100,MATCH('Print View'!$A166,'Coverage Indicators - Section D'!$A$1:$A$100,0)+1)&lt;&gt;"",INDEX('Coverage Indicators - Section D'!AD$1:AD$100,MATCH('Print View'!$A166,'Coverage Indicators - Section D'!$A$1:$A$100,0)+1),""),"")&amp;CHAR(10)&amp;IFERROR(IF(INDEX('Coverage Indicators - Section D'!AE$1:AE$100,MATCH('Print View'!$A166,'Coverage Indicators - Section D'!$A$1:$A$100,0))&lt;&gt;"",FIXED(INDEX('Coverage Indicators - Section D'!AE$1:AE$100,MATCH('Print View'!$A166,'Coverage Indicators - Section D'!$A$1:$A$100,0))*100,2)&amp;"%",""),"")&amp;CHAR(10)&amp;IFERROR(IF(INDEX('Coverage Indicators - Section D'!AF$1:AF$100,MATCH('Print View'!$A166,'Coverage Indicators - Section D'!$A$1:$A$100,0))&lt;&gt;"",INDEX('Coverage Indicators - Section D'!AF$1:AF$100,MATCH('Print View'!$A166,'Coverage Indicators - Section D'!$A$1:$A$100,0)),""),"")</f>
        <v xml:space="preserve">/
</v>
      </c>
      <c r="R166" s="373" t="str">
        <f ca="1">IFERROR(IF(INDEX('Coverage Indicators - Section D'!AG$1:AG$100,MATCH('Print View'!$A166,'Coverage Indicators - Section D'!$A$1:$A$100,0))&lt;&gt;"",INDEX('Coverage Indicators - Section D'!AG$1:AG$100,MATCH('Print View'!$A166,'Coverage Indicators - Section D'!$A$1:$A$100,0)),""),"")&amp;"/"&amp;IFERROR(IF(INDEX('Coverage Indicators - Section D'!AG$1:AG$100,MATCH('Print View'!$A166,'Coverage Indicators - Section D'!$A$1:$A$100,0)+1)&lt;&gt;"",INDEX('Coverage Indicators - Section D'!AG$1:AG$100,MATCH('Print View'!$A166,'Coverage Indicators - Section D'!$A$1:$A$100,0)+1),""),"")&amp;CHAR(10)&amp;IFERROR(IF(INDEX('Coverage Indicators - Section D'!AH$1:AH$100,MATCH('Print View'!$A166,'Coverage Indicators - Section D'!$A$1:$A$100,0))&lt;&gt;"",FIXED(INDEX('Coverage Indicators - Section D'!AH$1:AH$100,MATCH('Print View'!$A166,'Coverage Indicators - Section D'!$A$1:$A$100,0))*100,2)&amp;"%",""),"")&amp;CHAR(10)&amp;IFERROR(IF(INDEX('Coverage Indicators - Section D'!AI$1:AI$100,MATCH('Print View'!$A166,'Coverage Indicators - Section D'!$A$1:$A$100,0))&lt;&gt;"",INDEX('Coverage Indicators - Section D'!AI$1:AI$100,MATCH('Print View'!$A166,'Coverage Indicators - Section D'!$A$1:$A$100,0)),""),"")</f>
        <v xml:space="preserve">/
</v>
      </c>
      <c r="S166" s="373" t="str">
        <f ca="1">IFERROR(IF(INDEX('Coverage Indicators - Section D'!AJ$1:AJ$100,MATCH('Print View'!$A166,'Coverage Indicators - Section D'!$A$1:$A$100,0))&lt;&gt;"",INDEX('Coverage Indicators - Section D'!AJ$1:AJ$100,MATCH('Print View'!$A166,'Coverage Indicators - Section D'!$A$1:$A$100,0)),""),"")&amp;"/"&amp;IFERROR(IF(INDEX('Coverage Indicators - Section D'!AJ$1:AJ$100,MATCH('Print View'!$A166,'Coverage Indicators - Section D'!$A$1:$A$100,0)+1)&lt;&gt;"",INDEX('Coverage Indicators - Section D'!AJ$1:AJ$100,MATCH('Print View'!$A166,'Coverage Indicators - Section D'!$A$1:$A$100,0)+1),""),"")&amp;CHAR(10)&amp;IFERROR(IF(INDEX('Coverage Indicators - Section D'!AK$1:AK$100,MATCH('Print View'!$A166,'Coverage Indicators - Section D'!$A$1:$A$100,0))&lt;&gt;"",FIXED(INDEX('Coverage Indicators - Section D'!AK$1:AK$100,MATCH('Print View'!$A166,'Coverage Indicators - Section D'!$A$1:$A$100,0))*100,2)&amp;"%",""),"")&amp;CHAR(10)&amp;IFERROR(IF(INDEX('Coverage Indicators - Section D'!AL$1:AL$100,MATCH('Print View'!$A166,'Coverage Indicators - Section D'!$A$1:$A$100,0))&lt;&gt;"",INDEX('Coverage Indicators - Section D'!AL$1:AL$100,MATCH('Print View'!$A166,'Coverage Indicators - Section D'!$A$1:$A$100,0)),""),"")</f>
        <v xml:space="preserve">/
</v>
      </c>
      <c r="T166" s="228"/>
      <c r="U166" s="228"/>
      <c r="V166" s="228"/>
      <c r="W166" s="228"/>
      <c r="X166" s="228"/>
      <c r="Y166" s="228"/>
      <c r="Z166" s="228"/>
      <c r="AA166" s="228"/>
      <c r="AB166" s="228"/>
      <c r="AC166" s="228"/>
      <c r="AD166" s="228"/>
      <c r="AE166" s="228"/>
      <c r="AF166" s="228"/>
      <c r="AG166" s="228"/>
      <c r="AH166" s="228"/>
      <c r="AI166" s="228"/>
      <c r="AJ166" s="228"/>
      <c r="AK166" s="228"/>
      <c r="AL166" s="228"/>
      <c r="AM166" s="228" t="str">
        <f>IFERROR(IF(INDEX('Coverage Indicators - Section D'!AD$1:AD$110,MATCH('Print View'!$A166,'Coverage Indicators - Section D'!$A$1:$A$110,0))&lt;&gt;0,INDEX('Coverage Indicators - Section D'!AD$1:AD$110,MATCH('Print View'!$A166,'Coverage Indicators - Section D'!$A$1:$A$110,0)),""),"")</f>
        <v/>
      </c>
      <c r="AN166" s="228"/>
      <c r="AO166" s="228"/>
      <c r="AP166" s="228"/>
      <c r="AQ166" s="228"/>
      <c r="AR166" s="651" t="str">
        <f ca="1">CONCATENATE($A166,N$144)</f>
        <v>1131-Dec-23</v>
      </c>
      <c r="AS166" s="652" t="str">
        <f ca="1">CONCATENATE($A166,Q$144)</f>
        <v>1131-Dec-26</v>
      </c>
      <c r="AT166" s="652" t="str">
        <f t="shared" ref="AT166" si="82">CONCATENATE($A166,T$144)</f>
        <v>11</v>
      </c>
      <c r="AU166" s="652" t="str">
        <f t="shared" ref="AU166" si="83">CONCATENATE($A166,W$144)</f>
        <v>11</v>
      </c>
      <c r="AV166" s="652" t="str">
        <f t="shared" ref="AV166" si="84">CONCATENATE($A166,Z$144)</f>
        <v>11</v>
      </c>
      <c r="AW166" s="652" t="str">
        <f t="shared" ref="AW166" si="85">CONCATENATE($A166,AC$144)</f>
        <v>11</v>
      </c>
      <c r="AX166" s="652" t="str">
        <f t="shared" ref="AX166" si="86">CONCATENATE($A166,AF$144)</f>
        <v>11</v>
      </c>
      <c r="AY166" s="652" t="str">
        <f t="shared" ref="AY166" si="87">CONCATENATE($A166,AI$144)</f>
        <v>11</v>
      </c>
      <c r="AZ166" s="233"/>
      <c r="BA166" s="122"/>
    </row>
    <row r="167" spans="1:53" s="107" customFormat="1" ht="88.4" customHeight="1" x14ac:dyDescent="0.35">
      <c r="A167" s="671"/>
      <c r="B167" s="738" t="str">
        <f>IFERROR(IF(INDEX('Coverage Indicators - Section D'!AM$1:AM$110,MATCH('Print View'!$A166,'Coverage Indicators - Section D'!$A$1:$A$110,0))&lt;&gt;0,INDEX('Coverage Indicators - Section D'!AM$1:AM$110,MATCH('Print View'!$A166,'Coverage Indicators - Section D'!$A$1:$A$110,0)),""),"")</f>
        <v/>
      </c>
      <c r="C167" s="738"/>
      <c r="D167" s="738"/>
      <c r="E167" s="738"/>
      <c r="F167" s="738"/>
      <c r="G167" s="738"/>
      <c r="H167" s="738"/>
      <c r="I167" s="738"/>
      <c r="J167" s="738"/>
      <c r="K167" s="738"/>
      <c r="L167" s="738"/>
      <c r="M167" s="738"/>
      <c r="N167" s="738"/>
      <c r="O167" s="738"/>
      <c r="P167" s="738"/>
      <c r="Q167" s="738"/>
      <c r="R167" s="738"/>
      <c r="S167" s="738"/>
      <c r="T167" s="228"/>
      <c r="U167" s="228"/>
      <c r="V167" s="228"/>
      <c r="W167" s="228"/>
      <c r="X167" s="228"/>
      <c r="Y167" s="228"/>
      <c r="Z167" s="228"/>
      <c r="AA167" s="228"/>
      <c r="AB167" s="228"/>
      <c r="AC167" s="228"/>
      <c r="AD167" s="228"/>
      <c r="AE167" s="228"/>
      <c r="AF167" s="228"/>
      <c r="AG167" s="228"/>
      <c r="AH167" s="228"/>
      <c r="AI167" s="228"/>
      <c r="AJ167" s="228"/>
      <c r="AK167" s="228"/>
      <c r="AL167" s="228"/>
      <c r="AM167" s="228"/>
      <c r="AN167" s="228"/>
      <c r="AO167" s="228"/>
      <c r="AP167" s="228"/>
      <c r="AQ167" s="228"/>
      <c r="AR167" s="651"/>
      <c r="AS167" s="652"/>
      <c r="AT167" s="652"/>
      <c r="AU167" s="652"/>
      <c r="AV167" s="652"/>
      <c r="AW167" s="652"/>
      <c r="AX167" s="652"/>
      <c r="AY167" s="652"/>
      <c r="AZ167" s="233"/>
      <c r="BA167" s="122"/>
    </row>
    <row r="168" spans="1:53" s="107" customFormat="1" ht="177" customHeight="1" x14ac:dyDescent="0.35">
      <c r="A168" s="672">
        <v>12</v>
      </c>
      <c r="B168" s="376" t="str">
        <f>IFERROR(IF(INDEX('Coverage Indicators - Section D'!B$1:B$100,MATCH('Print View'!$A168,'Coverage Indicators - Section D'!$A$1:$A$100,0))&lt;&gt;0,INDEX('Coverage Indicators - Section D'!B$1:B$100,MATCH('Print View'!$A168,'Coverage Indicators - Section D'!$A$1:$A$100,0)),""),"")</f>
        <v/>
      </c>
      <c r="C168" s="377" t="str">
        <f>IFERROR(IF(INDEX('Coverage Indicators - Section D'!D$1:D$100,MATCH('Print View'!$A168,'Coverage Indicators - Section D'!$A$1:$A$100,0))&lt;&gt;0,INDEX('Coverage Indicators - Section D'!D$1:D$100,MATCH('Print View'!$A168,'Coverage Indicators - Section D'!$A$1:$A$100,0)),""),"")</f>
        <v/>
      </c>
      <c r="D168" s="377" t="str">
        <f>IFERROR(IF(INDEX('Coverage Indicators - Section D'!E$1:E$100,MATCH('Print View'!$A168,'Coverage Indicators - Section D'!$A$1:$A$100,0))&lt;&gt;0,INDEX('Coverage Indicators - Section D'!E$1:E$100,MATCH('Print View'!$A168,'Coverage Indicators - Section D'!$A$1:$A$100,0)),""),"")</f>
        <v/>
      </c>
      <c r="E168" s="389" t="str">
        <f ca="1">IFERROR(IF(INDEX('Coverage Indicators - Section D'!F$1:F$100,MATCH('Print View'!$A168,'Coverage Indicators - Section D'!$A$1:$A$100,0))&lt;&gt;"",INDEX('Coverage Indicators - Section D'!F$1:F$100,MATCH('Print View'!$A168,'Coverage Indicators - Section D'!$A$1:$A$100,0)),""),"")&amp;"/"&amp;IFERROR(IF(INDEX('Coverage Indicators - Section D'!F$1:F$100,MATCH('Print View'!$A168,'Coverage Indicators - Section D'!$A$1:$A$100,0)+1)&lt;&gt;"",INDEX('Coverage Indicators - Section D'!F$1:F$100,MATCH('Print View'!$A168,'Coverage Indicators - Section D'!$A$1:$A$100,0)+1),""),"")&amp;CHAR(10)&amp;
IFERROR(
IF(INDEX('Coverage Indicators - Section D'!G$1:G$100,MATCH('Print View'!$A168,'Coverage Indicators - Section D'!$A$1:$A$100,0))&lt;&gt;"",
FIXED(INDEX('Coverage Indicators - Section D'!G$1:G$100,MATCH('Print View'!$A168,'Coverage Indicators - Section D'!$A$1:$A$100,0))*100,2)&amp;"%",""),"")</f>
        <v xml:space="preserve">/
</v>
      </c>
      <c r="F168" s="378" t="str">
        <f>IFERROR(IF(INDEX('Coverage Indicators - Section D'!H$1:H$100,MATCH('Print View'!$A168,'Coverage Indicators - Section D'!$A$1:$A$100,0))&lt;&gt;0,INDEX('Coverage Indicators - Section D'!H$1:H$100,MATCH('Print View'!$A168,'Coverage Indicators - Section D'!$A$1:$A$100,0)),""),"")&amp;CHAR(10)&amp;IFERROR(IF(INDEX('Coverage Indicators - Section D'!I$1:I$100,MATCH('Print View'!$A168,'Coverage Indicators - Section D'!$A$1:$A$100,0))&lt;&gt;0,INDEX('Coverage Indicators - Section D'!I$1:I$100,MATCH('Print View'!$A168,'Coverage Indicators - Section D'!$A$1:$A$100,0)),""),"")</f>
        <v xml:space="preserve">
</v>
      </c>
      <c r="G168" s="378" t="str">
        <f>IFERROR(IF(INDEX('Coverage Indicators - Section D'!J$9:J$68,MATCH('Print View'!$A168,'Coverage Indicators - Section D'!$A$9:$A$68,0))&lt;&gt;0,INDEX('Coverage Indicators - Section D'!J$9:J$68,MATCH('Print View'!$A168,'Coverage Indicators - Section D'!$A$9:$A$68,0)),""),"")</f>
        <v/>
      </c>
      <c r="H168" s="378" t="str">
        <f>IFERROR(IF(INDEX('Coverage Indicators - Section D'!K$1:K$100,MATCH('Print View'!$A168,'Coverage Indicators - Section D'!$A$1:$A$100,0))&lt;&gt;0,INDEX('Coverage Indicators - Section D'!K$1:K$100,MATCH('Print View'!$A168,'Coverage Indicators - Section D'!$A$1:$A$100,0)),""),"")</f>
        <v/>
      </c>
      <c r="I168" s="379" t="str">
        <f>IFERROR(IF(AND('Overview - Section A'!AS$1="Grant Making",OR(C168&lt;&gt;"",D168&lt;&gt;"")),Setup!I15,IF(INDEX('Coverage Indicators - Section D'!L$1:L$100,MATCH('Print View'!$A168,'Coverage Indicators - Section D'!$A$1:$A$100,0))&lt;&gt;0,INDEX('Coverage Indicators - Section D'!L$1:L$100,MATCH('Print View'!$A168,'Coverage Indicators - Section D'!$A$1:$A$100,0)),"")),"")</f>
        <v/>
      </c>
      <c r="J168" s="380" t="str">
        <f>IFERROR(IF(INDEX('Coverage Indicators - Section D'!M$1:M$100,MATCH('Print View'!$A168,'Coverage Indicators - Section D'!$A$1:$A$100,0))&lt;&gt;0,INDEX('Coverage Indicators - Section D'!M$1:M$100,MATCH('Print View'!$A168,'Coverage Indicators - Section D'!$A$1:$A$100,0)),""),"")&amp;CHAR(10)&amp;CHAR(10)&amp;IFERROR(IF(INDEX('Coverage Indicators - Section D'!M$1:M$100,MATCH('Print View'!$A168,'Coverage Indicators - Section D'!$A$1:$A$100,0)+1)&lt;&gt;0,INDEX('Coverage Indicators - Section D'!M$1:M$100,MATCH('Print View'!$A168,'Coverage Indicators - Section D'!$A$1:$A$100,0)+1),""),"")</f>
        <v xml:space="preserve">
</v>
      </c>
      <c r="K168" s="378" t="str">
        <f>IFERROR(IF(INDEX('Coverage Indicators - Section D'!N$1:N$100,MATCH('Print View'!$A168,'Coverage Indicators - Section D'!$A$1:$A$100,0))&lt;&gt;0,INDEX('Coverage Indicators - Section D'!N$1:N$100,MATCH('Print View'!$A168,'Coverage Indicators - Section D'!$A$1:$A$100,0)),""),"")</f>
        <v/>
      </c>
      <c r="L168" s="380" t="str">
        <f ca="1">IFERROR(IF(INDEX('Coverage Indicators - Section D'!O$1:O$100,MATCH('Print View'!$A168,'Coverage Indicators - Section D'!$A$1:$A$100,0))&lt;&gt;"",INDEX('Coverage Indicators - Section D'!O$1:O$100,MATCH('Print View'!$A168,'Coverage Indicators - Section D'!$A$1:$A$100,0)),""),"")&amp;"/"&amp;IFERROR(IF(INDEX('Coverage Indicators - Section D'!O$1:O$100,MATCH('Print View'!$A168,'Coverage Indicators - Section D'!$A$1:$A$100,0)+1)&lt;&gt;"",INDEX('Coverage Indicators - Section D'!O$1:O$100,MATCH('Print View'!$A168,'Coverage Indicators - Section D'!$A$1:$A$100,0)+1),""),"")&amp;CHAR(10)&amp;IFERROR(IF(INDEX('Coverage Indicators - Section D'!P$1:P$100,MATCH('Print View'!$A168,'Coverage Indicators - Section D'!$A$1:$A$100,0))&lt;&gt;"",FIXED(INDEX('Coverage Indicators - Section D'!P$1:P$100,MATCH('Print View'!$A168,'Coverage Indicators - Section D'!$A$1:$A$100,0))*100,2)&amp;"%",""),"")&amp;CHAR(10)&amp;IFERROR(IF(INDEX('Coverage Indicators - Section D'!Q$1:Q$100,MATCH('Print View'!$A168,'Coverage Indicators - Section D'!$A$1:$A$100,0))&lt;&gt;"",INDEX('Coverage Indicators - Section D'!Q$1:Q$100,MATCH('Print View'!$A168,'Coverage Indicators - Section D'!$A$1:$A$100,0)),""),"")</f>
        <v xml:space="preserve">/
</v>
      </c>
      <c r="M168" s="380" t="str">
        <f ca="1">IFERROR(IF(INDEX('Coverage Indicators - Section D'!R$1:R$100,MATCH('Print View'!$A168,'Coverage Indicators - Section D'!$A$1:$A$100,0))&lt;&gt;"",INDEX('Coverage Indicators - Section D'!R$1:R$100,MATCH('Print View'!$A168,'Coverage Indicators - Section D'!$A$1:$A$100,0)),""),"")&amp;"/"&amp;IFERROR(IF(INDEX('Coverage Indicators - Section D'!R$1:R$100,MATCH('Print View'!$A168,'Coverage Indicators - Section D'!$A$1:$A$100,0)+1)&lt;&gt;"",INDEX('Coverage Indicators - Section D'!R$1:R$100,MATCH('Print View'!$A168,'Coverage Indicators - Section D'!$A$1:$A$100,0)+1),""),"")&amp;CHAR(10)&amp;IFERROR(IF(INDEX('Coverage Indicators - Section D'!S$1:S$100,MATCH('Print View'!$A168,'Coverage Indicators - Section D'!$A$1:$A$100,0))&lt;&gt;"",FIXED(INDEX('Coverage Indicators - Section D'!S$1:S$100,MATCH('Print View'!$A168,'Coverage Indicators - Section D'!$A$1:$A$100,0))*100,2)&amp;"%",""),"")&amp;CHAR(10)&amp;IFERROR(IF(INDEX('Coverage Indicators - Section D'!T$1:T$100,MATCH('Print View'!$A168,'Coverage Indicators - Section D'!$A$1:$A$100,0))&lt;&gt;"",INDEX('Coverage Indicators - Section D'!T$1:T$100,MATCH('Print View'!$A168,'Coverage Indicators - Section D'!$A$1:$A$100,0)),""),"")</f>
        <v xml:space="preserve">/
</v>
      </c>
      <c r="N168" s="380" t="str">
        <f ca="1">IFERROR(IF(INDEX('Coverage Indicators - Section D'!U$1:U$100,MATCH('Print View'!$A168,'Coverage Indicators - Section D'!$A$1:$A$100,0))&lt;&gt;"",INDEX('Coverage Indicators - Section D'!U$1:U$100,MATCH('Print View'!$A168,'Coverage Indicators - Section D'!$A$1:$A$100,0)),""),"")&amp;"/"&amp;IFERROR(IF(INDEX('Coverage Indicators - Section D'!U$1:U$100,MATCH('Print View'!$A168,'Coverage Indicators - Section D'!$A$1:$A$100,0)+1)&lt;&gt;"",INDEX('Coverage Indicators - Section D'!U$1:U$100,MATCH('Print View'!$A168,'Coverage Indicators - Section D'!$A$1:$A$100,0)+1),""),"")&amp;CHAR(10)&amp;IFERROR(IF(INDEX('Coverage Indicators - Section D'!V$1:V$100,MATCH('Print View'!$A168,'Coverage Indicators - Section D'!$A$1:$A$100,0))&lt;&gt;"",FIXED(INDEX('Coverage Indicators - Section D'!V$1:V$100,MATCH('Print View'!$A168,'Coverage Indicators - Section D'!$A$1:$A$100,0))*100,2)&amp;"%",""),"")&amp;CHAR(10)&amp;IFERROR(IF(INDEX('Coverage Indicators - Section D'!W$1:W$100,MATCH('Print View'!$A168,'Coverage Indicators - Section D'!$A$1:$A$100,0))&lt;&gt;"",INDEX('Coverage Indicators - Section D'!W$1:W$100,MATCH('Print View'!$A168,'Coverage Indicators - Section D'!$A$1:$A$100,0)),""),"")</f>
        <v xml:space="preserve">/
</v>
      </c>
      <c r="O168" s="380" t="str">
        <f ca="1">IFERROR(IF(INDEX('Coverage Indicators - Section D'!X$1:X$100,MATCH('Print View'!$A168,'Coverage Indicators - Section D'!$A$1:$A$100,0))&lt;&gt;"",INDEX('Coverage Indicators - Section D'!X$1:X$100,MATCH('Print View'!$A168,'Coverage Indicators - Section D'!$A$1:$A$100,0)),""),"")&amp;"/"&amp;IFERROR(IF(INDEX('Coverage Indicators - Section D'!X$1:X$100,MATCH('Print View'!$A168,'Coverage Indicators - Section D'!$A$1:$A$100,0)+1)&lt;&gt;"",INDEX('Coverage Indicators - Section D'!X$1:X$100,MATCH('Print View'!$A168,'Coverage Indicators - Section D'!$A$1:$A$100,0)+1),""),"")&amp;CHAR(10)&amp;IFERROR(IF(INDEX('Coverage Indicators - Section D'!Y$1:Y$100,MATCH('Print View'!$A168,'Coverage Indicators - Section D'!$A$1:$A$100,0))&lt;&gt;"",FIXED(INDEX('Coverage Indicators - Section D'!Y$1:Y$100,MATCH('Print View'!$A168,'Coverage Indicators - Section D'!$A$1:$A$100,0))*100,2)&amp;"%",""),"")&amp;CHAR(10)&amp;IFERROR(IF(INDEX('Coverage Indicators - Section D'!Z$1:Z$100,MATCH('Print View'!$A168,'Coverage Indicators - Section D'!$A$1:$A$100,0))&lt;&gt;"",INDEX('Coverage Indicators - Section D'!Z$1:Z$100,MATCH('Print View'!$A168,'Coverage Indicators - Section D'!$A$1:$A$100,0)),""),"")</f>
        <v xml:space="preserve">/
</v>
      </c>
      <c r="P168" s="380" t="str">
        <f ca="1">IFERROR(IF(INDEX('Coverage Indicators - Section D'!AA$1:AA$100,MATCH('Print View'!$A168,'Coverage Indicators - Section D'!$A$1:$A$100,0))&lt;&gt;"",INDEX('Coverage Indicators - Section D'!AA$1:AA$100,MATCH('Print View'!$A168,'Coverage Indicators - Section D'!$A$1:$A$100,0)),""),"")&amp;"/"&amp;IFERROR(IF(INDEX('Coverage Indicators - Section D'!AA$1:AA$100,MATCH('Print View'!$A168,'Coverage Indicators - Section D'!$A$1:$A$100,0)+1)&lt;&gt;"",INDEX('Coverage Indicators - Section D'!AA$1:AA$100,MATCH('Print View'!$A168,'Coverage Indicators - Section D'!$A$1:$A$100,0)+1),""),"")&amp;CHAR(10)&amp;IFERROR(IF(INDEX('Coverage Indicators - Section D'!AB$1:AB$100,MATCH('Print View'!$A168,'Coverage Indicators - Section D'!$A$1:$A$100,0))&lt;&gt;"",FIXED(INDEX('Coverage Indicators - Section D'!AB$1:AB$100,MATCH('Print View'!$A168,'Coverage Indicators - Section D'!$A$1:$A$100,0))*100,2)&amp;"%",""),"")&amp;CHAR(10)&amp;IFERROR(IF(INDEX('Coverage Indicators - Section D'!AC$1:AC$100,MATCH('Print View'!$A168,'Coverage Indicators - Section D'!$A$1:$A$100,0))&lt;&gt;"",INDEX('Coverage Indicators - Section D'!AC$1:AC$100,MATCH('Print View'!$A168,'Coverage Indicators - Section D'!$A$1:$A$100,0)),""),"")</f>
        <v xml:space="preserve">/
</v>
      </c>
      <c r="Q168" s="380" t="str">
        <f ca="1">IFERROR(IF(INDEX('Coverage Indicators - Section D'!AD$1:AD$100,MATCH('Print View'!$A168,'Coverage Indicators - Section D'!$A$1:$A$100,0))&lt;&gt;"",INDEX('Coverage Indicators - Section D'!AD$1:AD$100,MATCH('Print View'!$A168,'Coverage Indicators - Section D'!$A$1:$A$100,0)),""),"")&amp;"/"&amp;IFERROR(IF(INDEX('Coverage Indicators - Section D'!AD$1:AD$100,MATCH('Print View'!$A168,'Coverage Indicators - Section D'!$A$1:$A$100,0)+1)&lt;&gt;"",INDEX('Coverage Indicators - Section D'!AD$1:AD$100,MATCH('Print View'!$A168,'Coverage Indicators - Section D'!$A$1:$A$100,0)+1),""),"")&amp;CHAR(10)&amp;IFERROR(IF(INDEX('Coverage Indicators - Section D'!AE$1:AE$100,MATCH('Print View'!$A168,'Coverage Indicators - Section D'!$A$1:$A$100,0))&lt;&gt;"",FIXED(INDEX('Coverage Indicators - Section D'!AE$1:AE$100,MATCH('Print View'!$A168,'Coverage Indicators - Section D'!$A$1:$A$100,0))*100,2)&amp;"%",""),"")&amp;CHAR(10)&amp;IFERROR(IF(INDEX('Coverage Indicators - Section D'!AF$1:AF$100,MATCH('Print View'!$A168,'Coverage Indicators - Section D'!$A$1:$A$100,0))&lt;&gt;"",INDEX('Coverage Indicators - Section D'!AF$1:AF$100,MATCH('Print View'!$A168,'Coverage Indicators - Section D'!$A$1:$A$100,0)),""),"")</f>
        <v xml:space="preserve">/
</v>
      </c>
      <c r="R168" s="380" t="str">
        <f ca="1">IFERROR(IF(INDEX('Coverage Indicators - Section D'!AG$1:AG$100,MATCH('Print View'!$A168,'Coverage Indicators - Section D'!$A$1:$A$100,0))&lt;&gt;"",INDEX('Coverage Indicators - Section D'!AG$1:AG$100,MATCH('Print View'!$A168,'Coverage Indicators - Section D'!$A$1:$A$100,0)),""),"")&amp;"/"&amp;IFERROR(IF(INDEX('Coverage Indicators - Section D'!AG$1:AG$100,MATCH('Print View'!$A168,'Coverage Indicators - Section D'!$A$1:$A$100,0)+1)&lt;&gt;"",INDEX('Coverage Indicators - Section D'!AG$1:AG$100,MATCH('Print View'!$A168,'Coverage Indicators - Section D'!$A$1:$A$100,0)+1),""),"")&amp;CHAR(10)&amp;IFERROR(IF(INDEX('Coverage Indicators - Section D'!AH$1:AH$100,MATCH('Print View'!$A168,'Coverage Indicators - Section D'!$A$1:$A$100,0))&lt;&gt;"",FIXED(INDEX('Coverage Indicators - Section D'!AH$1:AH$100,MATCH('Print View'!$A168,'Coverage Indicators - Section D'!$A$1:$A$100,0))*100,2)&amp;"%",""),"")&amp;CHAR(10)&amp;IFERROR(IF(INDEX('Coverage Indicators - Section D'!AI$1:AI$100,MATCH('Print View'!$A168,'Coverage Indicators - Section D'!$A$1:$A$100,0))&lt;&gt;"",INDEX('Coverage Indicators - Section D'!AI$1:AI$100,MATCH('Print View'!$A168,'Coverage Indicators - Section D'!$A$1:$A$100,0)),""),"")</f>
        <v xml:space="preserve">/
</v>
      </c>
      <c r="S168" s="380" t="str">
        <f ca="1">IFERROR(IF(INDEX('Coverage Indicators - Section D'!AJ$1:AJ$100,MATCH('Print View'!$A168,'Coverage Indicators - Section D'!$A$1:$A$100,0))&lt;&gt;"",INDEX('Coverage Indicators - Section D'!AJ$1:AJ$100,MATCH('Print View'!$A168,'Coverage Indicators - Section D'!$A$1:$A$100,0)),""),"")&amp;"/"&amp;IFERROR(IF(INDEX('Coverage Indicators - Section D'!AJ$1:AJ$100,MATCH('Print View'!$A168,'Coverage Indicators - Section D'!$A$1:$A$100,0)+1)&lt;&gt;"",INDEX('Coverage Indicators - Section D'!AJ$1:AJ$100,MATCH('Print View'!$A168,'Coverage Indicators - Section D'!$A$1:$A$100,0)+1),""),"")&amp;CHAR(10)&amp;IFERROR(IF(INDEX('Coverage Indicators - Section D'!AK$1:AK$100,MATCH('Print View'!$A168,'Coverage Indicators - Section D'!$A$1:$A$100,0))&lt;&gt;"",FIXED(INDEX('Coverage Indicators - Section D'!AK$1:AK$100,MATCH('Print View'!$A168,'Coverage Indicators - Section D'!$A$1:$A$100,0))*100,2)&amp;"%",""),"")&amp;CHAR(10)&amp;IFERROR(IF(INDEX('Coverage Indicators - Section D'!AL$1:AL$100,MATCH('Print View'!$A168,'Coverage Indicators - Section D'!$A$1:$A$100,0))&lt;&gt;"",INDEX('Coverage Indicators - Section D'!AL$1:AL$100,MATCH('Print View'!$A168,'Coverage Indicators - Section D'!$A$1:$A$100,0)),""),"")</f>
        <v xml:space="preserve">/
</v>
      </c>
      <c r="T168" s="228"/>
      <c r="U168" s="228"/>
      <c r="V168" s="228"/>
      <c r="W168" s="228"/>
      <c r="X168" s="228"/>
      <c r="Y168" s="228"/>
      <c r="Z168" s="228"/>
      <c r="AA168" s="228"/>
      <c r="AB168" s="228"/>
      <c r="AC168" s="228"/>
      <c r="AD168" s="228"/>
      <c r="AE168" s="228"/>
      <c r="AF168" s="228"/>
      <c r="AG168" s="228"/>
      <c r="AH168" s="228"/>
      <c r="AI168" s="228"/>
      <c r="AJ168" s="228"/>
      <c r="AK168" s="228"/>
      <c r="AL168" s="228"/>
      <c r="AM168" s="228" t="str">
        <f>IFERROR(IF(INDEX('Coverage Indicators - Section D'!AD$1:AD$110,MATCH('Print View'!$A168,'Coverage Indicators - Section D'!$A$1:$A$110,0))&lt;&gt;0,INDEX('Coverage Indicators - Section D'!AD$1:AD$110,MATCH('Print View'!$A168,'Coverage Indicators - Section D'!$A$1:$A$110,0)),""),"")</f>
        <v/>
      </c>
      <c r="AN168" s="228"/>
      <c r="AO168" s="228"/>
      <c r="AP168" s="228"/>
      <c r="AQ168" s="228"/>
      <c r="AR168" s="651" t="str">
        <f ca="1">CONCATENATE($A168,N$144)</f>
        <v>1231-Dec-23</v>
      </c>
      <c r="AS168" s="652" t="str">
        <f ca="1">CONCATENATE($A168,Q$144)</f>
        <v>1231-Dec-26</v>
      </c>
      <c r="AT168" s="652" t="str">
        <f t="shared" ref="AT168" si="88">CONCATENATE($A168,T$144)</f>
        <v>12</v>
      </c>
      <c r="AU168" s="652" t="str">
        <f t="shared" ref="AU168" si="89">CONCATENATE($A168,W$144)</f>
        <v>12</v>
      </c>
      <c r="AV168" s="652" t="str">
        <f t="shared" ref="AV168" si="90">CONCATENATE($A168,Z$144)</f>
        <v>12</v>
      </c>
      <c r="AW168" s="652" t="str">
        <f t="shared" ref="AW168" si="91">CONCATENATE($A168,AC$144)</f>
        <v>12</v>
      </c>
      <c r="AX168" s="652" t="str">
        <f t="shared" ref="AX168" si="92">CONCATENATE($A168,AF$144)</f>
        <v>12</v>
      </c>
      <c r="AY168" s="652" t="str">
        <f t="shared" ref="AY168" si="93">CONCATENATE($A168,AI$144)</f>
        <v>12</v>
      </c>
      <c r="AZ168" s="233"/>
      <c r="BA168" s="122"/>
    </row>
    <row r="169" spans="1:53" s="107" customFormat="1" ht="88.4" customHeight="1" x14ac:dyDescent="0.35">
      <c r="A169" s="672"/>
      <c r="B169" s="739" t="str">
        <f>IFERROR(IF(INDEX('Coverage Indicators - Section D'!AM$1:AM$110,MATCH('Print View'!$A168,'Coverage Indicators - Section D'!$A$1:$A$110,0))&lt;&gt;0,INDEX('Coverage Indicators - Section D'!AM$1:AM$110,MATCH('Print View'!$A168,'Coverage Indicators - Section D'!$A$1:$A$110,0)),""),"")</f>
        <v/>
      </c>
      <c r="C169" s="739"/>
      <c r="D169" s="739"/>
      <c r="E169" s="739"/>
      <c r="F169" s="739"/>
      <c r="G169" s="739"/>
      <c r="H169" s="739"/>
      <c r="I169" s="739"/>
      <c r="J169" s="739"/>
      <c r="K169" s="739"/>
      <c r="L169" s="739"/>
      <c r="M169" s="739"/>
      <c r="N169" s="739"/>
      <c r="O169" s="739"/>
      <c r="P169" s="739"/>
      <c r="Q169" s="739"/>
      <c r="R169" s="739"/>
      <c r="S169" s="739"/>
      <c r="T169" s="228"/>
      <c r="U169" s="228"/>
      <c r="V169" s="228"/>
      <c r="W169" s="228"/>
      <c r="X169" s="228"/>
      <c r="Y169" s="228"/>
      <c r="Z169" s="228"/>
      <c r="AA169" s="228"/>
      <c r="AB169" s="228"/>
      <c r="AC169" s="228"/>
      <c r="AD169" s="228"/>
      <c r="AE169" s="228"/>
      <c r="AF169" s="228"/>
      <c r="AG169" s="228"/>
      <c r="AH169" s="228"/>
      <c r="AI169" s="228"/>
      <c r="AJ169" s="228"/>
      <c r="AK169" s="228"/>
      <c r="AL169" s="228"/>
      <c r="AM169" s="228"/>
      <c r="AN169" s="228"/>
      <c r="AO169" s="228"/>
      <c r="AP169" s="228"/>
      <c r="AQ169" s="228"/>
      <c r="AR169" s="651"/>
      <c r="AS169" s="652"/>
      <c r="AT169" s="652"/>
      <c r="AU169" s="652"/>
      <c r="AV169" s="652"/>
      <c r="AW169" s="652"/>
      <c r="AX169" s="652"/>
      <c r="AY169" s="652"/>
      <c r="AZ169" s="233"/>
      <c r="BA169" s="122"/>
    </row>
    <row r="170" spans="1:53" s="107" customFormat="1" ht="177" customHeight="1" x14ac:dyDescent="0.35">
      <c r="A170" s="671">
        <v>13</v>
      </c>
      <c r="B170" s="381" t="str">
        <f>IFERROR(IF(INDEX('Coverage Indicators - Section D'!B$1:B$100,MATCH('Print View'!$A170,'Coverage Indicators - Section D'!$A$1:$A$100,0))&lt;&gt;0,INDEX('Coverage Indicators - Section D'!B$1:B$100,MATCH('Print View'!$A170,'Coverage Indicators - Section D'!$A$1:$A$100,0)),""),"")</f>
        <v/>
      </c>
      <c r="C170" s="382" t="str">
        <f>IFERROR(IF(INDEX('Coverage Indicators - Section D'!D$1:D$100,MATCH('Print View'!$A170,'Coverage Indicators - Section D'!$A$1:$A$100,0))&lt;&gt;0,INDEX('Coverage Indicators - Section D'!D$1:D$100,MATCH('Print View'!$A170,'Coverage Indicators - Section D'!$A$1:$A$100,0)),""),"")</f>
        <v/>
      </c>
      <c r="D170" s="382" t="str">
        <f>IFERROR(IF(INDEX('Coverage Indicators - Section D'!E$1:E$100,MATCH('Print View'!$A170,'Coverage Indicators - Section D'!$A$1:$A$100,0))&lt;&gt;0,INDEX('Coverage Indicators - Section D'!E$1:E$100,MATCH('Print View'!$A170,'Coverage Indicators - Section D'!$A$1:$A$100,0)),""),"")</f>
        <v/>
      </c>
      <c r="E170" s="373" t="str">
        <f ca="1">IFERROR(IF(INDEX('Coverage Indicators - Section D'!F$1:F$100,MATCH('Print View'!$A170,'Coverage Indicators - Section D'!$A$1:$A$100,0))&lt;&gt;"",INDEX('Coverage Indicators - Section D'!F$1:F$100,MATCH('Print View'!$A170,'Coverage Indicators - Section D'!$A$1:$A$100,0)),""),"")&amp;"/"&amp;IFERROR(IF(INDEX('Coverage Indicators - Section D'!F$1:F$100,MATCH('Print View'!$A170,'Coverage Indicators - Section D'!$A$1:$A$100,0)+1)&lt;&gt;"",INDEX('Coverage Indicators - Section D'!F$1:F$100,MATCH('Print View'!$A170,'Coverage Indicators - Section D'!$A$1:$A$100,0)+1),""),"")&amp;CHAR(10)&amp;
IFERROR(
IF(INDEX('Coverage Indicators - Section D'!G$1:G$100,MATCH('Print View'!$A170,'Coverage Indicators - Section D'!$A$1:$A$100,0))&lt;&gt;"",
FIXED(INDEX('Coverage Indicators - Section D'!G$1:G$100,MATCH('Print View'!$A170,'Coverage Indicators - Section D'!$A$1:$A$100,0))*100,2)&amp;"%",""),"")</f>
        <v xml:space="preserve">/
</v>
      </c>
      <c r="F170" s="383" t="str">
        <f>IFERROR(IF(INDEX('Coverage Indicators - Section D'!H$1:H$100,MATCH('Print View'!$A170,'Coverage Indicators - Section D'!$A$1:$A$100,0))&lt;&gt;0,INDEX('Coverage Indicators - Section D'!H$1:H$100,MATCH('Print View'!$A170,'Coverage Indicators - Section D'!$A$1:$A$100,0)),""),"")&amp;CHAR(10)&amp;IFERROR(IF(INDEX('Coverage Indicators - Section D'!I$1:I$100,MATCH('Print View'!$A170,'Coverage Indicators - Section D'!$A$1:$A$100,0))&lt;&gt;0,INDEX('Coverage Indicators - Section D'!I$1:I$100,MATCH('Print View'!$A170,'Coverage Indicators - Section D'!$A$1:$A$100,0)),""),"")</f>
        <v xml:space="preserve">
</v>
      </c>
      <c r="G170" s="374" t="str">
        <f>IFERROR(IF(INDEX('Coverage Indicators - Section D'!J$9:J$68,MATCH('Print View'!$A170,'Coverage Indicators - Section D'!$A$9:$A$68,0))&lt;&gt;0,INDEX('Coverage Indicators - Section D'!J$9:J$68,MATCH('Print View'!$A170,'Coverage Indicators - Section D'!$A$9:$A$68,0)),""),"")</f>
        <v/>
      </c>
      <c r="H170" s="384" t="str">
        <f>IFERROR(IF(INDEX('Coverage Indicators - Section D'!K$1:K$100,MATCH('Print View'!$A170,'Coverage Indicators - Section D'!$A$1:$A$100,0))&lt;&gt;0,INDEX('Coverage Indicators - Section D'!K$1:K$100,MATCH('Print View'!$A170,'Coverage Indicators - Section D'!$A$1:$A$100,0)),""),"")</f>
        <v/>
      </c>
      <c r="I170" s="385" t="str">
        <f>IFERROR(IF(AND('Overview - Section A'!AS$1="Grant Making",OR(C170&lt;&gt;"",D170&lt;&gt;"")),Setup!I15,IF(INDEX('Coverage Indicators - Section D'!L$1:L$100,MATCH('Print View'!$A170,'Coverage Indicators - Section D'!$A$1:$A$100,0))&lt;&gt;0,INDEX('Coverage Indicators - Section D'!L$1:L$100,MATCH('Print View'!$A170,'Coverage Indicators - Section D'!$A$1:$A$100,0)),"")),"")</f>
        <v/>
      </c>
      <c r="J170" s="383" t="str">
        <f>IFERROR(IF(INDEX('Coverage Indicators - Section D'!M$1:M$100,MATCH('Print View'!$A170,'Coverage Indicators - Section D'!$A$1:$A$100,0))&lt;&gt;0,INDEX('Coverage Indicators - Section D'!M$1:M$100,MATCH('Print View'!$A170,'Coverage Indicators - Section D'!$A$1:$A$100,0)),""),"")&amp;CHAR(10)&amp;CHAR(10)&amp;IFERROR(IF(INDEX('Coverage Indicators - Section D'!M$1:M$100,MATCH('Print View'!$A170,'Coverage Indicators - Section D'!$A$1:$A$100,0)+1)&lt;&gt;0,INDEX('Coverage Indicators - Section D'!M$1:M$100,MATCH('Print View'!$A170,'Coverage Indicators - Section D'!$A$1:$A$100,0)+1),""),"")</f>
        <v xml:space="preserve">
</v>
      </c>
      <c r="K170" s="383" t="str">
        <f>IFERROR(IF(INDEX('Coverage Indicators - Section D'!N$1:N$100,MATCH('Print View'!$A170,'Coverage Indicators - Section D'!$A$1:$A$100,0))&lt;&gt;0,INDEX('Coverage Indicators - Section D'!N$1:N$100,MATCH('Print View'!$A170,'Coverage Indicators - Section D'!$A$1:$A$100,0)),""),"")</f>
        <v/>
      </c>
      <c r="L170" s="383" t="str">
        <f ca="1">IFERROR(IF(INDEX('Coverage Indicators - Section D'!O$1:O$100,MATCH('Print View'!$A170,'Coverage Indicators - Section D'!$A$1:$A$100,0))&lt;&gt;"",INDEX('Coverage Indicators - Section D'!O$1:O$100,MATCH('Print View'!$A170,'Coverage Indicators - Section D'!$A$1:$A$100,0)),""),"")&amp;"/"&amp;IFERROR(IF(INDEX('Coverage Indicators - Section D'!O$1:O$100,MATCH('Print View'!$A170,'Coverage Indicators - Section D'!$A$1:$A$100,0)+1)&lt;&gt;"",INDEX('Coverage Indicators - Section D'!O$1:O$100,MATCH('Print View'!$A170,'Coverage Indicators - Section D'!$A$1:$A$100,0)+1),""),"")&amp;CHAR(10)&amp;IFERROR(IF(INDEX('Coverage Indicators - Section D'!P$1:P$100,MATCH('Print View'!$A170,'Coverage Indicators - Section D'!$A$1:$A$100,0))&lt;&gt;"",FIXED(INDEX('Coverage Indicators - Section D'!P$1:P$100,MATCH('Print View'!$A170,'Coverage Indicators - Section D'!$A$1:$A$100,0))*100,2)&amp;"%",""),"")&amp;CHAR(10)&amp;IFERROR(IF(INDEX('Coverage Indicators - Section D'!Q$1:Q$100,MATCH('Print View'!$A170,'Coverage Indicators - Section D'!$A$1:$A$100,0))&lt;&gt;"",INDEX('Coverage Indicators - Section D'!Q$1:Q$100,MATCH('Print View'!$A170,'Coverage Indicators - Section D'!$A$1:$A$100,0)),""),"")</f>
        <v xml:space="preserve">/
</v>
      </c>
      <c r="M170" s="383" t="str">
        <f ca="1">IFERROR(IF(INDEX('Coverage Indicators - Section D'!R$1:R$100,MATCH('Print View'!$A170,'Coverage Indicators - Section D'!$A$1:$A$100,0))&lt;&gt;"",INDEX('Coverage Indicators - Section D'!R$1:R$100,MATCH('Print View'!$A170,'Coverage Indicators - Section D'!$A$1:$A$100,0)),""),"")&amp;"/"&amp;IFERROR(IF(INDEX('Coverage Indicators - Section D'!R$1:R$100,MATCH('Print View'!$A170,'Coverage Indicators - Section D'!$A$1:$A$100,0)+1)&lt;&gt;"",INDEX('Coverage Indicators - Section D'!R$1:R$100,MATCH('Print View'!$A170,'Coverage Indicators - Section D'!$A$1:$A$100,0)+1),""),"")&amp;CHAR(10)&amp;IFERROR(IF(INDEX('Coverage Indicators - Section D'!S$1:S$100,MATCH('Print View'!$A170,'Coverage Indicators - Section D'!$A$1:$A$100,0))&lt;&gt;"",FIXED(INDEX('Coverage Indicators - Section D'!S$1:S$100,MATCH('Print View'!$A170,'Coverage Indicators - Section D'!$A$1:$A$100,0))*100,2)&amp;"%",""),"")&amp;CHAR(10)&amp;IFERROR(IF(INDEX('Coverage Indicators - Section D'!T$1:T$100,MATCH('Print View'!$A170,'Coverage Indicators - Section D'!$A$1:$A$100,0))&lt;&gt;"",INDEX('Coverage Indicators - Section D'!T$1:T$100,MATCH('Print View'!$A170,'Coverage Indicators - Section D'!$A$1:$A$100,0)),""),"")</f>
        <v xml:space="preserve">/
</v>
      </c>
      <c r="N170" s="373" t="str">
        <f ca="1">IFERROR(IF(INDEX('Coverage Indicators - Section D'!U$1:U$100,MATCH('Print View'!$A170,'Coverage Indicators - Section D'!$A$1:$A$100,0))&lt;&gt;"",INDEX('Coverage Indicators - Section D'!U$1:U$100,MATCH('Print View'!$A170,'Coverage Indicators - Section D'!$A$1:$A$100,0)),""),"")&amp;"/"&amp;IFERROR(IF(INDEX('Coverage Indicators - Section D'!U$1:U$100,MATCH('Print View'!$A170,'Coverage Indicators - Section D'!$A$1:$A$100,0)+1)&lt;&gt;"",INDEX('Coverage Indicators - Section D'!U$1:U$100,MATCH('Print View'!$A170,'Coverage Indicators - Section D'!$A$1:$A$100,0)+1),""),"")&amp;CHAR(10)&amp;IFERROR(IF(INDEX('Coverage Indicators - Section D'!V$1:V$100,MATCH('Print View'!$A170,'Coverage Indicators - Section D'!$A$1:$A$100,0))&lt;&gt;"",FIXED(INDEX('Coverage Indicators - Section D'!V$1:V$100,MATCH('Print View'!$A170,'Coverage Indicators - Section D'!$A$1:$A$100,0))*100,2)&amp;"%",""),"")&amp;CHAR(10)&amp;IFERROR(IF(INDEX('Coverage Indicators - Section D'!W$1:W$100,MATCH('Print View'!$A170,'Coverage Indicators - Section D'!$A$1:$A$100,0))&lt;&gt;"",INDEX('Coverage Indicators - Section D'!W$1:W$100,MATCH('Print View'!$A170,'Coverage Indicators - Section D'!$A$1:$A$100,0)),""),"")</f>
        <v xml:space="preserve">/
</v>
      </c>
      <c r="O170" s="373" t="str">
        <f ca="1">IFERROR(IF(INDEX('Coverage Indicators - Section D'!X$1:X$100,MATCH('Print View'!$A170,'Coverage Indicators - Section D'!$A$1:$A$100,0))&lt;&gt;"",INDEX('Coverage Indicators - Section D'!X$1:X$100,MATCH('Print View'!$A170,'Coverage Indicators - Section D'!$A$1:$A$100,0)),""),"")&amp;"/"&amp;IFERROR(IF(INDEX('Coverage Indicators - Section D'!X$1:X$100,MATCH('Print View'!$A170,'Coverage Indicators - Section D'!$A$1:$A$100,0)+1)&lt;&gt;"",INDEX('Coverage Indicators - Section D'!X$1:X$100,MATCH('Print View'!$A170,'Coverage Indicators - Section D'!$A$1:$A$100,0)+1),""),"")&amp;CHAR(10)&amp;IFERROR(IF(INDEX('Coverage Indicators - Section D'!Y$1:Y$100,MATCH('Print View'!$A170,'Coverage Indicators - Section D'!$A$1:$A$100,0))&lt;&gt;"",FIXED(INDEX('Coverage Indicators - Section D'!Y$1:Y$100,MATCH('Print View'!$A170,'Coverage Indicators - Section D'!$A$1:$A$100,0))*100,2)&amp;"%",""),"")&amp;CHAR(10)&amp;IFERROR(IF(INDEX('Coverage Indicators - Section D'!Z$1:Z$100,MATCH('Print View'!$A170,'Coverage Indicators - Section D'!$A$1:$A$100,0))&lt;&gt;"",INDEX('Coverage Indicators - Section D'!Z$1:Z$100,MATCH('Print View'!$A170,'Coverage Indicators - Section D'!$A$1:$A$100,0)),""),"")</f>
        <v xml:space="preserve">/
</v>
      </c>
      <c r="P170" s="373" t="str">
        <f ca="1">IFERROR(IF(INDEX('Coverage Indicators - Section D'!AA$1:AA$100,MATCH('Print View'!$A170,'Coverage Indicators - Section D'!$A$1:$A$100,0))&lt;&gt;"",INDEX('Coverage Indicators - Section D'!AA$1:AA$100,MATCH('Print View'!$A170,'Coverage Indicators - Section D'!$A$1:$A$100,0)),""),"")&amp;"/"&amp;IFERROR(IF(INDEX('Coverage Indicators - Section D'!AA$1:AA$100,MATCH('Print View'!$A170,'Coverage Indicators - Section D'!$A$1:$A$100,0)+1)&lt;&gt;"",INDEX('Coverage Indicators - Section D'!AA$1:AA$100,MATCH('Print View'!$A170,'Coverage Indicators - Section D'!$A$1:$A$100,0)+1),""),"")&amp;CHAR(10)&amp;IFERROR(IF(INDEX('Coverage Indicators - Section D'!AB$1:AB$100,MATCH('Print View'!$A170,'Coverage Indicators - Section D'!$A$1:$A$100,0))&lt;&gt;"",FIXED(INDEX('Coverage Indicators - Section D'!AB$1:AB$100,MATCH('Print View'!$A170,'Coverage Indicators - Section D'!$A$1:$A$100,0))*100,2)&amp;"%",""),"")&amp;CHAR(10)&amp;IFERROR(IF(INDEX('Coverage Indicators - Section D'!AC$1:AC$100,MATCH('Print View'!$A170,'Coverage Indicators - Section D'!$A$1:$A$100,0))&lt;&gt;"",INDEX('Coverage Indicators - Section D'!AC$1:AC$100,MATCH('Print View'!$A170,'Coverage Indicators - Section D'!$A$1:$A$100,0)),""),"")</f>
        <v xml:space="preserve">/
</v>
      </c>
      <c r="Q170" s="373" t="str">
        <f ca="1">IFERROR(IF(INDEX('Coverage Indicators - Section D'!AD$1:AD$100,MATCH('Print View'!$A170,'Coverage Indicators - Section D'!$A$1:$A$100,0))&lt;&gt;"",INDEX('Coverage Indicators - Section D'!AD$1:AD$100,MATCH('Print View'!$A170,'Coverage Indicators - Section D'!$A$1:$A$100,0)),""),"")&amp;"/"&amp;IFERROR(IF(INDEX('Coverage Indicators - Section D'!AD$1:AD$100,MATCH('Print View'!$A170,'Coverage Indicators - Section D'!$A$1:$A$100,0)+1)&lt;&gt;"",INDEX('Coverage Indicators - Section D'!AD$1:AD$100,MATCH('Print View'!$A170,'Coverage Indicators - Section D'!$A$1:$A$100,0)+1),""),"")&amp;CHAR(10)&amp;IFERROR(IF(INDEX('Coverage Indicators - Section D'!AE$1:AE$100,MATCH('Print View'!$A170,'Coverage Indicators - Section D'!$A$1:$A$100,0))&lt;&gt;"",FIXED(INDEX('Coverage Indicators - Section D'!AE$1:AE$100,MATCH('Print View'!$A170,'Coverage Indicators - Section D'!$A$1:$A$100,0))*100,2)&amp;"%",""),"")&amp;CHAR(10)&amp;IFERROR(IF(INDEX('Coverage Indicators - Section D'!AF$1:AF$100,MATCH('Print View'!$A170,'Coverage Indicators - Section D'!$A$1:$A$100,0))&lt;&gt;"",INDEX('Coverage Indicators - Section D'!AF$1:AF$100,MATCH('Print View'!$A170,'Coverage Indicators - Section D'!$A$1:$A$100,0)),""),"")</f>
        <v xml:space="preserve">/
</v>
      </c>
      <c r="R170" s="373" t="str">
        <f ca="1">IFERROR(IF(INDEX('Coverage Indicators - Section D'!AG$1:AG$100,MATCH('Print View'!$A170,'Coverage Indicators - Section D'!$A$1:$A$100,0))&lt;&gt;"",INDEX('Coverage Indicators - Section D'!AG$1:AG$100,MATCH('Print View'!$A170,'Coverage Indicators - Section D'!$A$1:$A$100,0)),""),"")&amp;"/"&amp;IFERROR(IF(INDEX('Coverage Indicators - Section D'!AG$1:AG$100,MATCH('Print View'!$A170,'Coverage Indicators - Section D'!$A$1:$A$100,0)+1)&lt;&gt;"",INDEX('Coverage Indicators - Section D'!AG$1:AG$100,MATCH('Print View'!$A170,'Coverage Indicators - Section D'!$A$1:$A$100,0)+1),""),"")&amp;CHAR(10)&amp;IFERROR(IF(INDEX('Coverage Indicators - Section D'!AH$1:AH$100,MATCH('Print View'!$A170,'Coverage Indicators - Section D'!$A$1:$A$100,0))&lt;&gt;"",FIXED(INDEX('Coverage Indicators - Section D'!AH$1:AH$100,MATCH('Print View'!$A170,'Coverage Indicators - Section D'!$A$1:$A$100,0))*100,2)&amp;"%",""),"")&amp;CHAR(10)&amp;IFERROR(IF(INDEX('Coverage Indicators - Section D'!AI$1:AI$100,MATCH('Print View'!$A170,'Coverage Indicators - Section D'!$A$1:$A$100,0))&lt;&gt;"",INDEX('Coverage Indicators - Section D'!AI$1:AI$100,MATCH('Print View'!$A170,'Coverage Indicators - Section D'!$A$1:$A$100,0)),""),"")</f>
        <v xml:space="preserve">/
</v>
      </c>
      <c r="S170" s="373" t="str">
        <f ca="1">IFERROR(IF(INDEX('Coverage Indicators - Section D'!AJ$1:AJ$100,MATCH('Print View'!$A170,'Coverage Indicators - Section D'!$A$1:$A$100,0))&lt;&gt;"",INDEX('Coverage Indicators - Section D'!AJ$1:AJ$100,MATCH('Print View'!$A170,'Coverage Indicators - Section D'!$A$1:$A$100,0)),""),"")&amp;"/"&amp;IFERROR(IF(INDEX('Coverage Indicators - Section D'!AJ$1:AJ$100,MATCH('Print View'!$A170,'Coverage Indicators - Section D'!$A$1:$A$100,0)+1)&lt;&gt;"",INDEX('Coverage Indicators - Section D'!AJ$1:AJ$100,MATCH('Print View'!$A170,'Coverage Indicators - Section D'!$A$1:$A$100,0)+1),""),"")&amp;CHAR(10)&amp;IFERROR(IF(INDEX('Coverage Indicators - Section D'!AK$1:AK$100,MATCH('Print View'!$A170,'Coverage Indicators - Section D'!$A$1:$A$100,0))&lt;&gt;"",FIXED(INDEX('Coverage Indicators - Section D'!AK$1:AK$100,MATCH('Print View'!$A170,'Coverage Indicators - Section D'!$A$1:$A$100,0))*100,2)&amp;"%",""),"")&amp;CHAR(10)&amp;IFERROR(IF(INDEX('Coverage Indicators - Section D'!AL$1:AL$100,MATCH('Print View'!$A170,'Coverage Indicators - Section D'!$A$1:$A$100,0))&lt;&gt;"",INDEX('Coverage Indicators - Section D'!AL$1:AL$100,MATCH('Print View'!$A170,'Coverage Indicators - Section D'!$A$1:$A$100,0)),""),"")</f>
        <v xml:space="preserve">/
</v>
      </c>
      <c r="T170" s="228"/>
      <c r="U170" s="228"/>
      <c r="V170" s="228"/>
      <c r="W170" s="228"/>
      <c r="X170" s="228"/>
      <c r="Y170" s="228"/>
      <c r="Z170" s="228"/>
      <c r="AA170" s="228"/>
      <c r="AB170" s="228"/>
      <c r="AC170" s="228"/>
      <c r="AD170" s="228"/>
      <c r="AE170" s="228"/>
      <c r="AF170" s="228"/>
      <c r="AG170" s="228"/>
      <c r="AH170" s="228"/>
      <c r="AI170" s="228"/>
      <c r="AJ170" s="228"/>
      <c r="AK170" s="228"/>
      <c r="AL170" s="228"/>
      <c r="AM170" s="228" t="str">
        <f>IFERROR(IF(INDEX('Coverage Indicators - Section D'!AD$1:AD$110,MATCH('Print View'!$A170,'Coverage Indicators - Section D'!$A$1:$A$110,0))&lt;&gt;0,INDEX('Coverage Indicators - Section D'!AD$1:AD$110,MATCH('Print View'!$A170,'Coverage Indicators - Section D'!$A$1:$A$110,0)),""),"")</f>
        <v/>
      </c>
      <c r="AN170" s="228"/>
      <c r="AO170" s="228"/>
      <c r="AP170" s="228"/>
      <c r="AQ170" s="228"/>
      <c r="AR170" s="651" t="str">
        <f ca="1">CONCATENATE($A170,N$144)</f>
        <v>1331-Dec-23</v>
      </c>
      <c r="AS170" s="652" t="str">
        <f ca="1">CONCATENATE($A170,Q$144)</f>
        <v>1331-Dec-26</v>
      </c>
      <c r="AT170" s="652" t="str">
        <f t="shared" ref="AT170" si="94">CONCATENATE($A170,T$144)</f>
        <v>13</v>
      </c>
      <c r="AU170" s="652" t="str">
        <f t="shared" ref="AU170" si="95">CONCATENATE($A170,W$144)</f>
        <v>13</v>
      </c>
      <c r="AV170" s="652" t="str">
        <f t="shared" ref="AV170" si="96">CONCATENATE($A170,Z$144)</f>
        <v>13</v>
      </c>
      <c r="AW170" s="652" t="str">
        <f t="shared" ref="AW170" si="97">CONCATENATE($A170,AC$144)</f>
        <v>13</v>
      </c>
      <c r="AX170" s="652" t="str">
        <f t="shared" ref="AX170" si="98">CONCATENATE($A170,AF$144)</f>
        <v>13</v>
      </c>
      <c r="AY170" s="652" t="str">
        <f t="shared" ref="AY170" si="99">CONCATENATE($A170,AI$144)</f>
        <v>13</v>
      </c>
      <c r="AZ170" s="233"/>
      <c r="BA170" s="122"/>
    </row>
    <row r="171" spans="1:53" s="107" customFormat="1" ht="88.4" customHeight="1" x14ac:dyDescent="0.35">
      <c r="A171" s="671"/>
      <c r="B171" s="738" t="str">
        <f>IFERROR(IF(INDEX('Coverage Indicators - Section D'!AM$1:AM$110,MATCH('Print View'!$A170,'Coverage Indicators - Section D'!$A$1:$A$110,0))&lt;&gt;0,INDEX('Coverage Indicators - Section D'!AM$1:AM$110,MATCH('Print View'!$A170,'Coverage Indicators - Section D'!$A$1:$A$110,0)),""),"")</f>
        <v/>
      </c>
      <c r="C171" s="738"/>
      <c r="D171" s="738"/>
      <c r="E171" s="738"/>
      <c r="F171" s="738"/>
      <c r="G171" s="738"/>
      <c r="H171" s="738"/>
      <c r="I171" s="738"/>
      <c r="J171" s="738"/>
      <c r="K171" s="738"/>
      <c r="L171" s="738"/>
      <c r="M171" s="738"/>
      <c r="N171" s="738"/>
      <c r="O171" s="738"/>
      <c r="P171" s="738"/>
      <c r="Q171" s="738"/>
      <c r="R171" s="738"/>
      <c r="S171" s="738"/>
      <c r="T171" s="228"/>
      <c r="U171" s="228"/>
      <c r="V171" s="228"/>
      <c r="W171" s="228"/>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651"/>
      <c r="AS171" s="652"/>
      <c r="AT171" s="652"/>
      <c r="AU171" s="652"/>
      <c r="AV171" s="652"/>
      <c r="AW171" s="652"/>
      <c r="AX171" s="652"/>
      <c r="AY171" s="652"/>
      <c r="AZ171" s="233"/>
      <c r="BA171" s="122"/>
    </row>
    <row r="172" spans="1:53" s="107" customFormat="1" ht="177" customHeight="1" x14ac:dyDescent="0.35">
      <c r="A172" s="653">
        <v>14</v>
      </c>
      <c r="B172" s="376" t="str">
        <f>IFERROR(IF(INDEX('Coverage Indicators - Section D'!B$1:B$100,MATCH('Print View'!$A172,'Coverage Indicators - Section D'!$A$1:$A$100,0))&lt;&gt;0,INDEX('Coverage Indicators - Section D'!B$1:B$100,MATCH('Print View'!$A172,'Coverage Indicators - Section D'!$A$1:$A$100,0)),""),"")</f>
        <v/>
      </c>
      <c r="C172" s="377" t="str">
        <f>IFERROR(IF(INDEX('Coverage Indicators - Section D'!D$1:D$100,MATCH('Print View'!$A172,'Coverage Indicators - Section D'!$A$1:$A$100,0))&lt;&gt;0,INDEX('Coverage Indicators - Section D'!D$1:D$100,MATCH('Print View'!$A172,'Coverage Indicators - Section D'!$A$1:$A$100,0)),""),"")</f>
        <v/>
      </c>
      <c r="D172" s="377" t="str">
        <f>IFERROR(IF(INDEX('Coverage Indicators - Section D'!E$1:E$100,MATCH('Print View'!$A172,'Coverage Indicators - Section D'!$A$1:$A$100,0))&lt;&gt;0,INDEX('Coverage Indicators - Section D'!E$1:E$100,MATCH('Print View'!$A172,'Coverage Indicators - Section D'!$A$1:$A$100,0)),""),"")</f>
        <v/>
      </c>
      <c r="E172" s="389" t="str">
        <f ca="1">IFERROR(IF(INDEX('Coverage Indicators - Section D'!F$1:F$100,MATCH('Print View'!$A172,'Coverage Indicators - Section D'!$A$1:$A$100,0))&lt;&gt;"",INDEX('Coverage Indicators - Section D'!F$1:F$100,MATCH('Print View'!$A172,'Coverage Indicators - Section D'!$A$1:$A$100,0)),""),"")&amp;"/"&amp;IFERROR(IF(INDEX('Coverage Indicators - Section D'!F$1:F$100,MATCH('Print View'!$A172,'Coverage Indicators - Section D'!$A$1:$A$100,0)+1)&lt;&gt;"",INDEX('Coverage Indicators - Section D'!F$1:F$100,MATCH('Print View'!$A172,'Coverage Indicators - Section D'!$A$1:$A$100,0)+1),""),"")&amp;CHAR(10)&amp;
IFERROR(
IF(INDEX('Coverage Indicators - Section D'!G$1:G$100,MATCH('Print View'!$A172,'Coverage Indicators - Section D'!$A$1:$A$100,0))&lt;&gt;"",
FIXED(INDEX('Coverage Indicators - Section D'!G$1:G$100,MATCH('Print View'!$A172,'Coverage Indicators - Section D'!$A$1:$A$100,0))*100,2)&amp;"%",""),"")</f>
        <v xml:space="preserve">/
</v>
      </c>
      <c r="F172" s="378" t="str">
        <f>IFERROR(IF(INDEX('Coverage Indicators - Section D'!H$1:H$100,MATCH('Print View'!$A172,'Coverage Indicators - Section D'!$A$1:$A$100,0))&lt;&gt;0,INDEX('Coverage Indicators - Section D'!H$1:H$100,MATCH('Print View'!$A172,'Coverage Indicators - Section D'!$A$1:$A$100,0)),""),"")&amp;CHAR(10)&amp;IFERROR(IF(INDEX('Coverage Indicators - Section D'!I$1:I$100,MATCH('Print View'!$A172,'Coverage Indicators - Section D'!$A$1:$A$100,0))&lt;&gt;0,INDEX('Coverage Indicators - Section D'!I$1:I$100,MATCH('Print View'!$A172,'Coverage Indicators - Section D'!$A$1:$A$100,0)),""),"")</f>
        <v xml:space="preserve">
</v>
      </c>
      <c r="G172" s="378" t="str">
        <f>IFERROR(IF(INDEX('Coverage Indicators - Section D'!J$9:J$68,MATCH('Print View'!$A172,'Coverage Indicators - Section D'!$A$9:$A$68,0))&lt;&gt;0,INDEX('Coverage Indicators - Section D'!J$9:J$68,MATCH('Print View'!$A172,'Coverage Indicators - Section D'!$A$9:$A$68,0)),""),"")</f>
        <v/>
      </c>
      <c r="H172" s="378" t="str">
        <f>IFERROR(IF(INDEX('Coverage Indicators - Section D'!K$1:K$100,MATCH('Print View'!$A172,'Coverage Indicators - Section D'!$A$1:$A$100,0))&lt;&gt;0,INDEX('Coverage Indicators - Section D'!K$1:K$100,MATCH('Print View'!$A172,'Coverage Indicators - Section D'!$A$1:$A$100,0)),""),"")</f>
        <v/>
      </c>
      <c r="I172" s="379" t="str">
        <f>IFERROR(IF(AND('Overview - Section A'!AS$1="Grant Making",OR(C172&lt;&gt;"",D172&lt;&gt;"")),Setup!I15,IF(INDEX('Coverage Indicators - Section D'!L$1:L$100,MATCH('Print View'!$A172,'Coverage Indicators - Section D'!$A$1:$A$100,0))&lt;&gt;0,INDEX('Coverage Indicators - Section D'!L$1:L$100,MATCH('Print View'!$A172,'Coverage Indicators - Section D'!$A$1:$A$100,0)),"")),"")</f>
        <v/>
      </c>
      <c r="J172" s="380" t="str">
        <f>IFERROR(IF(INDEX('Coverage Indicators - Section D'!M$1:M$100,MATCH('Print View'!$A172,'Coverage Indicators - Section D'!$A$1:$A$100,0))&lt;&gt;0,INDEX('Coverage Indicators - Section D'!M$1:M$100,MATCH('Print View'!$A172,'Coverage Indicators - Section D'!$A$1:$A$100,0)),""),"")&amp;CHAR(10)&amp;CHAR(10)&amp;IFERROR(IF(INDEX('Coverage Indicators - Section D'!M$1:M$100,MATCH('Print View'!$A172,'Coverage Indicators - Section D'!$A$1:$A$100,0)+1)&lt;&gt;0,INDEX('Coverage Indicators - Section D'!M$1:M$100,MATCH('Print View'!$A172,'Coverage Indicators - Section D'!$A$1:$A$100,0)+1),""),"")</f>
        <v xml:space="preserve">
</v>
      </c>
      <c r="K172" s="378" t="str">
        <f>IFERROR(IF(INDEX('Coverage Indicators - Section D'!N$1:N$100,MATCH('Print View'!$A172,'Coverage Indicators - Section D'!$A$1:$A$100,0))&lt;&gt;0,INDEX('Coverage Indicators - Section D'!N$1:N$100,MATCH('Print View'!$A172,'Coverage Indicators - Section D'!$A$1:$A$100,0)),""),"")</f>
        <v/>
      </c>
      <c r="L172" s="380" t="str">
        <f ca="1">IFERROR(IF(INDEX('Coverage Indicators - Section D'!O$1:O$100,MATCH('Print View'!$A172,'Coverage Indicators - Section D'!$A$1:$A$100,0))&lt;&gt;"",INDEX('Coverage Indicators - Section D'!O$1:O$100,MATCH('Print View'!$A172,'Coverage Indicators - Section D'!$A$1:$A$100,0)),""),"")&amp;"/"&amp;IFERROR(IF(INDEX('Coverage Indicators - Section D'!O$1:O$100,MATCH('Print View'!$A172,'Coverage Indicators - Section D'!$A$1:$A$100,0)+1)&lt;&gt;"",INDEX('Coverage Indicators - Section D'!O$1:O$100,MATCH('Print View'!$A172,'Coverage Indicators - Section D'!$A$1:$A$100,0)+1),""),"")&amp;CHAR(10)&amp;IFERROR(IF(INDEX('Coverage Indicators - Section D'!P$1:P$100,MATCH('Print View'!$A172,'Coverage Indicators - Section D'!$A$1:$A$100,0))&lt;&gt;"",FIXED(INDEX('Coverage Indicators - Section D'!P$1:P$100,MATCH('Print View'!$A172,'Coverage Indicators - Section D'!$A$1:$A$100,0))*100,2)&amp;"%",""),"")&amp;CHAR(10)&amp;IFERROR(IF(INDEX('Coverage Indicators - Section D'!Q$1:Q$100,MATCH('Print View'!$A172,'Coverage Indicators - Section D'!$A$1:$A$100,0))&lt;&gt;"",INDEX('Coverage Indicators - Section D'!Q$1:Q$100,MATCH('Print View'!$A172,'Coverage Indicators - Section D'!$A$1:$A$100,0)),""),"")</f>
        <v xml:space="preserve">/
</v>
      </c>
      <c r="M172" s="380" t="str">
        <f ca="1">IFERROR(IF(INDEX('Coverage Indicators - Section D'!R$1:R$100,MATCH('Print View'!$A172,'Coverage Indicators - Section D'!$A$1:$A$100,0))&lt;&gt;"",INDEX('Coverage Indicators - Section D'!R$1:R$100,MATCH('Print View'!$A172,'Coverage Indicators - Section D'!$A$1:$A$100,0)),""),"")&amp;"/"&amp;IFERROR(IF(INDEX('Coverage Indicators - Section D'!R$1:R$100,MATCH('Print View'!$A172,'Coverage Indicators - Section D'!$A$1:$A$100,0)+1)&lt;&gt;"",INDEX('Coverage Indicators - Section D'!R$1:R$100,MATCH('Print View'!$A172,'Coverage Indicators - Section D'!$A$1:$A$100,0)+1),""),"")&amp;CHAR(10)&amp;IFERROR(IF(INDEX('Coverage Indicators - Section D'!S$1:S$100,MATCH('Print View'!$A172,'Coverage Indicators - Section D'!$A$1:$A$100,0))&lt;&gt;"",FIXED(INDEX('Coverage Indicators - Section D'!S$1:S$100,MATCH('Print View'!$A172,'Coverage Indicators - Section D'!$A$1:$A$100,0))*100,2)&amp;"%",""),"")&amp;CHAR(10)&amp;IFERROR(IF(INDEX('Coverage Indicators - Section D'!T$1:T$100,MATCH('Print View'!$A172,'Coverage Indicators - Section D'!$A$1:$A$100,0))&lt;&gt;"",INDEX('Coverage Indicators - Section D'!T$1:T$100,MATCH('Print View'!$A172,'Coverage Indicators - Section D'!$A$1:$A$100,0)),""),"")</f>
        <v xml:space="preserve">/
</v>
      </c>
      <c r="N172" s="380" t="str">
        <f ca="1">IFERROR(IF(INDEX('Coverage Indicators - Section D'!U$1:U$100,MATCH('Print View'!$A172,'Coverage Indicators - Section D'!$A$1:$A$100,0))&lt;&gt;"",INDEX('Coverage Indicators - Section D'!U$1:U$100,MATCH('Print View'!$A172,'Coverage Indicators - Section D'!$A$1:$A$100,0)),""),"")&amp;"/"&amp;IFERROR(IF(INDEX('Coverage Indicators - Section D'!U$1:U$100,MATCH('Print View'!$A172,'Coverage Indicators - Section D'!$A$1:$A$100,0)+1)&lt;&gt;"",INDEX('Coverage Indicators - Section D'!U$1:U$100,MATCH('Print View'!$A172,'Coverage Indicators - Section D'!$A$1:$A$100,0)+1),""),"")&amp;CHAR(10)&amp;IFERROR(IF(INDEX('Coverage Indicators - Section D'!V$1:V$100,MATCH('Print View'!$A172,'Coverage Indicators - Section D'!$A$1:$A$100,0))&lt;&gt;"",FIXED(INDEX('Coverage Indicators - Section D'!V$1:V$100,MATCH('Print View'!$A172,'Coverage Indicators - Section D'!$A$1:$A$100,0))*100,2)&amp;"%",""),"")&amp;CHAR(10)&amp;IFERROR(IF(INDEX('Coverage Indicators - Section D'!W$1:W$100,MATCH('Print View'!$A172,'Coverage Indicators - Section D'!$A$1:$A$100,0))&lt;&gt;"",INDEX('Coverage Indicators - Section D'!W$1:W$100,MATCH('Print View'!$A172,'Coverage Indicators - Section D'!$A$1:$A$100,0)),""),"")</f>
        <v xml:space="preserve">/
</v>
      </c>
      <c r="O172" s="380" t="str">
        <f ca="1">IFERROR(IF(INDEX('Coverage Indicators - Section D'!X$1:X$100,MATCH('Print View'!$A172,'Coverage Indicators - Section D'!$A$1:$A$100,0))&lt;&gt;"",INDEX('Coverage Indicators - Section D'!X$1:X$100,MATCH('Print View'!$A172,'Coverage Indicators - Section D'!$A$1:$A$100,0)),""),"")&amp;"/"&amp;IFERROR(IF(INDEX('Coverage Indicators - Section D'!X$1:X$100,MATCH('Print View'!$A172,'Coverage Indicators - Section D'!$A$1:$A$100,0)+1)&lt;&gt;"",INDEX('Coverage Indicators - Section D'!X$1:X$100,MATCH('Print View'!$A172,'Coverage Indicators - Section D'!$A$1:$A$100,0)+1),""),"")&amp;CHAR(10)&amp;IFERROR(IF(INDEX('Coverage Indicators - Section D'!Y$1:Y$100,MATCH('Print View'!$A172,'Coverage Indicators - Section D'!$A$1:$A$100,0))&lt;&gt;"",FIXED(INDEX('Coverage Indicators - Section D'!Y$1:Y$100,MATCH('Print View'!$A172,'Coverage Indicators - Section D'!$A$1:$A$100,0))*100,2)&amp;"%",""),"")&amp;CHAR(10)&amp;IFERROR(IF(INDEX('Coverage Indicators - Section D'!Z$1:Z$100,MATCH('Print View'!$A172,'Coverage Indicators - Section D'!$A$1:$A$100,0))&lt;&gt;"",INDEX('Coverage Indicators - Section D'!Z$1:Z$100,MATCH('Print View'!$A172,'Coverage Indicators - Section D'!$A$1:$A$100,0)),""),"")</f>
        <v xml:space="preserve">/
</v>
      </c>
      <c r="P172" s="380" t="str">
        <f ca="1">IFERROR(IF(INDEX('Coverage Indicators - Section D'!AA$1:AA$100,MATCH('Print View'!$A172,'Coverage Indicators - Section D'!$A$1:$A$100,0))&lt;&gt;"",INDEX('Coverage Indicators - Section D'!AA$1:AA$100,MATCH('Print View'!$A172,'Coverage Indicators - Section D'!$A$1:$A$100,0)),""),"")&amp;"/"&amp;IFERROR(IF(INDEX('Coverage Indicators - Section D'!AA$1:AA$100,MATCH('Print View'!$A172,'Coverage Indicators - Section D'!$A$1:$A$100,0)+1)&lt;&gt;"",INDEX('Coverage Indicators - Section D'!AA$1:AA$100,MATCH('Print View'!$A172,'Coverage Indicators - Section D'!$A$1:$A$100,0)+1),""),"")&amp;CHAR(10)&amp;IFERROR(IF(INDEX('Coverage Indicators - Section D'!AB$1:AB$100,MATCH('Print View'!$A172,'Coverage Indicators - Section D'!$A$1:$A$100,0))&lt;&gt;"",FIXED(INDEX('Coverage Indicators - Section D'!AB$1:AB$100,MATCH('Print View'!$A172,'Coverage Indicators - Section D'!$A$1:$A$100,0))*100,2)&amp;"%",""),"")&amp;CHAR(10)&amp;IFERROR(IF(INDEX('Coverage Indicators - Section D'!AC$1:AC$100,MATCH('Print View'!$A172,'Coverage Indicators - Section D'!$A$1:$A$100,0))&lt;&gt;"",INDEX('Coverage Indicators - Section D'!AC$1:AC$100,MATCH('Print View'!$A172,'Coverage Indicators - Section D'!$A$1:$A$100,0)),""),"")</f>
        <v xml:space="preserve">/
</v>
      </c>
      <c r="Q172" s="380" t="str">
        <f ca="1">IFERROR(IF(INDEX('Coverage Indicators - Section D'!AD$1:AD$100,MATCH('Print View'!$A172,'Coverage Indicators - Section D'!$A$1:$A$100,0))&lt;&gt;"",INDEX('Coverage Indicators - Section D'!AD$1:AD$100,MATCH('Print View'!$A172,'Coverage Indicators - Section D'!$A$1:$A$100,0)),""),"")&amp;"/"&amp;IFERROR(IF(INDEX('Coverage Indicators - Section D'!AD$1:AD$100,MATCH('Print View'!$A172,'Coverage Indicators - Section D'!$A$1:$A$100,0)+1)&lt;&gt;"",INDEX('Coverage Indicators - Section D'!AD$1:AD$100,MATCH('Print View'!$A172,'Coverage Indicators - Section D'!$A$1:$A$100,0)+1),""),"")&amp;CHAR(10)&amp;IFERROR(IF(INDEX('Coverage Indicators - Section D'!AE$1:AE$100,MATCH('Print View'!$A172,'Coverage Indicators - Section D'!$A$1:$A$100,0))&lt;&gt;"",FIXED(INDEX('Coverage Indicators - Section D'!AE$1:AE$100,MATCH('Print View'!$A172,'Coverage Indicators - Section D'!$A$1:$A$100,0))*100,2)&amp;"%",""),"")&amp;CHAR(10)&amp;IFERROR(IF(INDEX('Coverage Indicators - Section D'!AF$1:AF$100,MATCH('Print View'!$A172,'Coverage Indicators - Section D'!$A$1:$A$100,0))&lt;&gt;"",INDEX('Coverage Indicators - Section D'!AF$1:AF$100,MATCH('Print View'!$A172,'Coverage Indicators - Section D'!$A$1:$A$100,0)),""),"")</f>
        <v xml:space="preserve">/
</v>
      </c>
      <c r="R172" s="380" t="str">
        <f ca="1">IFERROR(IF(INDEX('Coverage Indicators - Section D'!AG$1:AG$100,MATCH('Print View'!$A172,'Coverage Indicators - Section D'!$A$1:$A$100,0))&lt;&gt;"",INDEX('Coverage Indicators - Section D'!AG$1:AG$100,MATCH('Print View'!$A172,'Coverage Indicators - Section D'!$A$1:$A$100,0)),""),"")&amp;"/"&amp;IFERROR(IF(INDEX('Coverage Indicators - Section D'!AG$1:AG$100,MATCH('Print View'!$A172,'Coverage Indicators - Section D'!$A$1:$A$100,0)+1)&lt;&gt;"",INDEX('Coverage Indicators - Section D'!AG$1:AG$100,MATCH('Print View'!$A172,'Coverage Indicators - Section D'!$A$1:$A$100,0)+1),""),"")&amp;CHAR(10)&amp;IFERROR(IF(INDEX('Coverage Indicators - Section D'!AH$1:AH$100,MATCH('Print View'!$A172,'Coverage Indicators - Section D'!$A$1:$A$100,0))&lt;&gt;"",FIXED(INDEX('Coverage Indicators - Section D'!AH$1:AH$100,MATCH('Print View'!$A172,'Coverage Indicators - Section D'!$A$1:$A$100,0))*100,2)&amp;"%",""),"")&amp;CHAR(10)&amp;IFERROR(IF(INDEX('Coverage Indicators - Section D'!AI$1:AI$100,MATCH('Print View'!$A172,'Coverage Indicators - Section D'!$A$1:$A$100,0))&lt;&gt;"",INDEX('Coverage Indicators - Section D'!AI$1:AI$100,MATCH('Print View'!$A172,'Coverage Indicators - Section D'!$A$1:$A$100,0)),""),"")</f>
        <v xml:space="preserve">/
</v>
      </c>
      <c r="S172" s="380" t="str">
        <f ca="1">IFERROR(IF(INDEX('Coverage Indicators - Section D'!AJ$1:AJ$100,MATCH('Print View'!$A172,'Coverage Indicators - Section D'!$A$1:$A$100,0))&lt;&gt;"",INDEX('Coverage Indicators - Section D'!AJ$1:AJ$100,MATCH('Print View'!$A172,'Coverage Indicators - Section D'!$A$1:$A$100,0)),""),"")&amp;"/"&amp;IFERROR(IF(INDEX('Coverage Indicators - Section D'!AJ$1:AJ$100,MATCH('Print View'!$A172,'Coverage Indicators - Section D'!$A$1:$A$100,0)+1)&lt;&gt;"",INDEX('Coverage Indicators - Section D'!AJ$1:AJ$100,MATCH('Print View'!$A172,'Coverage Indicators - Section D'!$A$1:$A$100,0)+1),""),"")&amp;CHAR(10)&amp;IFERROR(IF(INDEX('Coverage Indicators - Section D'!AK$1:AK$100,MATCH('Print View'!$A172,'Coverage Indicators - Section D'!$A$1:$A$100,0))&lt;&gt;"",FIXED(INDEX('Coverage Indicators - Section D'!AK$1:AK$100,MATCH('Print View'!$A172,'Coverage Indicators - Section D'!$A$1:$A$100,0))*100,2)&amp;"%",""),"")&amp;CHAR(10)&amp;IFERROR(IF(INDEX('Coverage Indicators - Section D'!AL$1:AL$100,MATCH('Print View'!$A172,'Coverage Indicators - Section D'!$A$1:$A$100,0))&lt;&gt;"",INDEX('Coverage Indicators - Section D'!AL$1:AL$100,MATCH('Print View'!$A172,'Coverage Indicators - Section D'!$A$1:$A$100,0)),""),"")</f>
        <v xml:space="preserve">/
</v>
      </c>
      <c r="T172" s="228"/>
      <c r="U172" s="228"/>
      <c r="V172" s="228"/>
      <c r="W172" s="228"/>
      <c r="X172" s="228"/>
      <c r="Y172" s="228"/>
      <c r="Z172" s="228"/>
      <c r="AA172" s="228"/>
      <c r="AB172" s="228"/>
      <c r="AC172" s="228"/>
      <c r="AD172" s="228"/>
      <c r="AE172" s="228"/>
      <c r="AF172" s="228"/>
      <c r="AG172" s="228"/>
      <c r="AH172" s="228"/>
      <c r="AI172" s="228"/>
      <c r="AJ172" s="228"/>
      <c r="AK172" s="228"/>
      <c r="AL172" s="228"/>
      <c r="AM172" s="228" t="str">
        <f>IFERROR(IF(INDEX('Coverage Indicators - Section D'!AD$1:AD$110,MATCH('Print View'!$A172,'Coverage Indicators - Section D'!$A$1:$A$110,0))&lt;&gt;0,INDEX('Coverage Indicators - Section D'!AD$1:AD$110,MATCH('Print View'!$A172,'Coverage Indicators - Section D'!$A$1:$A$110,0)),""),"")</f>
        <v/>
      </c>
      <c r="AN172" s="228"/>
      <c r="AO172" s="228"/>
      <c r="AP172" s="228"/>
      <c r="AQ172" s="228"/>
      <c r="AR172" s="651" t="str">
        <f ca="1">CONCATENATE($A172,N$144)</f>
        <v>1431-Dec-23</v>
      </c>
      <c r="AS172" s="652" t="str">
        <f ca="1">CONCATENATE($A172,Q$144)</f>
        <v>1431-Dec-26</v>
      </c>
      <c r="AT172" s="652" t="str">
        <f t="shared" ref="AT172" si="100">CONCATENATE($A172,T$144)</f>
        <v>14</v>
      </c>
      <c r="AU172" s="652" t="str">
        <f t="shared" ref="AU172" si="101">CONCATENATE($A172,W$144)</f>
        <v>14</v>
      </c>
      <c r="AV172" s="652" t="str">
        <f t="shared" ref="AV172" si="102">CONCATENATE($A172,Z$144)</f>
        <v>14</v>
      </c>
      <c r="AW172" s="652" t="str">
        <f t="shared" ref="AW172" si="103">CONCATENATE($A172,AC$144)</f>
        <v>14</v>
      </c>
      <c r="AX172" s="652" t="str">
        <f t="shared" ref="AX172" si="104">CONCATENATE($A172,AF$144)</f>
        <v>14</v>
      </c>
      <c r="AY172" s="652" t="str">
        <f t="shared" ref="AY172" si="105">CONCATENATE($A172,AI$144)</f>
        <v>14</v>
      </c>
      <c r="AZ172" s="233"/>
      <c r="BA172" s="122"/>
    </row>
    <row r="173" spans="1:53" s="107" customFormat="1" ht="88.4" customHeight="1" x14ac:dyDescent="0.35">
      <c r="A173" s="653"/>
      <c r="B173" s="739" t="str">
        <f>IFERROR(IF(INDEX('Coverage Indicators - Section D'!AM$1:AM$110,MATCH('Print View'!$A172,'Coverage Indicators - Section D'!$A$1:$A$110,0))&lt;&gt;0,INDEX('Coverage Indicators - Section D'!AM$1:AM$110,MATCH('Print View'!$A172,'Coverage Indicators - Section D'!$A$1:$A$110,0)),""),"")</f>
        <v/>
      </c>
      <c r="C173" s="739"/>
      <c r="D173" s="739"/>
      <c r="E173" s="739"/>
      <c r="F173" s="739"/>
      <c r="G173" s="739"/>
      <c r="H173" s="739"/>
      <c r="I173" s="739"/>
      <c r="J173" s="739"/>
      <c r="K173" s="739"/>
      <c r="L173" s="739"/>
      <c r="M173" s="739"/>
      <c r="N173" s="739"/>
      <c r="O173" s="739"/>
      <c r="P173" s="739"/>
      <c r="Q173" s="739"/>
      <c r="R173" s="739"/>
      <c r="S173" s="739"/>
      <c r="T173" s="228"/>
      <c r="U173" s="228"/>
      <c r="V173" s="228"/>
      <c r="W173" s="228"/>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651"/>
      <c r="AS173" s="652"/>
      <c r="AT173" s="652"/>
      <c r="AU173" s="652"/>
      <c r="AV173" s="652"/>
      <c r="AW173" s="652"/>
      <c r="AX173" s="652"/>
      <c r="AY173" s="652"/>
      <c r="AZ173" s="233"/>
      <c r="BA173" s="122"/>
    </row>
    <row r="174" spans="1:53" s="107" customFormat="1" ht="177" customHeight="1" x14ac:dyDescent="0.35">
      <c r="A174" s="671">
        <v>15</v>
      </c>
      <c r="B174" s="381" t="str">
        <f>IFERROR(IF(INDEX('Coverage Indicators - Section D'!B$1:B$100,MATCH('Print View'!$A174,'Coverage Indicators - Section D'!$A$1:$A$100,0))&lt;&gt;0,INDEX('Coverage Indicators - Section D'!B$1:B$100,MATCH('Print View'!$A174,'Coverage Indicators - Section D'!$A$1:$A$100,0)),""),"")</f>
        <v/>
      </c>
      <c r="C174" s="382" t="str">
        <f>IFERROR(IF(INDEX('Coverage Indicators - Section D'!D$1:D$100,MATCH('Print View'!$A174,'Coverage Indicators - Section D'!$A$1:$A$100,0))&lt;&gt;0,INDEX('Coverage Indicators - Section D'!D$1:D$100,MATCH('Print View'!$A174,'Coverage Indicators - Section D'!$A$1:$A$100,0)),""),"")</f>
        <v/>
      </c>
      <c r="D174" s="382" t="str">
        <f>IFERROR(IF(INDEX('Coverage Indicators - Section D'!E$1:E$100,MATCH('Print View'!$A174,'Coverage Indicators - Section D'!$A$1:$A$100,0))&lt;&gt;0,INDEX('Coverage Indicators - Section D'!E$1:E$100,MATCH('Print View'!$A174,'Coverage Indicators - Section D'!$A$1:$A$100,0)),""),"")</f>
        <v/>
      </c>
      <c r="E174" s="373" t="str">
        <f ca="1">IFERROR(IF(INDEX('Coverage Indicators - Section D'!F$1:F$100,MATCH('Print View'!$A174,'Coverage Indicators - Section D'!$A$1:$A$100,0))&lt;&gt;"",INDEX('Coverage Indicators - Section D'!F$1:F$100,MATCH('Print View'!$A174,'Coverage Indicators - Section D'!$A$1:$A$100,0)),""),"")&amp;"/"&amp;IFERROR(IF(INDEX('Coverage Indicators - Section D'!F$1:F$100,MATCH('Print View'!$A174,'Coverage Indicators - Section D'!$A$1:$A$100,0)+1)&lt;&gt;"",INDEX('Coverage Indicators - Section D'!F$1:F$100,MATCH('Print View'!$A174,'Coverage Indicators - Section D'!$A$1:$A$100,0)+1),""),"")&amp;CHAR(10)&amp;
IFERROR(
IF(INDEX('Coverage Indicators - Section D'!G$1:G$100,MATCH('Print View'!$A174,'Coverage Indicators - Section D'!$A$1:$A$100,0))&lt;&gt;"",
FIXED(INDEX('Coverage Indicators - Section D'!G$1:G$100,MATCH('Print View'!$A174,'Coverage Indicators - Section D'!$A$1:$A$100,0))*100,2)&amp;"%",""),"")</f>
        <v xml:space="preserve">/
</v>
      </c>
      <c r="F174" s="383" t="str">
        <f>IFERROR(IF(INDEX('Coverage Indicators - Section D'!H$1:H$100,MATCH('Print View'!$A174,'Coverage Indicators - Section D'!$A$1:$A$100,0))&lt;&gt;0,INDEX('Coverage Indicators - Section D'!H$1:H$100,MATCH('Print View'!$A174,'Coverage Indicators - Section D'!$A$1:$A$100,0)),""),"")&amp;CHAR(10)&amp;IFERROR(IF(INDEX('Coverage Indicators - Section D'!I$1:I$100,MATCH('Print View'!$A174,'Coverage Indicators - Section D'!$A$1:$A$100,0))&lt;&gt;0,INDEX('Coverage Indicators - Section D'!I$1:I$100,MATCH('Print View'!$A174,'Coverage Indicators - Section D'!$A$1:$A$100,0)),""),"")</f>
        <v xml:space="preserve">
</v>
      </c>
      <c r="G174" s="374" t="str">
        <f>IFERROR(IF(INDEX('Coverage Indicators - Section D'!J$9:J$68,MATCH('Print View'!$A174,'Coverage Indicators - Section D'!$A$9:$A$68,0))&lt;&gt;0,INDEX('Coverage Indicators - Section D'!J$9:J$68,MATCH('Print View'!$A174,'Coverage Indicators - Section D'!$A$9:$A$68,0)),""),"")</f>
        <v/>
      </c>
      <c r="H174" s="384" t="str">
        <f>IFERROR(IF(INDEX('Coverage Indicators - Section D'!K$1:K$100,MATCH('Print View'!$A174,'Coverage Indicators - Section D'!$A$1:$A$100,0))&lt;&gt;0,INDEX('Coverage Indicators - Section D'!K$1:K$100,MATCH('Print View'!$A174,'Coverage Indicators - Section D'!$A$1:$A$100,0)),""),"")</f>
        <v/>
      </c>
      <c r="I174" s="385" t="str">
        <f>IFERROR(IF(AND('Overview - Section A'!AS$1="Grant Making",OR(C174&lt;&gt;"",D174&lt;&gt;"")),Setup!I15,IF(INDEX('Coverage Indicators - Section D'!L$1:L$100,MATCH('Print View'!$A174,'Coverage Indicators - Section D'!$A$1:$A$100,0))&lt;&gt;0,INDEX('Coverage Indicators - Section D'!L$1:L$100,MATCH('Print View'!$A174,'Coverage Indicators - Section D'!$A$1:$A$100,0)),"")),"")</f>
        <v/>
      </c>
      <c r="J174" s="383" t="str">
        <f>IFERROR(IF(INDEX('Coverage Indicators - Section D'!M$1:M$100,MATCH('Print View'!$A174,'Coverage Indicators - Section D'!$A$1:$A$100,0))&lt;&gt;0,INDEX('Coverage Indicators - Section D'!M$1:M$100,MATCH('Print View'!$A174,'Coverage Indicators - Section D'!$A$1:$A$100,0)),""),"")&amp;CHAR(10)&amp;CHAR(10)&amp;IFERROR(IF(INDEX('Coverage Indicators - Section D'!M$1:M$100,MATCH('Print View'!$A174,'Coverage Indicators - Section D'!$A$1:$A$100,0)+1)&lt;&gt;0,INDEX('Coverage Indicators - Section D'!M$1:M$100,MATCH('Print View'!$A174,'Coverage Indicators - Section D'!$A$1:$A$100,0)+1),""),"")</f>
        <v xml:space="preserve">
</v>
      </c>
      <c r="K174" s="383" t="str">
        <f>IFERROR(IF(INDEX('Coverage Indicators - Section D'!N$1:N$100,MATCH('Print View'!$A174,'Coverage Indicators - Section D'!$A$1:$A$100,0))&lt;&gt;0,INDEX('Coverage Indicators - Section D'!N$1:N$100,MATCH('Print View'!$A174,'Coverage Indicators - Section D'!$A$1:$A$100,0)),""),"")</f>
        <v/>
      </c>
      <c r="L174" s="383" t="str">
        <f ca="1">IFERROR(IF(INDEX('Coverage Indicators - Section D'!O$1:O$100,MATCH('Print View'!$A174,'Coverage Indicators - Section D'!$A$1:$A$100,0))&lt;&gt;"",INDEX('Coverage Indicators - Section D'!O$1:O$100,MATCH('Print View'!$A174,'Coverage Indicators - Section D'!$A$1:$A$100,0)),""),"")&amp;"/"&amp;IFERROR(IF(INDEX('Coverage Indicators - Section D'!O$1:O$100,MATCH('Print View'!$A174,'Coverage Indicators - Section D'!$A$1:$A$100,0)+1)&lt;&gt;"",INDEX('Coverage Indicators - Section D'!O$1:O$100,MATCH('Print View'!$A174,'Coverage Indicators - Section D'!$A$1:$A$100,0)+1),""),"")&amp;CHAR(10)&amp;IFERROR(IF(INDEX('Coverage Indicators - Section D'!P$1:P$100,MATCH('Print View'!$A174,'Coverage Indicators - Section D'!$A$1:$A$100,0))&lt;&gt;"",FIXED(INDEX('Coverage Indicators - Section D'!P$1:P$100,MATCH('Print View'!$A174,'Coverage Indicators - Section D'!$A$1:$A$100,0))*100,2)&amp;"%",""),"")&amp;CHAR(10)&amp;IFERROR(IF(INDEX('Coverage Indicators - Section D'!Q$1:Q$100,MATCH('Print View'!$A174,'Coverage Indicators - Section D'!$A$1:$A$100,0))&lt;&gt;"",INDEX('Coverage Indicators - Section D'!Q$1:Q$100,MATCH('Print View'!$A174,'Coverage Indicators - Section D'!$A$1:$A$100,0)),""),"")</f>
        <v xml:space="preserve">/
</v>
      </c>
      <c r="M174" s="383" t="str">
        <f ca="1">IFERROR(IF(INDEX('Coverage Indicators - Section D'!R$1:R$100,MATCH('Print View'!$A174,'Coverage Indicators - Section D'!$A$1:$A$100,0))&lt;&gt;"",INDEX('Coverage Indicators - Section D'!R$1:R$100,MATCH('Print View'!$A174,'Coverage Indicators - Section D'!$A$1:$A$100,0)),""),"")&amp;"/"&amp;IFERROR(IF(INDEX('Coverage Indicators - Section D'!R$1:R$100,MATCH('Print View'!$A174,'Coverage Indicators - Section D'!$A$1:$A$100,0)+1)&lt;&gt;"",INDEX('Coverage Indicators - Section D'!R$1:R$100,MATCH('Print View'!$A174,'Coverage Indicators - Section D'!$A$1:$A$100,0)+1),""),"")&amp;CHAR(10)&amp;IFERROR(IF(INDEX('Coverage Indicators - Section D'!S$1:S$100,MATCH('Print View'!$A174,'Coverage Indicators - Section D'!$A$1:$A$100,0))&lt;&gt;"",FIXED(INDEX('Coverage Indicators - Section D'!S$1:S$100,MATCH('Print View'!$A174,'Coverage Indicators - Section D'!$A$1:$A$100,0))*100,2)&amp;"%",""),"")&amp;CHAR(10)&amp;IFERROR(IF(INDEX('Coverage Indicators - Section D'!T$1:T$100,MATCH('Print View'!$A174,'Coverage Indicators - Section D'!$A$1:$A$100,0))&lt;&gt;"",INDEX('Coverage Indicators - Section D'!T$1:T$100,MATCH('Print View'!$A174,'Coverage Indicators - Section D'!$A$1:$A$100,0)),""),"")</f>
        <v xml:space="preserve">/
</v>
      </c>
      <c r="N174" s="373" t="str">
        <f ca="1">IFERROR(IF(INDEX('Coverage Indicators - Section D'!U$1:U$100,MATCH('Print View'!$A174,'Coverage Indicators - Section D'!$A$1:$A$100,0))&lt;&gt;"",INDEX('Coverage Indicators - Section D'!U$1:U$100,MATCH('Print View'!$A174,'Coverage Indicators - Section D'!$A$1:$A$100,0)),""),"")&amp;"/"&amp;IFERROR(IF(INDEX('Coverage Indicators - Section D'!U$1:U$100,MATCH('Print View'!$A174,'Coverage Indicators - Section D'!$A$1:$A$100,0)+1)&lt;&gt;"",INDEX('Coverage Indicators - Section D'!U$1:U$100,MATCH('Print View'!$A174,'Coverage Indicators - Section D'!$A$1:$A$100,0)+1),""),"")&amp;CHAR(10)&amp;IFERROR(IF(INDEX('Coverage Indicators - Section D'!V$1:V$100,MATCH('Print View'!$A174,'Coverage Indicators - Section D'!$A$1:$A$100,0))&lt;&gt;"",FIXED(INDEX('Coverage Indicators - Section D'!V$1:V$100,MATCH('Print View'!$A174,'Coverage Indicators - Section D'!$A$1:$A$100,0))*100,2)&amp;"%",""),"")&amp;CHAR(10)&amp;IFERROR(IF(INDEX('Coverage Indicators - Section D'!W$1:W$100,MATCH('Print View'!$A174,'Coverage Indicators - Section D'!$A$1:$A$100,0))&lt;&gt;"",INDEX('Coverage Indicators - Section D'!W$1:W$100,MATCH('Print View'!$A174,'Coverage Indicators - Section D'!$A$1:$A$100,0)),""),"")</f>
        <v xml:space="preserve">/
</v>
      </c>
      <c r="O174" s="373" t="str">
        <f ca="1">IFERROR(IF(INDEX('Coverage Indicators - Section D'!X$1:X$100,MATCH('Print View'!$A174,'Coverage Indicators - Section D'!$A$1:$A$100,0))&lt;&gt;"",INDEX('Coverage Indicators - Section D'!X$1:X$100,MATCH('Print View'!$A174,'Coverage Indicators - Section D'!$A$1:$A$100,0)),""),"")&amp;"/"&amp;IFERROR(IF(INDEX('Coverage Indicators - Section D'!X$1:X$100,MATCH('Print View'!$A174,'Coverage Indicators - Section D'!$A$1:$A$100,0)+1)&lt;&gt;"",INDEX('Coverage Indicators - Section D'!X$1:X$100,MATCH('Print View'!$A174,'Coverage Indicators - Section D'!$A$1:$A$100,0)+1),""),"")&amp;CHAR(10)&amp;IFERROR(IF(INDEX('Coverage Indicators - Section D'!Y$1:Y$100,MATCH('Print View'!$A174,'Coverage Indicators - Section D'!$A$1:$A$100,0))&lt;&gt;"",FIXED(INDEX('Coverage Indicators - Section D'!Y$1:Y$100,MATCH('Print View'!$A174,'Coverage Indicators - Section D'!$A$1:$A$100,0))*100,2)&amp;"%",""),"")&amp;CHAR(10)&amp;IFERROR(IF(INDEX('Coverage Indicators - Section D'!Z$1:Z$100,MATCH('Print View'!$A174,'Coverage Indicators - Section D'!$A$1:$A$100,0))&lt;&gt;"",INDEX('Coverage Indicators - Section D'!Z$1:Z$100,MATCH('Print View'!$A174,'Coverage Indicators - Section D'!$A$1:$A$100,0)),""),"")</f>
        <v xml:space="preserve">/
</v>
      </c>
      <c r="P174" s="373" t="str">
        <f ca="1">IFERROR(IF(INDEX('Coverage Indicators - Section D'!AA$1:AA$100,MATCH('Print View'!$A174,'Coverage Indicators - Section D'!$A$1:$A$100,0))&lt;&gt;"",INDEX('Coverage Indicators - Section D'!AA$1:AA$100,MATCH('Print View'!$A174,'Coverage Indicators - Section D'!$A$1:$A$100,0)),""),"")&amp;"/"&amp;IFERROR(IF(INDEX('Coverage Indicators - Section D'!AA$1:AA$100,MATCH('Print View'!$A174,'Coverage Indicators - Section D'!$A$1:$A$100,0)+1)&lt;&gt;"",INDEX('Coverage Indicators - Section D'!AA$1:AA$100,MATCH('Print View'!$A174,'Coverage Indicators - Section D'!$A$1:$A$100,0)+1),""),"")&amp;CHAR(10)&amp;IFERROR(IF(INDEX('Coverage Indicators - Section D'!AB$1:AB$100,MATCH('Print View'!$A174,'Coverage Indicators - Section D'!$A$1:$A$100,0))&lt;&gt;"",FIXED(INDEX('Coverage Indicators - Section D'!AB$1:AB$100,MATCH('Print View'!$A174,'Coverage Indicators - Section D'!$A$1:$A$100,0))*100,2)&amp;"%",""),"")&amp;CHAR(10)&amp;IFERROR(IF(INDEX('Coverage Indicators - Section D'!AC$1:AC$100,MATCH('Print View'!$A174,'Coverage Indicators - Section D'!$A$1:$A$100,0))&lt;&gt;"",INDEX('Coverage Indicators - Section D'!AC$1:AC$100,MATCH('Print View'!$A174,'Coverage Indicators - Section D'!$A$1:$A$100,0)),""),"")</f>
        <v xml:space="preserve">/
</v>
      </c>
      <c r="Q174" s="373" t="str">
        <f ca="1">IFERROR(IF(INDEX('Coverage Indicators - Section D'!AD$1:AD$100,MATCH('Print View'!$A174,'Coverage Indicators - Section D'!$A$1:$A$100,0))&lt;&gt;"",INDEX('Coverage Indicators - Section D'!AD$1:AD$100,MATCH('Print View'!$A174,'Coverage Indicators - Section D'!$A$1:$A$100,0)),""),"")&amp;"/"&amp;IFERROR(IF(INDEX('Coverage Indicators - Section D'!AD$1:AD$100,MATCH('Print View'!$A174,'Coverage Indicators - Section D'!$A$1:$A$100,0)+1)&lt;&gt;"",INDEX('Coverage Indicators - Section D'!AD$1:AD$100,MATCH('Print View'!$A174,'Coverage Indicators - Section D'!$A$1:$A$100,0)+1),""),"")&amp;CHAR(10)&amp;IFERROR(IF(INDEX('Coverage Indicators - Section D'!AE$1:AE$100,MATCH('Print View'!$A174,'Coverage Indicators - Section D'!$A$1:$A$100,0))&lt;&gt;"",FIXED(INDEX('Coverage Indicators - Section D'!AE$1:AE$100,MATCH('Print View'!$A174,'Coverage Indicators - Section D'!$A$1:$A$100,0))*100,2)&amp;"%",""),"")&amp;CHAR(10)&amp;IFERROR(IF(INDEX('Coverage Indicators - Section D'!AF$1:AF$100,MATCH('Print View'!$A174,'Coverage Indicators - Section D'!$A$1:$A$100,0))&lt;&gt;"",INDEX('Coverage Indicators - Section D'!AF$1:AF$100,MATCH('Print View'!$A174,'Coverage Indicators - Section D'!$A$1:$A$100,0)),""),"")</f>
        <v xml:space="preserve">/
</v>
      </c>
      <c r="R174" s="373" t="str">
        <f ca="1">IFERROR(IF(INDEX('Coverage Indicators - Section D'!AG$1:AG$100,MATCH('Print View'!$A174,'Coverage Indicators - Section D'!$A$1:$A$100,0))&lt;&gt;"",INDEX('Coverage Indicators - Section D'!AG$1:AG$100,MATCH('Print View'!$A174,'Coverage Indicators - Section D'!$A$1:$A$100,0)),""),"")&amp;"/"&amp;IFERROR(IF(INDEX('Coverage Indicators - Section D'!AG$1:AG$100,MATCH('Print View'!$A174,'Coverage Indicators - Section D'!$A$1:$A$100,0)+1)&lt;&gt;"",INDEX('Coverage Indicators - Section D'!AG$1:AG$100,MATCH('Print View'!$A174,'Coverage Indicators - Section D'!$A$1:$A$100,0)+1),""),"")&amp;CHAR(10)&amp;IFERROR(IF(INDEX('Coverage Indicators - Section D'!AH$1:AH$100,MATCH('Print View'!$A174,'Coverage Indicators - Section D'!$A$1:$A$100,0))&lt;&gt;"",FIXED(INDEX('Coverage Indicators - Section D'!AH$1:AH$100,MATCH('Print View'!$A174,'Coverage Indicators - Section D'!$A$1:$A$100,0))*100,2)&amp;"%",""),"")&amp;CHAR(10)&amp;IFERROR(IF(INDEX('Coverage Indicators - Section D'!AI$1:AI$100,MATCH('Print View'!$A174,'Coverage Indicators - Section D'!$A$1:$A$100,0))&lt;&gt;"",INDEX('Coverage Indicators - Section D'!AI$1:AI$100,MATCH('Print View'!$A174,'Coverage Indicators - Section D'!$A$1:$A$100,0)),""),"")</f>
        <v xml:space="preserve">/
</v>
      </c>
      <c r="S174" s="373" t="str">
        <f ca="1">IFERROR(IF(INDEX('Coverage Indicators - Section D'!AJ$1:AJ$100,MATCH('Print View'!$A174,'Coverage Indicators - Section D'!$A$1:$A$100,0))&lt;&gt;"",INDEX('Coverage Indicators - Section D'!AJ$1:AJ$100,MATCH('Print View'!$A174,'Coverage Indicators - Section D'!$A$1:$A$100,0)),""),"")&amp;"/"&amp;IFERROR(IF(INDEX('Coverage Indicators - Section D'!AJ$1:AJ$100,MATCH('Print View'!$A174,'Coverage Indicators - Section D'!$A$1:$A$100,0)+1)&lt;&gt;"",INDEX('Coverage Indicators - Section D'!AJ$1:AJ$100,MATCH('Print View'!$A174,'Coverage Indicators - Section D'!$A$1:$A$100,0)+1),""),"")&amp;CHAR(10)&amp;IFERROR(IF(INDEX('Coverage Indicators - Section D'!AK$1:AK$100,MATCH('Print View'!$A174,'Coverage Indicators - Section D'!$A$1:$A$100,0))&lt;&gt;"",FIXED(INDEX('Coverage Indicators - Section D'!AK$1:AK$100,MATCH('Print View'!$A174,'Coverage Indicators - Section D'!$A$1:$A$100,0))*100,2)&amp;"%",""),"")&amp;CHAR(10)&amp;IFERROR(IF(INDEX('Coverage Indicators - Section D'!AL$1:AL$100,MATCH('Print View'!$A174,'Coverage Indicators - Section D'!$A$1:$A$100,0))&lt;&gt;"",INDEX('Coverage Indicators - Section D'!AL$1:AL$100,MATCH('Print View'!$A174,'Coverage Indicators - Section D'!$A$1:$A$100,0)),""),"")</f>
        <v xml:space="preserve">/
</v>
      </c>
      <c r="T174" s="228"/>
      <c r="U174" s="228"/>
      <c r="V174" s="228"/>
      <c r="W174" s="228"/>
      <c r="X174" s="228"/>
      <c r="Y174" s="228"/>
      <c r="Z174" s="228"/>
      <c r="AA174" s="228"/>
      <c r="AB174" s="228"/>
      <c r="AC174" s="228"/>
      <c r="AD174" s="228"/>
      <c r="AE174" s="228"/>
      <c r="AF174" s="228"/>
      <c r="AG174" s="228"/>
      <c r="AH174" s="228"/>
      <c r="AI174" s="228"/>
      <c r="AJ174" s="228"/>
      <c r="AK174" s="228"/>
      <c r="AL174" s="228"/>
      <c r="AM174" s="228" t="str">
        <f>IFERROR(IF(INDEX('Coverage Indicators - Section D'!AD$1:AD$110,MATCH('Print View'!$A174,'Coverage Indicators - Section D'!$A$1:$A$110,0))&lt;&gt;0,INDEX('Coverage Indicators - Section D'!AD$1:AD$110,MATCH('Print View'!$A174,'Coverage Indicators - Section D'!$A$1:$A$110,0)),""),"")</f>
        <v/>
      </c>
      <c r="AN174" s="228"/>
      <c r="AO174" s="228"/>
      <c r="AP174" s="228"/>
      <c r="AQ174" s="228"/>
      <c r="AR174" s="651" t="str">
        <f ca="1">CONCATENATE($A174,N$144)</f>
        <v>1531-Dec-23</v>
      </c>
      <c r="AS174" s="652" t="str">
        <f ca="1">CONCATENATE($A174,Q$144)</f>
        <v>1531-Dec-26</v>
      </c>
      <c r="AT174" s="652" t="str">
        <f t="shared" ref="AT174" si="106">CONCATENATE($A174,T$144)</f>
        <v>15</v>
      </c>
      <c r="AU174" s="652" t="str">
        <f t="shared" ref="AU174" si="107">CONCATENATE($A174,W$144)</f>
        <v>15</v>
      </c>
      <c r="AV174" s="652" t="str">
        <f t="shared" ref="AV174" si="108">CONCATENATE($A174,Z$144)</f>
        <v>15</v>
      </c>
      <c r="AW174" s="652" t="str">
        <f t="shared" ref="AW174" si="109">CONCATENATE($A174,AC$144)</f>
        <v>15</v>
      </c>
      <c r="AX174" s="652" t="str">
        <f t="shared" ref="AX174" si="110">CONCATENATE($A174,AF$144)</f>
        <v>15</v>
      </c>
      <c r="AY174" s="652" t="str">
        <f t="shared" ref="AY174" si="111">CONCATENATE($A174,AI$144)</f>
        <v>15</v>
      </c>
      <c r="AZ174" s="233"/>
      <c r="BA174" s="122"/>
    </row>
    <row r="175" spans="1:53" s="107" customFormat="1" ht="88.4" customHeight="1" x14ac:dyDescent="0.35">
      <c r="A175" s="671"/>
      <c r="B175" s="738" t="str">
        <f>IFERROR(IF(INDEX('Coverage Indicators - Section D'!AM$1:AM$110,MATCH('Print View'!$A174,'Coverage Indicators - Section D'!$A$1:$A$110,0))&lt;&gt;0,INDEX('Coverage Indicators - Section D'!AM$1:AM$110,MATCH('Print View'!$A174,'Coverage Indicators - Section D'!$A$1:$A$110,0)),""),"")</f>
        <v/>
      </c>
      <c r="C175" s="738"/>
      <c r="D175" s="738"/>
      <c r="E175" s="738"/>
      <c r="F175" s="738"/>
      <c r="G175" s="738"/>
      <c r="H175" s="738"/>
      <c r="I175" s="738"/>
      <c r="J175" s="738"/>
      <c r="K175" s="738"/>
      <c r="L175" s="738"/>
      <c r="M175" s="738"/>
      <c r="N175" s="738"/>
      <c r="O175" s="738"/>
      <c r="P175" s="738"/>
      <c r="Q175" s="738"/>
      <c r="R175" s="738"/>
      <c r="S175" s="738"/>
      <c r="T175" s="228"/>
      <c r="U175" s="228"/>
      <c r="V175" s="228"/>
      <c r="W175" s="228"/>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651"/>
      <c r="AS175" s="652"/>
      <c r="AT175" s="652"/>
      <c r="AU175" s="652"/>
      <c r="AV175" s="652"/>
      <c r="AW175" s="652"/>
      <c r="AX175" s="652"/>
      <c r="AY175" s="652"/>
      <c r="AZ175" s="233"/>
      <c r="BA175" s="122"/>
    </row>
    <row r="176" spans="1:53" s="107" customFormat="1" ht="177" customHeight="1" x14ac:dyDescent="0.35">
      <c r="A176" s="653">
        <v>16</v>
      </c>
      <c r="B176" s="376" t="str">
        <f>IFERROR(IF(INDEX('Coverage Indicators - Section D'!B$1:B$100,MATCH('Print View'!$A176,'Coverage Indicators - Section D'!$A$1:$A$100,0))&lt;&gt;0,INDEX('Coverage Indicators - Section D'!B$1:B$100,MATCH('Print View'!$A176,'Coverage Indicators - Section D'!$A$1:$A$100,0)),""),"")</f>
        <v/>
      </c>
      <c r="C176" s="377" t="str">
        <f>IFERROR(IF(INDEX('Coverage Indicators - Section D'!D$1:D$100,MATCH('Print View'!$A176,'Coverage Indicators - Section D'!$A$1:$A$100,0))&lt;&gt;0,INDEX('Coverage Indicators - Section D'!D$1:D$100,MATCH('Print View'!$A176,'Coverage Indicators - Section D'!$A$1:$A$100,0)),""),"")</f>
        <v/>
      </c>
      <c r="D176" s="377" t="str">
        <f>IFERROR(IF(INDEX('Coverage Indicators - Section D'!E$1:E$100,MATCH('Print View'!$A176,'Coverage Indicators - Section D'!$A$1:$A$100,0))&lt;&gt;0,INDEX('Coverage Indicators - Section D'!E$1:E$100,MATCH('Print View'!$A176,'Coverage Indicators - Section D'!$A$1:$A$100,0)),""),"")</f>
        <v/>
      </c>
      <c r="E176" s="389" t="str">
        <f ca="1">IFERROR(IF(INDEX('Coverage Indicators - Section D'!F$1:F$100,MATCH('Print View'!$A176,'Coverage Indicators - Section D'!$A$1:$A$100,0))&lt;&gt;"",INDEX('Coverage Indicators - Section D'!F$1:F$100,MATCH('Print View'!$A176,'Coverage Indicators - Section D'!$A$1:$A$100,0)),""),"")&amp;"/"&amp;IFERROR(IF(INDEX('Coverage Indicators - Section D'!F$1:F$100,MATCH('Print View'!$A176,'Coverage Indicators - Section D'!$A$1:$A$100,0)+1)&lt;&gt;"",INDEX('Coverage Indicators - Section D'!F$1:F$100,MATCH('Print View'!$A176,'Coverage Indicators - Section D'!$A$1:$A$100,0)+1),""),"")&amp;CHAR(10)&amp;
IFERROR(
IF(INDEX('Coverage Indicators - Section D'!G$1:G$100,MATCH('Print View'!$A176,'Coverage Indicators - Section D'!$A$1:$A$100,0))&lt;&gt;"",
FIXED(INDEX('Coverage Indicators - Section D'!G$1:G$100,MATCH('Print View'!$A176,'Coverage Indicators - Section D'!$A$1:$A$100,0))*100,2)&amp;"%",""),"")</f>
        <v xml:space="preserve">/
</v>
      </c>
      <c r="F176" s="378" t="str">
        <f>IFERROR(IF(INDEX('Coverage Indicators - Section D'!H$1:H$100,MATCH('Print View'!$A176,'Coverage Indicators - Section D'!$A$1:$A$100,0))&lt;&gt;0,INDEX('Coverage Indicators - Section D'!H$1:H$100,MATCH('Print View'!$A176,'Coverage Indicators - Section D'!$A$1:$A$100,0)),""),"")&amp;CHAR(10)&amp;IFERROR(IF(INDEX('Coverage Indicators - Section D'!I$1:I$100,MATCH('Print View'!$A176,'Coverage Indicators - Section D'!$A$1:$A$100,0))&lt;&gt;0,INDEX('Coverage Indicators - Section D'!I$1:I$100,MATCH('Print View'!$A176,'Coverage Indicators - Section D'!$A$1:$A$100,0)),""),"")</f>
        <v xml:space="preserve">
</v>
      </c>
      <c r="G176" s="378" t="str">
        <f>IFERROR(IF(INDEX('Coverage Indicators - Section D'!J$9:J$68,MATCH('Print View'!$A176,'Coverage Indicators - Section D'!$A$9:$A$68,0))&lt;&gt;0,INDEX('Coverage Indicators - Section D'!J$9:J$68,MATCH('Print View'!$A176,'Coverage Indicators - Section D'!$A$9:$A$68,0)),""),"")</f>
        <v/>
      </c>
      <c r="H176" s="378" t="str">
        <f>IFERROR(IF(INDEX('Coverage Indicators - Section D'!K$1:K$100,MATCH('Print View'!$A176,'Coverage Indicators - Section D'!$A$1:$A$100,0))&lt;&gt;0,INDEX('Coverage Indicators - Section D'!K$1:K$100,MATCH('Print View'!$A176,'Coverage Indicators - Section D'!$A$1:$A$100,0)),""),"")</f>
        <v/>
      </c>
      <c r="I176" s="379" t="str">
        <f>IFERROR(IF(AND('Overview - Section A'!AS$1="Grant Making",OR(C176&lt;&gt;"",D176&lt;&gt;"")),Setup!I15,IF(INDEX('Coverage Indicators - Section D'!L$1:L$100,MATCH('Print View'!$A176,'Coverage Indicators - Section D'!$A$1:$A$100,0))&lt;&gt;0,INDEX('Coverage Indicators - Section D'!L$1:L$100,MATCH('Print View'!$A176,'Coverage Indicators - Section D'!$A$1:$A$100,0)),"")),"")</f>
        <v/>
      </c>
      <c r="J176" s="380" t="str">
        <f>IFERROR(IF(INDEX('Coverage Indicators - Section D'!M$1:M$100,MATCH('Print View'!$A176,'Coverage Indicators - Section D'!$A$1:$A$100,0))&lt;&gt;0,INDEX('Coverage Indicators - Section D'!M$1:M$100,MATCH('Print View'!$A176,'Coverage Indicators - Section D'!$A$1:$A$100,0)),""),"")&amp;CHAR(10)&amp;CHAR(10)&amp;IFERROR(IF(INDEX('Coverage Indicators - Section D'!M$1:M$100,MATCH('Print View'!$A176,'Coverage Indicators - Section D'!$A$1:$A$100,0)+1)&lt;&gt;0,INDEX('Coverage Indicators - Section D'!M$1:M$100,MATCH('Print View'!$A176,'Coverage Indicators - Section D'!$A$1:$A$100,0)+1),""),"")</f>
        <v xml:space="preserve">
</v>
      </c>
      <c r="K176" s="378" t="str">
        <f>IFERROR(IF(INDEX('Coverage Indicators - Section D'!N$1:N$100,MATCH('Print View'!$A176,'Coverage Indicators - Section D'!$A$1:$A$100,0))&lt;&gt;0,INDEX('Coverage Indicators - Section D'!N$1:N$100,MATCH('Print View'!$A176,'Coverage Indicators - Section D'!$A$1:$A$100,0)),""),"")</f>
        <v/>
      </c>
      <c r="L176" s="380" t="str">
        <f ca="1">IFERROR(IF(INDEX('Coverage Indicators - Section D'!O$1:O$100,MATCH('Print View'!$A176,'Coverage Indicators - Section D'!$A$1:$A$100,0))&lt;&gt;"",INDEX('Coverage Indicators - Section D'!O$1:O$100,MATCH('Print View'!$A176,'Coverage Indicators - Section D'!$A$1:$A$100,0)),""),"")&amp;"/"&amp;IFERROR(IF(INDEX('Coverage Indicators - Section D'!O$1:O$100,MATCH('Print View'!$A176,'Coverage Indicators - Section D'!$A$1:$A$100,0)+1)&lt;&gt;"",INDEX('Coverage Indicators - Section D'!O$1:O$100,MATCH('Print View'!$A176,'Coverage Indicators - Section D'!$A$1:$A$100,0)+1),""),"")&amp;CHAR(10)&amp;IFERROR(IF(INDEX('Coverage Indicators - Section D'!P$1:P$100,MATCH('Print View'!$A176,'Coverage Indicators - Section D'!$A$1:$A$100,0))&lt;&gt;"",FIXED(INDEX('Coverage Indicators - Section D'!P$1:P$100,MATCH('Print View'!$A176,'Coverage Indicators - Section D'!$A$1:$A$100,0))*100,2)&amp;"%",""),"")&amp;CHAR(10)&amp;IFERROR(IF(INDEX('Coverage Indicators - Section D'!Q$1:Q$100,MATCH('Print View'!$A176,'Coverage Indicators - Section D'!$A$1:$A$100,0))&lt;&gt;"",INDEX('Coverage Indicators - Section D'!Q$1:Q$100,MATCH('Print View'!$A176,'Coverage Indicators - Section D'!$A$1:$A$100,0)),""),"")</f>
        <v xml:space="preserve">/
</v>
      </c>
      <c r="M176" s="380" t="str">
        <f ca="1">IFERROR(IF(INDEX('Coverage Indicators - Section D'!R$1:R$100,MATCH('Print View'!$A176,'Coverage Indicators - Section D'!$A$1:$A$100,0))&lt;&gt;"",INDEX('Coverage Indicators - Section D'!R$1:R$100,MATCH('Print View'!$A176,'Coverage Indicators - Section D'!$A$1:$A$100,0)),""),"")&amp;"/"&amp;IFERROR(IF(INDEX('Coverage Indicators - Section D'!R$1:R$100,MATCH('Print View'!$A176,'Coverage Indicators - Section D'!$A$1:$A$100,0)+1)&lt;&gt;"",INDEX('Coverage Indicators - Section D'!R$1:R$100,MATCH('Print View'!$A176,'Coverage Indicators - Section D'!$A$1:$A$100,0)+1),""),"")&amp;CHAR(10)&amp;IFERROR(IF(INDEX('Coverage Indicators - Section D'!S$1:S$100,MATCH('Print View'!$A176,'Coverage Indicators - Section D'!$A$1:$A$100,0))&lt;&gt;"",FIXED(INDEX('Coverage Indicators - Section D'!S$1:S$100,MATCH('Print View'!$A176,'Coverage Indicators - Section D'!$A$1:$A$100,0))*100,2)&amp;"%",""),"")&amp;CHAR(10)&amp;IFERROR(IF(INDEX('Coverage Indicators - Section D'!T$1:T$100,MATCH('Print View'!$A176,'Coverage Indicators - Section D'!$A$1:$A$100,0))&lt;&gt;"",INDEX('Coverage Indicators - Section D'!T$1:T$100,MATCH('Print View'!$A176,'Coverage Indicators - Section D'!$A$1:$A$100,0)),""),"")</f>
        <v xml:space="preserve">/
</v>
      </c>
      <c r="N176" s="380" t="str">
        <f ca="1">IFERROR(IF(INDEX('Coverage Indicators - Section D'!U$1:U$100,MATCH('Print View'!$A176,'Coverage Indicators - Section D'!$A$1:$A$100,0))&lt;&gt;"",INDEX('Coverage Indicators - Section D'!U$1:U$100,MATCH('Print View'!$A176,'Coverage Indicators - Section D'!$A$1:$A$100,0)),""),"")&amp;"/"&amp;IFERROR(IF(INDEX('Coverage Indicators - Section D'!U$1:U$100,MATCH('Print View'!$A176,'Coverage Indicators - Section D'!$A$1:$A$100,0)+1)&lt;&gt;"",INDEX('Coverage Indicators - Section D'!U$1:U$100,MATCH('Print View'!$A176,'Coverage Indicators - Section D'!$A$1:$A$100,0)+1),""),"")&amp;CHAR(10)&amp;IFERROR(IF(INDEX('Coverage Indicators - Section D'!V$1:V$100,MATCH('Print View'!$A176,'Coverage Indicators - Section D'!$A$1:$A$100,0))&lt;&gt;"",FIXED(INDEX('Coverage Indicators - Section D'!V$1:V$100,MATCH('Print View'!$A176,'Coverage Indicators - Section D'!$A$1:$A$100,0))*100,2)&amp;"%",""),"")&amp;CHAR(10)&amp;IFERROR(IF(INDEX('Coverage Indicators - Section D'!W$1:W$100,MATCH('Print View'!$A176,'Coverage Indicators - Section D'!$A$1:$A$100,0))&lt;&gt;"",INDEX('Coverage Indicators - Section D'!W$1:W$100,MATCH('Print View'!$A176,'Coverage Indicators - Section D'!$A$1:$A$100,0)),""),"")</f>
        <v xml:space="preserve">/
</v>
      </c>
      <c r="O176" s="380" t="str">
        <f ca="1">IFERROR(IF(INDEX('Coverage Indicators - Section D'!X$1:X$100,MATCH('Print View'!$A176,'Coverage Indicators - Section D'!$A$1:$A$100,0))&lt;&gt;"",INDEX('Coverage Indicators - Section D'!X$1:X$100,MATCH('Print View'!$A176,'Coverage Indicators - Section D'!$A$1:$A$100,0)),""),"")&amp;"/"&amp;IFERROR(IF(INDEX('Coverage Indicators - Section D'!X$1:X$100,MATCH('Print View'!$A176,'Coverage Indicators - Section D'!$A$1:$A$100,0)+1)&lt;&gt;"",INDEX('Coverage Indicators - Section D'!X$1:X$100,MATCH('Print View'!$A176,'Coverage Indicators - Section D'!$A$1:$A$100,0)+1),""),"")&amp;CHAR(10)&amp;IFERROR(IF(INDEX('Coverage Indicators - Section D'!Y$1:Y$100,MATCH('Print View'!$A176,'Coverage Indicators - Section D'!$A$1:$A$100,0))&lt;&gt;"",FIXED(INDEX('Coverage Indicators - Section D'!Y$1:Y$100,MATCH('Print View'!$A176,'Coverage Indicators - Section D'!$A$1:$A$100,0))*100,2)&amp;"%",""),"")&amp;CHAR(10)&amp;IFERROR(IF(INDEX('Coverage Indicators - Section D'!Z$1:Z$100,MATCH('Print View'!$A176,'Coverage Indicators - Section D'!$A$1:$A$100,0))&lt;&gt;"",INDEX('Coverage Indicators - Section D'!Z$1:Z$100,MATCH('Print View'!$A176,'Coverage Indicators - Section D'!$A$1:$A$100,0)),""),"")</f>
        <v xml:space="preserve">/
</v>
      </c>
      <c r="P176" s="380" t="str">
        <f ca="1">IFERROR(IF(INDEX('Coverage Indicators - Section D'!AA$1:AA$100,MATCH('Print View'!$A176,'Coverage Indicators - Section D'!$A$1:$A$100,0))&lt;&gt;"",INDEX('Coverage Indicators - Section D'!AA$1:AA$100,MATCH('Print View'!$A176,'Coverage Indicators - Section D'!$A$1:$A$100,0)),""),"")&amp;"/"&amp;IFERROR(IF(INDEX('Coverage Indicators - Section D'!AA$1:AA$100,MATCH('Print View'!$A176,'Coverage Indicators - Section D'!$A$1:$A$100,0)+1)&lt;&gt;"",INDEX('Coverage Indicators - Section D'!AA$1:AA$100,MATCH('Print View'!$A176,'Coverage Indicators - Section D'!$A$1:$A$100,0)+1),""),"")&amp;CHAR(10)&amp;IFERROR(IF(INDEX('Coverage Indicators - Section D'!AB$1:AB$100,MATCH('Print View'!$A176,'Coverage Indicators - Section D'!$A$1:$A$100,0))&lt;&gt;"",FIXED(INDEX('Coverage Indicators - Section D'!AB$1:AB$100,MATCH('Print View'!$A176,'Coverage Indicators - Section D'!$A$1:$A$100,0))*100,2)&amp;"%",""),"")&amp;CHAR(10)&amp;IFERROR(IF(INDEX('Coverage Indicators - Section D'!AC$1:AC$100,MATCH('Print View'!$A176,'Coverage Indicators - Section D'!$A$1:$A$100,0))&lt;&gt;"",INDEX('Coverage Indicators - Section D'!AC$1:AC$100,MATCH('Print View'!$A176,'Coverage Indicators - Section D'!$A$1:$A$100,0)),""),"")</f>
        <v xml:space="preserve">/
</v>
      </c>
      <c r="Q176" s="380" t="str">
        <f ca="1">IFERROR(IF(INDEX('Coverage Indicators - Section D'!AD$1:AD$100,MATCH('Print View'!$A176,'Coverage Indicators - Section D'!$A$1:$A$100,0))&lt;&gt;"",INDEX('Coverage Indicators - Section D'!AD$1:AD$100,MATCH('Print View'!$A176,'Coverage Indicators - Section D'!$A$1:$A$100,0)),""),"")&amp;"/"&amp;IFERROR(IF(INDEX('Coverage Indicators - Section D'!AD$1:AD$100,MATCH('Print View'!$A176,'Coverage Indicators - Section D'!$A$1:$A$100,0)+1)&lt;&gt;"",INDEX('Coverage Indicators - Section D'!AD$1:AD$100,MATCH('Print View'!$A176,'Coverage Indicators - Section D'!$A$1:$A$100,0)+1),""),"")&amp;CHAR(10)&amp;IFERROR(IF(INDEX('Coverage Indicators - Section D'!AE$1:AE$100,MATCH('Print View'!$A176,'Coverage Indicators - Section D'!$A$1:$A$100,0))&lt;&gt;"",FIXED(INDEX('Coverage Indicators - Section D'!AE$1:AE$100,MATCH('Print View'!$A176,'Coverage Indicators - Section D'!$A$1:$A$100,0))*100,2)&amp;"%",""),"")&amp;CHAR(10)&amp;IFERROR(IF(INDEX('Coverage Indicators - Section D'!AF$1:AF$100,MATCH('Print View'!$A176,'Coverage Indicators - Section D'!$A$1:$A$100,0))&lt;&gt;"",INDEX('Coverage Indicators - Section D'!AF$1:AF$100,MATCH('Print View'!$A176,'Coverage Indicators - Section D'!$A$1:$A$100,0)),""),"")</f>
        <v xml:space="preserve">/
</v>
      </c>
      <c r="R176" s="380" t="str">
        <f ca="1">IFERROR(IF(INDEX('Coverage Indicators - Section D'!AG$1:AG$100,MATCH('Print View'!$A176,'Coverage Indicators - Section D'!$A$1:$A$100,0))&lt;&gt;"",INDEX('Coverage Indicators - Section D'!AG$1:AG$100,MATCH('Print View'!$A176,'Coverage Indicators - Section D'!$A$1:$A$100,0)),""),"")&amp;"/"&amp;IFERROR(IF(INDEX('Coverage Indicators - Section D'!AG$1:AG$100,MATCH('Print View'!$A176,'Coverage Indicators - Section D'!$A$1:$A$100,0)+1)&lt;&gt;"",INDEX('Coverage Indicators - Section D'!AG$1:AG$100,MATCH('Print View'!$A176,'Coverage Indicators - Section D'!$A$1:$A$100,0)+1),""),"")&amp;CHAR(10)&amp;IFERROR(IF(INDEX('Coverage Indicators - Section D'!AH$1:AH$100,MATCH('Print View'!$A176,'Coverage Indicators - Section D'!$A$1:$A$100,0))&lt;&gt;"",FIXED(INDEX('Coverage Indicators - Section D'!AH$1:AH$100,MATCH('Print View'!$A176,'Coverage Indicators - Section D'!$A$1:$A$100,0))*100,2)&amp;"%",""),"")&amp;CHAR(10)&amp;IFERROR(IF(INDEX('Coverage Indicators - Section D'!AI$1:AI$100,MATCH('Print View'!$A176,'Coverage Indicators - Section D'!$A$1:$A$100,0))&lt;&gt;"",INDEX('Coverage Indicators - Section D'!AI$1:AI$100,MATCH('Print View'!$A176,'Coverage Indicators - Section D'!$A$1:$A$100,0)),""),"")</f>
        <v xml:space="preserve">/
</v>
      </c>
      <c r="S176" s="380" t="str">
        <f ca="1">IFERROR(IF(INDEX('Coverage Indicators - Section D'!AJ$1:AJ$100,MATCH('Print View'!$A176,'Coverage Indicators - Section D'!$A$1:$A$100,0))&lt;&gt;"",INDEX('Coverage Indicators - Section D'!AJ$1:AJ$100,MATCH('Print View'!$A176,'Coverage Indicators - Section D'!$A$1:$A$100,0)),""),"")&amp;"/"&amp;IFERROR(IF(INDEX('Coverage Indicators - Section D'!AJ$1:AJ$100,MATCH('Print View'!$A176,'Coverage Indicators - Section D'!$A$1:$A$100,0)+1)&lt;&gt;"",INDEX('Coverage Indicators - Section D'!AJ$1:AJ$100,MATCH('Print View'!$A176,'Coverage Indicators - Section D'!$A$1:$A$100,0)+1),""),"")&amp;CHAR(10)&amp;IFERROR(IF(INDEX('Coverage Indicators - Section D'!AK$1:AK$100,MATCH('Print View'!$A176,'Coverage Indicators - Section D'!$A$1:$A$100,0))&lt;&gt;"",FIXED(INDEX('Coverage Indicators - Section D'!AK$1:AK$100,MATCH('Print View'!$A176,'Coverage Indicators - Section D'!$A$1:$A$100,0))*100,2)&amp;"%",""),"")&amp;CHAR(10)&amp;IFERROR(IF(INDEX('Coverage Indicators - Section D'!AL$1:AL$100,MATCH('Print View'!$A176,'Coverage Indicators - Section D'!$A$1:$A$100,0))&lt;&gt;"",INDEX('Coverage Indicators - Section D'!AL$1:AL$100,MATCH('Print View'!$A176,'Coverage Indicators - Section D'!$A$1:$A$100,0)),""),"")</f>
        <v xml:space="preserve">/
</v>
      </c>
      <c r="T176" s="228"/>
      <c r="U176" s="228"/>
      <c r="V176" s="228"/>
      <c r="W176" s="228"/>
      <c r="X176" s="228"/>
      <c r="Y176" s="228"/>
      <c r="Z176" s="228"/>
      <c r="AA176" s="228"/>
      <c r="AB176" s="228"/>
      <c r="AC176" s="228"/>
      <c r="AD176" s="228"/>
      <c r="AE176" s="228"/>
      <c r="AF176" s="228"/>
      <c r="AG176" s="228"/>
      <c r="AH176" s="228"/>
      <c r="AI176" s="228"/>
      <c r="AJ176" s="228"/>
      <c r="AK176" s="228"/>
      <c r="AL176" s="228"/>
      <c r="AM176" s="228" t="str">
        <f>IFERROR(IF(INDEX('Coverage Indicators - Section D'!AD$1:AD$110,MATCH('Print View'!$A176,'Coverage Indicators - Section D'!$A$1:$A$110,0))&lt;&gt;0,INDEX('Coverage Indicators - Section D'!AD$1:AD$110,MATCH('Print View'!$A176,'Coverage Indicators - Section D'!$A$1:$A$110,0)),""),"")</f>
        <v/>
      </c>
      <c r="AN176" s="228"/>
      <c r="AO176" s="228"/>
      <c r="AP176" s="228"/>
      <c r="AQ176" s="228"/>
      <c r="AR176" s="651" t="str">
        <f ca="1">CONCATENATE($A176,N$144)</f>
        <v>1631-Dec-23</v>
      </c>
      <c r="AS176" s="652" t="str">
        <f ca="1">CONCATENATE($A176,Q$144)</f>
        <v>1631-Dec-26</v>
      </c>
      <c r="AT176" s="652" t="str">
        <f t="shared" ref="AT176" si="112">CONCATENATE($A176,T$144)</f>
        <v>16</v>
      </c>
      <c r="AU176" s="652" t="str">
        <f t="shared" ref="AU176" si="113">CONCATENATE($A176,W$144)</f>
        <v>16</v>
      </c>
      <c r="AV176" s="652" t="str">
        <f t="shared" ref="AV176" si="114">CONCATENATE($A176,Z$144)</f>
        <v>16</v>
      </c>
      <c r="AW176" s="652" t="str">
        <f t="shared" ref="AW176" si="115">CONCATENATE($A176,AC$144)</f>
        <v>16</v>
      </c>
      <c r="AX176" s="652" t="str">
        <f t="shared" ref="AX176" si="116">CONCATENATE($A176,AF$144)</f>
        <v>16</v>
      </c>
      <c r="AY176" s="652" t="str">
        <f t="shared" ref="AY176" si="117">CONCATENATE($A176,AI$144)</f>
        <v>16</v>
      </c>
      <c r="AZ176" s="233"/>
      <c r="BA176" s="122"/>
    </row>
    <row r="177" spans="1:53" s="107" customFormat="1" ht="88.4" customHeight="1" x14ac:dyDescent="0.35">
      <c r="A177" s="653"/>
      <c r="B177" s="739" t="str">
        <f>IFERROR(IF(INDEX('Coverage Indicators - Section D'!AM$1:AM$110,MATCH('Print View'!$A176,'Coverage Indicators - Section D'!$A$1:$A$110,0))&lt;&gt;0,INDEX('Coverage Indicators - Section D'!AM$1:AM$110,MATCH('Print View'!$A176,'Coverage Indicators - Section D'!$A$1:$A$110,0)),""),"")</f>
        <v/>
      </c>
      <c r="C177" s="739"/>
      <c r="D177" s="739"/>
      <c r="E177" s="739"/>
      <c r="F177" s="739"/>
      <c r="G177" s="739"/>
      <c r="H177" s="739"/>
      <c r="I177" s="739"/>
      <c r="J177" s="739"/>
      <c r="K177" s="739"/>
      <c r="L177" s="739"/>
      <c r="M177" s="739"/>
      <c r="N177" s="739"/>
      <c r="O177" s="739"/>
      <c r="P177" s="739"/>
      <c r="Q177" s="739"/>
      <c r="R177" s="739"/>
      <c r="S177" s="739"/>
      <c r="T177" s="228"/>
      <c r="U177" s="228"/>
      <c r="V177" s="228"/>
      <c r="W177" s="228"/>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651"/>
      <c r="AS177" s="652"/>
      <c r="AT177" s="652"/>
      <c r="AU177" s="652"/>
      <c r="AV177" s="652"/>
      <c r="AW177" s="652"/>
      <c r="AX177" s="652"/>
      <c r="AY177" s="652"/>
      <c r="AZ177" s="233"/>
      <c r="BA177" s="122"/>
    </row>
    <row r="178" spans="1:53" s="107" customFormat="1" ht="177" customHeight="1" x14ac:dyDescent="0.35">
      <c r="A178" s="671">
        <v>17</v>
      </c>
      <c r="B178" s="381" t="str">
        <f>IFERROR(IF(INDEX('Coverage Indicators - Section D'!B$1:B$100,MATCH('Print View'!$A178,'Coverage Indicators - Section D'!$A$1:$A$100,0))&lt;&gt;0,INDEX('Coverage Indicators - Section D'!B$1:B$100,MATCH('Print View'!$A178,'Coverage Indicators - Section D'!$A$1:$A$100,0)),""),"")</f>
        <v/>
      </c>
      <c r="C178" s="382" t="str">
        <f>IFERROR(IF(INDEX('Coverage Indicators - Section D'!D$1:D$100,MATCH('Print View'!$A178,'Coverage Indicators - Section D'!$A$1:$A$100,0))&lt;&gt;0,INDEX('Coverage Indicators - Section D'!D$1:D$100,MATCH('Print View'!$A178,'Coverage Indicators - Section D'!$A$1:$A$100,0)),""),"")</f>
        <v/>
      </c>
      <c r="D178" s="382" t="str">
        <f>IFERROR(IF(INDEX('Coverage Indicators - Section D'!E$1:E$100,MATCH('Print View'!$A178,'Coverage Indicators - Section D'!$A$1:$A$100,0))&lt;&gt;0,INDEX('Coverage Indicators - Section D'!E$1:E$100,MATCH('Print View'!$A178,'Coverage Indicators - Section D'!$A$1:$A$100,0)),""),"")</f>
        <v/>
      </c>
      <c r="E178" s="373" t="str">
        <f ca="1">IFERROR(IF(INDEX('Coverage Indicators - Section D'!F$1:F$100,MATCH('Print View'!$A178,'Coverage Indicators - Section D'!$A$1:$A$100,0))&lt;&gt;"",INDEX('Coverage Indicators - Section D'!F$1:F$100,MATCH('Print View'!$A178,'Coverage Indicators - Section D'!$A$1:$A$100,0)),""),"")&amp;"/"&amp;IFERROR(IF(INDEX('Coverage Indicators - Section D'!F$1:F$100,MATCH('Print View'!$A178,'Coverage Indicators - Section D'!$A$1:$A$100,0)+1)&lt;&gt;"",INDEX('Coverage Indicators - Section D'!F$1:F$100,MATCH('Print View'!$A178,'Coverage Indicators - Section D'!$A$1:$A$100,0)+1),""),"")&amp;CHAR(10)&amp;
IFERROR(
IF(INDEX('Coverage Indicators - Section D'!G$1:G$100,MATCH('Print View'!$A178,'Coverage Indicators - Section D'!$A$1:$A$100,0))&lt;&gt;"",
FIXED(INDEX('Coverage Indicators - Section D'!G$1:G$100,MATCH('Print View'!$A178,'Coverage Indicators - Section D'!$A$1:$A$100,0))*100,2)&amp;"%",""),"")</f>
        <v xml:space="preserve">/
</v>
      </c>
      <c r="F178" s="383" t="str">
        <f>IFERROR(IF(INDEX('Coverage Indicators - Section D'!H$1:H$100,MATCH('Print View'!$A178,'Coverage Indicators - Section D'!$A$1:$A$100,0))&lt;&gt;0,INDEX('Coverage Indicators - Section D'!H$1:H$100,MATCH('Print View'!$A178,'Coverage Indicators - Section D'!$A$1:$A$100,0)),""),"")&amp;CHAR(10)&amp;IFERROR(IF(INDEX('Coverage Indicators - Section D'!I$1:I$100,MATCH('Print View'!$A178,'Coverage Indicators - Section D'!$A$1:$A$100,0))&lt;&gt;0,INDEX('Coverage Indicators - Section D'!I$1:I$100,MATCH('Print View'!$A178,'Coverage Indicators - Section D'!$A$1:$A$100,0)),""),"")</f>
        <v xml:space="preserve">
</v>
      </c>
      <c r="G178" s="374" t="str">
        <f>IFERROR(IF(INDEX('Coverage Indicators - Section D'!J$9:J$68,MATCH('Print View'!$A178,'Coverage Indicators - Section D'!$A$9:$A$68,0))&lt;&gt;0,INDEX('Coverage Indicators - Section D'!J$9:J$68,MATCH('Print View'!$A178,'Coverage Indicators - Section D'!$A$9:$A$68,0)),""),"")</f>
        <v/>
      </c>
      <c r="H178" s="384" t="str">
        <f>IFERROR(IF(INDEX('Coverage Indicators - Section D'!K$1:K$100,MATCH('Print View'!$A178,'Coverage Indicators - Section D'!$A$1:$A$100,0))&lt;&gt;0,INDEX('Coverage Indicators - Section D'!K$1:K$100,MATCH('Print View'!$A178,'Coverage Indicators - Section D'!$A$1:$A$100,0)),""),"")</f>
        <v/>
      </c>
      <c r="I178" s="385" t="str">
        <f>IFERROR(IF(AND('Overview - Section A'!AS$1="Grant Making",OR(C178&lt;&gt;"",D178&lt;&gt;"")),Setup!I15,IF(INDEX('Coverage Indicators - Section D'!L$1:L$100,MATCH('Print View'!$A178,'Coverage Indicators - Section D'!$A$1:$A$100,0))&lt;&gt;0,INDEX('Coverage Indicators - Section D'!L$1:L$100,MATCH('Print View'!$A178,'Coverage Indicators - Section D'!$A$1:$A$100,0)),"")),"")</f>
        <v/>
      </c>
      <c r="J178" s="383" t="str">
        <f>IFERROR(IF(INDEX('Coverage Indicators - Section D'!M$1:M$100,MATCH('Print View'!$A178,'Coverage Indicators - Section D'!$A$1:$A$100,0))&lt;&gt;0,INDEX('Coverage Indicators - Section D'!M$1:M$100,MATCH('Print View'!$A178,'Coverage Indicators - Section D'!$A$1:$A$100,0)),""),"")&amp;CHAR(10)&amp;CHAR(10)&amp;IFERROR(IF(INDEX('Coverage Indicators - Section D'!M$1:M$100,MATCH('Print View'!$A178,'Coverage Indicators - Section D'!$A$1:$A$100,0)+1)&lt;&gt;0,INDEX('Coverage Indicators - Section D'!M$1:M$100,MATCH('Print View'!$A178,'Coverage Indicators - Section D'!$A$1:$A$100,0)+1),""),"")</f>
        <v xml:space="preserve">
</v>
      </c>
      <c r="K178" s="383" t="str">
        <f>IFERROR(IF(INDEX('Coverage Indicators - Section D'!N$1:N$100,MATCH('Print View'!$A178,'Coverage Indicators - Section D'!$A$1:$A$100,0))&lt;&gt;0,INDEX('Coverage Indicators - Section D'!N$1:N$100,MATCH('Print View'!$A178,'Coverage Indicators - Section D'!$A$1:$A$100,0)),""),"")</f>
        <v/>
      </c>
      <c r="L178" s="383" t="str">
        <f ca="1">IFERROR(IF(INDEX('Coverage Indicators - Section D'!O$1:O$100,MATCH('Print View'!$A178,'Coverage Indicators - Section D'!$A$1:$A$100,0))&lt;&gt;"",INDEX('Coverage Indicators - Section D'!O$1:O$100,MATCH('Print View'!$A178,'Coverage Indicators - Section D'!$A$1:$A$100,0)),""),"")&amp;"/"&amp;IFERROR(IF(INDEX('Coverage Indicators - Section D'!O$1:O$100,MATCH('Print View'!$A178,'Coverage Indicators - Section D'!$A$1:$A$100,0)+1)&lt;&gt;"",INDEX('Coverage Indicators - Section D'!O$1:O$100,MATCH('Print View'!$A178,'Coverage Indicators - Section D'!$A$1:$A$100,0)+1),""),"")&amp;CHAR(10)&amp;IFERROR(IF(INDEX('Coverage Indicators - Section D'!P$1:P$100,MATCH('Print View'!$A178,'Coverage Indicators - Section D'!$A$1:$A$100,0))&lt;&gt;"",FIXED(INDEX('Coverage Indicators - Section D'!P$1:P$100,MATCH('Print View'!$A178,'Coverage Indicators - Section D'!$A$1:$A$100,0))*100,2)&amp;"%",""),"")&amp;CHAR(10)&amp;IFERROR(IF(INDEX('Coverage Indicators - Section D'!Q$1:Q$100,MATCH('Print View'!$A178,'Coverage Indicators - Section D'!$A$1:$A$100,0))&lt;&gt;"",INDEX('Coverage Indicators - Section D'!Q$1:Q$100,MATCH('Print View'!$A178,'Coverage Indicators - Section D'!$A$1:$A$100,0)),""),"")</f>
        <v xml:space="preserve">/
</v>
      </c>
      <c r="M178" s="383" t="str">
        <f ca="1">IFERROR(IF(INDEX('Coverage Indicators - Section D'!R$1:R$100,MATCH('Print View'!$A178,'Coverage Indicators - Section D'!$A$1:$A$100,0))&lt;&gt;"",INDEX('Coverage Indicators - Section D'!R$1:R$100,MATCH('Print View'!$A178,'Coverage Indicators - Section D'!$A$1:$A$100,0)),""),"")&amp;"/"&amp;IFERROR(IF(INDEX('Coverage Indicators - Section D'!R$1:R$100,MATCH('Print View'!$A178,'Coverage Indicators - Section D'!$A$1:$A$100,0)+1)&lt;&gt;"",INDEX('Coverage Indicators - Section D'!R$1:R$100,MATCH('Print View'!$A178,'Coverage Indicators - Section D'!$A$1:$A$100,0)+1),""),"")&amp;CHAR(10)&amp;IFERROR(IF(INDEX('Coverage Indicators - Section D'!S$1:S$100,MATCH('Print View'!$A178,'Coverage Indicators - Section D'!$A$1:$A$100,0))&lt;&gt;"",FIXED(INDEX('Coverage Indicators - Section D'!S$1:S$100,MATCH('Print View'!$A178,'Coverage Indicators - Section D'!$A$1:$A$100,0))*100,2)&amp;"%",""),"")&amp;CHAR(10)&amp;IFERROR(IF(INDEX('Coverage Indicators - Section D'!T$1:T$100,MATCH('Print View'!$A178,'Coverage Indicators - Section D'!$A$1:$A$100,0))&lt;&gt;"",INDEX('Coverage Indicators - Section D'!T$1:T$100,MATCH('Print View'!$A178,'Coverage Indicators - Section D'!$A$1:$A$100,0)),""),"")</f>
        <v xml:space="preserve">/
</v>
      </c>
      <c r="N178" s="373" t="str">
        <f ca="1">IFERROR(IF(INDEX('Coverage Indicators - Section D'!U$1:U$100,MATCH('Print View'!$A178,'Coverage Indicators - Section D'!$A$1:$A$100,0))&lt;&gt;"",INDEX('Coverage Indicators - Section D'!U$1:U$100,MATCH('Print View'!$A178,'Coverage Indicators - Section D'!$A$1:$A$100,0)),""),"")&amp;"/"&amp;IFERROR(IF(INDEX('Coverage Indicators - Section D'!U$1:U$100,MATCH('Print View'!$A178,'Coverage Indicators - Section D'!$A$1:$A$100,0)+1)&lt;&gt;"",INDEX('Coverage Indicators - Section D'!U$1:U$100,MATCH('Print View'!$A178,'Coverage Indicators - Section D'!$A$1:$A$100,0)+1),""),"")&amp;CHAR(10)&amp;IFERROR(IF(INDEX('Coverage Indicators - Section D'!V$1:V$100,MATCH('Print View'!$A178,'Coverage Indicators - Section D'!$A$1:$A$100,0))&lt;&gt;"",FIXED(INDEX('Coverage Indicators - Section D'!V$1:V$100,MATCH('Print View'!$A178,'Coverage Indicators - Section D'!$A$1:$A$100,0))*100,2)&amp;"%",""),"")&amp;CHAR(10)&amp;IFERROR(IF(INDEX('Coverage Indicators - Section D'!W$1:W$100,MATCH('Print View'!$A178,'Coverage Indicators - Section D'!$A$1:$A$100,0))&lt;&gt;"",INDEX('Coverage Indicators - Section D'!W$1:W$100,MATCH('Print View'!$A178,'Coverage Indicators - Section D'!$A$1:$A$100,0)),""),"")</f>
        <v xml:space="preserve">/
</v>
      </c>
      <c r="O178" s="373" t="str">
        <f ca="1">IFERROR(IF(INDEX('Coverage Indicators - Section D'!X$1:X$100,MATCH('Print View'!$A178,'Coverage Indicators - Section D'!$A$1:$A$100,0))&lt;&gt;"",INDEX('Coverage Indicators - Section D'!X$1:X$100,MATCH('Print View'!$A178,'Coverage Indicators - Section D'!$A$1:$A$100,0)),""),"")&amp;"/"&amp;IFERROR(IF(INDEX('Coverage Indicators - Section D'!X$1:X$100,MATCH('Print View'!$A178,'Coverage Indicators - Section D'!$A$1:$A$100,0)+1)&lt;&gt;"",INDEX('Coverage Indicators - Section D'!X$1:X$100,MATCH('Print View'!$A178,'Coverage Indicators - Section D'!$A$1:$A$100,0)+1),""),"")&amp;CHAR(10)&amp;IFERROR(IF(INDEX('Coverage Indicators - Section D'!Y$1:Y$100,MATCH('Print View'!$A178,'Coverage Indicators - Section D'!$A$1:$A$100,0))&lt;&gt;"",FIXED(INDEX('Coverage Indicators - Section D'!Y$1:Y$100,MATCH('Print View'!$A178,'Coverage Indicators - Section D'!$A$1:$A$100,0))*100,2)&amp;"%",""),"")&amp;CHAR(10)&amp;IFERROR(IF(INDEX('Coverage Indicators - Section D'!Z$1:Z$100,MATCH('Print View'!$A178,'Coverage Indicators - Section D'!$A$1:$A$100,0))&lt;&gt;"",INDEX('Coverage Indicators - Section D'!Z$1:Z$100,MATCH('Print View'!$A178,'Coverage Indicators - Section D'!$A$1:$A$100,0)),""),"")</f>
        <v xml:space="preserve">/
</v>
      </c>
      <c r="P178" s="373" t="str">
        <f ca="1">IFERROR(IF(INDEX('Coverage Indicators - Section D'!AA$1:AA$100,MATCH('Print View'!$A178,'Coverage Indicators - Section D'!$A$1:$A$100,0))&lt;&gt;"",INDEX('Coverage Indicators - Section D'!AA$1:AA$100,MATCH('Print View'!$A178,'Coverage Indicators - Section D'!$A$1:$A$100,0)),""),"")&amp;"/"&amp;IFERROR(IF(INDEX('Coverage Indicators - Section D'!AA$1:AA$100,MATCH('Print View'!$A178,'Coverage Indicators - Section D'!$A$1:$A$100,0)+1)&lt;&gt;"",INDEX('Coverage Indicators - Section D'!AA$1:AA$100,MATCH('Print View'!$A178,'Coverage Indicators - Section D'!$A$1:$A$100,0)+1),""),"")&amp;CHAR(10)&amp;IFERROR(IF(INDEX('Coverage Indicators - Section D'!AB$1:AB$100,MATCH('Print View'!$A178,'Coverage Indicators - Section D'!$A$1:$A$100,0))&lt;&gt;"",FIXED(INDEX('Coverage Indicators - Section D'!AB$1:AB$100,MATCH('Print View'!$A178,'Coverage Indicators - Section D'!$A$1:$A$100,0))*100,2)&amp;"%",""),"")&amp;CHAR(10)&amp;IFERROR(IF(INDEX('Coverage Indicators - Section D'!AC$1:AC$100,MATCH('Print View'!$A178,'Coverage Indicators - Section D'!$A$1:$A$100,0))&lt;&gt;"",INDEX('Coverage Indicators - Section D'!AC$1:AC$100,MATCH('Print View'!$A178,'Coverage Indicators - Section D'!$A$1:$A$100,0)),""),"")</f>
        <v xml:space="preserve">/
</v>
      </c>
      <c r="Q178" s="373" t="str">
        <f ca="1">IFERROR(IF(INDEX('Coverage Indicators - Section D'!AD$1:AD$100,MATCH('Print View'!$A178,'Coverage Indicators - Section D'!$A$1:$A$100,0))&lt;&gt;"",INDEX('Coverage Indicators - Section D'!AD$1:AD$100,MATCH('Print View'!$A178,'Coverage Indicators - Section D'!$A$1:$A$100,0)),""),"")&amp;"/"&amp;IFERROR(IF(INDEX('Coverage Indicators - Section D'!AD$1:AD$100,MATCH('Print View'!$A178,'Coverage Indicators - Section D'!$A$1:$A$100,0)+1)&lt;&gt;"",INDEX('Coverage Indicators - Section D'!AD$1:AD$100,MATCH('Print View'!$A178,'Coverage Indicators - Section D'!$A$1:$A$100,0)+1),""),"")&amp;CHAR(10)&amp;IFERROR(IF(INDEX('Coverage Indicators - Section D'!AE$1:AE$100,MATCH('Print View'!$A178,'Coverage Indicators - Section D'!$A$1:$A$100,0))&lt;&gt;"",FIXED(INDEX('Coverage Indicators - Section D'!AE$1:AE$100,MATCH('Print View'!$A178,'Coverage Indicators - Section D'!$A$1:$A$100,0))*100,2)&amp;"%",""),"")&amp;CHAR(10)&amp;IFERROR(IF(INDEX('Coverage Indicators - Section D'!AF$1:AF$100,MATCH('Print View'!$A178,'Coverage Indicators - Section D'!$A$1:$A$100,0))&lt;&gt;"",INDEX('Coverage Indicators - Section D'!AF$1:AF$100,MATCH('Print View'!$A178,'Coverage Indicators - Section D'!$A$1:$A$100,0)),""),"")</f>
        <v xml:space="preserve">/
</v>
      </c>
      <c r="R178" s="373" t="str">
        <f ca="1">IFERROR(IF(INDEX('Coverage Indicators - Section D'!AG$1:AG$100,MATCH('Print View'!$A178,'Coverage Indicators - Section D'!$A$1:$A$100,0))&lt;&gt;"",INDEX('Coverage Indicators - Section D'!AG$1:AG$100,MATCH('Print View'!$A178,'Coverage Indicators - Section D'!$A$1:$A$100,0)),""),"")&amp;"/"&amp;IFERROR(IF(INDEX('Coverage Indicators - Section D'!AG$1:AG$100,MATCH('Print View'!$A178,'Coverage Indicators - Section D'!$A$1:$A$100,0)+1)&lt;&gt;"",INDEX('Coverage Indicators - Section D'!AG$1:AG$100,MATCH('Print View'!$A178,'Coverage Indicators - Section D'!$A$1:$A$100,0)+1),""),"")&amp;CHAR(10)&amp;IFERROR(IF(INDEX('Coverage Indicators - Section D'!AH$1:AH$100,MATCH('Print View'!$A178,'Coverage Indicators - Section D'!$A$1:$A$100,0))&lt;&gt;"",FIXED(INDEX('Coverage Indicators - Section D'!AH$1:AH$100,MATCH('Print View'!$A178,'Coverage Indicators - Section D'!$A$1:$A$100,0))*100,2)&amp;"%",""),"")&amp;CHAR(10)&amp;IFERROR(IF(INDEX('Coverage Indicators - Section D'!AI$1:AI$100,MATCH('Print View'!$A178,'Coverage Indicators - Section D'!$A$1:$A$100,0))&lt;&gt;"",INDEX('Coverage Indicators - Section D'!AI$1:AI$100,MATCH('Print View'!$A178,'Coverage Indicators - Section D'!$A$1:$A$100,0)),""),"")</f>
        <v xml:space="preserve">/
</v>
      </c>
      <c r="S178" s="373" t="str">
        <f ca="1">IFERROR(IF(INDEX('Coverage Indicators - Section D'!AJ$1:AJ$100,MATCH('Print View'!$A178,'Coverage Indicators - Section D'!$A$1:$A$100,0))&lt;&gt;"",INDEX('Coverage Indicators - Section D'!AJ$1:AJ$100,MATCH('Print View'!$A178,'Coverage Indicators - Section D'!$A$1:$A$100,0)),""),"")&amp;"/"&amp;IFERROR(IF(INDEX('Coverage Indicators - Section D'!AJ$1:AJ$100,MATCH('Print View'!$A178,'Coverage Indicators - Section D'!$A$1:$A$100,0)+1)&lt;&gt;"",INDEX('Coverage Indicators - Section D'!AJ$1:AJ$100,MATCH('Print View'!$A178,'Coverage Indicators - Section D'!$A$1:$A$100,0)+1),""),"")&amp;CHAR(10)&amp;IFERROR(IF(INDEX('Coverage Indicators - Section D'!AK$1:AK$100,MATCH('Print View'!$A178,'Coverage Indicators - Section D'!$A$1:$A$100,0))&lt;&gt;"",FIXED(INDEX('Coverage Indicators - Section D'!AK$1:AK$100,MATCH('Print View'!$A178,'Coverage Indicators - Section D'!$A$1:$A$100,0))*100,2)&amp;"%",""),"")&amp;CHAR(10)&amp;IFERROR(IF(INDEX('Coverage Indicators - Section D'!AL$1:AL$100,MATCH('Print View'!$A178,'Coverage Indicators - Section D'!$A$1:$A$100,0))&lt;&gt;"",INDEX('Coverage Indicators - Section D'!AL$1:AL$100,MATCH('Print View'!$A178,'Coverage Indicators - Section D'!$A$1:$A$100,0)),""),"")</f>
        <v xml:space="preserve">/
</v>
      </c>
      <c r="T178" s="228"/>
      <c r="U178" s="228"/>
      <c r="V178" s="228"/>
      <c r="W178" s="228"/>
      <c r="X178" s="228"/>
      <c r="Y178" s="228"/>
      <c r="Z178" s="228"/>
      <c r="AA178" s="228"/>
      <c r="AB178" s="228"/>
      <c r="AC178" s="228"/>
      <c r="AD178" s="228"/>
      <c r="AE178" s="228"/>
      <c r="AF178" s="228"/>
      <c r="AG178" s="228"/>
      <c r="AH178" s="228"/>
      <c r="AI178" s="228"/>
      <c r="AJ178" s="228"/>
      <c r="AK178" s="228"/>
      <c r="AL178" s="228"/>
      <c r="AM178" s="228" t="str">
        <f>IFERROR(IF(INDEX('Coverage Indicators - Section D'!AD$1:AD$110,MATCH('Print View'!$A178,'Coverage Indicators - Section D'!$A$1:$A$110,0))&lt;&gt;0,INDEX('Coverage Indicators - Section D'!AD$1:AD$110,MATCH('Print View'!$A178,'Coverage Indicators - Section D'!$A$1:$A$110,0)),""),"")</f>
        <v/>
      </c>
      <c r="AN178" s="228"/>
      <c r="AO178" s="228"/>
      <c r="AP178" s="228"/>
      <c r="AQ178" s="228"/>
      <c r="AR178" s="651" t="str">
        <f ca="1">CONCATENATE($A178,N$144)</f>
        <v>1731-Dec-23</v>
      </c>
      <c r="AS178" s="652" t="str">
        <f ca="1">CONCATENATE($A178,Q$144)</f>
        <v>1731-Dec-26</v>
      </c>
      <c r="AT178" s="652" t="str">
        <f t="shared" ref="AT178" si="118">CONCATENATE($A178,T$144)</f>
        <v>17</v>
      </c>
      <c r="AU178" s="652" t="str">
        <f t="shared" ref="AU178" si="119">CONCATENATE($A178,W$144)</f>
        <v>17</v>
      </c>
      <c r="AV178" s="652" t="str">
        <f t="shared" ref="AV178" si="120">CONCATENATE($A178,Z$144)</f>
        <v>17</v>
      </c>
      <c r="AW178" s="652" t="str">
        <f t="shared" ref="AW178" si="121">CONCATENATE($A178,AC$144)</f>
        <v>17</v>
      </c>
      <c r="AX178" s="652" t="str">
        <f t="shared" ref="AX178" si="122">CONCATENATE($A178,AF$144)</f>
        <v>17</v>
      </c>
      <c r="AY178" s="652" t="str">
        <f t="shared" ref="AY178" si="123">CONCATENATE($A178,AI$144)</f>
        <v>17</v>
      </c>
      <c r="AZ178" s="233"/>
      <c r="BA178" s="122"/>
    </row>
    <row r="179" spans="1:53" s="107" customFormat="1" ht="88.4" customHeight="1" x14ac:dyDescent="0.35">
      <c r="A179" s="671"/>
      <c r="B179" s="738" t="str">
        <f>IFERROR(IF(INDEX('Coverage Indicators - Section D'!AM$1:AM$110,MATCH('Print View'!$A178,'Coverage Indicators - Section D'!$A$1:$A$110,0))&lt;&gt;0,INDEX('Coverage Indicators - Section D'!AM$1:AM$110,MATCH('Print View'!$A178,'Coverage Indicators - Section D'!$A$1:$A$110,0)),""),"")</f>
        <v/>
      </c>
      <c r="C179" s="738"/>
      <c r="D179" s="738"/>
      <c r="E179" s="738"/>
      <c r="F179" s="738"/>
      <c r="G179" s="738"/>
      <c r="H179" s="738"/>
      <c r="I179" s="738"/>
      <c r="J179" s="738"/>
      <c r="K179" s="738"/>
      <c r="L179" s="738"/>
      <c r="M179" s="738"/>
      <c r="N179" s="738"/>
      <c r="O179" s="738"/>
      <c r="P179" s="738"/>
      <c r="Q179" s="738"/>
      <c r="R179" s="738"/>
      <c r="S179" s="738"/>
      <c r="T179" s="228"/>
      <c r="U179" s="228"/>
      <c r="V179" s="228"/>
      <c r="W179" s="228"/>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651"/>
      <c r="AS179" s="652"/>
      <c r="AT179" s="652"/>
      <c r="AU179" s="652"/>
      <c r="AV179" s="652"/>
      <c r="AW179" s="652"/>
      <c r="AX179" s="652"/>
      <c r="AY179" s="652"/>
      <c r="AZ179" s="233"/>
      <c r="BA179" s="122"/>
    </row>
    <row r="180" spans="1:53" s="107" customFormat="1" ht="177" customHeight="1" x14ac:dyDescent="0.35">
      <c r="A180" s="653">
        <v>18</v>
      </c>
      <c r="B180" s="376" t="str">
        <f>IFERROR(IF(INDEX('Coverage Indicators - Section D'!B$1:B$100,MATCH('Print View'!$A180,'Coverage Indicators - Section D'!$A$1:$A$100,0))&lt;&gt;0,INDEX('Coverage Indicators - Section D'!B$1:B$100,MATCH('Print View'!$A180,'Coverage Indicators - Section D'!$A$1:$A$100,0)),""),"")</f>
        <v/>
      </c>
      <c r="C180" s="377" t="str">
        <f>IFERROR(IF(INDEX('Coverage Indicators - Section D'!D$1:D$100,MATCH('Print View'!$A180,'Coverage Indicators - Section D'!$A$1:$A$100,0))&lt;&gt;0,INDEX('Coverage Indicators - Section D'!D$1:D$100,MATCH('Print View'!$A180,'Coverage Indicators - Section D'!$A$1:$A$100,0)),""),"")</f>
        <v/>
      </c>
      <c r="D180" s="377" t="str">
        <f>IFERROR(IF(INDEX('Coverage Indicators - Section D'!E$1:E$100,MATCH('Print View'!$A180,'Coverage Indicators - Section D'!$A$1:$A$100,0))&lt;&gt;0,INDEX('Coverage Indicators - Section D'!E$1:E$100,MATCH('Print View'!$A180,'Coverage Indicators - Section D'!$A$1:$A$100,0)),""),"")</f>
        <v/>
      </c>
      <c r="E180" s="389" t="str">
        <f ca="1">IFERROR(IF(INDEX('Coverage Indicators - Section D'!F$1:F$100,MATCH('Print View'!$A180,'Coverage Indicators - Section D'!$A$1:$A$100,0))&lt;&gt;"",INDEX('Coverage Indicators - Section D'!F$1:F$100,MATCH('Print View'!$A180,'Coverage Indicators - Section D'!$A$1:$A$100,0)),""),"")&amp;"/"&amp;IFERROR(IF(INDEX('Coverage Indicators - Section D'!F$1:F$100,MATCH('Print View'!$A180,'Coverage Indicators - Section D'!$A$1:$A$100,0)+1)&lt;&gt;"",INDEX('Coverage Indicators - Section D'!F$1:F$100,MATCH('Print View'!$A180,'Coverage Indicators - Section D'!$A$1:$A$100,0)+1),""),"")&amp;CHAR(10)&amp;
IFERROR(
IF(INDEX('Coverage Indicators - Section D'!G$1:G$100,MATCH('Print View'!$A180,'Coverage Indicators - Section D'!$A$1:$A$100,0))&lt;&gt;"",
FIXED(INDEX('Coverage Indicators - Section D'!G$1:G$100,MATCH('Print View'!$A180,'Coverage Indicators - Section D'!$A$1:$A$100,0))*100,2)&amp;"%",""),"")</f>
        <v xml:space="preserve">/
</v>
      </c>
      <c r="F180" s="378" t="str">
        <f>IFERROR(IF(INDEX('Coverage Indicators - Section D'!H$1:H$100,MATCH('Print View'!$A180,'Coverage Indicators - Section D'!$A$1:$A$100,0))&lt;&gt;0,INDEX('Coverage Indicators - Section D'!H$1:H$100,MATCH('Print View'!$A180,'Coverage Indicators - Section D'!$A$1:$A$100,0)),""),"")&amp;CHAR(10)&amp;IFERROR(IF(INDEX('Coverage Indicators - Section D'!I$1:I$100,MATCH('Print View'!$A180,'Coverage Indicators - Section D'!$A$1:$A$100,0))&lt;&gt;0,INDEX('Coverage Indicators - Section D'!I$1:I$100,MATCH('Print View'!$A180,'Coverage Indicators - Section D'!$A$1:$A$100,0)),""),"")</f>
        <v xml:space="preserve">
</v>
      </c>
      <c r="G180" s="378" t="str">
        <f>IFERROR(IF(INDEX('Coverage Indicators - Section D'!J$9:J$68,MATCH('Print View'!$A180,'Coverage Indicators - Section D'!$A$9:$A$68,0))&lt;&gt;0,INDEX('Coverage Indicators - Section D'!J$9:J$68,MATCH('Print View'!$A180,'Coverage Indicators - Section D'!$A$9:$A$68,0)),""),"")</f>
        <v/>
      </c>
      <c r="H180" s="378" t="str">
        <f>IFERROR(IF(INDEX('Coverage Indicators - Section D'!K$1:K$100,MATCH('Print View'!$A180,'Coverage Indicators - Section D'!$A$1:$A$100,0))&lt;&gt;0,INDEX('Coverage Indicators - Section D'!K$1:K$100,MATCH('Print View'!$A180,'Coverage Indicators - Section D'!$A$1:$A$100,0)),""),"")</f>
        <v/>
      </c>
      <c r="I180" s="379" t="str">
        <f>IFERROR(IF(AND('Overview - Section A'!AS$1="Grant Making",OR(C180&lt;&gt;"",D180&lt;&gt;"")),Setup!I15,IF(INDEX('Coverage Indicators - Section D'!L$1:L$100,MATCH('Print View'!$A180,'Coverage Indicators - Section D'!$A$1:$A$100,0))&lt;&gt;0,INDEX('Coverage Indicators - Section D'!L$1:L$100,MATCH('Print View'!$A180,'Coverage Indicators - Section D'!$A$1:$A$100,0)),"")),"")</f>
        <v/>
      </c>
      <c r="J180" s="380" t="str">
        <f>IFERROR(IF(INDEX('Coverage Indicators - Section D'!M$1:M$100,MATCH('Print View'!$A180,'Coverage Indicators - Section D'!$A$1:$A$100,0))&lt;&gt;0,INDEX('Coverage Indicators - Section D'!M$1:M$100,MATCH('Print View'!$A180,'Coverage Indicators - Section D'!$A$1:$A$100,0)),""),"")&amp;CHAR(10)&amp;CHAR(10)&amp;IFERROR(IF(INDEX('Coverage Indicators - Section D'!M$1:M$100,MATCH('Print View'!$A180,'Coverage Indicators - Section D'!$A$1:$A$100,0)+1)&lt;&gt;0,INDEX('Coverage Indicators - Section D'!M$1:M$100,MATCH('Print View'!$A180,'Coverage Indicators - Section D'!$A$1:$A$100,0)+1),""),"")</f>
        <v xml:space="preserve">
</v>
      </c>
      <c r="K180" s="378" t="str">
        <f>IFERROR(IF(INDEX('Coverage Indicators - Section D'!N$1:N$100,MATCH('Print View'!$A180,'Coverage Indicators - Section D'!$A$1:$A$100,0))&lt;&gt;0,INDEX('Coverage Indicators - Section D'!N$1:N$100,MATCH('Print View'!$A180,'Coverage Indicators - Section D'!$A$1:$A$100,0)),""),"")</f>
        <v/>
      </c>
      <c r="L180" s="380" t="str">
        <f ca="1">IFERROR(IF(INDEX('Coverage Indicators - Section D'!O$1:O$100,MATCH('Print View'!$A180,'Coverage Indicators - Section D'!$A$1:$A$100,0))&lt;&gt;"",INDEX('Coverage Indicators - Section D'!O$1:O$100,MATCH('Print View'!$A180,'Coverage Indicators - Section D'!$A$1:$A$100,0)),""),"")&amp;"/"&amp;IFERROR(IF(INDEX('Coverage Indicators - Section D'!O$1:O$100,MATCH('Print View'!$A180,'Coverage Indicators - Section D'!$A$1:$A$100,0)+1)&lt;&gt;"",INDEX('Coverage Indicators - Section D'!O$1:O$100,MATCH('Print View'!$A180,'Coverage Indicators - Section D'!$A$1:$A$100,0)+1),""),"")&amp;CHAR(10)&amp;IFERROR(IF(INDEX('Coverage Indicators - Section D'!P$1:P$100,MATCH('Print View'!$A180,'Coverage Indicators - Section D'!$A$1:$A$100,0))&lt;&gt;"",FIXED(INDEX('Coverage Indicators - Section D'!P$1:P$100,MATCH('Print View'!$A180,'Coverage Indicators - Section D'!$A$1:$A$100,0))*100,2)&amp;"%",""),"")&amp;CHAR(10)&amp;IFERROR(IF(INDEX('Coverage Indicators - Section D'!Q$1:Q$100,MATCH('Print View'!$A180,'Coverage Indicators - Section D'!$A$1:$A$100,0))&lt;&gt;"",INDEX('Coverage Indicators - Section D'!Q$1:Q$100,MATCH('Print View'!$A180,'Coverage Indicators - Section D'!$A$1:$A$100,0)),""),"")</f>
        <v xml:space="preserve">/
</v>
      </c>
      <c r="M180" s="380" t="str">
        <f ca="1">IFERROR(IF(INDEX('Coverage Indicators - Section D'!R$1:R$100,MATCH('Print View'!$A180,'Coverage Indicators - Section D'!$A$1:$A$100,0))&lt;&gt;"",INDEX('Coverage Indicators - Section D'!R$1:R$100,MATCH('Print View'!$A180,'Coverage Indicators - Section D'!$A$1:$A$100,0)),""),"")&amp;"/"&amp;IFERROR(IF(INDEX('Coverage Indicators - Section D'!R$1:R$100,MATCH('Print View'!$A180,'Coverage Indicators - Section D'!$A$1:$A$100,0)+1)&lt;&gt;"",INDEX('Coverage Indicators - Section D'!R$1:R$100,MATCH('Print View'!$A180,'Coverage Indicators - Section D'!$A$1:$A$100,0)+1),""),"")&amp;CHAR(10)&amp;IFERROR(IF(INDEX('Coverage Indicators - Section D'!S$1:S$100,MATCH('Print View'!$A180,'Coverage Indicators - Section D'!$A$1:$A$100,0))&lt;&gt;"",FIXED(INDEX('Coverage Indicators - Section D'!S$1:S$100,MATCH('Print View'!$A180,'Coverage Indicators - Section D'!$A$1:$A$100,0))*100,2)&amp;"%",""),"")&amp;CHAR(10)&amp;IFERROR(IF(INDEX('Coverage Indicators - Section D'!T$1:T$100,MATCH('Print View'!$A180,'Coverage Indicators - Section D'!$A$1:$A$100,0))&lt;&gt;"",INDEX('Coverage Indicators - Section D'!T$1:T$100,MATCH('Print View'!$A180,'Coverage Indicators - Section D'!$A$1:$A$100,0)),""),"")</f>
        <v xml:space="preserve">/
</v>
      </c>
      <c r="N180" s="380" t="str">
        <f ca="1">IFERROR(IF(INDEX('Coverage Indicators - Section D'!U$1:U$100,MATCH('Print View'!$A180,'Coverage Indicators - Section D'!$A$1:$A$100,0))&lt;&gt;"",INDEX('Coverage Indicators - Section D'!U$1:U$100,MATCH('Print View'!$A180,'Coverage Indicators - Section D'!$A$1:$A$100,0)),""),"")&amp;"/"&amp;IFERROR(IF(INDEX('Coverage Indicators - Section D'!U$1:U$100,MATCH('Print View'!$A180,'Coverage Indicators - Section D'!$A$1:$A$100,0)+1)&lt;&gt;"",INDEX('Coverage Indicators - Section D'!U$1:U$100,MATCH('Print View'!$A180,'Coverage Indicators - Section D'!$A$1:$A$100,0)+1),""),"")&amp;CHAR(10)&amp;IFERROR(IF(INDEX('Coverage Indicators - Section D'!V$1:V$100,MATCH('Print View'!$A180,'Coverage Indicators - Section D'!$A$1:$A$100,0))&lt;&gt;"",FIXED(INDEX('Coverage Indicators - Section D'!V$1:V$100,MATCH('Print View'!$A180,'Coverage Indicators - Section D'!$A$1:$A$100,0))*100,2)&amp;"%",""),"")&amp;CHAR(10)&amp;IFERROR(IF(INDEX('Coverage Indicators - Section D'!W$1:W$100,MATCH('Print View'!$A180,'Coverage Indicators - Section D'!$A$1:$A$100,0))&lt;&gt;"",INDEX('Coverage Indicators - Section D'!W$1:W$100,MATCH('Print View'!$A180,'Coverage Indicators - Section D'!$A$1:$A$100,0)),""),"")</f>
        <v xml:space="preserve">/
</v>
      </c>
      <c r="O180" s="380" t="str">
        <f ca="1">IFERROR(IF(INDEX('Coverage Indicators - Section D'!X$1:X$100,MATCH('Print View'!$A180,'Coverage Indicators - Section D'!$A$1:$A$100,0))&lt;&gt;"",INDEX('Coverage Indicators - Section D'!X$1:X$100,MATCH('Print View'!$A180,'Coverage Indicators - Section D'!$A$1:$A$100,0)),""),"")&amp;"/"&amp;IFERROR(IF(INDEX('Coverage Indicators - Section D'!X$1:X$100,MATCH('Print View'!$A180,'Coverage Indicators - Section D'!$A$1:$A$100,0)+1)&lt;&gt;"",INDEX('Coverage Indicators - Section D'!X$1:X$100,MATCH('Print View'!$A180,'Coverage Indicators - Section D'!$A$1:$A$100,0)+1),""),"")&amp;CHAR(10)&amp;IFERROR(IF(INDEX('Coverage Indicators - Section D'!Y$1:Y$100,MATCH('Print View'!$A180,'Coverage Indicators - Section D'!$A$1:$A$100,0))&lt;&gt;"",FIXED(INDEX('Coverage Indicators - Section D'!Y$1:Y$100,MATCH('Print View'!$A180,'Coverage Indicators - Section D'!$A$1:$A$100,0))*100,2)&amp;"%",""),"")&amp;CHAR(10)&amp;IFERROR(IF(INDEX('Coverage Indicators - Section D'!Z$1:Z$100,MATCH('Print View'!$A180,'Coverage Indicators - Section D'!$A$1:$A$100,0))&lt;&gt;"",INDEX('Coverage Indicators - Section D'!Z$1:Z$100,MATCH('Print View'!$A180,'Coverage Indicators - Section D'!$A$1:$A$100,0)),""),"")</f>
        <v xml:space="preserve">/
</v>
      </c>
      <c r="P180" s="380" t="str">
        <f ca="1">IFERROR(IF(INDEX('Coverage Indicators - Section D'!AA$1:AA$100,MATCH('Print View'!$A180,'Coverage Indicators - Section D'!$A$1:$A$100,0))&lt;&gt;"",INDEX('Coverage Indicators - Section D'!AA$1:AA$100,MATCH('Print View'!$A180,'Coverage Indicators - Section D'!$A$1:$A$100,0)),""),"")&amp;"/"&amp;IFERROR(IF(INDEX('Coverage Indicators - Section D'!AA$1:AA$100,MATCH('Print View'!$A180,'Coverage Indicators - Section D'!$A$1:$A$100,0)+1)&lt;&gt;"",INDEX('Coverage Indicators - Section D'!AA$1:AA$100,MATCH('Print View'!$A180,'Coverage Indicators - Section D'!$A$1:$A$100,0)+1),""),"")&amp;CHAR(10)&amp;IFERROR(IF(INDEX('Coverage Indicators - Section D'!AB$1:AB$100,MATCH('Print View'!$A180,'Coverage Indicators - Section D'!$A$1:$A$100,0))&lt;&gt;"",FIXED(INDEX('Coverage Indicators - Section D'!AB$1:AB$100,MATCH('Print View'!$A180,'Coverage Indicators - Section D'!$A$1:$A$100,0))*100,2)&amp;"%",""),"")&amp;CHAR(10)&amp;IFERROR(IF(INDEX('Coverage Indicators - Section D'!AC$1:AC$100,MATCH('Print View'!$A180,'Coverage Indicators - Section D'!$A$1:$A$100,0))&lt;&gt;"",INDEX('Coverage Indicators - Section D'!AC$1:AC$100,MATCH('Print View'!$A180,'Coverage Indicators - Section D'!$A$1:$A$100,0)),""),"")</f>
        <v xml:space="preserve">/
</v>
      </c>
      <c r="Q180" s="380" t="str">
        <f ca="1">IFERROR(IF(INDEX('Coverage Indicators - Section D'!AD$1:AD$100,MATCH('Print View'!$A180,'Coverage Indicators - Section D'!$A$1:$A$100,0))&lt;&gt;"",INDEX('Coverage Indicators - Section D'!AD$1:AD$100,MATCH('Print View'!$A180,'Coverage Indicators - Section D'!$A$1:$A$100,0)),""),"")&amp;"/"&amp;IFERROR(IF(INDEX('Coverage Indicators - Section D'!AD$1:AD$100,MATCH('Print View'!$A180,'Coverage Indicators - Section D'!$A$1:$A$100,0)+1)&lt;&gt;"",INDEX('Coverage Indicators - Section D'!AD$1:AD$100,MATCH('Print View'!$A180,'Coverage Indicators - Section D'!$A$1:$A$100,0)+1),""),"")&amp;CHAR(10)&amp;IFERROR(IF(INDEX('Coverage Indicators - Section D'!AE$1:AE$100,MATCH('Print View'!$A180,'Coverage Indicators - Section D'!$A$1:$A$100,0))&lt;&gt;"",FIXED(INDEX('Coverage Indicators - Section D'!AE$1:AE$100,MATCH('Print View'!$A180,'Coverage Indicators - Section D'!$A$1:$A$100,0))*100,2)&amp;"%",""),"")&amp;CHAR(10)&amp;IFERROR(IF(INDEX('Coverage Indicators - Section D'!AF$1:AF$100,MATCH('Print View'!$A180,'Coverage Indicators - Section D'!$A$1:$A$100,0))&lt;&gt;"",INDEX('Coverage Indicators - Section D'!AF$1:AF$100,MATCH('Print View'!$A180,'Coverage Indicators - Section D'!$A$1:$A$100,0)),""),"")</f>
        <v xml:space="preserve">/
</v>
      </c>
      <c r="R180" s="380" t="str">
        <f ca="1">IFERROR(IF(INDEX('Coverage Indicators - Section D'!AG$1:AG$100,MATCH('Print View'!$A180,'Coverage Indicators - Section D'!$A$1:$A$100,0))&lt;&gt;"",INDEX('Coverage Indicators - Section D'!AG$1:AG$100,MATCH('Print View'!$A180,'Coverage Indicators - Section D'!$A$1:$A$100,0)),""),"")&amp;"/"&amp;IFERROR(IF(INDEX('Coverage Indicators - Section D'!AG$1:AG$100,MATCH('Print View'!$A180,'Coverage Indicators - Section D'!$A$1:$A$100,0)+1)&lt;&gt;"",INDEX('Coverage Indicators - Section D'!AG$1:AG$100,MATCH('Print View'!$A180,'Coverage Indicators - Section D'!$A$1:$A$100,0)+1),""),"")&amp;CHAR(10)&amp;IFERROR(IF(INDEX('Coverage Indicators - Section D'!AH$1:AH$100,MATCH('Print View'!$A180,'Coverage Indicators - Section D'!$A$1:$A$100,0))&lt;&gt;"",FIXED(INDEX('Coverage Indicators - Section D'!AH$1:AH$100,MATCH('Print View'!$A180,'Coverage Indicators - Section D'!$A$1:$A$100,0))*100,2)&amp;"%",""),"")&amp;CHAR(10)&amp;IFERROR(IF(INDEX('Coverage Indicators - Section D'!AI$1:AI$100,MATCH('Print View'!$A180,'Coverage Indicators - Section D'!$A$1:$A$100,0))&lt;&gt;"",INDEX('Coverage Indicators - Section D'!AI$1:AI$100,MATCH('Print View'!$A180,'Coverage Indicators - Section D'!$A$1:$A$100,0)),""),"")</f>
        <v xml:space="preserve">/
</v>
      </c>
      <c r="S180" s="380" t="str">
        <f ca="1">IFERROR(IF(INDEX('Coverage Indicators - Section D'!AJ$1:AJ$100,MATCH('Print View'!$A180,'Coverage Indicators - Section D'!$A$1:$A$100,0))&lt;&gt;"",INDEX('Coverage Indicators - Section D'!AJ$1:AJ$100,MATCH('Print View'!$A180,'Coverage Indicators - Section D'!$A$1:$A$100,0)),""),"")&amp;"/"&amp;IFERROR(IF(INDEX('Coverage Indicators - Section D'!AJ$1:AJ$100,MATCH('Print View'!$A180,'Coverage Indicators - Section D'!$A$1:$A$100,0)+1)&lt;&gt;"",INDEX('Coverage Indicators - Section D'!AJ$1:AJ$100,MATCH('Print View'!$A180,'Coverage Indicators - Section D'!$A$1:$A$100,0)+1),""),"")&amp;CHAR(10)&amp;IFERROR(IF(INDEX('Coverage Indicators - Section D'!AK$1:AK$100,MATCH('Print View'!$A180,'Coverage Indicators - Section D'!$A$1:$A$100,0))&lt;&gt;"",FIXED(INDEX('Coverage Indicators - Section D'!AK$1:AK$100,MATCH('Print View'!$A180,'Coverage Indicators - Section D'!$A$1:$A$100,0))*100,2)&amp;"%",""),"")&amp;CHAR(10)&amp;IFERROR(IF(INDEX('Coverage Indicators - Section D'!AL$1:AL$100,MATCH('Print View'!$A180,'Coverage Indicators - Section D'!$A$1:$A$100,0))&lt;&gt;"",INDEX('Coverage Indicators - Section D'!AL$1:AL$100,MATCH('Print View'!$A180,'Coverage Indicators - Section D'!$A$1:$A$100,0)),""),"")</f>
        <v xml:space="preserve">/
</v>
      </c>
      <c r="T180" s="228"/>
      <c r="U180" s="228"/>
      <c r="V180" s="228"/>
      <c r="W180" s="228"/>
      <c r="X180" s="228"/>
      <c r="Y180" s="228"/>
      <c r="Z180" s="228"/>
      <c r="AA180" s="228"/>
      <c r="AB180" s="228"/>
      <c r="AC180" s="228"/>
      <c r="AD180" s="228"/>
      <c r="AE180" s="228"/>
      <c r="AF180" s="228"/>
      <c r="AG180" s="228"/>
      <c r="AH180" s="228"/>
      <c r="AI180" s="228"/>
      <c r="AJ180" s="228"/>
      <c r="AK180" s="228"/>
      <c r="AL180" s="228"/>
      <c r="AM180" s="228" t="str">
        <f>IFERROR(IF(INDEX('Coverage Indicators - Section D'!AD$1:AD$110,MATCH('Print View'!$A180,'Coverage Indicators - Section D'!$A$1:$A$110,0))&lt;&gt;0,INDEX('Coverage Indicators - Section D'!AD$1:AD$110,MATCH('Print View'!$A180,'Coverage Indicators - Section D'!$A$1:$A$110,0)),""),"")</f>
        <v/>
      </c>
      <c r="AN180" s="228"/>
      <c r="AO180" s="228"/>
      <c r="AP180" s="228"/>
      <c r="AQ180" s="228"/>
      <c r="AR180" s="651" t="str">
        <f ca="1">CONCATENATE($A180,N$144)</f>
        <v>1831-Dec-23</v>
      </c>
      <c r="AS180" s="652" t="str">
        <f ca="1">CONCATENATE($A180,Q$144)</f>
        <v>1831-Dec-26</v>
      </c>
      <c r="AT180" s="652" t="str">
        <f t="shared" ref="AT180" si="124">CONCATENATE($A180,T$144)</f>
        <v>18</v>
      </c>
      <c r="AU180" s="652" t="str">
        <f t="shared" ref="AU180" si="125">CONCATENATE($A180,W$144)</f>
        <v>18</v>
      </c>
      <c r="AV180" s="652" t="str">
        <f t="shared" ref="AV180" si="126">CONCATENATE($A180,Z$144)</f>
        <v>18</v>
      </c>
      <c r="AW180" s="652" t="str">
        <f t="shared" ref="AW180" si="127">CONCATENATE($A180,AC$144)</f>
        <v>18</v>
      </c>
      <c r="AX180" s="652" t="str">
        <f t="shared" ref="AX180" si="128">CONCATENATE($A180,AF$144)</f>
        <v>18</v>
      </c>
      <c r="AY180" s="652" t="str">
        <f t="shared" ref="AY180" si="129">CONCATENATE($A180,AI$144)</f>
        <v>18</v>
      </c>
      <c r="AZ180" s="233"/>
      <c r="BA180" s="122"/>
    </row>
    <row r="181" spans="1:53" s="107" customFormat="1" ht="88.4" customHeight="1" x14ac:dyDescent="0.35">
      <c r="A181" s="653"/>
      <c r="B181" s="739" t="str">
        <f>IFERROR(IF(INDEX('Coverage Indicators - Section D'!AM$1:AM$110,MATCH('Print View'!$A180,'Coverage Indicators - Section D'!$A$1:$A$110,0))&lt;&gt;0,INDEX('Coverage Indicators - Section D'!AM$1:AM$110,MATCH('Print View'!$A180,'Coverage Indicators - Section D'!$A$1:$A$110,0)),""),"")</f>
        <v/>
      </c>
      <c r="C181" s="739"/>
      <c r="D181" s="739"/>
      <c r="E181" s="739"/>
      <c r="F181" s="739"/>
      <c r="G181" s="739"/>
      <c r="H181" s="739"/>
      <c r="I181" s="739"/>
      <c r="J181" s="739"/>
      <c r="K181" s="739"/>
      <c r="L181" s="739"/>
      <c r="M181" s="739"/>
      <c r="N181" s="739"/>
      <c r="O181" s="739"/>
      <c r="P181" s="739"/>
      <c r="Q181" s="739"/>
      <c r="R181" s="739"/>
      <c r="S181" s="739"/>
      <c r="T181" s="228"/>
      <c r="U181" s="228"/>
      <c r="V181" s="228"/>
      <c r="W181" s="228"/>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651"/>
      <c r="AS181" s="652"/>
      <c r="AT181" s="652"/>
      <c r="AU181" s="652"/>
      <c r="AV181" s="652"/>
      <c r="AW181" s="652"/>
      <c r="AX181" s="652"/>
      <c r="AY181" s="652"/>
      <c r="AZ181" s="233"/>
      <c r="BA181" s="122"/>
    </row>
    <row r="182" spans="1:53" s="107" customFormat="1" ht="177" customHeight="1" x14ac:dyDescent="0.35">
      <c r="A182" s="671">
        <v>19</v>
      </c>
      <c r="B182" s="381" t="str">
        <f>IFERROR(IF(INDEX('Coverage Indicators - Section D'!B$1:B$100,MATCH('Print View'!$A182,'Coverage Indicators - Section D'!$A$1:$A$100,0))&lt;&gt;0,INDEX('Coverage Indicators - Section D'!B$1:B$100,MATCH('Print View'!$A182,'Coverage Indicators - Section D'!$A$1:$A$100,0)),""),"")</f>
        <v/>
      </c>
      <c r="C182" s="382" t="str">
        <f>IFERROR(IF(INDEX('Coverage Indicators - Section D'!D$1:D$100,MATCH('Print View'!$A182,'Coverage Indicators - Section D'!$A$1:$A$100,0))&lt;&gt;0,INDEX('Coverage Indicators - Section D'!D$1:D$100,MATCH('Print View'!$A182,'Coverage Indicators - Section D'!$A$1:$A$100,0)),""),"")</f>
        <v/>
      </c>
      <c r="D182" s="382" t="str">
        <f>IFERROR(IF(INDEX('Coverage Indicators - Section D'!E$1:E$100,MATCH('Print View'!$A182,'Coverage Indicators - Section D'!$A$1:$A$100,0))&lt;&gt;0,INDEX('Coverage Indicators - Section D'!E$1:E$100,MATCH('Print View'!$A182,'Coverage Indicators - Section D'!$A$1:$A$100,0)),""),"")</f>
        <v/>
      </c>
      <c r="E182" s="373" t="str">
        <f ca="1">IFERROR(IF(INDEX('Coverage Indicators - Section D'!F$1:F$100,MATCH('Print View'!$A182,'Coverage Indicators - Section D'!$A$1:$A$100,0))&lt;&gt;"",INDEX('Coverage Indicators - Section D'!F$1:F$100,MATCH('Print View'!$A182,'Coverage Indicators - Section D'!$A$1:$A$100,0)),""),"")&amp;"/"&amp;IFERROR(IF(INDEX('Coverage Indicators - Section D'!F$1:F$100,MATCH('Print View'!$A182,'Coverage Indicators - Section D'!$A$1:$A$100,0)+1)&lt;&gt;"",INDEX('Coverage Indicators - Section D'!F$1:F$100,MATCH('Print View'!$A182,'Coverage Indicators - Section D'!$A$1:$A$100,0)+1),""),"")&amp;CHAR(10)&amp;
IFERROR(
IF(INDEX('Coverage Indicators - Section D'!G$1:G$100,MATCH('Print View'!$A182,'Coverage Indicators - Section D'!$A$1:$A$100,0))&lt;&gt;"",
FIXED(INDEX('Coverage Indicators - Section D'!G$1:G$100,MATCH('Print View'!$A182,'Coverage Indicators - Section D'!$A$1:$A$100,0))*100,2)&amp;"%",""),"")</f>
        <v xml:space="preserve">/
</v>
      </c>
      <c r="F182" s="383" t="str">
        <f>IFERROR(IF(INDEX('Coverage Indicators - Section D'!H$1:H$100,MATCH('Print View'!$A182,'Coverage Indicators - Section D'!$A$1:$A$100,0))&lt;&gt;0,INDEX('Coverage Indicators - Section D'!H$1:H$100,MATCH('Print View'!$A182,'Coverage Indicators - Section D'!$A$1:$A$100,0)),""),"")&amp;CHAR(10)&amp;IFERROR(IF(INDEX('Coverage Indicators - Section D'!I$1:I$100,MATCH('Print View'!$A182,'Coverage Indicators - Section D'!$A$1:$A$100,0))&lt;&gt;0,INDEX('Coverage Indicators - Section D'!I$1:I$100,MATCH('Print View'!$A182,'Coverage Indicators - Section D'!$A$1:$A$100,0)),""),"")</f>
        <v xml:space="preserve">
</v>
      </c>
      <c r="G182" s="374" t="str">
        <f>IFERROR(IF(INDEX('Coverage Indicators - Section D'!J$9:J$68,MATCH('Print View'!$A182,'Coverage Indicators - Section D'!$A$9:$A$68,0))&lt;&gt;0,INDEX('Coverage Indicators - Section D'!J$9:J$68,MATCH('Print View'!$A182,'Coverage Indicators - Section D'!$A$9:$A$68,0)),""),"")</f>
        <v/>
      </c>
      <c r="H182" s="384" t="str">
        <f>IFERROR(IF(INDEX('Coverage Indicators - Section D'!K$1:K$100,MATCH('Print View'!$A182,'Coverage Indicators - Section D'!$A$1:$A$100,0))&lt;&gt;0,INDEX('Coverage Indicators - Section D'!K$1:K$100,MATCH('Print View'!$A182,'Coverage Indicators - Section D'!$A$1:$A$100,0)),""),"")</f>
        <v/>
      </c>
      <c r="I182" s="385" t="str">
        <f>IFERROR(IF(AND('Overview - Section A'!AS$1="Grant Making",OR(C182&lt;&gt;"",D182&lt;&gt;"")),Setup!I15,IF(INDEX('Coverage Indicators - Section D'!L$1:L$100,MATCH('Print View'!$A182,'Coverage Indicators - Section D'!$A$1:$A$100,0))&lt;&gt;0,INDEX('Coverage Indicators - Section D'!L$1:L$100,MATCH('Print View'!$A182,'Coverage Indicators - Section D'!$A$1:$A$100,0)),"")),"")</f>
        <v/>
      </c>
      <c r="J182" s="383" t="str">
        <f>IFERROR(IF(INDEX('Coverage Indicators - Section D'!M$1:M$100,MATCH('Print View'!$A182,'Coverage Indicators - Section D'!$A$1:$A$100,0))&lt;&gt;0,INDEX('Coverage Indicators - Section D'!M$1:M$100,MATCH('Print View'!$A182,'Coverage Indicators - Section D'!$A$1:$A$100,0)),""),"")&amp;CHAR(10)&amp;CHAR(10)&amp;IFERROR(IF(INDEX('Coverage Indicators - Section D'!M$1:M$100,MATCH('Print View'!$A182,'Coverage Indicators - Section D'!$A$1:$A$100,0)+1)&lt;&gt;0,INDEX('Coverage Indicators - Section D'!M$1:M$100,MATCH('Print View'!$A182,'Coverage Indicators - Section D'!$A$1:$A$100,0)+1),""),"")</f>
        <v xml:space="preserve">
</v>
      </c>
      <c r="K182" s="383" t="str">
        <f>IFERROR(IF(INDEX('Coverage Indicators - Section D'!N$1:N$100,MATCH('Print View'!$A182,'Coverage Indicators - Section D'!$A$1:$A$100,0))&lt;&gt;0,INDEX('Coverage Indicators - Section D'!N$1:N$100,MATCH('Print View'!$A182,'Coverage Indicators - Section D'!$A$1:$A$100,0)),""),"")</f>
        <v/>
      </c>
      <c r="L182" s="383" t="str">
        <f ca="1">IFERROR(IF(INDEX('Coverage Indicators - Section D'!O$1:O$100,MATCH('Print View'!$A182,'Coverage Indicators - Section D'!$A$1:$A$100,0))&lt;&gt;"",INDEX('Coverage Indicators - Section D'!O$1:O$100,MATCH('Print View'!$A182,'Coverage Indicators - Section D'!$A$1:$A$100,0)),""),"")&amp;"/"&amp;IFERROR(IF(INDEX('Coverage Indicators - Section D'!O$1:O$100,MATCH('Print View'!$A182,'Coverage Indicators - Section D'!$A$1:$A$100,0)+1)&lt;&gt;"",INDEX('Coverage Indicators - Section D'!O$1:O$100,MATCH('Print View'!$A182,'Coverage Indicators - Section D'!$A$1:$A$100,0)+1),""),"")&amp;CHAR(10)&amp;IFERROR(IF(INDEX('Coverage Indicators - Section D'!P$1:P$100,MATCH('Print View'!$A182,'Coverage Indicators - Section D'!$A$1:$A$100,0))&lt;&gt;"",FIXED(INDEX('Coverage Indicators - Section D'!P$1:P$100,MATCH('Print View'!$A182,'Coverage Indicators - Section D'!$A$1:$A$100,0))*100,2)&amp;"%",""),"")&amp;CHAR(10)&amp;IFERROR(IF(INDEX('Coverage Indicators - Section D'!Q$1:Q$100,MATCH('Print View'!$A182,'Coverage Indicators - Section D'!$A$1:$A$100,0))&lt;&gt;"",INDEX('Coverage Indicators - Section D'!Q$1:Q$100,MATCH('Print View'!$A182,'Coverage Indicators - Section D'!$A$1:$A$100,0)),""),"")</f>
        <v xml:space="preserve">/
</v>
      </c>
      <c r="M182" s="383" t="str">
        <f ca="1">IFERROR(IF(INDEX('Coverage Indicators - Section D'!R$1:R$100,MATCH('Print View'!$A182,'Coverage Indicators - Section D'!$A$1:$A$100,0))&lt;&gt;"",INDEX('Coverage Indicators - Section D'!R$1:R$100,MATCH('Print View'!$A182,'Coverage Indicators - Section D'!$A$1:$A$100,0)),""),"")&amp;"/"&amp;IFERROR(IF(INDEX('Coverage Indicators - Section D'!R$1:R$100,MATCH('Print View'!$A182,'Coverage Indicators - Section D'!$A$1:$A$100,0)+1)&lt;&gt;"",INDEX('Coverage Indicators - Section D'!R$1:R$100,MATCH('Print View'!$A182,'Coverage Indicators - Section D'!$A$1:$A$100,0)+1),""),"")&amp;CHAR(10)&amp;IFERROR(IF(INDEX('Coverage Indicators - Section D'!S$1:S$100,MATCH('Print View'!$A182,'Coverage Indicators - Section D'!$A$1:$A$100,0))&lt;&gt;"",FIXED(INDEX('Coverage Indicators - Section D'!S$1:S$100,MATCH('Print View'!$A182,'Coverage Indicators - Section D'!$A$1:$A$100,0))*100,2)&amp;"%",""),"")&amp;CHAR(10)&amp;IFERROR(IF(INDEX('Coverage Indicators - Section D'!T$1:T$100,MATCH('Print View'!$A182,'Coverage Indicators - Section D'!$A$1:$A$100,0))&lt;&gt;"",INDEX('Coverage Indicators - Section D'!T$1:T$100,MATCH('Print View'!$A182,'Coverage Indicators - Section D'!$A$1:$A$100,0)),""),"")</f>
        <v xml:space="preserve">/
</v>
      </c>
      <c r="N182" s="373" t="str">
        <f ca="1">IFERROR(IF(INDEX('Coverage Indicators - Section D'!U$1:U$100,MATCH('Print View'!$A182,'Coverage Indicators - Section D'!$A$1:$A$100,0))&lt;&gt;"",INDEX('Coverage Indicators - Section D'!U$1:U$100,MATCH('Print View'!$A182,'Coverage Indicators - Section D'!$A$1:$A$100,0)),""),"")&amp;"/"&amp;IFERROR(IF(INDEX('Coverage Indicators - Section D'!U$1:U$100,MATCH('Print View'!$A182,'Coverage Indicators - Section D'!$A$1:$A$100,0)+1)&lt;&gt;"",INDEX('Coverage Indicators - Section D'!U$1:U$100,MATCH('Print View'!$A182,'Coverage Indicators - Section D'!$A$1:$A$100,0)+1),""),"")&amp;CHAR(10)&amp;IFERROR(IF(INDEX('Coverage Indicators - Section D'!V$1:V$100,MATCH('Print View'!$A182,'Coverage Indicators - Section D'!$A$1:$A$100,0))&lt;&gt;"",FIXED(INDEX('Coverage Indicators - Section D'!V$1:V$100,MATCH('Print View'!$A182,'Coverage Indicators - Section D'!$A$1:$A$100,0))*100,2)&amp;"%",""),"")&amp;CHAR(10)&amp;IFERROR(IF(INDEX('Coverage Indicators - Section D'!W$1:W$100,MATCH('Print View'!$A182,'Coverage Indicators - Section D'!$A$1:$A$100,0))&lt;&gt;"",INDEX('Coverage Indicators - Section D'!W$1:W$100,MATCH('Print View'!$A182,'Coverage Indicators - Section D'!$A$1:$A$100,0)),""),"")</f>
        <v xml:space="preserve">/
</v>
      </c>
      <c r="O182" s="373" t="str">
        <f ca="1">IFERROR(IF(INDEX('Coverage Indicators - Section D'!X$1:X$100,MATCH('Print View'!$A182,'Coverage Indicators - Section D'!$A$1:$A$100,0))&lt;&gt;"",INDEX('Coverage Indicators - Section D'!X$1:X$100,MATCH('Print View'!$A182,'Coverage Indicators - Section D'!$A$1:$A$100,0)),""),"")&amp;"/"&amp;IFERROR(IF(INDEX('Coverage Indicators - Section D'!X$1:X$100,MATCH('Print View'!$A182,'Coverage Indicators - Section D'!$A$1:$A$100,0)+1)&lt;&gt;"",INDEX('Coverage Indicators - Section D'!X$1:X$100,MATCH('Print View'!$A182,'Coverage Indicators - Section D'!$A$1:$A$100,0)+1),""),"")&amp;CHAR(10)&amp;IFERROR(IF(INDEX('Coverage Indicators - Section D'!Y$1:Y$100,MATCH('Print View'!$A182,'Coverage Indicators - Section D'!$A$1:$A$100,0))&lt;&gt;"",FIXED(INDEX('Coverage Indicators - Section D'!Y$1:Y$100,MATCH('Print View'!$A182,'Coverage Indicators - Section D'!$A$1:$A$100,0))*100,2)&amp;"%",""),"")&amp;CHAR(10)&amp;IFERROR(IF(INDEX('Coverage Indicators - Section D'!Z$1:Z$100,MATCH('Print View'!$A182,'Coverage Indicators - Section D'!$A$1:$A$100,0))&lt;&gt;"",INDEX('Coverage Indicators - Section D'!Z$1:Z$100,MATCH('Print View'!$A182,'Coverage Indicators - Section D'!$A$1:$A$100,0)),""),"")</f>
        <v xml:space="preserve">/
</v>
      </c>
      <c r="P182" s="373" t="str">
        <f ca="1">IFERROR(IF(INDEX('Coverage Indicators - Section D'!AA$1:AA$100,MATCH('Print View'!$A182,'Coverage Indicators - Section D'!$A$1:$A$100,0))&lt;&gt;"",INDEX('Coverage Indicators - Section D'!AA$1:AA$100,MATCH('Print View'!$A182,'Coverage Indicators - Section D'!$A$1:$A$100,0)),""),"")&amp;"/"&amp;IFERROR(IF(INDEX('Coverage Indicators - Section D'!AA$1:AA$100,MATCH('Print View'!$A182,'Coverage Indicators - Section D'!$A$1:$A$100,0)+1)&lt;&gt;"",INDEX('Coverage Indicators - Section D'!AA$1:AA$100,MATCH('Print View'!$A182,'Coverage Indicators - Section D'!$A$1:$A$100,0)+1),""),"")&amp;CHAR(10)&amp;IFERROR(IF(INDEX('Coverage Indicators - Section D'!AB$1:AB$100,MATCH('Print View'!$A182,'Coverage Indicators - Section D'!$A$1:$A$100,0))&lt;&gt;"",FIXED(INDEX('Coverage Indicators - Section D'!AB$1:AB$100,MATCH('Print View'!$A182,'Coverage Indicators - Section D'!$A$1:$A$100,0))*100,2)&amp;"%",""),"")&amp;CHAR(10)&amp;IFERROR(IF(INDEX('Coverage Indicators - Section D'!AC$1:AC$100,MATCH('Print View'!$A182,'Coverage Indicators - Section D'!$A$1:$A$100,0))&lt;&gt;"",INDEX('Coverage Indicators - Section D'!AC$1:AC$100,MATCH('Print View'!$A182,'Coverage Indicators - Section D'!$A$1:$A$100,0)),""),"")</f>
        <v xml:space="preserve">/
</v>
      </c>
      <c r="Q182" s="373" t="str">
        <f ca="1">IFERROR(IF(INDEX('Coverage Indicators - Section D'!AD$1:AD$100,MATCH('Print View'!$A182,'Coverage Indicators - Section D'!$A$1:$A$100,0))&lt;&gt;"",INDEX('Coverage Indicators - Section D'!AD$1:AD$100,MATCH('Print View'!$A182,'Coverage Indicators - Section D'!$A$1:$A$100,0)),""),"")&amp;"/"&amp;IFERROR(IF(INDEX('Coverage Indicators - Section D'!AD$1:AD$100,MATCH('Print View'!$A182,'Coverage Indicators - Section D'!$A$1:$A$100,0)+1)&lt;&gt;"",INDEX('Coverage Indicators - Section D'!AD$1:AD$100,MATCH('Print View'!$A182,'Coverage Indicators - Section D'!$A$1:$A$100,0)+1),""),"")&amp;CHAR(10)&amp;IFERROR(IF(INDEX('Coverage Indicators - Section D'!AE$1:AE$100,MATCH('Print View'!$A182,'Coverage Indicators - Section D'!$A$1:$A$100,0))&lt;&gt;"",FIXED(INDEX('Coverage Indicators - Section D'!AE$1:AE$100,MATCH('Print View'!$A182,'Coverage Indicators - Section D'!$A$1:$A$100,0))*100,2)&amp;"%",""),"")&amp;CHAR(10)&amp;IFERROR(IF(INDEX('Coverage Indicators - Section D'!AF$1:AF$100,MATCH('Print View'!$A182,'Coverage Indicators - Section D'!$A$1:$A$100,0))&lt;&gt;"",INDEX('Coverage Indicators - Section D'!AF$1:AF$100,MATCH('Print View'!$A182,'Coverage Indicators - Section D'!$A$1:$A$100,0)),""),"")</f>
        <v xml:space="preserve">/
</v>
      </c>
      <c r="R182" s="373" t="str">
        <f ca="1">IFERROR(IF(INDEX('Coverage Indicators - Section D'!AG$1:AG$100,MATCH('Print View'!$A182,'Coverage Indicators - Section D'!$A$1:$A$100,0))&lt;&gt;"",INDEX('Coverage Indicators - Section D'!AG$1:AG$100,MATCH('Print View'!$A182,'Coverage Indicators - Section D'!$A$1:$A$100,0)),""),"")&amp;"/"&amp;IFERROR(IF(INDEX('Coverage Indicators - Section D'!AG$1:AG$100,MATCH('Print View'!$A182,'Coverage Indicators - Section D'!$A$1:$A$100,0)+1)&lt;&gt;"",INDEX('Coverage Indicators - Section D'!AG$1:AG$100,MATCH('Print View'!$A182,'Coverage Indicators - Section D'!$A$1:$A$100,0)+1),""),"")&amp;CHAR(10)&amp;IFERROR(IF(INDEX('Coverage Indicators - Section D'!AH$1:AH$100,MATCH('Print View'!$A182,'Coverage Indicators - Section D'!$A$1:$A$100,0))&lt;&gt;"",FIXED(INDEX('Coverage Indicators - Section D'!AH$1:AH$100,MATCH('Print View'!$A182,'Coverage Indicators - Section D'!$A$1:$A$100,0))*100,2)&amp;"%",""),"")&amp;CHAR(10)&amp;IFERROR(IF(INDEX('Coverage Indicators - Section D'!AI$1:AI$100,MATCH('Print View'!$A182,'Coverage Indicators - Section D'!$A$1:$A$100,0))&lt;&gt;"",INDEX('Coverage Indicators - Section D'!AI$1:AI$100,MATCH('Print View'!$A182,'Coverage Indicators - Section D'!$A$1:$A$100,0)),""),"")</f>
        <v xml:space="preserve">/
</v>
      </c>
      <c r="S182" s="373" t="str">
        <f ca="1">IFERROR(IF(INDEX('Coverage Indicators - Section D'!AJ$1:AJ$100,MATCH('Print View'!$A182,'Coverage Indicators - Section D'!$A$1:$A$100,0))&lt;&gt;"",INDEX('Coverage Indicators - Section D'!AJ$1:AJ$100,MATCH('Print View'!$A182,'Coverage Indicators - Section D'!$A$1:$A$100,0)),""),"")&amp;"/"&amp;IFERROR(IF(INDEX('Coverage Indicators - Section D'!AJ$1:AJ$100,MATCH('Print View'!$A182,'Coverage Indicators - Section D'!$A$1:$A$100,0)+1)&lt;&gt;"",INDEX('Coverage Indicators - Section D'!AJ$1:AJ$100,MATCH('Print View'!$A182,'Coverage Indicators - Section D'!$A$1:$A$100,0)+1),""),"")&amp;CHAR(10)&amp;IFERROR(IF(INDEX('Coverage Indicators - Section D'!AK$1:AK$100,MATCH('Print View'!$A182,'Coverage Indicators - Section D'!$A$1:$A$100,0))&lt;&gt;"",FIXED(INDEX('Coverage Indicators - Section D'!AK$1:AK$100,MATCH('Print View'!$A182,'Coverage Indicators - Section D'!$A$1:$A$100,0))*100,2)&amp;"%",""),"")&amp;CHAR(10)&amp;IFERROR(IF(INDEX('Coverage Indicators - Section D'!AL$1:AL$100,MATCH('Print View'!$A182,'Coverage Indicators - Section D'!$A$1:$A$100,0))&lt;&gt;"",INDEX('Coverage Indicators - Section D'!AL$1:AL$100,MATCH('Print View'!$A182,'Coverage Indicators - Section D'!$A$1:$A$100,0)),""),"")</f>
        <v xml:space="preserve">/
</v>
      </c>
      <c r="T182" s="228"/>
      <c r="U182" s="228"/>
      <c r="V182" s="228"/>
      <c r="W182" s="228"/>
      <c r="X182" s="228"/>
      <c r="Y182" s="228"/>
      <c r="Z182" s="228"/>
      <c r="AA182" s="228"/>
      <c r="AB182" s="228"/>
      <c r="AC182" s="228"/>
      <c r="AD182" s="228"/>
      <c r="AE182" s="228"/>
      <c r="AF182" s="228"/>
      <c r="AG182" s="228"/>
      <c r="AH182" s="228"/>
      <c r="AI182" s="228"/>
      <c r="AJ182" s="228"/>
      <c r="AK182" s="228"/>
      <c r="AL182" s="228"/>
      <c r="AM182" s="228" t="str">
        <f>IFERROR(IF(INDEX('Coverage Indicators - Section D'!AD$1:AD$110,MATCH('Print View'!$A182,'Coverage Indicators - Section D'!$A$1:$A$110,0))&lt;&gt;0,INDEX('Coverage Indicators - Section D'!AD$1:AD$110,MATCH('Print View'!$A182,'Coverage Indicators - Section D'!$A$1:$A$110,0)),""),"")</f>
        <v/>
      </c>
      <c r="AN182" s="228"/>
      <c r="AO182" s="228"/>
      <c r="AP182" s="228"/>
      <c r="AQ182" s="228"/>
      <c r="AR182" s="651" t="str">
        <f ca="1">CONCATENATE($A182,N$144)</f>
        <v>1931-Dec-23</v>
      </c>
      <c r="AS182" s="652" t="str">
        <f ca="1">CONCATENATE($A182,Q$144)</f>
        <v>1931-Dec-26</v>
      </c>
      <c r="AT182" s="652" t="str">
        <f t="shared" ref="AT182" si="130">CONCATENATE($A182,T$144)</f>
        <v>19</v>
      </c>
      <c r="AU182" s="652" t="str">
        <f t="shared" ref="AU182" si="131">CONCATENATE($A182,W$144)</f>
        <v>19</v>
      </c>
      <c r="AV182" s="652" t="str">
        <f t="shared" ref="AV182" si="132">CONCATENATE($A182,Z$144)</f>
        <v>19</v>
      </c>
      <c r="AW182" s="652" t="str">
        <f t="shared" ref="AW182" si="133">CONCATENATE($A182,AC$144)</f>
        <v>19</v>
      </c>
      <c r="AX182" s="652" t="str">
        <f t="shared" ref="AX182" si="134">CONCATENATE($A182,AF$144)</f>
        <v>19</v>
      </c>
      <c r="AY182" s="652" t="str">
        <f t="shared" ref="AY182" si="135">CONCATENATE($A182,AI$144)</f>
        <v>19</v>
      </c>
      <c r="AZ182" s="233"/>
      <c r="BA182" s="122"/>
    </row>
    <row r="183" spans="1:53" s="107" customFormat="1" ht="88.4" customHeight="1" x14ac:dyDescent="0.35">
      <c r="A183" s="671"/>
      <c r="B183" s="738" t="str">
        <f>IFERROR(IF(INDEX('Coverage Indicators - Section D'!AM$1:AM$110,MATCH('Print View'!$A182,'Coverage Indicators - Section D'!$A$1:$A$110,0))&lt;&gt;0,INDEX('Coverage Indicators - Section D'!AM$1:AM$110,MATCH('Print View'!$A182,'Coverage Indicators - Section D'!$A$1:$A$110,0)),""),"")</f>
        <v/>
      </c>
      <c r="C183" s="738"/>
      <c r="D183" s="738"/>
      <c r="E183" s="738"/>
      <c r="F183" s="738"/>
      <c r="G183" s="738"/>
      <c r="H183" s="738"/>
      <c r="I183" s="738"/>
      <c r="J183" s="738"/>
      <c r="K183" s="738"/>
      <c r="L183" s="738"/>
      <c r="M183" s="738"/>
      <c r="N183" s="738"/>
      <c r="O183" s="738"/>
      <c r="P183" s="738"/>
      <c r="Q183" s="738"/>
      <c r="R183" s="738"/>
      <c r="S183" s="738"/>
      <c r="T183" s="228"/>
      <c r="U183" s="228"/>
      <c r="V183" s="228"/>
      <c r="W183" s="228"/>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651"/>
      <c r="AS183" s="652"/>
      <c r="AT183" s="652"/>
      <c r="AU183" s="652"/>
      <c r="AV183" s="652"/>
      <c r="AW183" s="652"/>
      <c r="AX183" s="652"/>
      <c r="AY183" s="652"/>
      <c r="AZ183" s="233"/>
      <c r="BA183" s="122"/>
    </row>
    <row r="184" spans="1:53" s="107" customFormat="1" ht="177" customHeight="1" x14ac:dyDescent="0.35">
      <c r="A184" s="653">
        <v>20</v>
      </c>
      <c r="B184" s="376" t="str">
        <f>IFERROR(IF(INDEX('Coverage Indicators - Section D'!B$1:B$100,MATCH('Print View'!$A184,'Coverage Indicators - Section D'!$A$1:$A$100,0))&lt;&gt;0,INDEX('Coverage Indicators - Section D'!B$1:B$100,MATCH('Print View'!$A184,'Coverage Indicators - Section D'!$A$1:$A$100,0)),""),"")</f>
        <v/>
      </c>
      <c r="C184" s="377" t="str">
        <f>IFERROR(IF(INDEX('Coverage Indicators - Section D'!D$1:D$100,MATCH('Print View'!$A184,'Coverage Indicators - Section D'!$A$1:$A$100,0))&lt;&gt;0,INDEX('Coverage Indicators - Section D'!D$1:D$100,MATCH('Print View'!$A184,'Coverage Indicators - Section D'!$A$1:$A$100,0)),""),"")</f>
        <v/>
      </c>
      <c r="D184" s="377" t="str">
        <f>IFERROR(IF(INDEX('Coverage Indicators - Section D'!E$1:E$100,MATCH('Print View'!$A184,'Coverage Indicators - Section D'!$A$1:$A$100,0))&lt;&gt;0,INDEX('Coverage Indicators - Section D'!E$1:E$100,MATCH('Print View'!$A184,'Coverage Indicators - Section D'!$A$1:$A$100,0)),""),"")</f>
        <v/>
      </c>
      <c r="E184" s="389" t="str">
        <f ca="1">IFERROR(IF(INDEX('Coverage Indicators - Section D'!F$1:F$100,MATCH('Print View'!$A184,'Coverage Indicators - Section D'!$A$1:$A$100,0))&lt;&gt;"",INDEX('Coverage Indicators - Section D'!F$1:F$100,MATCH('Print View'!$A184,'Coverage Indicators - Section D'!$A$1:$A$100,0)),""),"")&amp;"/"&amp;IFERROR(IF(INDEX('Coverage Indicators - Section D'!F$1:F$100,MATCH('Print View'!$A184,'Coverage Indicators - Section D'!$A$1:$A$100,0)+1)&lt;&gt;"",INDEX('Coverage Indicators - Section D'!F$1:F$100,MATCH('Print View'!$A184,'Coverage Indicators - Section D'!$A$1:$A$100,0)+1),""),"")&amp;CHAR(10)&amp;
IFERROR(
IF(INDEX('Coverage Indicators - Section D'!G$1:G$100,MATCH('Print View'!$A184,'Coverage Indicators - Section D'!$A$1:$A$100,0))&lt;&gt;"",
FIXED(INDEX('Coverage Indicators - Section D'!G$1:G$100,MATCH('Print View'!$A184,'Coverage Indicators - Section D'!$A$1:$A$100,0))*100,2)&amp;"%",""),"")</f>
        <v xml:space="preserve">/
</v>
      </c>
      <c r="F184" s="378" t="str">
        <f>IFERROR(IF(INDEX('Coverage Indicators - Section D'!H$1:H$100,MATCH('Print View'!$A184,'Coverage Indicators - Section D'!$A$1:$A$100,0))&lt;&gt;0,INDEX('Coverage Indicators - Section D'!H$1:H$100,MATCH('Print View'!$A184,'Coverage Indicators - Section D'!$A$1:$A$100,0)),""),"")&amp;CHAR(10)&amp;IFERROR(IF(INDEX('Coverage Indicators - Section D'!I$1:I$100,MATCH('Print View'!$A184,'Coverage Indicators - Section D'!$A$1:$A$100,0))&lt;&gt;0,INDEX('Coverage Indicators - Section D'!I$1:I$100,MATCH('Print View'!$A184,'Coverage Indicators - Section D'!$A$1:$A$100,0)),""),"")</f>
        <v xml:space="preserve">
</v>
      </c>
      <c r="G184" s="378" t="str">
        <f>IFERROR(IF(INDEX('Coverage Indicators - Section D'!J$9:J$68,MATCH('Print View'!$A184,'Coverage Indicators - Section D'!$A$9:$A$68,0))&lt;&gt;0,INDEX('Coverage Indicators - Section D'!J$9:J$68,MATCH('Print View'!$A184,'Coverage Indicators - Section D'!$A$9:$A$68,0)),""),"")</f>
        <v/>
      </c>
      <c r="H184" s="378" t="str">
        <f>IFERROR(IF(INDEX('Coverage Indicators - Section D'!K$1:K$100,MATCH('Print View'!$A184,'Coverage Indicators - Section D'!$A$1:$A$100,0))&lt;&gt;0,INDEX('Coverage Indicators - Section D'!K$1:K$100,MATCH('Print View'!$A184,'Coverage Indicators - Section D'!$A$1:$A$100,0)),""),"")</f>
        <v/>
      </c>
      <c r="I184" s="379" t="str">
        <f>IFERROR(IF(AND('Overview - Section A'!AS$1="Grant Making",OR(C184&lt;&gt;"",D184&lt;&gt;"")),Setup!I15,IF(INDEX('Coverage Indicators - Section D'!L$1:L$100,MATCH('Print View'!$A184,'Coverage Indicators - Section D'!$A$1:$A$100,0))&lt;&gt;0,INDEX('Coverage Indicators - Section D'!L$1:L$100,MATCH('Print View'!$A184,'Coverage Indicators - Section D'!$A$1:$A$100,0)),"")),"")</f>
        <v/>
      </c>
      <c r="J184" s="380" t="str">
        <f>IFERROR(IF(INDEX('Coverage Indicators - Section D'!M$1:M$100,MATCH('Print View'!$A184,'Coverage Indicators - Section D'!$A$1:$A$100,0))&lt;&gt;0,INDEX('Coverage Indicators - Section D'!M$1:M$100,MATCH('Print View'!$A184,'Coverage Indicators - Section D'!$A$1:$A$100,0)),""),"")&amp;CHAR(10)&amp;CHAR(10)&amp;IFERROR(IF(INDEX('Coverage Indicators - Section D'!M$1:M$100,MATCH('Print View'!$A184,'Coverage Indicators - Section D'!$A$1:$A$100,0)+1)&lt;&gt;0,INDEX('Coverage Indicators - Section D'!M$1:M$100,MATCH('Print View'!$A184,'Coverage Indicators - Section D'!$A$1:$A$100,0)+1),""),"")</f>
        <v xml:space="preserve">
</v>
      </c>
      <c r="K184" s="378" t="str">
        <f>IFERROR(IF(INDEX('Coverage Indicators - Section D'!N$1:N$100,MATCH('Print View'!$A184,'Coverage Indicators - Section D'!$A$1:$A$100,0))&lt;&gt;0,INDEX('Coverage Indicators - Section D'!N$1:N$100,MATCH('Print View'!$A184,'Coverage Indicators - Section D'!$A$1:$A$100,0)),""),"")</f>
        <v/>
      </c>
      <c r="L184" s="380" t="str">
        <f ca="1">IFERROR(IF(INDEX('Coverage Indicators - Section D'!O$1:O$100,MATCH('Print View'!$A184,'Coverage Indicators - Section D'!$A$1:$A$100,0))&lt;&gt;"",INDEX('Coverage Indicators - Section D'!O$1:O$100,MATCH('Print View'!$A184,'Coverage Indicators - Section D'!$A$1:$A$100,0)),""),"")&amp;"/"&amp;IFERROR(IF(INDEX('Coverage Indicators - Section D'!O$1:O$100,MATCH('Print View'!$A184,'Coverage Indicators - Section D'!$A$1:$A$100,0)+1)&lt;&gt;"",INDEX('Coverage Indicators - Section D'!O$1:O$100,MATCH('Print View'!$A184,'Coverage Indicators - Section D'!$A$1:$A$100,0)+1),""),"")&amp;CHAR(10)&amp;IFERROR(IF(INDEX('Coverage Indicators - Section D'!P$1:P$100,MATCH('Print View'!$A184,'Coverage Indicators - Section D'!$A$1:$A$100,0))&lt;&gt;"",FIXED(INDEX('Coverage Indicators - Section D'!P$1:P$100,MATCH('Print View'!$A184,'Coverage Indicators - Section D'!$A$1:$A$100,0))*100,2)&amp;"%",""),"")&amp;CHAR(10)&amp;IFERROR(IF(INDEX('Coverage Indicators - Section D'!Q$1:Q$100,MATCH('Print View'!$A184,'Coverage Indicators - Section D'!$A$1:$A$100,0))&lt;&gt;"",INDEX('Coverage Indicators - Section D'!Q$1:Q$100,MATCH('Print View'!$A184,'Coverage Indicators - Section D'!$A$1:$A$100,0)),""),"")</f>
        <v xml:space="preserve">/
</v>
      </c>
      <c r="M184" s="380" t="str">
        <f ca="1">IFERROR(IF(INDEX('Coverage Indicators - Section D'!R$1:R$100,MATCH('Print View'!$A184,'Coverage Indicators - Section D'!$A$1:$A$100,0))&lt;&gt;"",INDEX('Coverage Indicators - Section D'!R$1:R$100,MATCH('Print View'!$A184,'Coverage Indicators - Section D'!$A$1:$A$100,0)),""),"")&amp;"/"&amp;IFERROR(IF(INDEX('Coverage Indicators - Section D'!R$1:R$100,MATCH('Print View'!$A184,'Coverage Indicators - Section D'!$A$1:$A$100,0)+1)&lt;&gt;"",INDEX('Coverage Indicators - Section D'!R$1:R$100,MATCH('Print View'!$A184,'Coverage Indicators - Section D'!$A$1:$A$100,0)+1),""),"")&amp;CHAR(10)&amp;IFERROR(IF(INDEX('Coverage Indicators - Section D'!S$1:S$100,MATCH('Print View'!$A184,'Coverage Indicators - Section D'!$A$1:$A$100,0))&lt;&gt;"",FIXED(INDEX('Coverage Indicators - Section D'!S$1:S$100,MATCH('Print View'!$A184,'Coverage Indicators - Section D'!$A$1:$A$100,0))*100,2)&amp;"%",""),"")&amp;CHAR(10)&amp;IFERROR(IF(INDEX('Coverage Indicators - Section D'!T$1:T$100,MATCH('Print View'!$A184,'Coverage Indicators - Section D'!$A$1:$A$100,0))&lt;&gt;"",INDEX('Coverage Indicators - Section D'!T$1:T$100,MATCH('Print View'!$A184,'Coverage Indicators - Section D'!$A$1:$A$100,0)),""),"")</f>
        <v xml:space="preserve">/
</v>
      </c>
      <c r="N184" s="380" t="str">
        <f ca="1">IFERROR(IF(INDEX('Coverage Indicators - Section D'!U$1:U$100,MATCH('Print View'!$A184,'Coverage Indicators - Section D'!$A$1:$A$100,0))&lt;&gt;"",INDEX('Coverage Indicators - Section D'!U$1:U$100,MATCH('Print View'!$A184,'Coverage Indicators - Section D'!$A$1:$A$100,0)),""),"")&amp;"/"&amp;IFERROR(IF(INDEX('Coverage Indicators - Section D'!U$1:U$100,MATCH('Print View'!$A184,'Coverage Indicators - Section D'!$A$1:$A$100,0)+1)&lt;&gt;"",INDEX('Coverage Indicators - Section D'!U$1:U$100,MATCH('Print View'!$A184,'Coverage Indicators - Section D'!$A$1:$A$100,0)+1),""),"")&amp;CHAR(10)&amp;IFERROR(IF(INDEX('Coverage Indicators - Section D'!V$1:V$100,MATCH('Print View'!$A184,'Coverage Indicators - Section D'!$A$1:$A$100,0))&lt;&gt;"",FIXED(INDEX('Coverage Indicators - Section D'!V$1:V$100,MATCH('Print View'!$A184,'Coverage Indicators - Section D'!$A$1:$A$100,0))*100,2)&amp;"%",""),"")&amp;CHAR(10)&amp;IFERROR(IF(INDEX('Coverage Indicators - Section D'!W$1:W$100,MATCH('Print View'!$A184,'Coverage Indicators - Section D'!$A$1:$A$100,0))&lt;&gt;"",INDEX('Coverage Indicators - Section D'!W$1:W$100,MATCH('Print View'!$A184,'Coverage Indicators - Section D'!$A$1:$A$100,0)),""),"")</f>
        <v xml:space="preserve">/
</v>
      </c>
      <c r="O184" s="380" t="str">
        <f ca="1">IFERROR(IF(INDEX('Coverage Indicators - Section D'!X$1:X$100,MATCH('Print View'!$A184,'Coverage Indicators - Section D'!$A$1:$A$100,0))&lt;&gt;"",INDEX('Coverage Indicators - Section D'!X$1:X$100,MATCH('Print View'!$A184,'Coverage Indicators - Section D'!$A$1:$A$100,0)),""),"")&amp;"/"&amp;IFERROR(IF(INDEX('Coverage Indicators - Section D'!X$1:X$100,MATCH('Print View'!$A184,'Coverage Indicators - Section D'!$A$1:$A$100,0)+1)&lt;&gt;"",INDEX('Coverage Indicators - Section D'!X$1:X$100,MATCH('Print View'!$A184,'Coverage Indicators - Section D'!$A$1:$A$100,0)+1),""),"")&amp;CHAR(10)&amp;IFERROR(IF(INDEX('Coverage Indicators - Section D'!Y$1:Y$100,MATCH('Print View'!$A184,'Coverage Indicators - Section D'!$A$1:$A$100,0))&lt;&gt;"",FIXED(INDEX('Coverage Indicators - Section D'!Y$1:Y$100,MATCH('Print View'!$A184,'Coverage Indicators - Section D'!$A$1:$A$100,0))*100,2)&amp;"%",""),"")&amp;CHAR(10)&amp;IFERROR(IF(INDEX('Coverage Indicators - Section D'!Z$1:Z$100,MATCH('Print View'!$A184,'Coverage Indicators - Section D'!$A$1:$A$100,0))&lt;&gt;"",INDEX('Coverage Indicators - Section D'!Z$1:Z$100,MATCH('Print View'!$A184,'Coverage Indicators - Section D'!$A$1:$A$100,0)),""),"")</f>
        <v xml:space="preserve">/
</v>
      </c>
      <c r="P184" s="380" t="str">
        <f ca="1">IFERROR(IF(INDEX('Coverage Indicators - Section D'!AA$1:AA$100,MATCH('Print View'!$A184,'Coverage Indicators - Section D'!$A$1:$A$100,0))&lt;&gt;"",INDEX('Coverage Indicators - Section D'!AA$1:AA$100,MATCH('Print View'!$A184,'Coverage Indicators - Section D'!$A$1:$A$100,0)),""),"")&amp;"/"&amp;IFERROR(IF(INDEX('Coverage Indicators - Section D'!AA$1:AA$100,MATCH('Print View'!$A184,'Coverage Indicators - Section D'!$A$1:$A$100,0)+1)&lt;&gt;"",INDEX('Coverage Indicators - Section D'!AA$1:AA$100,MATCH('Print View'!$A184,'Coverage Indicators - Section D'!$A$1:$A$100,0)+1),""),"")&amp;CHAR(10)&amp;IFERROR(IF(INDEX('Coverage Indicators - Section D'!AB$1:AB$100,MATCH('Print View'!$A184,'Coverage Indicators - Section D'!$A$1:$A$100,0))&lt;&gt;"",FIXED(INDEX('Coverage Indicators - Section D'!AB$1:AB$100,MATCH('Print View'!$A184,'Coverage Indicators - Section D'!$A$1:$A$100,0))*100,2)&amp;"%",""),"")&amp;CHAR(10)&amp;IFERROR(IF(INDEX('Coverage Indicators - Section D'!AC$1:AC$100,MATCH('Print View'!$A184,'Coverage Indicators - Section D'!$A$1:$A$100,0))&lt;&gt;"",INDEX('Coverage Indicators - Section D'!AC$1:AC$100,MATCH('Print View'!$A184,'Coverage Indicators - Section D'!$A$1:$A$100,0)),""),"")</f>
        <v xml:space="preserve">/
</v>
      </c>
      <c r="Q184" s="380" t="str">
        <f ca="1">IFERROR(IF(INDEX('Coverage Indicators - Section D'!AD$1:AD$100,MATCH('Print View'!$A184,'Coverage Indicators - Section D'!$A$1:$A$100,0))&lt;&gt;"",INDEX('Coverage Indicators - Section D'!AD$1:AD$100,MATCH('Print View'!$A184,'Coverage Indicators - Section D'!$A$1:$A$100,0)),""),"")&amp;"/"&amp;IFERROR(IF(INDEX('Coverage Indicators - Section D'!AD$1:AD$100,MATCH('Print View'!$A184,'Coverage Indicators - Section D'!$A$1:$A$100,0)+1)&lt;&gt;"",INDEX('Coverage Indicators - Section D'!AD$1:AD$100,MATCH('Print View'!$A184,'Coverage Indicators - Section D'!$A$1:$A$100,0)+1),""),"")&amp;CHAR(10)&amp;IFERROR(IF(INDEX('Coverage Indicators - Section D'!AE$1:AE$100,MATCH('Print View'!$A184,'Coverage Indicators - Section D'!$A$1:$A$100,0))&lt;&gt;"",FIXED(INDEX('Coverage Indicators - Section D'!AE$1:AE$100,MATCH('Print View'!$A184,'Coverage Indicators - Section D'!$A$1:$A$100,0))*100,2)&amp;"%",""),"")&amp;CHAR(10)&amp;IFERROR(IF(INDEX('Coverage Indicators - Section D'!AF$1:AF$100,MATCH('Print View'!$A184,'Coverage Indicators - Section D'!$A$1:$A$100,0))&lt;&gt;"",INDEX('Coverage Indicators - Section D'!AF$1:AF$100,MATCH('Print View'!$A184,'Coverage Indicators - Section D'!$A$1:$A$100,0)),""),"")</f>
        <v xml:space="preserve">/
</v>
      </c>
      <c r="R184" s="380" t="str">
        <f ca="1">IFERROR(IF(INDEX('Coverage Indicators - Section D'!AG$1:AG$100,MATCH('Print View'!$A184,'Coverage Indicators - Section D'!$A$1:$A$100,0))&lt;&gt;"",INDEX('Coverage Indicators - Section D'!AG$1:AG$100,MATCH('Print View'!$A184,'Coverage Indicators - Section D'!$A$1:$A$100,0)),""),"")&amp;"/"&amp;IFERROR(IF(INDEX('Coverage Indicators - Section D'!AG$1:AG$100,MATCH('Print View'!$A184,'Coverage Indicators - Section D'!$A$1:$A$100,0)+1)&lt;&gt;"",INDEX('Coverage Indicators - Section D'!AG$1:AG$100,MATCH('Print View'!$A184,'Coverage Indicators - Section D'!$A$1:$A$100,0)+1),""),"")&amp;CHAR(10)&amp;IFERROR(IF(INDEX('Coverage Indicators - Section D'!AH$1:AH$100,MATCH('Print View'!$A184,'Coverage Indicators - Section D'!$A$1:$A$100,0))&lt;&gt;"",FIXED(INDEX('Coverage Indicators - Section D'!AH$1:AH$100,MATCH('Print View'!$A184,'Coverage Indicators - Section D'!$A$1:$A$100,0))*100,2)&amp;"%",""),"")&amp;CHAR(10)&amp;IFERROR(IF(INDEX('Coverage Indicators - Section D'!AI$1:AI$100,MATCH('Print View'!$A184,'Coverage Indicators - Section D'!$A$1:$A$100,0))&lt;&gt;"",INDEX('Coverage Indicators - Section D'!AI$1:AI$100,MATCH('Print View'!$A184,'Coverage Indicators - Section D'!$A$1:$A$100,0)),""),"")</f>
        <v xml:space="preserve">/
</v>
      </c>
      <c r="S184" s="380" t="str">
        <f ca="1">IFERROR(IF(INDEX('Coverage Indicators - Section D'!AJ$1:AJ$100,MATCH('Print View'!$A184,'Coverage Indicators - Section D'!$A$1:$A$100,0))&lt;&gt;"",INDEX('Coverage Indicators - Section D'!AJ$1:AJ$100,MATCH('Print View'!$A184,'Coverage Indicators - Section D'!$A$1:$A$100,0)),""),"")&amp;"/"&amp;IFERROR(IF(INDEX('Coverage Indicators - Section D'!AJ$1:AJ$100,MATCH('Print View'!$A184,'Coverage Indicators - Section D'!$A$1:$A$100,0)+1)&lt;&gt;"",INDEX('Coverage Indicators - Section D'!AJ$1:AJ$100,MATCH('Print View'!$A184,'Coverage Indicators - Section D'!$A$1:$A$100,0)+1),""),"")&amp;CHAR(10)&amp;IFERROR(IF(INDEX('Coverage Indicators - Section D'!AK$1:AK$100,MATCH('Print View'!$A184,'Coverage Indicators - Section D'!$A$1:$A$100,0))&lt;&gt;"",FIXED(INDEX('Coverage Indicators - Section D'!AK$1:AK$100,MATCH('Print View'!$A184,'Coverage Indicators - Section D'!$A$1:$A$100,0))*100,2)&amp;"%",""),"")&amp;CHAR(10)&amp;IFERROR(IF(INDEX('Coverage Indicators - Section D'!AL$1:AL$100,MATCH('Print View'!$A184,'Coverage Indicators - Section D'!$A$1:$A$100,0))&lt;&gt;"",INDEX('Coverage Indicators - Section D'!AL$1:AL$100,MATCH('Print View'!$A184,'Coverage Indicators - Section D'!$A$1:$A$100,0)),""),"")</f>
        <v xml:space="preserve">/
</v>
      </c>
      <c r="T184" s="228"/>
      <c r="U184" s="228"/>
      <c r="V184" s="228"/>
      <c r="W184" s="228"/>
      <c r="X184" s="228"/>
      <c r="Y184" s="228"/>
      <c r="Z184" s="228"/>
      <c r="AA184" s="228"/>
      <c r="AB184" s="228"/>
      <c r="AC184" s="228"/>
      <c r="AD184" s="228"/>
      <c r="AE184" s="228"/>
      <c r="AF184" s="228"/>
      <c r="AG184" s="228"/>
      <c r="AH184" s="228"/>
      <c r="AI184" s="228"/>
      <c r="AJ184" s="228"/>
      <c r="AK184" s="228"/>
      <c r="AL184" s="228"/>
      <c r="AM184" s="228" t="str">
        <f>IFERROR(IF(INDEX('Coverage Indicators - Section D'!AD$1:AD$110,MATCH('Print View'!$A184,'Coverage Indicators - Section D'!$A$1:$A$110,0))&lt;&gt;0,INDEX('Coverage Indicators - Section D'!AD$1:AD$110,MATCH('Print View'!$A184,'Coverage Indicators - Section D'!$A$1:$A$110,0)),""),"")</f>
        <v/>
      </c>
      <c r="AN184" s="228"/>
      <c r="AO184" s="228"/>
      <c r="AP184" s="228"/>
      <c r="AQ184" s="228"/>
      <c r="AR184" s="651" t="str">
        <f ca="1">CONCATENATE($A184,N$144)</f>
        <v>2031-Dec-23</v>
      </c>
      <c r="AS184" s="652" t="str">
        <f ca="1">CONCATENATE($A184,Q$144)</f>
        <v>2031-Dec-26</v>
      </c>
      <c r="AT184" s="652" t="str">
        <f t="shared" ref="AT184" si="136">CONCATENATE($A184,T$144)</f>
        <v>20</v>
      </c>
      <c r="AU184" s="652" t="str">
        <f t="shared" ref="AU184" si="137">CONCATENATE($A184,W$144)</f>
        <v>20</v>
      </c>
      <c r="AV184" s="652" t="str">
        <f t="shared" ref="AV184" si="138">CONCATENATE($A184,Z$144)</f>
        <v>20</v>
      </c>
      <c r="AW184" s="652" t="str">
        <f t="shared" ref="AW184" si="139">CONCATENATE($A184,AC$144)</f>
        <v>20</v>
      </c>
      <c r="AX184" s="652" t="str">
        <f t="shared" ref="AX184" si="140">CONCATENATE($A184,AF$144)</f>
        <v>20</v>
      </c>
      <c r="AY184" s="652" t="str">
        <f t="shared" ref="AY184" si="141">CONCATENATE($A184,AI$144)</f>
        <v>20</v>
      </c>
      <c r="AZ184" s="233"/>
      <c r="BA184" s="122"/>
    </row>
    <row r="185" spans="1:53" s="107" customFormat="1" ht="88.4" customHeight="1" x14ac:dyDescent="0.35">
      <c r="A185" s="653"/>
      <c r="B185" s="739" t="str">
        <f>IFERROR(IF(INDEX('Coverage Indicators - Section D'!AM$1:AM$110,MATCH('Print View'!$A184,'Coverage Indicators - Section D'!$A$1:$A$110,0))&lt;&gt;0,INDEX('Coverage Indicators - Section D'!AM$1:AM$110,MATCH('Print View'!$A184,'Coverage Indicators - Section D'!$A$1:$A$110,0)),""),"")</f>
        <v/>
      </c>
      <c r="C185" s="739"/>
      <c r="D185" s="739"/>
      <c r="E185" s="739"/>
      <c r="F185" s="739"/>
      <c r="G185" s="739"/>
      <c r="H185" s="739"/>
      <c r="I185" s="739"/>
      <c r="J185" s="739"/>
      <c r="K185" s="739"/>
      <c r="L185" s="739"/>
      <c r="M185" s="739"/>
      <c r="N185" s="739"/>
      <c r="O185" s="739"/>
      <c r="P185" s="739"/>
      <c r="Q185" s="739"/>
      <c r="R185" s="739"/>
      <c r="S185" s="739"/>
      <c r="T185" s="228"/>
      <c r="U185" s="228"/>
      <c r="V185" s="228"/>
      <c r="W185" s="228"/>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651"/>
      <c r="AS185" s="652"/>
      <c r="AT185" s="652"/>
      <c r="AU185" s="652"/>
      <c r="AV185" s="652"/>
      <c r="AW185" s="652"/>
      <c r="AX185" s="652"/>
      <c r="AY185" s="652"/>
      <c r="AZ185" s="233"/>
      <c r="BA185" s="122"/>
    </row>
    <row r="186" spans="1:53" s="107" customFormat="1" ht="177" customHeight="1" x14ac:dyDescent="0.35">
      <c r="A186" s="671">
        <v>21</v>
      </c>
      <c r="B186" s="381" t="str">
        <f>IFERROR(IF(INDEX('Coverage Indicators - Section D'!B$1:B$100,MATCH('Print View'!$A186,'Coverage Indicators - Section D'!$A$1:$A$100,0))&lt;&gt;0,INDEX('Coverage Indicators - Section D'!B$1:B$100,MATCH('Print View'!$A186,'Coverage Indicators - Section D'!$A$1:$A$100,0)),""),"")</f>
        <v/>
      </c>
      <c r="C186" s="382" t="str">
        <f>IFERROR(IF(INDEX('Coverage Indicators - Section D'!D$1:D$100,MATCH('Print View'!$A186,'Coverage Indicators - Section D'!$A$1:$A$100,0))&lt;&gt;0,INDEX('Coverage Indicators - Section D'!D$1:D$100,MATCH('Print View'!$A186,'Coverage Indicators - Section D'!$A$1:$A$100,0)),""),"")</f>
        <v/>
      </c>
      <c r="D186" s="382" t="str">
        <f>IFERROR(IF(INDEX('Coverage Indicators - Section D'!E$1:E$100,MATCH('Print View'!$A186,'Coverage Indicators - Section D'!$A$1:$A$100,0))&lt;&gt;0,INDEX('Coverage Indicators - Section D'!E$1:E$100,MATCH('Print View'!$A186,'Coverage Indicators - Section D'!$A$1:$A$100,0)),""),"")</f>
        <v/>
      </c>
      <c r="E186" s="373" t="str">
        <f ca="1">IFERROR(IF(INDEX('Coverage Indicators - Section D'!F$1:F$100,MATCH('Print View'!$A186,'Coverage Indicators - Section D'!$A$1:$A$100,0))&lt;&gt;"",INDEX('Coverage Indicators - Section D'!F$1:F$100,MATCH('Print View'!$A186,'Coverage Indicators - Section D'!$A$1:$A$100,0)),""),"")&amp;"/"&amp;IFERROR(IF(INDEX('Coverage Indicators - Section D'!F$1:F$100,MATCH('Print View'!$A186,'Coverage Indicators - Section D'!$A$1:$A$100,0)+1)&lt;&gt;"",INDEX('Coverage Indicators - Section D'!F$1:F$100,MATCH('Print View'!$A186,'Coverage Indicators - Section D'!$A$1:$A$100,0)+1),""),"")&amp;CHAR(10)&amp;
IFERROR(
IF(INDEX('Coverage Indicators - Section D'!G$1:G$100,MATCH('Print View'!$A186,'Coverage Indicators - Section D'!$A$1:$A$100,0))&lt;&gt;"",
FIXED(INDEX('Coverage Indicators - Section D'!G$1:G$100,MATCH('Print View'!$A186,'Coverage Indicators - Section D'!$A$1:$A$100,0))*100,2)&amp;"%",""),"")</f>
        <v xml:space="preserve">/
</v>
      </c>
      <c r="F186" s="383" t="str">
        <f>IFERROR(IF(INDEX('Coverage Indicators - Section D'!H$1:H$100,MATCH('Print View'!$A186,'Coverage Indicators - Section D'!$A$1:$A$100,0))&lt;&gt;0,INDEX('Coverage Indicators - Section D'!H$1:H$100,MATCH('Print View'!$A186,'Coverage Indicators - Section D'!$A$1:$A$100,0)),""),"")&amp;CHAR(10)&amp;IFERROR(IF(INDEX('Coverage Indicators - Section D'!I$1:I$100,MATCH('Print View'!$A186,'Coverage Indicators - Section D'!$A$1:$A$100,0))&lt;&gt;0,INDEX('Coverage Indicators - Section D'!I$1:I$100,MATCH('Print View'!$A186,'Coverage Indicators - Section D'!$A$1:$A$100,0)),""),"")</f>
        <v xml:space="preserve">
</v>
      </c>
      <c r="G186" s="374" t="str">
        <f>IFERROR(IF(INDEX('Coverage Indicators - Section D'!J$9:J$68,MATCH('Print View'!$A186,'Coverage Indicators - Section D'!$A$9:$A$68,0))&lt;&gt;0,INDEX('Coverage Indicators - Section D'!J$9:J$68,MATCH('Print View'!$A186,'Coverage Indicators - Section D'!$A$9:$A$68,0)),""),"")</f>
        <v/>
      </c>
      <c r="H186" s="384" t="str">
        <f>IFERROR(IF(INDEX('Coverage Indicators - Section D'!K$1:K$100,MATCH('Print View'!$A186,'Coverage Indicators - Section D'!$A$1:$A$100,0))&lt;&gt;0,INDEX('Coverage Indicators - Section D'!K$1:K$100,MATCH('Print View'!$A186,'Coverage Indicators - Section D'!$A$1:$A$100,0)),""),"")</f>
        <v/>
      </c>
      <c r="I186" s="385" t="str">
        <f>IFERROR(IF(AND('Overview - Section A'!AS$1="Grant Making",OR(C186&lt;&gt;"",D186&lt;&gt;"")),Setup!I15,IF(INDEX('Coverage Indicators - Section D'!L$1:L$100,MATCH('Print View'!$A186,'Coverage Indicators - Section D'!$A$1:$A$100,0))&lt;&gt;0,INDEX('Coverage Indicators - Section D'!L$1:L$100,MATCH('Print View'!$A186,'Coverage Indicators - Section D'!$A$1:$A$100,0)),"")),"")</f>
        <v/>
      </c>
      <c r="J186" s="383" t="str">
        <f>IFERROR(IF(INDEX('Coverage Indicators - Section D'!M$1:M$100,MATCH('Print View'!$A186,'Coverage Indicators - Section D'!$A$1:$A$100,0))&lt;&gt;0,INDEX('Coverage Indicators - Section D'!M$1:M$100,MATCH('Print View'!$A186,'Coverage Indicators - Section D'!$A$1:$A$100,0)),""),"")&amp;CHAR(10)&amp;CHAR(10)&amp;IFERROR(IF(INDEX('Coverage Indicators - Section D'!M$1:M$100,MATCH('Print View'!$A186,'Coverage Indicators - Section D'!$A$1:$A$100,0)+1)&lt;&gt;0,INDEX('Coverage Indicators - Section D'!M$1:M$100,MATCH('Print View'!$A186,'Coverage Indicators - Section D'!$A$1:$A$100,0)+1),""),"")</f>
        <v xml:space="preserve">
</v>
      </c>
      <c r="K186" s="383" t="str">
        <f>IFERROR(IF(INDEX('Coverage Indicators - Section D'!N$1:N$100,MATCH('Print View'!$A186,'Coverage Indicators - Section D'!$A$1:$A$100,0))&lt;&gt;0,INDEX('Coverage Indicators - Section D'!N$1:N$100,MATCH('Print View'!$A186,'Coverage Indicators - Section D'!$A$1:$A$100,0)),""),"")</f>
        <v/>
      </c>
      <c r="L186" s="383" t="str">
        <f ca="1">IFERROR(IF(INDEX('Coverage Indicators - Section D'!O$1:O$100,MATCH('Print View'!$A186,'Coverage Indicators - Section D'!$A$1:$A$100,0))&lt;&gt;"",INDEX('Coverage Indicators - Section D'!O$1:O$100,MATCH('Print View'!$A186,'Coverage Indicators - Section D'!$A$1:$A$100,0)),""),"")&amp;"/"&amp;IFERROR(IF(INDEX('Coverage Indicators - Section D'!O$1:O$100,MATCH('Print View'!$A186,'Coverage Indicators - Section D'!$A$1:$A$100,0)+1)&lt;&gt;"",INDEX('Coverage Indicators - Section D'!O$1:O$100,MATCH('Print View'!$A186,'Coverage Indicators - Section D'!$A$1:$A$100,0)+1),""),"")&amp;CHAR(10)&amp;IFERROR(IF(INDEX('Coverage Indicators - Section D'!P$1:P$100,MATCH('Print View'!$A186,'Coverage Indicators - Section D'!$A$1:$A$100,0))&lt;&gt;"",FIXED(INDEX('Coverage Indicators - Section D'!P$1:P$100,MATCH('Print View'!$A186,'Coverage Indicators - Section D'!$A$1:$A$100,0))*100,2)&amp;"%",""),"")&amp;CHAR(10)&amp;IFERROR(IF(INDEX('Coverage Indicators - Section D'!Q$1:Q$100,MATCH('Print View'!$A186,'Coverage Indicators - Section D'!$A$1:$A$100,0))&lt;&gt;"",INDEX('Coverage Indicators - Section D'!Q$1:Q$100,MATCH('Print View'!$A186,'Coverage Indicators - Section D'!$A$1:$A$100,0)),""),"")</f>
        <v xml:space="preserve">/
</v>
      </c>
      <c r="M186" s="383" t="str">
        <f ca="1">IFERROR(IF(INDEX('Coverage Indicators - Section D'!R$1:R$100,MATCH('Print View'!$A186,'Coverage Indicators - Section D'!$A$1:$A$100,0))&lt;&gt;"",INDEX('Coverage Indicators - Section D'!R$1:R$100,MATCH('Print View'!$A186,'Coverage Indicators - Section D'!$A$1:$A$100,0)),""),"")&amp;"/"&amp;IFERROR(IF(INDEX('Coverage Indicators - Section D'!R$1:R$100,MATCH('Print View'!$A186,'Coverage Indicators - Section D'!$A$1:$A$100,0)+1)&lt;&gt;"",INDEX('Coverage Indicators - Section D'!R$1:R$100,MATCH('Print View'!$A186,'Coverage Indicators - Section D'!$A$1:$A$100,0)+1),""),"")&amp;CHAR(10)&amp;IFERROR(IF(INDEX('Coverage Indicators - Section D'!S$1:S$100,MATCH('Print View'!$A186,'Coverage Indicators - Section D'!$A$1:$A$100,0))&lt;&gt;"",FIXED(INDEX('Coverage Indicators - Section D'!S$1:S$100,MATCH('Print View'!$A186,'Coverage Indicators - Section D'!$A$1:$A$100,0))*100,2)&amp;"%",""),"")&amp;CHAR(10)&amp;IFERROR(IF(INDEX('Coverage Indicators - Section D'!T$1:T$100,MATCH('Print View'!$A186,'Coverage Indicators - Section D'!$A$1:$A$100,0))&lt;&gt;"",INDEX('Coverage Indicators - Section D'!T$1:T$100,MATCH('Print View'!$A186,'Coverage Indicators - Section D'!$A$1:$A$100,0)),""),"")</f>
        <v xml:space="preserve">/
</v>
      </c>
      <c r="N186" s="373" t="str">
        <f ca="1">IFERROR(IF(INDEX('Coverage Indicators - Section D'!U$1:U$100,MATCH('Print View'!$A186,'Coverage Indicators - Section D'!$A$1:$A$100,0))&lt;&gt;"",INDEX('Coverage Indicators - Section D'!U$1:U$100,MATCH('Print View'!$A186,'Coverage Indicators - Section D'!$A$1:$A$100,0)),""),"")&amp;"/"&amp;IFERROR(IF(INDEX('Coverage Indicators - Section D'!U$1:U$100,MATCH('Print View'!$A186,'Coverage Indicators - Section D'!$A$1:$A$100,0)+1)&lt;&gt;"",INDEX('Coverage Indicators - Section D'!U$1:U$100,MATCH('Print View'!$A186,'Coverage Indicators - Section D'!$A$1:$A$100,0)+1),""),"")&amp;CHAR(10)&amp;IFERROR(IF(INDEX('Coverage Indicators - Section D'!V$1:V$100,MATCH('Print View'!$A186,'Coverage Indicators - Section D'!$A$1:$A$100,0))&lt;&gt;"",FIXED(INDEX('Coverage Indicators - Section D'!V$1:V$100,MATCH('Print View'!$A186,'Coverage Indicators - Section D'!$A$1:$A$100,0))*100,2)&amp;"%",""),"")&amp;CHAR(10)&amp;IFERROR(IF(INDEX('Coverage Indicators - Section D'!W$1:W$100,MATCH('Print View'!$A186,'Coverage Indicators - Section D'!$A$1:$A$100,0))&lt;&gt;"",INDEX('Coverage Indicators - Section D'!W$1:W$100,MATCH('Print View'!$A186,'Coverage Indicators - Section D'!$A$1:$A$100,0)),""),"")</f>
        <v xml:space="preserve">/
</v>
      </c>
      <c r="O186" s="373" t="str">
        <f ca="1">IFERROR(IF(INDEX('Coverage Indicators - Section D'!X$1:X$100,MATCH('Print View'!$A186,'Coverage Indicators - Section D'!$A$1:$A$100,0))&lt;&gt;"",INDEX('Coverage Indicators - Section D'!X$1:X$100,MATCH('Print View'!$A186,'Coverage Indicators - Section D'!$A$1:$A$100,0)),""),"")&amp;"/"&amp;IFERROR(IF(INDEX('Coverage Indicators - Section D'!X$1:X$100,MATCH('Print View'!$A186,'Coverage Indicators - Section D'!$A$1:$A$100,0)+1)&lt;&gt;"",INDEX('Coverage Indicators - Section D'!X$1:X$100,MATCH('Print View'!$A186,'Coverage Indicators - Section D'!$A$1:$A$100,0)+1),""),"")&amp;CHAR(10)&amp;IFERROR(IF(INDEX('Coverage Indicators - Section D'!Y$1:Y$100,MATCH('Print View'!$A186,'Coverage Indicators - Section D'!$A$1:$A$100,0))&lt;&gt;"",FIXED(INDEX('Coverage Indicators - Section D'!Y$1:Y$100,MATCH('Print View'!$A186,'Coverage Indicators - Section D'!$A$1:$A$100,0))*100,2)&amp;"%",""),"")&amp;CHAR(10)&amp;IFERROR(IF(INDEX('Coverage Indicators - Section D'!Z$1:Z$100,MATCH('Print View'!$A186,'Coverage Indicators - Section D'!$A$1:$A$100,0))&lt;&gt;"",INDEX('Coverage Indicators - Section D'!Z$1:Z$100,MATCH('Print View'!$A186,'Coverage Indicators - Section D'!$A$1:$A$100,0)),""),"")</f>
        <v xml:space="preserve">/
</v>
      </c>
      <c r="P186" s="373" t="str">
        <f ca="1">IFERROR(IF(INDEX('Coverage Indicators - Section D'!AA$1:AA$100,MATCH('Print View'!$A186,'Coverage Indicators - Section D'!$A$1:$A$100,0))&lt;&gt;"",INDEX('Coverage Indicators - Section D'!AA$1:AA$100,MATCH('Print View'!$A186,'Coverage Indicators - Section D'!$A$1:$A$100,0)),""),"")&amp;"/"&amp;IFERROR(IF(INDEX('Coverage Indicators - Section D'!AA$1:AA$100,MATCH('Print View'!$A186,'Coverage Indicators - Section D'!$A$1:$A$100,0)+1)&lt;&gt;"",INDEX('Coverage Indicators - Section D'!AA$1:AA$100,MATCH('Print View'!$A186,'Coverage Indicators - Section D'!$A$1:$A$100,0)+1),""),"")&amp;CHAR(10)&amp;IFERROR(IF(INDEX('Coverage Indicators - Section D'!AB$1:AB$100,MATCH('Print View'!$A186,'Coverage Indicators - Section D'!$A$1:$A$100,0))&lt;&gt;"",FIXED(INDEX('Coverage Indicators - Section D'!AB$1:AB$100,MATCH('Print View'!$A186,'Coverage Indicators - Section D'!$A$1:$A$100,0))*100,2)&amp;"%",""),"")&amp;CHAR(10)&amp;IFERROR(IF(INDEX('Coverage Indicators - Section D'!AC$1:AC$100,MATCH('Print View'!$A186,'Coverage Indicators - Section D'!$A$1:$A$100,0))&lt;&gt;"",INDEX('Coverage Indicators - Section D'!AC$1:AC$100,MATCH('Print View'!$A186,'Coverage Indicators - Section D'!$A$1:$A$100,0)),""),"")</f>
        <v xml:space="preserve">/
</v>
      </c>
      <c r="Q186" s="373" t="str">
        <f ca="1">IFERROR(IF(INDEX('Coverage Indicators - Section D'!AD$1:AD$100,MATCH('Print View'!$A186,'Coverage Indicators - Section D'!$A$1:$A$100,0))&lt;&gt;"",INDEX('Coverage Indicators - Section D'!AD$1:AD$100,MATCH('Print View'!$A186,'Coverage Indicators - Section D'!$A$1:$A$100,0)),""),"")&amp;"/"&amp;IFERROR(IF(INDEX('Coverage Indicators - Section D'!AD$1:AD$100,MATCH('Print View'!$A186,'Coverage Indicators - Section D'!$A$1:$A$100,0)+1)&lt;&gt;"",INDEX('Coverage Indicators - Section D'!AD$1:AD$100,MATCH('Print View'!$A186,'Coverage Indicators - Section D'!$A$1:$A$100,0)+1),""),"")&amp;CHAR(10)&amp;IFERROR(IF(INDEX('Coverage Indicators - Section D'!AE$1:AE$100,MATCH('Print View'!$A186,'Coverage Indicators - Section D'!$A$1:$A$100,0))&lt;&gt;"",FIXED(INDEX('Coverage Indicators - Section D'!AE$1:AE$100,MATCH('Print View'!$A186,'Coverage Indicators - Section D'!$A$1:$A$100,0))*100,2)&amp;"%",""),"")&amp;CHAR(10)&amp;IFERROR(IF(INDEX('Coverage Indicators - Section D'!AF$1:AF$100,MATCH('Print View'!$A186,'Coverage Indicators - Section D'!$A$1:$A$100,0))&lt;&gt;"",INDEX('Coverage Indicators - Section D'!AF$1:AF$100,MATCH('Print View'!$A186,'Coverage Indicators - Section D'!$A$1:$A$100,0)),""),"")</f>
        <v xml:space="preserve">/
</v>
      </c>
      <c r="R186" s="373" t="str">
        <f ca="1">IFERROR(IF(INDEX('Coverage Indicators - Section D'!AG$1:AG$100,MATCH('Print View'!$A186,'Coverage Indicators - Section D'!$A$1:$A$100,0))&lt;&gt;"",INDEX('Coverage Indicators - Section D'!AG$1:AG$100,MATCH('Print View'!$A186,'Coverage Indicators - Section D'!$A$1:$A$100,0)),""),"")&amp;"/"&amp;IFERROR(IF(INDEX('Coverage Indicators - Section D'!AG$1:AG$100,MATCH('Print View'!$A186,'Coverage Indicators - Section D'!$A$1:$A$100,0)+1)&lt;&gt;"",INDEX('Coverage Indicators - Section D'!AG$1:AG$100,MATCH('Print View'!$A186,'Coverage Indicators - Section D'!$A$1:$A$100,0)+1),""),"")&amp;CHAR(10)&amp;IFERROR(IF(INDEX('Coverage Indicators - Section D'!AH$1:AH$100,MATCH('Print View'!$A186,'Coverage Indicators - Section D'!$A$1:$A$100,0))&lt;&gt;"",FIXED(INDEX('Coverage Indicators - Section D'!AH$1:AH$100,MATCH('Print View'!$A186,'Coverage Indicators - Section D'!$A$1:$A$100,0))*100,2)&amp;"%",""),"")&amp;CHAR(10)&amp;IFERROR(IF(INDEX('Coverage Indicators - Section D'!AI$1:AI$100,MATCH('Print View'!$A186,'Coverage Indicators - Section D'!$A$1:$A$100,0))&lt;&gt;"",INDEX('Coverage Indicators - Section D'!AI$1:AI$100,MATCH('Print View'!$A186,'Coverage Indicators - Section D'!$A$1:$A$100,0)),""),"")</f>
        <v xml:space="preserve">/
</v>
      </c>
      <c r="S186" s="373" t="str">
        <f ca="1">IFERROR(IF(INDEX('Coverage Indicators - Section D'!AJ$1:AJ$100,MATCH('Print View'!$A186,'Coverage Indicators - Section D'!$A$1:$A$100,0))&lt;&gt;"",INDEX('Coverage Indicators - Section D'!AJ$1:AJ$100,MATCH('Print View'!$A186,'Coverage Indicators - Section D'!$A$1:$A$100,0)),""),"")&amp;"/"&amp;IFERROR(IF(INDEX('Coverage Indicators - Section D'!AJ$1:AJ$100,MATCH('Print View'!$A186,'Coverage Indicators - Section D'!$A$1:$A$100,0)+1)&lt;&gt;"",INDEX('Coverage Indicators - Section D'!AJ$1:AJ$100,MATCH('Print View'!$A186,'Coverage Indicators - Section D'!$A$1:$A$100,0)+1),""),"")&amp;CHAR(10)&amp;IFERROR(IF(INDEX('Coverage Indicators - Section D'!AK$1:AK$100,MATCH('Print View'!$A186,'Coverage Indicators - Section D'!$A$1:$A$100,0))&lt;&gt;"",FIXED(INDEX('Coverage Indicators - Section D'!AK$1:AK$100,MATCH('Print View'!$A186,'Coverage Indicators - Section D'!$A$1:$A$100,0))*100,2)&amp;"%",""),"")&amp;CHAR(10)&amp;IFERROR(IF(INDEX('Coverage Indicators - Section D'!AL$1:AL$100,MATCH('Print View'!$A186,'Coverage Indicators - Section D'!$A$1:$A$100,0))&lt;&gt;"",INDEX('Coverage Indicators - Section D'!AL$1:AL$100,MATCH('Print View'!$A186,'Coverage Indicators - Section D'!$A$1:$A$100,0)),""),"")</f>
        <v xml:space="preserve">/
</v>
      </c>
      <c r="T186" s="228"/>
      <c r="U186" s="228"/>
      <c r="V186" s="228"/>
      <c r="W186" s="228"/>
      <c r="X186" s="228"/>
      <c r="Y186" s="228"/>
      <c r="Z186" s="228"/>
      <c r="AA186" s="228"/>
      <c r="AB186" s="228"/>
      <c r="AC186" s="228"/>
      <c r="AD186" s="228"/>
      <c r="AE186" s="228"/>
      <c r="AF186" s="228"/>
      <c r="AG186" s="228"/>
      <c r="AH186" s="228"/>
      <c r="AI186" s="228"/>
      <c r="AJ186" s="228"/>
      <c r="AK186" s="228"/>
      <c r="AL186" s="228"/>
      <c r="AM186" s="228" t="str">
        <f>IFERROR(IF(INDEX('Coverage Indicators - Section D'!AD$1:AD$110,MATCH('Print View'!$A186,'Coverage Indicators - Section D'!$A$1:$A$110,0))&lt;&gt;0,INDEX('Coverage Indicators - Section D'!AD$1:AD$110,MATCH('Print View'!$A186,'Coverage Indicators - Section D'!$A$1:$A$110,0)),""),"")</f>
        <v/>
      </c>
      <c r="AN186" s="228"/>
      <c r="AO186" s="228"/>
      <c r="AP186" s="228"/>
      <c r="AQ186" s="228"/>
      <c r="AR186" s="651" t="str">
        <f ca="1">CONCATENATE($A186,N$144)</f>
        <v>2131-Dec-23</v>
      </c>
      <c r="AS186" s="652" t="str">
        <f ca="1">CONCATENATE($A186,Q$144)</f>
        <v>2131-Dec-26</v>
      </c>
      <c r="AT186" s="652" t="str">
        <f t="shared" ref="AT186" si="142">CONCATENATE($A186,T$144)</f>
        <v>21</v>
      </c>
      <c r="AU186" s="652" t="str">
        <f t="shared" ref="AU186" si="143">CONCATENATE($A186,W$144)</f>
        <v>21</v>
      </c>
      <c r="AV186" s="652" t="str">
        <f t="shared" ref="AV186" si="144">CONCATENATE($A186,Z$144)</f>
        <v>21</v>
      </c>
      <c r="AW186" s="652" t="str">
        <f t="shared" ref="AW186" si="145">CONCATENATE($A186,AC$144)</f>
        <v>21</v>
      </c>
      <c r="AX186" s="652" t="str">
        <f t="shared" ref="AX186" si="146">CONCATENATE($A186,AF$144)</f>
        <v>21</v>
      </c>
      <c r="AY186" s="652" t="str">
        <f t="shared" ref="AY186" si="147">CONCATENATE($A186,AI$144)</f>
        <v>21</v>
      </c>
      <c r="AZ186" s="233"/>
      <c r="BA186" s="122"/>
    </row>
    <row r="187" spans="1:53" s="107" customFormat="1" ht="88.4" customHeight="1" x14ac:dyDescent="0.35">
      <c r="A187" s="671"/>
      <c r="B187" s="738" t="str">
        <f>IFERROR(IF(INDEX('Coverage Indicators - Section D'!AM$1:AM$110,MATCH('Print View'!$A186,'Coverage Indicators - Section D'!$A$1:$A$110,0))&lt;&gt;0,INDEX('Coverage Indicators - Section D'!AM$1:AM$110,MATCH('Print View'!$A186,'Coverage Indicators - Section D'!$A$1:$A$110,0)),""),"")</f>
        <v/>
      </c>
      <c r="C187" s="738"/>
      <c r="D187" s="738"/>
      <c r="E187" s="738"/>
      <c r="F187" s="738"/>
      <c r="G187" s="738"/>
      <c r="H187" s="738"/>
      <c r="I187" s="738"/>
      <c r="J187" s="738"/>
      <c r="K187" s="738"/>
      <c r="L187" s="738"/>
      <c r="M187" s="738"/>
      <c r="N187" s="738"/>
      <c r="O187" s="738"/>
      <c r="P187" s="738"/>
      <c r="Q187" s="738"/>
      <c r="R187" s="738"/>
      <c r="S187" s="738"/>
      <c r="T187" s="228"/>
      <c r="U187" s="228"/>
      <c r="V187" s="228"/>
      <c r="W187" s="228"/>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651"/>
      <c r="AS187" s="652"/>
      <c r="AT187" s="652"/>
      <c r="AU187" s="652"/>
      <c r="AV187" s="652"/>
      <c r="AW187" s="652"/>
      <c r="AX187" s="652"/>
      <c r="AY187" s="652"/>
      <c r="AZ187" s="233"/>
      <c r="BA187" s="122"/>
    </row>
    <row r="188" spans="1:53" s="107" customFormat="1" ht="177" customHeight="1" x14ac:dyDescent="0.35">
      <c r="A188" s="653">
        <v>22</v>
      </c>
      <c r="B188" s="376" t="str">
        <f>IFERROR(IF(INDEX('Coverage Indicators - Section D'!B$1:B$100,MATCH('Print View'!$A188,'Coverage Indicators - Section D'!$A$1:$A$100,0))&lt;&gt;0,INDEX('Coverage Indicators - Section D'!B$1:B$100,MATCH('Print View'!$A188,'Coverage Indicators - Section D'!$A$1:$A$100,0)),""),"")</f>
        <v/>
      </c>
      <c r="C188" s="377" t="str">
        <f>IFERROR(IF(INDEX('Coverage Indicators - Section D'!D$1:D$100,MATCH('Print View'!$A188,'Coverage Indicators - Section D'!$A$1:$A$100,0))&lt;&gt;0,INDEX('Coverage Indicators - Section D'!D$1:D$100,MATCH('Print View'!$A188,'Coverage Indicators - Section D'!$A$1:$A$100,0)),""),"")</f>
        <v/>
      </c>
      <c r="D188" s="377" t="str">
        <f>IFERROR(IF(INDEX('Coverage Indicators - Section D'!E$1:E$100,MATCH('Print View'!$A188,'Coverage Indicators - Section D'!$A$1:$A$100,0))&lt;&gt;0,INDEX('Coverage Indicators - Section D'!E$1:E$100,MATCH('Print View'!$A188,'Coverage Indicators - Section D'!$A$1:$A$100,0)),""),"")</f>
        <v/>
      </c>
      <c r="E188" s="389" t="str">
        <f ca="1">IFERROR(IF(INDEX('Coverage Indicators - Section D'!F$1:F$100,MATCH('Print View'!$A188,'Coverage Indicators - Section D'!$A$1:$A$100,0))&lt;&gt;"",INDEX('Coverage Indicators - Section D'!F$1:F$100,MATCH('Print View'!$A188,'Coverage Indicators - Section D'!$A$1:$A$100,0)),""),"")&amp;"/"&amp;IFERROR(IF(INDEX('Coverage Indicators - Section D'!F$1:F$100,MATCH('Print View'!$A188,'Coverage Indicators - Section D'!$A$1:$A$100,0)+1)&lt;&gt;"",INDEX('Coverage Indicators - Section D'!F$1:F$100,MATCH('Print View'!$A188,'Coverage Indicators - Section D'!$A$1:$A$100,0)+1),""),"")&amp;CHAR(10)&amp;
IFERROR(
IF(INDEX('Coverage Indicators - Section D'!G$1:G$100,MATCH('Print View'!$A188,'Coverage Indicators - Section D'!$A$1:$A$100,0))&lt;&gt;"",
FIXED(INDEX('Coverage Indicators - Section D'!G$1:G$100,MATCH('Print View'!$A188,'Coverage Indicators - Section D'!$A$1:$A$100,0))*100,2)&amp;"%",""),"")</f>
        <v xml:space="preserve">/
</v>
      </c>
      <c r="F188" s="378" t="str">
        <f>IFERROR(IF(INDEX('Coverage Indicators - Section D'!H$1:H$100,MATCH('Print View'!$A188,'Coverage Indicators - Section D'!$A$1:$A$100,0))&lt;&gt;0,INDEX('Coverage Indicators - Section D'!H$1:H$100,MATCH('Print View'!$A188,'Coverage Indicators - Section D'!$A$1:$A$100,0)),""),"")&amp;CHAR(10)&amp;IFERROR(IF(INDEX('Coverage Indicators - Section D'!I$1:I$100,MATCH('Print View'!$A188,'Coverage Indicators - Section D'!$A$1:$A$100,0))&lt;&gt;0,INDEX('Coverage Indicators - Section D'!I$1:I$100,MATCH('Print View'!$A188,'Coverage Indicators - Section D'!$A$1:$A$100,0)),""),"")</f>
        <v xml:space="preserve">
</v>
      </c>
      <c r="G188" s="378" t="str">
        <f>IFERROR(IF(INDEX('Coverage Indicators - Section D'!J$9:J$68,MATCH('Print View'!$A188,'Coverage Indicators - Section D'!$A$9:$A$68,0))&lt;&gt;0,INDEX('Coverage Indicators - Section D'!J$9:J$68,MATCH('Print View'!$A188,'Coverage Indicators - Section D'!$A$9:$A$68,0)),""),"")</f>
        <v/>
      </c>
      <c r="H188" s="378" t="str">
        <f>IFERROR(IF(INDEX('Coverage Indicators - Section D'!K$1:K$100,MATCH('Print View'!$A188,'Coverage Indicators - Section D'!$A$1:$A$100,0))&lt;&gt;0,INDEX('Coverage Indicators - Section D'!K$1:K$100,MATCH('Print View'!$A188,'Coverage Indicators - Section D'!$A$1:$A$100,0)),""),"")</f>
        <v/>
      </c>
      <c r="I188" s="379" t="str">
        <f>IFERROR(IF(AND('Overview - Section A'!AS$1="Grant Making",OR(C188&lt;&gt;"",D188&lt;&gt;"")),Setup!I15,IF(INDEX('Coverage Indicators - Section D'!L$1:L$100,MATCH('Print View'!$A188,'Coverage Indicators - Section D'!$A$1:$A$100,0))&lt;&gt;0,INDEX('Coverage Indicators - Section D'!L$1:L$100,MATCH('Print View'!$A188,'Coverage Indicators - Section D'!$A$1:$A$100,0)),"")),"")</f>
        <v/>
      </c>
      <c r="J188" s="380" t="str">
        <f>IFERROR(IF(INDEX('Coverage Indicators - Section D'!M$1:M$100,MATCH('Print View'!$A188,'Coverage Indicators - Section D'!$A$1:$A$100,0))&lt;&gt;0,INDEX('Coverage Indicators - Section D'!M$1:M$100,MATCH('Print View'!$A188,'Coverage Indicators - Section D'!$A$1:$A$100,0)),""),"")&amp;CHAR(10)&amp;CHAR(10)&amp;IFERROR(IF(INDEX('Coverage Indicators - Section D'!M$1:M$100,MATCH('Print View'!$A188,'Coverage Indicators - Section D'!$A$1:$A$100,0)+1)&lt;&gt;0,INDEX('Coverage Indicators - Section D'!M$1:M$100,MATCH('Print View'!$A188,'Coverage Indicators - Section D'!$A$1:$A$100,0)+1),""),"")</f>
        <v xml:space="preserve">
</v>
      </c>
      <c r="K188" s="378" t="str">
        <f>IFERROR(IF(INDEX('Coverage Indicators - Section D'!N$1:N$100,MATCH('Print View'!$A188,'Coverage Indicators - Section D'!$A$1:$A$100,0))&lt;&gt;0,INDEX('Coverage Indicators - Section D'!N$1:N$100,MATCH('Print View'!$A188,'Coverage Indicators - Section D'!$A$1:$A$100,0)),""),"")</f>
        <v/>
      </c>
      <c r="L188" s="380" t="str">
        <f ca="1">IFERROR(IF(INDEX('Coverage Indicators - Section D'!O$1:O$100,MATCH('Print View'!$A188,'Coverage Indicators - Section D'!$A$1:$A$100,0))&lt;&gt;"",INDEX('Coverage Indicators - Section D'!O$1:O$100,MATCH('Print View'!$A188,'Coverage Indicators - Section D'!$A$1:$A$100,0)),""),"")&amp;"/"&amp;IFERROR(IF(INDEX('Coverage Indicators - Section D'!O$1:O$100,MATCH('Print View'!$A188,'Coverage Indicators - Section D'!$A$1:$A$100,0)+1)&lt;&gt;"",INDEX('Coverage Indicators - Section D'!O$1:O$100,MATCH('Print View'!$A188,'Coverage Indicators - Section D'!$A$1:$A$100,0)+1),""),"")&amp;CHAR(10)&amp;IFERROR(IF(INDEX('Coverage Indicators - Section D'!P$1:P$100,MATCH('Print View'!$A188,'Coverage Indicators - Section D'!$A$1:$A$100,0))&lt;&gt;"",FIXED(INDEX('Coverage Indicators - Section D'!P$1:P$100,MATCH('Print View'!$A188,'Coverage Indicators - Section D'!$A$1:$A$100,0))*100,2)&amp;"%",""),"")&amp;CHAR(10)&amp;IFERROR(IF(INDEX('Coverage Indicators - Section D'!Q$1:Q$100,MATCH('Print View'!$A188,'Coverage Indicators - Section D'!$A$1:$A$100,0))&lt;&gt;"",INDEX('Coverage Indicators - Section D'!Q$1:Q$100,MATCH('Print View'!$A188,'Coverage Indicators - Section D'!$A$1:$A$100,0)),""),"")</f>
        <v xml:space="preserve">/
</v>
      </c>
      <c r="M188" s="380" t="str">
        <f ca="1">IFERROR(IF(INDEX('Coverage Indicators - Section D'!R$1:R$100,MATCH('Print View'!$A188,'Coverage Indicators - Section D'!$A$1:$A$100,0))&lt;&gt;"",INDEX('Coverage Indicators - Section D'!R$1:R$100,MATCH('Print View'!$A188,'Coverage Indicators - Section D'!$A$1:$A$100,0)),""),"")&amp;"/"&amp;IFERROR(IF(INDEX('Coverage Indicators - Section D'!R$1:R$100,MATCH('Print View'!$A188,'Coverage Indicators - Section D'!$A$1:$A$100,0)+1)&lt;&gt;"",INDEX('Coverage Indicators - Section D'!R$1:R$100,MATCH('Print View'!$A188,'Coverage Indicators - Section D'!$A$1:$A$100,0)+1),""),"")&amp;CHAR(10)&amp;IFERROR(IF(INDEX('Coverage Indicators - Section D'!S$1:S$100,MATCH('Print View'!$A188,'Coverage Indicators - Section D'!$A$1:$A$100,0))&lt;&gt;"",FIXED(INDEX('Coverage Indicators - Section D'!S$1:S$100,MATCH('Print View'!$A188,'Coverage Indicators - Section D'!$A$1:$A$100,0))*100,2)&amp;"%",""),"")&amp;CHAR(10)&amp;IFERROR(IF(INDEX('Coverage Indicators - Section D'!T$1:T$100,MATCH('Print View'!$A188,'Coverage Indicators - Section D'!$A$1:$A$100,0))&lt;&gt;"",INDEX('Coverage Indicators - Section D'!T$1:T$100,MATCH('Print View'!$A188,'Coverage Indicators - Section D'!$A$1:$A$100,0)),""),"")</f>
        <v xml:space="preserve">/
</v>
      </c>
      <c r="N188" s="380" t="str">
        <f ca="1">IFERROR(IF(INDEX('Coverage Indicators - Section D'!U$1:U$100,MATCH('Print View'!$A188,'Coverage Indicators - Section D'!$A$1:$A$100,0))&lt;&gt;"",INDEX('Coverage Indicators - Section D'!U$1:U$100,MATCH('Print View'!$A188,'Coverage Indicators - Section D'!$A$1:$A$100,0)),""),"")&amp;"/"&amp;IFERROR(IF(INDEX('Coverage Indicators - Section D'!U$1:U$100,MATCH('Print View'!$A188,'Coverage Indicators - Section D'!$A$1:$A$100,0)+1)&lt;&gt;"",INDEX('Coverage Indicators - Section D'!U$1:U$100,MATCH('Print View'!$A188,'Coverage Indicators - Section D'!$A$1:$A$100,0)+1),""),"")&amp;CHAR(10)&amp;IFERROR(IF(INDEX('Coverage Indicators - Section D'!V$1:V$100,MATCH('Print View'!$A188,'Coverage Indicators - Section D'!$A$1:$A$100,0))&lt;&gt;"",FIXED(INDEX('Coverage Indicators - Section D'!V$1:V$100,MATCH('Print View'!$A188,'Coverage Indicators - Section D'!$A$1:$A$100,0))*100,2)&amp;"%",""),"")&amp;CHAR(10)&amp;IFERROR(IF(INDEX('Coverage Indicators - Section D'!W$1:W$100,MATCH('Print View'!$A188,'Coverage Indicators - Section D'!$A$1:$A$100,0))&lt;&gt;"",INDEX('Coverage Indicators - Section D'!W$1:W$100,MATCH('Print View'!$A188,'Coverage Indicators - Section D'!$A$1:$A$100,0)),""),"")</f>
        <v xml:space="preserve">/
</v>
      </c>
      <c r="O188" s="380" t="str">
        <f ca="1">IFERROR(IF(INDEX('Coverage Indicators - Section D'!X$1:X$100,MATCH('Print View'!$A188,'Coverage Indicators - Section D'!$A$1:$A$100,0))&lt;&gt;"",INDEX('Coverage Indicators - Section D'!X$1:X$100,MATCH('Print View'!$A188,'Coverage Indicators - Section D'!$A$1:$A$100,0)),""),"")&amp;"/"&amp;IFERROR(IF(INDEX('Coverage Indicators - Section D'!X$1:X$100,MATCH('Print View'!$A188,'Coverage Indicators - Section D'!$A$1:$A$100,0)+1)&lt;&gt;"",INDEX('Coverage Indicators - Section D'!X$1:X$100,MATCH('Print View'!$A188,'Coverage Indicators - Section D'!$A$1:$A$100,0)+1),""),"")&amp;CHAR(10)&amp;IFERROR(IF(INDEX('Coverage Indicators - Section D'!Y$1:Y$100,MATCH('Print View'!$A188,'Coverage Indicators - Section D'!$A$1:$A$100,0))&lt;&gt;"",FIXED(INDEX('Coverage Indicators - Section D'!Y$1:Y$100,MATCH('Print View'!$A188,'Coverage Indicators - Section D'!$A$1:$A$100,0))*100,2)&amp;"%",""),"")&amp;CHAR(10)&amp;IFERROR(IF(INDEX('Coverage Indicators - Section D'!Z$1:Z$100,MATCH('Print View'!$A188,'Coverage Indicators - Section D'!$A$1:$A$100,0))&lt;&gt;"",INDEX('Coverage Indicators - Section D'!Z$1:Z$100,MATCH('Print View'!$A188,'Coverage Indicators - Section D'!$A$1:$A$100,0)),""),"")</f>
        <v xml:space="preserve">/
</v>
      </c>
      <c r="P188" s="380" t="str">
        <f ca="1">IFERROR(IF(INDEX('Coverage Indicators - Section D'!AA$1:AA$100,MATCH('Print View'!$A188,'Coverage Indicators - Section D'!$A$1:$A$100,0))&lt;&gt;"",INDEX('Coverage Indicators - Section D'!AA$1:AA$100,MATCH('Print View'!$A188,'Coverage Indicators - Section D'!$A$1:$A$100,0)),""),"")&amp;"/"&amp;IFERROR(IF(INDEX('Coverage Indicators - Section D'!AA$1:AA$100,MATCH('Print View'!$A188,'Coverage Indicators - Section D'!$A$1:$A$100,0)+1)&lt;&gt;"",INDEX('Coverage Indicators - Section D'!AA$1:AA$100,MATCH('Print View'!$A188,'Coverage Indicators - Section D'!$A$1:$A$100,0)+1),""),"")&amp;CHAR(10)&amp;IFERROR(IF(INDEX('Coverage Indicators - Section D'!AB$1:AB$100,MATCH('Print View'!$A188,'Coverage Indicators - Section D'!$A$1:$A$100,0))&lt;&gt;"",FIXED(INDEX('Coverage Indicators - Section D'!AB$1:AB$100,MATCH('Print View'!$A188,'Coverage Indicators - Section D'!$A$1:$A$100,0))*100,2)&amp;"%",""),"")&amp;CHAR(10)&amp;IFERROR(IF(INDEX('Coverage Indicators - Section D'!AC$1:AC$100,MATCH('Print View'!$A188,'Coverage Indicators - Section D'!$A$1:$A$100,0))&lt;&gt;"",INDEX('Coverage Indicators - Section D'!AC$1:AC$100,MATCH('Print View'!$A188,'Coverage Indicators - Section D'!$A$1:$A$100,0)),""),"")</f>
        <v xml:space="preserve">/
</v>
      </c>
      <c r="Q188" s="380" t="str">
        <f ca="1">IFERROR(IF(INDEX('Coverage Indicators - Section D'!AD$1:AD$100,MATCH('Print View'!$A188,'Coverage Indicators - Section D'!$A$1:$A$100,0))&lt;&gt;"",INDEX('Coverage Indicators - Section D'!AD$1:AD$100,MATCH('Print View'!$A188,'Coverage Indicators - Section D'!$A$1:$A$100,0)),""),"")&amp;"/"&amp;IFERROR(IF(INDEX('Coverage Indicators - Section D'!AD$1:AD$100,MATCH('Print View'!$A188,'Coverage Indicators - Section D'!$A$1:$A$100,0)+1)&lt;&gt;"",INDEX('Coverage Indicators - Section D'!AD$1:AD$100,MATCH('Print View'!$A188,'Coverage Indicators - Section D'!$A$1:$A$100,0)+1),""),"")&amp;CHAR(10)&amp;IFERROR(IF(INDEX('Coverage Indicators - Section D'!AE$1:AE$100,MATCH('Print View'!$A188,'Coverage Indicators - Section D'!$A$1:$A$100,0))&lt;&gt;"",FIXED(INDEX('Coverage Indicators - Section D'!AE$1:AE$100,MATCH('Print View'!$A188,'Coverage Indicators - Section D'!$A$1:$A$100,0))*100,2)&amp;"%",""),"")&amp;CHAR(10)&amp;IFERROR(IF(INDEX('Coverage Indicators - Section D'!AF$1:AF$100,MATCH('Print View'!$A188,'Coverage Indicators - Section D'!$A$1:$A$100,0))&lt;&gt;"",INDEX('Coverage Indicators - Section D'!AF$1:AF$100,MATCH('Print View'!$A188,'Coverage Indicators - Section D'!$A$1:$A$100,0)),""),"")</f>
        <v xml:space="preserve">/
</v>
      </c>
      <c r="R188" s="380" t="str">
        <f ca="1">IFERROR(IF(INDEX('Coverage Indicators - Section D'!AG$1:AG$100,MATCH('Print View'!$A188,'Coverage Indicators - Section D'!$A$1:$A$100,0))&lt;&gt;"",INDEX('Coverage Indicators - Section D'!AG$1:AG$100,MATCH('Print View'!$A188,'Coverage Indicators - Section D'!$A$1:$A$100,0)),""),"")&amp;"/"&amp;IFERROR(IF(INDEX('Coverage Indicators - Section D'!AG$1:AG$100,MATCH('Print View'!$A188,'Coverage Indicators - Section D'!$A$1:$A$100,0)+1)&lt;&gt;"",INDEX('Coverage Indicators - Section D'!AG$1:AG$100,MATCH('Print View'!$A188,'Coverage Indicators - Section D'!$A$1:$A$100,0)+1),""),"")&amp;CHAR(10)&amp;IFERROR(IF(INDEX('Coverage Indicators - Section D'!AH$1:AH$100,MATCH('Print View'!$A188,'Coverage Indicators - Section D'!$A$1:$A$100,0))&lt;&gt;"",FIXED(INDEX('Coverage Indicators - Section D'!AH$1:AH$100,MATCH('Print View'!$A188,'Coverage Indicators - Section D'!$A$1:$A$100,0))*100,2)&amp;"%",""),"")&amp;CHAR(10)&amp;IFERROR(IF(INDEX('Coverage Indicators - Section D'!AI$1:AI$100,MATCH('Print View'!$A188,'Coverage Indicators - Section D'!$A$1:$A$100,0))&lt;&gt;"",INDEX('Coverage Indicators - Section D'!AI$1:AI$100,MATCH('Print View'!$A188,'Coverage Indicators - Section D'!$A$1:$A$100,0)),""),"")</f>
        <v xml:space="preserve">/
</v>
      </c>
      <c r="S188" s="380" t="str">
        <f ca="1">IFERROR(IF(INDEX('Coverage Indicators - Section D'!AJ$1:AJ$100,MATCH('Print View'!$A188,'Coverage Indicators - Section D'!$A$1:$A$100,0))&lt;&gt;"",INDEX('Coverage Indicators - Section D'!AJ$1:AJ$100,MATCH('Print View'!$A188,'Coverage Indicators - Section D'!$A$1:$A$100,0)),""),"")&amp;"/"&amp;IFERROR(IF(INDEX('Coverage Indicators - Section D'!AJ$1:AJ$100,MATCH('Print View'!$A188,'Coverage Indicators - Section D'!$A$1:$A$100,0)+1)&lt;&gt;"",INDEX('Coverage Indicators - Section D'!AJ$1:AJ$100,MATCH('Print View'!$A188,'Coverage Indicators - Section D'!$A$1:$A$100,0)+1),""),"")&amp;CHAR(10)&amp;IFERROR(IF(INDEX('Coverage Indicators - Section D'!AK$1:AK$100,MATCH('Print View'!$A188,'Coverage Indicators - Section D'!$A$1:$A$100,0))&lt;&gt;"",FIXED(INDEX('Coverage Indicators - Section D'!AK$1:AK$100,MATCH('Print View'!$A188,'Coverage Indicators - Section D'!$A$1:$A$100,0))*100,2)&amp;"%",""),"")&amp;CHAR(10)&amp;IFERROR(IF(INDEX('Coverage Indicators - Section D'!AL$1:AL$100,MATCH('Print View'!$A188,'Coverage Indicators - Section D'!$A$1:$A$100,0))&lt;&gt;"",INDEX('Coverage Indicators - Section D'!AL$1:AL$100,MATCH('Print View'!$A188,'Coverage Indicators - Section D'!$A$1:$A$100,0)),""),"")</f>
        <v xml:space="preserve">/
</v>
      </c>
      <c r="T188" s="228"/>
      <c r="U188" s="228"/>
      <c r="V188" s="228"/>
      <c r="W188" s="228"/>
      <c r="X188" s="228"/>
      <c r="Y188" s="228"/>
      <c r="Z188" s="228"/>
      <c r="AA188" s="228"/>
      <c r="AB188" s="228"/>
      <c r="AC188" s="228"/>
      <c r="AD188" s="228"/>
      <c r="AE188" s="228"/>
      <c r="AF188" s="228"/>
      <c r="AG188" s="228"/>
      <c r="AH188" s="228"/>
      <c r="AI188" s="228"/>
      <c r="AJ188" s="228"/>
      <c r="AK188" s="228"/>
      <c r="AL188" s="228"/>
      <c r="AM188" s="228" t="str">
        <f>IFERROR(IF(INDEX('Coverage Indicators - Section D'!AD$1:AD$110,MATCH('Print View'!$A188,'Coverage Indicators - Section D'!$A$1:$A$110,0))&lt;&gt;0,INDEX('Coverage Indicators - Section D'!AD$1:AD$110,MATCH('Print View'!$A188,'Coverage Indicators - Section D'!$A$1:$A$110,0)),""),"")</f>
        <v/>
      </c>
      <c r="AN188" s="228"/>
      <c r="AO188" s="228"/>
      <c r="AP188" s="228"/>
      <c r="AQ188" s="228"/>
      <c r="AR188" s="651" t="str">
        <f ca="1">CONCATENATE($A188,N$144)</f>
        <v>2231-Dec-23</v>
      </c>
      <c r="AS188" s="652" t="str">
        <f ca="1">CONCATENATE($A188,Q$144)</f>
        <v>2231-Dec-26</v>
      </c>
      <c r="AT188" s="652" t="str">
        <f t="shared" ref="AT188" si="148">CONCATENATE($A188,T$144)</f>
        <v>22</v>
      </c>
      <c r="AU188" s="652" t="str">
        <f t="shared" ref="AU188" si="149">CONCATENATE($A188,W$144)</f>
        <v>22</v>
      </c>
      <c r="AV188" s="652" t="str">
        <f t="shared" ref="AV188" si="150">CONCATENATE($A188,Z$144)</f>
        <v>22</v>
      </c>
      <c r="AW188" s="652" t="str">
        <f t="shared" ref="AW188" si="151">CONCATENATE($A188,AC$144)</f>
        <v>22</v>
      </c>
      <c r="AX188" s="652" t="str">
        <f t="shared" ref="AX188" si="152">CONCATENATE($A188,AF$144)</f>
        <v>22</v>
      </c>
      <c r="AY188" s="652" t="str">
        <f t="shared" ref="AY188" si="153">CONCATENATE($A188,AI$144)</f>
        <v>22</v>
      </c>
      <c r="AZ188" s="233"/>
      <c r="BA188" s="122"/>
    </row>
    <row r="189" spans="1:53" s="107" customFormat="1" ht="88.4" customHeight="1" x14ac:dyDescent="0.35">
      <c r="A189" s="653"/>
      <c r="B189" s="739" t="str">
        <f>IFERROR(IF(INDEX('Coverage Indicators - Section D'!AM$1:AM$110,MATCH('Print View'!$A188,'Coverage Indicators - Section D'!$A$1:$A$110,0))&lt;&gt;0,INDEX('Coverage Indicators - Section D'!AM$1:AM$110,MATCH('Print View'!$A188,'Coverage Indicators - Section D'!$A$1:$A$110,0)),""),"")</f>
        <v/>
      </c>
      <c r="C189" s="739"/>
      <c r="D189" s="739"/>
      <c r="E189" s="739"/>
      <c r="F189" s="739"/>
      <c r="G189" s="739"/>
      <c r="H189" s="739"/>
      <c r="I189" s="739"/>
      <c r="J189" s="739"/>
      <c r="K189" s="739"/>
      <c r="L189" s="739"/>
      <c r="M189" s="739"/>
      <c r="N189" s="739"/>
      <c r="O189" s="739"/>
      <c r="P189" s="739"/>
      <c r="Q189" s="739"/>
      <c r="R189" s="739"/>
      <c r="S189" s="739"/>
      <c r="T189" s="228"/>
      <c r="U189" s="228"/>
      <c r="V189" s="228"/>
      <c r="W189" s="228"/>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651"/>
      <c r="AS189" s="652"/>
      <c r="AT189" s="652"/>
      <c r="AU189" s="652"/>
      <c r="AV189" s="652"/>
      <c r="AW189" s="652"/>
      <c r="AX189" s="652"/>
      <c r="AY189" s="652"/>
      <c r="AZ189" s="233"/>
      <c r="BA189" s="122"/>
    </row>
    <row r="190" spans="1:53" s="107" customFormat="1" ht="177" customHeight="1" x14ac:dyDescent="0.35">
      <c r="A190" s="671">
        <v>23</v>
      </c>
      <c r="B190" s="381" t="str">
        <f>IFERROR(IF(INDEX('Coverage Indicators - Section D'!B$1:B$100,MATCH('Print View'!$A190,'Coverage Indicators - Section D'!$A$1:$A$100,0))&lt;&gt;0,INDEX('Coverage Indicators - Section D'!B$1:B$100,MATCH('Print View'!$A190,'Coverage Indicators - Section D'!$A$1:$A$100,0)),""),"")</f>
        <v/>
      </c>
      <c r="C190" s="382" t="str">
        <f>IFERROR(IF(INDEX('Coverage Indicators - Section D'!D$1:D$100,MATCH('Print View'!$A190,'Coverage Indicators - Section D'!$A$1:$A$100,0))&lt;&gt;0,INDEX('Coverage Indicators - Section D'!D$1:D$100,MATCH('Print View'!$A190,'Coverage Indicators - Section D'!$A$1:$A$100,0)),""),"")</f>
        <v/>
      </c>
      <c r="D190" s="382" t="str">
        <f>IFERROR(IF(INDEX('Coverage Indicators - Section D'!E$1:E$100,MATCH('Print View'!$A190,'Coverage Indicators - Section D'!$A$1:$A$100,0))&lt;&gt;0,INDEX('Coverage Indicators - Section D'!E$1:E$100,MATCH('Print View'!$A190,'Coverage Indicators - Section D'!$A$1:$A$100,0)),""),"")</f>
        <v/>
      </c>
      <c r="E190" s="373" t="str">
        <f ca="1">IFERROR(IF(INDEX('Coverage Indicators - Section D'!F$1:F$100,MATCH('Print View'!$A190,'Coverage Indicators - Section D'!$A$1:$A$100,0))&lt;&gt;"",INDEX('Coverage Indicators - Section D'!F$1:F$100,MATCH('Print View'!$A190,'Coverage Indicators - Section D'!$A$1:$A$100,0)),""),"")&amp;"/"&amp;IFERROR(IF(INDEX('Coverage Indicators - Section D'!F$1:F$100,MATCH('Print View'!$A190,'Coverage Indicators - Section D'!$A$1:$A$100,0)+1)&lt;&gt;"",INDEX('Coverage Indicators - Section D'!F$1:F$100,MATCH('Print View'!$A190,'Coverage Indicators - Section D'!$A$1:$A$100,0)+1),""),"")&amp;CHAR(10)&amp;
IFERROR(
IF(INDEX('Coverage Indicators - Section D'!G$1:G$100,MATCH('Print View'!$A190,'Coverage Indicators - Section D'!$A$1:$A$100,0))&lt;&gt;"",
FIXED(INDEX('Coverage Indicators - Section D'!G$1:G$100,MATCH('Print View'!$A190,'Coverage Indicators - Section D'!$A$1:$A$100,0))*100,2)&amp;"%",""),"")</f>
        <v xml:space="preserve">/
</v>
      </c>
      <c r="F190" s="383" t="str">
        <f>IFERROR(IF(INDEX('Coverage Indicators - Section D'!H$1:H$100,MATCH('Print View'!$A190,'Coverage Indicators - Section D'!$A$1:$A$100,0))&lt;&gt;0,INDEX('Coverage Indicators - Section D'!H$1:H$100,MATCH('Print View'!$A190,'Coverage Indicators - Section D'!$A$1:$A$100,0)),""),"")&amp;CHAR(10)&amp;IFERROR(IF(INDEX('Coverage Indicators - Section D'!I$1:I$100,MATCH('Print View'!$A190,'Coverage Indicators - Section D'!$A$1:$A$100,0))&lt;&gt;0,INDEX('Coverage Indicators - Section D'!I$1:I$100,MATCH('Print View'!$A190,'Coverage Indicators - Section D'!$A$1:$A$100,0)),""),"")</f>
        <v xml:space="preserve">
</v>
      </c>
      <c r="G190" s="374" t="str">
        <f>IFERROR(IF(INDEX('Coverage Indicators - Section D'!J$9:J$68,MATCH('Print View'!$A190,'Coverage Indicators - Section D'!$A$9:$A$68,0))&lt;&gt;0,INDEX('Coverage Indicators - Section D'!J$9:J$68,MATCH('Print View'!$A190,'Coverage Indicators - Section D'!$A$9:$A$68,0)),""),"")</f>
        <v/>
      </c>
      <c r="H190" s="384" t="str">
        <f>IFERROR(IF(INDEX('Coverage Indicators - Section D'!K$1:K$100,MATCH('Print View'!$A190,'Coverage Indicators - Section D'!$A$1:$A$100,0))&lt;&gt;0,INDEX('Coverage Indicators - Section D'!K$1:K$100,MATCH('Print View'!$A190,'Coverage Indicators - Section D'!$A$1:$A$100,0)),""),"")</f>
        <v/>
      </c>
      <c r="I190" s="385" t="str">
        <f>IFERROR(IF(AND('Overview - Section A'!AS$1="Grant Making",OR(C190&lt;&gt;"",D190&lt;&gt;"")),Setup!I15,IF(INDEX('Coverage Indicators - Section D'!L$1:L$100,MATCH('Print View'!$A190,'Coverage Indicators - Section D'!$A$1:$A$100,0))&lt;&gt;0,INDEX('Coverage Indicators - Section D'!L$1:L$100,MATCH('Print View'!$A190,'Coverage Indicators - Section D'!$A$1:$A$100,0)),"")),"")</f>
        <v/>
      </c>
      <c r="J190" s="383" t="str">
        <f>IFERROR(IF(INDEX('Coverage Indicators - Section D'!M$1:M$100,MATCH('Print View'!$A190,'Coverage Indicators - Section D'!$A$1:$A$100,0))&lt;&gt;0,INDEX('Coverage Indicators - Section D'!M$1:M$100,MATCH('Print View'!$A190,'Coverage Indicators - Section D'!$A$1:$A$100,0)),""),"")&amp;CHAR(10)&amp;CHAR(10)&amp;IFERROR(IF(INDEX('Coverage Indicators - Section D'!M$1:M$100,MATCH('Print View'!$A190,'Coverage Indicators - Section D'!$A$1:$A$100,0)+1)&lt;&gt;0,INDEX('Coverage Indicators - Section D'!M$1:M$100,MATCH('Print View'!$A190,'Coverage Indicators - Section D'!$A$1:$A$100,0)+1),""),"")</f>
        <v xml:space="preserve">
</v>
      </c>
      <c r="K190" s="383" t="str">
        <f>IFERROR(IF(INDEX('Coverage Indicators - Section D'!N$1:N$100,MATCH('Print View'!$A190,'Coverage Indicators - Section D'!$A$1:$A$100,0))&lt;&gt;0,INDEX('Coverage Indicators - Section D'!N$1:N$100,MATCH('Print View'!$A190,'Coverage Indicators - Section D'!$A$1:$A$100,0)),""),"")</f>
        <v/>
      </c>
      <c r="L190" s="383" t="str">
        <f ca="1">IFERROR(IF(INDEX('Coverage Indicators - Section D'!O$1:O$100,MATCH('Print View'!$A190,'Coverage Indicators - Section D'!$A$1:$A$100,0))&lt;&gt;"",INDEX('Coverage Indicators - Section D'!O$1:O$100,MATCH('Print View'!$A190,'Coverage Indicators - Section D'!$A$1:$A$100,0)),""),"")&amp;"/"&amp;IFERROR(IF(INDEX('Coverage Indicators - Section D'!O$1:O$100,MATCH('Print View'!$A190,'Coverage Indicators - Section D'!$A$1:$A$100,0)+1)&lt;&gt;"",INDEX('Coverage Indicators - Section D'!O$1:O$100,MATCH('Print View'!$A190,'Coverage Indicators - Section D'!$A$1:$A$100,0)+1),""),"")&amp;CHAR(10)&amp;IFERROR(IF(INDEX('Coverage Indicators - Section D'!P$1:P$100,MATCH('Print View'!$A190,'Coverage Indicators - Section D'!$A$1:$A$100,0))&lt;&gt;"",FIXED(INDEX('Coverage Indicators - Section D'!P$1:P$100,MATCH('Print View'!$A190,'Coverage Indicators - Section D'!$A$1:$A$100,0))*100,2)&amp;"%",""),"")&amp;CHAR(10)&amp;IFERROR(IF(INDEX('Coverage Indicators - Section D'!Q$1:Q$100,MATCH('Print View'!$A190,'Coverage Indicators - Section D'!$A$1:$A$100,0))&lt;&gt;"",INDEX('Coverage Indicators - Section D'!Q$1:Q$100,MATCH('Print View'!$A190,'Coverage Indicators - Section D'!$A$1:$A$100,0)),""),"")</f>
        <v xml:space="preserve">/
</v>
      </c>
      <c r="M190" s="383" t="str">
        <f ca="1">IFERROR(IF(INDEX('Coverage Indicators - Section D'!R$1:R$100,MATCH('Print View'!$A190,'Coverage Indicators - Section D'!$A$1:$A$100,0))&lt;&gt;"",INDEX('Coverage Indicators - Section D'!R$1:R$100,MATCH('Print View'!$A190,'Coverage Indicators - Section D'!$A$1:$A$100,0)),""),"")&amp;"/"&amp;IFERROR(IF(INDEX('Coverage Indicators - Section D'!R$1:R$100,MATCH('Print View'!$A190,'Coverage Indicators - Section D'!$A$1:$A$100,0)+1)&lt;&gt;"",INDEX('Coverage Indicators - Section D'!R$1:R$100,MATCH('Print View'!$A190,'Coverage Indicators - Section D'!$A$1:$A$100,0)+1),""),"")&amp;CHAR(10)&amp;IFERROR(IF(INDEX('Coverage Indicators - Section D'!S$1:S$100,MATCH('Print View'!$A190,'Coverage Indicators - Section D'!$A$1:$A$100,0))&lt;&gt;"",FIXED(INDEX('Coverage Indicators - Section D'!S$1:S$100,MATCH('Print View'!$A190,'Coverage Indicators - Section D'!$A$1:$A$100,0))*100,2)&amp;"%",""),"")&amp;CHAR(10)&amp;IFERROR(IF(INDEX('Coverage Indicators - Section D'!T$1:T$100,MATCH('Print View'!$A190,'Coverage Indicators - Section D'!$A$1:$A$100,0))&lt;&gt;"",INDEX('Coverage Indicators - Section D'!T$1:T$100,MATCH('Print View'!$A190,'Coverage Indicators - Section D'!$A$1:$A$100,0)),""),"")</f>
        <v xml:space="preserve">/
</v>
      </c>
      <c r="N190" s="373" t="str">
        <f ca="1">IFERROR(IF(INDEX('Coverage Indicators - Section D'!U$1:U$100,MATCH('Print View'!$A190,'Coverage Indicators - Section D'!$A$1:$A$100,0))&lt;&gt;"",INDEX('Coverage Indicators - Section D'!U$1:U$100,MATCH('Print View'!$A190,'Coverage Indicators - Section D'!$A$1:$A$100,0)),""),"")&amp;"/"&amp;IFERROR(IF(INDEX('Coverage Indicators - Section D'!U$1:U$100,MATCH('Print View'!$A190,'Coverage Indicators - Section D'!$A$1:$A$100,0)+1)&lt;&gt;"",INDEX('Coverage Indicators - Section D'!U$1:U$100,MATCH('Print View'!$A190,'Coverage Indicators - Section D'!$A$1:$A$100,0)+1),""),"")&amp;CHAR(10)&amp;IFERROR(IF(INDEX('Coverage Indicators - Section D'!V$1:V$100,MATCH('Print View'!$A190,'Coverage Indicators - Section D'!$A$1:$A$100,0))&lt;&gt;"",FIXED(INDEX('Coverage Indicators - Section D'!V$1:V$100,MATCH('Print View'!$A190,'Coverage Indicators - Section D'!$A$1:$A$100,0))*100,2)&amp;"%",""),"")&amp;CHAR(10)&amp;IFERROR(IF(INDEX('Coverage Indicators - Section D'!W$1:W$100,MATCH('Print View'!$A190,'Coverage Indicators - Section D'!$A$1:$A$100,0))&lt;&gt;"",INDEX('Coverage Indicators - Section D'!W$1:W$100,MATCH('Print View'!$A190,'Coverage Indicators - Section D'!$A$1:$A$100,0)),""),"")</f>
        <v xml:space="preserve">/
</v>
      </c>
      <c r="O190" s="373" t="str">
        <f ca="1">IFERROR(IF(INDEX('Coverage Indicators - Section D'!X$1:X$100,MATCH('Print View'!$A190,'Coverage Indicators - Section D'!$A$1:$A$100,0))&lt;&gt;"",INDEX('Coverage Indicators - Section D'!X$1:X$100,MATCH('Print View'!$A190,'Coverage Indicators - Section D'!$A$1:$A$100,0)),""),"")&amp;"/"&amp;IFERROR(IF(INDEX('Coverage Indicators - Section D'!X$1:X$100,MATCH('Print View'!$A190,'Coverage Indicators - Section D'!$A$1:$A$100,0)+1)&lt;&gt;"",INDEX('Coverage Indicators - Section D'!X$1:X$100,MATCH('Print View'!$A190,'Coverage Indicators - Section D'!$A$1:$A$100,0)+1),""),"")&amp;CHAR(10)&amp;IFERROR(IF(INDEX('Coverage Indicators - Section D'!Y$1:Y$100,MATCH('Print View'!$A190,'Coverage Indicators - Section D'!$A$1:$A$100,0))&lt;&gt;"",FIXED(INDEX('Coverage Indicators - Section D'!Y$1:Y$100,MATCH('Print View'!$A190,'Coverage Indicators - Section D'!$A$1:$A$100,0))*100,2)&amp;"%",""),"")&amp;CHAR(10)&amp;IFERROR(IF(INDEX('Coverage Indicators - Section D'!Z$1:Z$100,MATCH('Print View'!$A190,'Coverage Indicators - Section D'!$A$1:$A$100,0))&lt;&gt;"",INDEX('Coverage Indicators - Section D'!Z$1:Z$100,MATCH('Print View'!$A190,'Coverage Indicators - Section D'!$A$1:$A$100,0)),""),"")</f>
        <v xml:space="preserve">/
</v>
      </c>
      <c r="P190" s="373" t="str">
        <f ca="1">IFERROR(IF(INDEX('Coverage Indicators - Section D'!AA$1:AA$100,MATCH('Print View'!$A190,'Coverage Indicators - Section D'!$A$1:$A$100,0))&lt;&gt;"",INDEX('Coverage Indicators - Section D'!AA$1:AA$100,MATCH('Print View'!$A190,'Coverage Indicators - Section D'!$A$1:$A$100,0)),""),"")&amp;"/"&amp;IFERROR(IF(INDEX('Coverage Indicators - Section D'!AA$1:AA$100,MATCH('Print View'!$A190,'Coverage Indicators - Section D'!$A$1:$A$100,0)+1)&lt;&gt;"",INDEX('Coverage Indicators - Section D'!AA$1:AA$100,MATCH('Print View'!$A190,'Coverage Indicators - Section D'!$A$1:$A$100,0)+1),""),"")&amp;CHAR(10)&amp;IFERROR(IF(INDEX('Coverage Indicators - Section D'!AB$1:AB$100,MATCH('Print View'!$A190,'Coverage Indicators - Section D'!$A$1:$A$100,0))&lt;&gt;"",FIXED(INDEX('Coverage Indicators - Section D'!AB$1:AB$100,MATCH('Print View'!$A190,'Coverage Indicators - Section D'!$A$1:$A$100,0))*100,2)&amp;"%",""),"")&amp;CHAR(10)&amp;IFERROR(IF(INDEX('Coverage Indicators - Section D'!AC$1:AC$100,MATCH('Print View'!$A190,'Coverage Indicators - Section D'!$A$1:$A$100,0))&lt;&gt;"",INDEX('Coverage Indicators - Section D'!AC$1:AC$100,MATCH('Print View'!$A190,'Coverage Indicators - Section D'!$A$1:$A$100,0)),""),"")</f>
        <v xml:space="preserve">/
</v>
      </c>
      <c r="Q190" s="373" t="str">
        <f ca="1">IFERROR(IF(INDEX('Coverage Indicators - Section D'!AD$1:AD$100,MATCH('Print View'!$A190,'Coverage Indicators - Section D'!$A$1:$A$100,0))&lt;&gt;"",INDEX('Coverage Indicators - Section D'!AD$1:AD$100,MATCH('Print View'!$A190,'Coverage Indicators - Section D'!$A$1:$A$100,0)),""),"")&amp;"/"&amp;IFERROR(IF(INDEX('Coverage Indicators - Section D'!AD$1:AD$100,MATCH('Print View'!$A190,'Coverage Indicators - Section D'!$A$1:$A$100,0)+1)&lt;&gt;"",INDEX('Coverage Indicators - Section D'!AD$1:AD$100,MATCH('Print View'!$A190,'Coverage Indicators - Section D'!$A$1:$A$100,0)+1),""),"")&amp;CHAR(10)&amp;IFERROR(IF(INDEX('Coverage Indicators - Section D'!AE$1:AE$100,MATCH('Print View'!$A190,'Coverage Indicators - Section D'!$A$1:$A$100,0))&lt;&gt;"",FIXED(INDEX('Coverage Indicators - Section D'!AE$1:AE$100,MATCH('Print View'!$A190,'Coverage Indicators - Section D'!$A$1:$A$100,0))*100,2)&amp;"%",""),"")&amp;CHAR(10)&amp;IFERROR(IF(INDEX('Coverage Indicators - Section D'!AF$1:AF$100,MATCH('Print View'!$A190,'Coverage Indicators - Section D'!$A$1:$A$100,0))&lt;&gt;"",INDEX('Coverage Indicators - Section D'!AF$1:AF$100,MATCH('Print View'!$A190,'Coverage Indicators - Section D'!$A$1:$A$100,0)),""),"")</f>
        <v xml:space="preserve">/
</v>
      </c>
      <c r="R190" s="373" t="str">
        <f ca="1">IFERROR(IF(INDEX('Coverage Indicators - Section D'!AG$1:AG$100,MATCH('Print View'!$A190,'Coverage Indicators - Section D'!$A$1:$A$100,0))&lt;&gt;"",INDEX('Coverage Indicators - Section D'!AG$1:AG$100,MATCH('Print View'!$A190,'Coverage Indicators - Section D'!$A$1:$A$100,0)),""),"")&amp;"/"&amp;IFERROR(IF(INDEX('Coverage Indicators - Section D'!AG$1:AG$100,MATCH('Print View'!$A190,'Coverage Indicators - Section D'!$A$1:$A$100,0)+1)&lt;&gt;"",INDEX('Coverage Indicators - Section D'!AG$1:AG$100,MATCH('Print View'!$A190,'Coverage Indicators - Section D'!$A$1:$A$100,0)+1),""),"")&amp;CHAR(10)&amp;IFERROR(IF(INDEX('Coverage Indicators - Section D'!AH$1:AH$100,MATCH('Print View'!$A190,'Coverage Indicators - Section D'!$A$1:$A$100,0))&lt;&gt;"",FIXED(INDEX('Coverage Indicators - Section D'!AH$1:AH$100,MATCH('Print View'!$A190,'Coverage Indicators - Section D'!$A$1:$A$100,0))*100,2)&amp;"%",""),"")&amp;CHAR(10)&amp;IFERROR(IF(INDEX('Coverage Indicators - Section D'!AI$1:AI$100,MATCH('Print View'!$A190,'Coverage Indicators - Section D'!$A$1:$A$100,0))&lt;&gt;"",INDEX('Coverage Indicators - Section D'!AI$1:AI$100,MATCH('Print View'!$A190,'Coverage Indicators - Section D'!$A$1:$A$100,0)),""),"")</f>
        <v xml:space="preserve">/
</v>
      </c>
      <c r="S190" s="373" t="str">
        <f ca="1">IFERROR(IF(INDEX('Coverage Indicators - Section D'!AJ$1:AJ$100,MATCH('Print View'!$A190,'Coverage Indicators - Section D'!$A$1:$A$100,0))&lt;&gt;"",INDEX('Coverage Indicators - Section D'!AJ$1:AJ$100,MATCH('Print View'!$A190,'Coverage Indicators - Section D'!$A$1:$A$100,0)),""),"")&amp;"/"&amp;IFERROR(IF(INDEX('Coverage Indicators - Section D'!AJ$1:AJ$100,MATCH('Print View'!$A190,'Coverage Indicators - Section D'!$A$1:$A$100,0)+1)&lt;&gt;"",INDEX('Coverage Indicators - Section D'!AJ$1:AJ$100,MATCH('Print View'!$A190,'Coverage Indicators - Section D'!$A$1:$A$100,0)+1),""),"")&amp;CHAR(10)&amp;IFERROR(IF(INDEX('Coverage Indicators - Section D'!AK$1:AK$100,MATCH('Print View'!$A190,'Coverage Indicators - Section D'!$A$1:$A$100,0))&lt;&gt;"",FIXED(INDEX('Coverage Indicators - Section D'!AK$1:AK$100,MATCH('Print View'!$A190,'Coverage Indicators - Section D'!$A$1:$A$100,0))*100,2)&amp;"%",""),"")&amp;CHAR(10)&amp;IFERROR(IF(INDEX('Coverage Indicators - Section D'!AL$1:AL$100,MATCH('Print View'!$A190,'Coverage Indicators - Section D'!$A$1:$A$100,0))&lt;&gt;"",INDEX('Coverage Indicators - Section D'!AL$1:AL$100,MATCH('Print View'!$A190,'Coverage Indicators - Section D'!$A$1:$A$100,0)),""),"")</f>
        <v xml:space="preserve">/
</v>
      </c>
      <c r="T190" s="228"/>
      <c r="U190" s="228"/>
      <c r="V190" s="228"/>
      <c r="W190" s="228"/>
      <c r="X190" s="228"/>
      <c r="Y190" s="228"/>
      <c r="Z190" s="228"/>
      <c r="AA190" s="228"/>
      <c r="AB190" s="228"/>
      <c r="AC190" s="228"/>
      <c r="AD190" s="228"/>
      <c r="AE190" s="228"/>
      <c r="AF190" s="228"/>
      <c r="AG190" s="228"/>
      <c r="AH190" s="228"/>
      <c r="AI190" s="228"/>
      <c r="AJ190" s="228"/>
      <c r="AK190" s="228"/>
      <c r="AL190" s="228"/>
      <c r="AM190" s="228" t="str">
        <f>IFERROR(IF(INDEX('Coverage Indicators - Section D'!AD$1:AD$110,MATCH('Print View'!$A190,'Coverage Indicators - Section D'!$A$1:$A$110,0))&lt;&gt;0,INDEX('Coverage Indicators - Section D'!AD$1:AD$110,MATCH('Print View'!$A190,'Coverage Indicators - Section D'!$A$1:$A$110,0)),""),"")</f>
        <v/>
      </c>
      <c r="AN190" s="228"/>
      <c r="AO190" s="228"/>
      <c r="AP190" s="228"/>
      <c r="AQ190" s="228"/>
      <c r="AR190" s="651" t="str">
        <f ca="1">CONCATENATE($A190,N$144)</f>
        <v>2331-Dec-23</v>
      </c>
      <c r="AS190" s="652" t="str">
        <f ca="1">CONCATENATE($A190,Q$144)</f>
        <v>2331-Dec-26</v>
      </c>
      <c r="AT190" s="652" t="str">
        <f t="shared" ref="AT190" si="154">CONCATENATE($A190,T$144)</f>
        <v>23</v>
      </c>
      <c r="AU190" s="652" t="str">
        <f t="shared" ref="AU190" si="155">CONCATENATE($A190,W$144)</f>
        <v>23</v>
      </c>
      <c r="AV190" s="652" t="str">
        <f t="shared" ref="AV190" si="156">CONCATENATE($A190,Z$144)</f>
        <v>23</v>
      </c>
      <c r="AW190" s="652" t="str">
        <f t="shared" ref="AW190" si="157">CONCATENATE($A190,AC$144)</f>
        <v>23</v>
      </c>
      <c r="AX190" s="652" t="str">
        <f t="shared" ref="AX190" si="158">CONCATENATE($A190,AF$144)</f>
        <v>23</v>
      </c>
      <c r="AY190" s="652" t="str">
        <f t="shared" ref="AY190" si="159">CONCATENATE($A190,AI$144)</f>
        <v>23</v>
      </c>
      <c r="AZ190" s="233"/>
      <c r="BA190" s="122"/>
    </row>
    <row r="191" spans="1:53" s="107" customFormat="1" ht="88.4" customHeight="1" x14ac:dyDescent="0.35">
      <c r="A191" s="671"/>
      <c r="B191" s="752" t="str">
        <f>IFERROR(IF(INDEX('Coverage Indicators - Section D'!AM$1:AM$110,MATCH('Print View'!$A190,'Coverage Indicators - Section D'!$A$1:$A$110,0))&lt;&gt;0,INDEX('Coverage Indicators - Section D'!AM$1:AM$110,MATCH('Print View'!$A190,'Coverage Indicators - Section D'!$A$1:$A$110,0)),""),"")</f>
        <v/>
      </c>
      <c r="C191" s="752"/>
      <c r="D191" s="752"/>
      <c r="E191" s="752"/>
      <c r="F191" s="752"/>
      <c r="G191" s="752"/>
      <c r="H191" s="752"/>
      <c r="I191" s="752"/>
      <c r="J191" s="752"/>
      <c r="K191" s="752"/>
      <c r="L191" s="752"/>
      <c r="M191" s="752"/>
      <c r="N191" s="752"/>
      <c r="O191" s="752"/>
      <c r="P191" s="752"/>
      <c r="Q191" s="752"/>
      <c r="R191" s="752"/>
      <c r="S191" s="752"/>
      <c r="T191" s="228"/>
      <c r="U191" s="228"/>
      <c r="V191" s="228"/>
      <c r="W191" s="228"/>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651"/>
      <c r="AS191" s="652"/>
      <c r="AT191" s="652"/>
      <c r="AU191" s="652"/>
      <c r="AV191" s="652"/>
      <c r="AW191" s="652"/>
      <c r="AX191" s="652"/>
      <c r="AY191" s="652"/>
      <c r="AZ191" s="233"/>
      <c r="BA191" s="122"/>
    </row>
    <row r="192" spans="1:53" s="107" customFormat="1" ht="177" customHeight="1" x14ac:dyDescent="0.35">
      <c r="A192" s="653">
        <v>24</v>
      </c>
      <c r="B192" s="376" t="str">
        <f>IFERROR(IF(INDEX('Coverage Indicators - Section D'!B$1:B$100,MATCH('Print View'!$A192,'Coverage Indicators - Section D'!$A$1:$A$100,0))&lt;&gt;0,INDEX('Coverage Indicators - Section D'!B$1:B$100,MATCH('Print View'!$A192,'Coverage Indicators - Section D'!$A$1:$A$100,0)),""),"")</f>
        <v/>
      </c>
      <c r="C192" s="377" t="str">
        <f>IFERROR(IF(INDEX('Coverage Indicators - Section D'!D$1:D$100,MATCH('Print View'!$A192,'Coverage Indicators - Section D'!$A$1:$A$100,0))&lt;&gt;0,INDEX('Coverage Indicators - Section D'!D$1:D$100,MATCH('Print View'!$A192,'Coverage Indicators - Section D'!$A$1:$A$100,0)),""),"")</f>
        <v/>
      </c>
      <c r="D192" s="377" t="str">
        <f>IFERROR(IF(INDEX('Coverage Indicators - Section D'!E$1:E$100,MATCH('Print View'!$A192,'Coverage Indicators - Section D'!$A$1:$A$100,0))&lt;&gt;0,INDEX('Coverage Indicators - Section D'!E$1:E$100,MATCH('Print View'!$A192,'Coverage Indicators - Section D'!$A$1:$A$100,0)),""),"")</f>
        <v/>
      </c>
      <c r="E192" s="389" t="str">
        <f ca="1">IFERROR(IF(INDEX('Coverage Indicators - Section D'!F$1:F$100,MATCH('Print View'!$A192,'Coverage Indicators - Section D'!$A$1:$A$100,0))&lt;&gt;"",INDEX('Coverage Indicators - Section D'!F$1:F$100,MATCH('Print View'!$A192,'Coverage Indicators - Section D'!$A$1:$A$100,0)),""),"")&amp;"/"&amp;IFERROR(IF(INDEX('Coverage Indicators - Section D'!F$1:F$100,MATCH('Print View'!$A192,'Coverage Indicators - Section D'!$A$1:$A$100,0)+1)&lt;&gt;"",INDEX('Coverage Indicators - Section D'!F$1:F$100,MATCH('Print View'!$A192,'Coverage Indicators - Section D'!$A$1:$A$100,0)+1),""),"")&amp;CHAR(10)&amp;
IFERROR(
IF(INDEX('Coverage Indicators - Section D'!G$1:G$100,MATCH('Print View'!$A192,'Coverage Indicators - Section D'!$A$1:$A$100,0))&lt;&gt;"",
FIXED(INDEX('Coverage Indicators - Section D'!G$1:G$100,MATCH('Print View'!$A192,'Coverage Indicators - Section D'!$A$1:$A$100,0))*100,2)&amp;"%",""),"")</f>
        <v xml:space="preserve">/
</v>
      </c>
      <c r="F192" s="378" t="str">
        <f>IFERROR(IF(INDEX('Coverage Indicators - Section D'!H$1:H$100,MATCH('Print View'!$A192,'Coverage Indicators - Section D'!$A$1:$A$100,0))&lt;&gt;0,INDEX('Coverage Indicators - Section D'!H$1:H$100,MATCH('Print View'!$A192,'Coverage Indicators - Section D'!$A$1:$A$100,0)),""),"")&amp;CHAR(10)&amp;IFERROR(IF(INDEX('Coverage Indicators - Section D'!I$1:I$100,MATCH('Print View'!$A192,'Coverage Indicators - Section D'!$A$1:$A$100,0))&lt;&gt;0,INDEX('Coverage Indicators - Section D'!I$1:I$100,MATCH('Print View'!$A192,'Coverage Indicators - Section D'!$A$1:$A$100,0)),""),"")</f>
        <v xml:space="preserve">
</v>
      </c>
      <c r="G192" s="378" t="str">
        <f>IFERROR(IF(INDEX('Coverage Indicators - Section D'!J$9:J$68,MATCH('Print View'!$A192,'Coverage Indicators - Section D'!$A$9:$A$68,0))&lt;&gt;0,INDEX('Coverage Indicators - Section D'!J$9:J$68,MATCH('Print View'!$A192,'Coverage Indicators - Section D'!$A$9:$A$68,0)),""),"")</f>
        <v/>
      </c>
      <c r="H192" s="378" t="str">
        <f>IFERROR(IF(INDEX('Coverage Indicators - Section D'!K$1:K$100,MATCH('Print View'!$A192,'Coverage Indicators - Section D'!$A$1:$A$100,0))&lt;&gt;0,INDEX('Coverage Indicators - Section D'!K$1:K$100,MATCH('Print View'!$A192,'Coverage Indicators - Section D'!$A$1:$A$100,0)),""),"")</f>
        <v/>
      </c>
      <c r="I192" s="379" t="str">
        <f>IFERROR(IF(AND('Overview - Section A'!AS$1="Grant Making",OR(C192&lt;&gt;"",D192&lt;&gt;"")),Setup!I15,IF(INDEX('Coverage Indicators - Section D'!L$1:L$100,MATCH('Print View'!$A192,'Coverage Indicators - Section D'!$A$1:$A$100,0))&lt;&gt;0,INDEX('Coverage Indicators - Section D'!L$1:L$100,MATCH('Print View'!$A192,'Coverage Indicators - Section D'!$A$1:$A$100,0)),"")),"")</f>
        <v/>
      </c>
      <c r="J192" s="380" t="str">
        <f>IFERROR(IF(INDEX('Coverage Indicators - Section D'!M$1:M$100,MATCH('Print View'!$A192,'Coverage Indicators - Section D'!$A$1:$A$100,0))&lt;&gt;0,INDEX('Coverage Indicators - Section D'!M$1:M$100,MATCH('Print View'!$A192,'Coverage Indicators - Section D'!$A$1:$A$100,0)),""),"")&amp;CHAR(10)&amp;CHAR(10)&amp;IFERROR(IF(INDEX('Coverage Indicators - Section D'!M$1:M$100,MATCH('Print View'!$A192,'Coverage Indicators - Section D'!$A$1:$A$100,0)+1)&lt;&gt;0,INDEX('Coverage Indicators - Section D'!M$1:M$100,MATCH('Print View'!$A192,'Coverage Indicators - Section D'!$A$1:$A$100,0)+1),""),"")</f>
        <v xml:space="preserve">
</v>
      </c>
      <c r="K192" s="378" t="str">
        <f>IFERROR(IF(INDEX('Coverage Indicators - Section D'!N$1:N$100,MATCH('Print View'!$A192,'Coverage Indicators - Section D'!$A$1:$A$100,0))&lt;&gt;0,INDEX('Coverage Indicators - Section D'!N$1:N$100,MATCH('Print View'!$A192,'Coverage Indicators - Section D'!$A$1:$A$100,0)),""),"")</f>
        <v/>
      </c>
      <c r="L192" s="380" t="str">
        <f ca="1">IFERROR(IF(INDEX('Coverage Indicators - Section D'!O$1:O$100,MATCH('Print View'!$A192,'Coverage Indicators - Section D'!$A$1:$A$100,0))&lt;&gt;"",INDEX('Coverage Indicators - Section D'!O$1:O$100,MATCH('Print View'!$A192,'Coverage Indicators - Section D'!$A$1:$A$100,0)),""),"")&amp;"/"&amp;IFERROR(IF(INDEX('Coverage Indicators - Section D'!O$1:O$100,MATCH('Print View'!$A192,'Coverage Indicators - Section D'!$A$1:$A$100,0)+1)&lt;&gt;"",INDEX('Coverage Indicators - Section D'!O$1:O$100,MATCH('Print View'!$A192,'Coverage Indicators - Section D'!$A$1:$A$100,0)+1),""),"")&amp;CHAR(10)&amp;IFERROR(IF(INDEX('Coverage Indicators - Section D'!P$1:P$100,MATCH('Print View'!$A192,'Coverage Indicators - Section D'!$A$1:$A$100,0))&lt;&gt;"",FIXED(INDEX('Coverage Indicators - Section D'!P$1:P$100,MATCH('Print View'!$A192,'Coverage Indicators - Section D'!$A$1:$A$100,0))*100,2)&amp;"%",""),"")&amp;CHAR(10)&amp;IFERROR(IF(INDEX('Coverage Indicators - Section D'!Q$1:Q$100,MATCH('Print View'!$A192,'Coverage Indicators - Section D'!$A$1:$A$100,0))&lt;&gt;"",INDEX('Coverage Indicators - Section D'!Q$1:Q$100,MATCH('Print View'!$A192,'Coverage Indicators - Section D'!$A$1:$A$100,0)),""),"")</f>
        <v xml:space="preserve">/
</v>
      </c>
      <c r="M192" s="380" t="str">
        <f ca="1">IFERROR(IF(INDEX('Coverage Indicators - Section D'!R$1:R$100,MATCH('Print View'!$A192,'Coverage Indicators - Section D'!$A$1:$A$100,0))&lt;&gt;"",INDEX('Coverage Indicators - Section D'!R$1:R$100,MATCH('Print View'!$A192,'Coverage Indicators - Section D'!$A$1:$A$100,0)),""),"")&amp;"/"&amp;IFERROR(IF(INDEX('Coverage Indicators - Section D'!R$1:R$100,MATCH('Print View'!$A192,'Coverage Indicators - Section D'!$A$1:$A$100,0)+1)&lt;&gt;"",INDEX('Coverage Indicators - Section D'!R$1:R$100,MATCH('Print View'!$A192,'Coverage Indicators - Section D'!$A$1:$A$100,0)+1),""),"")&amp;CHAR(10)&amp;IFERROR(IF(INDEX('Coverage Indicators - Section D'!S$1:S$100,MATCH('Print View'!$A192,'Coverage Indicators - Section D'!$A$1:$A$100,0))&lt;&gt;"",FIXED(INDEX('Coverage Indicators - Section D'!S$1:S$100,MATCH('Print View'!$A192,'Coverage Indicators - Section D'!$A$1:$A$100,0))*100,2)&amp;"%",""),"")&amp;CHAR(10)&amp;IFERROR(IF(INDEX('Coverage Indicators - Section D'!T$1:T$100,MATCH('Print View'!$A192,'Coverage Indicators - Section D'!$A$1:$A$100,0))&lt;&gt;"",INDEX('Coverage Indicators - Section D'!T$1:T$100,MATCH('Print View'!$A192,'Coverage Indicators - Section D'!$A$1:$A$100,0)),""),"")</f>
        <v xml:space="preserve">/
</v>
      </c>
      <c r="N192" s="380" t="str">
        <f ca="1">IFERROR(IF(INDEX('Coverage Indicators - Section D'!U$1:U$100,MATCH('Print View'!$A192,'Coverage Indicators - Section D'!$A$1:$A$100,0))&lt;&gt;"",INDEX('Coverage Indicators - Section D'!U$1:U$100,MATCH('Print View'!$A192,'Coverage Indicators - Section D'!$A$1:$A$100,0)),""),"")&amp;"/"&amp;IFERROR(IF(INDEX('Coverage Indicators - Section D'!U$1:U$100,MATCH('Print View'!$A192,'Coverage Indicators - Section D'!$A$1:$A$100,0)+1)&lt;&gt;"",INDEX('Coverage Indicators - Section D'!U$1:U$100,MATCH('Print View'!$A192,'Coverage Indicators - Section D'!$A$1:$A$100,0)+1),""),"")&amp;CHAR(10)&amp;IFERROR(IF(INDEX('Coverage Indicators - Section D'!V$1:V$100,MATCH('Print View'!$A192,'Coverage Indicators - Section D'!$A$1:$A$100,0))&lt;&gt;"",FIXED(INDEX('Coverage Indicators - Section D'!V$1:V$100,MATCH('Print View'!$A192,'Coverage Indicators - Section D'!$A$1:$A$100,0))*100,2)&amp;"%",""),"")&amp;CHAR(10)&amp;IFERROR(IF(INDEX('Coverage Indicators - Section D'!W$1:W$100,MATCH('Print View'!$A192,'Coverage Indicators - Section D'!$A$1:$A$100,0))&lt;&gt;"",INDEX('Coverage Indicators - Section D'!W$1:W$100,MATCH('Print View'!$A192,'Coverage Indicators - Section D'!$A$1:$A$100,0)),""),"")</f>
        <v xml:space="preserve">/
</v>
      </c>
      <c r="O192" s="380" t="str">
        <f ca="1">IFERROR(IF(INDEX('Coverage Indicators - Section D'!X$1:X$100,MATCH('Print View'!$A192,'Coverage Indicators - Section D'!$A$1:$A$100,0))&lt;&gt;"",INDEX('Coverage Indicators - Section D'!X$1:X$100,MATCH('Print View'!$A192,'Coverage Indicators - Section D'!$A$1:$A$100,0)),""),"")&amp;"/"&amp;IFERROR(IF(INDEX('Coverage Indicators - Section D'!X$1:X$100,MATCH('Print View'!$A192,'Coverage Indicators - Section D'!$A$1:$A$100,0)+1)&lt;&gt;"",INDEX('Coverage Indicators - Section D'!X$1:X$100,MATCH('Print View'!$A192,'Coverage Indicators - Section D'!$A$1:$A$100,0)+1),""),"")&amp;CHAR(10)&amp;IFERROR(IF(INDEX('Coverage Indicators - Section D'!Y$1:Y$100,MATCH('Print View'!$A192,'Coverage Indicators - Section D'!$A$1:$A$100,0))&lt;&gt;"",FIXED(INDEX('Coverage Indicators - Section D'!Y$1:Y$100,MATCH('Print View'!$A192,'Coverage Indicators - Section D'!$A$1:$A$100,0))*100,2)&amp;"%",""),"")&amp;CHAR(10)&amp;IFERROR(IF(INDEX('Coverage Indicators - Section D'!Z$1:Z$100,MATCH('Print View'!$A192,'Coverage Indicators - Section D'!$A$1:$A$100,0))&lt;&gt;"",INDEX('Coverage Indicators - Section D'!Z$1:Z$100,MATCH('Print View'!$A192,'Coverage Indicators - Section D'!$A$1:$A$100,0)),""),"")</f>
        <v xml:space="preserve">/
</v>
      </c>
      <c r="P192" s="380" t="str">
        <f ca="1">IFERROR(IF(INDEX('Coverage Indicators - Section D'!AA$1:AA$100,MATCH('Print View'!$A192,'Coverage Indicators - Section D'!$A$1:$A$100,0))&lt;&gt;"",INDEX('Coverage Indicators - Section D'!AA$1:AA$100,MATCH('Print View'!$A192,'Coverage Indicators - Section D'!$A$1:$A$100,0)),""),"")&amp;"/"&amp;IFERROR(IF(INDEX('Coverage Indicators - Section D'!AA$1:AA$100,MATCH('Print View'!$A192,'Coverage Indicators - Section D'!$A$1:$A$100,0)+1)&lt;&gt;"",INDEX('Coverage Indicators - Section D'!AA$1:AA$100,MATCH('Print View'!$A192,'Coverage Indicators - Section D'!$A$1:$A$100,0)+1),""),"")&amp;CHAR(10)&amp;IFERROR(IF(INDEX('Coverage Indicators - Section D'!AB$1:AB$100,MATCH('Print View'!$A192,'Coverage Indicators - Section D'!$A$1:$A$100,0))&lt;&gt;"",FIXED(INDEX('Coverage Indicators - Section D'!AB$1:AB$100,MATCH('Print View'!$A192,'Coverage Indicators - Section D'!$A$1:$A$100,0))*100,2)&amp;"%",""),"")&amp;CHAR(10)&amp;IFERROR(IF(INDEX('Coverage Indicators - Section D'!AC$1:AC$100,MATCH('Print View'!$A192,'Coverage Indicators - Section D'!$A$1:$A$100,0))&lt;&gt;"",INDEX('Coverage Indicators - Section D'!AC$1:AC$100,MATCH('Print View'!$A192,'Coverage Indicators - Section D'!$A$1:$A$100,0)),""),"")</f>
        <v xml:space="preserve">/
</v>
      </c>
      <c r="Q192" s="380" t="str">
        <f ca="1">IFERROR(IF(INDEX('Coverage Indicators - Section D'!AD$1:AD$100,MATCH('Print View'!$A192,'Coverage Indicators - Section D'!$A$1:$A$100,0))&lt;&gt;"",INDEX('Coverage Indicators - Section D'!AD$1:AD$100,MATCH('Print View'!$A192,'Coverage Indicators - Section D'!$A$1:$A$100,0)),""),"")&amp;"/"&amp;IFERROR(IF(INDEX('Coverage Indicators - Section D'!AD$1:AD$100,MATCH('Print View'!$A192,'Coverage Indicators - Section D'!$A$1:$A$100,0)+1)&lt;&gt;"",INDEX('Coverage Indicators - Section D'!AD$1:AD$100,MATCH('Print View'!$A192,'Coverage Indicators - Section D'!$A$1:$A$100,0)+1),""),"")&amp;CHAR(10)&amp;IFERROR(IF(INDEX('Coverage Indicators - Section D'!AE$1:AE$100,MATCH('Print View'!$A192,'Coverage Indicators - Section D'!$A$1:$A$100,0))&lt;&gt;"",FIXED(INDEX('Coverage Indicators - Section D'!AE$1:AE$100,MATCH('Print View'!$A192,'Coverage Indicators - Section D'!$A$1:$A$100,0))*100,2)&amp;"%",""),"")&amp;CHAR(10)&amp;IFERROR(IF(INDEX('Coverage Indicators - Section D'!AF$1:AF$100,MATCH('Print View'!$A192,'Coverage Indicators - Section D'!$A$1:$A$100,0))&lt;&gt;"",INDEX('Coverage Indicators - Section D'!AF$1:AF$100,MATCH('Print View'!$A192,'Coverage Indicators - Section D'!$A$1:$A$100,0)),""),"")</f>
        <v xml:space="preserve">/
</v>
      </c>
      <c r="R192" s="380" t="str">
        <f ca="1">IFERROR(IF(INDEX('Coverage Indicators - Section D'!AG$1:AG$100,MATCH('Print View'!$A192,'Coverage Indicators - Section D'!$A$1:$A$100,0))&lt;&gt;"",INDEX('Coverage Indicators - Section D'!AG$1:AG$100,MATCH('Print View'!$A192,'Coverage Indicators - Section D'!$A$1:$A$100,0)),""),"")&amp;"/"&amp;IFERROR(IF(INDEX('Coverage Indicators - Section D'!AG$1:AG$100,MATCH('Print View'!$A192,'Coverage Indicators - Section D'!$A$1:$A$100,0)+1)&lt;&gt;"",INDEX('Coverage Indicators - Section D'!AG$1:AG$100,MATCH('Print View'!$A192,'Coverage Indicators - Section D'!$A$1:$A$100,0)+1),""),"")&amp;CHAR(10)&amp;IFERROR(IF(INDEX('Coverage Indicators - Section D'!AH$1:AH$100,MATCH('Print View'!$A192,'Coverage Indicators - Section D'!$A$1:$A$100,0))&lt;&gt;"",FIXED(INDEX('Coverage Indicators - Section D'!AH$1:AH$100,MATCH('Print View'!$A192,'Coverage Indicators - Section D'!$A$1:$A$100,0))*100,2)&amp;"%",""),"")&amp;CHAR(10)&amp;IFERROR(IF(INDEX('Coverage Indicators - Section D'!AI$1:AI$100,MATCH('Print View'!$A192,'Coverage Indicators - Section D'!$A$1:$A$100,0))&lt;&gt;"",INDEX('Coverage Indicators - Section D'!AI$1:AI$100,MATCH('Print View'!$A192,'Coverage Indicators - Section D'!$A$1:$A$100,0)),""),"")</f>
        <v xml:space="preserve">/
</v>
      </c>
      <c r="S192" s="380" t="str">
        <f ca="1">IFERROR(IF(INDEX('Coverage Indicators - Section D'!AJ$1:AJ$100,MATCH('Print View'!$A192,'Coverage Indicators - Section D'!$A$1:$A$100,0))&lt;&gt;"",INDEX('Coverage Indicators - Section D'!AJ$1:AJ$100,MATCH('Print View'!$A192,'Coverage Indicators - Section D'!$A$1:$A$100,0)),""),"")&amp;"/"&amp;IFERROR(IF(INDEX('Coverage Indicators - Section D'!AJ$1:AJ$100,MATCH('Print View'!$A192,'Coverage Indicators - Section D'!$A$1:$A$100,0)+1)&lt;&gt;"",INDEX('Coverage Indicators - Section D'!AJ$1:AJ$100,MATCH('Print View'!$A192,'Coverage Indicators - Section D'!$A$1:$A$100,0)+1),""),"")&amp;CHAR(10)&amp;IFERROR(IF(INDEX('Coverage Indicators - Section D'!AK$1:AK$100,MATCH('Print View'!$A192,'Coverage Indicators - Section D'!$A$1:$A$100,0))&lt;&gt;"",FIXED(INDEX('Coverage Indicators - Section D'!AK$1:AK$100,MATCH('Print View'!$A192,'Coverage Indicators - Section D'!$A$1:$A$100,0))*100,2)&amp;"%",""),"")&amp;CHAR(10)&amp;IFERROR(IF(INDEX('Coverage Indicators - Section D'!AL$1:AL$100,MATCH('Print View'!$A192,'Coverage Indicators - Section D'!$A$1:$A$100,0))&lt;&gt;"",INDEX('Coverage Indicators - Section D'!AL$1:AL$100,MATCH('Print View'!$A192,'Coverage Indicators - Section D'!$A$1:$A$100,0)),""),"")</f>
        <v xml:space="preserve">/
</v>
      </c>
      <c r="T192" s="228"/>
      <c r="U192" s="228"/>
      <c r="V192" s="228"/>
      <c r="W192" s="228"/>
      <c r="X192" s="228"/>
      <c r="Y192" s="228"/>
      <c r="Z192" s="228"/>
      <c r="AA192" s="228"/>
      <c r="AB192" s="228"/>
      <c r="AC192" s="228"/>
      <c r="AD192" s="228"/>
      <c r="AE192" s="228"/>
      <c r="AF192" s="228"/>
      <c r="AG192" s="228"/>
      <c r="AH192" s="228"/>
      <c r="AI192" s="228"/>
      <c r="AJ192" s="228"/>
      <c r="AK192" s="228"/>
      <c r="AL192" s="228"/>
      <c r="AM192" s="228" t="str">
        <f>IFERROR(IF(INDEX('Coverage Indicators - Section D'!AD$1:AD$110,MATCH('Print View'!$A192,'Coverage Indicators - Section D'!$A$1:$A$110,0))&lt;&gt;0,INDEX('Coverage Indicators - Section D'!AD$1:AD$110,MATCH('Print View'!$A192,'Coverage Indicators - Section D'!$A$1:$A$110,0)),""),"")</f>
        <v/>
      </c>
      <c r="AN192" s="228"/>
      <c r="AO192" s="228"/>
      <c r="AP192" s="228"/>
      <c r="AQ192" s="228"/>
      <c r="AR192" s="651" t="str">
        <f ca="1">CONCATENATE($A192,N$144)</f>
        <v>2431-Dec-23</v>
      </c>
      <c r="AS192" s="652" t="str">
        <f ca="1">CONCATENATE($A192,Q$144)</f>
        <v>2431-Dec-26</v>
      </c>
      <c r="AT192" s="652" t="str">
        <f t="shared" ref="AT192" si="160">CONCATENATE($A192,T$144)</f>
        <v>24</v>
      </c>
      <c r="AU192" s="652" t="str">
        <f t="shared" ref="AU192" si="161">CONCATENATE($A192,W$144)</f>
        <v>24</v>
      </c>
      <c r="AV192" s="652" t="str">
        <f t="shared" ref="AV192" si="162">CONCATENATE($A192,Z$144)</f>
        <v>24</v>
      </c>
      <c r="AW192" s="652" t="str">
        <f t="shared" ref="AW192" si="163">CONCATENATE($A192,AC$144)</f>
        <v>24</v>
      </c>
      <c r="AX192" s="652" t="str">
        <f t="shared" ref="AX192" si="164">CONCATENATE($A192,AF$144)</f>
        <v>24</v>
      </c>
      <c r="AY192" s="652" t="str">
        <f t="shared" ref="AY192" si="165">CONCATENATE($A192,AI$144)</f>
        <v>24</v>
      </c>
      <c r="AZ192" s="233"/>
      <c r="BA192" s="122"/>
    </row>
    <row r="193" spans="1:53" s="107" customFormat="1" ht="88.4" customHeight="1" x14ac:dyDescent="0.35">
      <c r="A193" s="653"/>
      <c r="B193" s="739" t="str">
        <f>IFERROR(IF(INDEX('Coverage Indicators - Section D'!AM$1:AM$110,MATCH('Print View'!$A192,'Coverage Indicators - Section D'!$A$1:$A$110,0))&lt;&gt;0,INDEX('Coverage Indicators - Section D'!AM$1:AM$110,MATCH('Print View'!$A192,'Coverage Indicators - Section D'!$A$1:$A$110,0)),""),"")</f>
        <v/>
      </c>
      <c r="C193" s="739"/>
      <c r="D193" s="739"/>
      <c r="E193" s="739"/>
      <c r="F193" s="739"/>
      <c r="G193" s="739"/>
      <c r="H193" s="739"/>
      <c r="I193" s="739"/>
      <c r="J193" s="739"/>
      <c r="K193" s="739"/>
      <c r="L193" s="739"/>
      <c r="M193" s="739"/>
      <c r="N193" s="739"/>
      <c r="O193" s="739"/>
      <c r="P193" s="739"/>
      <c r="Q193" s="739"/>
      <c r="R193" s="739"/>
      <c r="S193" s="739"/>
      <c r="T193" s="228"/>
      <c r="U193" s="228"/>
      <c r="V193" s="228"/>
      <c r="W193" s="228"/>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651"/>
      <c r="AS193" s="652"/>
      <c r="AT193" s="652"/>
      <c r="AU193" s="652"/>
      <c r="AV193" s="652"/>
      <c r="AW193" s="652"/>
      <c r="AX193" s="652"/>
      <c r="AY193" s="652"/>
      <c r="AZ193" s="233"/>
      <c r="BA193" s="122"/>
    </row>
    <row r="194" spans="1:53" s="107" customFormat="1" ht="177" customHeight="1" x14ac:dyDescent="0.35">
      <c r="A194" s="671">
        <v>25</v>
      </c>
      <c r="B194" s="381" t="str">
        <f>IFERROR(IF(INDEX('Coverage Indicators - Section D'!B$1:B$100,MATCH('Print View'!$A194,'Coverage Indicators - Section D'!$A$1:$A$100,0))&lt;&gt;0,INDEX('Coverage Indicators - Section D'!B$1:B$100,MATCH('Print View'!$A194,'Coverage Indicators - Section D'!$A$1:$A$100,0)),""),"")</f>
        <v/>
      </c>
      <c r="C194" s="382" t="str">
        <f>IFERROR(IF(INDEX('Coverage Indicators - Section D'!D$1:D$100,MATCH('Print View'!$A194,'Coverage Indicators - Section D'!$A$1:$A$100,0))&lt;&gt;0,INDEX('Coverage Indicators - Section D'!D$1:D$100,MATCH('Print View'!$A194,'Coverage Indicators - Section D'!$A$1:$A$100,0)),""),"")</f>
        <v/>
      </c>
      <c r="D194" s="382" t="str">
        <f>IFERROR(IF(INDEX('Coverage Indicators - Section D'!E$1:E$100,MATCH('Print View'!$A194,'Coverage Indicators - Section D'!$A$1:$A$100,0))&lt;&gt;0,INDEX('Coverage Indicators - Section D'!E$1:E$100,MATCH('Print View'!$A194,'Coverage Indicators - Section D'!$A$1:$A$100,0)),""),"")</f>
        <v/>
      </c>
      <c r="E194" s="373" t="str">
        <f ca="1">IFERROR(IF(INDEX('Coverage Indicators - Section D'!F$1:F$100,MATCH('Print View'!$A194,'Coverage Indicators - Section D'!$A$1:$A$100,0))&lt;&gt;"",INDEX('Coverage Indicators - Section D'!F$1:F$100,MATCH('Print View'!$A194,'Coverage Indicators - Section D'!$A$1:$A$100,0)),""),"")&amp;"/"&amp;IFERROR(IF(INDEX('Coverage Indicators - Section D'!F$1:F$100,MATCH('Print View'!$A194,'Coverage Indicators - Section D'!$A$1:$A$100,0)+1)&lt;&gt;"",INDEX('Coverage Indicators - Section D'!F$1:F$100,MATCH('Print View'!$A194,'Coverage Indicators - Section D'!$A$1:$A$100,0)+1),""),"")&amp;CHAR(10)&amp;
IFERROR(
IF(INDEX('Coverage Indicators - Section D'!G$1:G$100,MATCH('Print View'!$A194,'Coverage Indicators - Section D'!$A$1:$A$100,0))&lt;&gt;"",
FIXED(INDEX('Coverage Indicators - Section D'!G$1:G$100,MATCH('Print View'!$A194,'Coverage Indicators - Section D'!$A$1:$A$100,0))*100,2)&amp;"%",""),"")</f>
        <v xml:space="preserve">/
</v>
      </c>
      <c r="F194" s="383" t="str">
        <f>IFERROR(IF(INDEX('Coverage Indicators - Section D'!H$1:H$100,MATCH('Print View'!$A194,'Coverage Indicators - Section D'!$A$1:$A$100,0))&lt;&gt;0,INDEX('Coverage Indicators - Section D'!H$1:H$100,MATCH('Print View'!$A194,'Coverage Indicators - Section D'!$A$1:$A$100,0)),""),"")&amp;CHAR(10)&amp;IFERROR(IF(INDEX('Coverage Indicators - Section D'!I$1:I$100,MATCH('Print View'!$A194,'Coverage Indicators - Section D'!$A$1:$A$100,0))&lt;&gt;0,INDEX('Coverage Indicators - Section D'!I$1:I$100,MATCH('Print View'!$A194,'Coverage Indicators - Section D'!$A$1:$A$100,0)),""),"")</f>
        <v xml:space="preserve">
</v>
      </c>
      <c r="G194" s="374" t="str">
        <f>IFERROR(IF(INDEX('Coverage Indicators - Section D'!J$9:J$68,MATCH('Print View'!$A194,'Coverage Indicators - Section D'!$A$9:$A$68,0))&lt;&gt;0,INDEX('Coverage Indicators - Section D'!J$9:J$68,MATCH('Print View'!$A194,'Coverage Indicators - Section D'!$A$9:$A$68,0)),""),"")</f>
        <v/>
      </c>
      <c r="H194" s="384" t="str">
        <f>IFERROR(IF(INDEX('Coverage Indicators - Section D'!K$1:K$100,MATCH('Print View'!$A194,'Coverage Indicators - Section D'!$A$1:$A$100,0))&lt;&gt;0,INDEX('Coverage Indicators - Section D'!K$1:K$100,MATCH('Print View'!$A194,'Coverage Indicators - Section D'!$A$1:$A$100,0)),""),"")</f>
        <v/>
      </c>
      <c r="I194" s="385" t="str">
        <f>IFERROR(IF(AND('Overview - Section A'!AS$1="Grant Making",OR(C194&lt;&gt;"",D194&lt;&gt;"")),Setup!I15,IF(INDEX('Coverage Indicators - Section D'!L$1:L$100,MATCH('Print View'!$A194,'Coverage Indicators - Section D'!$A$1:$A$100,0))&lt;&gt;0,INDEX('Coverage Indicators - Section D'!L$1:L$100,MATCH('Print View'!$A194,'Coverage Indicators - Section D'!$A$1:$A$100,0)),"")),"")</f>
        <v/>
      </c>
      <c r="J194" s="383" t="str">
        <f>IFERROR(IF(INDEX('Coverage Indicators - Section D'!M$1:M$100,MATCH('Print View'!$A194,'Coverage Indicators - Section D'!$A$1:$A$100,0))&lt;&gt;0,INDEX('Coverage Indicators - Section D'!M$1:M$100,MATCH('Print View'!$A194,'Coverage Indicators - Section D'!$A$1:$A$100,0)),""),"")&amp;CHAR(10)&amp;CHAR(10)&amp;IFERROR(IF(INDEX('Coverage Indicators - Section D'!M$1:M$100,MATCH('Print View'!$A194,'Coverage Indicators - Section D'!$A$1:$A$100,0)+1)&lt;&gt;0,INDEX('Coverage Indicators - Section D'!M$1:M$100,MATCH('Print View'!$A194,'Coverage Indicators - Section D'!$A$1:$A$100,0)+1),""),"")</f>
        <v xml:space="preserve">
</v>
      </c>
      <c r="K194" s="383" t="str">
        <f>IFERROR(IF(INDEX('Coverage Indicators - Section D'!N$1:N$100,MATCH('Print View'!$A194,'Coverage Indicators - Section D'!$A$1:$A$100,0))&lt;&gt;0,INDEX('Coverage Indicators - Section D'!N$1:N$100,MATCH('Print View'!$A194,'Coverage Indicators - Section D'!$A$1:$A$100,0)),""),"")</f>
        <v/>
      </c>
      <c r="L194" s="383" t="str">
        <f ca="1">IFERROR(IF(INDEX('Coverage Indicators - Section D'!O$1:O$100,MATCH('Print View'!$A194,'Coverage Indicators - Section D'!$A$1:$A$100,0))&lt;&gt;"",INDEX('Coverage Indicators - Section D'!O$1:O$100,MATCH('Print View'!$A194,'Coverage Indicators - Section D'!$A$1:$A$100,0)),""),"")&amp;"/"&amp;IFERROR(IF(INDEX('Coverage Indicators - Section D'!O$1:O$100,MATCH('Print View'!$A194,'Coverage Indicators - Section D'!$A$1:$A$100,0)+1)&lt;&gt;"",INDEX('Coverage Indicators - Section D'!O$1:O$100,MATCH('Print View'!$A194,'Coverage Indicators - Section D'!$A$1:$A$100,0)+1),""),"")&amp;CHAR(10)&amp;IFERROR(IF(INDEX('Coverage Indicators - Section D'!P$1:P$100,MATCH('Print View'!$A194,'Coverage Indicators - Section D'!$A$1:$A$100,0))&lt;&gt;"",FIXED(INDEX('Coverage Indicators - Section D'!P$1:P$100,MATCH('Print View'!$A194,'Coverage Indicators - Section D'!$A$1:$A$100,0))*100,2)&amp;"%",""),"")&amp;CHAR(10)&amp;IFERROR(IF(INDEX('Coverage Indicators - Section D'!Q$1:Q$100,MATCH('Print View'!$A194,'Coverage Indicators - Section D'!$A$1:$A$100,0))&lt;&gt;"",INDEX('Coverage Indicators - Section D'!Q$1:Q$100,MATCH('Print View'!$A194,'Coverage Indicators - Section D'!$A$1:$A$100,0)),""),"")</f>
        <v xml:space="preserve">/
</v>
      </c>
      <c r="M194" s="383" t="str">
        <f ca="1">IFERROR(IF(INDEX('Coverage Indicators - Section D'!R$1:R$100,MATCH('Print View'!$A194,'Coverage Indicators - Section D'!$A$1:$A$100,0))&lt;&gt;"",INDEX('Coverage Indicators - Section D'!R$1:R$100,MATCH('Print View'!$A194,'Coverage Indicators - Section D'!$A$1:$A$100,0)),""),"")&amp;"/"&amp;IFERROR(IF(INDEX('Coverage Indicators - Section D'!R$1:R$100,MATCH('Print View'!$A194,'Coverage Indicators - Section D'!$A$1:$A$100,0)+1)&lt;&gt;"",INDEX('Coverage Indicators - Section D'!R$1:R$100,MATCH('Print View'!$A194,'Coverage Indicators - Section D'!$A$1:$A$100,0)+1),""),"")&amp;CHAR(10)&amp;IFERROR(IF(INDEX('Coverage Indicators - Section D'!S$1:S$100,MATCH('Print View'!$A194,'Coverage Indicators - Section D'!$A$1:$A$100,0))&lt;&gt;"",FIXED(INDEX('Coverage Indicators - Section D'!S$1:S$100,MATCH('Print View'!$A194,'Coverage Indicators - Section D'!$A$1:$A$100,0))*100,2)&amp;"%",""),"")&amp;CHAR(10)&amp;IFERROR(IF(INDEX('Coverage Indicators - Section D'!T$1:T$100,MATCH('Print View'!$A194,'Coverage Indicators - Section D'!$A$1:$A$100,0))&lt;&gt;"",INDEX('Coverage Indicators - Section D'!T$1:T$100,MATCH('Print View'!$A194,'Coverage Indicators - Section D'!$A$1:$A$100,0)),""),"")</f>
        <v xml:space="preserve">/
</v>
      </c>
      <c r="N194" s="373" t="str">
        <f ca="1">IFERROR(IF(INDEX('Coverage Indicators - Section D'!U$1:U$100,MATCH('Print View'!$A194,'Coverage Indicators - Section D'!$A$1:$A$100,0))&lt;&gt;"",INDEX('Coverage Indicators - Section D'!U$1:U$100,MATCH('Print View'!$A194,'Coverage Indicators - Section D'!$A$1:$A$100,0)),""),"")&amp;"/"&amp;IFERROR(IF(INDEX('Coverage Indicators - Section D'!U$1:U$100,MATCH('Print View'!$A194,'Coverage Indicators - Section D'!$A$1:$A$100,0)+1)&lt;&gt;"",INDEX('Coverage Indicators - Section D'!U$1:U$100,MATCH('Print View'!$A194,'Coverage Indicators - Section D'!$A$1:$A$100,0)+1),""),"")&amp;CHAR(10)&amp;IFERROR(IF(INDEX('Coverage Indicators - Section D'!V$1:V$100,MATCH('Print View'!$A194,'Coverage Indicators - Section D'!$A$1:$A$100,0))&lt;&gt;"",FIXED(INDEX('Coverage Indicators - Section D'!V$1:V$100,MATCH('Print View'!$A194,'Coverage Indicators - Section D'!$A$1:$A$100,0))*100,2)&amp;"%",""),"")&amp;CHAR(10)&amp;IFERROR(IF(INDEX('Coverage Indicators - Section D'!W$1:W$100,MATCH('Print View'!$A194,'Coverage Indicators - Section D'!$A$1:$A$100,0))&lt;&gt;"",INDEX('Coverage Indicators - Section D'!W$1:W$100,MATCH('Print View'!$A194,'Coverage Indicators - Section D'!$A$1:$A$100,0)),""),"")</f>
        <v xml:space="preserve">/
</v>
      </c>
      <c r="O194" s="373" t="str">
        <f ca="1">IFERROR(IF(INDEX('Coverage Indicators - Section D'!X$1:X$100,MATCH('Print View'!$A194,'Coverage Indicators - Section D'!$A$1:$A$100,0))&lt;&gt;"",INDEX('Coverage Indicators - Section D'!X$1:X$100,MATCH('Print View'!$A194,'Coverage Indicators - Section D'!$A$1:$A$100,0)),""),"")&amp;"/"&amp;IFERROR(IF(INDEX('Coverage Indicators - Section D'!X$1:X$100,MATCH('Print View'!$A194,'Coverage Indicators - Section D'!$A$1:$A$100,0)+1)&lt;&gt;"",INDEX('Coverage Indicators - Section D'!X$1:X$100,MATCH('Print View'!$A194,'Coverage Indicators - Section D'!$A$1:$A$100,0)+1),""),"")&amp;CHAR(10)&amp;IFERROR(IF(INDEX('Coverage Indicators - Section D'!Y$1:Y$100,MATCH('Print View'!$A194,'Coverage Indicators - Section D'!$A$1:$A$100,0))&lt;&gt;"",FIXED(INDEX('Coverage Indicators - Section D'!Y$1:Y$100,MATCH('Print View'!$A194,'Coverage Indicators - Section D'!$A$1:$A$100,0))*100,2)&amp;"%",""),"")&amp;CHAR(10)&amp;IFERROR(IF(INDEX('Coverage Indicators - Section D'!Z$1:Z$100,MATCH('Print View'!$A194,'Coverage Indicators - Section D'!$A$1:$A$100,0))&lt;&gt;"",INDEX('Coverage Indicators - Section D'!Z$1:Z$100,MATCH('Print View'!$A194,'Coverage Indicators - Section D'!$A$1:$A$100,0)),""),"")</f>
        <v xml:space="preserve">/
</v>
      </c>
      <c r="P194" s="373" t="str">
        <f ca="1">IFERROR(IF(INDEX('Coverage Indicators - Section D'!AA$1:AA$100,MATCH('Print View'!$A194,'Coverage Indicators - Section D'!$A$1:$A$100,0))&lt;&gt;"",INDEX('Coverage Indicators - Section D'!AA$1:AA$100,MATCH('Print View'!$A194,'Coverage Indicators - Section D'!$A$1:$A$100,0)),""),"")&amp;"/"&amp;IFERROR(IF(INDEX('Coverage Indicators - Section D'!AA$1:AA$100,MATCH('Print View'!$A194,'Coverage Indicators - Section D'!$A$1:$A$100,0)+1)&lt;&gt;"",INDEX('Coverage Indicators - Section D'!AA$1:AA$100,MATCH('Print View'!$A194,'Coverage Indicators - Section D'!$A$1:$A$100,0)+1),""),"")&amp;CHAR(10)&amp;IFERROR(IF(INDEX('Coverage Indicators - Section D'!AB$1:AB$100,MATCH('Print View'!$A194,'Coverage Indicators - Section D'!$A$1:$A$100,0))&lt;&gt;"",FIXED(INDEX('Coverage Indicators - Section D'!AB$1:AB$100,MATCH('Print View'!$A194,'Coverage Indicators - Section D'!$A$1:$A$100,0))*100,2)&amp;"%",""),"")&amp;CHAR(10)&amp;IFERROR(IF(INDEX('Coverage Indicators - Section D'!AC$1:AC$100,MATCH('Print View'!$A194,'Coverage Indicators - Section D'!$A$1:$A$100,0))&lt;&gt;"",INDEX('Coverage Indicators - Section D'!AC$1:AC$100,MATCH('Print View'!$A194,'Coverage Indicators - Section D'!$A$1:$A$100,0)),""),"")</f>
        <v xml:space="preserve">/
</v>
      </c>
      <c r="Q194" s="373" t="str">
        <f ca="1">IFERROR(IF(INDEX('Coverage Indicators - Section D'!AD$1:AD$100,MATCH('Print View'!$A194,'Coverage Indicators - Section D'!$A$1:$A$100,0))&lt;&gt;"",INDEX('Coverage Indicators - Section D'!AD$1:AD$100,MATCH('Print View'!$A194,'Coverage Indicators - Section D'!$A$1:$A$100,0)),""),"")&amp;"/"&amp;IFERROR(IF(INDEX('Coverage Indicators - Section D'!AD$1:AD$100,MATCH('Print View'!$A194,'Coverage Indicators - Section D'!$A$1:$A$100,0)+1)&lt;&gt;"",INDEX('Coverage Indicators - Section D'!AD$1:AD$100,MATCH('Print View'!$A194,'Coverage Indicators - Section D'!$A$1:$A$100,0)+1),""),"")&amp;CHAR(10)&amp;IFERROR(IF(INDEX('Coverage Indicators - Section D'!AE$1:AE$100,MATCH('Print View'!$A194,'Coverage Indicators - Section D'!$A$1:$A$100,0))&lt;&gt;"",FIXED(INDEX('Coverage Indicators - Section D'!AE$1:AE$100,MATCH('Print View'!$A194,'Coverage Indicators - Section D'!$A$1:$A$100,0))*100,2)&amp;"%",""),"")&amp;CHAR(10)&amp;IFERROR(IF(INDEX('Coverage Indicators - Section D'!AF$1:AF$100,MATCH('Print View'!$A194,'Coverage Indicators - Section D'!$A$1:$A$100,0))&lt;&gt;"",INDEX('Coverage Indicators - Section D'!AF$1:AF$100,MATCH('Print View'!$A194,'Coverage Indicators - Section D'!$A$1:$A$100,0)),""),"")</f>
        <v xml:space="preserve">/
</v>
      </c>
      <c r="R194" s="373" t="str">
        <f ca="1">IFERROR(IF(INDEX('Coverage Indicators - Section D'!AG$1:AG$100,MATCH('Print View'!$A194,'Coverage Indicators - Section D'!$A$1:$A$100,0))&lt;&gt;"",INDEX('Coverage Indicators - Section D'!AG$1:AG$100,MATCH('Print View'!$A194,'Coverage Indicators - Section D'!$A$1:$A$100,0)),""),"")&amp;"/"&amp;IFERROR(IF(INDEX('Coverage Indicators - Section D'!AG$1:AG$100,MATCH('Print View'!$A194,'Coverage Indicators - Section D'!$A$1:$A$100,0)+1)&lt;&gt;"",INDEX('Coverage Indicators - Section D'!AG$1:AG$100,MATCH('Print View'!$A194,'Coverage Indicators - Section D'!$A$1:$A$100,0)+1),""),"")&amp;CHAR(10)&amp;IFERROR(IF(INDEX('Coverage Indicators - Section D'!AH$1:AH$100,MATCH('Print View'!$A194,'Coverage Indicators - Section D'!$A$1:$A$100,0))&lt;&gt;"",FIXED(INDEX('Coverage Indicators - Section D'!AH$1:AH$100,MATCH('Print View'!$A194,'Coverage Indicators - Section D'!$A$1:$A$100,0))*100,2)&amp;"%",""),"")&amp;CHAR(10)&amp;IFERROR(IF(INDEX('Coverage Indicators - Section D'!AI$1:AI$100,MATCH('Print View'!$A194,'Coverage Indicators - Section D'!$A$1:$A$100,0))&lt;&gt;"",INDEX('Coverage Indicators - Section D'!AI$1:AI$100,MATCH('Print View'!$A194,'Coverage Indicators - Section D'!$A$1:$A$100,0)),""),"")</f>
        <v xml:space="preserve">/
</v>
      </c>
      <c r="S194" s="373" t="str">
        <f ca="1">IFERROR(IF(INDEX('Coverage Indicators - Section D'!AJ$1:AJ$100,MATCH('Print View'!$A194,'Coverage Indicators - Section D'!$A$1:$A$100,0))&lt;&gt;"",INDEX('Coverage Indicators - Section D'!AJ$1:AJ$100,MATCH('Print View'!$A194,'Coverage Indicators - Section D'!$A$1:$A$100,0)),""),"")&amp;"/"&amp;IFERROR(IF(INDEX('Coverage Indicators - Section D'!AJ$1:AJ$100,MATCH('Print View'!$A194,'Coverage Indicators - Section D'!$A$1:$A$100,0)+1)&lt;&gt;"",INDEX('Coverage Indicators - Section D'!AJ$1:AJ$100,MATCH('Print View'!$A194,'Coverage Indicators - Section D'!$A$1:$A$100,0)+1),""),"")&amp;CHAR(10)&amp;IFERROR(IF(INDEX('Coverage Indicators - Section D'!AK$1:AK$100,MATCH('Print View'!$A194,'Coverage Indicators - Section D'!$A$1:$A$100,0))&lt;&gt;"",FIXED(INDEX('Coverage Indicators - Section D'!AK$1:AK$100,MATCH('Print View'!$A194,'Coverage Indicators - Section D'!$A$1:$A$100,0))*100,2)&amp;"%",""),"")&amp;CHAR(10)&amp;IFERROR(IF(INDEX('Coverage Indicators - Section D'!AL$1:AL$100,MATCH('Print View'!$A194,'Coverage Indicators - Section D'!$A$1:$A$100,0))&lt;&gt;"",INDEX('Coverage Indicators - Section D'!AL$1:AL$100,MATCH('Print View'!$A194,'Coverage Indicators - Section D'!$A$1:$A$100,0)),""),"")</f>
        <v xml:space="preserve">/
</v>
      </c>
      <c r="T194" s="228"/>
      <c r="U194" s="228"/>
      <c r="V194" s="228"/>
      <c r="W194" s="228"/>
      <c r="X194" s="228"/>
      <c r="Y194" s="228"/>
      <c r="Z194" s="228"/>
      <c r="AA194" s="228"/>
      <c r="AB194" s="228"/>
      <c r="AC194" s="228"/>
      <c r="AD194" s="228"/>
      <c r="AE194" s="228"/>
      <c r="AF194" s="228"/>
      <c r="AG194" s="228"/>
      <c r="AH194" s="228"/>
      <c r="AI194" s="228"/>
      <c r="AJ194" s="228"/>
      <c r="AK194" s="228"/>
      <c r="AL194" s="228"/>
      <c r="AM194" s="228" t="str">
        <f>IFERROR(IF(INDEX('Coverage Indicators - Section D'!AD$1:AD$110,MATCH('Print View'!$A194,'Coverage Indicators - Section D'!$A$1:$A$110,0))&lt;&gt;0,INDEX('Coverage Indicators - Section D'!AD$1:AD$110,MATCH('Print View'!$A194,'Coverage Indicators - Section D'!$A$1:$A$110,0)),""),"")</f>
        <v/>
      </c>
      <c r="AN194" s="228"/>
      <c r="AO194" s="228"/>
      <c r="AP194" s="228"/>
      <c r="AQ194" s="228"/>
      <c r="AR194" s="651" t="str">
        <f ca="1">CONCATENATE($A194,N$144)</f>
        <v>2531-Dec-23</v>
      </c>
      <c r="AS194" s="652" t="str">
        <f ca="1">CONCATENATE($A194,Q$144)</f>
        <v>2531-Dec-26</v>
      </c>
      <c r="AT194" s="652" t="str">
        <f t="shared" ref="AT194" si="166">CONCATENATE($A194,T$144)</f>
        <v>25</v>
      </c>
      <c r="AU194" s="652" t="str">
        <f t="shared" ref="AU194" si="167">CONCATENATE($A194,W$144)</f>
        <v>25</v>
      </c>
      <c r="AV194" s="652" t="str">
        <f t="shared" ref="AV194" si="168">CONCATENATE($A194,Z$144)</f>
        <v>25</v>
      </c>
      <c r="AW194" s="652" t="str">
        <f t="shared" ref="AW194" si="169">CONCATENATE($A194,AC$144)</f>
        <v>25</v>
      </c>
      <c r="AX194" s="652" t="str">
        <f t="shared" ref="AX194" si="170">CONCATENATE($A194,AF$144)</f>
        <v>25</v>
      </c>
      <c r="AY194" s="652" t="str">
        <f t="shared" ref="AY194" si="171">CONCATENATE($A194,AI$144)</f>
        <v>25</v>
      </c>
      <c r="AZ194" s="233"/>
      <c r="BA194" s="122"/>
    </row>
    <row r="195" spans="1:53" s="107" customFormat="1" ht="88.4" customHeight="1" x14ac:dyDescent="0.35">
      <c r="A195" s="671"/>
      <c r="B195" s="738" t="str">
        <f>IFERROR(IF(INDEX('Coverage Indicators - Section D'!AM$1:AM$110,MATCH('Print View'!$A194,'Coverage Indicators - Section D'!$A$1:$A$110,0))&lt;&gt;0,INDEX('Coverage Indicators - Section D'!AM$1:AM$110,MATCH('Print View'!$A194,'Coverage Indicators - Section D'!$A$1:$A$110,0)),""),"")</f>
        <v/>
      </c>
      <c r="C195" s="738"/>
      <c r="D195" s="738"/>
      <c r="E195" s="738"/>
      <c r="F195" s="738"/>
      <c r="G195" s="738"/>
      <c r="H195" s="738"/>
      <c r="I195" s="738"/>
      <c r="J195" s="738"/>
      <c r="K195" s="738"/>
      <c r="L195" s="738"/>
      <c r="M195" s="738"/>
      <c r="N195" s="738"/>
      <c r="O195" s="738"/>
      <c r="P195" s="738"/>
      <c r="Q195" s="738"/>
      <c r="R195" s="738"/>
      <c r="S195" s="738"/>
      <c r="T195" s="228"/>
      <c r="U195" s="228"/>
      <c r="V195" s="228"/>
      <c r="W195" s="228"/>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651"/>
      <c r="AS195" s="652"/>
      <c r="AT195" s="652"/>
      <c r="AU195" s="652"/>
      <c r="AV195" s="652"/>
      <c r="AW195" s="652"/>
      <c r="AX195" s="652"/>
      <c r="AY195" s="652"/>
      <c r="AZ195" s="233"/>
      <c r="BA195" s="122"/>
    </row>
    <row r="196" spans="1:53" s="107" customFormat="1" ht="177" customHeight="1" x14ac:dyDescent="0.35">
      <c r="A196" s="653">
        <v>26</v>
      </c>
      <c r="B196" s="376" t="str">
        <f>IFERROR(IF(INDEX('Coverage Indicators - Section D'!B$1:B$100,MATCH('Print View'!$A196,'Coverage Indicators - Section D'!$A$1:$A$100,0))&lt;&gt;0,INDEX('Coverage Indicators - Section D'!B$1:B$100,MATCH('Print View'!$A196,'Coverage Indicators - Section D'!$A$1:$A$100,0)),""),"")</f>
        <v/>
      </c>
      <c r="C196" s="377" t="str">
        <f>IFERROR(IF(INDEX('Coverage Indicators - Section D'!D$1:D$100,MATCH('Print View'!$A196,'Coverage Indicators - Section D'!$A$1:$A$100,0))&lt;&gt;0,INDEX('Coverage Indicators - Section D'!D$1:D$100,MATCH('Print View'!$A196,'Coverage Indicators - Section D'!$A$1:$A$100,0)),""),"")</f>
        <v/>
      </c>
      <c r="D196" s="377" t="str">
        <f>IFERROR(IF(INDEX('Coverage Indicators - Section D'!E$1:E$100,MATCH('Print View'!$A196,'Coverage Indicators - Section D'!$A$1:$A$100,0))&lt;&gt;0,INDEX('Coverage Indicators - Section D'!E$1:E$100,MATCH('Print View'!$A196,'Coverage Indicators - Section D'!$A$1:$A$100,0)),""),"")</f>
        <v/>
      </c>
      <c r="E196" s="389" t="str">
        <f ca="1">IFERROR(IF(INDEX('Coverage Indicators - Section D'!F$1:F$100,MATCH('Print View'!$A196,'Coverage Indicators - Section D'!$A$1:$A$100,0))&lt;&gt;"",INDEX('Coverage Indicators - Section D'!F$1:F$100,MATCH('Print View'!$A196,'Coverage Indicators - Section D'!$A$1:$A$100,0)),""),"")&amp;"/"&amp;IFERROR(IF(INDEX('Coverage Indicators - Section D'!F$1:F$100,MATCH('Print View'!$A196,'Coverage Indicators - Section D'!$A$1:$A$100,0)+1)&lt;&gt;"",INDEX('Coverage Indicators - Section D'!F$1:F$100,MATCH('Print View'!$A196,'Coverage Indicators - Section D'!$A$1:$A$100,0)+1),""),"")&amp;CHAR(10)&amp;
IFERROR(
IF(INDEX('Coverage Indicators - Section D'!G$1:G$100,MATCH('Print View'!$A196,'Coverage Indicators - Section D'!$A$1:$A$100,0))&lt;&gt;"",
FIXED(INDEX('Coverage Indicators - Section D'!G$1:G$100,MATCH('Print View'!$A196,'Coverage Indicators - Section D'!$A$1:$A$100,0))*100,2)&amp;"%",""),"")</f>
        <v xml:space="preserve">/
</v>
      </c>
      <c r="F196" s="378" t="str">
        <f>IFERROR(IF(INDEX('Coverage Indicators - Section D'!H$1:H$100,MATCH('Print View'!$A196,'Coverage Indicators - Section D'!$A$1:$A$100,0))&lt;&gt;0,INDEX('Coverage Indicators - Section D'!H$1:H$100,MATCH('Print View'!$A196,'Coverage Indicators - Section D'!$A$1:$A$100,0)),""),"")&amp;CHAR(10)&amp;IFERROR(IF(INDEX('Coverage Indicators - Section D'!I$1:I$100,MATCH('Print View'!$A196,'Coverage Indicators - Section D'!$A$1:$A$100,0))&lt;&gt;0,INDEX('Coverage Indicators - Section D'!I$1:I$100,MATCH('Print View'!$A196,'Coverage Indicators - Section D'!$A$1:$A$100,0)),""),"")</f>
        <v xml:space="preserve">
</v>
      </c>
      <c r="G196" s="378" t="str">
        <f>IFERROR(IF(INDEX('Coverage Indicators - Section D'!J$9:J$68,MATCH('Print View'!$A196,'Coverage Indicators - Section D'!$A$9:$A$68,0))&lt;&gt;0,INDEX('Coverage Indicators - Section D'!J$9:J$68,MATCH('Print View'!$A196,'Coverage Indicators - Section D'!$A$9:$A$68,0)),""),"")</f>
        <v/>
      </c>
      <c r="H196" s="378" t="str">
        <f>IFERROR(IF(INDEX('Coverage Indicators - Section D'!K$1:K$100,MATCH('Print View'!$A196,'Coverage Indicators - Section D'!$A$1:$A$100,0))&lt;&gt;0,INDEX('Coverage Indicators - Section D'!K$1:K$100,MATCH('Print View'!$A196,'Coverage Indicators - Section D'!$A$1:$A$100,0)),""),"")</f>
        <v/>
      </c>
      <c r="I196" s="379" t="str">
        <f>IFERROR(IF(AND('Overview - Section A'!AS$1="Grant Making",OR(C196&lt;&gt;"",D196&lt;&gt;"")),Setup!I15,IF(INDEX('Coverage Indicators - Section D'!L$1:L$100,MATCH('Print View'!$A196,'Coverage Indicators - Section D'!$A$1:$A$100,0))&lt;&gt;0,INDEX('Coverage Indicators - Section D'!L$1:L$100,MATCH('Print View'!$A196,'Coverage Indicators - Section D'!$A$1:$A$100,0)),"")),"")</f>
        <v/>
      </c>
      <c r="J196" s="380" t="str">
        <f>IFERROR(IF(INDEX('Coverage Indicators - Section D'!M$1:M$100,MATCH('Print View'!$A196,'Coverage Indicators - Section D'!$A$1:$A$100,0))&lt;&gt;0,INDEX('Coverage Indicators - Section D'!M$1:M$100,MATCH('Print View'!$A196,'Coverage Indicators - Section D'!$A$1:$A$100,0)),""),"")&amp;CHAR(10)&amp;CHAR(10)&amp;IFERROR(IF(INDEX('Coverage Indicators - Section D'!M$1:M$100,MATCH('Print View'!$A196,'Coverage Indicators - Section D'!$A$1:$A$100,0)+1)&lt;&gt;0,INDEX('Coverage Indicators - Section D'!M$1:M$100,MATCH('Print View'!$A196,'Coverage Indicators - Section D'!$A$1:$A$100,0)+1),""),"")</f>
        <v xml:space="preserve">
</v>
      </c>
      <c r="K196" s="378" t="str">
        <f>IFERROR(IF(INDEX('Coverage Indicators - Section D'!N$1:N$100,MATCH('Print View'!$A196,'Coverage Indicators - Section D'!$A$1:$A$100,0))&lt;&gt;0,INDEX('Coverage Indicators - Section D'!N$1:N$100,MATCH('Print View'!$A196,'Coverage Indicators - Section D'!$A$1:$A$100,0)),""),"")</f>
        <v/>
      </c>
      <c r="L196" s="380" t="str">
        <f ca="1">IFERROR(IF(INDEX('Coverage Indicators - Section D'!O$1:O$100,MATCH('Print View'!$A196,'Coverage Indicators - Section D'!$A$1:$A$100,0))&lt;&gt;"",INDEX('Coverage Indicators - Section D'!O$1:O$100,MATCH('Print View'!$A196,'Coverage Indicators - Section D'!$A$1:$A$100,0)),""),"")&amp;"/"&amp;IFERROR(IF(INDEX('Coverage Indicators - Section D'!O$1:O$100,MATCH('Print View'!$A196,'Coverage Indicators - Section D'!$A$1:$A$100,0)+1)&lt;&gt;"",INDEX('Coverage Indicators - Section D'!O$1:O$100,MATCH('Print View'!$A196,'Coverage Indicators - Section D'!$A$1:$A$100,0)+1),""),"")&amp;CHAR(10)&amp;IFERROR(IF(INDEX('Coverage Indicators - Section D'!P$1:P$100,MATCH('Print View'!$A196,'Coverage Indicators - Section D'!$A$1:$A$100,0))&lt;&gt;"",FIXED(INDEX('Coverage Indicators - Section D'!P$1:P$100,MATCH('Print View'!$A196,'Coverage Indicators - Section D'!$A$1:$A$100,0))*100,2)&amp;"%",""),"")&amp;CHAR(10)&amp;IFERROR(IF(INDEX('Coverage Indicators - Section D'!Q$1:Q$100,MATCH('Print View'!$A196,'Coverage Indicators - Section D'!$A$1:$A$100,0))&lt;&gt;"",INDEX('Coverage Indicators - Section D'!Q$1:Q$100,MATCH('Print View'!$A196,'Coverage Indicators - Section D'!$A$1:$A$100,0)),""),"")</f>
        <v xml:space="preserve">/
</v>
      </c>
      <c r="M196" s="380" t="str">
        <f ca="1">IFERROR(IF(INDEX('Coverage Indicators - Section D'!R$1:R$100,MATCH('Print View'!$A196,'Coverage Indicators - Section D'!$A$1:$A$100,0))&lt;&gt;"",INDEX('Coverage Indicators - Section D'!R$1:R$100,MATCH('Print View'!$A196,'Coverage Indicators - Section D'!$A$1:$A$100,0)),""),"")&amp;"/"&amp;IFERROR(IF(INDEX('Coverage Indicators - Section D'!R$1:R$100,MATCH('Print View'!$A196,'Coverage Indicators - Section D'!$A$1:$A$100,0)+1)&lt;&gt;"",INDEX('Coverage Indicators - Section D'!R$1:R$100,MATCH('Print View'!$A196,'Coverage Indicators - Section D'!$A$1:$A$100,0)+1),""),"")&amp;CHAR(10)&amp;IFERROR(IF(INDEX('Coverage Indicators - Section D'!S$1:S$100,MATCH('Print View'!$A196,'Coverage Indicators - Section D'!$A$1:$A$100,0))&lt;&gt;"",FIXED(INDEX('Coverage Indicators - Section D'!S$1:S$100,MATCH('Print View'!$A196,'Coverage Indicators - Section D'!$A$1:$A$100,0))*100,2)&amp;"%",""),"")&amp;CHAR(10)&amp;IFERROR(IF(INDEX('Coverage Indicators - Section D'!T$1:T$100,MATCH('Print View'!$A196,'Coverage Indicators - Section D'!$A$1:$A$100,0))&lt;&gt;"",INDEX('Coverage Indicators - Section D'!T$1:T$100,MATCH('Print View'!$A196,'Coverage Indicators - Section D'!$A$1:$A$100,0)),""),"")</f>
        <v xml:space="preserve">/
</v>
      </c>
      <c r="N196" s="380" t="str">
        <f ca="1">IFERROR(IF(INDEX('Coverage Indicators - Section D'!U$1:U$100,MATCH('Print View'!$A196,'Coverage Indicators - Section D'!$A$1:$A$100,0))&lt;&gt;"",INDEX('Coverage Indicators - Section D'!U$1:U$100,MATCH('Print View'!$A196,'Coverage Indicators - Section D'!$A$1:$A$100,0)),""),"")&amp;"/"&amp;IFERROR(IF(INDEX('Coverage Indicators - Section D'!U$1:U$100,MATCH('Print View'!$A196,'Coverage Indicators - Section D'!$A$1:$A$100,0)+1)&lt;&gt;"",INDEX('Coverage Indicators - Section D'!U$1:U$100,MATCH('Print View'!$A196,'Coverage Indicators - Section D'!$A$1:$A$100,0)+1),""),"")&amp;CHAR(10)&amp;IFERROR(IF(INDEX('Coverage Indicators - Section D'!V$1:V$100,MATCH('Print View'!$A196,'Coverage Indicators - Section D'!$A$1:$A$100,0))&lt;&gt;"",FIXED(INDEX('Coverage Indicators - Section D'!V$1:V$100,MATCH('Print View'!$A196,'Coverage Indicators - Section D'!$A$1:$A$100,0))*100,2)&amp;"%",""),"")&amp;CHAR(10)&amp;IFERROR(IF(INDEX('Coverage Indicators - Section D'!W$1:W$100,MATCH('Print View'!$A196,'Coverage Indicators - Section D'!$A$1:$A$100,0))&lt;&gt;"",INDEX('Coverage Indicators - Section D'!W$1:W$100,MATCH('Print View'!$A196,'Coverage Indicators - Section D'!$A$1:$A$100,0)),""),"")</f>
        <v xml:space="preserve">/
</v>
      </c>
      <c r="O196" s="380" t="str">
        <f ca="1">IFERROR(IF(INDEX('Coverage Indicators - Section D'!X$1:X$100,MATCH('Print View'!$A196,'Coverage Indicators - Section D'!$A$1:$A$100,0))&lt;&gt;"",INDEX('Coverage Indicators - Section D'!X$1:X$100,MATCH('Print View'!$A196,'Coverage Indicators - Section D'!$A$1:$A$100,0)),""),"")&amp;"/"&amp;IFERROR(IF(INDEX('Coverage Indicators - Section D'!X$1:X$100,MATCH('Print View'!$A196,'Coverage Indicators - Section D'!$A$1:$A$100,0)+1)&lt;&gt;"",INDEX('Coverage Indicators - Section D'!X$1:X$100,MATCH('Print View'!$A196,'Coverage Indicators - Section D'!$A$1:$A$100,0)+1),""),"")&amp;CHAR(10)&amp;IFERROR(IF(INDEX('Coverage Indicators - Section D'!Y$1:Y$100,MATCH('Print View'!$A196,'Coverage Indicators - Section D'!$A$1:$A$100,0))&lt;&gt;"",FIXED(INDEX('Coverage Indicators - Section D'!Y$1:Y$100,MATCH('Print View'!$A196,'Coverage Indicators - Section D'!$A$1:$A$100,0))*100,2)&amp;"%",""),"")&amp;CHAR(10)&amp;IFERROR(IF(INDEX('Coverage Indicators - Section D'!Z$1:Z$100,MATCH('Print View'!$A196,'Coverage Indicators - Section D'!$A$1:$A$100,0))&lt;&gt;"",INDEX('Coverage Indicators - Section D'!Z$1:Z$100,MATCH('Print View'!$A196,'Coverage Indicators - Section D'!$A$1:$A$100,0)),""),"")</f>
        <v xml:space="preserve">/
</v>
      </c>
      <c r="P196" s="380" t="str">
        <f ca="1">IFERROR(IF(INDEX('Coverage Indicators - Section D'!AA$1:AA$100,MATCH('Print View'!$A196,'Coverage Indicators - Section D'!$A$1:$A$100,0))&lt;&gt;"",INDEX('Coverage Indicators - Section D'!AA$1:AA$100,MATCH('Print View'!$A196,'Coverage Indicators - Section D'!$A$1:$A$100,0)),""),"")&amp;"/"&amp;IFERROR(IF(INDEX('Coverage Indicators - Section D'!AA$1:AA$100,MATCH('Print View'!$A196,'Coverage Indicators - Section D'!$A$1:$A$100,0)+1)&lt;&gt;"",INDEX('Coverage Indicators - Section D'!AA$1:AA$100,MATCH('Print View'!$A196,'Coverage Indicators - Section D'!$A$1:$A$100,0)+1),""),"")&amp;CHAR(10)&amp;IFERROR(IF(INDEX('Coverage Indicators - Section D'!AB$1:AB$100,MATCH('Print View'!$A196,'Coverage Indicators - Section D'!$A$1:$A$100,0))&lt;&gt;"",FIXED(INDEX('Coverage Indicators - Section D'!AB$1:AB$100,MATCH('Print View'!$A196,'Coverage Indicators - Section D'!$A$1:$A$100,0))*100,2)&amp;"%",""),"")&amp;CHAR(10)&amp;IFERROR(IF(INDEX('Coverage Indicators - Section D'!AC$1:AC$100,MATCH('Print View'!$A196,'Coverage Indicators - Section D'!$A$1:$A$100,0))&lt;&gt;"",INDEX('Coverage Indicators - Section D'!AC$1:AC$100,MATCH('Print View'!$A196,'Coverage Indicators - Section D'!$A$1:$A$100,0)),""),"")</f>
        <v xml:space="preserve">/
</v>
      </c>
      <c r="Q196" s="380" t="str">
        <f ca="1">IFERROR(IF(INDEX('Coverage Indicators - Section D'!AD$1:AD$100,MATCH('Print View'!$A196,'Coverage Indicators - Section D'!$A$1:$A$100,0))&lt;&gt;"",INDEX('Coverage Indicators - Section D'!AD$1:AD$100,MATCH('Print View'!$A196,'Coverage Indicators - Section D'!$A$1:$A$100,0)),""),"")&amp;"/"&amp;IFERROR(IF(INDEX('Coverage Indicators - Section D'!AD$1:AD$100,MATCH('Print View'!$A196,'Coverage Indicators - Section D'!$A$1:$A$100,0)+1)&lt;&gt;"",INDEX('Coverage Indicators - Section D'!AD$1:AD$100,MATCH('Print View'!$A196,'Coverage Indicators - Section D'!$A$1:$A$100,0)+1),""),"")&amp;CHAR(10)&amp;IFERROR(IF(INDEX('Coverage Indicators - Section D'!AE$1:AE$100,MATCH('Print View'!$A196,'Coverage Indicators - Section D'!$A$1:$A$100,0))&lt;&gt;"",FIXED(INDEX('Coverage Indicators - Section D'!AE$1:AE$100,MATCH('Print View'!$A196,'Coverage Indicators - Section D'!$A$1:$A$100,0))*100,2)&amp;"%",""),"")&amp;CHAR(10)&amp;IFERROR(IF(INDEX('Coverage Indicators - Section D'!AF$1:AF$100,MATCH('Print View'!$A196,'Coverage Indicators - Section D'!$A$1:$A$100,0))&lt;&gt;"",INDEX('Coverage Indicators - Section D'!AF$1:AF$100,MATCH('Print View'!$A196,'Coverage Indicators - Section D'!$A$1:$A$100,0)),""),"")</f>
        <v xml:space="preserve">/
</v>
      </c>
      <c r="R196" s="380" t="str">
        <f ca="1">IFERROR(IF(INDEX('Coverage Indicators - Section D'!AG$1:AG$100,MATCH('Print View'!$A196,'Coverage Indicators - Section D'!$A$1:$A$100,0))&lt;&gt;"",INDEX('Coverage Indicators - Section D'!AG$1:AG$100,MATCH('Print View'!$A196,'Coverage Indicators - Section D'!$A$1:$A$100,0)),""),"")&amp;"/"&amp;IFERROR(IF(INDEX('Coverage Indicators - Section D'!AG$1:AG$100,MATCH('Print View'!$A196,'Coverage Indicators - Section D'!$A$1:$A$100,0)+1)&lt;&gt;"",INDEX('Coverage Indicators - Section D'!AG$1:AG$100,MATCH('Print View'!$A196,'Coverage Indicators - Section D'!$A$1:$A$100,0)+1),""),"")&amp;CHAR(10)&amp;IFERROR(IF(INDEX('Coverage Indicators - Section D'!AH$1:AH$100,MATCH('Print View'!$A196,'Coverage Indicators - Section D'!$A$1:$A$100,0))&lt;&gt;"",FIXED(INDEX('Coverage Indicators - Section D'!AH$1:AH$100,MATCH('Print View'!$A196,'Coverage Indicators - Section D'!$A$1:$A$100,0))*100,2)&amp;"%",""),"")&amp;CHAR(10)&amp;IFERROR(IF(INDEX('Coverage Indicators - Section D'!AI$1:AI$100,MATCH('Print View'!$A196,'Coverage Indicators - Section D'!$A$1:$A$100,0))&lt;&gt;"",INDEX('Coverage Indicators - Section D'!AI$1:AI$100,MATCH('Print View'!$A196,'Coverage Indicators - Section D'!$A$1:$A$100,0)),""),"")</f>
        <v xml:space="preserve">/
</v>
      </c>
      <c r="S196" s="380" t="str">
        <f ca="1">IFERROR(IF(INDEX('Coverage Indicators - Section D'!AJ$1:AJ$100,MATCH('Print View'!$A196,'Coverage Indicators - Section D'!$A$1:$A$100,0))&lt;&gt;"",INDEX('Coverage Indicators - Section D'!AJ$1:AJ$100,MATCH('Print View'!$A196,'Coverage Indicators - Section D'!$A$1:$A$100,0)),""),"")&amp;"/"&amp;IFERROR(IF(INDEX('Coverage Indicators - Section D'!AJ$1:AJ$100,MATCH('Print View'!$A196,'Coverage Indicators - Section D'!$A$1:$A$100,0)+1)&lt;&gt;"",INDEX('Coverage Indicators - Section D'!AJ$1:AJ$100,MATCH('Print View'!$A196,'Coverage Indicators - Section D'!$A$1:$A$100,0)+1),""),"")&amp;CHAR(10)&amp;IFERROR(IF(INDEX('Coverage Indicators - Section D'!AK$1:AK$100,MATCH('Print View'!$A196,'Coverage Indicators - Section D'!$A$1:$A$100,0))&lt;&gt;"",FIXED(INDEX('Coverage Indicators - Section D'!AK$1:AK$100,MATCH('Print View'!$A196,'Coverage Indicators - Section D'!$A$1:$A$100,0))*100,2)&amp;"%",""),"")&amp;CHAR(10)&amp;IFERROR(IF(INDEX('Coverage Indicators - Section D'!AL$1:AL$100,MATCH('Print View'!$A196,'Coverage Indicators - Section D'!$A$1:$A$100,0))&lt;&gt;"",INDEX('Coverage Indicators - Section D'!AL$1:AL$100,MATCH('Print View'!$A196,'Coverage Indicators - Section D'!$A$1:$A$100,0)),""),"")</f>
        <v xml:space="preserve">/
</v>
      </c>
      <c r="T196" s="228"/>
      <c r="U196" s="228"/>
      <c r="V196" s="228"/>
      <c r="W196" s="228"/>
      <c r="X196" s="228"/>
      <c r="Y196" s="228"/>
      <c r="Z196" s="228"/>
      <c r="AA196" s="228"/>
      <c r="AB196" s="228"/>
      <c r="AC196" s="228"/>
      <c r="AD196" s="228"/>
      <c r="AE196" s="228"/>
      <c r="AF196" s="228"/>
      <c r="AG196" s="228"/>
      <c r="AH196" s="228"/>
      <c r="AI196" s="228"/>
      <c r="AJ196" s="228"/>
      <c r="AK196" s="228"/>
      <c r="AL196" s="228"/>
      <c r="AM196" s="228" t="str">
        <f>IFERROR(IF(INDEX('Coverage Indicators - Section D'!AD$1:AD$110,MATCH('Print View'!$A196,'Coverage Indicators - Section D'!$A$1:$A$110,0))&lt;&gt;0,INDEX('Coverage Indicators - Section D'!AD$1:AD$110,MATCH('Print View'!$A196,'Coverage Indicators - Section D'!$A$1:$A$110,0)),""),"")</f>
        <v/>
      </c>
      <c r="AN196" s="228"/>
      <c r="AO196" s="228"/>
      <c r="AP196" s="228"/>
      <c r="AQ196" s="228"/>
      <c r="AR196" s="651" t="str">
        <f ca="1">CONCATENATE($A196,N$144)</f>
        <v>2631-Dec-23</v>
      </c>
      <c r="AS196" s="652" t="str">
        <f ca="1">CONCATENATE($A196,Q$144)</f>
        <v>2631-Dec-26</v>
      </c>
      <c r="AT196" s="652" t="str">
        <f t="shared" ref="AT196" si="172">CONCATENATE($A196,T$144)</f>
        <v>26</v>
      </c>
      <c r="AU196" s="652" t="str">
        <f t="shared" ref="AU196" si="173">CONCATENATE($A196,W$144)</f>
        <v>26</v>
      </c>
      <c r="AV196" s="652" t="str">
        <f t="shared" ref="AV196" si="174">CONCATENATE($A196,Z$144)</f>
        <v>26</v>
      </c>
      <c r="AW196" s="652" t="str">
        <f t="shared" ref="AW196" si="175">CONCATENATE($A196,AC$144)</f>
        <v>26</v>
      </c>
      <c r="AX196" s="652" t="str">
        <f t="shared" ref="AX196" si="176">CONCATENATE($A196,AF$144)</f>
        <v>26</v>
      </c>
      <c r="AY196" s="652" t="str">
        <f t="shared" ref="AY196" si="177">CONCATENATE($A196,AI$144)</f>
        <v>26</v>
      </c>
      <c r="AZ196" s="233"/>
      <c r="BA196" s="122"/>
    </row>
    <row r="197" spans="1:53" s="107" customFormat="1" ht="88.4" customHeight="1" x14ac:dyDescent="0.35">
      <c r="A197" s="653"/>
      <c r="B197" s="739" t="str">
        <f>IFERROR(IF(INDEX('Coverage Indicators - Section D'!AM$1:AM$110,MATCH('Print View'!$A196,'Coverage Indicators - Section D'!$A$1:$A$110,0))&lt;&gt;0,INDEX('Coverage Indicators - Section D'!AM$1:AM$110,MATCH('Print View'!$A196,'Coverage Indicators - Section D'!$A$1:$A$110,0)),""),"")</f>
        <v/>
      </c>
      <c r="C197" s="739"/>
      <c r="D197" s="739"/>
      <c r="E197" s="739"/>
      <c r="F197" s="739"/>
      <c r="G197" s="739"/>
      <c r="H197" s="739"/>
      <c r="I197" s="739"/>
      <c r="J197" s="739"/>
      <c r="K197" s="739"/>
      <c r="L197" s="739"/>
      <c r="M197" s="739"/>
      <c r="N197" s="739"/>
      <c r="O197" s="739"/>
      <c r="P197" s="739"/>
      <c r="Q197" s="739"/>
      <c r="R197" s="739"/>
      <c r="S197" s="739"/>
      <c r="T197" s="228"/>
      <c r="U197" s="228"/>
      <c r="V197" s="228"/>
      <c r="W197" s="228"/>
      <c r="X197" s="228"/>
      <c r="Y197" s="228"/>
      <c r="Z197" s="228"/>
      <c r="AA197" s="228"/>
      <c r="AB197" s="228"/>
      <c r="AC197" s="228"/>
      <c r="AD197" s="228"/>
      <c r="AE197" s="228"/>
      <c r="AF197" s="228"/>
      <c r="AG197" s="228"/>
      <c r="AH197" s="228"/>
      <c r="AI197" s="228"/>
      <c r="AJ197" s="228"/>
      <c r="AK197" s="228"/>
      <c r="AL197" s="228"/>
      <c r="AM197" s="228"/>
      <c r="AN197" s="228"/>
      <c r="AO197" s="228"/>
      <c r="AP197" s="228"/>
      <c r="AQ197" s="228"/>
      <c r="AR197" s="651"/>
      <c r="AS197" s="652"/>
      <c r="AT197" s="652"/>
      <c r="AU197" s="652"/>
      <c r="AV197" s="652"/>
      <c r="AW197" s="652"/>
      <c r="AX197" s="652"/>
      <c r="AY197" s="652"/>
      <c r="AZ197" s="233"/>
      <c r="BA197" s="122"/>
    </row>
    <row r="198" spans="1:53" s="107" customFormat="1" ht="177" customHeight="1" x14ac:dyDescent="0.35">
      <c r="A198" s="671">
        <v>27</v>
      </c>
      <c r="B198" s="381" t="str">
        <f>IFERROR(IF(INDEX('Coverage Indicators - Section D'!B$1:B$100,MATCH('Print View'!$A198,'Coverage Indicators - Section D'!$A$1:$A$100,0))&lt;&gt;0,INDEX('Coverage Indicators - Section D'!B$1:B$100,MATCH('Print View'!$A198,'Coverage Indicators - Section D'!$A$1:$A$100,0)),""),"")</f>
        <v/>
      </c>
      <c r="C198" s="382" t="str">
        <f>IFERROR(IF(INDEX('Coverage Indicators - Section D'!D$1:D$100,MATCH('Print View'!$A198,'Coverage Indicators - Section D'!$A$1:$A$100,0))&lt;&gt;0,INDEX('Coverage Indicators - Section D'!D$1:D$100,MATCH('Print View'!$A198,'Coverage Indicators - Section D'!$A$1:$A$100,0)),""),"")</f>
        <v/>
      </c>
      <c r="D198" s="382" t="str">
        <f>IFERROR(IF(INDEX('Coverage Indicators - Section D'!E$1:E$100,MATCH('Print View'!$A198,'Coverage Indicators - Section D'!$A$1:$A$100,0))&lt;&gt;0,INDEX('Coverage Indicators - Section D'!E$1:E$100,MATCH('Print View'!$A198,'Coverage Indicators - Section D'!$A$1:$A$100,0)),""),"")</f>
        <v/>
      </c>
      <c r="E198" s="373" t="str">
        <f ca="1">IFERROR(IF(INDEX('Coverage Indicators - Section D'!F$1:F$100,MATCH('Print View'!$A198,'Coverage Indicators - Section D'!$A$1:$A$100,0))&lt;&gt;"",INDEX('Coverage Indicators - Section D'!F$1:F$100,MATCH('Print View'!$A198,'Coverage Indicators - Section D'!$A$1:$A$100,0)),""),"")&amp;"/"&amp;IFERROR(IF(INDEX('Coverage Indicators - Section D'!F$1:F$100,MATCH('Print View'!$A198,'Coverage Indicators - Section D'!$A$1:$A$100,0)+1)&lt;&gt;"",INDEX('Coverage Indicators - Section D'!F$1:F$100,MATCH('Print View'!$A198,'Coverage Indicators - Section D'!$A$1:$A$100,0)+1),""),"")&amp;CHAR(10)&amp;
IFERROR(
IF(INDEX('Coverage Indicators - Section D'!G$1:G$100,MATCH('Print View'!$A198,'Coverage Indicators - Section D'!$A$1:$A$100,0))&lt;&gt;"",
FIXED(INDEX('Coverage Indicators - Section D'!G$1:G$100,MATCH('Print View'!$A198,'Coverage Indicators - Section D'!$A$1:$A$100,0))*100,2)&amp;"%",""),"")</f>
        <v xml:space="preserve">/
</v>
      </c>
      <c r="F198" s="383" t="str">
        <f>IFERROR(IF(INDEX('Coverage Indicators - Section D'!H$1:H$100,MATCH('Print View'!$A198,'Coverage Indicators - Section D'!$A$1:$A$100,0))&lt;&gt;0,INDEX('Coverage Indicators - Section D'!H$1:H$100,MATCH('Print View'!$A198,'Coverage Indicators - Section D'!$A$1:$A$100,0)),""),"")&amp;CHAR(10)&amp;IFERROR(IF(INDEX('Coverage Indicators - Section D'!I$1:I$100,MATCH('Print View'!$A198,'Coverage Indicators - Section D'!$A$1:$A$100,0))&lt;&gt;0,INDEX('Coverage Indicators - Section D'!I$1:I$100,MATCH('Print View'!$A198,'Coverage Indicators - Section D'!$A$1:$A$100,0)),""),"")</f>
        <v xml:space="preserve">
</v>
      </c>
      <c r="G198" s="374" t="str">
        <f>IFERROR(IF(INDEX('Coverage Indicators - Section D'!J$9:J$68,MATCH('Print View'!$A198,'Coverage Indicators - Section D'!$A$9:$A$68,0))&lt;&gt;0,INDEX('Coverage Indicators - Section D'!J$9:J$68,MATCH('Print View'!$A198,'Coverage Indicators - Section D'!$A$9:$A$68,0)),""),"")</f>
        <v/>
      </c>
      <c r="H198" s="384" t="str">
        <f>IFERROR(IF(INDEX('Coverage Indicators - Section D'!K$1:K$100,MATCH('Print View'!$A198,'Coverage Indicators - Section D'!$A$1:$A$100,0))&lt;&gt;0,INDEX('Coverage Indicators - Section D'!K$1:K$100,MATCH('Print View'!$A198,'Coverage Indicators - Section D'!$A$1:$A$100,0)),""),"")</f>
        <v/>
      </c>
      <c r="I198" s="385" t="str">
        <f>IFERROR(IF(AND('Overview - Section A'!AS$1="Grant Making",OR(C198&lt;&gt;"",D198&lt;&gt;"")),Setup!I15,IF(INDEX('Coverage Indicators - Section D'!L$1:L$100,MATCH('Print View'!$A198,'Coverage Indicators - Section D'!$A$1:$A$100,0))&lt;&gt;0,INDEX('Coverage Indicators - Section D'!L$1:L$100,MATCH('Print View'!$A198,'Coverage Indicators - Section D'!$A$1:$A$100,0)),"")),"")</f>
        <v/>
      </c>
      <c r="J198" s="383" t="str">
        <f>IFERROR(IF(INDEX('Coverage Indicators - Section D'!M$1:M$100,MATCH('Print View'!$A198,'Coverage Indicators - Section D'!$A$1:$A$100,0))&lt;&gt;0,INDEX('Coverage Indicators - Section D'!M$1:M$100,MATCH('Print View'!$A198,'Coverage Indicators - Section D'!$A$1:$A$100,0)),""),"")&amp;CHAR(10)&amp;CHAR(10)&amp;IFERROR(IF(INDEX('Coverage Indicators - Section D'!M$1:M$100,MATCH('Print View'!$A198,'Coverage Indicators - Section D'!$A$1:$A$100,0)+1)&lt;&gt;0,INDEX('Coverage Indicators - Section D'!M$1:M$100,MATCH('Print View'!$A198,'Coverage Indicators - Section D'!$A$1:$A$100,0)+1),""),"")</f>
        <v xml:space="preserve">
</v>
      </c>
      <c r="K198" s="383" t="str">
        <f>IFERROR(IF(INDEX('Coverage Indicators - Section D'!N$1:N$100,MATCH('Print View'!$A198,'Coverage Indicators - Section D'!$A$1:$A$100,0))&lt;&gt;0,INDEX('Coverage Indicators - Section D'!N$1:N$100,MATCH('Print View'!$A198,'Coverage Indicators - Section D'!$A$1:$A$100,0)),""),"")</f>
        <v/>
      </c>
      <c r="L198" s="383" t="str">
        <f ca="1">IFERROR(IF(INDEX('Coverage Indicators - Section D'!O$1:O$100,MATCH('Print View'!$A198,'Coverage Indicators - Section D'!$A$1:$A$100,0))&lt;&gt;"",INDEX('Coverage Indicators - Section D'!O$1:O$100,MATCH('Print View'!$A198,'Coverage Indicators - Section D'!$A$1:$A$100,0)),""),"")&amp;"/"&amp;IFERROR(IF(INDEX('Coverage Indicators - Section D'!O$1:O$100,MATCH('Print View'!$A198,'Coverage Indicators - Section D'!$A$1:$A$100,0)+1)&lt;&gt;"",INDEX('Coverage Indicators - Section D'!O$1:O$100,MATCH('Print View'!$A198,'Coverage Indicators - Section D'!$A$1:$A$100,0)+1),""),"")&amp;CHAR(10)&amp;IFERROR(IF(INDEX('Coverage Indicators - Section D'!P$1:P$100,MATCH('Print View'!$A198,'Coverage Indicators - Section D'!$A$1:$A$100,0))&lt;&gt;"",FIXED(INDEX('Coverage Indicators - Section D'!P$1:P$100,MATCH('Print View'!$A198,'Coverage Indicators - Section D'!$A$1:$A$100,0))*100,2)&amp;"%",""),"")&amp;CHAR(10)&amp;IFERROR(IF(INDEX('Coverage Indicators - Section D'!Q$1:Q$100,MATCH('Print View'!$A198,'Coverage Indicators - Section D'!$A$1:$A$100,0))&lt;&gt;"",INDEX('Coverage Indicators - Section D'!Q$1:Q$100,MATCH('Print View'!$A198,'Coverage Indicators - Section D'!$A$1:$A$100,0)),""),"")</f>
        <v xml:space="preserve">/
</v>
      </c>
      <c r="M198" s="383" t="str">
        <f ca="1">IFERROR(IF(INDEX('Coverage Indicators - Section D'!R$1:R$100,MATCH('Print View'!$A198,'Coverage Indicators - Section D'!$A$1:$A$100,0))&lt;&gt;"",INDEX('Coverage Indicators - Section D'!R$1:R$100,MATCH('Print View'!$A198,'Coverage Indicators - Section D'!$A$1:$A$100,0)),""),"")&amp;"/"&amp;IFERROR(IF(INDEX('Coverage Indicators - Section D'!R$1:R$100,MATCH('Print View'!$A198,'Coverage Indicators - Section D'!$A$1:$A$100,0)+1)&lt;&gt;"",INDEX('Coverage Indicators - Section D'!R$1:R$100,MATCH('Print View'!$A198,'Coverage Indicators - Section D'!$A$1:$A$100,0)+1),""),"")&amp;CHAR(10)&amp;IFERROR(IF(INDEX('Coverage Indicators - Section D'!S$1:S$100,MATCH('Print View'!$A198,'Coverage Indicators - Section D'!$A$1:$A$100,0))&lt;&gt;"",FIXED(INDEX('Coverage Indicators - Section D'!S$1:S$100,MATCH('Print View'!$A198,'Coverage Indicators - Section D'!$A$1:$A$100,0))*100,2)&amp;"%",""),"")&amp;CHAR(10)&amp;IFERROR(IF(INDEX('Coverage Indicators - Section D'!T$1:T$100,MATCH('Print View'!$A198,'Coverage Indicators - Section D'!$A$1:$A$100,0))&lt;&gt;"",INDEX('Coverage Indicators - Section D'!T$1:T$100,MATCH('Print View'!$A198,'Coverage Indicators - Section D'!$A$1:$A$100,0)),""),"")</f>
        <v xml:space="preserve">/
</v>
      </c>
      <c r="N198" s="373" t="str">
        <f ca="1">IFERROR(IF(INDEX('Coverage Indicators - Section D'!U$1:U$100,MATCH('Print View'!$A198,'Coverage Indicators - Section D'!$A$1:$A$100,0))&lt;&gt;"",INDEX('Coverage Indicators - Section D'!U$1:U$100,MATCH('Print View'!$A198,'Coverage Indicators - Section D'!$A$1:$A$100,0)),""),"")&amp;"/"&amp;IFERROR(IF(INDEX('Coverage Indicators - Section D'!U$1:U$100,MATCH('Print View'!$A198,'Coverage Indicators - Section D'!$A$1:$A$100,0)+1)&lt;&gt;"",INDEX('Coverage Indicators - Section D'!U$1:U$100,MATCH('Print View'!$A198,'Coverage Indicators - Section D'!$A$1:$A$100,0)+1),""),"")&amp;CHAR(10)&amp;IFERROR(IF(INDEX('Coverage Indicators - Section D'!V$1:V$100,MATCH('Print View'!$A198,'Coverage Indicators - Section D'!$A$1:$A$100,0))&lt;&gt;"",FIXED(INDEX('Coverage Indicators - Section D'!V$1:V$100,MATCH('Print View'!$A198,'Coverage Indicators - Section D'!$A$1:$A$100,0))*100,2)&amp;"%",""),"")&amp;CHAR(10)&amp;IFERROR(IF(INDEX('Coverage Indicators - Section D'!W$1:W$100,MATCH('Print View'!$A198,'Coverage Indicators - Section D'!$A$1:$A$100,0))&lt;&gt;"",INDEX('Coverage Indicators - Section D'!W$1:W$100,MATCH('Print View'!$A198,'Coverage Indicators - Section D'!$A$1:$A$100,0)),""),"")</f>
        <v xml:space="preserve">/
</v>
      </c>
      <c r="O198" s="373" t="str">
        <f ca="1">IFERROR(IF(INDEX('Coverage Indicators - Section D'!X$1:X$100,MATCH('Print View'!$A198,'Coverage Indicators - Section D'!$A$1:$A$100,0))&lt;&gt;"",INDEX('Coverage Indicators - Section D'!X$1:X$100,MATCH('Print View'!$A198,'Coverage Indicators - Section D'!$A$1:$A$100,0)),""),"")&amp;"/"&amp;IFERROR(IF(INDEX('Coverage Indicators - Section D'!X$1:X$100,MATCH('Print View'!$A198,'Coverage Indicators - Section D'!$A$1:$A$100,0)+1)&lt;&gt;"",INDEX('Coverage Indicators - Section D'!X$1:X$100,MATCH('Print View'!$A198,'Coverage Indicators - Section D'!$A$1:$A$100,0)+1),""),"")&amp;CHAR(10)&amp;IFERROR(IF(INDEX('Coverage Indicators - Section D'!Y$1:Y$100,MATCH('Print View'!$A198,'Coverage Indicators - Section D'!$A$1:$A$100,0))&lt;&gt;"",FIXED(INDEX('Coverage Indicators - Section D'!Y$1:Y$100,MATCH('Print View'!$A198,'Coverage Indicators - Section D'!$A$1:$A$100,0))*100,2)&amp;"%",""),"")&amp;CHAR(10)&amp;IFERROR(IF(INDEX('Coverage Indicators - Section D'!Z$1:Z$100,MATCH('Print View'!$A198,'Coverage Indicators - Section D'!$A$1:$A$100,0))&lt;&gt;"",INDEX('Coverage Indicators - Section D'!Z$1:Z$100,MATCH('Print View'!$A198,'Coverage Indicators - Section D'!$A$1:$A$100,0)),""),"")</f>
        <v xml:space="preserve">/
</v>
      </c>
      <c r="P198" s="373" t="str">
        <f ca="1">IFERROR(IF(INDEX('Coverage Indicators - Section D'!AA$1:AA$100,MATCH('Print View'!$A198,'Coverage Indicators - Section D'!$A$1:$A$100,0))&lt;&gt;"",INDEX('Coverage Indicators - Section D'!AA$1:AA$100,MATCH('Print View'!$A198,'Coverage Indicators - Section D'!$A$1:$A$100,0)),""),"")&amp;"/"&amp;IFERROR(IF(INDEX('Coverage Indicators - Section D'!AA$1:AA$100,MATCH('Print View'!$A198,'Coverage Indicators - Section D'!$A$1:$A$100,0)+1)&lt;&gt;"",INDEX('Coverage Indicators - Section D'!AA$1:AA$100,MATCH('Print View'!$A198,'Coverage Indicators - Section D'!$A$1:$A$100,0)+1),""),"")&amp;CHAR(10)&amp;IFERROR(IF(INDEX('Coverage Indicators - Section D'!AB$1:AB$100,MATCH('Print View'!$A198,'Coverage Indicators - Section D'!$A$1:$A$100,0))&lt;&gt;"",FIXED(INDEX('Coverage Indicators - Section D'!AB$1:AB$100,MATCH('Print View'!$A198,'Coverage Indicators - Section D'!$A$1:$A$100,0))*100,2)&amp;"%",""),"")&amp;CHAR(10)&amp;IFERROR(IF(INDEX('Coverage Indicators - Section D'!AC$1:AC$100,MATCH('Print View'!$A198,'Coverage Indicators - Section D'!$A$1:$A$100,0))&lt;&gt;"",INDEX('Coverage Indicators - Section D'!AC$1:AC$100,MATCH('Print View'!$A198,'Coverage Indicators - Section D'!$A$1:$A$100,0)),""),"")</f>
        <v xml:space="preserve">/
</v>
      </c>
      <c r="Q198" s="373" t="str">
        <f ca="1">IFERROR(IF(INDEX('Coverage Indicators - Section D'!AD$1:AD$100,MATCH('Print View'!$A198,'Coverage Indicators - Section D'!$A$1:$A$100,0))&lt;&gt;"",INDEX('Coverage Indicators - Section D'!AD$1:AD$100,MATCH('Print View'!$A198,'Coverage Indicators - Section D'!$A$1:$A$100,0)),""),"")&amp;"/"&amp;IFERROR(IF(INDEX('Coverage Indicators - Section D'!AD$1:AD$100,MATCH('Print View'!$A198,'Coverage Indicators - Section D'!$A$1:$A$100,0)+1)&lt;&gt;"",INDEX('Coverage Indicators - Section D'!AD$1:AD$100,MATCH('Print View'!$A198,'Coverage Indicators - Section D'!$A$1:$A$100,0)+1),""),"")&amp;CHAR(10)&amp;IFERROR(IF(INDEX('Coverage Indicators - Section D'!AE$1:AE$100,MATCH('Print View'!$A198,'Coverage Indicators - Section D'!$A$1:$A$100,0))&lt;&gt;"",FIXED(INDEX('Coverage Indicators - Section D'!AE$1:AE$100,MATCH('Print View'!$A198,'Coverage Indicators - Section D'!$A$1:$A$100,0))*100,2)&amp;"%",""),"")&amp;CHAR(10)&amp;IFERROR(IF(INDEX('Coverage Indicators - Section D'!AF$1:AF$100,MATCH('Print View'!$A198,'Coverage Indicators - Section D'!$A$1:$A$100,0))&lt;&gt;"",INDEX('Coverage Indicators - Section D'!AF$1:AF$100,MATCH('Print View'!$A198,'Coverage Indicators - Section D'!$A$1:$A$100,0)),""),"")</f>
        <v xml:space="preserve">/
</v>
      </c>
      <c r="R198" s="373" t="str">
        <f ca="1">IFERROR(IF(INDEX('Coverage Indicators - Section D'!AG$1:AG$100,MATCH('Print View'!$A198,'Coverage Indicators - Section D'!$A$1:$A$100,0))&lt;&gt;"",INDEX('Coverage Indicators - Section D'!AG$1:AG$100,MATCH('Print View'!$A198,'Coverage Indicators - Section D'!$A$1:$A$100,0)),""),"")&amp;"/"&amp;IFERROR(IF(INDEX('Coverage Indicators - Section D'!AG$1:AG$100,MATCH('Print View'!$A198,'Coverage Indicators - Section D'!$A$1:$A$100,0)+1)&lt;&gt;"",INDEX('Coverage Indicators - Section D'!AG$1:AG$100,MATCH('Print View'!$A198,'Coverage Indicators - Section D'!$A$1:$A$100,0)+1),""),"")&amp;CHAR(10)&amp;IFERROR(IF(INDEX('Coverage Indicators - Section D'!AH$1:AH$100,MATCH('Print View'!$A198,'Coverage Indicators - Section D'!$A$1:$A$100,0))&lt;&gt;"",FIXED(INDEX('Coverage Indicators - Section D'!AH$1:AH$100,MATCH('Print View'!$A198,'Coverage Indicators - Section D'!$A$1:$A$100,0))*100,2)&amp;"%",""),"")&amp;CHAR(10)&amp;IFERROR(IF(INDEX('Coverage Indicators - Section D'!AI$1:AI$100,MATCH('Print View'!$A198,'Coverage Indicators - Section D'!$A$1:$A$100,0))&lt;&gt;"",INDEX('Coverage Indicators - Section D'!AI$1:AI$100,MATCH('Print View'!$A198,'Coverage Indicators - Section D'!$A$1:$A$100,0)),""),"")</f>
        <v xml:space="preserve">/
</v>
      </c>
      <c r="S198" s="373" t="str">
        <f ca="1">IFERROR(IF(INDEX('Coverage Indicators - Section D'!AJ$1:AJ$100,MATCH('Print View'!$A198,'Coverage Indicators - Section D'!$A$1:$A$100,0))&lt;&gt;"",INDEX('Coverage Indicators - Section D'!AJ$1:AJ$100,MATCH('Print View'!$A198,'Coverage Indicators - Section D'!$A$1:$A$100,0)),""),"")&amp;"/"&amp;IFERROR(IF(INDEX('Coverage Indicators - Section D'!AJ$1:AJ$100,MATCH('Print View'!$A198,'Coverage Indicators - Section D'!$A$1:$A$100,0)+1)&lt;&gt;"",INDEX('Coverage Indicators - Section D'!AJ$1:AJ$100,MATCH('Print View'!$A198,'Coverage Indicators - Section D'!$A$1:$A$100,0)+1),""),"")&amp;CHAR(10)&amp;IFERROR(IF(INDEX('Coverage Indicators - Section D'!AK$1:AK$100,MATCH('Print View'!$A198,'Coverage Indicators - Section D'!$A$1:$A$100,0))&lt;&gt;"",FIXED(INDEX('Coverage Indicators - Section D'!AK$1:AK$100,MATCH('Print View'!$A198,'Coverage Indicators - Section D'!$A$1:$A$100,0))*100,2)&amp;"%",""),"")&amp;CHAR(10)&amp;IFERROR(IF(INDEX('Coverage Indicators - Section D'!AL$1:AL$100,MATCH('Print View'!$A198,'Coverage Indicators - Section D'!$A$1:$A$100,0))&lt;&gt;"",INDEX('Coverage Indicators - Section D'!AL$1:AL$100,MATCH('Print View'!$A198,'Coverage Indicators - Section D'!$A$1:$A$100,0)),""),"")</f>
        <v xml:space="preserve">/
</v>
      </c>
      <c r="T198" s="228"/>
      <c r="U198" s="228"/>
      <c r="V198" s="228"/>
      <c r="W198" s="228"/>
      <c r="X198" s="228"/>
      <c r="Y198" s="228"/>
      <c r="Z198" s="228"/>
      <c r="AA198" s="228"/>
      <c r="AB198" s="228"/>
      <c r="AC198" s="228"/>
      <c r="AD198" s="228"/>
      <c r="AE198" s="228"/>
      <c r="AF198" s="228"/>
      <c r="AG198" s="228"/>
      <c r="AH198" s="228"/>
      <c r="AI198" s="228"/>
      <c r="AJ198" s="228"/>
      <c r="AK198" s="228"/>
      <c r="AL198" s="228"/>
      <c r="AM198" s="228" t="str">
        <f>IFERROR(IF(INDEX('Coverage Indicators - Section D'!AD$1:AD$110,MATCH('Print View'!$A198,'Coverage Indicators - Section D'!$A$1:$A$110,0))&lt;&gt;0,INDEX('Coverage Indicators - Section D'!AD$1:AD$110,MATCH('Print View'!$A198,'Coverage Indicators - Section D'!$A$1:$A$110,0)),""),"")</f>
        <v/>
      </c>
      <c r="AN198" s="228"/>
      <c r="AO198" s="228"/>
      <c r="AP198" s="228"/>
      <c r="AQ198" s="228"/>
      <c r="AR198" s="651" t="str">
        <f ca="1">CONCATENATE($A198,N$144)</f>
        <v>2731-Dec-23</v>
      </c>
      <c r="AS198" s="652" t="str">
        <f ca="1">CONCATENATE($A198,Q$144)</f>
        <v>2731-Dec-26</v>
      </c>
      <c r="AT198" s="652" t="str">
        <f t="shared" ref="AT198" si="178">CONCATENATE($A198,T$144)</f>
        <v>27</v>
      </c>
      <c r="AU198" s="652" t="str">
        <f t="shared" ref="AU198" si="179">CONCATENATE($A198,W$144)</f>
        <v>27</v>
      </c>
      <c r="AV198" s="652" t="str">
        <f t="shared" ref="AV198" si="180">CONCATENATE($A198,Z$144)</f>
        <v>27</v>
      </c>
      <c r="AW198" s="652" t="str">
        <f t="shared" ref="AW198" si="181">CONCATENATE($A198,AC$144)</f>
        <v>27</v>
      </c>
      <c r="AX198" s="652" t="str">
        <f t="shared" ref="AX198" si="182">CONCATENATE($A198,AF$144)</f>
        <v>27</v>
      </c>
      <c r="AY198" s="652" t="str">
        <f t="shared" ref="AY198" si="183">CONCATENATE($A198,AI$144)</f>
        <v>27</v>
      </c>
      <c r="AZ198" s="233"/>
      <c r="BA198" s="122"/>
    </row>
    <row r="199" spans="1:53" s="107" customFormat="1" ht="88.4" customHeight="1" x14ac:dyDescent="0.35">
      <c r="A199" s="671"/>
      <c r="B199" s="738" t="str">
        <f>IFERROR(IF(INDEX('Coverage Indicators - Section D'!AM$1:AM$110,MATCH('Print View'!$A198,'Coverage Indicators - Section D'!$A$1:$A$110,0))&lt;&gt;0,INDEX('Coverage Indicators - Section D'!AM$1:AM$110,MATCH('Print View'!$A198,'Coverage Indicators - Section D'!$A$1:$A$110,0)),""),"")</f>
        <v/>
      </c>
      <c r="C199" s="738"/>
      <c r="D199" s="738"/>
      <c r="E199" s="738"/>
      <c r="F199" s="738"/>
      <c r="G199" s="738"/>
      <c r="H199" s="738"/>
      <c r="I199" s="738"/>
      <c r="J199" s="738"/>
      <c r="K199" s="738"/>
      <c r="L199" s="738"/>
      <c r="M199" s="738"/>
      <c r="N199" s="738"/>
      <c r="O199" s="738"/>
      <c r="P199" s="738"/>
      <c r="Q199" s="738"/>
      <c r="R199" s="738"/>
      <c r="S199" s="738"/>
      <c r="T199" s="228"/>
      <c r="U199" s="228"/>
      <c r="V199" s="228"/>
      <c r="W199" s="228"/>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651"/>
      <c r="AS199" s="652"/>
      <c r="AT199" s="652"/>
      <c r="AU199" s="652"/>
      <c r="AV199" s="652"/>
      <c r="AW199" s="652"/>
      <c r="AX199" s="652"/>
      <c r="AY199" s="652"/>
      <c r="AZ199" s="233"/>
      <c r="BA199" s="122"/>
    </row>
    <row r="200" spans="1:53" s="107" customFormat="1" ht="177" customHeight="1" x14ac:dyDescent="0.35">
      <c r="A200" s="653">
        <v>28</v>
      </c>
      <c r="B200" s="376" t="str">
        <f>IFERROR(IF(INDEX('Coverage Indicators - Section D'!B$1:B$100,MATCH('Print View'!$A200,'Coverage Indicators - Section D'!$A$1:$A$100,0))&lt;&gt;0,INDEX('Coverage Indicators - Section D'!B$1:B$100,MATCH('Print View'!$A200,'Coverage Indicators - Section D'!$A$1:$A$100,0)),""),"")</f>
        <v/>
      </c>
      <c r="C200" s="377" t="str">
        <f>IFERROR(IF(INDEX('Coverage Indicators - Section D'!D$1:D$100,MATCH('Print View'!$A200,'Coverage Indicators - Section D'!$A$1:$A$100,0))&lt;&gt;0,INDEX('Coverage Indicators - Section D'!D$1:D$100,MATCH('Print View'!$A200,'Coverage Indicators - Section D'!$A$1:$A$100,0)),""),"")</f>
        <v/>
      </c>
      <c r="D200" s="377" t="str">
        <f>IFERROR(IF(INDEX('Coverage Indicators - Section D'!E$1:E$100,MATCH('Print View'!$A200,'Coverage Indicators - Section D'!$A$1:$A$100,0))&lt;&gt;0,INDEX('Coverage Indicators - Section D'!E$1:E$100,MATCH('Print View'!$A200,'Coverage Indicators - Section D'!$A$1:$A$100,0)),""),"")</f>
        <v/>
      </c>
      <c r="E200" s="389" t="str">
        <f ca="1">IFERROR(IF(INDEX('Coverage Indicators - Section D'!F$1:F$100,MATCH('Print View'!$A200,'Coverage Indicators - Section D'!$A$1:$A$100,0))&lt;&gt;"",INDEX('Coverage Indicators - Section D'!F$1:F$100,MATCH('Print View'!$A200,'Coverage Indicators - Section D'!$A$1:$A$100,0)),""),"")&amp;"/"&amp;IFERROR(IF(INDEX('Coverage Indicators - Section D'!F$1:F$100,MATCH('Print View'!$A200,'Coverage Indicators - Section D'!$A$1:$A$100,0)+1)&lt;&gt;"",INDEX('Coverage Indicators - Section D'!F$1:F$100,MATCH('Print View'!$A200,'Coverage Indicators - Section D'!$A$1:$A$100,0)+1),""),"")&amp;CHAR(10)&amp;
IFERROR(
IF(INDEX('Coverage Indicators - Section D'!G$1:G$100,MATCH('Print View'!$A200,'Coverage Indicators - Section D'!$A$1:$A$100,0))&lt;&gt;"",
FIXED(INDEX('Coverage Indicators - Section D'!G$1:G$100,MATCH('Print View'!$A200,'Coverage Indicators - Section D'!$A$1:$A$100,0))*100,2)&amp;"%",""),"")</f>
        <v xml:space="preserve">/
</v>
      </c>
      <c r="F200" s="378" t="str">
        <f>IFERROR(IF(INDEX('Coverage Indicators - Section D'!H$1:H$100,MATCH('Print View'!$A200,'Coverage Indicators - Section D'!$A$1:$A$100,0))&lt;&gt;0,INDEX('Coverage Indicators - Section D'!H$1:H$100,MATCH('Print View'!$A200,'Coverage Indicators - Section D'!$A$1:$A$100,0)),""),"")&amp;CHAR(10)&amp;IFERROR(IF(INDEX('Coverage Indicators - Section D'!I$1:I$100,MATCH('Print View'!$A200,'Coverage Indicators - Section D'!$A$1:$A$100,0))&lt;&gt;0,INDEX('Coverage Indicators - Section D'!I$1:I$100,MATCH('Print View'!$A200,'Coverage Indicators - Section D'!$A$1:$A$100,0)),""),"")</f>
        <v xml:space="preserve">
</v>
      </c>
      <c r="G200" s="378" t="str">
        <f>IFERROR(IF(INDEX('Coverage Indicators - Section D'!J$9:J$68,MATCH('Print View'!$A200,'Coverage Indicators - Section D'!$A$9:$A$68,0))&lt;&gt;0,INDEX('Coverage Indicators - Section D'!J$9:J$68,MATCH('Print View'!$A200,'Coverage Indicators - Section D'!$A$9:$A$68,0)),""),"")</f>
        <v/>
      </c>
      <c r="H200" s="378" t="str">
        <f>IFERROR(IF(INDEX('Coverage Indicators - Section D'!K$1:K$100,MATCH('Print View'!$A200,'Coverage Indicators - Section D'!$A$1:$A$100,0))&lt;&gt;0,INDEX('Coverage Indicators - Section D'!K$1:K$100,MATCH('Print View'!$A200,'Coverage Indicators - Section D'!$A$1:$A$100,0)),""),"")</f>
        <v/>
      </c>
      <c r="I200" s="379" t="str">
        <f>IFERROR(IF(AND('Overview - Section A'!AS$1="Grant Making",OR(C200&lt;&gt;"",D200&lt;&gt;"")),Setup!I15,IF(INDEX('Coverage Indicators - Section D'!L$1:L$100,MATCH('Print View'!$A200,'Coverage Indicators - Section D'!$A$1:$A$100,0))&lt;&gt;0,INDEX('Coverage Indicators - Section D'!L$1:L$100,MATCH('Print View'!$A200,'Coverage Indicators - Section D'!$A$1:$A$100,0)),"")),"")</f>
        <v/>
      </c>
      <c r="J200" s="380" t="str">
        <f>IFERROR(IF(INDEX('Coverage Indicators - Section D'!M$1:M$100,MATCH('Print View'!$A200,'Coverage Indicators - Section D'!$A$1:$A$100,0))&lt;&gt;0,INDEX('Coverage Indicators - Section D'!M$1:M$100,MATCH('Print View'!$A200,'Coverage Indicators - Section D'!$A$1:$A$100,0)),""),"")&amp;CHAR(10)&amp;CHAR(10)&amp;IFERROR(IF(INDEX('Coverage Indicators - Section D'!M$1:M$100,MATCH('Print View'!$A200,'Coverage Indicators - Section D'!$A$1:$A$100,0)+1)&lt;&gt;0,INDEX('Coverage Indicators - Section D'!M$1:M$100,MATCH('Print View'!$A200,'Coverage Indicators - Section D'!$A$1:$A$100,0)+1),""),"")</f>
        <v xml:space="preserve">
</v>
      </c>
      <c r="K200" s="378" t="str">
        <f>IFERROR(IF(INDEX('Coverage Indicators - Section D'!N$1:N$100,MATCH('Print View'!$A200,'Coverage Indicators - Section D'!$A$1:$A$100,0))&lt;&gt;0,INDEX('Coverage Indicators - Section D'!N$1:N$100,MATCH('Print View'!$A200,'Coverage Indicators - Section D'!$A$1:$A$100,0)),""),"")</f>
        <v/>
      </c>
      <c r="L200" s="380" t="str">
        <f ca="1">IFERROR(IF(INDEX('Coverage Indicators - Section D'!O$1:O$100,MATCH('Print View'!$A200,'Coverage Indicators - Section D'!$A$1:$A$100,0))&lt;&gt;"",INDEX('Coverage Indicators - Section D'!O$1:O$100,MATCH('Print View'!$A200,'Coverage Indicators - Section D'!$A$1:$A$100,0)),""),"")&amp;"/"&amp;IFERROR(IF(INDEX('Coverage Indicators - Section D'!O$1:O$100,MATCH('Print View'!$A200,'Coverage Indicators - Section D'!$A$1:$A$100,0)+1)&lt;&gt;"",INDEX('Coverage Indicators - Section D'!O$1:O$100,MATCH('Print View'!$A200,'Coverage Indicators - Section D'!$A$1:$A$100,0)+1),""),"")&amp;CHAR(10)&amp;IFERROR(IF(INDEX('Coverage Indicators - Section D'!P$1:P$100,MATCH('Print View'!$A200,'Coverage Indicators - Section D'!$A$1:$A$100,0))&lt;&gt;"",FIXED(INDEX('Coverage Indicators - Section D'!P$1:P$100,MATCH('Print View'!$A200,'Coverage Indicators - Section D'!$A$1:$A$100,0))*100,2)&amp;"%",""),"")&amp;CHAR(10)&amp;IFERROR(IF(INDEX('Coverage Indicators - Section D'!Q$1:Q$100,MATCH('Print View'!$A200,'Coverage Indicators - Section D'!$A$1:$A$100,0))&lt;&gt;"",INDEX('Coverage Indicators - Section D'!Q$1:Q$100,MATCH('Print View'!$A200,'Coverage Indicators - Section D'!$A$1:$A$100,0)),""),"")</f>
        <v xml:space="preserve">/
</v>
      </c>
      <c r="M200" s="380" t="str">
        <f ca="1">IFERROR(IF(INDEX('Coverage Indicators - Section D'!R$1:R$100,MATCH('Print View'!$A200,'Coverage Indicators - Section D'!$A$1:$A$100,0))&lt;&gt;"",INDEX('Coverage Indicators - Section D'!R$1:R$100,MATCH('Print View'!$A200,'Coverage Indicators - Section D'!$A$1:$A$100,0)),""),"")&amp;"/"&amp;IFERROR(IF(INDEX('Coverage Indicators - Section D'!R$1:R$100,MATCH('Print View'!$A200,'Coverage Indicators - Section D'!$A$1:$A$100,0)+1)&lt;&gt;"",INDEX('Coverage Indicators - Section D'!R$1:R$100,MATCH('Print View'!$A200,'Coverage Indicators - Section D'!$A$1:$A$100,0)+1),""),"")&amp;CHAR(10)&amp;IFERROR(IF(INDEX('Coverage Indicators - Section D'!S$1:S$100,MATCH('Print View'!$A200,'Coverage Indicators - Section D'!$A$1:$A$100,0))&lt;&gt;"",FIXED(INDEX('Coverage Indicators - Section D'!S$1:S$100,MATCH('Print View'!$A200,'Coverage Indicators - Section D'!$A$1:$A$100,0))*100,2)&amp;"%",""),"")&amp;CHAR(10)&amp;IFERROR(IF(INDEX('Coverage Indicators - Section D'!T$1:T$100,MATCH('Print View'!$A200,'Coverage Indicators - Section D'!$A$1:$A$100,0))&lt;&gt;"",INDEX('Coverage Indicators - Section D'!T$1:T$100,MATCH('Print View'!$A200,'Coverage Indicators - Section D'!$A$1:$A$100,0)),""),"")</f>
        <v xml:space="preserve">/
</v>
      </c>
      <c r="N200" s="380" t="str">
        <f ca="1">IFERROR(IF(INDEX('Coverage Indicators - Section D'!U$1:U$100,MATCH('Print View'!$A200,'Coverage Indicators - Section D'!$A$1:$A$100,0))&lt;&gt;"",INDEX('Coverage Indicators - Section D'!U$1:U$100,MATCH('Print View'!$A200,'Coverage Indicators - Section D'!$A$1:$A$100,0)),""),"")&amp;"/"&amp;IFERROR(IF(INDEX('Coverage Indicators - Section D'!U$1:U$100,MATCH('Print View'!$A200,'Coverage Indicators - Section D'!$A$1:$A$100,0)+1)&lt;&gt;"",INDEX('Coverage Indicators - Section D'!U$1:U$100,MATCH('Print View'!$A200,'Coverage Indicators - Section D'!$A$1:$A$100,0)+1),""),"")&amp;CHAR(10)&amp;IFERROR(IF(INDEX('Coverage Indicators - Section D'!V$1:V$100,MATCH('Print View'!$A200,'Coverage Indicators - Section D'!$A$1:$A$100,0))&lt;&gt;"",FIXED(INDEX('Coverage Indicators - Section D'!V$1:V$100,MATCH('Print View'!$A200,'Coverage Indicators - Section D'!$A$1:$A$100,0))*100,2)&amp;"%",""),"")&amp;CHAR(10)&amp;IFERROR(IF(INDEX('Coverage Indicators - Section D'!W$1:W$100,MATCH('Print View'!$A200,'Coverage Indicators - Section D'!$A$1:$A$100,0))&lt;&gt;"",INDEX('Coverage Indicators - Section D'!W$1:W$100,MATCH('Print View'!$A200,'Coverage Indicators - Section D'!$A$1:$A$100,0)),""),"")</f>
        <v xml:space="preserve">/
</v>
      </c>
      <c r="O200" s="380" t="str">
        <f ca="1">IFERROR(IF(INDEX('Coverage Indicators - Section D'!X$1:X$100,MATCH('Print View'!$A200,'Coverage Indicators - Section D'!$A$1:$A$100,0))&lt;&gt;"",INDEX('Coverage Indicators - Section D'!X$1:X$100,MATCH('Print View'!$A200,'Coverage Indicators - Section D'!$A$1:$A$100,0)),""),"")&amp;"/"&amp;IFERROR(IF(INDEX('Coverage Indicators - Section D'!X$1:X$100,MATCH('Print View'!$A200,'Coverage Indicators - Section D'!$A$1:$A$100,0)+1)&lt;&gt;"",INDEX('Coverage Indicators - Section D'!X$1:X$100,MATCH('Print View'!$A200,'Coverage Indicators - Section D'!$A$1:$A$100,0)+1),""),"")&amp;CHAR(10)&amp;IFERROR(IF(INDEX('Coverage Indicators - Section D'!Y$1:Y$100,MATCH('Print View'!$A200,'Coverage Indicators - Section D'!$A$1:$A$100,0))&lt;&gt;"",FIXED(INDEX('Coverage Indicators - Section D'!Y$1:Y$100,MATCH('Print View'!$A200,'Coverage Indicators - Section D'!$A$1:$A$100,0))*100,2)&amp;"%",""),"")&amp;CHAR(10)&amp;IFERROR(IF(INDEX('Coverage Indicators - Section D'!Z$1:Z$100,MATCH('Print View'!$A200,'Coverage Indicators - Section D'!$A$1:$A$100,0))&lt;&gt;"",INDEX('Coverage Indicators - Section D'!Z$1:Z$100,MATCH('Print View'!$A200,'Coverage Indicators - Section D'!$A$1:$A$100,0)),""),"")</f>
        <v xml:space="preserve">/
</v>
      </c>
      <c r="P200" s="380" t="str">
        <f ca="1">IFERROR(IF(INDEX('Coverage Indicators - Section D'!AA$1:AA$100,MATCH('Print View'!$A200,'Coverage Indicators - Section D'!$A$1:$A$100,0))&lt;&gt;"",INDEX('Coverage Indicators - Section D'!AA$1:AA$100,MATCH('Print View'!$A200,'Coverage Indicators - Section D'!$A$1:$A$100,0)),""),"")&amp;"/"&amp;IFERROR(IF(INDEX('Coverage Indicators - Section D'!AA$1:AA$100,MATCH('Print View'!$A200,'Coverage Indicators - Section D'!$A$1:$A$100,0)+1)&lt;&gt;"",INDEX('Coverage Indicators - Section D'!AA$1:AA$100,MATCH('Print View'!$A200,'Coverage Indicators - Section D'!$A$1:$A$100,0)+1),""),"")&amp;CHAR(10)&amp;IFERROR(IF(INDEX('Coverage Indicators - Section D'!AB$1:AB$100,MATCH('Print View'!$A200,'Coverage Indicators - Section D'!$A$1:$A$100,0))&lt;&gt;"",FIXED(INDEX('Coverage Indicators - Section D'!AB$1:AB$100,MATCH('Print View'!$A200,'Coverage Indicators - Section D'!$A$1:$A$100,0))*100,2)&amp;"%",""),"")&amp;CHAR(10)&amp;IFERROR(IF(INDEX('Coverage Indicators - Section D'!AC$1:AC$100,MATCH('Print View'!$A200,'Coverage Indicators - Section D'!$A$1:$A$100,0))&lt;&gt;"",INDEX('Coverage Indicators - Section D'!AC$1:AC$100,MATCH('Print View'!$A200,'Coverage Indicators - Section D'!$A$1:$A$100,0)),""),"")</f>
        <v xml:space="preserve">/
</v>
      </c>
      <c r="Q200" s="380" t="str">
        <f ca="1">IFERROR(IF(INDEX('Coverage Indicators - Section D'!AD$1:AD$100,MATCH('Print View'!$A200,'Coverage Indicators - Section D'!$A$1:$A$100,0))&lt;&gt;"",INDEX('Coverage Indicators - Section D'!AD$1:AD$100,MATCH('Print View'!$A200,'Coverage Indicators - Section D'!$A$1:$A$100,0)),""),"")&amp;"/"&amp;IFERROR(IF(INDEX('Coverage Indicators - Section D'!AD$1:AD$100,MATCH('Print View'!$A200,'Coverage Indicators - Section D'!$A$1:$A$100,0)+1)&lt;&gt;"",INDEX('Coverage Indicators - Section D'!AD$1:AD$100,MATCH('Print View'!$A200,'Coverage Indicators - Section D'!$A$1:$A$100,0)+1),""),"")&amp;CHAR(10)&amp;IFERROR(IF(INDEX('Coverage Indicators - Section D'!AE$1:AE$100,MATCH('Print View'!$A200,'Coverage Indicators - Section D'!$A$1:$A$100,0))&lt;&gt;"",FIXED(INDEX('Coverage Indicators - Section D'!AE$1:AE$100,MATCH('Print View'!$A200,'Coverage Indicators - Section D'!$A$1:$A$100,0))*100,2)&amp;"%",""),"")&amp;CHAR(10)&amp;IFERROR(IF(INDEX('Coverage Indicators - Section D'!AF$1:AF$100,MATCH('Print View'!$A200,'Coverage Indicators - Section D'!$A$1:$A$100,0))&lt;&gt;"",INDEX('Coverage Indicators - Section D'!AF$1:AF$100,MATCH('Print View'!$A200,'Coverage Indicators - Section D'!$A$1:$A$100,0)),""),"")</f>
        <v xml:space="preserve">/
</v>
      </c>
      <c r="R200" s="380" t="str">
        <f ca="1">IFERROR(IF(INDEX('Coverage Indicators - Section D'!AG$1:AG$100,MATCH('Print View'!$A200,'Coverage Indicators - Section D'!$A$1:$A$100,0))&lt;&gt;"",INDEX('Coverage Indicators - Section D'!AG$1:AG$100,MATCH('Print View'!$A200,'Coverage Indicators - Section D'!$A$1:$A$100,0)),""),"")&amp;"/"&amp;IFERROR(IF(INDEX('Coverage Indicators - Section D'!AG$1:AG$100,MATCH('Print View'!$A200,'Coverage Indicators - Section D'!$A$1:$A$100,0)+1)&lt;&gt;"",INDEX('Coverage Indicators - Section D'!AG$1:AG$100,MATCH('Print View'!$A200,'Coverage Indicators - Section D'!$A$1:$A$100,0)+1),""),"")&amp;CHAR(10)&amp;IFERROR(IF(INDEX('Coverage Indicators - Section D'!AH$1:AH$100,MATCH('Print View'!$A200,'Coverage Indicators - Section D'!$A$1:$A$100,0))&lt;&gt;"",FIXED(INDEX('Coverage Indicators - Section D'!AH$1:AH$100,MATCH('Print View'!$A200,'Coverage Indicators - Section D'!$A$1:$A$100,0))*100,2)&amp;"%",""),"")&amp;CHAR(10)&amp;IFERROR(IF(INDEX('Coverage Indicators - Section D'!AI$1:AI$100,MATCH('Print View'!$A200,'Coverage Indicators - Section D'!$A$1:$A$100,0))&lt;&gt;"",INDEX('Coverage Indicators - Section D'!AI$1:AI$100,MATCH('Print View'!$A200,'Coverage Indicators - Section D'!$A$1:$A$100,0)),""),"")</f>
        <v xml:space="preserve">/
</v>
      </c>
      <c r="S200" s="380" t="str">
        <f ca="1">IFERROR(IF(INDEX('Coverage Indicators - Section D'!AJ$1:AJ$100,MATCH('Print View'!$A200,'Coverage Indicators - Section D'!$A$1:$A$100,0))&lt;&gt;"",INDEX('Coverage Indicators - Section D'!AJ$1:AJ$100,MATCH('Print View'!$A200,'Coverage Indicators - Section D'!$A$1:$A$100,0)),""),"")&amp;"/"&amp;IFERROR(IF(INDEX('Coverage Indicators - Section D'!AJ$1:AJ$100,MATCH('Print View'!$A200,'Coverage Indicators - Section D'!$A$1:$A$100,0)+1)&lt;&gt;"",INDEX('Coverage Indicators - Section D'!AJ$1:AJ$100,MATCH('Print View'!$A200,'Coverage Indicators - Section D'!$A$1:$A$100,0)+1),""),"")&amp;CHAR(10)&amp;IFERROR(IF(INDEX('Coverage Indicators - Section D'!AK$1:AK$100,MATCH('Print View'!$A200,'Coverage Indicators - Section D'!$A$1:$A$100,0))&lt;&gt;"",FIXED(INDEX('Coverage Indicators - Section D'!AK$1:AK$100,MATCH('Print View'!$A200,'Coverage Indicators - Section D'!$A$1:$A$100,0))*100,2)&amp;"%",""),"")&amp;CHAR(10)&amp;IFERROR(IF(INDEX('Coverage Indicators - Section D'!AL$1:AL$100,MATCH('Print View'!$A200,'Coverage Indicators - Section D'!$A$1:$A$100,0))&lt;&gt;"",INDEX('Coverage Indicators - Section D'!AL$1:AL$100,MATCH('Print View'!$A200,'Coverage Indicators - Section D'!$A$1:$A$100,0)),""),"")</f>
        <v xml:space="preserve">/
</v>
      </c>
      <c r="T200" s="228"/>
      <c r="U200" s="228"/>
      <c r="V200" s="228"/>
      <c r="W200" s="228"/>
      <c r="X200" s="228"/>
      <c r="Y200" s="228"/>
      <c r="Z200" s="228"/>
      <c r="AA200" s="228"/>
      <c r="AB200" s="228"/>
      <c r="AC200" s="228"/>
      <c r="AD200" s="228"/>
      <c r="AE200" s="228"/>
      <c r="AF200" s="228"/>
      <c r="AG200" s="228"/>
      <c r="AH200" s="228"/>
      <c r="AI200" s="228"/>
      <c r="AJ200" s="228"/>
      <c r="AK200" s="228"/>
      <c r="AL200" s="228"/>
      <c r="AM200" s="228" t="str">
        <f>IFERROR(IF(INDEX('Coverage Indicators - Section D'!AD$1:AD$110,MATCH('Print View'!$A200,'Coverage Indicators - Section D'!$A$1:$A$110,0))&lt;&gt;0,INDEX('Coverage Indicators - Section D'!AD$1:AD$110,MATCH('Print View'!$A200,'Coverage Indicators - Section D'!$A$1:$A$110,0)),""),"")</f>
        <v/>
      </c>
      <c r="AN200" s="228"/>
      <c r="AO200" s="228"/>
      <c r="AP200" s="228"/>
      <c r="AQ200" s="228"/>
      <c r="AR200" s="651" t="str">
        <f ca="1">CONCATENATE($A200,N$144)</f>
        <v>2831-Dec-23</v>
      </c>
      <c r="AS200" s="652" t="str">
        <f ca="1">CONCATENATE($A200,Q$144)</f>
        <v>2831-Dec-26</v>
      </c>
      <c r="AT200" s="652" t="str">
        <f t="shared" ref="AT200" si="184">CONCATENATE($A200,T$144)</f>
        <v>28</v>
      </c>
      <c r="AU200" s="652" t="str">
        <f t="shared" ref="AU200" si="185">CONCATENATE($A200,W$144)</f>
        <v>28</v>
      </c>
      <c r="AV200" s="652" t="str">
        <f t="shared" ref="AV200" si="186">CONCATENATE($A200,Z$144)</f>
        <v>28</v>
      </c>
      <c r="AW200" s="652" t="str">
        <f t="shared" ref="AW200" si="187">CONCATENATE($A200,AC$144)</f>
        <v>28</v>
      </c>
      <c r="AX200" s="652" t="str">
        <f t="shared" ref="AX200" si="188">CONCATENATE($A200,AF$144)</f>
        <v>28</v>
      </c>
      <c r="AY200" s="652" t="str">
        <f t="shared" ref="AY200" si="189">CONCATENATE($A200,AI$144)</f>
        <v>28</v>
      </c>
      <c r="AZ200" s="233"/>
      <c r="BA200" s="122"/>
    </row>
    <row r="201" spans="1:53" s="107" customFormat="1" ht="88.4" customHeight="1" x14ac:dyDescent="0.35">
      <c r="A201" s="653"/>
      <c r="B201" s="739" t="str">
        <f>IFERROR(IF(INDEX('Coverage Indicators - Section D'!AM$1:AM$110,MATCH('Print View'!$A200,'Coverage Indicators - Section D'!$A$1:$A$110,0))&lt;&gt;0,INDEX('Coverage Indicators - Section D'!AM$1:AM$110,MATCH('Print View'!$A200,'Coverage Indicators - Section D'!$A$1:$A$110,0)),""),"")</f>
        <v/>
      </c>
      <c r="C201" s="739"/>
      <c r="D201" s="739"/>
      <c r="E201" s="739"/>
      <c r="F201" s="739"/>
      <c r="G201" s="739"/>
      <c r="H201" s="739"/>
      <c r="I201" s="739"/>
      <c r="J201" s="739"/>
      <c r="K201" s="739"/>
      <c r="L201" s="739"/>
      <c r="M201" s="739"/>
      <c r="N201" s="739"/>
      <c r="O201" s="739"/>
      <c r="P201" s="739"/>
      <c r="Q201" s="739"/>
      <c r="R201" s="739"/>
      <c r="S201" s="739"/>
      <c r="T201" s="228"/>
      <c r="U201" s="228"/>
      <c r="V201" s="228"/>
      <c r="W201" s="228"/>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651"/>
      <c r="AS201" s="652"/>
      <c r="AT201" s="652"/>
      <c r="AU201" s="652"/>
      <c r="AV201" s="652"/>
      <c r="AW201" s="652"/>
      <c r="AX201" s="652"/>
      <c r="AY201" s="652"/>
      <c r="AZ201" s="233"/>
      <c r="BA201" s="122"/>
    </row>
    <row r="202" spans="1:53" s="107" customFormat="1" ht="177" customHeight="1" x14ac:dyDescent="0.35">
      <c r="A202" s="671">
        <v>29</v>
      </c>
      <c r="B202" s="381" t="str">
        <f>IFERROR(IF(INDEX('Coverage Indicators - Section D'!B$1:B$100,MATCH('Print View'!$A202,'Coverage Indicators - Section D'!$A$1:$A$100,0))&lt;&gt;0,INDEX('Coverage Indicators - Section D'!B$1:B$100,MATCH('Print View'!$A202,'Coverage Indicators - Section D'!$A$1:$A$100,0)),""),"")</f>
        <v/>
      </c>
      <c r="C202" s="382" t="str">
        <f>IFERROR(IF(INDEX('Coverage Indicators - Section D'!D$1:D$100,MATCH('Print View'!$A202,'Coverage Indicators - Section D'!$A$1:$A$100,0))&lt;&gt;0,INDEX('Coverage Indicators - Section D'!D$1:D$100,MATCH('Print View'!$A202,'Coverage Indicators - Section D'!$A$1:$A$100,0)),""),"")</f>
        <v/>
      </c>
      <c r="D202" s="382" t="str">
        <f>IFERROR(IF(INDEX('Coverage Indicators - Section D'!E$1:E$100,MATCH('Print View'!$A202,'Coverage Indicators - Section D'!$A$1:$A$100,0))&lt;&gt;0,INDEX('Coverage Indicators - Section D'!E$1:E$100,MATCH('Print View'!$A202,'Coverage Indicators - Section D'!$A$1:$A$100,0)),""),"")</f>
        <v/>
      </c>
      <c r="E202" s="373" t="str">
        <f ca="1">IFERROR(IF(INDEX('Coverage Indicators - Section D'!F$1:F$100,MATCH('Print View'!$A202,'Coverage Indicators - Section D'!$A$1:$A$100,0))&lt;&gt;"",INDEX('Coverage Indicators - Section D'!F$1:F$100,MATCH('Print View'!$A202,'Coverage Indicators - Section D'!$A$1:$A$100,0)),""),"")&amp;"/"&amp;IFERROR(IF(INDEX('Coverage Indicators - Section D'!F$1:F$100,MATCH('Print View'!$A202,'Coverage Indicators - Section D'!$A$1:$A$100,0)+1)&lt;&gt;"",INDEX('Coverage Indicators - Section D'!F$1:F$100,MATCH('Print View'!$A202,'Coverage Indicators - Section D'!$A$1:$A$100,0)+1),""),"")&amp;CHAR(10)&amp;
IFERROR(
IF(INDEX('Coverage Indicators - Section D'!G$1:G$100,MATCH('Print View'!$A202,'Coverage Indicators - Section D'!$A$1:$A$100,0))&lt;&gt;"",
FIXED(INDEX('Coverage Indicators - Section D'!G$1:G$100,MATCH('Print View'!$A202,'Coverage Indicators - Section D'!$A$1:$A$100,0))*100,2)&amp;"%",""),"")</f>
        <v xml:space="preserve">/
</v>
      </c>
      <c r="F202" s="383" t="str">
        <f>IFERROR(IF(INDEX('Coverage Indicators - Section D'!H$1:H$100,MATCH('Print View'!$A202,'Coverage Indicators - Section D'!$A$1:$A$100,0))&lt;&gt;0,INDEX('Coverage Indicators - Section D'!H$1:H$100,MATCH('Print View'!$A202,'Coverage Indicators - Section D'!$A$1:$A$100,0)),""),"")&amp;CHAR(10)&amp;IFERROR(IF(INDEX('Coverage Indicators - Section D'!I$1:I$100,MATCH('Print View'!$A202,'Coverage Indicators - Section D'!$A$1:$A$100,0))&lt;&gt;0,INDEX('Coverage Indicators - Section D'!I$1:I$100,MATCH('Print View'!$A202,'Coverage Indicators - Section D'!$A$1:$A$100,0)),""),"")</f>
        <v xml:space="preserve">
</v>
      </c>
      <c r="G202" s="374" t="str">
        <f>IFERROR(IF(INDEX('Coverage Indicators - Section D'!J$9:J$68,MATCH('Print View'!$A202,'Coverage Indicators - Section D'!$A$9:$A$68,0))&lt;&gt;0,INDEX('Coverage Indicators - Section D'!J$9:J$68,MATCH('Print View'!$A202,'Coverage Indicators - Section D'!$A$9:$A$68,0)),""),"")</f>
        <v/>
      </c>
      <c r="H202" s="384" t="str">
        <f>IFERROR(IF(INDEX('Coverage Indicators - Section D'!K$1:K$100,MATCH('Print View'!$A202,'Coverage Indicators - Section D'!$A$1:$A$100,0))&lt;&gt;0,INDEX('Coverage Indicators - Section D'!K$1:K$100,MATCH('Print View'!$A202,'Coverage Indicators - Section D'!$A$1:$A$100,0)),""),"")</f>
        <v/>
      </c>
      <c r="I202" s="385" t="str">
        <f>IFERROR(IF(AND('Overview - Section A'!AS$1="Grant Making",OR(C202&lt;&gt;"",D202&lt;&gt;"")),Setup!I15,IF(INDEX('Coverage Indicators - Section D'!L$1:L$100,MATCH('Print View'!$A202,'Coverage Indicators - Section D'!$A$1:$A$100,0))&lt;&gt;0,INDEX('Coverage Indicators - Section D'!L$1:L$100,MATCH('Print View'!$A202,'Coverage Indicators - Section D'!$A$1:$A$100,0)),"")),"")</f>
        <v/>
      </c>
      <c r="J202" s="383" t="str">
        <f>IFERROR(IF(INDEX('Coverage Indicators - Section D'!M$1:M$100,MATCH('Print View'!$A202,'Coverage Indicators - Section D'!$A$1:$A$100,0))&lt;&gt;0,INDEX('Coverage Indicators - Section D'!M$1:M$100,MATCH('Print View'!$A202,'Coverage Indicators - Section D'!$A$1:$A$100,0)),""),"")&amp;CHAR(10)&amp;CHAR(10)&amp;IFERROR(IF(INDEX('Coverage Indicators - Section D'!M$1:M$100,MATCH('Print View'!$A202,'Coverage Indicators - Section D'!$A$1:$A$100,0)+1)&lt;&gt;0,INDEX('Coverage Indicators - Section D'!M$1:M$100,MATCH('Print View'!$A202,'Coverage Indicators - Section D'!$A$1:$A$100,0)+1),""),"")</f>
        <v xml:space="preserve">
</v>
      </c>
      <c r="K202" s="383" t="str">
        <f>IFERROR(IF(INDEX('Coverage Indicators - Section D'!N$1:N$100,MATCH('Print View'!$A202,'Coverage Indicators - Section D'!$A$1:$A$100,0))&lt;&gt;0,INDEX('Coverage Indicators - Section D'!N$1:N$100,MATCH('Print View'!$A202,'Coverage Indicators - Section D'!$A$1:$A$100,0)),""),"")</f>
        <v/>
      </c>
      <c r="L202" s="383" t="str">
        <f ca="1">IFERROR(IF(INDEX('Coverage Indicators - Section D'!O$1:O$100,MATCH('Print View'!$A202,'Coverage Indicators - Section D'!$A$1:$A$100,0))&lt;&gt;"",INDEX('Coverage Indicators - Section D'!O$1:O$100,MATCH('Print View'!$A202,'Coverage Indicators - Section D'!$A$1:$A$100,0)),""),"")&amp;"/"&amp;IFERROR(IF(INDEX('Coverage Indicators - Section D'!O$1:O$100,MATCH('Print View'!$A202,'Coverage Indicators - Section D'!$A$1:$A$100,0)+1)&lt;&gt;"",INDEX('Coverage Indicators - Section D'!O$1:O$100,MATCH('Print View'!$A202,'Coverage Indicators - Section D'!$A$1:$A$100,0)+1),""),"")&amp;CHAR(10)&amp;IFERROR(IF(INDEX('Coverage Indicators - Section D'!P$1:P$100,MATCH('Print View'!$A202,'Coverage Indicators - Section D'!$A$1:$A$100,0))&lt;&gt;"",FIXED(INDEX('Coverage Indicators - Section D'!P$1:P$100,MATCH('Print View'!$A202,'Coverage Indicators - Section D'!$A$1:$A$100,0))*100,2)&amp;"%",""),"")&amp;CHAR(10)&amp;IFERROR(IF(INDEX('Coverage Indicators - Section D'!Q$1:Q$100,MATCH('Print View'!$A202,'Coverage Indicators - Section D'!$A$1:$A$100,0))&lt;&gt;"",INDEX('Coverage Indicators - Section D'!Q$1:Q$100,MATCH('Print View'!$A202,'Coverage Indicators - Section D'!$A$1:$A$100,0)),""),"")</f>
        <v xml:space="preserve">/
</v>
      </c>
      <c r="M202" s="383" t="str">
        <f ca="1">IFERROR(IF(INDEX('Coverage Indicators - Section D'!R$1:R$100,MATCH('Print View'!$A202,'Coverage Indicators - Section D'!$A$1:$A$100,0))&lt;&gt;"",INDEX('Coverage Indicators - Section D'!R$1:R$100,MATCH('Print View'!$A202,'Coverage Indicators - Section D'!$A$1:$A$100,0)),""),"")&amp;"/"&amp;IFERROR(IF(INDEX('Coverage Indicators - Section D'!R$1:R$100,MATCH('Print View'!$A202,'Coverage Indicators - Section D'!$A$1:$A$100,0)+1)&lt;&gt;"",INDEX('Coverage Indicators - Section D'!R$1:R$100,MATCH('Print View'!$A202,'Coverage Indicators - Section D'!$A$1:$A$100,0)+1),""),"")&amp;CHAR(10)&amp;IFERROR(IF(INDEX('Coverage Indicators - Section D'!S$1:S$100,MATCH('Print View'!$A202,'Coverage Indicators - Section D'!$A$1:$A$100,0))&lt;&gt;"",FIXED(INDEX('Coverage Indicators - Section D'!S$1:S$100,MATCH('Print View'!$A202,'Coverage Indicators - Section D'!$A$1:$A$100,0))*100,2)&amp;"%",""),"")&amp;CHAR(10)&amp;IFERROR(IF(INDEX('Coverage Indicators - Section D'!T$1:T$100,MATCH('Print View'!$A202,'Coverage Indicators - Section D'!$A$1:$A$100,0))&lt;&gt;"",INDEX('Coverage Indicators - Section D'!T$1:T$100,MATCH('Print View'!$A202,'Coverage Indicators - Section D'!$A$1:$A$100,0)),""),"")</f>
        <v xml:space="preserve">/
</v>
      </c>
      <c r="N202" s="373" t="str">
        <f ca="1">IFERROR(IF(INDEX('Coverage Indicators - Section D'!U$1:U$100,MATCH('Print View'!$A202,'Coverage Indicators - Section D'!$A$1:$A$100,0))&lt;&gt;"",INDEX('Coverage Indicators - Section D'!U$1:U$100,MATCH('Print View'!$A202,'Coverage Indicators - Section D'!$A$1:$A$100,0)),""),"")&amp;"/"&amp;IFERROR(IF(INDEX('Coverage Indicators - Section D'!U$1:U$100,MATCH('Print View'!$A202,'Coverage Indicators - Section D'!$A$1:$A$100,0)+1)&lt;&gt;"",INDEX('Coverage Indicators - Section D'!U$1:U$100,MATCH('Print View'!$A202,'Coverage Indicators - Section D'!$A$1:$A$100,0)+1),""),"")&amp;CHAR(10)&amp;IFERROR(IF(INDEX('Coverage Indicators - Section D'!V$1:V$100,MATCH('Print View'!$A202,'Coverage Indicators - Section D'!$A$1:$A$100,0))&lt;&gt;"",FIXED(INDEX('Coverage Indicators - Section D'!V$1:V$100,MATCH('Print View'!$A202,'Coverage Indicators - Section D'!$A$1:$A$100,0))*100,2)&amp;"%",""),"")&amp;CHAR(10)&amp;IFERROR(IF(INDEX('Coverage Indicators - Section D'!W$1:W$100,MATCH('Print View'!$A202,'Coverage Indicators - Section D'!$A$1:$A$100,0))&lt;&gt;"",INDEX('Coverage Indicators - Section D'!W$1:W$100,MATCH('Print View'!$A202,'Coverage Indicators - Section D'!$A$1:$A$100,0)),""),"")</f>
        <v xml:space="preserve">/
</v>
      </c>
      <c r="O202" s="373" t="str">
        <f ca="1">IFERROR(IF(INDEX('Coverage Indicators - Section D'!X$1:X$100,MATCH('Print View'!$A202,'Coverage Indicators - Section D'!$A$1:$A$100,0))&lt;&gt;"",INDEX('Coverage Indicators - Section D'!X$1:X$100,MATCH('Print View'!$A202,'Coverage Indicators - Section D'!$A$1:$A$100,0)),""),"")&amp;"/"&amp;IFERROR(IF(INDEX('Coverage Indicators - Section D'!X$1:X$100,MATCH('Print View'!$A202,'Coverage Indicators - Section D'!$A$1:$A$100,0)+1)&lt;&gt;"",INDEX('Coverage Indicators - Section D'!X$1:X$100,MATCH('Print View'!$A202,'Coverage Indicators - Section D'!$A$1:$A$100,0)+1),""),"")&amp;CHAR(10)&amp;IFERROR(IF(INDEX('Coverage Indicators - Section D'!Y$1:Y$100,MATCH('Print View'!$A202,'Coverage Indicators - Section D'!$A$1:$A$100,0))&lt;&gt;"",FIXED(INDEX('Coverage Indicators - Section D'!Y$1:Y$100,MATCH('Print View'!$A202,'Coverage Indicators - Section D'!$A$1:$A$100,0))*100,2)&amp;"%",""),"")&amp;CHAR(10)&amp;IFERROR(IF(INDEX('Coverage Indicators - Section D'!Z$1:Z$100,MATCH('Print View'!$A202,'Coverage Indicators - Section D'!$A$1:$A$100,0))&lt;&gt;"",INDEX('Coverage Indicators - Section D'!Z$1:Z$100,MATCH('Print View'!$A202,'Coverage Indicators - Section D'!$A$1:$A$100,0)),""),"")</f>
        <v xml:space="preserve">/
</v>
      </c>
      <c r="P202" s="373" t="str">
        <f ca="1">IFERROR(IF(INDEX('Coverage Indicators - Section D'!AA$1:AA$100,MATCH('Print View'!$A202,'Coverage Indicators - Section D'!$A$1:$A$100,0))&lt;&gt;"",INDEX('Coverage Indicators - Section D'!AA$1:AA$100,MATCH('Print View'!$A202,'Coverage Indicators - Section D'!$A$1:$A$100,0)),""),"")&amp;"/"&amp;IFERROR(IF(INDEX('Coverage Indicators - Section D'!AA$1:AA$100,MATCH('Print View'!$A202,'Coverage Indicators - Section D'!$A$1:$A$100,0)+1)&lt;&gt;"",INDEX('Coverage Indicators - Section D'!AA$1:AA$100,MATCH('Print View'!$A202,'Coverage Indicators - Section D'!$A$1:$A$100,0)+1),""),"")&amp;CHAR(10)&amp;IFERROR(IF(INDEX('Coverage Indicators - Section D'!AB$1:AB$100,MATCH('Print View'!$A202,'Coverage Indicators - Section D'!$A$1:$A$100,0))&lt;&gt;"",FIXED(INDEX('Coverage Indicators - Section D'!AB$1:AB$100,MATCH('Print View'!$A202,'Coverage Indicators - Section D'!$A$1:$A$100,0))*100,2)&amp;"%",""),"")&amp;CHAR(10)&amp;IFERROR(IF(INDEX('Coverage Indicators - Section D'!AC$1:AC$100,MATCH('Print View'!$A202,'Coverage Indicators - Section D'!$A$1:$A$100,0))&lt;&gt;"",INDEX('Coverage Indicators - Section D'!AC$1:AC$100,MATCH('Print View'!$A202,'Coverage Indicators - Section D'!$A$1:$A$100,0)),""),"")</f>
        <v xml:space="preserve">/
</v>
      </c>
      <c r="Q202" s="373" t="str">
        <f ca="1">IFERROR(IF(INDEX('Coverage Indicators - Section D'!AD$1:AD$100,MATCH('Print View'!$A202,'Coverage Indicators - Section D'!$A$1:$A$100,0))&lt;&gt;"",INDEX('Coverage Indicators - Section D'!AD$1:AD$100,MATCH('Print View'!$A202,'Coverage Indicators - Section D'!$A$1:$A$100,0)),""),"")&amp;"/"&amp;IFERROR(IF(INDEX('Coverage Indicators - Section D'!AD$1:AD$100,MATCH('Print View'!$A202,'Coverage Indicators - Section D'!$A$1:$A$100,0)+1)&lt;&gt;"",INDEX('Coverage Indicators - Section D'!AD$1:AD$100,MATCH('Print View'!$A202,'Coverage Indicators - Section D'!$A$1:$A$100,0)+1),""),"")&amp;CHAR(10)&amp;IFERROR(IF(INDEX('Coverage Indicators - Section D'!AE$1:AE$100,MATCH('Print View'!$A202,'Coverage Indicators - Section D'!$A$1:$A$100,0))&lt;&gt;"",FIXED(INDEX('Coverage Indicators - Section D'!AE$1:AE$100,MATCH('Print View'!$A202,'Coverage Indicators - Section D'!$A$1:$A$100,0))*100,2)&amp;"%",""),"")&amp;CHAR(10)&amp;IFERROR(IF(INDEX('Coverage Indicators - Section D'!AF$1:AF$100,MATCH('Print View'!$A202,'Coverage Indicators - Section D'!$A$1:$A$100,0))&lt;&gt;"",INDEX('Coverage Indicators - Section D'!AF$1:AF$100,MATCH('Print View'!$A202,'Coverage Indicators - Section D'!$A$1:$A$100,0)),""),"")</f>
        <v xml:space="preserve">/
</v>
      </c>
      <c r="R202" s="373" t="str">
        <f ca="1">IFERROR(IF(INDEX('Coverage Indicators - Section D'!AG$1:AG$100,MATCH('Print View'!$A202,'Coverage Indicators - Section D'!$A$1:$A$100,0))&lt;&gt;"",INDEX('Coverage Indicators - Section D'!AG$1:AG$100,MATCH('Print View'!$A202,'Coverage Indicators - Section D'!$A$1:$A$100,0)),""),"")&amp;"/"&amp;IFERROR(IF(INDEX('Coverage Indicators - Section D'!AG$1:AG$100,MATCH('Print View'!$A202,'Coverage Indicators - Section D'!$A$1:$A$100,0)+1)&lt;&gt;"",INDEX('Coverage Indicators - Section D'!AG$1:AG$100,MATCH('Print View'!$A202,'Coverage Indicators - Section D'!$A$1:$A$100,0)+1),""),"")&amp;CHAR(10)&amp;IFERROR(IF(INDEX('Coverage Indicators - Section D'!AH$1:AH$100,MATCH('Print View'!$A202,'Coverage Indicators - Section D'!$A$1:$A$100,0))&lt;&gt;"",FIXED(INDEX('Coverage Indicators - Section D'!AH$1:AH$100,MATCH('Print View'!$A202,'Coverage Indicators - Section D'!$A$1:$A$100,0))*100,2)&amp;"%",""),"")&amp;CHAR(10)&amp;IFERROR(IF(INDEX('Coverage Indicators - Section D'!AI$1:AI$100,MATCH('Print View'!$A202,'Coverage Indicators - Section D'!$A$1:$A$100,0))&lt;&gt;"",INDEX('Coverage Indicators - Section D'!AI$1:AI$100,MATCH('Print View'!$A202,'Coverage Indicators - Section D'!$A$1:$A$100,0)),""),"")</f>
        <v xml:space="preserve">/
</v>
      </c>
      <c r="S202" s="373" t="str">
        <f ca="1">IFERROR(IF(INDEX('Coverage Indicators - Section D'!AJ$1:AJ$100,MATCH('Print View'!$A202,'Coverage Indicators - Section D'!$A$1:$A$100,0))&lt;&gt;"",INDEX('Coverage Indicators - Section D'!AJ$1:AJ$100,MATCH('Print View'!$A202,'Coverage Indicators - Section D'!$A$1:$A$100,0)),""),"")&amp;"/"&amp;IFERROR(IF(INDEX('Coverage Indicators - Section D'!AJ$1:AJ$100,MATCH('Print View'!$A202,'Coverage Indicators - Section D'!$A$1:$A$100,0)+1)&lt;&gt;"",INDEX('Coverage Indicators - Section D'!AJ$1:AJ$100,MATCH('Print View'!$A202,'Coverage Indicators - Section D'!$A$1:$A$100,0)+1),""),"")&amp;CHAR(10)&amp;IFERROR(IF(INDEX('Coverage Indicators - Section D'!AK$1:AK$100,MATCH('Print View'!$A202,'Coverage Indicators - Section D'!$A$1:$A$100,0))&lt;&gt;"",FIXED(INDEX('Coverage Indicators - Section D'!AK$1:AK$100,MATCH('Print View'!$A202,'Coverage Indicators - Section D'!$A$1:$A$100,0))*100,2)&amp;"%",""),"")&amp;CHAR(10)&amp;IFERROR(IF(INDEX('Coverage Indicators - Section D'!AL$1:AL$100,MATCH('Print View'!$A202,'Coverage Indicators - Section D'!$A$1:$A$100,0))&lt;&gt;"",INDEX('Coverage Indicators - Section D'!AL$1:AL$100,MATCH('Print View'!$A202,'Coverage Indicators - Section D'!$A$1:$A$100,0)),""),"")</f>
        <v xml:space="preserve">/
</v>
      </c>
      <c r="T202" s="228"/>
      <c r="U202" s="228"/>
      <c r="V202" s="228"/>
      <c r="W202" s="228"/>
      <c r="X202" s="228"/>
      <c r="Y202" s="228"/>
      <c r="Z202" s="228"/>
      <c r="AA202" s="228"/>
      <c r="AB202" s="228"/>
      <c r="AC202" s="228"/>
      <c r="AD202" s="228"/>
      <c r="AE202" s="228"/>
      <c r="AF202" s="228"/>
      <c r="AG202" s="228"/>
      <c r="AH202" s="228"/>
      <c r="AI202" s="228"/>
      <c r="AJ202" s="228"/>
      <c r="AK202" s="228"/>
      <c r="AL202" s="228"/>
      <c r="AM202" s="228" t="str">
        <f>IFERROR(IF(INDEX('Coverage Indicators - Section D'!AD$1:AD$110,MATCH('Print View'!$A202,'Coverage Indicators - Section D'!$A$1:$A$110,0))&lt;&gt;0,INDEX('Coverage Indicators - Section D'!AD$1:AD$110,MATCH('Print View'!$A202,'Coverage Indicators - Section D'!$A$1:$A$110,0)),""),"")</f>
        <v/>
      </c>
      <c r="AN202" s="228"/>
      <c r="AO202" s="228"/>
      <c r="AP202" s="228"/>
      <c r="AQ202" s="228"/>
      <c r="AR202" s="651" t="str">
        <f ca="1">CONCATENATE($A202,N$144)</f>
        <v>2931-Dec-23</v>
      </c>
      <c r="AS202" s="652" t="str">
        <f ca="1">CONCATENATE($A202,Q$144)</f>
        <v>2931-Dec-26</v>
      </c>
      <c r="AT202" s="652" t="str">
        <f t="shared" ref="AT202" si="190">CONCATENATE($A202,T$144)</f>
        <v>29</v>
      </c>
      <c r="AU202" s="652" t="str">
        <f t="shared" ref="AU202" si="191">CONCATENATE($A202,W$144)</f>
        <v>29</v>
      </c>
      <c r="AV202" s="652" t="str">
        <f t="shared" ref="AV202" si="192">CONCATENATE($A202,Z$144)</f>
        <v>29</v>
      </c>
      <c r="AW202" s="652" t="str">
        <f t="shared" ref="AW202" si="193">CONCATENATE($A202,AC$144)</f>
        <v>29</v>
      </c>
      <c r="AX202" s="652" t="str">
        <f t="shared" ref="AX202" si="194">CONCATENATE($A202,AF$144)</f>
        <v>29</v>
      </c>
      <c r="AY202" s="652" t="str">
        <f t="shared" ref="AY202" si="195">CONCATENATE($A202,AI$144)</f>
        <v>29</v>
      </c>
      <c r="AZ202" s="233"/>
      <c r="BA202" s="122"/>
    </row>
    <row r="203" spans="1:53" s="107" customFormat="1" ht="88.4" customHeight="1" x14ac:dyDescent="0.35">
      <c r="A203" s="671"/>
      <c r="B203" s="738" t="str">
        <f>IFERROR(IF(INDEX('Coverage Indicators - Section D'!AM$1:AM$110,MATCH('Print View'!$A202,'Coverage Indicators - Section D'!$A$1:$A$110,0))&lt;&gt;0,INDEX('Coverage Indicators - Section D'!AM$1:AM$110,MATCH('Print View'!$A202,'Coverage Indicators - Section D'!$A$1:$A$110,0)),""),"")</f>
        <v/>
      </c>
      <c r="C203" s="738"/>
      <c r="D203" s="738"/>
      <c r="E203" s="738"/>
      <c r="F203" s="738"/>
      <c r="G203" s="738"/>
      <c r="H203" s="738"/>
      <c r="I203" s="738"/>
      <c r="J203" s="738"/>
      <c r="K203" s="738"/>
      <c r="L203" s="738"/>
      <c r="M203" s="738"/>
      <c r="N203" s="738"/>
      <c r="O203" s="738"/>
      <c r="P203" s="738"/>
      <c r="Q203" s="738"/>
      <c r="R203" s="738"/>
      <c r="S203" s="738"/>
      <c r="T203" s="228"/>
      <c r="U203" s="228"/>
      <c r="V203" s="228"/>
      <c r="W203" s="228"/>
      <c r="X203" s="228"/>
      <c r="Y203" s="228"/>
      <c r="Z203" s="228"/>
      <c r="AA203" s="228"/>
      <c r="AB203" s="228"/>
      <c r="AC203" s="228"/>
      <c r="AD203" s="228"/>
      <c r="AE203" s="228"/>
      <c r="AF203" s="228"/>
      <c r="AG203" s="228"/>
      <c r="AH203" s="228"/>
      <c r="AI203" s="228"/>
      <c r="AJ203" s="228"/>
      <c r="AK203" s="228"/>
      <c r="AL203" s="228"/>
      <c r="AM203" s="228"/>
      <c r="AN203" s="228"/>
      <c r="AO203" s="228"/>
      <c r="AP203" s="228"/>
      <c r="AQ203" s="228"/>
      <c r="AR203" s="651"/>
      <c r="AS203" s="652"/>
      <c r="AT203" s="652"/>
      <c r="AU203" s="652"/>
      <c r="AV203" s="652"/>
      <c r="AW203" s="652"/>
      <c r="AX203" s="652"/>
      <c r="AY203" s="652"/>
      <c r="AZ203" s="233"/>
      <c r="BA203" s="122"/>
    </row>
    <row r="204" spans="1:53" s="107" customFormat="1" ht="177" customHeight="1" x14ac:dyDescent="0.35">
      <c r="A204" s="653">
        <v>30</v>
      </c>
      <c r="B204" s="376" t="str">
        <f>IFERROR(IF(INDEX('Coverage Indicators - Section D'!B$1:B$100,MATCH('Print View'!$A204,'Coverage Indicators - Section D'!$A$1:$A$100,0))&lt;&gt;0,INDEX('Coverage Indicators - Section D'!B$1:B$100,MATCH('Print View'!$A204,'Coverage Indicators - Section D'!$A$1:$A$100,0)),""),"")</f>
        <v/>
      </c>
      <c r="C204" s="377" t="str">
        <f>IFERROR(IF(INDEX('Coverage Indicators - Section D'!D$1:D$100,MATCH('Print View'!$A204,'Coverage Indicators - Section D'!$A$1:$A$100,0))&lt;&gt;0,INDEX('Coverage Indicators - Section D'!D$1:D$100,MATCH('Print View'!$A204,'Coverage Indicators - Section D'!$A$1:$A$100,0)),""),"")</f>
        <v/>
      </c>
      <c r="D204" s="377" t="str">
        <f>IFERROR(IF(INDEX('Coverage Indicators - Section D'!E$1:E$100,MATCH('Print View'!$A204,'Coverage Indicators - Section D'!$A$1:$A$100,0))&lt;&gt;0,INDEX('Coverage Indicators - Section D'!E$1:E$100,MATCH('Print View'!$A204,'Coverage Indicators - Section D'!$A$1:$A$100,0)),""),"")</f>
        <v/>
      </c>
      <c r="E204" s="389" t="str">
        <f ca="1">IFERROR(IF(INDEX('Coverage Indicators - Section D'!F$1:F$100,MATCH('Print View'!$A204,'Coverage Indicators - Section D'!$A$1:$A$100,0))&lt;&gt;"",INDEX('Coverage Indicators - Section D'!F$1:F$100,MATCH('Print View'!$A204,'Coverage Indicators - Section D'!$A$1:$A$100,0)),""),"")&amp;"/"&amp;IFERROR(IF(INDEX('Coverage Indicators - Section D'!F$1:F$100,MATCH('Print View'!$A204,'Coverage Indicators - Section D'!$A$1:$A$100,0)+1)&lt;&gt;"",INDEX('Coverage Indicators - Section D'!F$1:F$100,MATCH('Print View'!$A204,'Coverage Indicators - Section D'!$A$1:$A$100,0)+1),""),"")&amp;CHAR(10)&amp;
IFERROR(
IF(INDEX('Coverage Indicators - Section D'!G$1:G$100,MATCH('Print View'!$A204,'Coverage Indicators - Section D'!$A$1:$A$100,0))&lt;&gt;"",
FIXED(INDEX('Coverage Indicators - Section D'!G$1:G$100,MATCH('Print View'!$A204,'Coverage Indicators - Section D'!$A$1:$A$100,0))*100,2)&amp;"%",""),"")</f>
        <v xml:space="preserve">/
</v>
      </c>
      <c r="F204" s="378" t="str">
        <f>IFERROR(IF(INDEX('Coverage Indicators - Section D'!H$1:H$100,MATCH('Print View'!$A204,'Coverage Indicators - Section D'!$A$1:$A$100,0))&lt;&gt;0,INDEX('Coverage Indicators - Section D'!H$1:H$100,MATCH('Print View'!$A204,'Coverage Indicators - Section D'!$A$1:$A$100,0)),""),"")&amp;CHAR(10)&amp;IFERROR(IF(INDEX('Coverage Indicators - Section D'!I$1:I$100,MATCH('Print View'!$A204,'Coverage Indicators - Section D'!$A$1:$A$100,0))&lt;&gt;0,INDEX('Coverage Indicators - Section D'!I$1:I$100,MATCH('Print View'!$A204,'Coverage Indicators - Section D'!$A$1:$A$100,0)),""),"")</f>
        <v xml:space="preserve">
</v>
      </c>
      <c r="G204" s="378" t="str">
        <f>IFERROR(IF(INDEX('Coverage Indicators - Section D'!J$9:J$68,MATCH('Print View'!$A204,'Coverage Indicators - Section D'!$A$9:$A$68,0))&lt;&gt;0,INDEX('Coverage Indicators - Section D'!J$9:J$68,MATCH('Print View'!$A204,'Coverage Indicators - Section D'!$A$9:$A$68,0)),""),"")</f>
        <v/>
      </c>
      <c r="H204" s="378" t="str">
        <f>IFERROR(IF(INDEX('Coverage Indicators - Section D'!K$1:K$100,MATCH('Print View'!$A204,'Coverage Indicators - Section D'!$A$1:$A$100,0))&lt;&gt;0,INDEX('Coverage Indicators - Section D'!K$1:K$100,MATCH('Print View'!$A204,'Coverage Indicators - Section D'!$A$1:$A$100,0)),""),"")</f>
        <v/>
      </c>
      <c r="I204" s="379" t="str">
        <f>IFERROR(IF(AND('Overview - Section A'!AS$1="Grant Making",OR(C204&lt;&gt;"",D204&lt;&gt;"")),Setup!I15,IF(INDEX('Coverage Indicators - Section D'!L$1:L$100,MATCH('Print View'!$A204,'Coverage Indicators - Section D'!$A$1:$A$100,0))&lt;&gt;0,INDEX('Coverage Indicators - Section D'!L$1:L$100,MATCH('Print View'!$A204,'Coverage Indicators - Section D'!$A$1:$A$100,0)),"")),"")</f>
        <v/>
      </c>
      <c r="J204" s="380" t="str">
        <f>IFERROR(IF(INDEX('Coverage Indicators - Section D'!M$1:M$100,MATCH('Print View'!$A204,'Coverage Indicators - Section D'!$A$1:$A$100,0))&lt;&gt;0,INDEX('Coverage Indicators - Section D'!M$1:M$100,MATCH('Print View'!$A204,'Coverage Indicators - Section D'!$A$1:$A$100,0)),""),"")&amp;CHAR(10)&amp;CHAR(10)&amp;IFERROR(IF(INDEX('Coverage Indicators - Section D'!M$1:M$100,MATCH('Print View'!$A204,'Coverage Indicators - Section D'!$A$1:$A$100,0)+1)&lt;&gt;0,INDEX('Coverage Indicators - Section D'!M$1:M$100,MATCH('Print View'!$A204,'Coverage Indicators - Section D'!$A$1:$A$100,0)+1),""),"")</f>
        <v xml:space="preserve">
</v>
      </c>
      <c r="K204" s="378" t="str">
        <f>IFERROR(IF(INDEX('Coverage Indicators - Section D'!N$1:N$100,MATCH('Print View'!$A204,'Coverage Indicators - Section D'!$A$1:$A$100,0))&lt;&gt;0,INDEX('Coverage Indicators - Section D'!N$1:N$100,MATCH('Print View'!$A204,'Coverage Indicators - Section D'!$A$1:$A$100,0)),""),"")</f>
        <v/>
      </c>
      <c r="L204" s="380" t="str">
        <f ca="1">IFERROR(IF(INDEX('Coverage Indicators - Section D'!O$1:O$100,MATCH('Print View'!$A204,'Coverage Indicators - Section D'!$A$1:$A$100,0))&lt;&gt;"",INDEX('Coverage Indicators - Section D'!O$1:O$100,MATCH('Print View'!$A204,'Coverage Indicators - Section D'!$A$1:$A$100,0)),""),"")&amp;"/"&amp;IFERROR(IF(INDEX('Coverage Indicators - Section D'!O$1:O$100,MATCH('Print View'!$A204,'Coverage Indicators - Section D'!$A$1:$A$100,0)+1)&lt;&gt;"",INDEX('Coverage Indicators - Section D'!O$1:O$100,MATCH('Print View'!$A204,'Coverage Indicators - Section D'!$A$1:$A$100,0)+1),""),"")&amp;CHAR(10)&amp;IFERROR(IF(INDEX('Coverage Indicators - Section D'!P$1:P$100,MATCH('Print View'!$A204,'Coverage Indicators - Section D'!$A$1:$A$100,0))&lt;&gt;"",FIXED(INDEX('Coverage Indicators - Section D'!P$1:P$100,MATCH('Print View'!$A204,'Coverage Indicators - Section D'!$A$1:$A$100,0))*100,2)&amp;"%",""),"")&amp;CHAR(10)&amp;IFERROR(IF(INDEX('Coverage Indicators - Section D'!Q$1:Q$100,MATCH('Print View'!$A204,'Coverage Indicators - Section D'!$A$1:$A$100,0))&lt;&gt;"",INDEX('Coverage Indicators - Section D'!Q$1:Q$100,MATCH('Print View'!$A204,'Coverage Indicators - Section D'!$A$1:$A$100,0)),""),"")</f>
        <v xml:space="preserve">/
</v>
      </c>
      <c r="M204" s="380" t="str">
        <f ca="1">IFERROR(IF(INDEX('Coverage Indicators - Section D'!R$1:R$100,MATCH('Print View'!$A204,'Coverage Indicators - Section D'!$A$1:$A$100,0))&lt;&gt;"",INDEX('Coverage Indicators - Section D'!R$1:R$100,MATCH('Print View'!$A204,'Coverage Indicators - Section D'!$A$1:$A$100,0)),""),"")&amp;"/"&amp;IFERROR(IF(INDEX('Coverage Indicators - Section D'!R$1:R$100,MATCH('Print View'!$A204,'Coverage Indicators - Section D'!$A$1:$A$100,0)+1)&lt;&gt;"",INDEX('Coverage Indicators - Section D'!R$1:R$100,MATCH('Print View'!$A204,'Coverage Indicators - Section D'!$A$1:$A$100,0)+1),""),"")&amp;CHAR(10)&amp;IFERROR(IF(INDEX('Coverage Indicators - Section D'!S$1:S$100,MATCH('Print View'!$A204,'Coverage Indicators - Section D'!$A$1:$A$100,0))&lt;&gt;"",FIXED(INDEX('Coverage Indicators - Section D'!S$1:S$100,MATCH('Print View'!$A204,'Coverage Indicators - Section D'!$A$1:$A$100,0))*100,2)&amp;"%",""),"")&amp;CHAR(10)&amp;IFERROR(IF(INDEX('Coverage Indicators - Section D'!T$1:T$100,MATCH('Print View'!$A204,'Coverage Indicators - Section D'!$A$1:$A$100,0))&lt;&gt;"",INDEX('Coverage Indicators - Section D'!T$1:T$100,MATCH('Print View'!$A204,'Coverage Indicators - Section D'!$A$1:$A$100,0)),""),"")</f>
        <v xml:space="preserve">/
</v>
      </c>
      <c r="N204" s="380" t="str">
        <f ca="1">IFERROR(IF(INDEX('Coverage Indicators - Section D'!U$1:U$100,MATCH('Print View'!$A204,'Coverage Indicators - Section D'!$A$1:$A$100,0))&lt;&gt;"",INDEX('Coverage Indicators - Section D'!U$1:U$100,MATCH('Print View'!$A204,'Coverage Indicators - Section D'!$A$1:$A$100,0)),""),"")&amp;"/"&amp;IFERROR(IF(INDEX('Coverage Indicators - Section D'!U$1:U$100,MATCH('Print View'!$A204,'Coverage Indicators - Section D'!$A$1:$A$100,0)+1)&lt;&gt;"",INDEX('Coverage Indicators - Section D'!U$1:U$100,MATCH('Print View'!$A204,'Coverage Indicators - Section D'!$A$1:$A$100,0)+1),""),"")&amp;CHAR(10)&amp;IFERROR(IF(INDEX('Coverage Indicators - Section D'!V$1:V$100,MATCH('Print View'!$A204,'Coverage Indicators - Section D'!$A$1:$A$100,0))&lt;&gt;"",FIXED(INDEX('Coverage Indicators - Section D'!V$1:V$100,MATCH('Print View'!$A204,'Coverage Indicators - Section D'!$A$1:$A$100,0))*100,2)&amp;"%",""),"")&amp;CHAR(10)&amp;IFERROR(IF(INDEX('Coverage Indicators - Section D'!W$1:W$100,MATCH('Print View'!$A204,'Coverage Indicators - Section D'!$A$1:$A$100,0))&lt;&gt;"",INDEX('Coverage Indicators - Section D'!W$1:W$100,MATCH('Print View'!$A204,'Coverage Indicators - Section D'!$A$1:$A$100,0)),""),"")</f>
        <v xml:space="preserve">/
</v>
      </c>
      <c r="O204" s="380" t="str">
        <f ca="1">IFERROR(IF(INDEX('Coverage Indicators - Section D'!X$1:X$100,MATCH('Print View'!$A204,'Coverage Indicators - Section D'!$A$1:$A$100,0))&lt;&gt;"",INDEX('Coverage Indicators - Section D'!X$1:X$100,MATCH('Print View'!$A204,'Coverage Indicators - Section D'!$A$1:$A$100,0)),""),"")&amp;"/"&amp;IFERROR(IF(INDEX('Coverage Indicators - Section D'!X$1:X$100,MATCH('Print View'!$A204,'Coverage Indicators - Section D'!$A$1:$A$100,0)+1)&lt;&gt;"",INDEX('Coverage Indicators - Section D'!X$1:X$100,MATCH('Print View'!$A204,'Coverage Indicators - Section D'!$A$1:$A$100,0)+1),""),"")&amp;CHAR(10)&amp;IFERROR(IF(INDEX('Coverage Indicators - Section D'!Y$1:Y$100,MATCH('Print View'!$A204,'Coverage Indicators - Section D'!$A$1:$A$100,0))&lt;&gt;"",FIXED(INDEX('Coverage Indicators - Section D'!Y$1:Y$100,MATCH('Print View'!$A204,'Coverage Indicators - Section D'!$A$1:$A$100,0))*100,2)&amp;"%",""),"")&amp;CHAR(10)&amp;IFERROR(IF(INDEX('Coverage Indicators - Section D'!Z$1:Z$100,MATCH('Print View'!$A204,'Coverage Indicators - Section D'!$A$1:$A$100,0))&lt;&gt;"",INDEX('Coverage Indicators - Section D'!Z$1:Z$100,MATCH('Print View'!$A204,'Coverage Indicators - Section D'!$A$1:$A$100,0)),""),"")</f>
        <v xml:space="preserve">/
</v>
      </c>
      <c r="P204" s="380" t="str">
        <f ca="1">IFERROR(IF(INDEX('Coverage Indicators - Section D'!AA$1:AA$100,MATCH('Print View'!$A204,'Coverage Indicators - Section D'!$A$1:$A$100,0))&lt;&gt;"",INDEX('Coverage Indicators - Section D'!AA$1:AA$100,MATCH('Print View'!$A204,'Coverage Indicators - Section D'!$A$1:$A$100,0)),""),"")&amp;"/"&amp;IFERROR(IF(INDEX('Coverage Indicators - Section D'!AA$1:AA$100,MATCH('Print View'!$A204,'Coverage Indicators - Section D'!$A$1:$A$100,0)+1)&lt;&gt;"",INDEX('Coverage Indicators - Section D'!AA$1:AA$100,MATCH('Print View'!$A204,'Coverage Indicators - Section D'!$A$1:$A$100,0)+1),""),"")&amp;CHAR(10)&amp;IFERROR(IF(INDEX('Coverage Indicators - Section D'!AB$1:AB$100,MATCH('Print View'!$A204,'Coverage Indicators - Section D'!$A$1:$A$100,0))&lt;&gt;"",FIXED(INDEX('Coverage Indicators - Section D'!AB$1:AB$100,MATCH('Print View'!$A204,'Coverage Indicators - Section D'!$A$1:$A$100,0))*100,2)&amp;"%",""),"")&amp;CHAR(10)&amp;IFERROR(IF(INDEX('Coverage Indicators - Section D'!AC$1:AC$100,MATCH('Print View'!$A204,'Coverage Indicators - Section D'!$A$1:$A$100,0))&lt;&gt;"",INDEX('Coverage Indicators - Section D'!AC$1:AC$100,MATCH('Print View'!$A204,'Coverage Indicators - Section D'!$A$1:$A$100,0)),""),"")</f>
        <v xml:space="preserve">/
</v>
      </c>
      <c r="Q204" s="380" t="str">
        <f ca="1">IFERROR(IF(INDEX('Coverage Indicators - Section D'!AD$1:AD$100,MATCH('Print View'!$A204,'Coverage Indicators - Section D'!$A$1:$A$100,0))&lt;&gt;"",INDEX('Coverage Indicators - Section D'!AD$1:AD$100,MATCH('Print View'!$A204,'Coverage Indicators - Section D'!$A$1:$A$100,0)),""),"")&amp;"/"&amp;IFERROR(IF(INDEX('Coverage Indicators - Section D'!AD$1:AD$100,MATCH('Print View'!$A204,'Coverage Indicators - Section D'!$A$1:$A$100,0)+1)&lt;&gt;"",INDEX('Coverage Indicators - Section D'!AD$1:AD$100,MATCH('Print View'!$A204,'Coverage Indicators - Section D'!$A$1:$A$100,0)+1),""),"")&amp;CHAR(10)&amp;IFERROR(IF(INDEX('Coverage Indicators - Section D'!AE$1:AE$100,MATCH('Print View'!$A204,'Coverage Indicators - Section D'!$A$1:$A$100,0))&lt;&gt;"",FIXED(INDEX('Coverage Indicators - Section D'!AE$1:AE$100,MATCH('Print View'!$A204,'Coverage Indicators - Section D'!$A$1:$A$100,0))*100,2)&amp;"%",""),"")&amp;CHAR(10)&amp;IFERROR(IF(INDEX('Coverage Indicators - Section D'!AF$1:AF$100,MATCH('Print View'!$A204,'Coverage Indicators - Section D'!$A$1:$A$100,0))&lt;&gt;"",INDEX('Coverage Indicators - Section D'!AF$1:AF$100,MATCH('Print View'!$A204,'Coverage Indicators - Section D'!$A$1:$A$100,0)),""),"")</f>
        <v xml:space="preserve">/
</v>
      </c>
      <c r="R204" s="380" t="str">
        <f ca="1">IFERROR(IF(INDEX('Coverage Indicators - Section D'!AG$1:AG$100,MATCH('Print View'!$A204,'Coverage Indicators - Section D'!$A$1:$A$100,0))&lt;&gt;"",INDEX('Coverage Indicators - Section D'!AG$1:AG$100,MATCH('Print View'!$A204,'Coverage Indicators - Section D'!$A$1:$A$100,0)),""),"")&amp;"/"&amp;IFERROR(IF(INDEX('Coverage Indicators - Section D'!AG$1:AG$100,MATCH('Print View'!$A204,'Coverage Indicators - Section D'!$A$1:$A$100,0)+1)&lt;&gt;"",INDEX('Coverage Indicators - Section D'!AG$1:AG$100,MATCH('Print View'!$A204,'Coverage Indicators - Section D'!$A$1:$A$100,0)+1),""),"")&amp;CHAR(10)&amp;IFERROR(IF(INDEX('Coverage Indicators - Section D'!AH$1:AH$100,MATCH('Print View'!$A204,'Coverage Indicators - Section D'!$A$1:$A$100,0))&lt;&gt;"",FIXED(INDEX('Coverage Indicators - Section D'!AH$1:AH$100,MATCH('Print View'!$A204,'Coverage Indicators - Section D'!$A$1:$A$100,0))*100,2)&amp;"%",""),"")&amp;CHAR(10)&amp;IFERROR(IF(INDEX('Coverage Indicators - Section D'!AI$1:AI$100,MATCH('Print View'!$A204,'Coverage Indicators - Section D'!$A$1:$A$100,0))&lt;&gt;"",INDEX('Coverage Indicators - Section D'!AI$1:AI$100,MATCH('Print View'!$A204,'Coverage Indicators - Section D'!$A$1:$A$100,0)),""),"")</f>
        <v xml:space="preserve">/
</v>
      </c>
      <c r="S204" s="420" t="str">
        <f ca="1">IFERROR(IF(INDEX('Coverage Indicators - Section D'!AJ$1:AJ$100,MATCH('Print View'!$A204,'Coverage Indicators - Section D'!$A$1:$A$100,0))&lt;&gt;"",INDEX('Coverage Indicators - Section D'!AJ$1:AJ$100,MATCH('Print View'!$A204,'Coverage Indicators - Section D'!$A$1:$A$100,0)),""),"")&amp;"/"&amp;IFERROR(IF(INDEX('Coverage Indicators - Section D'!AJ$1:AJ$100,MATCH('Print View'!$A204,'Coverage Indicators - Section D'!$A$1:$A$100,0)+1)&lt;&gt;"",INDEX('Coverage Indicators - Section D'!AJ$1:AJ$100,MATCH('Print View'!$A204,'Coverage Indicators - Section D'!$A$1:$A$100,0)+1),""),"")&amp;CHAR(10)&amp;IFERROR(IF(INDEX('Coverage Indicators - Section D'!AK$1:AK$100,MATCH('Print View'!$A204,'Coverage Indicators - Section D'!$A$1:$A$100,0))&lt;&gt;"",FIXED(INDEX('Coverage Indicators - Section D'!AK$1:AK$100,MATCH('Print View'!$A204,'Coverage Indicators - Section D'!$A$1:$A$100,0))*100,2)&amp;"%",""),"")&amp;CHAR(10)&amp;IFERROR(IF(INDEX('Coverage Indicators - Section D'!AL$1:AL$100,MATCH('Print View'!$A204,'Coverage Indicators - Section D'!$A$1:$A$100,0))&lt;&gt;"",INDEX('Coverage Indicators - Section D'!AL$1:AL$100,MATCH('Print View'!$A204,'Coverage Indicators - Section D'!$A$1:$A$100,0)),""),"")</f>
        <v xml:space="preserve">/
</v>
      </c>
      <c r="T204" s="228"/>
      <c r="U204" s="228"/>
      <c r="V204" s="228"/>
      <c r="W204" s="228"/>
      <c r="X204" s="228"/>
      <c r="Y204" s="228"/>
      <c r="Z204" s="228"/>
      <c r="AA204" s="228"/>
      <c r="AB204" s="228"/>
      <c r="AC204" s="228"/>
      <c r="AD204" s="228"/>
      <c r="AE204" s="228"/>
      <c r="AF204" s="228"/>
      <c r="AG204" s="228"/>
      <c r="AH204" s="228"/>
      <c r="AI204" s="228"/>
      <c r="AJ204" s="228"/>
      <c r="AK204" s="228"/>
      <c r="AL204" s="228"/>
      <c r="AM204" s="228" t="str">
        <f>IFERROR(IF(INDEX('Coverage Indicators - Section D'!AD$1:AD$110,MATCH('Print View'!$A204,'Coverage Indicators - Section D'!$A$1:$A$110,0))&lt;&gt;0,INDEX('Coverage Indicators - Section D'!AD$1:AD$110,MATCH('Print View'!$A204,'Coverage Indicators - Section D'!$A$1:$A$110,0)),""),"")</f>
        <v/>
      </c>
      <c r="AN204" s="228"/>
      <c r="AO204" s="228"/>
      <c r="AP204" s="228"/>
      <c r="AQ204" s="228"/>
      <c r="AR204" s="651"/>
      <c r="AS204" s="652" t="str">
        <f ca="1">CONCATENATE($A204,Q$144)</f>
        <v>3031-Dec-26</v>
      </c>
      <c r="AT204" s="652" t="str">
        <f t="shared" ref="AT204" si="196">CONCATENATE($A204,T$144)</f>
        <v>30</v>
      </c>
      <c r="AU204" s="652" t="str">
        <f t="shared" ref="AU204" si="197">CONCATENATE($A204,W$144)</f>
        <v>30</v>
      </c>
      <c r="AV204" s="652" t="str">
        <f t="shared" ref="AV204" si="198">CONCATENATE($A204,Z$144)</f>
        <v>30</v>
      </c>
      <c r="AW204" s="652" t="str">
        <f t="shared" ref="AW204" si="199">CONCATENATE($A204,AC$144)</f>
        <v>30</v>
      </c>
      <c r="AX204" s="652" t="str">
        <f t="shared" ref="AX204" si="200">CONCATENATE($A204,AF$144)</f>
        <v>30</v>
      </c>
      <c r="AY204" s="652" t="str">
        <f t="shared" ref="AY204" si="201">CONCATENATE($A204,AI$144)</f>
        <v>30</v>
      </c>
      <c r="AZ204" s="233"/>
      <c r="BA204" s="122"/>
    </row>
    <row r="205" spans="1:53" ht="88.4" customHeight="1" x14ac:dyDescent="0.35">
      <c r="A205" s="653"/>
      <c r="B205" s="739" t="str">
        <f>IFERROR(IF(INDEX('Coverage Indicators - Section D'!AM$1:AM$110,MATCH('Print View'!$A204,'Coverage Indicators - Section D'!$A$1:$A$110,0))&lt;&gt;0,INDEX('Coverage Indicators - Section D'!AM$1:AM$110,MATCH('Print View'!$A204,'Coverage Indicators - Section D'!$A$1:$A$110,0)),""),"")</f>
        <v/>
      </c>
      <c r="C205" s="739"/>
      <c r="D205" s="739"/>
      <c r="E205" s="739"/>
      <c r="F205" s="739"/>
      <c r="G205" s="739"/>
      <c r="H205" s="739"/>
      <c r="I205" s="739"/>
      <c r="J205" s="739"/>
      <c r="K205" s="739"/>
      <c r="L205" s="739"/>
      <c r="M205" s="739"/>
      <c r="N205" s="739"/>
      <c r="O205" s="739"/>
      <c r="P205" s="739"/>
      <c r="Q205" s="739"/>
      <c r="R205" s="739"/>
      <c r="S205" s="739"/>
      <c r="T205" s="228"/>
      <c r="U205" s="228"/>
      <c r="V205" s="228"/>
      <c r="W205" s="228"/>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651"/>
      <c r="AS205" s="652"/>
      <c r="AT205" s="652"/>
      <c r="AU205" s="652"/>
      <c r="AV205" s="652"/>
      <c r="AW205" s="652"/>
      <c r="AX205" s="652"/>
      <c r="AY205" s="652"/>
      <c r="AZ205" s="210"/>
    </row>
    <row r="206" spans="1:53" s="108" customFormat="1" x14ac:dyDescent="0.35">
      <c r="A206" s="109"/>
      <c r="B206" s="109"/>
      <c r="C206" s="237"/>
      <c r="D206" s="237"/>
      <c r="E206" s="237"/>
      <c r="F206" s="237"/>
      <c r="G206" s="237"/>
      <c r="H206" s="237"/>
      <c r="I206" s="237"/>
      <c r="J206" s="237"/>
      <c r="K206" s="237"/>
      <c r="L206" s="237"/>
      <c r="M206" s="237"/>
      <c r="N206" s="237"/>
      <c r="O206" s="237"/>
      <c r="P206" s="237"/>
      <c r="Q206" s="237"/>
      <c r="R206" s="237"/>
      <c r="S206" s="228"/>
      <c r="T206" s="228"/>
      <c r="U206" s="228"/>
      <c r="V206" s="228"/>
      <c r="W206" s="228"/>
      <c r="X206" s="228"/>
      <c r="Y206" s="228"/>
      <c r="Z206" s="228"/>
      <c r="AA206" s="228"/>
      <c r="AB206" s="228"/>
      <c r="AC206" s="228"/>
      <c r="AD206" s="228"/>
      <c r="AE206" s="228"/>
      <c r="AF206" s="228"/>
      <c r="AG206" s="228"/>
      <c r="AH206" s="228"/>
      <c r="AI206" s="228"/>
      <c r="AJ206" s="228"/>
      <c r="AK206" s="228"/>
      <c r="AL206" s="228"/>
      <c r="AM206" s="228"/>
      <c r="AN206" s="228"/>
      <c r="AO206" s="228"/>
      <c r="AP206" s="228"/>
      <c r="AQ206" s="228"/>
      <c r="AR206" s="229"/>
      <c r="AS206" s="3"/>
      <c r="AT206" s="3"/>
      <c r="AU206" s="3"/>
      <c r="AV206" s="3"/>
      <c r="AW206" s="3"/>
      <c r="AX206" s="3"/>
      <c r="AY206" s="3"/>
      <c r="AZ206" s="3"/>
      <c r="BA206" s="7"/>
    </row>
    <row r="207" spans="1:53" s="108" customFormat="1" x14ac:dyDescent="0.35">
      <c r="A207" s="109"/>
      <c r="B207" s="237"/>
      <c r="C207" s="237"/>
      <c r="D207" s="237"/>
      <c r="E207" s="237"/>
      <c r="F207" s="237"/>
      <c r="G207" s="237"/>
      <c r="H207" s="237"/>
      <c r="I207" s="237"/>
      <c r="J207" s="237"/>
      <c r="K207" s="237"/>
      <c r="L207" s="237"/>
      <c r="M207" s="237"/>
      <c r="N207" s="237"/>
      <c r="O207" s="237"/>
      <c r="P207" s="237"/>
      <c r="Q207" s="237"/>
      <c r="R207" s="237"/>
      <c r="S207" s="228"/>
      <c r="T207" s="228"/>
      <c r="U207" s="228"/>
      <c r="V207" s="228"/>
      <c r="W207" s="228"/>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9"/>
      <c r="AS207" s="3"/>
      <c r="AT207" s="3"/>
      <c r="AU207" s="3"/>
      <c r="AV207" s="3"/>
      <c r="AW207" s="3"/>
      <c r="AX207" s="3"/>
      <c r="AY207" s="3"/>
      <c r="AZ207" s="3"/>
      <c r="BA207" s="7"/>
    </row>
    <row r="208" spans="1:53" s="108" customFormat="1" x14ac:dyDescent="0.35">
      <c r="A208" s="109"/>
      <c r="B208" s="237"/>
      <c r="C208" s="237"/>
      <c r="D208" s="237"/>
      <c r="E208" s="237"/>
      <c r="F208" s="237"/>
      <c r="G208" s="237"/>
      <c r="H208" s="237"/>
      <c r="I208" s="237"/>
      <c r="J208" s="237"/>
      <c r="K208" s="237"/>
      <c r="L208" s="237"/>
      <c r="M208" s="237"/>
      <c r="N208" s="237"/>
      <c r="O208" s="237"/>
      <c r="P208" s="237"/>
      <c r="Q208" s="237"/>
      <c r="R208" s="237"/>
      <c r="S208" s="228"/>
      <c r="T208" s="228"/>
      <c r="U208" s="228"/>
      <c r="V208" s="228"/>
      <c r="W208" s="228"/>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9"/>
      <c r="AS208" s="3"/>
      <c r="AT208" s="3"/>
      <c r="AU208" s="3"/>
      <c r="AV208" s="3"/>
      <c r="AW208" s="3"/>
      <c r="AX208" s="3"/>
      <c r="AY208" s="3"/>
      <c r="AZ208" s="3"/>
      <c r="BA208" s="7"/>
    </row>
    <row r="209" spans="1:84" s="108" customFormat="1" ht="16" thickBot="1" x14ac:dyDescent="0.4">
      <c r="A209" s="109"/>
      <c r="B209" s="109"/>
      <c r="C209" s="237"/>
      <c r="D209" s="237"/>
      <c r="E209" s="237"/>
      <c r="F209" s="237"/>
      <c r="G209" s="237"/>
      <c r="H209" s="237"/>
      <c r="I209" s="237"/>
      <c r="J209" s="237"/>
      <c r="K209" s="237"/>
      <c r="L209" s="237"/>
      <c r="M209" s="237"/>
      <c r="N209" s="237"/>
      <c r="O209" s="237"/>
      <c r="P209" s="237"/>
      <c r="Q209" s="237"/>
      <c r="R209" s="237"/>
      <c r="S209" s="228"/>
      <c r="T209" s="228"/>
      <c r="U209" s="228"/>
      <c r="V209" s="228"/>
      <c r="W209" s="228"/>
      <c r="X209" s="228"/>
      <c r="Y209" s="228"/>
      <c r="Z209" s="228"/>
      <c r="AA209" s="228"/>
      <c r="AB209" s="228"/>
      <c r="AC209" s="228"/>
      <c r="AD209" s="228"/>
      <c r="AE209" s="228"/>
      <c r="AF209" s="228"/>
      <c r="AG209" s="228"/>
      <c r="AH209" s="228"/>
      <c r="AI209" s="228"/>
      <c r="AJ209" s="228"/>
      <c r="AK209" s="228"/>
      <c r="AL209" s="228"/>
      <c r="AM209" s="228"/>
      <c r="AN209" s="228"/>
      <c r="AO209" s="228"/>
      <c r="AP209" s="228"/>
      <c r="AQ209" s="228"/>
      <c r="AR209" s="229"/>
      <c r="AS209" s="3"/>
      <c r="AT209" s="3"/>
      <c r="AU209" s="3"/>
      <c r="AV209" s="3"/>
      <c r="AW209" s="3"/>
      <c r="AX209" s="3"/>
      <c r="AY209" s="3"/>
      <c r="AZ209" s="3"/>
      <c r="BA209" s="7"/>
    </row>
    <row r="210" spans="1:84" s="108" customFormat="1" ht="45.75" customHeight="1" thickBot="1" x14ac:dyDescent="0.4">
      <c r="A210" s="734" t="s">
        <v>214</v>
      </c>
      <c r="B210" s="735"/>
      <c r="C210" s="735"/>
      <c r="D210" s="735"/>
      <c r="E210" s="735"/>
      <c r="F210" s="735"/>
      <c r="G210" s="735"/>
      <c r="H210" s="735"/>
      <c r="I210" s="735"/>
      <c r="J210" s="735"/>
      <c r="K210" s="735"/>
      <c r="L210" s="735"/>
      <c r="M210" s="735"/>
      <c r="N210" s="735"/>
      <c r="O210" s="735"/>
      <c r="P210" s="735"/>
      <c r="Q210" s="735"/>
      <c r="R210" s="735"/>
      <c r="S210" s="736"/>
      <c r="T210" s="228"/>
      <c r="U210" s="228"/>
      <c r="V210" s="228"/>
      <c r="W210" s="228"/>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9"/>
      <c r="AS210" s="3"/>
      <c r="AT210" s="3"/>
      <c r="AU210" s="3"/>
      <c r="AV210" s="3"/>
      <c r="AW210" s="3"/>
      <c r="AX210" s="3"/>
      <c r="AY210" s="3"/>
      <c r="AZ210" s="3"/>
      <c r="BA210" s="7"/>
    </row>
    <row r="211" spans="1:84" s="108" customFormat="1" ht="21" customHeight="1" thickBot="1" x14ac:dyDescent="0.4">
      <c r="A211" s="237"/>
      <c r="B211" s="237"/>
      <c r="C211" s="237"/>
      <c r="D211" s="237"/>
      <c r="E211" s="237"/>
      <c r="F211" s="237"/>
      <c r="G211" s="237"/>
      <c r="H211" s="237"/>
      <c r="I211" s="237"/>
      <c r="J211" s="237"/>
      <c r="K211" s="237"/>
      <c r="L211" s="237"/>
      <c r="M211" s="237"/>
      <c r="N211" s="237"/>
      <c r="O211" s="237"/>
      <c r="P211" s="237"/>
      <c r="Q211" s="237"/>
      <c r="R211" s="237"/>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4"/>
      <c r="AS211" s="7"/>
      <c r="AT211" s="7"/>
      <c r="AU211" s="7"/>
      <c r="AV211" s="7"/>
      <c r="AW211" s="7"/>
      <c r="AX211" s="7"/>
      <c r="AY211" s="7"/>
      <c r="AZ211" s="7"/>
      <c r="BA211" s="7"/>
    </row>
    <row r="212" spans="1:84" s="108" customFormat="1" ht="28.5" x14ac:dyDescent="0.65">
      <c r="A212" s="286"/>
      <c r="B212" s="287"/>
      <c r="C212" s="287"/>
      <c r="D212" s="287"/>
      <c r="E212" s="287"/>
      <c r="F212" s="287"/>
      <c r="G212" s="753"/>
      <c r="H212" s="753"/>
      <c r="I212" s="753"/>
      <c r="J212" s="753"/>
      <c r="K212" s="753"/>
      <c r="L212" s="753"/>
      <c r="M212" s="753"/>
      <c r="N212" s="753"/>
      <c r="O212" s="753"/>
      <c r="P212" s="753"/>
      <c r="Q212" s="288"/>
      <c r="R212" s="288"/>
      <c r="S212" s="288"/>
      <c r="T212" s="228"/>
      <c r="U212" s="228"/>
      <c r="V212" s="228"/>
      <c r="W212" s="228"/>
      <c r="X212" s="228"/>
      <c r="Y212" s="228"/>
      <c r="Z212" s="22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row>
    <row r="213" spans="1:84" s="108" customFormat="1" ht="87" customHeight="1" x14ac:dyDescent="0.35">
      <c r="A213" s="289" t="s">
        <v>131</v>
      </c>
      <c r="B213" s="289" t="s">
        <v>16</v>
      </c>
      <c r="C213" s="289" t="s">
        <v>278</v>
      </c>
      <c r="D213" s="289" t="s">
        <v>32</v>
      </c>
      <c r="E213" s="289" t="s">
        <v>68</v>
      </c>
      <c r="F213" s="289" t="s">
        <v>188</v>
      </c>
      <c r="G213" s="290" t="s">
        <v>11</v>
      </c>
      <c r="H213" s="291" t="s">
        <v>431</v>
      </c>
      <c r="I213" s="737" t="s">
        <v>432</v>
      </c>
      <c r="J213" s="737"/>
      <c r="K213" s="737"/>
      <c r="L213" s="737"/>
      <c r="M213" s="737"/>
      <c r="N213" s="737" t="s">
        <v>433</v>
      </c>
      <c r="O213" s="737"/>
      <c r="P213" s="737"/>
      <c r="Q213" s="737"/>
      <c r="R213" s="737"/>
      <c r="S213" s="737"/>
      <c r="T213" s="228"/>
      <c r="U213" s="228"/>
      <c r="V213" s="228"/>
      <c r="W213" s="228"/>
      <c r="X213" s="228"/>
      <c r="Y213" s="228"/>
      <c r="Z213" s="22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row>
    <row r="214" spans="1:84" s="108" customFormat="1" ht="60" customHeight="1" x14ac:dyDescent="0.35">
      <c r="A214" s="756">
        <v>1</v>
      </c>
      <c r="B214" s="758" t="str">
        <f>IFERROR(IF(INDEX('WPTM - Section F'!B$1:B$100,MATCH('Print View'!$A214,'WPTM - Section F'!$A$1:$A$100,0))&lt;&gt;0,INDEX('WPTM - Section F'!B$1:B$100,MATCH('Print View'!$A214,'WPTM - Section F'!$A$1:$A$100,0)),""),"")</f>
        <v/>
      </c>
      <c r="C214" s="760" t="str">
        <f>IFERROR(IF(INDEX('WPTM - Section F'!C$1:C$100,MATCH('Print View'!$A214,'WPTM - Section F'!$A$1:$A$100,0))&lt;&gt;0,INDEX('WPTM - Section F'!C$1:C$100,MATCH('Print View'!$A214,'WPTM - Section F'!$A$1:$A$100,0)),""),"")</f>
        <v/>
      </c>
      <c r="D214" s="758" t="str">
        <f>IFERROR(IF(INDEX('WPTM - Section F'!D$1:D$100,MATCH('Print View'!$A214,'WPTM - Section F'!$A$1:$A$100,0))&lt;&gt;0,INDEX('WPTM - Section F'!D$1:D$100,MATCH('Print View'!$A214,'WPTM - Section F'!$A$1:$A$100,0)),""),"")</f>
        <v/>
      </c>
      <c r="E214" s="762" t="str">
        <f>IFERROR(IF(INDEX('WPTM - Section F'!E$1:E$100,MATCH('Print View'!$A214,'WPTM - Section F'!$A$1:$A$100,0))&lt;&gt;0,INDEX('WPTM - Section F'!E$1:E$100,MATCH('Print View'!$A214,'WPTM - Section F'!$A$1:$A$100,0)),""),"")</f>
        <v/>
      </c>
      <c r="F214" s="758" t="str">
        <f>IFERROR(IF(INDEX('WPTM - Section F'!F$1:F$100,MATCH('Print View'!$A214,'WPTM - Section F'!$A$1:$A$100,0))&lt;&gt;0,INDEX('WPTM - Section F'!F$1:F$100,MATCH('Print View'!$A214,'WPTM - Section F'!$A$1:$A$100,0)),""),"")</f>
        <v/>
      </c>
      <c r="G214" s="762" t="str">
        <f>IFERROR(IF(INDEX('WPTM - Section F'!G$1:G$100,MATCH('Print View'!$A214,'WPTM - Section F'!$A$1:$A$100,0))&lt;&gt;0,INDEX('WPTM - Section F'!G$1:G$100,MATCH('Print View'!$A214,'WPTM - Section F'!$A$1:$A$100,0)),""),"")</f>
        <v/>
      </c>
      <c r="H214" s="386"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14" s="764" t="str">
        <f>IFERROR(IF(INDEX('WPTM - Section F'!H$1:H$100,MATCH('Print View'!$A214,'WPTM - Section F'!$A$1:$A$100,0))&lt;&gt;0,INDEX('WPTM - Section F'!H$1:H$100,MATCH('Print View'!$A214,'WPTM - Section F'!$A$1:$A$100,0)),""),"")</f>
        <v/>
      </c>
      <c r="J214" s="765"/>
      <c r="K214" s="765"/>
      <c r="L214" s="765"/>
      <c r="M214" s="766"/>
      <c r="N214" s="764" t="str">
        <f>IFERROR(IF(INDEX('WPTM - Section F'!I$1:I$100,MATCH('Print View'!$A214,'WPTM - Section F'!$A$1:$A$100,0))&lt;&gt;0,INDEX('WPTM - Section F'!I$1:I$100,MATCH('Print View'!$A214,'WPTM - Section F'!$A$1:$A$100,0)),""),"")</f>
        <v/>
      </c>
      <c r="O214" s="765"/>
      <c r="P214" s="765"/>
      <c r="Q214" s="765"/>
      <c r="R214" s="765"/>
      <c r="S214" s="765"/>
      <c r="T214" s="228"/>
      <c r="U214" s="228"/>
      <c r="V214" s="228"/>
      <c r="W214" s="228"/>
      <c r="X214" s="228"/>
      <c r="Y214" s="228"/>
      <c r="Z214" s="22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228"/>
      <c r="BR214" s="228"/>
      <c r="BS214" s="228"/>
      <c r="BT214" s="228"/>
      <c r="BU214" s="228"/>
      <c r="BV214" s="228"/>
      <c r="BW214" s="228"/>
      <c r="BX214" s="228"/>
      <c r="BY214" s="228"/>
      <c r="BZ214" s="228"/>
      <c r="CA214" s="228"/>
      <c r="CB214" s="228"/>
      <c r="CC214" s="228"/>
      <c r="CD214" s="228"/>
      <c r="CE214" s="228"/>
      <c r="CF214" s="228"/>
    </row>
    <row r="215" spans="1:84" s="108" customFormat="1" ht="60" customHeight="1" x14ac:dyDescent="0.35">
      <c r="A215" s="756"/>
      <c r="B215" s="758"/>
      <c r="C215" s="760"/>
      <c r="D215" s="758"/>
      <c r="E215" s="762"/>
      <c r="F215" s="758"/>
      <c r="G215" s="762"/>
      <c r="H215" s="386"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15" s="740" t="str">
        <f>IFERROR(IF(INDEX('WPTM - Section F'!J$1:J$100,MATCH('Print View'!$A214,'WPTM - Section F'!$A$1:$A$100,0))&lt;&gt;0,INDEX('WPTM - Section F'!J$1:J$100,MATCH('Print View'!$A214,'WPTM - Section F'!$A$1:$A$100,0)),""),"")</f>
        <v/>
      </c>
      <c r="J215" s="741"/>
      <c r="K215" s="741"/>
      <c r="L215" s="741"/>
      <c r="M215" s="742"/>
      <c r="N215" s="740" t="str">
        <f>IFERROR(IF(INDEX('WPTM - Section F'!K$1:K$100,MATCH('Print View'!$A214,'WPTM - Section F'!$A$1:$A$100,0))&lt;&gt;0,INDEX('WPTM - Section F'!K$1:K$100,MATCH('Print View'!$A214,'WPTM - Section F'!$A$1:$A$100,0)),""),"")</f>
        <v/>
      </c>
      <c r="O215" s="741"/>
      <c r="P215" s="741"/>
      <c r="Q215" s="741"/>
      <c r="R215" s="741"/>
      <c r="S215" s="741"/>
      <c r="T215" s="228"/>
      <c r="U215" s="228"/>
      <c r="V215" s="228"/>
      <c r="W215" s="228"/>
      <c r="X215" s="228"/>
      <c r="Y215" s="228"/>
      <c r="Z215" s="22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228"/>
      <c r="BR215" s="228"/>
      <c r="BS215" s="228"/>
      <c r="BT215" s="228"/>
      <c r="BU215" s="228"/>
      <c r="BV215" s="228"/>
      <c r="BW215" s="228"/>
      <c r="BX215" s="228"/>
      <c r="BY215" s="228"/>
      <c r="BZ215" s="228"/>
      <c r="CA215" s="228"/>
      <c r="CB215" s="228"/>
      <c r="CC215" s="228"/>
      <c r="CD215" s="228"/>
      <c r="CE215" s="228"/>
      <c r="CF215" s="228"/>
    </row>
    <row r="216" spans="1:84" s="108" customFormat="1" ht="60" customHeight="1" x14ac:dyDescent="0.35">
      <c r="A216" s="756"/>
      <c r="B216" s="758"/>
      <c r="C216" s="760"/>
      <c r="D216" s="758"/>
      <c r="E216" s="762"/>
      <c r="F216" s="758"/>
      <c r="G216" s="762"/>
      <c r="H216" s="386"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16" s="740" t="str">
        <f>IFERROR(IF(INDEX('WPTM - Section F'!L$1:L$100,MATCH('Print View'!$A214,'WPTM - Section F'!$A$1:$A$100,0))&lt;&gt;0,INDEX('WPTM - Section F'!L$1:L$100,MATCH('Print View'!$A214,'WPTM - Section F'!$A$1:$A$100,0)),""),"")</f>
        <v/>
      </c>
      <c r="J216" s="741"/>
      <c r="K216" s="741"/>
      <c r="L216" s="741"/>
      <c r="M216" s="742"/>
      <c r="N216" s="740" t="str">
        <f>IFERROR(IF(INDEX('WPTM - Section F'!M$1:M$100,MATCH('Print View'!$A214,'WPTM - Section F'!$A$1:$A$100,0))&lt;&gt;0,INDEX('WPTM - Section F'!M$1:M$100,MATCH('Print View'!$A214,'WPTM - Section F'!$A$1:$A$100,0)),""),"")</f>
        <v/>
      </c>
      <c r="O216" s="741"/>
      <c r="P216" s="741"/>
      <c r="Q216" s="741"/>
      <c r="R216" s="741"/>
      <c r="S216" s="741"/>
      <c r="T216" s="228"/>
      <c r="U216" s="228"/>
      <c r="V216" s="228"/>
      <c r="W216" s="228"/>
      <c r="X216" s="228"/>
      <c r="Y216" s="228"/>
      <c r="Z216" s="22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228"/>
      <c r="BR216" s="228"/>
      <c r="BS216" s="228"/>
      <c r="BT216" s="228"/>
      <c r="BU216" s="228"/>
      <c r="BV216" s="228"/>
      <c r="BW216" s="228"/>
      <c r="BX216" s="228"/>
      <c r="BY216" s="228"/>
      <c r="BZ216" s="228"/>
      <c r="CA216" s="228"/>
      <c r="CB216" s="228"/>
      <c r="CC216" s="228"/>
      <c r="CD216" s="228"/>
      <c r="CE216" s="228"/>
      <c r="CF216" s="228"/>
    </row>
    <row r="217" spans="1:84" s="108" customFormat="1" ht="60" customHeight="1" x14ac:dyDescent="0.35">
      <c r="A217" s="756"/>
      <c r="B217" s="758"/>
      <c r="C217" s="760"/>
      <c r="D217" s="758"/>
      <c r="E217" s="762"/>
      <c r="F217" s="758"/>
      <c r="G217" s="762"/>
      <c r="H217" s="386"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17" s="740" t="str">
        <f>IFERROR(IF(INDEX('WPTM - Section F'!N$1:N$100,MATCH('Print View'!$A214,'WPTM - Section F'!$A$1:$A$100,0))&lt;&gt;0,INDEX('WPTM - Section F'!N$1:N$100,MATCH('Print View'!$A214,'WPTM - Section F'!$A$1:$A$100,0)),""),"")</f>
        <v/>
      </c>
      <c r="J217" s="741"/>
      <c r="K217" s="741"/>
      <c r="L217" s="741"/>
      <c r="M217" s="742"/>
      <c r="N217" s="740" t="str">
        <f>IFERROR(IF(INDEX('WPTM - Section F'!O$1:O$100,MATCH('Print View'!$A214,'WPTM - Section F'!$A$1:$A$100,0))&lt;&gt;0,INDEX('WPTM - Section F'!O$1:O$100,MATCH('Print View'!$A214,'WPTM - Section F'!$A$1:$A$100,0)),""),"")</f>
        <v/>
      </c>
      <c r="O217" s="741"/>
      <c r="P217" s="741"/>
      <c r="Q217" s="741"/>
      <c r="R217" s="741"/>
      <c r="S217" s="741"/>
      <c r="T217" s="228"/>
      <c r="U217" s="228"/>
      <c r="V217" s="228"/>
      <c r="W217" s="228"/>
      <c r="X217" s="228"/>
      <c r="Y217" s="228"/>
      <c r="Z217" s="228"/>
      <c r="AA217" s="228"/>
      <c r="AB217" s="228"/>
      <c r="AC217" s="228"/>
      <c r="AD217" s="228"/>
      <c r="AE217" s="228"/>
      <c r="AF217" s="228"/>
      <c r="AG217" s="228"/>
      <c r="AH217" s="228"/>
      <c r="AI217" s="228"/>
      <c r="AJ217" s="228"/>
      <c r="AK217" s="228"/>
      <c r="AL217" s="228"/>
      <c r="AM217" s="228"/>
      <c r="AN217" s="228"/>
      <c r="AO217" s="228"/>
      <c r="AP217" s="228"/>
      <c r="AQ217" s="228"/>
      <c r="AR217" s="228"/>
      <c r="AS217" s="228"/>
      <c r="AT217" s="228"/>
      <c r="AU217" s="228"/>
      <c r="AV217" s="228"/>
      <c r="AW217" s="228"/>
      <c r="AX217" s="228"/>
      <c r="AY217" s="228"/>
      <c r="AZ217" s="228"/>
      <c r="BA217" s="228"/>
      <c r="BB217" s="228"/>
      <c r="BC217" s="228"/>
      <c r="BD217" s="228"/>
      <c r="BE217" s="228"/>
      <c r="BF217" s="228"/>
      <c r="BG217" s="228"/>
      <c r="BH217" s="228"/>
      <c r="BI217" s="228"/>
      <c r="BJ217" s="228"/>
      <c r="BK217" s="228"/>
      <c r="BL217" s="228"/>
      <c r="BM217" s="228"/>
      <c r="BN217" s="228"/>
      <c r="BO217" s="228"/>
      <c r="BP217" s="228"/>
      <c r="BQ217" s="228"/>
      <c r="BR217" s="228"/>
      <c r="BS217" s="228"/>
      <c r="BT217" s="228"/>
      <c r="BU217" s="228"/>
      <c r="BV217" s="228"/>
      <c r="BW217" s="228"/>
      <c r="BX217" s="228"/>
      <c r="BY217" s="228"/>
      <c r="BZ217" s="228"/>
      <c r="CA217" s="228"/>
      <c r="CB217" s="228"/>
      <c r="CC217" s="228"/>
      <c r="CD217" s="228"/>
      <c r="CE217" s="228"/>
      <c r="CF217" s="228"/>
    </row>
    <row r="218" spans="1:84" s="108" customFormat="1" ht="60" customHeight="1" x14ac:dyDescent="0.35">
      <c r="A218" s="756"/>
      <c r="B218" s="758"/>
      <c r="C218" s="760"/>
      <c r="D218" s="758"/>
      <c r="E218" s="762"/>
      <c r="F218" s="758"/>
      <c r="G218" s="762"/>
      <c r="H218" s="386"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18" s="740" t="str">
        <f>IFERROR(IF(INDEX('WPTM - Section F'!P$1:P$100,MATCH('Print View'!$A214,'WPTM - Section F'!$A$1:$A$100,0))&lt;&gt;0,INDEX('WPTM - Section F'!P$1:P$100,MATCH('Print View'!$A214,'WPTM - Section F'!$A$1:$A$100,0)),""),"")</f>
        <v/>
      </c>
      <c r="J218" s="741"/>
      <c r="K218" s="741"/>
      <c r="L218" s="741"/>
      <c r="M218" s="742"/>
      <c r="N218" s="740" t="str">
        <f>IFERROR(IF(INDEX('WPTM - Section F'!Q$1:Q$100,MATCH('Print View'!$A214,'WPTM - Section F'!$A$1:$A$100,0))&lt;&gt;0,INDEX('WPTM - Section F'!Q$1:Q$100,MATCH('Print View'!$A214,'WPTM - Section F'!$A$1:$A$100,0)),""),"")</f>
        <v/>
      </c>
      <c r="O218" s="741"/>
      <c r="P218" s="741"/>
      <c r="Q218" s="741"/>
      <c r="R218" s="741"/>
      <c r="S218" s="741"/>
      <c r="T218" s="228"/>
      <c r="U218" s="228"/>
      <c r="V218" s="228"/>
      <c r="W218" s="228"/>
      <c r="X218" s="228"/>
      <c r="Y218" s="228"/>
      <c r="Z218" s="228"/>
      <c r="AA218" s="228"/>
      <c r="AB218" s="228"/>
      <c r="AC218" s="228"/>
      <c r="AD218" s="228"/>
      <c r="AE218" s="228"/>
      <c r="AF218" s="228"/>
      <c r="AG218" s="228"/>
      <c r="AH218" s="228"/>
      <c r="AI218" s="228"/>
      <c r="AJ218" s="228"/>
      <c r="AK218" s="228"/>
      <c r="AL218" s="228"/>
      <c r="AM218" s="228"/>
      <c r="AN218" s="228"/>
      <c r="AO218" s="228"/>
      <c r="AP218" s="228"/>
      <c r="AQ218" s="228"/>
      <c r="AR218" s="228"/>
      <c r="AS218" s="228"/>
      <c r="AT218" s="228"/>
      <c r="AU218" s="228"/>
      <c r="AV218" s="228"/>
      <c r="AW218" s="228"/>
      <c r="AX218" s="228"/>
      <c r="AY218" s="228"/>
      <c r="AZ218" s="228"/>
      <c r="BA218" s="228"/>
      <c r="BB218" s="228"/>
      <c r="BC218" s="228"/>
      <c r="BD218" s="228"/>
      <c r="BE218" s="228"/>
      <c r="BF218" s="228"/>
      <c r="BG218" s="228"/>
      <c r="BH218" s="228"/>
      <c r="BI218" s="228"/>
      <c r="BJ218" s="228"/>
      <c r="BK218" s="228"/>
      <c r="BL218" s="228"/>
      <c r="BM218" s="228"/>
      <c r="BN218" s="228"/>
      <c r="BO218" s="228"/>
      <c r="BP218" s="228"/>
      <c r="BQ218" s="228"/>
      <c r="BR218" s="228"/>
      <c r="BS218" s="228"/>
      <c r="BT218" s="228"/>
      <c r="BU218" s="228"/>
      <c r="BV218" s="228"/>
      <c r="BW218" s="228"/>
      <c r="BX218" s="228"/>
      <c r="BY218" s="228"/>
      <c r="BZ218" s="228"/>
      <c r="CA218" s="228"/>
      <c r="CB218" s="228"/>
      <c r="CC218" s="228"/>
      <c r="CD218" s="228"/>
      <c r="CE218" s="228"/>
      <c r="CF218" s="228"/>
    </row>
    <row r="219" spans="1:84" s="108" customFormat="1" ht="60" customHeight="1" x14ac:dyDescent="0.35">
      <c r="A219" s="756"/>
      <c r="B219" s="758"/>
      <c r="C219" s="760"/>
      <c r="D219" s="758"/>
      <c r="E219" s="762"/>
      <c r="F219" s="758"/>
      <c r="G219" s="762"/>
      <c r="H219" s="386"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19" s="740" t="str">
        <f>IFERROR(IF(INDEX('WPTM - Section F'!R$1:R$100,MATCH('Print View'!$A214,'WPTM - Section F'!$A$1:$A$100,0))&lt;&gt;0,INDEX('WPTM - Section F'!R$1:R$100,MATCH('Print View'!$A214,'WPTM - Section F'!$A$1:$A$100,0)),""),"")</f>
        <v/>
      </c>
      <c r="J219" s="741"/>
      <c r="K219" s="741"/>
      <c r="L219" s="741"/>
      <c r="M219" s="742"/>
      <c r="N219" s="740" t="str">
        <f>IFERROR(IF(INDEX('WPTM - Section F'!S$1:S$100,MATCH('Print View'!$A214,'WPTM - Section F'!$A$1:$A$100,0))&lt;&gt;0,INDEX('WPTM - Section F'!S$1:S$100,MATCH('Print View'!$A214,'WPTM - Section F'!$A$1:$A$100,0)),""),"")</f>
        <v/>
      </c>
      <c r="O219" s="741"/>
      <c r="P219" s="741"/>
      <c r="Q219" s="741"/>
      <c r="R219" s="741"/>
      <c r="S219" s="741"/>
      <c r="T219" s="228"/>
      <c r="U219" s="228"/>
      <c r="V219" s="228"/>
      <c r="W219" s="228"/>
      <c r="X219" s="228"/>
      <c r="Y219" s="228"/>
      <c r="Z219" s="228"/>
      <c r="AA219" s="228"/>
      <c r="AB219" s="228"/>
      <c r="AC219" s="228"/>
      <c r="AD219" s="228"/>
      <c r="AE219" s="228"/>
      <c r="AF219" s="228"/>
      <c r="AG219" s="228"/>
      <c r="AH219" s="228"/>
      <c r="AI219" s="228"/>
      <c r="AJ219" s="228"/>
      <c r="AK219" s="228"/>
      <c r="AL219" s="228"/>
      <c r="AM219" s="228"/>
      <c r="AN219" s="228"/>
      <c r="AO219" s="228"/>
      <c r="AP219" s="228"/>
      <c r="AQ219" s="228"/>
      <c r="AR219" s="228"/>
      <c r="AS219" s="228"/>
      <c r="AT219" s="228"/>
      <c r="AU219" s="228"/>
      <c r="AV219" s="228"/>
      <c r="AW219" s="228"/>
      <c r="AX219" s="228"/>
      <c r="AY219" s="228"/>
      <c r="AZ219" s="228"/>
      <c r="BA219" s="228"/>
      <c r="BB219" s="228"/>
      <c r="BC219" s="228"/>
      <c r="BD219" s="228"/>
      <c r="BE219" s="228"/>
      <c r="BF219" s="228"/>
      <c r="BG219" s="228"/>
      <c r="BH219" s="228"/>
      <c r="BI219" s="228"/>
      <c r="BJ219" s="228"/>
      <c r="BK219" s="228"/>
      <c r="BL219" s="228"/>
      <c r="BM219" s="228"/>
      <c r="BN219" s="228"/>
      <c r="BO219" s="228"/>
      <c r="BP219" s="228"/>
      <c r="BQ219" s="228"/>
      <c r="BR219" s="228"/>
      <c r="BS219" s="228"/>
      <c r="BT219" s="228"/>
      <c r="BU219" s="228"/>
      <c r="BV219" s="228"/>
      <c r="BW219" s="228"/>
      <c r="BX219" s="228"/>
      <c r="BY219" s="228"/>
      <c r="BZ219" s="228"/>
      <c r="CA219" s="228"/>
      <c r="CB219" s="228"/>
      <c r="CC219" s="228"/>
      <c r="CD219" s="228"/>
      <c r="CE219" s="228"/>
      <c r="CF219" s="228"/>
    </row>
    <row r="220" spans="1:84" s="108" customFormat="1" ht="60" customHeight="1" x14ac:dyDescent="0.35">
      <c r="A220" s="756"/>
      <c r="B220" s="759"/>
      <c r="C220" s="761"/>
      <c r="D220" s="759"/>
      <c r="E220" s="763"/>
      <c r="F220" s="759"/>
      <c r="G220" s="763"/>
      <c r="H220" s="386"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20" s="740" t="str">
        <f>IFERROR(IF(INDEX('WPTM - Section F'!T$1:T$100,MATCH('Print View'!$A214,'WPTM - Section F'!$A$1:$A$100,0))&lt;&gt;0,INDEX('WPTM - Section F'!T$1:T$100,MATCH('Print View'!$A214,'WPTM - Section F'!$A$1:$A$100,0)),""),"")</f>
        <v/>
      </c>
      <c r="J220" s="741"/>
      <c r="K220" s="741"/>
      <c r="L220" s="741"/>
      <c r="M220" s="742"/>
      <c r="N220" s="740" t="str">
        <f>IFERROR(IF(INDEX('WPTM - Section F'!U$1:U$100,MATCH('Print View'!$A214,'WPTM - Section F'!$A$1:$A$100,0))&lt;&gt;0,INDEX('WPTM - Section F'!U$1:U$100,MATCH('Print View'!$A214,'WPTM - Section F'!$A$1:$A$100,0)),""),"")</f>
        <v/>
      </c>
      <c r="O220" s="741"/>
      <c r="P220" s="741"/>
      <c r="Q220" s="741"/>
      <c r="R220" s="741"/>
      <c r="S220" s="741"/>
      <c r="T220" s="228"/>
      <c r="U220" s="228"/>
      <c r="V220" s="228"/>
      <c r="W220" s="228"/>
      <c r="X220" s="228"/>
      <c r="Y220" s="228"/>
      <c r="Z220" s="228"/>
      <c r="AA220" s="228"/>
      <c r="AB220" s="228"/>
      <c r="AC220" s="228"/>
      <c r="AD220" s="228"/>
      <c r="AE220" s="228"/>
      <c r="AF220" s="228"/>
      <c r="AG220" s="228"/>
      <c r="AH220" s="228"/>
      <c r="AI220" s="228"/>
      <c r="AJ220" s="228"/>
      <c r="AK220" s="228"/>
      <c r="AL220" s="228"/>
      <c r="AM220" s="228"/>
      <c r="AN220" s="228"/>
      <c r="AO220" s="228"/>
      <c r="AP220" s="228"/>
      <c r="AQ220" s="228"/>
      <c r="AR220" s="228"/>
      <c r="AS220" s="228"/>
      <c r="AT220" s="228"/>
      <c r="AU220" s="228"/>
      <c r="AV220" s="228"/>
      <c r="AW220" s="228"/>
      <c r="AX220" s="228"/>
      <c r="AY220" s="228"/>
      <c r="AZ220" s="228"/>
      <c r="BA220" s="228"/>
      <c r="BB220" s="228"/>
      <c r="BC220" s="228"/>
      <c r="BD220" s="228"/>
      <c r="BE220" s="228"/>
      <c r="BF220" s="228"/>
      <c r="BG220" s="228"/>
      <c r="BH220" s="228"/>
      <c r="BI220" s="228"/>
      <c r="BJ220" s="228"/>
      <c r="BK220" s="228"/>
      <c r="BL220" s="228"/>
      <c r="BM220" s="228"/>
      <c r="BN220" s="228"/>
      <c r="BO220" s="228"/>
      <c r="BP220" s="228"/>
      <c r="BQ220" s="228"/>
      <c r="BR220" s="228"/>
      <c r="BS220" s="228"/>
      <c r="BT220" s="228"/>
      <c r="BU220" s="228"/>
      <c r="BV220" s="228"/>
      <c r="BW220" s="228"/>
      <c r="BX220" s="228"/>
      <c r="BY220" s="228"/>
      <c r="BZ220" s="228"/>
      <c r="CA220" s="228"/>
      <c r="CB220" s="228"/>
      <c r="CC220" s="228"/>
      <c r="CD220" s="228"/>
      <c r="CE220" s="228"/>
      <c r="CF220" s="228"/>
    </row>
    <row r="221" spans="1:84" s="108" customFormat="1" ht="60" customHeight="1" x14ac:dyDescent="0.35">
      <c r="A221" s="757"/>
      <c r="B221" s="754" t="str">
        <f>IFERROR(IF(INDEX('WPTM - Section F'!X$1:X$100,MATCH('Print View'!$A214,'WPTM - Section F'!$A$1:$A$100,0))&lt;&gt;0,INDEX('WPTM - Section F'!X$1:X$100,MATCH('Print View'!$A214,'WPTM - Section F'!$A$1:$A$100,0)),""),"")</f>
        <v/>
      </c>
      <c r="C221" s="755"/>
      <c r="D221" s="755"/>
      <c r="E221" s="755"/>
      <c r="F221" s="755"/>
      <c r="G221" s="755"/>
      <c r="H221" s="755"/>
      <c r="I221" s="755"/>
      <c r="J221" s="755"/>
      <c r="K221" s="755"/>
      <c r="L221" s="755"/>
      <c r="M221" s="755"/>
      <c r="N221" s="755"/>
      <c r="O221" s="755"/>
      <c r="P221" s="755"/>
      <c r="Q221" s="755"/>
      <c r="R221" s="755"/>
      <c r="S221" s="755"/>
      <c r="T221" s="228"/>
      <c r="U221" s="228"/>
      <c r="V221" s="228"/>
      <c r="W221" s="228"/>
      <c r="X221" s="228"/>
      <c r="Y221" s="228"/>
      <c r="Z221" s="228"/>
      <c r="AA221" s="228"/>
      <c r="AB221" s="228"/>
      <c r="AC221" s="228"/>
      <c r="AD221" s="228"/>
      <c r="AE221" s="228"/>
      <c r="AF221" s="228"/>
      <c r="AG221" s="228"/>
      <c r="AH221" s="228"/>
      <c r="AI221" s="228"/>
      <c r="AJ221" s="228"/>
      <c r="AK221" s="228"/>
      <c r="AL221" s="228"/>
      <c r="AM221" s="228"/>
      <c r="AN221" s="228"/>
      <c r="AO221" s="228"/>
      <c r="AP221" s="228"/>
      <c r="AQ221" s="228"/>
      <c r="AR221" s="228"/>
      <c r="AS221" s="228"/>
      <c r="AT221" s="228"/>
      <c r="AU221" s="228"/>
      <c r="AV221" s="228"/>
      <c r="AW221" s="228"/>
      <c r="AX221" s="228"/>
      <c r="AY221" s="228"/>
      <c r="AZ221" s="228"/>
      <c r="BA221" s="228"/>
      <c r="BB221" s="228"/>
      <c r="BC221" s="228"/>
      <c r="BD221" s="228"/>
      <c r="BE221" s="228"/>
      <c r="BF221" s="228"/>
      <c r="BG221" s="228"/>
      <c r="BH221" s="228"/>
      <c r="BI221" s="228"/>
      <c r="BJ221" s="228"/>
      <c r="BK221" s="228"/>
      <c r="BL221" s="228"/>
      <c r="BM221" s="228"/>
      <c r="BN221" s="228"/>
      <c r="BO221" s="228"/>
      <c r="BP221" s="228"/>
      <c r="BQ221" s="228"/>
      <c r="BR221" s="228"/>
      <c r="BS221" s="228"/>
      <c r="BT221" s="228"/>
      <c r="BU221" s="228"/>
      <c r="BV221" s="228"/>
      <c r="BW221" s="228"/>
      <c r="BX221" s="228"/>
      <c r="BY221" s="228"/>
      <c r="BZ221" s="228"/>
      <c r="CA221" s="228"/>
      <c r="CB221" s="228"/>
      <c r="CC221" s="228"/>
      <c r="CD221" s="228"/>
      <c r="CE221" s="228"/>
      <c r="CF221" s="228"/>
    </row>
    <row r="222" spans="1:84" s="399" customFormat="1" ht="60" customHeight="1" x14ac:dyDescent="0.35">
      <c r="A222" s="791">
        <v>2</v>
      </c>
      <c r="B222" s="743" t="str">
        <f>IFERROR(IF(INDEX('WPTM - Section F'!B$1:B$100,MATCH('Print View'!$A222,'WPTM - Section F'!$A$1:$A$100,0))&lt;&gt;0,INDEX('WPTM - Section F'!B$1:B$100,MATCH('Print View'!$A222,'WPTM - Section F'!$A$1:$A$100,0)),""),"")</f>
        <v/>
      </c>
      <c r="C222" s="774" t="str">
        <f>IFERROR(IF(INDEX('WPTM - Section F'!C$1:C$100,MATCH('Print View'!$A222,'WPTM - Section F'!$A$1:$A$100,0))&lt;&gt;0,INDEX('WPTM - Section F'!C$1:C$100,MATCH('Print View'!$A222,'WPTM - Section F'!$A$1:$A$100,0)),""),"")</f>
        <v/>
      </c>
      <c r="D222" s="743" t="str">
        <f>IFERROR(IF(INDEX('WPTM - Section F'!D$1:D$100,MATCH('Print View'!$A222,'WPTM - Section F'!$A$1:$A$100,0))&lt;&gt;0,INDEX('WPTM - Section F'!D$1:D$100,MATCH('Print View'!$A222,'WPTM - Section F'!$A$1:$A$100,0)),""),"")</f>
        <v/>
      </c>
      <c r="E222" s="746" t="str">
        <f>IFERROR(IF(INDEX('WPTM - Section F'!E$1:E$100,MATCH('Print View'!$A222,'WPTM - Section F'!$A$1:$A$100,0))&lt;&gt;0,INDEX('WPTM - Section F'!E$1:E$100,MATCH('Print View'!$A222,'WPTM - Section F'!$A$1:$A$100,0)),""),"")</f>
        <v/>
      </c>
      <c r="F222" s="743" t="str">
        <f>IFERROR(IF(INDEX('WPTM - Section F'!F$1:F$100,MATCH('Print View'!$A222,'WPTM - Section F'!$A$1:$A$100,0))&lt;&gt;0,INDEX('WPTM - Section F'!F$1:F$100,MATCH('Print View'!$A222,'WPTM - Section F'!$A$1:$A$100,0)),""),"")</f>
        <v/>
      </c>
      <c r="G222" s="792" t="str">
        <f>IFERROR(IF(INDEX('WPTM - Section F'!G$1:G$100,MATCH('Print View'!$A222,'WPTM - Section F'!$A$1:$A$100,0))&lt;&gt;0,INDEX('WPTM - Section F'!G$1:G$100,MATCH('Print View'!$A222,'WPTM - Section F'!$A$1:$A$100,0)),""),"")</f>
        <v/>
      </c>
      <c r="H222" s="398"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22" s="749" t="str">
        <f>IFERROR(IF(INDEX('WPTM - Section F'!H$1:H$100,MATCH('Print View'!$A222,'WPTM - Section F'!$A$1:$A$100,0))&lt;&gt;0,INDEX('WPTM - Section F'!H$1:H$100,MATCH('Print View'!$A222,'WPTM - Section F'!$A$1:$A$100,0)),""),"")</f>
        <v/>
      </c>
      <c r="J222" s="750"/>
      <c r="K222" s="750"/>
      <c r="L222" s="750"/>
      <c r="M222" s="751"/>
      <c r="N222" s="749" t="str">
        <f>IFERROR(IF(INDEX('WPTM - Section F'!I$1:I$100,MATCH('Print View'!$A222,'WPTM - Section F'!$A$1:$A$100,0))&lt;&gt;0,INDEX('WPTM - Section F'!I$1:I$100,MATCH('Print View'!$A222,'WPTM - Section F'!$A$1:$A$100,0)),""),"")</f>
        <v/>
      </c>
      <c r="O222" s="750"/>
      <c r="P222" s="750"/>
      <c r="Q222" s="750"/>
      <c r="R222" s="750"/>
      <c r="S222" s="750"/>
    </row>
    <row r="223" spans="1:84" s="399" customFormat="1" ht="60" customHeight="1" x14ac:dyDescent="0.35">
      <c r="A223" s="772"/>
      <c r="B223" s="744"/>
      <c r="C223" s="775"/>
      <c r="D223" s="744"/>
      <c r="E223" s="747"/>
      <c r="F223" s="744"/>
      <c r="G223" s="793"/>
      <c r="H223" s="398"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23" s="749" t="str">
        <f>IFERROR(IF(INDEX('WPTM - Section F'!J$1:J$100,MATCH('Print View'!$A222,'WPTM - Section F'!$A$1:$A$100,0))&lt;&gt;0,INDEX('WPTM - Section F'!J$1:J$100,MATCH('Print View'!$A222,'WPTM - Section F'!$A$1:$A$100,0)),""),"")</f>
        <v/>
      </c>
      <c r="J223" s="750"/>
      <c r="K223" s="750"/>
      <c r="L223" s="750"/>
      <c r="M223" s="751"/>
      <c r="N223" s="749" t="str">
        <f>IFERROR(IF(INDEX('WPTM - Section F'!K$1:K$100,MATCH('Print View'!$A222,'WPTM - Section F'!$A$1:$A$100,0))&lt;&gt;0,INDEX('WPTM - Section F'!K$1:K$100,MATCH('Print View'!$A222,'WPTM - Section F'!$A$1:$A$100,0)),""),"")</f>
        <v/>
      </c>
      <c r="O223" s="750"/>
      <c r="P223" s="750"/>
      <c r="Q223" s="750"/>
      <c r="R223" s="750"/>
      <c r="S223" s="750"/>
    </row>
    <row r="224" spans="1:84" s="399" customFormat="1" ht="60" customHeight="1" x14ac:dyDescent="0.35">
      <c r="A224" s="772"/>
      <c r="B224" s="744"/>
      <c r="C224" s="775"/>
      <c r="D224" s="744"/>
      <c r="E224" s="747"/>
      <c r="F224" s="744"/>
      <c r="G224" s="793"/>
      <c r="H224" s="398"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24" s="749" t="str">
        <f>IFERROR(IF(INDEX('WPTM - Section F'!L$1:L$100,MATCH('Print View'!$A222,'WPTM - Section F'!$A$1:$A$100,0))&lt;&gt;0,INDEX('WPTM - Section F'!L$1:L$100,MATCH('Print View'!$A222,'WPTM - Section F'!$A$1:$A$100,0)),""),"")</f>
        <v/>
      </c>
      <c r="J224" s="750"/>
      <c r="K224" s="750"/>
      <c r="L224" s="750"/>
      <c r="M224" s="751"/>
      <c r="N224" s="749" t="str">
        <f>IFERROR(IF(INDEX('WPTM - Section F'!M$1:M$100,MATCH('Print View'!$A222,'WPTM - Section F'!$A$1:$A$100,0))&lt;&gt;0,INDEX('WPTM - Section F'!M$1:M$100,MATCH('Print View'!$A222,'WPTM - Section F'!$A$1:$A$100,0)),""),"")</f>
        <v/>
      </c>
      <c r="O224" s="750"/>
      <c r="P224" s="750"/>
      <c r="Q224" s="750"/>
      <c r="R224" s="750"/>
      <c r="S224" s="750"/>
    </row>
    <row r="225" spans="1:84" s="399" customFormat="1" ht="60" customHeight="1" x14ac:dyDescent="0.35">
      <c r="A225" s="772"/>
      <c r="B225" s="744"/>
      <c r="C225" s="775"/>
      <c r="D225" s="744"/>
      <c r="E225" s="747"/>
      <c r="F225" s="744"/>
      <c r="G225" s="793"/>
      <c r="H225" s="398"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25" s="749" t="str">
        <f>IFERROR(IF(INDEX('WPTM - Section F'!N$1:N$100,MATCH('Print View'!$A222,'WPTM - Section F'!$A$1:$A$100,0))&lt;&gt;0,INDEX('WPTM - Section F'!N$1:N$100,MATCH('Print View'!$A222,'WPTM - Section F'!$A$1:$A$100,0)),""),"")</f>
        <v/>
      </c>
      <c r="J225" s="750"/>
      <c r="K225" s="750"/>
      <c r="L225" s="750"/>
      <c r="M225" s="751"/>
      <c r="N225" s="749" t="str">
        <f>IFERROR(IF(INDEX('WPTM - Section F'!O$1:O$100,MATCH('Print View'!$A222,'WPTM - Section F'!$A$1:$A$100,0))&lt;&gt;0,INDEX('WPTM - Section F'!O$1:O$100,MATCH('Print View'!$A222,'WPTM - Section F'!$A$1:$A$100,0)),""),"")</f>
        <v/>
      </c>
      <c r="O225" s="750"/>
      <c r="P225" s="750"/>
      <c r="Q225" s="750"/>
      <c r="R225" s="750"/>
      <c r="S225" s="750"/>
    </row>
    <row r="226" spans="1:84" s="399" customFormat="1" ht="60" customHeight="1" x14ac:dyDescent="0.35">
      <c r="A226" s="772"/>
      <c r="B226" s="744"/>
      <c r="C226" s="775"/>
      <c r="D226" s="744"/>
      <c r="E226" s="747"/>
      <c r="F226" s="744"/>
      <c r="G226" s="793"/>
      <c r="H226" s="398"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26" s="749" t="str">
        <f>IFERROR(IF(INDEX('WPTM - Section F'!P$1:P$100,MATCH('Print View'!$A222,'WPTM - Section F'!$A$1:$A$100,0))&lt;&gt;0,INDEX('WPTM - Section F'!P$1:P$100,MATCH('Print View'!$A222,'WPTM - Section F'!$A$1:$A$100,0)),""),"")</f>
        <v/>
      </c>
      <c r="J226" s="750"/>
      <c r="K226" s="750"/>
      <c r="L226" s="750"/>
      <c r="M226" s="751"/>
      <c r="N226" s="749" t="str">
        <f>IFERROR(IF(INDEX('WPTM - Section F'!Q$1:Q$100,MATCH('Print View'!$A222,'WPTM - Section F'!$A$1:$A$100,0))&lt;&gt;0,INDEX('WPTM - Section F'!Q$1:Q$100,MATCH('Print View'!$A222,'WPTM - Section F'!$A$1:$A$100,0)),""),"")</f>
        <v/>
      </c>
      <c r="O226" s="750"/>
      <c r="P226" s="750"/>
      <c r="Q226" s="750"/>
      <c r="R226" s="750"/>
      <c r="S226" s="750"/>
    </row>
    <row r="227" spans="1:84" s="399" customFormat="1" ht="60" customHeight="1" x14ac:dyDescent="0.35">
      <c r="A227" s="772"/>
      <c r="B227" s="744"/>
      <c r="C227" s="775"/>
      <c r="D227" s="744"/>
      <c r="E227" s="747"/>
      <c r="F227" s="744"/>
      <c r="G227" s="793"/>
      <c r="H227" s="398"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27" s="749" t="str">
        <f>IFERROR(IF(INDEX('WPTM - Section F'!R$1:R$100,MATCH('Print View'!$A222,'WPTM - Section F'!$A$1:$A$100,0))&lt;&gt;0,INDEX('WPTM - Section F'!R$1:R$100,MATCH('Print View'!$A222,'WPTM - Section F'!$A$1:$A$100,0)),""),"")</f>
        <v/>
      </c>
      <c r="J227" s="750"/>
      <c r="K227" s="750"/>
      <c r="L227" s="750"/>
      <c r="M227" s="751"/>
      <c r="N227" s="749" t="str">
        <f>IFERROR(IF(INDEX('WPTM - Section F'!S$1:S$100,MATCH('Print View'!$A222,'WPTM - Section F'!$A$1:$A$100,0))&lt;&gt;0,INDEX('WPTM - Section F'!S$1:S$100,MATCH('Print View'!$A222,'WPTM - Section F'!$A$1:$A$100,0)),""),"")</f>
        <v/>
      </c>
      <c r="O227" s="750"/>
      <c r="P227" s="750"/>
      <c r="Q227" s="750"/>
      <c r="R227" s="750"/>
      <c r="S227" s="750"/>
    </row>
    <row r="228" spans="1:84" s="399" customFormat="1" ht="60" customHeight="1" x14ac:dyDescent="0.35">
      <c r="A228" s="772"/>
      <c r="B228" s="745"/>
      <c r="C228" s="776"/>
      <c r="D228" s="745"/>
      <c r="E228" s="748"/>
      <c r="F228" s="745"/>
      <c r="G228" s="794"/>
      <c r="H228" s="398"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28" s="749" t="str">
        <f>IFERROR(IF(INDEX('WPTM - Section F'!T$1:T$100,MATCH('Print View'!$A222,'WPTM - Section F'!$A$1:$A$100,0))&lt;&gt;0,INDEX('WPTM - Section F'!T$1:T$100,MATCH('Print View'!$A222,'WPTM - Section F'!$A$1:$A$100,0)),""),"")</f>
        <v/>
      </c>
      <c r="J228" s="750"/>
      <c r="K228" s="750"/>
      <c r="L228" s="750"/>
      <c r="M228" s="751"/>
      <c r="N228" s="749" t="str">
        <f>IFERROR(IF(INDEX('WPTM - Section F'!U$1:U$100,MATCH('Print View'!$A222,'WPTM - Section F'!$A$1:$A$100,0))&lt;&gt;0,INDEX('WPTM - Section F'!U$1:U$100,MATCH('Print View'!$A222,'WPTM - Section F'!$A$1:$A$100,0)),""),"")</f>
        <v/>
      </c>
      <c r="O228" s="750"/>
      <c r="P228" s="750"/>
      <c r="Q228" s="750"/>
      <c r="R228" s="750"/>
      <c r="S228" s="750"/>
    </row>
    <row r="229" spans="1:84" s="399" customFormat="1" ht="60" customHeight="1" x14ac:dyDescent="0.35">
      <c r="A229" s="773"/>
      <c r="B229" s="769" t="str">
        <f>IFERROR(IF(INDEX('WPTM - Section F'!X$1:X$100,MATCH('Print View'!$A222,'WPTM - Section F'!$A$1:$A$100,0))&lt;&gt;0,INDEX('WPTM - Section F'!X$1:X$100,MATCH('Print View'!$A222,'WPTM - Section F'!$A$1:$A$100,0)),""),"")</f>
        <v/>
      </c>
      <c r="C229" s="770"/>
      <c r="D229" s="770"/>
      <c r="E229" s="770"/>
      <c r="F229" s="770"/>
      <c r="G229" s="770"/>
      <c r="H229" s="770"/>
      <c r="I229" s="770"/>
      <c r="J229" s="770"/>
      <c r="K229" s="770"/>
      <c r="L229" s="770"/>
      <c r="M229" s="770"/>
      <c r="N229" s="770"/>
      <c r="O229" s="770"/>
      <c r="P229" s="770"/>
      <c r="Q229" s="770"/>
      <c r="R229" s="770"/>
      <c r="S229" s="770"/>
    </row>
    <row r="230" spans="1:84" s="108" customFormat="1" ht="60" customHeight="1" x14ac:dyDescent="0.35">
      <c r="A230" s="780">
        <v>3</v>
      </c>
      <c r="B230" s="781" t="str">
        <f>IFERROR(IF(INDEX('WPTM - Section F'!B$1:B$100,MATCH('Print View'!$A230,'WPTM - Section F'!$A$1:$A$100,0))&lt;&gt;0,INDEX('WPTM - Section F'!B$1:B$100,MATCH('Print View'!$A230,'WPTM - Section F'!$A$1:$A$100,0)),""),"")</f>
        <v/>
      </c>
      <c r="C230" s="782" t="str">
        <f>IFERROR(IF(INDEX('WPTM - Section F'!C$1:C$100,MATCH('Print View'!$A230,'WPTM - Section F'!$A$1:$A$100,0))&lt;&gt;0,INDEX('WPTM - Section F'!C$1:C$100,MATCH('Print View'!$A230,'WPTM - Section F'!$A$1:$A$100,0)),""),"")</f>
        <v/>
      </c>
      <c r="D230" s="781" t="str">
        <f>IFERROR(IF(INDEX('WPTM - Section F'!D$1:D$100,MATCH('Print View'!$A230,'WPTM - Section F'!$A$1:$A$100,0))&lt;&gt;0,INDEX('WPTM - Section F'!D$1:D$100,MATCH('Print View'!$A230,'WPTM - Section F'!$A$1:$A$100,0)),""),"")</f>
        <v/>
      </c>
      <c r="E230" s="783" t="str">
        <f>IFERROR(IF(INDEX('WPTM - Section F'!E$1:E$100,MATCH('Print View'!$A230,'WPTM - Section F'!$A$1:$A$100,0))&lt;&gt;0,INDEX('WPTM - Section F'!E$1:E$100,MATCH('Print View'!$A230,'WPTM - Section F'!$A$1:$A$100,0)),""),"")</f>
        <v/>
      </c>
      <c r="F230" s="781" t="str">
        <f>IFERROR(IF(INDEX('WPTM - Section F'!F$1:F$100,MATCH('Print View'!$A230,'WPTM - Section F'!$A$1:$A$100,0))&lt;&gt;0,INDEX('WPTM - Section F'!F$1:F$100,MATCH('Print View'!$A230,'WPTM - Section F'!$A$1:$A$100,0)),""),"")</f>
        <v/>
      </c>
      <c r="G230" s="788" t="str">
        <f>IFERROR(IF(INDEX('WPTM - Section F'!G$1:G$100,MATCH('Print View'!$A230,'WPTM - Section F'!$A$1:$A$100,0))&lt;&gt;0,INDEX('WPTM - Section F'!G$1:G$100,MATCH('Print View'!$A230,'WPTM - Section F'!$A$1:$A$100,0)),""),"")</f>
        <v/>
      </c>
      <c r="H230" s="387"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30" s="740" t="str">
        <f>IFERROR(IF(INDEX('WPTM - Section F'!H$1:H$100,MATCH('Print View'!$A230,'WPTM - Section F'!$A$1:$A$100,0))&lt;&gt;0,INDEX('WPTM - Section F'!H$1:H$100,MATCH('Print View'!$A230,'WPTM - Section F'!$A$1:$A$100,0)),""),"")</f>
        <v/>
      </c>
      <c r="J230" s="741"/>
      <c r="K230" s="741"/>
      <c r="L230" s="741"/>
      <c r="M230" s="742"/>
      <c r="N230" s="740" t="str">
        <f>IFERROR(IF(INDEX('WPTM - Section F'!I$1:I$100,MATCH('Print View'!$A230,'WPTM - Section F'!$A$1:$A$100,0))&lt;&gt;0,INDEX('WPTM - Section F'!I$1:I$100,MATCH('Print View'!$A230,'WPTM - Section F'!$A$1:$A$100,0)),""),"")</f>
        <v/>
      </c>
      <c r="O230" s="741"/>
      <c r="P230" s="741"/>
      <c r="Q230" s="741"/>
      <c r="R230" s="741"/>
      <c r="S230" s="741"/>
      <c r="T230" s="228"/>
      <c r="U230" s="228"/>
      <c r="V230" s="228"/>
      <c r="W230" s="228"/>
      <c r="X230" s="228"/>
      <c r="Y230" s="228"/>
      <c r="Z230" s="228"/>
      <c r="AA230" s="228"/>
      <c r="AB230" s="228"/>
      <c r="AC230" s="228"/>
      <c r="AD230" s="228"/>
      <c r="AE230" s="228"/>
      <c r="AF230" s="228"/>
      <c r="AG230" s="228"/>
      <c r="AH230" s="228"/>
      <c r="AI230" s="228"/>
      <c r="AJ230" s="228"/>
      <c r="AK230" s="228"/>
      <c r="AL230" s="228"/>
      <c r="AM230" s="228"/>
      <c r="AN230" s="228"/>
      <c r="AO230" s="228"/>
      <c r="AP230" s="228"/>
      <c r="AQ230" s="228"/>
      <c r="AR230" s="228"/>
      <c r="AS230" s="228"/>
      <c r="AT230" s="228"/>
      <c r="AU230" s="228"/>
      <c r="AV230" s="228"/>
      <c r="AW230" s="228"/>
      <c r="AX230" s="228"/>
      <c r="AY230" s="228"/>
      <c r="AZ230" s="228"/>
      <c r="BA230" s="228"/>
      <c r="BB230" s="228"/>
      <c r="BC230" s="228"/>
      <c r="BD230" s="228"/>
      <c r="BE230" s="228"/>
      <c r="BF230" s="228"/>
      <c r="BG230" s="228"/>
      <c r="BH230" s="228"/>
      <c r="BI230" s="228"/>
      <c r="BJ230" s="228"/>
      <c r="BK230" s="228"/>
      <c r="BL230" s="228"/>
      <c r="BM230" s="228"/>
      <c r="BN230" s="228"/>
      <c r="BO230" s="228"/>
      <c r="BP230" s="228"/>
      <c r="BQ230" s="228"/>
      <c r="BR230" s="228"/>
      <c r="BS230" s="228"/>
      <c r="BT230" s="228"/>
      <c r="BU230" s="228"/>
      <c r="BV230" s="228"/>
      <c r="BW230" s="228"/>
      <c r="BX230" s="228"/>
      <c r="BY230" s="228"/>
      <c r="BZ230" s="228"/>
      <c r="CA230" s="228"/>
      <c r="CB230" s="228"/>
      <c r="CC230" s="228"/>
      <c r="CD230" s="228"/>
      <c r="CE230" s="228"/>
      <c r="CF230" s="228"/>
    </row>
    <row r="231" spans="1:84" s="108" customFormat="1" ht="60" customHeight="1" x14ac:dyDescent="0.35">
      <c r="A231" s="756"/>
      <c r="B231" s="758"/>
      <c r="C231" s="760"/>
      <c r="D231" s="758"/>
      <c r="E231" s="762"/>
      <c r="F231" s="758"/>
      <c r="G231" s="789"/>
      <c r="H231" s="387"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31" s="740" t="str">
        <f>IFERROR(IF(INDEX('WPTM - Section F'!J$1:J$100,MATCH('Print View'!$A230,'WPTM - Section F'!$A$1:$A$100,0))&lt;&gt;0,INDEX('WPTM - Section F'!J$1:J$100,MATCH('Print View'!$A230,'WPTM - Section F'!$A$1:$A$100,0)),""),"")</f>
        <v/>
      </c>
      <c r="J231" s="741"/>
      <c r="K231" s="741"/>
      <c r="L231" s="741"/>
      <c r="M231" s="742"/>
      <c r="N231" s="740" t="str">
        <f>IFERROR(IF(INDEX('WPTM - Section F'!K$1:K$100,MATCH('Print View'!$A230,'WPTM - Section F'!$A$1:$A$100,0))&lt;&gt;0,INDEX('WPTM - Section F'!K$1:K$100,MATCH('Print View'!$A230,'WPTM - Section F'!$A$1:$A$100,0)),""),"")</f>
        <v/>
      </c>
      <c r="O231" s="741"/>
      <c r="P231" s="741"/>
      <c r="Q231" s="741"/>
      <c r="R231" s="741"/>
      <c r="S231" s="741"/>
      <c r="T231" s="228"/>
      <c r="U231" s="228"/>
      <c r="V231" s="228"/>
      <c r="W231" s="228"/>
      <c r="X231" s="228"/>
      <c r="Y231" s="228"/>
      <c r="Z231" s="228"/>
      <c r="AA231" s="228"/>
      <c r="AB231" s="228"/>
      <c r="AC231" s="228"/>
      <c r="AD231" s="228"/>
      <c r="AE231" s="228"/>
      <c r="AF231" s="228"/>
      <c r="AG231" s="228"/>
      <c r="AH231" s="228"/>
      <c r="AI231" s="228"/>
      <c r="AJ231" s="228"/>
      <c r="AK231" s="228"/>
      <c r="AL231" s="228"/>
      <c r="AM231" s="228"/>
      <c r="AN231" s="228"/>
      <c r="AO231" s="228"/>
      <c r="AP231" s="228"/>
      <c r="AQ231" s="228"/>
      <c r="AR231" s="228"/>
      <c r="AS231" s="228"/>
      <c r="AT231" s="228"/>
      <c r="AU231" s="228"/>
      <c r="AV231" s="228"/>
      <c r="AW231" s="228"/>
      <c r="AX231" s="228"/>
      <c r="AY231" s="228"/>
      <c r="AZ231" s="228"/>
      <c r="BA231" s="228"/>
      <c r="BB231" s="228"/>
      <c r="BC231" s="228"/>
      <c r="BD231" s="228"/>
      <c r="BE231" s="228"/>
      <c r="BF231" s="228"/>
      <c r="BG231" s="228"/>
      <c r="BH231" s="228"/>
      <c r="BI231" s="228"/>
      <c r="BJ231" s="228"/>
      <c r="BK231" s="228"/>
      <c r="BL231" s="228"/>
      <c r="BM231" s="228"/>
      <c r="BN231" s="228"/>
      <c r="BO231" s="228"/>
      <c r="BP231" s="228"/>
      <c r="BQ231" s="228"/>
      <c r="BR231" s="228"/>
      <c r="BS231" s="228"/>
      <c r="BT231" s="228"/>
      <c r="BU231" s="228"/>
      <c r="BV231" s="228"/>
      <c r="BW231" s="228"/>
      <c r="BX231" s="228"/>
      <c r="BY231" s="228"/>
      <c r="BZ231" s="228"/>
      <c r="CA231" s="228"/>
      <c r="CB231" s="228"/>
      <c r="CC231" s="228"/>
      <c r="CD231" s="228"/>
      <c r="CE231" s="228"/>
      <c r="CF231" s="228"/>
    </row>
    <row r="232" spans="1:84" s="108" customFormat="1" ht="60" customHeight="1" x14ac:dyDescent="0.35">
      <c r="A232" s="756"/>
      <c r="B232" s="758"/>
      <c r="C232" s="760"/>
      <c r="D232" s="758"/>
      <c r="E232" s="762"/>
      <c r="F232" s="758"/>
      <c r="G232" s="789"/>
      <c r="H232" s="387"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32" s="740" t="str">
        <f>IFERROR(IF(INDEX('WPTM - Section F'!L$1:L$100,MATCH('Print View'!$A230,'WPTM - Section F'!$A$1:$A$100,0))&lt;&gt;0,INDEX('WPTM - Section F'!L$1:L$100,MATCH('Print View'!$A230,'WPTM - Section F'!$A$1:$A$100,0)),""),"")</f>
        <v/>
      </c>
      <c r="J232" s="741"/>
      <c r="K232" s="741"/>
      <c r="L232" s="741"/>
      <c r="M232" s="742"/>
      <c r="N232" s="740" t="str">
        <f>IFERROR(IF(INDEX('WPTM - Section F'!M$1:M$100,MATCH('Print View'!$A230,'WPTM - Section F'!$A$1:$A$100,0))&lt;&gt;0,INDEX('WPTM - Section F'!M$1:M$100,MATCH('Print View'!$A230,'WPTM - Section F'!$A$1:$A$100,0)),""),"")</f>
        <v/>
      </c>
      <c r="O232" s="741"/>
      <c r="P232" s="741"/>
      <c r="Q232" s="741"/>
      <c r="R232" s="741"/>
      <c r="S232" s="741"/>
      <c r="T232" s="228"/>
      <c r="U232" s="228"/>
      <c r="V232" s="228"/>
      <c r="W232" s="228"/>
      <c r="X232" s="228"/>
      <c r="Y232" s="228"/>
      <c r="Z232" s="228"/>
      <c r="AA232" s="228"/>
      <c r="AB232" s="228"/>
      <c r="AC232" s="228"/>
      <c r="AD232" s="228"/>
      <c r="AE232" s="228"/>
      <c r="AF232" s="228"/>
      <c r="AG232" s="228"/>
      <c r="AH232" s="228"/>
      <c r="AI232" s="228"/>
      <c r="AJ232" s="228"/>
      <c r="AK232" s="228"/>
      <c r="AL232" s="228"/>
      <c r="AM232" s="228"/>
      <c r="AN232" s="228"/>
      <c r="AO232" s="228"/>
      <c r="AP232" s="228"/>
      <c r="AQ232" s="228"/>
      <c r="AR232" s="228"/>
      <c r="AS232" s="228"/>
      <c r="AT232" s="228"/>
      <c r="AU232" s="228"/>
      <c r="AV232" s="228"/>
      <c r="AW232" s="228"/>
      <c r="AX232" s="228"/>
      <c r="AY232" s="228"/>
      <c r="AZ232" s="228"/>
      <c r="BA232" s="228"/>
      <c r="BB232" s="228"/>
      <c r="BC232" s="228"/>
      <c r="BD232" s="228"/>
      <c r="BE232" s="228"/>
      <c r="BF232" s="228"/>
      <c r="BG232" s="228"/>
      <c r="BH232" s="228"/>
      <c r="BI232" s="228"/>
      <c r="BJ232" s="228"/>
      <c r="BK232" s="228"/>
      <c r="BL232" s="228"/>
      <c r="BM232" s="228"/>
      <c r="BN232" s="228"/>
      <c r="BO232" s="228"/>
      <c r="BP232" s="228"/>
      <c r="BQ232" s="228"/>
      <c r="BR232" s="228"/>
      <c r="BS232" s="228"/>
      <c r="BT232" s="228"/>
      <c r="BU232" s="228"/>
      <c r="BV232" s="228"/>
      <c r="BW232" s="228"/>
      <c r="BX232" s="228"/>
      <c r="BY232" s="228"/>
      <c r="BZ232" s="228"/>
      <c r="CA232" s="228"/>
      <c r="CB232" s="228"/>
      <c r="CC232" s="228"/>
      <c r="CD232" s="228"/>
      <c r="CE232" s="228"/>
      <c r="CF232" s="228"/>
    </row>
    <row r="233" spans="1:84" s="108" customFormat="1" ht="60" customHeight="1" x14ac:dyDescent="0.35">
      <c r="A233" s="756"/>
      <c r="B233" s="758"/>
      <c r="C233" s="760"/>
      <c r="D233" s="758"/>
      <c r="E233" s="762"/>
      <c r="F233" s="758"/>
      <c r="G233" s="789"/>
      <c r="H233" s="387"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33" s="740" t="str">
        <f>IFERROR(IF(INDEX('WPTM - Section F'!N$1:N$100,MATCH('Print View'!$A230,'WPTM - Section F'!$A$1:$A$100,0))&lt;&gt;0,INDEX('WPTM - Section F'!N$1:N$100,MATCH('Print View'!$A230,'WPTM - Section F'!$A$1:$A$100,0)),""),"")</f>
        <v/>
      </c>
      <c r="J233" s="741"/>
      <c r="K233" s="741"/>
      <c r="L233" s="741"/>
      <c r="M233" s="742"/>
      <c r="N233" s="740" t="str">
        <f>IFERROR(IF(INDEX('WPTM - Section F'!O$1:O$100,MATCH('Print View'!$A230,'WPTM - Section F'!$A$1:$A$100,0))&lt;&gt;0,INDEX('WPTM - Section F'!O$1:O$100,MATCH('Print View'!$A230,'WPTM - Section F'!$A$1:$A$100,0)),""),"")</f>
        <v/>
      </c>
      <c r="O233" s="741"/>
      <c r="P233" s="741"/>
      <c r="Q233" s="741"/>
      <c r="R233" s="741"/>
      <c r="S233" s="741"/>
      <c r="T233" s="228"/>
      <c r="U233" s="228"/>
      <c r="V233" s="228"/>
      <c r="W233" s="228"/>
      <c r="X233" s="228"/>
      <c r="Y233" s="228"/>
      <c r="Z233" s="228"/>
      <c r="AA233" s="228"/>
      <c r="AB233" s="228"/>
      <c r="AC233" s="228"/>
      <c r="AD233" s="228"/>
      <c r="AE233" s="228"/>
      <c r="AF233" s="228"/>
      <c r="AG233" s="228"/>
      <c r="AH233" s="228"/>
      <c r="AI233" s="228"/>
      <c r="AJ233" s="228"/>
      <c r="AK233" s="228"/>
      <c r="AL233" s="228"/>
      <c r="AM233" s="228"/>
      <c r="AN233" s="228"/>
      <c r="AO233" s="228"/>
      <c r="AP233" s="228"/>
      <c r="AQ233" s="228"/>
      <c r="AR233" s="228"/>
      <c r="AS233" s="228"/>
      <c r="AT233" s="228"/>
      <c r="AU233" s="228"/>
      <c r="AV233" s="228"/>
      <c r="AW233" s="228"/>
      <c r="AX233" s="228"/>
      <c r="AY233" s="228"/>
      <c r="AZ233" s="228"/>
      <c r="BA233" s="228"/>
      <c r="BB233" s="228"/>
      <c r="BC233" s="228"/>
      <c r="BD233" s="228"/>
      <c r="BE233" s="228"/>
      <c r="BF233" s="228"/>
      <c r="BG233" s="228"/>
      <c r="BH233" s="228"/>
      <c r="BI233" s="228"/>
      <c r="BJ233" s="228"/>
      <c r="BK233" s="228"/>
      <c r="BL233" s="228"/>
      <c r="BM233" s="228"/>
      <c r="BN233" s="228"/>
      <c r="BO233" s="228"/>
      <c r="BP233" s="228"/>
      <c r="BQ233" s="228"/>
      <c r="BR233" s="228"/>
      <c r="BS233" s="228"/>
      <c r="BT233" s="228"/>
      <c r="BU233" s="228"/>
      <c r="BV233" s="228"/>
      <c r="BW233" s="228"/>
      <c r="BX233" s="228"/>
      <c r="BY233" s="228"/>
      <c r="BZ233" s="228"/>
      <c r="CA233" s="228"/>
      <c r="CB233" s="228"/>
      <c r="CC233" s="228"/>
      <c r="CD233" s="228"/>
      <c r="CE233" s="228"/>
      <c r="CF233" s="228"/>
    </row>
    <row r="234" spans="1:84" s="108" customFormat="1" ht="60" customHeight="1" x14ac:dyDescent="0.35">
      <c r="A234" s="756"/>
      <c r="B234" s="758"/>
      <c r="C234" s="760"/>
      <c r="D234" s="758"/>
      <c r="E234" s="762"/>
      <c r="F234" s="758"/>
      <c r="G234" s="789"/>
      <c r="H234" s="387"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34" s="740" t="str">
        <f>IFERROR(IF(INDEX('WPTM - Section F'!P$1:P$100,MATCH('Print View'!$A230,'WPTM - Section F'!$A$1:$A$100,0))&lt;&gt;0,INDEX('WPTM - Section F'!P$1:P$100,MATCH('Print View'!$A230,'WPTM - Section F'!$A$1:$A$100,0)),""),"")</f>
        <v/>
      </c>
      <c r="J234" s="741"/>
      <c r="K234" s="741"/>
      <c r="L234" s="741"/>
      <c r="M234" s="742"/>
      <c r="N234" s="740" t="str">
        <f>IFERROR(IF(INDEX('WPTM - Section F'!Q$1:Q$100,MATCH('Print View'!$A230,'WPTM - Section F'!$A$1:$A$100,0))&lt;&gt;0,INDEX('WPTM - Section F'!Q$1:Q$100,MATCH('Print View'!$A230,'WPTM - Section F'!$A$1:$A$100,0)),""),"")</f>
        <v/>
      </c>
      <c r="O234" s="741"/>
      <c r="P234" s="741"/>
      <c r="Q234" s="741"/>
      <c r="R234" s="741"/>
      <c r="S234" s="741"/>
      <c r="T234" s="228"/>
      <c r="U234" s="228"/>
      <c r="V234" s="228"/>
      <c r="W234" s="228"/>
      <c r="X234" s="228"/>
      <c r="Y234" s="228"/>
      <c r="Z234" s="228"/>
      <c r="AA234" s="228"/>
      <c r="AB234" s="228"/>
      <c r="AC234" s="228"/>
      <c r="AD234" s="228"/>
      <c r="AE234" s="228"/>
      <c r="AF234" s="228"/>
      <c r="AG234" s="228"/>
      <c r="AH234" s="228"/>
      <c r="AI234" s="228"/>
      <c r="AJ234" s="228"/>
      <c r="AK234" s="228"/>
      <c r="AL234" s="228"/>
      <c r="AM234" s="228"/>
      <c r="AN234" s="228"/>
      <c r="AO234" s="228"/>
      <c r="AP234" s="228"/>
      <c r="AQ234" s="228"/>
      <c r="AR234" s="228"/>
      <c r="AS234" s="228"/>
      <c r="AT234" s="228"/>
      <c r="AU234" s="228"/>
      <c r="AV234" s="228"/>
      <c r="AW234" s="228"/>
      <c r="AX234" s="228"/>
      <c r="AY234" s="228"/>
      <c r="AZ234" s="228"/>
      <c r="BA234" s="228"/>
      <c r="BB234" s="228"/>
      <c r="BC234" s="228"/>
      <c r="BD234" s="228"/>
      <c r="BE234" s="228"/>
      <c r="BF234" s="228"/>
      <c r="BG234" s="228"/>
      <c r="BH234" s="228"/>
      <c r="BI234" s="228"/>
      <c r="BJ234" s="228"/>
      <c r="BK234" s="228"/>
      <c r="BL234" s="228"/>
      <c r="BM234" s="228"/>
      <c r="BN234" s="228"/>
      <c r="BO234" s="228"/>
      <c r="BP234" s="228"/>
      <c r="BQ234" s="228"/>
      <c r="BR234" s="228"/>
      <c r="BS234" s="228"/>
      <c r="BT234" s="228"/>
      <c r="BU234" s="228"/>
      <c r="BV234" s="228"/>
      <c r="BW234" s="228"/>
      <c r="BX234" s="228"/>
      <c r="BY234" s="228"/>
      <c r="BZ234" s="228"/>
      <c r="CA234" s="228"/>
      <c r="CB234" s="228"/>
      <c r="CC234" s="228"/>
      <c r="CD234" s="228"/>
      <c r="CE234" s="228"/>
      <c r="CF234" s="228"/>
    </row>
    <row r="235" spans="1:84" s="108" customFormat="1" ht="60" customHeight="1" x14ac:dyDescent="0.35">
      <c r="A235" s="756"/>
      <c r="B235" s="758"/>
      <c r="C235" s="760"/>
      <c r="D235" s="758"/>
      <c r="E235" s="762"/>
      <c r="F235" s="758"/>
      <c r="G235" s="789"/>
      <c r="H235" s="387"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35" s="740" t="str">
        <f>IFERROR(IF(INDEX('WPTM - Section F'!R$1:R$100,MATCH('Print View'!$A230,'WPTM - Section F'!$A$1:$A$100,0))&lt;&gt;0,INDEX('WPTM - Section F'!R$1:R$100,MATCH('Print View'!$A230,'WPTM - Section F'!$A$1:$A$100,0)),""),"")</f>
        <v/>
      </c>
      <c r="J235" s="741"/>
      <c r="K235" s="741"/>
      <c r="L235" s="741"/>
      <c r="M235" s="742"/>
      <c r="N235" s="740" t="str">
        <f>IFERROR(IF(INDEX('WPTM - Section F'!S$1:S$100,MATCH('Print View'!$A230,'WPTM - Section F'!$A$1:$A$100,0))&lt;&gt;0,INDEX('WPTM - Section F'!S$1:S$100,MATCH('Print View'!$A230,'WPTM - Section F'!$A$1:$A$100,0)),""),"")</f>
        <v/>
      </c>
      <c r="O235" s="741"/>
      <c r="P235" s="741"/>
      <c r="Q235" s="741"/>
      <c r="R235" s="741"/>
      <c r="S235" s="741"/>
      <c r="T235" s="228"/>
      <c r="U235" s="228"/>
      <c r="V235" s="228"/>
      <c r="W235" s="228"/>
      <c r="X235" s="228"/>
      <c r="Y235" s="228"/>
      <c r="Z235" s="228"/>
      <c r="AA235" s="228"/>
      <c r="AB235" s="228"/>
      <c r="AC235" s="228"/>
      <c r="AD235" s="228"/>
      <c r="AE235" s="228"/>
      <c r="AF235" s="228"/>
      <c r="AG235" s="228"/>
      <c r="AH235" s="228"/>
      <c r="AI235" s="228"/>
      <c r="AJ235" s="228"/>
      <c r="AK235" s="228"/>
      <c r="AL235" s="228"/>
      <c r="AM235" s="228"/>
      <c r="AN235" s="228"/>
      <c r="AO235" s="228"/>
      <c r="AP235" s="228"/>
      <c r="AQ235" s="228"/>
      <c r="AR235" s="228"/>
      <c r="AS235" s="228"/>
      <c r="AT235" s="228"/>
      <c r="AU235" s="228"/>
      <c r="AV235" s="228"/>
      <c r="AW235" s="228"/>
      <c r="AX235" s="228"/>
      <c r="AY235" s="228"/>
      <c r="AZ235" s="228"/>
      <c r="BA235" s="228"/>
      <c r="BB235" s="228"/>
      <c r="BC235" s="228"/>
      <c r="BD235" s="228"/>
      <c r="BE235" s="228"/>
      <c r="BF235" s="228"/>
      <c r="BG235" s="228"/>
      <c r="BH235" s="228"/>
      <c r="BI235" s="228"/>
      <c r="BJ235" s="228"/>
      <c r="BK235" s="228"/>
      <c r="BL235" s="228"/>
      <c r="BM235" s="228"/>
      <c r="BN235" s="228"/>
      <c r="BO235" s="228"/>
      <c r="BP235" s="228"/>
      <c r="BQ235" s="228"/>
      <c r="BR235" s="228"/>
      <c r="BS235" s="228"/>
      <c r="BT235" s="228"/>
      <c r="BU235" s="228"/>
      <c r="BV235" s="228"/>
      <c r="BW235" s="228"/>
      <c r="BX235" s="228"/>
      <c r="BY235" s="228"/>
      <c r="BZ235" s="228"/>
      <c r="CA235" s="228"/>
      <c r="CB235" s="228"/>
      <c r="CC235" s="228"/>
      <c r="CD235" s="228"/>
      <c r="CE235" s="228"/>
      <c r="CF235" s="228"/>
    </row>
    <row r="236" spans="1:84" s="108" customFormat="1" ht="60" customHeight="1" x14ac:dyDescent="0.35">
      <c r="A236" s="756"/>
      <c r="B236" s="759"/>
      <c r="C236" s="761"/>
      <c r="D236" s="759"/>
      <c r="E236" s="763"/>
      <c r="F236" s="759"/>
      <c r="G236" s="790"/>
      <c r="H236" s="387"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36" s="740" t="str">
        <f>IFERROR(IF(INDEX('WPTM - Section F'!T$1:T$100,MATCH('Print View'!$A230,'WPTM - Section F'!$A$1:$A$100,0))&lt;&gt;0,INDEX('WPTM - Section F'!T$1:T$100,MATCH('Print View'!$A230,'WPTM - Section F'!$A$1:$A$100,0)),""),"")</f>
        <v/>
      </c>
      <c r="J236" s="741"/>
      <c r="K236" s="741"/>
      <c r="L236" s="741"/>
      <c r="M236" s="742"/>
      <c r="N236" s="740" t="str">
        <f>IFERROR(IF(INDEX('WPTM - Section F'!U$1:U$100,MATCH('Print View'!$A230,'WPTM - Section F'!$A$1:$A$100,0))&lt;&gt;0,INDEX('WPTM - Section F'!U$1:U$100,MATCH('Print View'!$A230,'WPTM - Section F'!$A$1:$A$100,0)),""),"")</f>
        <v/>
      </c>
      <c r="O236" s="741"/>
      <c r="P236" s="741"/>
      <c r="Q236" s="741"/>
      <c r="R236" s="741"/>
      <c r="S236" s="741"/>
      <c r="T236" s="228"/>
      <c r="U236" s="228"/>
      <c r="V236" s="228"/>
      <c r="W236" s="228"/>
      <c r="X236" s="228"/>
      <c r="Y236" s="228"/>
      <c r="Z236" s="228"/>
      <c r="AA236" s="228"/>
      <c r="AB236" s="228"/>
      <c r="AC236" s="228"/>
      <c r="AD236" s="228"/>
      <c r="AE236" s="228"/>
      <c r="AF236" s="228"/>
      <c r="AG236" s="228"/>
      <c r="AH236" s="228"/>
      <c r="AI236" s="228"/>
      <c r="AJ236" s="228"/>
      <c r="AK236" s="228"/>
      <c r="AL236" s="228"/>
      <c r="AM236" s="228"/>
      <c r="AN236" s="228"/>
      <c r="AO236" s="228"/>
      <c r="AP236" s="228"/>
      <c r="AQ236" s="228"/>
      <c r="AR236" s="228"/>
      <c r="AS236" s="228"/>
      <c r="AT236" s="228"/>
      <c r="AU236" s="228"/>
      <c r="AV236" s="228"/>
      <c r="AW236" s="228"/>
      <c r="AX236" s="228"/>
      <c r="AY236" s="228"/>
      <c r="AZ236" s="228"/>
      <c r="BA236" s="228"/>
      <c r="BB236" s="228"/>
      <c r="BC236" s="228"/>
      <c r="BD236" s="228"/>
      <c r="BE236" s="228"/>
      <c r="BF236" s="228"/>
      <c r="BG236" s="228"/>
      <c r="BH236" s="228"/>
      <c r="BI236" s="228"/>
      <c r="BJ236" s="228"/>
      <c r="BK236" s="228"/>
      <c r="BL236" s="228"/>
      <c r="BM236" s="228"/>
      <c r="BN236" s="228"/>
      <c r="BO236" s="228"/>
      <c r="BP236" s="228"/>
      <c r="BQ236" s="228"/>
      <c r="BR236" s="228"/>
      <c r="BS236" s="228"/>
      <c r="BT236" s="228"/>
      <c r="BU236" s="228"/>
      <c r="BV236" s="228"/>
      <c r="BW236" s="228"/>
      <c r="BX236" s="228"/>
      <c r="BY236" s="228"/>
      <c r="BZ236" s="228"/>
      <c r="CA236" s="228"/>
      <c r="CB236" s="228"/>
      <c r="CC236" s="228"/>
      <c r="CD236" s="228"/>
      <c r="CE236" s="228"/>
      <c r="CF236" s="228"/>
    </row>
    <row r="237" spans="1:84" s="108" customFormat="1" ht="60" customHeight="1" x14ac:dyDescent="0.35">
      <c r="A237" s="756"/>
      <c r="B237" s="767" t="str">
        <f>IFERROR(IF(INDEX('WPTM - Section F'!X$1:X$100,MATCH('Print View'!$A230,'WPTM - Section F'!$A$1:$A$100,0))&lt;&gt;0,INDEX('WPTM - Section F'!X$1:X$100,MATCH('Print View'!$A230,'WPTM - Section F'!$A$1:$A$100,0)),""),"")</f>
        <v/>
      </c>
      <c r="C237" s="768"/>
      <c r="D237" s="768"/>
      <c r="E237" s="768"/>
      <c r="F237" s="768"/>
      <c r="G237" s="768"/>
      <c r="H237" s="768"/>
      <c r="I237" s="768"/>
      <c r="J237" s="768"/>
      <c r="K237" s="768"/>
      <c r="L237" s="768"/>
      <c r="M237" s="768"/>
      <c r="N237" s="768"/>
      <c r="O237" s="768"/>
      <c r="P237" s="768"/>
      <c r="Q237" s="768"/>
      <c r="R237" s="768"/>
      <c r="S237" s="768"/>
      <c r="T237" s="228"/>
      <c r="U237" s="228"/>
      <c r="V237" s="228"/>
      <c r="W237" s="228"/>
      <c r="X237" s="228"/>
      <c r="Y237" s="228"/>
      <c r="Z237" s="228"/>
      <c r="AA237" s="228"/>
      <c r="AB237" s="228"/>
      <c r="AC237" s="228"/>
      <c r="AD237" s="228"/>
      <c r="AE237" s="228"/>
      <c r="AF237" s="228"/>
      <c r="AG237" s="228"/>
      <c r="AH237" s="228"/>
      <c r="AI237" s="228"/>
      <c r="AJ237" s="228"/>
      <c r="AK237" s="228"/>
      <c r="AL237" s="228"/>
      <c r="AM237" s="228"/>
      <c r="AN237" s="228"/>
      <c r="AO237" s="228"/>
      <c r="AP237" s="228"/>
      <c r="AQ237" s="228"/>
      <c r="AR237" s="228"/>
      <c r="AS237" s="228"/>
      <c r="AT237" s="228"/>
      <c r="AU237" s="228"/>
      <c r="AV237" s="228"/>
      <c r="AW237" s="228"/>
      <c r="AX237" s="228"/>
      <c r="AY237" s="228"/>
      <c r="AZ237" s="228"/>
      <c r="BA237" s="228"/>
      <c r="BB237" s="228"/>
      <c r="BC237" s="228"/>
      <c r="BD237" s="228"/>
      <c r="BE237" s="228"/>
      <c r="BF237" s="228"/>
      <c r="BG237" s="228"/>
      <c r="BH237" s="228"/>
      <c r="BI237" s="228"/>
      <c r="BJ237" s="228"/>
      <c r="BK237" s="228"/>
      <c r="BL237" s="228"/>
      <c r="BM237" s="228"/>
      <c r="BN237" s="228"/>
      <c r="BO237" s="228"/>
      <c r="BP237" s="228"/>
      <c r="BQ237" s="228"/>
      <c r="BR237" s="228"/>
      <c r="BS237" s="228"/>
      <c r="BT237" s="228"/>
      <c r="BU237" s="228"/>
      <c r="BV237" s="228"/>
      <c r="BW237" s="228"/>
      <c r="BX237" s="228"/>
      <c r="BY237" s="228"/>
      <c r="BZ237" s="228"/>
      <c r="CA237" s="228"/>
      <c r="CB237" s="228"/>
      <c r="CC237" s="228"/>
      <c r="CD237" s="228"/>
      <c r="CE237" s="228"/>
      <c r="CF237" s="228"/>
    </row>
    <row r="238" spans="1:84" s="399" customFormat="1" ht="60" customHeight="1" x14ac:dyDescent="0.35">
      <c r="A238" s="771">
        <v>4</v>
      </c>
      <c r="B238" s="743" t="str">
        <f>IFERROR(IF(INDEX('WPTM - Section F'!B$1:B$100,MATCH('Print View'!$A238,'WPTM - Section F'!$A$1:$A$100,0))&lt;&gt;0,INDEX('WPTM - Section F'!B$1:B$100,MATCH('Print View'!$A238,'WPTM - Section F'!$A$1:$A$100,0)),""),"")</f>
        <v/>
      </c>
      <c r="C238" s="774" t="str">
        <f>IFERROR(IF(INDEX('WPTM - Section F'!C$1:C$100,MATCH('Print View'!$A238,'WPTM - Section F'!$A$1:$A$100,0))&lt;&gt;0,INDEX('WPTM - Section F'!C$1:C$100,MATCH('Print View'!$A238,'WPTM - Section F'!$A$1:$A$100,0)),""),"")</f>
        <v/>
      </c>
      <c r="D238" s="743" t="str">
        <f>IFERROR(IF(INDEX('WPTM - Section F'!D$1:D$100,MATCH('Print View'!$A238,'WPTM - Section F'!$A$1:$A$100,0))&lt;&gt;0,INDEX('WPTM - Section F'!D$1:D$100,MATCH('Print View'!$A238,'WPTM - Section F'!$A$1:$A$100,0)),""),"")</f>
        <v/>
      </c>
      <c r="E238" s="746" t="str">
        <f>IFERROR(IF(INDEX('WPTM - Section F'!E$1:E$100,MATCH('Print View'!$A238,'WPTM - Section F'!$A$1:$A$100,0))&lt;&gt;0,INDEX('WPTM - Section F'!E$1:E$100,MATCH('Print View'!$A238,'WPTM - Section F'!$A$1:$A$100,0)),""),"")</f>
        <v/>
      </c>
      <c r="F238" s="743" t="str">
        <f>IFERROR(IF(INDEX('WPTM - Section F'!F$1:F$100,MATCH('Print View'!$A238,'WPTM - Section F'!$A$1:$A$100,0))&lt;&gt;0,INDEX('WPTM - Section F'!F$1:F$100,MATCH('Print View'!$A238,'WPTM - Section F'!$A$1:$A$100,0)),""),"")</f>
        <v/>
      </c>
      <c r="G238" s="743" t="str">
        <f>IFERROR(IF(INDEX('WPTM - Section F'!G$1:G$100,MATCH('Print View'!$A$238,'WPTM - Section F'!$A$1:$A$100,0))&lt;&gt;0,INDEX('WPTM - Section F'!G$1:G$100,MATCH('Print View'!$A$238,'WPTM - Section F'!$A$1:$A$100,0)),""),"")</f>
        <v/>
      </c>
      <c r="H238" s="398"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38" s="749" t="str">
        <f>IFERROR(IF(INDEX('WPTM - Section F'!H$1:H$100,MATCH('Print View'!$A238,'WPTM - Section F'!$A$1:$A$100,0))&lt;&gt;0,INDEX('WPTM - Section F'!H$1:H$100,MATCH('Print View'!$A238,'WPTM - Section F'!$A$1:$A$100,0)),""),"")</f>
        <v/>
      </c>
      <c r="J238" s="750"/>
      <c r="K238" s="750"/>
      <c r="L238" s="750"/>
      <c r="M238" s="751"/>
      <c r="N238" s="749" t="str">
        <f>IFERROR(IF(INDEX('WPTM - Section F'!I$1:I$100,MATCH('Print View'!$A238,'WPTM - Section F'!$A$1:$A$100,0))&lt;&gt;0,INDEX('WPTM - Section F'!I$1:I$100,MATCH('Print View'!$A238,'WPTM - Section F'!$A$1:$A$100,0)),""),"")</f>
        <v/>
      </c>
      <c r="O238" s="750"/>
      <c r="P238" s="750"/>
      <c r="Q238" s="750"/>
      <c r="R238" s="750"/>
      <c r="S238" s="750"/>
    </row>
    <row r="239" spans="1:84" s="399" customFormat="1" ht="60" customHeight="1" x14ac:dyDescent="0.35">
      <c r="A239" s="772"/>
      <c r="B239" s="744"/>
      <c r="C239" s="775"/>
      <c r="D239" s="744"/>
      <c r="E239" s="747"/>
      <c r="F239" s="744"/>
      <c r="G239" s="744"/>
      <c r="H239" s="398"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39" s="749" t="str">
        <f>IFERROR(IF(INDEX('WPTM - Section F'!J$1:J$100,MATCH('Print View'!$A238,'WPTM - Section F'!$A$1:$A$100,0))&lt;&gt;0,INDEX('WPTM - Section F'!J$1:J$100,MATCH('Print View'!$A238,'WPTM - Section F'!$A$1:$A$100,0)),""),"")</f>
        <v/>
      </c>
      <c r="J239" s="750"/>
      <c r="K239" s="750"/>
      <c r="L239" s="750"/>
      <c r="M239" s="751"/>
      <c r="N239" s="749" t="str">
        <f>IFERROR(IF(INDEX('WPTM - Section F'!K$1:K$100,MATCH('Print View'!$A238,'WPTM - Section F'!$A$1:$A$100,0))&lt;&gt;0,INDEX('WPTM - Section F'!K$1:K$100,MATCH('Print View'!$A238,'WPTM - Section F'!$A$1:$A$100,0)),""),"")</f>
        <v/>
      </c>
      <c r="O239" s="750"/>
      <c r="P239" s="750"/>
      <c r="Q239" s="750"/>
      <c r="R239" s="750"/>
      <c r="S239" s="750"/>
    </row>
    <row r="240" spans="1:84" s="399" customFormat="1" ht="60" customHeight="1" x14ac:dyDescent="0.35">
      <c r="A240" s="772"/>
      <c r="B240" s="744"/>
      <c r="C240" s="775"/>
      <c r="D240" s="744"/>
      <c r="E240" s="747"/>
      <c r="F240" s="744"/>
      <c r="G240" s="744"/>
      <c r="H240" s="398"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40" s="749" t="str">
        <f>IFERROR(IF(INDEX('WPTM - Section F'!L$1:L$100,MATCH('Print View'!$A238,'WPTM - Section F'!$A$1:$A$100,0))&lt;&gt;0,INDEX('WPTM - Section F'!L$1:L$100,MATCH('Print View'!$A238,'WPTM - Section F'!$A$1:$A$100,0)),""),"")</f>
        <v/>
      </c>
      <c r="J240" s="750"/>
      <c r="K240" s="750"/>
      <c r="L240" s="750"/>
      <c r="M240" s="751"/>
      <c r="N240" s="749" t="str">
        <f>IFERROR(IF(INDEX('WPTM - Section F'!M$1:M$100,MATCH('Print View'!$A238,'WPTM - Section F'!$A$1:$A$100,0))&lt;&gt;0,INDEX('WPTM - Section F'!M$1:M$100,MATCH('Print View'!$A238,'WPTM - Section F'!$A$1:$A$100,0)),""),"")</f>
        <v/>
      </c>
      <c r="O240" s="750"/>
      <c r="P240" s="750"/>
      <c r="Q240" s="750"/>
      <c r="R240" s="750"/>
      <c r="S240" s="750"/>
    </row>
    <row r="241" spans="1:84" s="399" customFormat="1" ht="60" customHeight="1" x14ac:dyDescent="0.35">
      <c r="A241" s="772"/>
      <c r="B241" s="744"/>
      <c r="C241" s="775"/>
      <c r="D241" s="744"/>
      <c r="E241" s="747"/>
      <c r="F241" s="744"/>
      <c r="G241" s="744"/>
      <c r="H241" s="398"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41" s="749" t="str">
        <f>IFERROR(IF(INDEX('WPTM - Section F'!N$1:N$100,MATCH('Print View'!$A238,'WPTM - Section F'!$A$1:$A$100,0))&lt;&gt;0,INDEX('WPTM - Section F'!N$1:N$100,MATCH('Print View'!$A238,'WPTM - Section F'!$A$1:$A$100,0)),""),"")</f>
        <v/>
      </c>
      <c r="J241" s="750"/>
      <c r="K241" s="750"/>
      <c r="L241" s="750"/>
      <c r="M241" s="751"/>
      <c r="N241" s="749" t="str">
        <f>IFERROR(IF(INDEX('WPTM - Section F'!O$1:O$100,MATCH('Print View'!$A238,'WPTM - Section F'!$A$1:$A$100,0))&lt;&gt;0,INDEX('WPTM - Section F'!O$1:O$100,MATCH('Print View'!$A238,'WPTM - Section F'!$A$1:$A$100,0)),""),"")</f>
        <v/>
      </c>
      <c r="O241" s="750"/>
      <c r="P241" s="750"/>
      <c r="Q241" s="750"/>
      <c r="R241" s="750"/>
      <c r="S241" s="750"/>
    </row>
    <row r="242" spans="1:84" s="399" customFormat="1" ht="60" customHeight="1" x14ac:dyDescent="0.35">
      <c r="A242" s="772"/>
      <c r="B242" s="744"/>
      <c r="C242" s="775"/>
      <c r="D242" s="744"/>
      <c r="E242" s="747"/>
      <c r="F242" s="744"/>
      <c r="G242" s="744"/>
      <c r="H242" s="398"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42" s="749" t="str">
        <f>IFERROR(IF(INDEX('WPTM - Section F'!P$1:P$100,MATCH('Print View'!$A238,'WPTM - Section F'!$A$1:$A$100,0))&lt;&gt;0,INDEX('WPTM - Section F'!P$1:P$100,MATCH('Print View'!$A238,'WPTM - Section F'!$A$1:$A$100,0)),""),"")</f>
        <v/>
      </c>
      <c r="J242" s="750"/>
      <c r="K242" s="750"/>
      <c r="L242" s="750"/>
      <c r="M242" s="751"/>
      <c r="N242" s="749" t="str">
        <f>IFERROR(IF(INDEX('WPTM - Section F'!Q$1:Q$100,MATCH('Print View'!$A238,'WPTM - Section F'!$A$1:$A$100,0))&lt;&gt;0,INDEX('WPTM - Section F'!Q$1:Q$100,MATCH('Print View'!$A238,'WPTM - Section F'!$A$1:$A$100,0)),""),"")</f>
        <v/>
      </c>
      <c r="O242" s="750"/>
      <c r="P242" s="750"/>
      <c r="Q242" s="750"/>
      <c r="R242" s="750"/>
      <c r="S242" s="750"/>
    </row>
    <row r="243" spans="1:84" s="399" customFormat="1" ht="60" customHeight="1" x14ac:dyDescent="0.35">
      <c r="A243" s="772"/>
      <c r="B243" s="744"/>
      <c r="C243" s="775"/>
      <c r="D243" s="744"/>
      <c r="E243" s="747"/>
      <c r="F243" s="744"/>
      <c r="G243" s="744"/>
      <c r="H243" s="398"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43" s="749" t="str">
        <f>IFERROR(IF(INDEX('WPTM - Section F'!R$1:R$100,MATCH('Print View'!$A238,'WPTM - Section F'!$A$1:$A$100,0))&lt;&gt;0,INDEX('WPTM - Section F'!R$1:R$100,MATCH('Print View'!$A238,'WPTM - Section F'!$A$1:$A$100,0)),""),"")</f>
        <v/>
      </c>
      <c r="J243" s="750"/>
      <c r="K243" s="750"/>
      <c r="L243" s="750"/>
      <c r="M243" s="751"/>
      <c r="N243" s="749" t="str">
        <f>IFERROR(IF(INDEX('WPTM - Section F'!S$1:S$100,MATCH('Print View'!$A238,'WPTM - Section F'!$A$1:$A$100,0))&lt;&gt;0,INDEX('WPTM - Section F'!S$1:S$100,MATCH('Print View'!$A238,'WPTM - Section F'!$A$1:$A$100,0)),""),"")</f>
        <v/>
      </c>
      <c r="O243" s="750"/>
      <c r="P243" s="750"/>
      <c r="Q243" s="750"/>
      <c r="R243" s="750"/>
      <c r="S243" s="750"/>
    </row>
    <row r="244" spans="1:84" s="399" customFormat="1" ht="60" customHeight="1" x14ac:dyDescent="0.35">
      <c r="A244" s="772"/>
      <c r="B244" s="745"/>
      <c r="C244" s="776"/>
      <c r="D244" s="745"/>
      <c r="E244" s="748"/>
      <c r="F244" s="745"/>
      <c r="G244" s="745"/>
      <c r="H244" s="398"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44" s="749" t="str">
        <f>IFERROR(IF(INDEX('WPTM - Section F'!T$1:T$100,MATCH('Print View'!$A238,'WPTM - Section F'!$A$1:$A$100,0))&lt;&gt;0,INDEX('WPTM - Section F'!T$1:T$100,MATCH('Print View'!$A238,'WPTM - Section F'!$A$1:$A$100,0)),""),"")</f>
        <v/>
      </c>
      <c r="J244" s="750"/>
      <c r="K244" s="750"/>
      <c r="L244" s="750"/>
      <c r="M244" s="751"/>
      <c r="N244" s="749" t="str">
        <f>IFERROR(IF(INDEX('WPTM - Section F'!U$1:U$100,MATCH('Print View'!$A238,'WPTM - Section F'!$A$1:$A$100,0))&lt;&gt;0,INDEX('WPTM - Section F'!U$1:U$100,MATCH('Print View'!$A238,'WPTM - Section F'!$A$1:$A$100,0)),""),"")</f>
        <v/>
      </c>
      <c r="O244" s="750"/>
      <c r="P244" s="750"/>
      <c r="Q244" s="750"/>
      <c r="R244" s="750"/>
      <c r="S244" s="750"/>
    </row>
    <row r="245" spans="1:84" s="399" customFormat="1" ht="60" customHeight="1" x14ac:dyDescent="0.35">
      <c r="A245" s="773"/>
      <c r="B245" s="769" t="str">
        <f>IFERROR(IF(INDEX('WPTM - Section F'!X$1:X$100,MATCH('Print View'!$A$238,'WPTM - Section F'!$A$1:$A$100,0))&lt;&gt;0,INDEX('WPTM - Section F'!X$1:X$100,MATCH('Print View'!$A$238,'WPTM - Section F'!$A$1:$A$100,0)),""),"")</f>
        <v/>
      </c>
      <c r="C245" s="770"/>
      <c r="D245" s="770"/>
      <c r="E245" s="770"/>
      <c r="F245" s="770"/>
      <c r="G245" s="770"/>
      <c r="H245" s="770"/>
      <c r="I245" s="770"/>
      <c r="J245" s="770"/>
      <c r="K245" s="770"/>
      <c r="L245" s="770"/>
      <c r="M245" s="770"/>
      <c r="N245" s="770"/>
      <c r="O245" s="770"/>
      <c r="P245" s="770"/>
      <c r="Q245" s="770"/>
      <c r="R245" s="770"/>
      <c r="S245" s="770"/>
    </row>
    <row r="246" spans="1:84" s="108" customFormat="1" ht="60" customHeight="1" x14ac:dyDescent="0.35">
      <c r="A246" s="780">
        <v>5</v>
      </c>
      <c r="B246" s="781" t="str">
        <f>IFERROR(IF(INDEX('WPTM - Section F'!B$1:B$100,MATCH('Print View'!$A246,'WPTM - Section F'!$A$1:$A$100,0))&lt;&gt;0,INDEX('WPTM - Section F'!B$1:B$100,MATCH('Print View'!$A246,'WPTM - Section F'!$A$1:$A$100,0)),""),"")</f>
        <v/>
      </c>
      <c r="C246" s="782" t="str">
        <f>IFERROR(IF(INDEX('WPTM - Section F'!C$1:C$100,MATCH('Print View'!$A246,'WPTM - Section F'!$A$1:$A$100,0))&lt;&gt;0,INDEX('WPTM - Section F'!C$1:C$100,MATCH('Print View'!$A246,'WPTM - Section F'!$A$1:$A$100,0)),""),"")</f>
        <v/>
      </c>
      <c r="D246" s="781" t="str">
        <f>IFERROR(IF(INDEX('WPTM - Section F'!D$1:D$100,MATCH('Print View'!$A246,'WPTM - Section F'!$A$1:$A$100,0))&lt;&gt;0,INDEX('WPTM - Section F'!D$1:D$100,MATCH('Print View'!$A246,'WPTM - Section F'!$A$1:$A$100,0)),""),"")</f>
        <v/>
      </c>
      <c r="E246" s="783" t="str">
        <f>IFERROR(IF(INDEX('WPTM - Section F'!E$1:E$100,MATCH('Print View'!$A246,'WPTM - Section F'!$A$1:$A$100,0))&lt;&gt;0,INDEX('WPTM - Section F'!E$1:E$100,MATCH('Print View'!$A246,'WPTM - Section F'!$A$1:$A$100,0)),""),"")</f>
        <v/>
      </c>
      <c r="F246" s="781" t="str">
        <f>IFERROR(IF(INDEX('WPTM - Section F'!F$1:F$100,MATCH('Print View'!$A246,'WPTM - Section F'!$A$1:$A$100,0))&lt;&gt;0,INDEX('WPTM - Section F'!F$1:F$100,MATCH('Print View'!$A246,'WPTM - Section F'!$A$1:$A$100,0)),""),"")</f>
        <v/>
      </c>
      <c r="G246" s="788" t="str">
        <f>IFERROR(IF(INDEX('WPTM - Section F'!G$1:G$100,MATCH('Print View'!$A246,'WPTM - Section F'!$A$1:$A$100,0))&lt;&gt;0,INDEX('WPTM - Section F'!G$1:G$100,MATCH('Print View'!$A246,'WPTM - Section F'!$A$1:$A$100,0)),""),"")</f>
        <v/>
      </c>
      <c r="H246" s="387"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46" s="740" t="str">
        <f>IFERROR(IF(INDEX('WPTM - Section F'!H$1:H$100,MATCH('Print View'!$A246,'WPTM - Section F'!$A$1:$A$100,0))&lt;&gt;0,INDEX('WPTM - Section F'!H$1:H$100,MATCH('Print View'!$A246,'WPTM - Section F'!$A$1:$A$100,0)),""),"")</f>
        <v/>
      </c>
      <c r="J246" s="741"/>
      <c r="K246" s="741"/>
      <c r="L246" s="741"/>
      <c r="M246" s="742"/>
      <c r="N246" s="740" t="str">
        <f>IFERROR(IF(INDEX('WPTM - Section F'!I$1:I$100,MATCH('Print View'!$A246,'WPTM - Section F'!$A$1:$A$100,0))&lt;&gt;0,INDEX('WPTM - Section F'!I$1:I$100,MATCH('Print View'!$A246,'WPTM - Section F'!$A$1:$A$100,0)),""),"")</f>
        <v/>
      </c>
      <c r="O246" s="741"/>
      <c r="P246" s="741"/>
      <c r="Q246" s="741"/>
      <c r="R246" s="741"/>
      <c r="S246" s="741"/>
      <c r="T246" s="228"/>
      <c r="U246" s="228"/>
      <c r="V246" s="228"/>
      <c r="W246" s="228"/>
      <c r="X246" s="228"/>
      <c r="Y246" s="228"/>
      <c r="Z246" s="228"/>
      <c r="AA246" s="228"/>
      <c r="AB246" s="228"/>
      <c r="AC246" s="228"/>
      <c r="AD246" s="228"/>
      <c r="AE246" s="228"/>
      <c r="AF246" s="228"/>
      <c r="AG246" s="228"/>
      <c r="AH246" s="228"/>
      <c r="AI246" s="228"/>
      <c r="AJ246" s="228"/>
      <c r="AK246" s="228"/>
      <c r="AL246" s="228"/>
      <c r="AM246" s="228"/>
      <c r="AN246" s="228"/>
      <c r="AO246" s="228"/>
      <c r="AP246" s="228"/>
      <c r="AQ246" s="228"/>
      <c r="AR246" s="228"/>
      <c r="AS246" s="228"/>
      <c r="AT246" s="228"/>
      <c r="AU246" s="228"/>
      <c r="AV246" s="228"/>
      <c r="AW246" s="228"/>
      <c r="AX246" s="228"/>
      <c r="AY246" s="228"/>
      <c r="AZ246" s="228"/>
      <c r="BA246" s="228"/>
      <c r="BB246" s="228"/>
      <c r="BC246" s="228"/>
      <c r="BD246" s="228"/>
      <c r="BE246" s="228"/>
      <c r="BF246" s="228"/>
      <c r="BG246" s="228"/>
      <c r="BH246" s="228"/>
      <c r="BI246" s="228"/>
      <c r="BJ246" s="228"/>
      <c r="BK246" s="228"/>
      <c r="BL246" s="228"/>
      <c r="BM246" s="228"/>
      <c r="BN246" s="228"/>
      <c r="BO246" s="228"/>
      <c r="BP246" s="228"/>
      <c r="BQ246" s="228"/>
      <c r="BR246" s="228"/>
      <c r="BS246" s="228"/>
      <c r="BT246" s="228"/>
      <c r="BU246" s="228"/>
      <c r="BV246" s="228"/>
      <c r="BW246" s="228"/>
      <c r="BX246" s="228"/>
      <c r="BY246" s="228"/>
      <c r="BZ246" s="228"/>
      <c r="CA246" s="228"/>
      <c r="CB246" s="228"/>
      <c r="CC246" s="228"/>
      <c r="CD246" s="228"/>
      <c r="CE246" s="228"/>
      <c r="CF246" s="228"/>
    </row>
    <row r="247" spans="1:84" s="108" customFormat="1" ht="60" customHeight="1" x14ac:dyDescent="0.35">
      <c r="A247" s="756">
        <v>34</v>
      </c>
      <c r="B247" s="758"/>
      <c r="C247" s="760" t="str">
        <f>IFERROR(IF(INDEX('WPTM - Section F'!C$1:C$100,MATCH('Print View'!$A247,'WPTM - Section F'!$A$1:$A$100,0))&lt;&gt;0,INDEX('WPTM - Section F'!C$1:C$100,MATCH('Print View'!$A247,'WPTM - Section F'!$A$1:$A$100,0)),""),"")</f>
        <v/>
      </c>
      <c r="D247" s="758"/>
      <c r="E247" s="762"/>
      <c r="F247" s="758"/>
      <c r="G247" s="789" t="str">
        <f>IFERROR(IF(INDEX('WPTM - Section F'!G$1:G$100,MATCH('Print View'!$A247,'WPTM - Section F'!$A$1:$A$100,0))&lt;&gt;0,INDEX('WPTM - Section F'!G$1:G$100,MATCH('Print View'!$A247,'WPTM - Section F'!$A$1:$A$100,0)),""),"")</f>
        <v/>
      </c>
      <c r="H247" s="387"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47" s="740" t="str">
        <f>IFERROR(IF(INDEX('WPTM - Section F'!J$1:J$100,MATCH('Print View'!$A246,'WPTM - Section F'!$A$1:$A$100,0))&lt;&gt;0,INDEX('WPTM - Section F'!J$1:J$100,MATCH('Print View'!$A246,'WPTM - Section F'!$A$1:$A$100,0)),""),"")</f>
        <v/>
      </c>
      <c r="J247" s="741"/>
      <c r="K247" s="741"/>
      <c r="L247" s="741"/>
      <c r="M247" s="742"/>
      <c r="N247" s="740" t="str">
        <f>IFERROR(IF(INDEX('WPTM - Section F'!K$1:K$100,MATCH('Print View'!$A246,'WPTM - Section F'!$A$1:$A$100,0))&lt;&gt;0,INDEX('WPTM - Section F'!K$1:K$100,MATCH('Print View'!$A246,'WPTM - Section F'!$A$1:$A$100,0)),""),"")</f>
        <v/>
      </c>
      <c r="O247" s="741"/>
      <c r="P247" s="741"/>
      <c r="Q247" s="741"/>
      <c r="R247" s="741"/>
      <c r="S247" s="741"/>
      <c r="T247" s="228"/>
      <c r="U247" s="228"/>
      <c r="V247" s="228"/>
      <c r="W247" s="228"/>
      <c r="X247" s="228"/>
      <c r="Y247" s="228"/>
      <c r="Z247" s="228"/>
      <c r="AA247" s="228"/>
      <c r="AB247" s="228"/>
      <c r="AC247" s="228"/>
      <c r="AD247" s="228"/>
      <c r="AE247" s="228"/>
      <c r="AF247" s="228"/>
      <c r="AG247" s="228"/>
      <c r="AH247" s="228"/>
      <c r="AI247" s="228"/>
      <c r="AJ247" s="228"/>
      <c r="AK247" s="228"/>
      <c r="AL247" s="228"/>
      <c r="AM247" s="228"/>
      <c r="AN247" s="228"/>
      <c r="AO247" s="228"/>
      <c r="AP247" s="228"/>
      <c r="AQ247" s="228"/>
      <c r="AR247" s="228"/>
      <c r="AS247" s="228"/>
      <c r="AT247" s="228"/>
      <c r="AU247" s="228"/>
      <c r="AV247" s="228"/>
      <c r="AW247" s="228"/>
      <c r="AX247" s="228"/>
      <c r="AY247" s="228"/>
      <c r="AZ247" s="228"/>
      <c r="BA247" s="228"/>
      <c r="BB247" s="228"/>
      <c r="BC247" s="228"/>
      <c r="BD247" s="228"/>
      <c r="BE247" s="228"/>
      <c r="BF247" s="228"/>
      <c r="BG247" s="228"/>
      <c r="BH247" s="228"/>
      <c r="BI247" s="228"/>
      <c r="BJ247" s="228"/>
      <c r="BK247" s="228"/>
      <c r="BL247" s="228"/>
      <c r="BM247" s="228"/>
      <c r="BN247" s="228"/>
      <c r="BO247" s="228"/>
      <c r="BP247" s="228"/>
      <c r="BQ247" s="228"/>
      <c r="BR247" s="228"/>
      <c r="BS247" s="228"/>
      <c r="BT247" s="228"/>
      <c r="BU247" s="228"/>
      <c r="BV247" s="228"/>
      <c r="BW247" s="228"/>
      <c r="BX247" s="228"/>
      <c r="BY247" s="228"/>
      <c r="BZ247" s="228"/>
      <c r="CA247" s="228"/>
      <c r="CB247" s="228"/>
      <c r="CC247" s="228"/>
      <c r="CD247" s="228"/>
      <c r="CE247" s="228"/>
      <c r="CF247" s="228"/>
    </row>
    <row r="248" spans="1:84" s="108" customFormat="1" ht="60" customHeight="1" x14ac:dyDescent="0.35">
      <c r="A248" s="756">
        <v>35</v>
      </c>
      <c r="B248" s="758"/>
      <c r="C248" s="760" t="str">
        <f>IFERROR(IF(INDEX('WPTM - Section F'!C$1:C$100,MATCH('Print View'!$A248,'WPTM - Section F'!$A$1:$A$100,0))&lt;&gt;0,INDEX('WPTM - Section F'!C$1:C$100,MATCH('Print View'!$A248,'WPTM - Section F'!$A$1:$A$100,0)),""),"")</f>
        <v/>
      </c>
      <c r="D248" s="758"/>
      <c r="E248" s="762"/>
      <c r="F248" s="758"/>
      <c r="G248" s="789" t="str">
        <f>IFERROR(IF(INDEX('WPTM - Section F'!G$1:G$100,MATCH('Print View'!$A248,'WPTM - Section F'!$A$1:$A$100,0))&lt;&gt;0,INDEX('WPTM - Section F'!G$1:G$100,MATCH('Print View'!$A248,'WPTM - Section F'!$A$1:$A$100,0)),""),"")</f>
        <v/>
      </c>
      <c r="H248" s="387"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48" s="740" t="str">
        <f>IFERROR(IF(INDEX('WPTM - Section F'!L$1:L$100,MATCH('Print View'!$A246,'WPTM - Section F'!$A$1:$A$100,0))&lt;&gt;0,INDEX('WPTM - Section F'!L$1:L$100,MATCH('Print View'!$A246,'WPTM - Section F'!$A$1:$A$100,0)),""),"")</f>
        <v/>
      </c>
      <c r="J248" s="741"/>
      <c r="K248" s="741"/>
      <c r="L248" s="741"/>
      <c r="M248" s="742"/>
      <c r="N248" s="740" t="str">
        <f>IFERROR(IF(INDEX('WPTM - Section F'!M$1:M$100,MATCH('Print View'!$A246,'WPTM - Section F'!$A$1:$A$100,0))&lt;&gt;0,INDEX('WPTM - Section F'!M$1:M$100,MATCH('Print View'!$A246,'WPTM - Section F'!$A$1:$A$100,0)),""),"")</f>
        <v/>
      </c>
      <c r="O248" s="741"/>
      <c r="P248" s="741"/>
      <c r="Q248" s="741"/>
      <c r="R248" s="741"/>
      <c r="S248" s="741"/>
      <c r="T248" s="228"/>
      <c r="U248" s="228"/>
      <c r="V248" s="228"/>
      <c r="W248" s="228"/>
      <c r="X248" s="228"/>
      <c r="Y248" s="228"/>
      <c r="Z248" s="228"/>
      <c r="AA248" s="228"/>
      <c r="AB248" s="228"/>
      <c r="AC248" s="228"/>
      <c r="AD248" s="228"/>
      <c r="AE248" s="228"/>
      <c r="AF248" s="228"/>
      <c r="AG248" s="228"/>
      <c r="AH248" s="228"/>
      <c r="AI248" s="228"/>
      <c r="AJ248" s="228"/>
      <c r="AK248" s="228"/>
      <c r="AL248" s="228"/>
      <c r="AM248" s="228"/>
      <c r="AN248" s="228"/>
      <c r="AO248" s="228"/>
      <c r="AP248" s="228"/>
      <c r="AQ248" s="228"/>
      <c r="AR248" s="228"/>
      <c r="AS248" s="228"/>
      <c r="AT248" s="228"/>
      <c r="AU248" s="228"/>
      <c r="AV248" s="228"/>
      <c r="AW248" s="228"/>
      <c r="AX248" s="228"/>
      <c r="AY248" s="228"/>
      <c r="AZ248" s="228"/>
      <c r="BA248" s="228"/>
      <c r="BB248" s="228"/>
      <c r="BC248" s="228"/>
      <c r="BD248" s="228"/>
      <c r="BE248" s="228"/>
      <c r="BF248" s="228"/>
      <c r="BG248" s="228"/>
      <c r="BH248" s="228"/>
      <c r="BI248" s="228"/>
      <c r="BJ248" s="228"/>
      <c r="BK248" s="228"/>
      <c r="BL248" s="228"/>
      <c r="BM248" s="228"/>
      <c r="BN248" s="228"/>
      <c r="BO248" s="228"/>
      <c r="BP248" s="228"/>
      <c r="BQ248" s="228"/>
      <c r="BR248" s="228"/>
      <c r="BS248" s="228"/>
      <c r="BT248" s="228"/>
      <c r="BU248" s="228"/>
      <c r="BV248" s="228"/>
      <c r="BW248" s="228"/>
      <c r="BX248" s="228"/>
      <c r="BY248" s="228"/>
      <c r="BZ248" s="228"/>
      <c r="CA248" s="228"/>
      <c r="CB248" s="228"/>
      <c r="CC248" s="228"/>
      <c r="CD248" s="228"/>
      <c r="CE248" s="228"/>
      <c r="CF248" s="228"/>
    </row>
    <row r="249" spans="1:84" s="108" customFormat="1" ht="60" customHeight="1" x14ac:dyDescent="0.35">
      <c r="A249" s="756">
        <v>36</v>
      </c>
      <c r="B249" s="758"/>
      <c r="C249" s="760" t="str">
        <f>IFERROR(IF(INDEX('WPTM - Section F'!C$1:C$100,MATCH('Print View'!$A249,'WPTM - Section F'!$A$1:$A$100,0))&lt;&gt;0,INDEX('WPTM - Section F'!C$1:C$100,MATCH('Print View'!$A249,'WPTM - Section F'!$A$1:$A$100,0)),""),"")</f>
        <v/>
      </c>
      <c r="D249" s="758"/>
      <c r="E249" s="762"/>
      <c r="F249" s="758"/>
      <c r="G249" s="789" t="str">
        <f>IFERROR(IF(INDEX('WPTM - Section F'!G$1:G$100,MATCH('Print View'!$A249,'WPTM - Section F'!$A$1:$A$100,0))&lt;&gt;0,INDEX('WPTM - Section F'!G$1:G$100,MATCH('Print View'!$A249,'WPTM - Section F'!$A$1:$A$100,0)),""),"")</f>
        <v/>
      </c>
      <c r="H249" s="387"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49" s="740" t="str">
        <f>IFERROR(IF(INDEX('WPTM - Section F'!N$1:N$100,MATCH('Print View'!$A246,'WPTM - Section F'!$A$1:$A$100,0))&lt;&gt;0,INDEX('WPTM - Section F'!N$1:N$100,MATCH('Print View'!$A246,'WPTM - Section F'!$A$1:$A$100,0)),""),"")</f>
        <v/>
      </c>
      <c r="J249" s="741"/>
      <c r="K249" s="741"/>
      <c r="L249" s="741"/>
      <c r="M249" s="742"/>
      <c r="N249" s="740" t="str">
        <f>IFERROR(IF(INDEX('WPTM - Section F'!O$1:O$100,MATCH('Print View'!$A246,'WPTM - Section F'!$A$1:$A$100,0))&lt;&gt;0,INDEX('WPTM - Section F'!O$1:O$100,MATCH('Print View'!$A246,'WPTM - Section F'!$A$1:$A$100,0)),""),"")</f>
        <v/>
      </c>
      <c r="O249" s="741"/>
      <c r="P249" s="741"/>
      <c r="Q249" s="741"/>
      <c r="R249" s="741"/>
      <c r="S249" s="741"/>
      <c r="T249" s="228"/>
      <c r="U249" s="228"/>
      <c r="V249" s="228"/>
      <c r="W249" s="228"/>
      <c r="X249" s="228"/>
      <c r="Y249" s="228"/>
      <c r="Z249" s="228"/>
      <c r="AA249" s="228"/>
      <c r="AB249" s="228"/>
      <c r="AC249" s="228"/>
      <c r="AD249" s="228"/>
      <c r="AE249" s="228"/>
      <c r="AF249" s="228"/>
      <c r="AG249" s="228"/>
      <c r="AH249" s="228"/>
      <c r="AI249" s="228"/>
      <c r="AJ249" s="228"/>
      <c r="AK249" s="228"/>
      <c r="AL249" s="228"/>
      <c r="AM249" s="228"/>
      <c r="AN249" s="228"/>
      <c r="AO249" s="228"/>
      <c r="AP249" s="228"/>
      <c r="AQ249" s="228"/>
      <c r="AR249" s="228"/>
      <c r="AS249" s="228"/>
      <c r="AT249" s="228"/>
      <c r="AU249" s="228"/>
      <c r="AV249" s="228"/>
      <c r="AW249" s="228"/>
      <c r="AX249" s="228"/>
      <c r="AY249" s="228"/>
      <c r="AZ249" s="228"/>
      <c r="BA249" s="228"/>
      <c r="BB249" s="228"/>
      <c r="BC249" s="228"/>
      <c r="BD249" s="228"/>
      <c r="BE249" s="228"/>
      <c r="BF249" s="228"/>
      <c r="BG249" s="228"/>
      <c r="BH249" s="228"/>
      <c r="BI249" s="228"/>
      <c r="BJ249" s="228"/>
      <c r="BK249" s="228"/>
      <c r="BL249" s="228"/>
      <c r="BM249" s="228"/>
      <c r="BN249" s="228"/>
      <c r="BO249" s="228"/>
      <c r="BP249" s="228"/>
      <c r="BQ249" s="228"/>
      <c r="BR249" s="228"/>
      <c r="BS249" s="228"/>
      <c r="BT249" s="228"/>
      <c r="BU249" s="228"/>
      <c r="BV249" s="228"/>
      <c r="BW249" s="228"/>
      <c r="BX249" s="228"/>
      <c r="BY249" s="228"/>
      <c r="BZ249" s="228"/>
      <c r="CA249" s="228"/>
      <c r="CB249" s="228"/>
      <c r="CC249" s="228"/>
      <c r="CD249" s="228"/>
      <c r="CE249" s="228"/>
      <c r="CF249" s="228"/>
    </row>
    <row r="250" spans="1:84" s="108" customFormat="1" ht="60" customHeight="1" x14ac:dyDescent="0.35">
      <c r="A250" s="756">
        <v>37</v>
      </c>
      <c r="B250" s="758"/>
      <c r="C250" s="760" t="str">
        <f>IFERROR(IF(INDEX('WPTM - Section F'!C$1:C$100,MATCH('Print View'!$A250,'WPTM - Section F'!$A$1:$A$100,0))&lt;&gt;0,INDEX('WPTM - Section F'!C$1:C$100,MATCH('Print View'!$A250,'WPTM - Section F'!$A$1:$A$100,0)),""),"")</f>
        <v/>
      </c>
      <c r="D250" s="758"/>
      <c r="E250" s="762"/>
      <c r="F250" s="758"/>
      <c r="G250" s="789" t="str">
        <f>IFERROR(IF(INDEX('WPTM - Section F'!G$1:G$100,MATCH('Print View'!$A250,'WPTM - Section F'!$A$1:$A$100,0))&lt;&gt;0,INDEX('WPTM - Section F'!G$1:G$100,MATCH('Print View'!$A250,'WPTM - Section F'!$A$1:$A$100,0)),""),"")</f>
        <v/>
      </c>
      <c r="H250" s="387"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50" s="740" t="str">
        <f>IFERROR(IF(INDEX('WPTM - Section F'!P$1:P$100,MATCH('Print View'!$A246,'WPTM - Section F'!$A$1:$A$100,0))&lt;&gt;0,INDEX('WPTM - Section F'!P$1:P$100,MATCH('Print View'!$A246,'WPTM - Section F'!$A$1:$A$100,0)),""),"")</f>
        <v/>
      </c>
      <c r="J250" s="741"/>
      <c r="K250" s="741"/>
      <c r="L250" s="741"/>
      <c r="M250" s="742"/>
      <c r="N250" s="740" t="str">
        <f>IFERROR(IF(INDEX('WPTM - Section F'!Q$1:Q$100,MATCH('Print View'!$A246,'WPTM - Section F'!$A$1:$A$100,0))&lt;&gt;0,INDEX('WPTM - Section F'!Q$1:Q$100,MATCH('Print View'!$A246,'WPTM - Section F'!$A$1:$A$100,0)),""),"")</f>
        <v/>
      </c>
      <c r="O250" s="741"/>
      <c r="P250" s="741"/>
      <c r="Q250" s="741"/>
      <c r="R250" s="741"/>
      <c r="S250" s="741"/>
      <c r="T250" s="228"/>
      <c r="U250" s="228"/>
      <c r="V250" s="228"/>
      <c r="W250" s="228"/>
      <c r="X250" s="228"/>
      <c r="Y250" s="228"/>
      <c r="Z250" s="228"/>
      <c r="AA250" s="228"/>
      <c r="AB250" s="228"/>
      <c r="AC250" s="228"/>
      <c r="AD250" s="228"/>
      <c r="AE250" s="228"/>
      <c r="AF250" s="228"/>
      <c r="AG250" s="228"/>
      <c r="AH250" s="228"/>
      <c r="AI250" s="228"/>
      <c r="AJ250" s="228"/>
      <c r="AK250" s="228"/>
      <c r="AL250" s="228"/>
      <c r="AM250" s="228"/>
      <c r="AN250" s="228"/>
      <c r="AO250" s="228"/>
      <c r="AP250" s="228"/>
      <c r="AQ250" s="228"/>
      <c r="AR250" s="228"/>
      <c r="AS250" s="228"/>
      <c r="AT250" s="228"/>
      <c r="AU250" s="228"/>
      <c r="AV250" s="228"/>
      <c r="AW250" s="228"/>
      <c r="AX250" s="228"/>
      <c r="AY250" s="228"/>
      <c r="AZ250" s="228"/>
      <c r="BA250" s="228"/>
      <c r="BB250" s="228"/>
      <c r="BC250" s="228"/>
      <c r="BD250" s="228"/>
      <c r="BE250" s="228"/>
      <c r="BF250" s="228"/>
      <c r="BG250" s="228"/>
      <c r="BH250" s="228"/>
      <c r="BI250" s="228"/>
      <c r="BJ250" s="228"/>
      <c r="BK250" s="228"/>
      <c r="BL250" s="228"/>
      <c r="BM250" s="228"/>
      <c r="BN250" s="228"/>
      <c r="BO250" s="228"/>
      <c r="BP250" s="228"/>
      <c r="BQ250" s="228"/>
      <c r="BR250" s="228"/>
      <c r="BS250" s="228"/>
      <c r="BT250" s="228"/>
      <c r="BU250" s="228"/>
      <c r="BV250" s="228"/>
      <c r="BW250" s="228"/>
      <c r="BX250" s="228"/>
      <c r="BY250" s="228"/>
      <c r="BZ250" s="228"/>
      <c r="CA250" s="228"/>
      <c r="CB250" s="228"/>
      <c r="CC250" s="228"/>
      <c r="CD250" s="228"/>
      <c r="CE250" s="228"/>
      <c r="CF250" s="228"/>
    </row>
    <row r="251" spans="1:84" s="108" customFormat="1" ht="60" customHeight="1" x14ac:dyDescent="0.35">
      <c r="A251" s="756">
        <v>38</v>
      </c>
      <c r="B251" s="758"/>
      <c r="C251" s="760" t="str">
        <f>IFERROR(IF(INDEX('WPTM - Section F'!C$1:C$100,MATCH('Print View'!$A251,'WPTM - Section F'!$A$1:$A$100,0))&lt;&gt;0,INDEX('WPTM - Section F'!C$1:C$100,MATCH('Print View'!$A251,'WPTM - Section F'!$A$1:$A$100,0)),""),"")</f>
        <v/>
      </c>
      <c r="D251" s="758"/>
      <c r="E251" s="762"/>
      <c r="F251" s="758"/>
      <c r="G251" s="789" t="str">
        <f>IFERROR(IF(INDEX('WPTM - Section F'!G$1:G$100,MATCH('Print View'!$A251,'WPTM - Section F'!$A$1:$A$100,0))&lt;&gt;0,INDEX('WPTM - Section F'!G$1:G$100,MATCH('Print View'!$A251,'WPTM - Section F'!$A$1:$A$100,0)),""),"")</f>
        <v/>
      </c>
      <c r="H251" s="387"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51" s="740" t="str">
        <f>IFERROR(IF(INDEX('WPTM - Section F'!R$1:R$100,MATCH('Print View'!$A246,'WPTM - Section F'!$A$1:$A$100,0))&lt;&gt;0,INDEX('WPTM - Section F'!R$1:R$100,MATCH('Print View'!$A246,'WPTM - Section F'!$A$1:$A$100,0)),""),"")</f>
        <v/>
      </c>
      <c r="J251" s="741"/>
      <c r="K251" s="741"/>
      <c r="L251" s="741"/>
      <c r="M251" s="742"/>
      <c r="N251" s="740" t="str">
        <f>IFERROR(IF(INDEX('WPTM - Section F'!S$1:S$100,MATCH('Print View'!$A246,'WPTM - Section F'!$A$1:$A$100,0))&lt;&gt;0,INDEX('WPTM - Section F'!S$1:S$100,MATCH('Print View'!$A246,'WPTM - Section F'!$A$1:$A$100,0)),""),"")</f>
        <v/>
      </c>
      <c r="O251" s="741"/>
      <c r="P251" s="741"/>
      <c r="Q251" s="741"/>
      <c r="R251" s="741"/>
      <c r="S251" s="741"/>
      <c r="T251" s="228"/>
      <c r="U251" s="228"/>
      <c r="V251" s="228"/>
      <c r="W251" s="228"/>
      <c r="X251" s="228"/>
      <c r="Y251" s="228"/>
      <c r="Z251" s="228"/>
      <c r="AA251" s="228"/>
      <c r="AB251" s="228"/>
      <c r="AC251" s="228"/>
      <c r="AD251" s="228"/>
      <c r="AE251" s="228"/>
      <c r="AF251" s="228"/>
      <c r="AG251" s="228"/>
      <c r="AH251" s="228"/>
      <c r="AI251" s="228"/>
      <c r="AJ251" s="228"/>
      <c r="AK251" s="228"/>
      <c r="AL251" s="228"/>
      <c r="AM251" s="228"/>
      <c r="AN251" s="228"/>
      <c r="AO251" s="228"/>
      <c r="AP251" s="228"/>
      <c r="AQ251" s="228"/>
      <c r="AR251" s="228"/>
      <c r="AS251" s="228"/>
      <c r="AT251" s="228"/>
      <c r="AU251" s="228"/>
      <c r="AV251" s="228"/>
      <c r="AW251" s="228"/>
      <c r="AX251" s="228"/>
      <c r="AY251" s="228"/>
      <c r="AZ251" s="228"/>
      <c r="BA251" s="228"/>
      <c r="BB251" s="228"/>
      <c r="BC251" s="228"/>
      <c r="BD251" s="228"/>
      <c r="BE251" s="228"/>
      <c r="BF251" s="228"/>
      <c r="BG251" s="228"/>
      <c r="BH251" s="228"/>
      <c r="BI251" s="228"/>
      <c r="BJ251" s="228"/>
      <c r="BK251" s="228"/>
      <c r="BL251" s="228"/>
      <c r="BM251" s="228"/>
      <c r="BN251" s="228"/>
      <c r="BO251" s="228"/>
      <c r="BP251" s="228"/>
      <c r="BQ251" s="228"/>
      <c r="BR251" s="228"/>
      <c r="BS251" s="228"/>
      <c r="BT251" s="228"/>
      <c r="BU251" s="228"/>
      <c r="BV251" s="228"/>
      <c r="BW251" s="228"/>
      <c r="BX251" s="228"/>
      <c r="BY251" s="228"/>
      <c r="BZ251" s="228"/>
      <c r="CA251" s="228"/>
      <c r="CB251" s="228"/>
      <c r="CC251" s="228"/>
      <c r="CD251" s="228"/>
      <c r="CE251" s="228"/>
      <c r="CF251" s="228"/>
    </row>
    <row r="252" spans="1:84" s="108" customFormat="1" ht="60" customHeight="1" x14ac:dyDescent="0.35">
      <c r="A252" s="756">
        <v>39</v>
      </c>
      <c r="B252" s="759"/>
      <c r="C252" s="761" t="str">
        <f>IFERROR(IF(INDEX('WPTM - Section F'!C$1:C$100,MATCH('Print View'!$A252,'WPTM - Section F'!$A$1:$A$100,0))&lt;&gt;0,INDEX('WPTM - Section F'!C$1:C$100,MATCH('Print View'!$A252,'WPTM - Section F'!$A$1:$A$100,0)),""),"")</f>
        <v/>
      </c>
      <c r="D252" s="759"/>
      <c r="E252" s="763"/>
      <c r="F252" s="759"/>
      <c r="G252" s="790" t="str">
        <f>IFERROR(IF(INDEX('WPTM - Section F'!G$1:G$100,MATCH('Print View'!$A252,'WPTM - Section F'!$A$1:$A$100,0))&lt;&gt;0,INDEX('WPTM - Section F'!G$1:G$100,MATCH('Print View'!$A252,'WPTM - Section F'!$A$1:$A$100,0)),""),"")</f>
        <v/>
      </c>
      <c r="H252" s="387"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52" s="740" t="str">
        <f>IFERROR(IF(INDEX('WPTM - Section F'!T$1:T$100,MATCH('Print View'!$A246,'WPTM - Section F'!$A$1:$A$100,0))&lt;&gt;0,INDEX('WPTM - Section F'!T$1:T$100,MATCH('Print View'!$A246,'WPTM - Section F'!$A$1:$A$100,0)),""),"")</f>
        <v/>
      </c>
      <c r="J252" s="741"/>
      <c r="K252" s="741"/>
      <c r="L252" s="741"/>
      <c r="M252" s="742"/>
      <c r="N252" s="740" t="str">
        <f>IFERROR(IF(INDEX('WPTM - Section F'!U$1:U$100,MATCH('Print View'!$A246,'WPTM - Section F'!$A$1:$A$100,0))&lt;&gt;0,INDEX('WPTM - Section F'!U$1:U$100,MATCH('Print View'!$A246,'WPTM - Section F'!$A$1:$A$100,0)),""),"")</f>
        <v/>
      </c>
      <c r="O252" s="741"/>
      <c r="P252" s="741"/>
      <c r="Q252" s="741"/>
      <c r="R252" s="741"/>
      <c r="S252" s="741"/>
      <c r="T252" s="228"/>
      <c r="U252" s="228"/>
      <c r="V252" s="228"/>
      <c r="W252" s="228"/>
      <c r="X252" s="228"/>
      <c r="Y252" s="228"/>
      <c r="Z252" s="228"/>
      <c r="AA252" s="228"/>
      <c r="AB252" s="228"/>
      <c r="AC252" s="228"/>
      <c r="AD252" s="228"/>
      <c r="AE252" s="228"/>
      <c r="AF252" s="228"/>
      <c r="AG252" s="228"/>
      <c r="AH252" s="228"/>
      <c r="AI252" s="228"/>
      <c r="AJ252" s="228"/>
      <c r="AK252" s="228"/>
      <c r="AL252" s="228"/>
      <c r="AM252" s="228"/>
      <c r="AN252" s="228"/>
      <c r="AO252" s="228"/>
      <c r="AP252" s="228"/>
      <c r="AQ252" s="228"/>
      <c r="AR252" s="228"/>
      <c r="AS252" s="228"/>
      <c r="AT252" s="228"/>
      <c r="AU252" s="228"/>
      <c r="AV252" s="228"/>
      <c r="AW252" s="228"/>
      <c r="AX252" s="228"/>
      <c r="AY252" s="228"/>
      <c r="AZ252" s="228"/>
      <c r="BA252" s="228"/>
      <c r="BB252" s="228"/>
      <c r="BC252" s="228"/>
      <c r="BD252" s="228"/>
      <c r="BE252" s="228"/>
      <c r="BF252" s="228"/>
      <c r="BG252" s="228"/>
      <c r="BH252" s="228"/>
      <c r="BI252" s="228"/>
      <c r="BJ252" s="228"/>
      <c r="BK252" s="228"/>
      <c r="BL252" s="228"/>
      <c r="BM252" s="228"/>
      <c r="BN252" s="228"/>
      <c r="BO252" s="228"/>
      <c r="BP252" s="228"/>
      <c r="BQ252" s="228"/>
      <c r="BR252" s="228"/>
      <c r="BS252" s="228"/>
      <c r="BT252" s="228"/>
      <c r="BU252" s="228"/>
      <c r="BV252" s="228"/>
      <c r="BW252" s="228"/>
      <c r="BX252" s="228"/>
      <c r="BY252" s="228"/>
      <c r="BZ252" s="228"/>
      <c r="CA252" s="228"/>
      <c r="CB252" s="228"/>
      <c r="CC252" s="228"/>
      <c r="CD252" s="228"/>
      <c r="CE252" s="228"/>
      <c r="CF252" s="228"/>
    </row>
    <row r="253" spans="1:84" s="108" customFormat="1" ht="60" customHeight="1" x14ac:dyDescent="0.35">
      <c r="A253" s="757">
        <v>40</v>
      </c>
      <c r="B253" s="767" t="str">
        <f>IFERROR(IF(INDEX('WPTM - Section F'!X$1:X$100,MATCH('Print View'!$A246,'WPTM - Section F'!$A$1:$A$100,0))&lt;&gt;0,INDEX('WPTM - Section F'!X$1:X$100,MATCH('Print View'!$A246,'WPTM - Section F'!$A$1:$A$100,0)),""),"")</f>
        <v/>
      </c>
      <c r="C253" s="768"/>
      <c r="D253" s="768"/>
      <c r="E253" s="768"/>
      <c r="F253" s="768"/>
      <c r="G253" s="768"/>
      <c r="H253" s="768"/>
      <c r="I253" s="768"/>
      <c r="J253" s="768"/>
      <c r="K253" s="768"/>
      <c r="L253" s="768"/>
      <c r="M253" s="768"/>
      <c r="N253" s="768"/>
      <c r="O253" s="768"/>
      <c r="P253" s="768"/>
      <c r="Q253" s="768"/>
      <c r="R253" s="768"/>
      <c r="S253" s="768"/>
      <c r="T253" s="228"/>
      <c r="U253" s="228"/>
      <c r="V253" s="228"/>
      <c r="W253" s="228"/>
      <c r="X253" s="228"/>
      <c r="Y253" s="228"/>
      <c r="Z253" s="228"/>
      <c r="AA253" s="228"/>
      <c r="AB253" s="228"/>
      <c r="AC253" s="228"/>
      <c r="AD253" s="228"/>
      <c r="AE253" s="228"/>
      <c r="AF253" s="228"/>
      <c r="AG253" s="228"/>
      <c r="AH253" s="228"/>
      <c r="AI253" s="228"/>
      <c r="AJ253" s="228"/>
      <c r="AK253" s="228"/>
      <c r="AL253" s="228"/>
      <c r="AM253" s="228"/>
      <c r="AN253" s="228"/>
      <c r="AO253" s="228"/>
      <c r="AP253" s="228"/>
      <c r="AQ253" s="228"/>
      <c r="AR253" s="228"/>
      <c r="AS253" s="228"/>
      <c r="AT253" s="228"/>
      <c r="AU253" s="228"/>
      <c r="AV253" s="228"/>
      <c r="AW253" s="228"/>
      <c r="AX253" s="228"/>
      <c r="AY253" s="228"/>
      <c r="AZ253" s="228"/>
      <c r="BA253" s="228"/>
      <c r="BB253" s="228"/>
      <c r="BC253" s="228"/>
      <c r="BD253" s="228"/>
      <c r="BE253" s="228"/>
      <c r="BF253" s="228"/>
      <c r="BG253" s="228"/>
      <c r="BH253" s="228"/>
      <c r="BI253" s="228"/>
      <c r="BJ253" s="228"/>
      <c r="BK253" s="228"/>
      <c r="BL253" s="228"/>
      <c r="BM253" s="228"/>
      <c r="BN253" s="228"/>
      <c r="BO253" s="228"/>
      <c r="BP253" s="228"/>
      <c r="BQ253" s="228"/>
      <c r="BR253" s="228"/>
      <c r="BS253" s="228"/>
      <c r="BT253" s="228"/>
      <c r="BU253" s="228"/>
      <c r="BV253" s="228"/>
      <c r="BW253" s="228"/>
      <c r="BX253" s="228"/>
      <c r="BY253" s="228"/>
      <c r="BZ253" s="228"/>
      <c r="CA253" s="228"/>
      <c r="CB253" s="228"/>
      <c r="CC253" s="228"/>
      <c r="CD253" s="228"/>
      <c r="CE253" s="228"/>
      <c r="CF253" s="228"/>
    </row>
    <row r="254" spans="1:84" s="399" customFormat="1" ht="60" customHeight="1" x14ac:dyDescent="0.35">
      <c r="A254" s="771">
        <v>6</v>
      </c>
      <c r="B254" s="743" t="str">
        <f>IFERROR(IF(INDEX('WPTM - Section F'!B$1:B$100,MATCH('Print View'!$A254,'WPTM - Section F'!$A$1:$A$100,0))&lt;&gt;0,INDEX('WPTM - Section F'!B$1:B$100,MATCH('Print View'!$A254,'WPTM - Section F'!$A$1:$A$100,0)),""),"")</f>
        <v/>
      </c>
      <c r="C254" s="774" t="str">
        <f>IFERROR(IF(INDEX('WPTM - Section F'!C$1:C$100,MATCH('Print View'!$A254,'WPTM - Section F'!$A$1:$A$100,0))&lt;&gt;0,INDEX('WPTM - Section F'!C$1:C$100,MATCH('Print View'!$A254,'WPTM - Section F'!$A$1:$A$100,0)),""),"")</f>
        <v/>
      </c>
      <c r="D254" s="743" t="str">
        <f>IFERROR(IF(INDEX('WPTM - Section F'!D$1:D$100,MATCH('Print View'!$A254,'WPTM - Section F'!$A$1:$A$100,0))&lt;&gt;0,INDEX('WPTM - Section F'!D$1:D$100,MATCH('Print View'!$A254,'WPTM - Section F'!$A$1:$A$100,0)),""),"")</f>
        <v/>
      </c>
      <c r="E254" s="746" t="str">
        <f>IFERROR(IF(INDEX('WPTM - Section F'!E$1:E$100,MATCH('Print View'!$A254,'WPTM - Section F'!$A$1:$A$100,0))&lt;&gt;0,INDEX('WPTM - Section F'!E$1:E$100,MATCH('Print View'!$A254,'WPTM - Section F'!$A$1:$A$100,0)),""),"")</f>
        <v/>
      </c>
      <c r="F254" s="743" t="str">
        <f>IFERROR(IF(INDEX('WPTM - Section F'!F$1:F$100,MATCH('Print View'!$A254,'WPTM - Section F'!$A$1:$A$100,0))&lt;&gt;0,INDEX('WPTM - Section F'!F$1:F$100,MATCH('Print View'!$A254,'WPTM - Section F'!$A$1:$A$100,0)),""),"")</f>
        <v/>
      </c>
      <c r="G254" s="774" t="str">
        <f>IFERROR(IF(INDEX('WPTM - Section F'!G$1:G$100,MATCH('Print View'!$A254,'WPTM - Section F'!$A$1:$A$100,0))&lt;&gt;0,INDEX('WPTM - Section F'!G$1:G$100,MATCH('Print View'!$A254,'WPTM - Section F'!$A$1:$A$100,0)),""),"")</f>
        <v/>
      </c>
      <c r="H254" s="398"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54" s="749" t="str">
        <f>IFERROR(IF(INDEX('WPTM - Section F'!H$1:H$100,MATCH('Print View'!$A254,'WPTM - Section F'!$A$1:$A$100,0))&lt;&gt;0,INDEX('WPTM - Section F'!H$1:H$100,MATCH('Print View'!$A254,'WPTM - Section F'!$A$1:$A$100,0)),""),"")</f>
        <v/>
      </c>
      <c r="J254" s="750"/>
      <c r="K254" s="750"/>
      <c r="L254" s="750"/>
      <c r="M254" s="751"/>
      <c r="N254" s="749" t="str">
        <f>IFERROR(IF(INDEX('WPTM - Section F'!I$1:I$100,MATCH('Print View'!$A254,'WPTM - Section F'!$A$1:$A$100,0))&lt;&gt;0,INDEX('WPTM - Section F'!I$1:I$100,MATCH('Print View'!$A254,'WPTM - Section F'!$A$1:$A$100,0)),""),"")</f>
        <v/>
      </c>
      <c r="O254" s="750"/>
      <c r="P254" s="750"/>
      <c r="Q254" s="750"/>
      <c r="R254" s="750"/>
      <c r="S254" s="750"/>
    </row>
    <row r="255" spans="1:84" s="399" customFormat="1" ht="60" customHeight="1" x14ac:dyDescent="0.35">
      <c r="A255" s="772">
        <v>42</v>
      </c>
      <c r="B255" s="744"/>
      <c r="C255" s="775" t="str">
        <f>IFERROR(IF(INDEX('WPTM - Section F'!C$1:C$100,MATCH('Print View'!$A255,'WPTM - Section F'!$A$1:$A$100,0))&lt;&gt;0,INDEX('WPTM - Section F'!C$1:C$100,MATCH('Print View'!$A255,'WPTM - Section F'!$A$1:$A$100,0)),""),"")</f>
        <v/>
      </c>
      <c r="D255" s="744"/>
      <c r="E255" s="747"/>
      <c r="F255" s="744"/>
      <c r="G255" s="775" t="str">
        <f>IFERROR(IF(INDEX('WPTM - Section F'!G$1:G$100,MATCH('Print View'!$A255,'WPTM - Section F'!$A$1:$A$100,0))&lt;&gt;0,INDEX('WPTM - Section F'!G$1:G$100,MATCH('Print View'!$A255,'WPTM - Section F'!$A$1:$A$100,0)),""),"")</f>
        <v/>
      </c>
      <c r="H255" s="398"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55" s="749" t="str">
        <f>IFERROR(IF(INDEX('WPTM - Section F'!J$1:J$100,MATCH('Print View'!$A254,'WPTM - Section F'!$A$1:$A$100,0))&lt;&gt;0,INDEX('WPTM - Section F'!J$1:J$100,MATCH('Print View'!$A254,'WPTM - Section F'!$A$1:$A$100,0)),""),"")</f>
        <v/>
      </c>
      <c r="J255" s="750"/>
      <c r="K255" s="750"/>
      <c r="L255" s="750"/>
      <c r="M255" s="751"/>
      <c r="N255" s="749" t="str">
        <f>IFERROR(IF(INDEX('WPTM - Section F'!K$1:K$100,MATCH('Print View'!$A254,'WPTM - Section F'!$A$1:$A$100,0))&lt;&gt;0,INDEX('WPTM - Section F'!K$1:K$100,MATCH('Print View'!$A254,'WPTM - Section F'!$A$1:$A$100,0)),""),"")</f>
        <v/>
      </c>
      <c r="O255" s="750"/>
      <c r="P255" s="750"/>
      <c r="Q255" s="750"/>
      <c r="R255" s="750"/>
      <c r="S255" s="750"/>
    </row>
    <row r="256" spans="1:84" s="399" customFormat="1" ht="60" customHeight="1" x14ac:dyDescent="0.35">
      <c r="A256" s="772">
        <v>43</v>
      </c>
      <c r="B256" s="744"/>
      <c r="C256" s="775" t="str">
        <f>IFERROR(IF(INDEX('WPTM - Section F'!C$1:C$100,MATCH('Print View'!$A256,'WPTM - Section F'!$A$1:$A$100,0))&lt;&gt;0,INDEX('WPTM - Section F'!C$1:C$100,MATCH('Print View'!$A256,'WPTM - Section F'!$A$1:$A$100,0)),""),"")</f>
        <v/>
      </c>
      <c r="D256" s="744"/>
      <c r="E256" s="747"/>
      <c r="F256" s="744"/>
      <c r="G256" s="775" t="str">
        <f>IFERROR(IF(INDEX('WPTM - Section F'!G$1:G$100,MATCH('Print View'!$A256,'WPTM - Section F'!$A$1:$A$100,0))&lt;&gt;0,INDEX('WPTM - Section F'!G$1:G$100,MATCH('Print View'!$A256,'WPTM - Section F'!$A$1:$A$100,0)),""),"")</f>
        <v/>
      </c>
      <c r="H256" s="398"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56" s="749" t="str">
        <f>IFERROR(IF(INDEX('WPTM - Section F'!L$1:L$100,MATCH('Print View'!$A254,'WPTM - Section F'!$A$1:$A$100,0))&lt;&gt;0,INDEX('WPTM - Section F'!L$1:L$100,MATCH('Print View'!$A254,'WPTM - Section F'!$A$1:$A$100,0)),""),"")</f>
        <v/>
      </c>
      <c r="J256" s="750"/>
      <c r="K256" s="750"/>
      <c r="L256" s="750"/>
      <c r="M256" s="751"/>
      <c r="N256" s="749" t="str">
        <f>IFERROR(IF(INDEX('WPTM - Section F'!M$1:M$100,MATCH('Print View'!$A254,'WPTM - Section F'!$A$1:$A$100,0))&lt;&gt;0,INDEX('WPTM - Section F'!M$1:M$100,MATCH('Print View'!$A254,'WPTM - Section F'!$A$1:$A$100,0)),""),"")</f>
        <v/>
      </c>
      <c r="O256" s="750"/>
      <c r="P256" s="750"/>
      <c r="Q256" s="750"/>
      <c r="R256" s="750"/>
      <c r="S256" s="750"/>
    </row>
    <row r="257" spans="1:84" s="399" customFormat="1" ht="60" customHeight="1" x14ac:dyDescent="0.35">
      <c r="A257" s="772">
        <v>44</v>
      </c>
      <c r="B257" s="744"/>
      <c r="C257" s="775" t="str">
        <f>IFERROR(IF(INDEX('WPTM - Section F'!C$1:C$100,MATCH('Print View'!$A257,'WPTM - Section F'!$A$1:$A$100,0))&lt;&gt;0,INDEX('WPTM - Section F'!C$1:C$100,MATCH('Print View'!$A257,'WPTM - Section F'!$A$1:$A$100,0)),""),"")</f>
        <v/>
      </c>
      <c r="D257" s="744"/>
      <c r="E257" s="747"/>
      <c r="F257" s="744"/>
      <c r="G257" s="775" t="str">
        <f>IFERROR(IF(INDEX('WPTM - Section F'!G$1:G$100,MATCH('Print View'!$A257,'WPTM - Section F'!$A$1:$A$100,0))&lt;&gt;0,INDEX('WPTM - Section F'!G$1:G$100,MATCH('Print View'!$A257,'WPTM - Section F'!$A$1:$A$100,0)),""),"")</f>
        <v/>
      </c>
      <c r="H257" s="398"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57" s="749" t="str">
        <f>IFERROR(IF(INDEX('WPTM - Section F'!N$1:N$100,MATCH('Print View'!$A254,'WPTM - Section F'!$A$1:$A$100,0))&lt;&gt;0,INDEX('WPTM - Section F'!N$1:N$100,MATCH('Print View'!$A254,'WPTM - Section F'!$A$1:$A$100,0)),""),"")</f>
        <v/>
      </c>
      <c r="J257" s="750"/>
      <c r="K257" s="750"/>
      <c r="L257" s="750"/>
      <c r="M257" s="751"/>
      <c r="N257" s="749" t="str">
        <f>IFERROR(IF(INDEX('WPTM - Section F'!O$1:O$100,MATCH('Print View'!$A254,'WPTM - Section F'!$A$1:$A$100,0))&lt;&gt;0,INDEX('WPTM - Section F'!O$1:O$100,MATCH('Print View'!$A254,'WPTM - Section F'!$A$1:$A$100,0)),""),"")</f>
        <v/>
      </c>
      <c r="O257" s="750"/>
      <c r="P257" s="750"/>
      <c r="Q257" s="750"/>
      <c r="R257" s="750"/>
      <c r="S257" s="750"/>
    </row>
    <row r="258" spans="1:84" s="399" customFormat="1" ht="60" customHeight="1" x14ac:dyDescent="0.35">
      <c r="A258" s="772">
        <v>45</v>
      </c>
      <c r="B258" s="744"/>
      <c r="C258" s="775" t="str">
        <f>IFERROR(IF(INDEX('WPTM - Section F'!C$1:C$100,MATCH('Print View'!$A258,'WPTM - Section F'!$A$1:$A$100,0))&lt;&gt;0,INDEX('WPTM - Section F'!C$1:C$100,MATCH('Print View'!$A258,'WPTM - Section F'!$A$1:$A$100,0)),""),"")</f>
        <v/>
      </c>
      <c r="D258" s="744"/>
      <c r="E258" s="747"/>
      <c r="F258" s="744"/>
      <c r="G258" s="775" t="str">
        <f>IFERROR(IF(INDEX('WPTM - Section F'!G$1:G$100,MATCH('Print View'!$A258,'WPTM - Section F'!$A$1:$A$100,0))&lt;&gt;0,INDEX('WPTM - Section F'!G$1:G$100,MATCH('Print View'!$A258,'WPTM - Section F'!$A$1:$A$100,0)),""),"")</f>
        <v/>
      </c>
      <c r="H258" s="398"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58" s="749" t="str">
        <f>IFERROR(IF(INDEX('WPTM - Section F'!P$1:P$100,MATCH('Print View'!$A254,'WPTM - Section F'!$A$1:$A$100,0))&lt;&gt;0,INDEX('WPTM - Section F'!P$1:P$100,MATCH('Print View'!$A254,'WPTM - Section F'!$A$1:$A$100,0)),""),"")</f>
        <v/>
      </c>
      <c r="J258" s="750"/>
      <c r="K258" s="750"/>
      <c r="L258" s="750"/>
      <c r="M258" s="751"/>
      <c r="N258" s="749" t="str">
        <f>IFERROR(IF(INDEX('WPTM - Section F'!Q$1:Q$100,MATCH('Print View'!$A254,'WPTM - Section F'!$A$1:$A$100,0))&lt;&gt;0,INDEX('WPTM - Section F'!Q$1:Q$100,MATCH('Print View'!$A254,'WPTM - Section F'!$A$1:$A$100,0)),""),"")</f>
        <v/>
      </c>
      <c r="O258" s="750"/>
      <c r="P258" s="750"/>
      <c r="Q258" s="750"/>
      <c r="R258" s="750"/>
      <c r="S258" s="750"/>
    </row>
    <row r="259" spans="1:84" s="399" customFormat="1" ht="60" customHeight="1" x14ac:dyDescent="0.35">
      <c r="A259" s="772">
        <v>46</v>
      </c>
      <c r="B259" s="744"/>
      <c r="C259" s="775" t="str">
        <f>IFERROR(IF(INDEX('WPTM - Section F'!C$1:C$100,MATCH('Print View'!$A259,'WPTM - Section F'!$A$1:$A$100,0))&lt;&gt;0,INDEX('WPTM - Section F'!C$1:C$100,MATCH('Print View'!$A259,'WPTM - Section F'!$A$1:$A$100,0)),""),"")</f>
        <v/>
      </c>
      <c r="D259" s="744"/>
      <c r="E259" s="747"/>
      <c r="F259" s="744"/>
      <c r="G259" s="775" t="str">
        <f>IFERROR(IF(INDEX('WPTM - Section F'!G$1:G$100,MATCH('Print View'!$A259,'WPTM - Section F'!$A$1:$A$100,0))&lt;&gt;0,INDEX('WPTM - Section F'!G$1:G$100,MATCH('Print View'!$A259,'WPTM - Section F'!$A$1:$A$100,0)),""),"")</f>
        <v/>
      </c>
      <c r="H259" s="398"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59" s="749" t="str">
        <f>IFERROR(IF(INDEX('WPTM - Section F'!R$1:R$100,MATCH('Print View'!$A254,'WPTM - Section F'!$A$1:$A$100,0))&lt;&gt;0,INDEX('WPTM - Section F'!R$1:R$100,MATCH('Print View'!$A254,'WPTM - Section F'!$A$1:$A$100,0)),""),"")</f>
        <v/>
      </c>
      <c r="J259" s="750"/>
      <c r="K259" s="750"/>
      <c r="L259" s="750"/>
      <c r="M259" s="751"/>
      <c r="N259" s="749" t="str">
        <f>IFERROR(IF(INDEX('WPTM - Section F'!S$1:S$100,MATCH('Print View'!$A254,'WPTM - Section F'!$A$1:$A$100,0))&lt;&gt;0,INDEX('WPTM - Section F'!S$1:S$100,MATCH('Print View'!$A254,'WPTM - Section F'!$A$1:$A$100,0)),""),"")</f>
        <v/>
      </c>
      <c r="O259" s="750"/>
      <c r="P259" s="750"/>
      <c r="Q259" s="750"/>
      <c r="R259" s="750"/>
      <c r="S259" s="750"/>
    </row>
    <row r="260" spans="1:84" s="399" customFormat="1" ht="60" customHeight="1" x14ac:dyDescent="0.35">
      <c r="A260" s="772">
        <v>47</v>
      </c>
      <c r="B260" s="745"/>
      <c r="C260" s="776" t="str">
        <f>IFERROR(IF(INDEX('WPTM - Section F'!C$1:C$100,MATCH('Print View'!$A260,'WPTM - Section F'!$A$1:$A$100,0))&lt;&gt;0,INDEX('WPTM - Section F'!C$1:C$100,MATCH('Print View'!$A260,'WPTM - Section F'!$A$1:$A$100,0)),""),"")</f>
        <v/>
      </c>
      <c r="D260" s="745"/>
      <c r="E260" s="748"/>
      <c r="F260" s="745"/>
      <c r="G260" s="776" t="str">
        <f>IFERROR(IF(INDEX('WPTM - Section F'!G$1:G$100,MATCH('Print View'!$A260,'WPTM - Section F'!$A$1:$A$100,0))&lt;&gt;0,INDEX('WPTM - Section F'!G$1:G$100,MATCH('Print View'!$A260,'WPTM - Section F'!$A$1:$A$100,0)),""),"")</f>
        <v/>
      </c>
      <c r="H260" s="398"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60" s="749" t="str">
        <f>IFERROR(IF(INDEX('WPTM - Section F'!T$1:T$100,MATCH('Print View'!$A254,'WPTM - Section F'!$A$1:$A$100,0))&lt;&gt;0,INDEX('WPTM - Section F'!T$1:T$100,MATCH('Print View'!$A254,'WPTM - Section F'!$A$1:$A$100,0)),""),"")</f>
        <v/>
      </c>
      <c r="J260" s="750"/>
      <c r="K260" s="750"/>
      <c r="L260" s="750"/>
      <c r="M260" s="751"/>
      <c r="N260" s="749" t="str">
        <f>IFERROR(IF(INDEX('WPTM - Section F'!U$1:U$100,MATCH('Print View'!$A254,'WPTM - Section F'!$A$1:$A$100,0))&lt;&gt;0,INDEX('WPTM - Section F'!U$1:U$100,MATCH('Print View'!$A254,'WPTM - Section F'!$A$1:$A$100,0)),""),"")</f>
        <v/>
      </c>
      <c r="O260" s="750"/>
      <c r="P260" s="750"/>
      <c r="Q260" s="750"/>
      <c r="R260" s="750"/>
      <c r="S260" s="750"/>
    </row>
    <row r="261" spans="1:84" s="399" customFormat="1" ht="60" customHeight="1" x14ac:dyDescent="0.35">
      <c r="A261" s="773">
        <v>48</v>
      </c>
      <c r="B261" s="769" t="str">
        <f>IFERROR(IF(INDEX('WPTM - Section F'!X$1:X$100,MATCH('Print View'!$A254,'WPTM - Section F'!$A$1:$A$100,0))&lt;&gt;0,INDEX('WPTM - Section F'!X$1:X$100,MATCH('Print View'!$A254,'WPTM - Section F'!$A$1:$A$100,0)),""),"")</f>
        <v/>
      </c>
      <c r="C261" s="770"/>
      <c r="D261" s="770"/>
      <c r="E261" s="770"/>
      <c r="F261" s="770"/>
      <c r="G261" s="770"/>
      <c r="H261" s="770"/>
      <c r="I261" s="770"/>
      <c r="J261" s="770"/>
      <c r="K261" s="770"/>
      <c r="L261" s="770"/>
      <c r="M261" s="770"/>
      <c r="N261" s="770"/>
      <c r="O261" s="770"/>
      <c r="P261" s="770"/>
      <c r="Q261" s="770"/>
      <c r="R261" s="770"/>
      <c r="S261" s="770"/>
    </row>
    <row r="262" spans="1:84" s="108" customFormat="1" ht="60" customHeight="1" x14ac:dyDescent="0.35">
      <c r="A262" s="780">
        <v>7</v>
      </c>
      <c r="B262" s="781" t="str">
        <f>IFERROR(IF(INDEX('WPTM - Section F'!B$1:B$100,MATCH('Print View'!$A262,'WPTM - Section F'!$A$1:$A$100,0))&lt;&gt;0,INDEX('WPTM - Section F'!B$1:B$100,MATCH('Print View'!$A262,'WPTM - Section F'!$A$1:$A$100,0)),""),"")</f>
        <v/>
      </c>
      <c r="C262" s="782" t="str">
        <f>IFERROR(IF(INDEX('WPTM - Section F'!C$1:C$100,MATCH('Print View'!$A262,'WPTM - Section F'!$A$1:$A$100,0))&lt;&gt;0,INDEX('WPTM - Section F'!C$1:C$100,MATCH('Print View'!$A262,'WPTM - Section F'!$A$1:$A$100,0)),""),"")</f>
        <v/>
      </c>
      <c r="D262" s="781" t="str">
        <f>IFERROR(IF(INDEX('WPTM - Section F'!D$1:D$100,MATCH('Print View'!$A262,'WPTM - Section F'!$A$1:$A$100,0))&lt;&gt;0,INDEX('WPTM - Section F'!D$1:D$100,MATCH('Print View'!$A262,'WPTM - Section F'!$A$1:$A$100,0)),""),"")</f>
        <v/>
      </c>
      <c r="E262" s="783" t="str">
        <f>IFERROR(IF(INDEX('WPTM - Section F'!E$1:E$100,MATCH('Print View'!$A262,'WPTM - Section F'!$A$1:$A$100,0))&lt;&gt;0,INDEX('WPTM - Section F'!E$1:E$100,MATCH('Print View'!$A262,'WPTM - Section F'!$A$1:$A$100,0)),""),"")</f>
        <v/>
      </c>
      <c r="F262" s="781" t="str">
        <f>IFERROR(IF(INDEX('WPTM - Section F'!F$1:F$100,MATCH('Print View'!$A262,'WPTM - Section F'!$A$1:$A$100,0))&lt;&gt;0,INDEX('WPTM - Section F'!F$1:F$100,MATCH('Print View'!$A262,'WPTM - Section F'!$A$1:$A$100,0)),""),"")</f>
        <v/>
      </c>
      <c r="G262" s="782" t="str">
        <f>IFERROR(IF(INDEX('WPTM - Section F'!G$1:G$100,MATCH('Print View'!$A262,'WPTM - Section F'!$A$1:$A$100,0))&lt;&gt;0,INDEX('WPTM - Section F'!G$1:G$100,MATCH('Print View'!$A262,'WPTM - Section F'!$A$1:$A$100,0)),""),"")</f>
        <v/>
      </c>
      <c r="H262" s="387"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62" s="740" t="str">
        <f>IFERROR(IF(INDEX('WPTM - Section F'!H$1:H$100,MATCH('Print View'!$A262,'WPTM - Section F'!$A$1:$A$100,0))&lt;&gt;0,INDEX('WPTM - Section F'!H$1:H$100,MATCH('Print View'!$A262,'WPTM - Section F'!$A$1:$A$100,0)),""),"")</f>
        <v/>
      </c>
      <c r="J262" s="741"/>
      <c r="K262" s="741"/>
      <c r="L262" s="741"/>
      <c r="M262" s="742"/>
      <c r="N262" s="740" t="str">
        <f>IFERROR(IF(INDEX('WPTM - Section F'!I$1:I$100,MATCH('Print View'!$A262,'WPTM - Section F'!$A$1:$A$100,0))&lt;&gt;0,INDEX('WPTM - Section F'!I$1:I$100,MATCH('Print View'!$A262,'WPTM - Section F'!$A$1:$A$100,0)),""),"")</f>
        <v/>
      </c>
      <c r="O262" s="741"/>
      <c r="P262" s="741"/>
      <c r="Q262" s="741"/>
      <c r="R262" s="741"/>
      <c r="S262" s="741"/>
      <c r="T262" s="228"/>
      <c r="U262" s="228"/>
      <c r="V262" s="228"/>
      <c r="W262" s="228"/>
      <c r="X262" s="228"/>
      <c r="Y262" s="228"/>
      <c r="Z262" s="228"/>
      <c r="AA262" s="228"/>
      <c r="AB262" s="228"/>
      <c r="AC262" s="228"/>
      <c r="AD262" s="228"/>
      <c r="AE262" s="228"/>
      <c r="AF262" s="228"/>
      <c r="AG262" s="228"/>
      <c r="AH262" s="228"/>
      <c r="AI262" s="228"/>
      <c r="AJ262" s="228"/>
      <c r="AK262" s="228"/>
      <c r="AL262" s="228"/>
      <c r="AM262" s="228"/>
      <c r="AN262" s="228"/>
      <c r="AO262" s="228"/>
      <c r="AP262" s="228"/>
      <c r="AQ262" s="228"/>
      <c r="AR262" s="228"/>
      <c r="AS262" s="228"/>
      <c r="AT262" s="228"/>
      <c r="AU262" s="228"/>
      <c r="AV262" s="228"/>
      <c r="AW262" s="228"/>
      <c r="AX262" s="228"/>
      <c r="AY262" s="228"/>
      <c r="AZ262" s="228"/>
      <c r="BA262" s="228"/>
      <c r="BB262" s="228"/>
      <c r="BC262" s="228"/>
      <c r="BD262" s="228"/>
      <c r="BE262" s="228"/>
      <c r="BF262" s="228"/>
      <c r="BG262" s="228"/>
      <c r="BH262" s="228"/>
      <c r="BI262" s="228"/>
      <c r="BJ262" s="228"/>
      <c r="BK262" s="228"/>
      <c r="BL262" s="228"/>
      <c r="BM262" s="228"/>
      <c r="BN262" s="228"/>
      <c r="BO262" s="228"/>
      <c r="BP262" s="228"/>
      <c r="BQ262" s="228"/>
      <c r="BR262" s="228"/>
      <c r="BS262" s="228"/>
      <c r="BT262" s="228"/>
      <c r="BU262" s="228"/>
      <c r="BV262" s="228"/>
      <c r="BW262" s="228"/>
      <c r="BX262" s="228"/>
      <c r="BY262" s="228"/>
      <c r="BZ262" s="228"/>
      <c r="CA262" s="228"/>
      <c r="CB262" s="228"/>
      <c r="CC262" s="228"/>
      <c r="CD262" s="228"/>
      <c r="CE262" s="228"/>
      <c r="CF262" s="228"/>
    </row>
    <row r="263" spans="1:84" s="108" customFormat="1" ht="60" customHeight="1" x14ac:dyDescent="0.35">
      <c r="A263" s="756">
        <v>50</v>
      </c>
      <c r="B263" s="758"/>
      <c r="C263" s="760" t="str">
        <f>IFERROR(IF(INDEX('WPTM - Section F'!C$1:C$100,MATCH('Print View'!$A263,'WPTM - Section F'!$A$1:$A$100,0))&lt;&gt;0,INDEX('WPTM - Section F'!C$1:C$100,MATCH('Print View'!$A263,'WPTM - Section F'!$A$1:$A$100,0)),""),"")</f>
        <v/>
      </c>
      <c r="D263" s="758"/>
      <c r="E263" s="762"/>
      <c r="F263" s="758"/>
      <c r="G263" s="760" t="str">
        <f>IFERROR(IF(INDEX('WPTM - Section F'!G$1:G$100,MATCH('Print View'!$A263,'WPTM - Section F'!$A$1:$A$100,0))&lt;&gt;0,INDEX('WPTM - Section F'!G$1:G$100,MATCH('Print View'!$A263,'WPTM - Section F'!$A$1:$A$100,0)),""),"")</f>
        <v/>
      </c>
      <c r="H263" s="387"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63" s="740" t="str">
        <f>IFERROR(IF(INDEX('WPTM - Section F'!J$1:J$100,MATCH('Print View'!$A262,'WPTM - Section F'!$A$1:$A$100,0))&lt;&gt;0,INDEX('WPTM - Section F'!J$1:J$100,MATCH('Print View'!$A262,'WPTM - Section F'!$A$1:$A$100,0)),""),"")</f>
        <v/>
      </c>
      <c r="J263" s="741"/>
      <c r="K263" s="741"/>
      <c r="L263" s="741"/>
      <c r="M263" s="742"/>
      <c r="N263" s="740" t="str">
        <f>IFERROR(IF(INDEX('WPTM - Section F'!K$1:K$100,MATCH('Print View'!$A262,'WPTM - Section F'!$A$1:$A$100,0))&lt;&gt;0,INDEX('WPTM - Section F'!K$1:K$100,MATCH('Print View'!$A262,'WPTM - Section F'!$A$1:$A$100,0)),""),"")</f>
        <v/>
      </c>
      <c r="O263" s="741"/>
      <c r="P263" s="741"/>
      <c r="Q263" s="741"/>
      <c r="R263" s="741"/>
      <c r="S263" s="741"/>
      <c r="T263" s="228"/>
      <c r="U263" s="228"/>
      <c r="V263" s="228"/>
      <c r="W263" s="228"/>
      <c r="X263" s="228"/>
      <c r="Y263" s="228"/>
      <c r="Z263" s="228"/>
      <c r="AA263"/>
      <c r="AB263"/>
      <c r="AC263"/>
      <c r="AD263"/>
      <c r="AE263"/>
      <c r="AF263"/>
      <c r="AG263"/>
      <c r="AH263"/>
      <c r="AI263"/>
      <c r="AJ263"/>
      <c r="AK263"/>
      <c r="AL263"/>
      <c r="AM263"/>
      <c r="AN263" s="228"/>
      <c r="AO263" s="228"/>
      <c r="AP263" s="228"/>
      <c r="AQ263" s="228"/>
      <c r="AR263" s="228"/>
      <c r="AS263" s="228"/>
      <c r="AT263" s="228"/>
      <c r="AU263" s="228"/>
      <c r="AV263" s="228"/>
      <c r="AW263" s="228"/>
      <c r="AX263" s="228"/>
      <c r="AY263" s="228"/>
      <c r="AZ263" s="228"/>
      <c r="BA263" s="228"/>
      <c r="BB263" s="228"/>
      <c r="BC263" s="228"/>
      <c r="BD263" s="228"/>
      <c r="BE263" s="228"/>
      <c r="BF263" s="228"/>
      <c r="BG263" s="228"/>
      <c r="BH263" s="228"/>
      <c r="BI263" s="228"/>
      <c r="BJ263" s="228"/>
      <c r="BK263" s="228"/>
      <c r="BL263" s="228"/>
      <c r="BM263" s="228"/>
      <c r="BN263" s="228"/>
      <c r="BO263" s="228"/>
      <c r="BP263" s="228"/>
      <c r="BQ263" s="228"/>
      <c r="BR263" s="228"/>
      <c r="BS263" s="228"/>
      <c r="BT263" s="228"/>
      <c r="BU263" s="228"/>
      <c r="BV263" s="228"/>
      <c r="BW263" s="228"/>
      <c r="BX263" s="228"/>
      <c r="BY263" s="228"/>
      <c r="BZ263" s="228"/>
      <c r="CA263" s="228"/>
      <c r="CB263" s="228"/>
      <c r="CC263" s="228"/>
      <c r="CD263" s="228"/>
      <c r="CE263" s="228"/>
      <c r="CF263" s="228"/>
    </row>
    <row r="264" spans="1:84" s="108" customFormat="1" ht="60" customHeight="1" x14ac:dyDescent="0.35">
      <c r="A264" s="756">
        <v>51</v>
      </c>
      <c r="B264" s="758"/>
      <c r="C264" s="760" t="str">
        <f>IFERROR(IF(INDEX('WPTM - Section F'!C$1:C$100,MATCH('Print View'!$A264,'WPTM - Section F'!$A$1:$A$100,0))&lt;&gt;0,INDEX('WPTM - Section F'!C$1:C$100,MATCH('Print View'!$A264,'WPTM - Section F'!$A$1:$A$100,0)),""),"")</f>
        <v/>
      </c>
      <c r="D264" s="758"/>
      <c r="E264" s="762"/>
      <c r="F264" s="758"/>
      <c r="G264" s="760" t="str">
        <f>IFERROR(IF(INDEX('WPTM - Section F'!G$1:G$100,MATCH('Print View'!$A264,'WPTM - Section F'!$A$1:$A$100,0))&lt;&gt;0,INDEX('WPTM - Section F'!G$1:G$100,MATCH('Print View'!$A264,'WPTM - Section F'!$A$1:$A$100,0)),""),"")</f>
        <v/>
      </c>
      <c r="H264" s="387"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64" s="740" t="str">
        <f>IFERROR(IF(INDEX('WPTM - Section F'!L$1:L$100,MATCH('Print View'!$A262,'WPTM - Section F'!$A$1:$A$100,0))&lt;&gt;0,INDEX('WPTM - Section F'!L$1:L$100,MATCH('Print View'!$A262,'WPTM - Section F'!$A$1:$A$100,0)),""),"")</f>
        <v/>
      </c>
      <c r="J264" s="741"/>
      <c r="K264" s="741"/>
      <c r="L264" s="741"/>
      <c r="M264" s="742"/>
      <c r="N264" s="740" t="str">
        <f>IFERROR(IF(INDEX('WPTM - Section F'!M$1:M$100,MATCH('Print View'!$A262,'WPTM - Section F'!$A$1:$A$100,0))&lt;&gt;0,INDEX('WPTM - Section F'!M$1:M$100,MATCH('Print View'!$A262,'WPTM - Section F'!$A$1:$A$100,0)),""),"")</f>
        <v/>
      </c>
      <c r="O264" s="741"/>
      <c r="P264" s="741"/>
      <c r="Q264" s="741"/>
      <c r="R264" s="741"/>
      <c r="S264" s="741"/>
      <c r="T264" s="228"/>
      <c r="U264" s="228"/>
      <c r="V264" s="228"/>
      <c r="W264" s="228"/>
      <c r="X264" s="228"/>
      <c r="Y264" s="228"/>
      <c r="Z264" s="228"/>
      <c r="AA264"/>
      <c r="AB264"/>
      <c r="AC264"/>
      <c r="AD264"/>
      <c r="AE264"/>
      <c r="AF264"/>
      <c r="AG264"/>
      <c r="AH264"/>
      <c r="AI264"/>
      <c r="AJ264"/>
      <c r="AK264"/>
      <c r="AL264"/>
      <c r="AM264"/>
      <c r="AN264" s="228"/>
      <c r="AO264" s="228"/>
      <c r="AP264" s="228"/>
      <c r="AQ264" s="228"/>
      <c r="AR264" s="228"/>
      <c r="AS264" s="228"/>
      <c r="AT264" s="228"/>
      <c r="AU264" s="228"/>
      <c r="AV264" s="228"/>
      <c r="AW264" s="228"/>
      <c r="AX264" s="228"/>
      <c r="AY264" s="228"/>
      <c r="AZ264" s="228"/>
      <c r="BA264" s="228"/>
      <c r="BB264" s="228"/>
      <c r="BC264" s="228"/>
      <c r="BD264" s="228"/>
      <c r="BE264" s="228"/>
      <c r="BF264" s="228"/>
      <c r="BG264" s="228"/>
      <c r="BH264" s="228"/>
      <c r="BI264" s="228"/>
      <c r="BJ264" s="228"/>
      <c r="BK264" s="228"/>
      <c r="BL264" s="228"/>
      <c r="BM264" s="228"/>
      <c r="BN264" s="228"/>
      <c r="BO264" s="228"/>
      <c r="BP264" s="228"/>
      <c r="BQ264" s="228"/>
      <c r="BR264" s="228"/>
      <c r="BS264" s="228"/>
      <c r="BT264" s="228"/>
      <c r="BU264" s="228"/>
      <c r="BV264" s="228"/>
      <c r="BW264" s="228"/>
      <c r="BX264" s="228"/>
      <c r="BY264" s="228"/>
      <c r="BZ264" s="228"/>
      <c r="CA264" s="228"/>
      <c r="CB264" s="228"/>
      <c r="CC264" s="228"/>
      <c r="CD264" s="228"/>
      <c r="CE264" s="228"/>
      <c r="CF264" s="228"/>
    </row>
    <row r="265" spans="1:84" s="108" customFormat="1" ht="60" customHeight="1" x14ac:dyDescent="0.35">
      <c r="A265" s="756">
        <v>52</v>
      </c>
      <c r="B265" s="758"/>
      <c r="C265" s="760" t="str">
        <f>IFERROR(IF(INDEX('WPTM - Section F'!C$1:C$100,MATCH('Print View'!$A265,'WPTM - Section F'!$A$1:$A$100,0))&lt;&gt;0,INDEX('WPTM - Section F'!C$1:C$100,MATCH('Print View'!$A265,'WPTM - Section F'!$A$1:$A$100,0)),""),"")</f>
        <v/>
      </c>
      <c r="D265" s="758"/>
      <c r="E265" s="762"/>
      <c r="F265" s="758"/>
      <c r="G265" s="760" t="str">
        <f>IFERROR(IF(INDEX('WPTM - Section F'!G$1:G$100,MATCH('Print View'!$A265,'WPTM - Section F'!$A$1:$A$100,0))&lt;&gt;0,INDEX('WPTM - Section F'!G$1:G$100,MATCH('Print View'!$A265,'WPTM - Section F'!$A$1:$A$100,0)),""),"")</f>
        <v/>
      </c>
      <c r="H265" s="387"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65" s="740" t="str">
        <f>IFERROR(IF(INDEX('WPTM - Section F'!N$1:N$100,MATCH('Print View'!$A262,'WPTM - Section F'!$A$1:$A$100,0))&lt;&gt;0,INDEX('WPTM - Section F'!N$1:N$100,MATCH('Print View'!$A262,'WPTM - Section F'!$A$1:$A$100,0)),""),"")</f>
        <v/>
      </c>
      <c r="J265" s="741"/>
      <c r="K265" s="741"/>
      <c r="L265" s="741"/>
      <c r="M265" s="742"/>
      <c r="N265" s="740" t="str">
        <f>IFERROR(IF(INDEX('WPTM - Section F'!O$1:O$100,MATCH('Print View'!$A262,'WPTM - Section F'!$A$1:$A$100,0))&lt;&gt;0,INDEX('WPTM - Section F'!O$1:O$100,MATCH('Print View'!$A262,'WPTM - Section F'!$A$1:$A$100,0)),""),"")</f>
        <v/>
      </c>
      <c r="O265" s="741"/>
      <c r="P265" s="741"/>
      <c r="Q265" s="741"/>
      <c r="R265" s="741"/>
      <c r="S265" s="741"/>
      <c r="T265" s="228"/>
      <c r="U265" s="228"/>
      <c r="V265" s="228"/>
      <c r="W265" s="228"/>
      <c r="X265" s="228"/>
      <c r="Y265" s="228"/>
      <c r="Z265" s="228"/>
      <c r="AA265"/>
      <c r="AB265"/>
      <c r="AC265"/>
      <c r="AD265"/>
      <c r="AE265"/>
      <c r="AF265"/>
      <c r="AG265"/>
      <c r="AH265"/>
      <c r="AI265"/>
      <c r="AJ265"/>
      <c r="AK265"/>
      <c r="AL265"/>
      <c r="AM265"/>
      <c r="AN265" s="228"/>
      <c r="AO265" s="228"/>
      <c r="AP265" s="228"/>
      <c r="AQ265" s="228"/>
      <c r="AR265" s="228"/>
      <c r="AS265" s="228"/>
      <c r="AT265" s="228"/>
      <c r="AU265" s="228"/>
      <c r="AV265" s="228"/>
      <c r="AW265" s="228"/>
      <c r="AX265" s="228"/>
      <c r="AY265" s="228"/>
      <c r="AZ265" s="228"/>
      <c r="BA265" s="228"/>
      <c r="BB265" s="228"/>
      <c r="BC265" s="228"/>
      <c r="BD265" s="228"/>
      <c r="BE265" s="228"/>
      <c r="BF265" s="228"/>
      <c r="BG265" s="228"/>
      <c r="BH265" s="228"/>
      <c r="BI265" s="228"/>
      <c r="BJ265" s="228"/>
      <c r="BK265" s="228"/>
      <c r="BL265" s="228"/>
      <c r="BM265" s="228"/>
      <c r="BN265" s="228"/>
      <c r="BO265" s="228"/>
      <c r="BP265" s="228"/>
      <c r="BQ265" s="228"/>
      <c r="BR265" s="228"/>
      <c r="BS265" s="228"/>
      <c r="BT265" s="228"/>
      <c r="BU265" s="228"/>
      <c r="BV265" s="228"/>
      <c r="BW265" s="228"/>
      <c r="BX265" s="228"/>
      <c r="BY265" s="228"/>
      <c r="BZ265" s="228"/>
      <c r="CA265" s="228"/>
      <c r="CB265" s="228"/>
      <c r="CC265" s="228"/>
      <c r="CD265" s="228"/>
      <c r="CE265" s="228"/>
      <c r="CF265" s="228"/>
    </row>
    <row r="266" spans="1:84" s="108" customFormat="1" ht="60" customHeight="1" x14ac:dyDescent="0.35">
      <c r="A266" s="756">
        <v>53</v>
      </c>
      <c r="B266" s="758"/>
      <c r="C266" s="760" t="str">
        <f>IFERROR(IF(INDEX('WPTM - Section F'!C$1:C$100,MATCH('Print View'!$A266,'WPTM - Section F'!$A$1:$A$100,0))&lt;&gt;0,INDEX('WPTM - Section F'!C$1:C$100,MATCH('Print View'!$A266,'WPTM - Section F'!$A$1:$A$100,0)),""),"")</f>
        <v/>
      </c>
      <c r="D266" s="758"/>
      <c r="E266" s="762"/>
      <c r="F266" s="758"/>
      <c r="G266" s="760" t="str">
        <f>IFERROR(IF(INDEX('WPTM - Section F'!G$1:G$100,MATCH('Print View'!$A266,'WPTM - Section F'!$A$1:$A$100,0))&lt;&gt;0,INDEX('WPTM - Section F'!G$1:G$100,MATCH('Print View'!$A266,'WPTM - Section F'!$A$1:$A$100,0)),""),"")</f>
        <v/>
      </c>
      <c r="H266" s="387"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66" s="740" t="str">
        <f>IFERROR(IF(INDEX('WPTM - Section F'!P$1:P$100,MATCH('Print View'!$A262,'WPTM - Section F'!$A$1:$A$100,0))&lt;&gt;0,INDEX('WPTM - Section F'!P$1:P$100,MATCH('Print View'!$A262,'WPTM - Section F'!$A$1:$A$100,0)),""),"")</f>
        <v/>
      </c>
      <c r="J266" s="741"/>
      <c r="K266" s="741"/>
      <c r="L266" s="741"/>
      <c r="M266" s="742"/>
      <c r="N266" s="740" t="str">
        <f>IFERROR(IF(INDEX('WPTM - Section F'!Q$1:Q$100,MATCH('Print View'!$A262,'WPTM - Section F'!$A$1:$A$100,0))&lt;&gt;0,INDEX('WPTM - Section F'!Q$1:Q$100,MATCH('Print View'!$A262,'WPTM - Section F'!$A$1:$A$100,0)),""),"")</f>
        <v/>
      </c>
      <c r="O266" s="741"/>
      <c r="P266" s="741"/>
      <c r="Q266" s="741"/>
      <c r="R266" s="741"/>
      <c r="S266" s="741"/>
      <c r="T266" s="228"/>
      <c r="U266" s="228"/>
      <c r="V266" s="228"/>
      <c r="W266" s="228"/>
      <c r="X266" s="228"/>
      <c r="Y266" s="228"/>
      <c r="Z266" s="228"/>
      <c r="AA266"/>
      <c r="AB266"/>
      <c r="AC266"/>
      <c r="AD266"/>
      <c r="AE266"/>
      <c r="AF266"/>
      <c r="AG266"/>
      <c r="AH266"/>
      <c r="AI266"/>
      <c r="AJ266"/>
      <c r="AK266"/>
      <c r="AL266"/>
      <c r="AM266"/>
      <c r="AN266" s="228"/>
      <c r="AO266" s="228"/>
      <c r="AP266" s="228"/>
      <c r="AQ266" s="228"/>
      <c r="AR266" s="228"/>
      <c r="AS266" s="228"/>
      <c r="AT266" s="228"/>
      <c r="AU266" s="228"/>
      <c r="AV266" s="228"/>
      <c r="AW266" s="228"/>
      <c r="AX266" s="228"/>
      <c r="AY266" s="228"/>
      <c r="AZ266" s="228"/>
      <c r="BA266" s="228"/>
      <c r="BB266" s="228"/>
      <c r="BC266" s="228"/>
      <c r="BD266" s="228"/>
      <c r="BE266" s="228"/>
      <c r="BF266" s="228"/>
      <c r="BG266" s="228"/>
      <c r="BH266" s="228"/>
      <c r="BI266" s="228"/>
      <c r="BJ266" s="228"/>
      <c r="BK266" s="228"/>
      <c r="BL266" s="228"/>
      <c r="BM266" s="228"/>
      <c r="BN266" s="228"/>
      <c r="BO266" s="228"/>
      <c r="BP266" s="228"/>
      <c r="BQ266" s="228"/>
      <c r="BR266" s="228"/>
      <c r="BS266" s="228"/>
      <c r="BT266" s="228"/>
      <c r="BU266" s="228"/>
      <c r="BV266" s="228"/>
      <c r="BW266" s="228"/>
      <c r="BX266" s="228"/>
      <c r="BY266" s="228"/>
      <c r="BZ266" s="228"/>
      <c r="CA266" s="228"/>
      <c r="CB266" s="228"/>
      <c r="CC266" s="228"/>
      <c r="CD266" s="228"/>
      <c r="CE266" s="228"/>
      <c r="CF266" s="228"/>
    </row>
    <row r="267" spans="1:84" s="108" customFormat="1" ht="60" customHeight="1" x14ac:dyDescent="0.35">
      <c r="A267" s="756">
        <v>54</v>
      </c>
      <c r="B267" s="758"/>
      <c r="C267" s="760" t="str">
        <f>IFERROR(IF(INDEX('WPTM - Section F'!C$1:C$100,MATCH('Print View'!$A267,'WPTM - Section F'!$A$1:$A$100,0))&lt;&gt;0,INDEX('WPTM - Section F'!C$1:C$100,MATCH('Print View'!$A267,'WPTM - Section F'!$A$1:$A$100,0)),""),"")</f>
        <v/>
      </c>
      <c r="D267" s="758"/>
      <c r="E267" s="762"/>
      <c r="F267" s="758"/>
      <c r="G267" s="760" t="str">
        <f>IFERROR(IF(INDEX('WPTM - Section F'!G$1:G$100,MATCH('Print View'!$A267,'WPTM - Section F'!$A$1:$A$100,0))&lt;&gt;0,INDEX('WPTM - Section F'!G$1:G$100,MATCH('Print View'!$A267,'WPTM - Section F'!$A$1:$A$100,0)),""),"")</f>
        <v/>
      </c>
      <c r="H267" s="387"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67" s="740" t="str">
        <f>IFERROR(IF(INDEX('WPTM - Section F'!R$1:R$100,MATCH('Print View'!$A262,'WPTM - Section F'!$A$1:$A$100,0))&lt;&gt;0,INDEX('WPTM - Section F'!R$1:R$100,MATCH('Print View'!$A262,'WPTM - Section F'!$A$1:$A$100,0)),""),"")</f>
        <v/>
      </c>
      <c r="J267" s="741"/>
      <c r="K267" s="741"/>
      <c r="L267" s="741"/>
      <c r="M267" s="742"/>
      <c r="N267" s="740" t="str">
        <f>IFERROR(IF(INDEX('WPTM - Section F'!S$1:S$100,MATCH('Print View'!$A262,'WPTM - Section F'!$A$1:$A$100,0))&lt;&gt;0,INDEX('WPTM - Section F'!S$1:S$100,MATCH('Print View'!$A262,'WPTM - Section F'!$A$1:$A$100,0)),""),"")</f>
        <v/>
      </c>
      <c r="O267" s="741"/>
      <c r="P267" s="741"/>
      <c r="Q267" s="741"/>
      <c r="R267" s="741"/>
      <c r="S267" s="741"/>
      <c r="T267" s="228"/>
      <c r="U267" s="228"/>
      <c r="V267" s="228"/>
      <c r="W267" s="228"/>
      <c r="X267" s="228"/>
      <c r="Y267" s="228"/>
      <c r="Z267" s="228"/>
      <c r="AA267"/>
      <c r="AB267"/>
      <c r="AC267"/>
      <c r="AD267"/>
      <c r="AE267"/>
      <c r="AF267"/>
      <c r="AG267"/>
      <c r="AH267"/>
      <c r="AI267"/>
      <c r="AJ267"/>
      <c r="AK267"/>
      <c r="AL267"/>
      <c r="AM267"/>
      <c r="AN267" s="228"/>
      <c r="AO267" s="228"/>
      <c r="AP267" s="228"/>
      <c r="AQ267" s="228"/>
      <c r="AR267" s="228"/>
      <c r="AS267" s="228"/>
      <c r="AT267" s="228"/>
      <c r="AU267" s="228"/>
      <c r="AV267" s="228"/>
      <c r="AW267" s="228"/>
      <c r="AX267" s="228"/>
      <c r="AY267" s="228"/>
      <c r="AZ267" s="228"/>
      <c r="BA267" s="228"/>
      <c r="BB267" s="228"/>
      <c r="BC267" s="228"/>
      <c r="BD267" s="228"/>
      <c r="BE267" s="228"/>
      <c r="BF267" s="228"/>
      <c r="BG267" s="228"/>
      <c r="BH267" s="228"/>
      <c r="BI267" s="228"/>
      <c r="BJ267" s="228"/>
      <c r="BK267" s="228"/>
      <c r="BL267" s="228"/>
      <c r="BM267" s="228"/>
      <c r="BN267" s="228"/>
      <c r="BO267" s="228"/>
      <c r="BP267" s="228"/>
      <c r="BQ267" s="228"/>
      <c r="BR267" s="228"/>
      <c r="BS267" s="228"/>
      <c r="BT267" s="228"/>
      <c r="BU267" s="228"/>
      <c r="BV267" s="228"/>
      <c r="BW267" s="228"/>
      <c r="BX267" s="228"/>
      <c r="BY267" s="228"/>
      <c r="BZ267" s="228"/>
      <c r="CA267" s="228"/>
      <c r="CB267" s="228"/>
      <c r="CC267" s="228"/>
      <c r="CD267" s="228"/>
      <c r="CE267" s="228"/>
      <c r="CF267" s="228"/>
    </row>
    <row r="268" spans="1:84" s="108" customFormat="1" ht="60" customHeight="1" x14ac:dyDescent="0.35">
      <c r="A268" s="756">
        <v>55</v>
      </c>
      <c r="B268" s="759"/>
      <c r="C268" s="761" t="str">
        <f>IFERROR(IF(INDEX('WPTM - Section F'!C$1:C$100,MATCH('Print View'!$A268,'WPTM - Section F'!$A$1:$A$100,0))&lt;&gt;0,INDEX('WPTM - Section F'!C$1:C$100,MATCH('Print View'!$A268,'WPTM - Section F'!$A$1:$A$100,0)),""),"")</f>
        <v/>
      </c>
      <c r="D268" s="759"/>
      <c r="E268" s="763"/>
      <c r="F268" s="759"/>
      <c r="G268" s="761" t="str">
        <f>IFERROR(IF(INDEX('WPTM - Section F'!G$1:G$100,MATCH('Print View'!$A268,'WPTM - Section F'!$A$1:$A$100,0))&lt;&gt;0,INDEX('WPTM - Section F'!G$1:G$100,MATCH('Print View'!$A268,'WPTM - Section F'!$A$1:$A$100,0)),""),"")</f>
        <v/>
      </c>
      <c r="H268" s="387"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68" s="740" t="str">
        <f>IFERROR(IF(INDEX('WPTM - Section F'!T$1:T$100,MATCH('Print View'!$A262,'WPTM - Section F'!$A$1:$A$100,0))&lt;&gt;0,INDEX('WPTM - Section F'!T$1:T$100,MATCH('Print View'!$A262,'WPTM - Section F'!$A$1:$A$100,0)),""),"")</f>
        <v/>
      </c>
      <c r="J268" s="741"/>
      <c r="K268" s="741"/>
      <c r="L268" s="741"/>
      <c r="M268" s="742"/>
      <c r="N268" s="740" t="str">
        <f>IFERROR(IF(INDEX('WPTM - Section F'!U$1:U$100,MATCH('Print View'!$A262,'WPTM - Section F'!$A$1:$A$100,0))&lt;&gt;0,INDEX('WPTM - Section F'!U$1:U$100,MATCH('Print View'!$A262,'WPTM - Section F'!$A$1:$A$100,0)),""),"")</f>
        <v/>
      </c>
      <c r="O268" s="741"/>
      <c r="P268" s="741"/>
      <c r="Q268" s="741"/>
      <c r="R268" s="741"/>
      <c r="S268" s="741"/>
      <c r="T268" s="228"/>
      <c r="U268" s="228"/>
      <c r="V268" s="228"/>
      <c r="W268" s="228"/>
      <c r="X268" s="228"/>
      <c r="Y268" s="228"/>
      <c r="Z268" s="228"/>
      <c r="AA268"/>
      <c r="AB268"/>
      <c r="AC268"/>
      <c r="AD268"/>
      <c r="AE268"/>
      <c r="AF268"/>
      <c r="AG268"/>
      <c r="AH268"/>
      <c r="AI268"/>
      <c r="AJ268"/>
      <c r="AK268"/>
      <c r="AL268"/>
      <c r="AM268"/>
      <c r="AN268" s="228"/>
      <c r="AO268" s="228"/>
      <c r="AP268" s="228"/>
      <c r="AQ268" s="228"/>
      <c r="AR268" s="228"/>
      <c r="AS268" s="228"/>
      <c r="AT268" s="228"/>
      <c r="AU268" s="228"/>
      <c r="AV268" s="228"/>
      <c r="AW268" s="228"/>
      <c r="AX268" s="228"/>
      <c r="AY268" s="228"/>
      <c r="AZ268" s="228"/>
      <c r="BA268" s="228"/>
      <c r="BB268" s="228"/>
      <c r="BC268" s="228"/>
      <c r="BD268" s="228"/>
      <c r="BE268" s="228"/>
      <c r="BF268" s="228"/>
      <c r="BG268" s="228"/>
      <c r="BH268" s="228"/>
      <c r="BI268" s="228"/>
      <c r="BJ268" s="228"/>
      <c r="BK268" s="228"/>
      <c r="BL268" s="228"/>
      <c r="BM268" s="228"/>
      <c r="BN268" s="228"/>
      <c r="BO268" s="228"/>
      <c r="BP268" s="228"/>
      <c r="BQ268" s="228"/>
      <c r="BR268" s="228"/>
      <c r="BS268" s="228"/>
      <c r="BT268" s="228"/>
      <c r="BU268" s="228"/>
      <c r="BV268" s="228"/>
      <c r="BW268" s="228"/>
      <c r="BX268" s="228"/>
      <c r="BY268" s="228"/>
      <c r="BZ268" s="228"/>
      <c r="CA268" s="228"/>
      <c r="CB268" s="228"/>
      <c r="CC268" s="228"/>
      <c r="CD268" s="228"/>
      <c r="CE268" s="228"/>
      <c r="CF268" s="228"/>
    </row>
    <row r="269" spans="1:84" s="108" customFormat="1" ht="60" customHeight="1" x14ac:dyDescent="0.35">
      <c r="A269" s="757">
        <v>56</v>
      </c>
      <c r="B269" s="767" t="str">
        <f>IFERROR(IF(INDEX('WPTM - Section F'!X$1:X$100,MATCH('Print View'!$A262,'WPTM - Section F'!$A$1:$A$100,0))&lt;&gt;0,INDEX('WPTM - Section F'!X$1:X$100,MATCH('Print View'!$A262,'WPTM - Section F'!$A$1:$A$100,0)),""),"")</f>
        <v/>
      </c>
      <c r="C269" s="768"/>
      <c r="D269" s="768"/>
      <c r="E269" s="768"/>
      <c r="F269" s="768"/>
      <c r="G269" s="768"/>
      <c r="H269" s="768"/>
      <c r="I269" s="768"/>
      <c r="J269" s="768"/>
      <c r="K269" s="768"/>
      <c r="L269" s="768"/>
      <c r="M269" s="768"/>
      <c r="N269" s="768"/>
      <c r="O269" s="768"/>
      <c r="P269" s="768"/>
      <c r="Q269" s="768"/>
      <c r="R269" s="768"/>
      <c r="S269" s="768"/>
      <c r="T269" s="228"/>
      <c r="U269" s="228"/>
      <c r="V269" s="228"/>
      <c r="W269" s="228"/>
      <c r="X269" s="228"/>
      <c r="Y269" s="228"/>
      <c r="Z269" s="228"/>
      <c r="AA269"/>
      <c r="AB269"/>
      <c r="AC269"/>
      <c r="AD269"/>
      <c r="AE269"/>
      <c r="AF269"/>
      <c r="AG269"/>
      <c r="AH269"/>
      <c r="AI269"/>
      <c r="AJ269"/>
      <c r="AK269"/>
      <c r="AL269"/>
      <c r="AM269"/>
      <c r="AN269" s="228"/>
      <c r="AO269" s="228"/>
      <c r="AP269" s="228"/>
      <c r="AQ269" s="228"/>
      <c r="AR269" s="228"/>
      <c r="AS269" s="228"/>
      <c r="AT269" s="228"/>
      <c r="AU269" s="228"/>
      <c r="AV269" s="228"/>
      <c r="AW269" s="228"/>
      <c r="AX269" s="228"/>
      <c r="AY269" s="228"/>
      <c r="AZ269" s="228"/>
      <c r="BA269" s="228"/>
      <c r="BB269" s="228"/>
      <c r="BC269" s="228"/>
      <c r="BD269" s="228"/>
      <c r="BE269" s="228"/>
      <c r="BF269" s="228"/>
      <c r="BG269" s="228"/>
      <c r="BH269" s="228"/>
      <c r="BI269" s="228"/>
      <c r="BJ269" s="228"/>
      <c r="BK269" s="228"/>
      <c r="BL269" s="228"/>
      <c r="BM269" s="228"/>
      <c r="BN269" s="228"/>
      <c r="BO269" s="228"/>
      <c r="BP269" s="228"/>
      <c r="BQ269" s="228"/>
      <c r="BR269" s="228"/>
      <c r="BS269" s="228"/>
      <c r="BT269" s="228"/>
      <c r="BU269" s="228"/>
      <c r="BV269" s="228"/>
      <c r="BW269" s="228"/>
      <c r="BX269" s="228"/>
      <c r="BY269" s="228"/>
      <c r="BZ269" s="228"/>
      <c r="CA269" s="228"/>
      <c r="CB269" s="228"/>
      <c r="CC269" s="228"/>
      <c r="CD269" s="228"/>
      <c r="CE269" s="228"/>
      <c r="CF269" s="228"/>
    </row>
    <row r="270" spans="1:84" s="399" customFormat="1" ht="60" customHeight="1" x14ac:dyDescent="0.35">
      <c r="A270" s="771">
        <v>8</v>
      </c>
      <c r="B270" s="743" t="str">
        <f>IFERROR(IF(INDEX('WPTM - Section F'!B$1:B$100,MATCH('Print View'!$A270,'WPTM - Section F'!$A$1:$A$100,0))&lt;&gt;0,INDEX('WPTM - Section F'!B$1:B$100,MATCH('Print View'!$A270,'WPTM - Section F'!$A$1:$A$100,0)),""),"")</f>
        <v/>
      </c>
      <c r="C270" s="774" t="str">
        <f>IFERROR(IF(INDEX('WPTM - Section F'!C$1:C$100,MATCH('Print View'!$A270,'WPTM - Section F'!$A$1:$A$100,0))&lt;&gt;0,INDEX('WPTM - Section F'!C$1:C$100,MATCH('Print View'!$A270,'WPTM - Section F'!$A$1:$A$100,0)),""),"")</f>
        <v/>
      </c>
      <c r="D270" s="743" t="str">
        <f>IFERROR(IF(INDEX('WPTM - Section F'!D$1:D$100,MATCH('Print View'!$A270,'WPTM - Section F'!$A$1:$A$100,0))&lt;&gt;0,INDEX('WPTM - Section F'!D$1:D$100,MATCH('Print View'!$A270,'WPTM - Section F'!$A$1:$A$100,0)),""),"")</f>
        <v/>
      </c>
      <c r="E270" s="746" t="str">
        <f>IFERROR(IF(INDEX('WPTM - Section F'!E$1:E$100,MATCH('Print View'!$A270,'WPTM - Section F'!$A$1:$A$100,0))&lt;&gt;0,INDEX('WPTM - Section F'!E$1:E$100,MATCH('Print View'!$A270,'WPTM - Section F'!$A$1:$A$100,0)),""),"")</f>
        <v/>
      </c>
      <c r="F270" s="743" t="str">
        <f>IFERROR(IF(INDEX('WPTM - Section F'!F$1:F$100,MATCH('Print View'!$A270,'WPTM - Section F'!$A$1:$A$100,0))&lt;&gt;0,INDEX('WPTM - Section F'!F$1:F$100,MATCH('Print View'!$A270,'WPTM - Section F'!$A$1:$A$100,0)),""),"")</f>
        <v/>
      </c>
      <c r="G270" s="774" t="str">
        <f>IFERROR(IF(INDEX('WPTM - Section F'!G$1:G$100,MATCH('Print View'!$A270,'WPTM - Section F'!$A$1:$A$100,0))&lt;&gt;0,INDEX('WPTM - Section F'!G$1:G$100,MATCH('Print View'!$A270,'WPTM - Section F'!$A$1:$A$100,0)),""),"")</f>
        <v/>
      </c>
      <c r="H270" s="398"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70" s="749" t="str">
        <f>IFERROR(IF(INDEX('WPTM - Section F'!H$1:H$100,MATCH('Print View'!$A270,'WPTM - Section F'!$A$1:$A$100,0))&lt;&gt;0,INDEX('WPTM - Section F'!H$1:H$100,MATCH('Print View'!$A270,'WPTM - Section F'!$A$1:$A$100,0)),""),"")</f>
        <v/>
      </c>
      <c r="J270" s="750"/>
      <c r="K270" s="750"/>
      <c r="L270" s="750"/>
      <c r="M270" s="751"/>
      <c r="N270" s="749" t="str">
        <f>IFERROR(IF(INDEX('WPTM - Section F'!I$1:I$100,MATCH('Print View'!$A270,'WPTM - Section F'!$A$1:$A$100,0))&lt;&gt;0,INDEX('WPTM - Section F'!I$1:I$100,MATCH('Print View'!$A270,'WPTM - Section F'!$A$1:$A$100,0)),""),"")</f>
        <v/>
      </c>
      <c r="O270" s="750"/>
      <c r="P270" s="750"/>
      <c r="Q270" s="750"/>
      <c r="R270" s="750"/>
      <c r="S270" s="750"/>
      <c r="AA270" s="397"/>
      <c r="AB270" s="397"/>
      <c r="AC270" s="397"/>
      <c r="AD270" s="397"/>
      <c r="AE270" s="397"/>
      <c r="AF270" s="397"/>
      <c r="AG270" s="397"/>
      <c r="AH270" s="397"/>
      <c r="AI270" s="397"/>
      <c r="AJ270" s="397"/>
      <c r="AK270" s="397"/>
      <c r="AL270" s="397"/>
      <c r="AM270" s="397"/>
    </row>
    <row r="271" spans="1:84" s="399" customFormat="1" ht="60" customHeight="1" x14ac:dyDescent="0.35">
      <c r="A271" s="772">
        <v>58</v>
      </c>
      <c r="B271" s="744"/>
      <c r="C271" s="775" t="str">
        <f>IFERROR(IF(INDEX('WPTM - Section F'!C$1:C$100,MATCH('Print View'!$A271,'WPTM - Section F'!$A$1:$A$100,0))&lt;&gt;0,INDEX('WPTM - Section F'!C$1:C$100,MATCH('Print View'!$A271,'WPTM - Section F'!$A$1:$A$100,0)),""),"")</f>
        <v/>
      </c>
      <c r="D271" s="744"/>
      <c r="E271" s="747"/>
      <c r="F271" s="744"/>
      <c r="G271" s="775" t="str">
        <f>IFERROR(IF(INDEX('WPTM - Section F'!G$1:G$100,MATCH('Print View'!$A271,'WPTM - Section F'!$A$1:$A$100,0))&lt;&gt;0,INDEX('WPTM - Section F'!G$1:G$100,MATCH('Print View'!$A271,'WPTM - Section F'!$A$1:$A$100,0)),""),"")</f>
        <v/>
      </c>
      <c r="H271" s="398"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71" s="749" t="str">
        <f>IFERROR(IF(INDEX('WPTM - Section F'!J$1:J$100,MATCH('Print View'!$A270,'WPTM - Section F'!$A$1:$A$100,0))&lt;&gt;0,INDEX('WPTM - Section F'!J$1:J$100,MATCH('Print View'!$A270,'WPTM - Section F'!$A$1:$A$100,0)),""),"")</f>
        <v/>
      </c>
      <c r="J271" s="750"/>
      <c r="K271" s="750"/>
      <c r="L271" s="750"/>
      <c r="M271" s="751"/>
      <c r="N271" s="749" t="str">
        <f>IFERROR(IF(INDEX('WPTM - Section F'!K$1:K$100,MATCH('Print View'!$A270,'WPTM - Section F'!$A$1:$A$100,0))&lt;&gt;0,INDEX('WPTM - Section F'!K$1:K$100,MATCH('Print View'!$A270,'WPTM - Section F'!$A$1:$A$100,0)),""),"")</f>
        <v/>
      </c>
      <c r="O271" s="750"/>
      <c r="P271" s="750"/>
      <c r="Q271" s="750"/>
      <c r="R271" s="750"/>
      <c r="S271" s="750"/>
      <c r="AA271" s="397"/>
      <c r="AB271" s="397"/>
      <c r="AC271" s="397"/>
      <c r="AD271" s="397"/>
      <c r="AE271" s="397"/>
      <c r="AF271" s="397"/>
      <c r="AG271" s="397"/>
      <c r="AH271" s="397"/>
      <c r="AI271" s="397"/>
      <c r="AJ271" s="397"/>
      <c r="AK271" s="397"/>
      <c r="AL271" s="397"/>
      <c r="AM271" s="397"/>
    </row>
    <row r="272" spans="1:84" s="399" customFormat="1" ht="60" customHeight="1" x14ac:dyDescent="0.35">
      <c r="A272" s="772">
        <v>59</v>
      </c>
      <c r="B272" s="744"/>
      <c r="C272" s="775" t="str">
        <f>IFERROR(IF(INDEX('WPTM - Section F'!C$1:C$100,MATCH('Print View'!$A272,'WPTM - Section F'!$A$1:$A$100,0))&lt;&gt;0,INDEX('WPTM - Section F'!C$1:C$100,MATCH('Print View'!$A272,'WPTM - Section F'!$A$1:$A$100,0)),""),"")</f>
        <v/>
      </c>
      <c r="D272" s="744"/>
      <c r="E272" s="747"/>
      <c r="F272" s="744"/>
      <c r="G272" s="775" t="str">
        <f>IFERROR(IF(INDEX('WPTM - Section F'!G$1:G$100,MATCH('Print View'!$A272,'WPTM - Section F'!$A$1:$A$100,0))&lt;&gt;0,INDEX('WPTM - Section F'!G$1:G$100,MATCH('Print View'!$A272,'WPTM - Section F'!$A$1:$A$100,0)),""),"")</f>
        <v/>
      </c>
      <c r="H272" s="398"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72" s="749" t="str">
        <f>IFERROR(IF(INDEX('WPTM - Section F'!L$1:L$100,MATCH('Print View'!$A270,'WPTM - Section F'!$A$1:$A$100,0))&lt;&gt;0,INDEX('WPTM - Section F'!L$1:L$100,MATCH('Print View'!$A270,'WPTM - Section F'!$A$1:$A$100,0)),""),"")</f>
        <v/>
      </c>
      <c r="J272" s="750"/>
      <c r="K272" s="750"/>
      <c r="L272" s="750"/>
      <c r="M272" s="751"/>
      <c r="N272" s="749" t="str">
        <f>IFERROR(IF(INDEX('WPTM - Section F'!M$1:M$100,MATCH('Print View'!$A270,'WPTM - Section F'!$A$1:$A$100,0))&lt;&gt;0,INDEX('WPTM - Section F'!M$1:M$100,MATCH('Print View'!$A270,'WPTM - Section F'!$A$1:$A$100,0)),""),"")</f>
        <v/>
      </c>
      <c r="O272" s="750"/>
      <c r="P272" s="750"/>
      <c r="Q272" s="750"/>
      <c r="R272" s="750"/>
      <c r="S272" s="750"/>
      <c r="AA272" s="397"/>
      <c r="AB272" s="397"/>
      <c r="AC272" s="397"/>
      <c r="AD272" s="397"/>
      <c r="AE272" s="397"/>
      <c r="AF272" s="397"/>
      <c r="AG272" s="397"/>
      <c r="AH272" s="397"/>
      <c r="AI272" s="397"/>
      <c r="AJ272" s="397"/>
      <c r="AK272" s="397"/>
      <c r="AL272" s="397"/>
      <c r="AM272" s="397"/>
    </row>
    <row r="273" spans="1:84" s="399" customFormat="1" ht="60" customHeight="1" x14ac:dyDescent="0.35">
      <c r="A273" s="772">
        <v>60</v>
      </c>
      <c r="B273" s="744"/>
      <c r="C273" s="775" t="str">
        <f>IFERROR(IF(INDEX('WPTM - Section F'!C$1:C$100,MATCH('Print View'!$A273,'WPTM - Section F'!$A$1:$A$100,0))&lt;&gt;0,INDEX('WPTM - Section F'!C$1:C$100,MATCH('Print View'!$A273,'WPTM - Section F'!$A$1:$A$100,0)),""),"")</f>
        <v/>
      </c>
      <c r="D273" s="744"/>
      <c r="E273" s="747"/>
      <c r="F273" s="744"/>
      <c r="G273" s="775" t="str">
        <f>IFERROR(IF(INDEX('WPTM - Section F'!G$1:G$100,MATCH('Print View'!$A273,'WPTM - Section F'!$A$1:$A$100,0))&lt;&gt;0,INDEX('WPTM - Section F'!G$1:G$100,MATCH('Print View'!$A273,'WPTM - Section F'!$A$1:$A$100,0)),""),"")</f>
        <v/>
      </c>
      <c r="H273" s="398"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73" s="749" t="str">
        <f>IFERROR(IF(INDEX('WPTM - Section F'!N$1:N$100,MATCH('Print View'!$A270,'WPTM - Section F'!$A$1:$A$100,0))&lt;&gt;0,INDEX('WPTM - Section F'!N$1:N$100,MATCH('Print View'!$A270,'WPTM - Section F'!$A$1:$A$100,0)),""),"")</f>
        <v/>
      </c>
      <c r="J273" s="750"/>
      <c r="K273" s="750"/>
      <c r="L273" s="750"/>
      <c r="M273" s="751"/>
      <c r="N273" s="749" t="str">
        <f>IFERROR(IF(INDEX('WPTM - Section F'!O$1:O$100,MATCH('Print View'!$A270,'WPTM - Section F'!$A$1:$A$100,0))&lt;&gt;0,INDEX('WPTM - Section F'!O$1:O$100,MATCH('Print View'!$A270,'WPTM - Section F'!$A$1:$A$100,0)),""),"")</f>
        <v/>
      </c>
      <c r="O273" s="750"/>
      <c r="P273" s="750"/>
      <c r="Q273" s="750"/>
      <c r="R273" s="750"/>
      <c r="S273" s="750"/>
      <c r="AA273" s="397"/>
      <c r="AB273" s="397"/>
      <c r="AC273" s="397"/>
      <c r="AD273" s="397"/>
      <c r="AE273" s="397"/>
      <c r="AF273" s="397"/>
      <c r="AG273" s="397"/>
      <c r="AH273" s="397"/>
      <c r="AI273" s="397"/>
      <c r="AJ273" s="397"/>
      <c r="AK273" s="397"/>
      <c r="AL273" s="397"/>
      <c r="AM273" s="397"/>
    </row>
    <row r="274" spans="1:84" s="399" customFormat="1" ht="60" customHeight="1" x14ac:dyDescent="0.35">
      <c r="A274" s="772">
        <v>61</v>
      </c>
      <c r="B274" s="744"/>
      <c r="C274" s="775" t="str">
        <f>IFERROR(IF(INDEX('WPTM - Section F'!C$1:C$100,MATCH('Print View'!$A274,'WPTM - Section F'!$A$1:$A$100,0))&lt;&gt;0,INDEX('WPTM - Section F'!C$1:C$100,MATCH('Print View'!$A274,'WPTM - Section F'!$A$1:$A$100,0)),""),"")</f>
        <v/>
      </c>
      <c r="D274" s="744"/>
      <c r="E274" s="747"/>
      <c r="F274" s="744"/>
      <c r="G274" s="775" t="str">
        <f>IFERROR(IF(INDEX('WPTM - Section F'!G$1:G$100,MATCH('Print View'!$A274,'WPTM - Section F'!$A$1:$A$100,0))&lt;&gt;0,INDEX('WPTM - Section F'!G$1:G$100,MATCH('Print View'!$A274,'WPTM - Section F'!$A$1:$A$100,0)),""),"")</f>
        <v/>
      </c>
      <c r="H274" s="398"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74" s="749" t="str">
        <f>IFERROR(IF(INDEX('WPTM - Section F'!P$1:P$100,MATCH('Print View'!$A270,'WPTM - Section F'!$A$1:$A$100,0))&lt;&gt;0,INDEX('WPTM - Section F'!P$1:P$100,MATCH('Print View'!$A270,'WPTM - Section F'!$A$1:$A$100,0)),""),"")</f>
        <v/>
      </c>
      <c r="J274" s="750"/>
      <c r="K274" s="750"/>
      <c r="L274" s="750"/>
      <c r="M274" s="751"/>
      <c r="N274" s="749" t="str">
        <f>IFERROR(IF(INDEX('WPTM - Section F'!Q$1:Q$100,MATCH('Print View'!$A270,'WPTM - Section F'!$A$1:$A$100,0))&lt;&gt;0,INDEX('WPTM - Section F'!Q$1:Q$100,MATCH('Print View'!$A270,'WPTM - Section F'!$A$1:$A$100,0)),""),"")</f>
        <v/>
      </c>
      <c r="O274" s="750"/>
      <c r="P274" s="750"/>
      <c r="Q274" s="750"/>
      <c r="R274" s="750"/>
      <c r="S274" s="750"/>
      <c r="AA274" s="397"/>
      <c r="AB274" s="397"/>
      <c r="AC274" s="397"/>
      <c r="AD274" s="397"/>
      <c r="AE274" s="397"/>
      <c r="AF274" s="397"/>
      <c r="AG274" s="397"/>
      <c r="AH274" s="397"/>
      <c r="AI274" s="397"/>
      <c r="AJ274" s="397"/>
      <c r="AK274" s="397"/>
      <c r="AL274" s="397"/>
      <c r="AM274" s="397"/>
    </row>
    <row r="275" spans="1:84" s="399" customFormat="1" ht="60" customHeight="1" x14ac:dyDescent="0.35">
      <c r="A275" s="772">
        <v>62</v>
      </c>
      <c r="B275" s="744"/>
      <c r="C275" s="775" t="str">
        <f>IFERROR(IF(INDEX('WPTM - Section F'!C$1:C$100,MATCH('Print View'!$A275,'WPTM - Section F'!$A$1:$A$100,0))&lt;&gt;0,INDEX('WPTM - Section F'!C$1:C$100,MATCH('Print View'!$A275,'WPTM - Section F'!$A$1:$A$100,0)),""),"")</f>
        <v/>
      </c>
      <c r="D275" s="744"/>
      <c r="E275" s="747"/>
      <c r="F275" s="744"/>
      <c r="G275" s="775" t="str">
        <f>IFERROR(IF(INDEX('WPTM - Section F'!G$1:G$100,MATCH('Print View'!$A275,'WPTM - Section F'!$A$1:$A$100,0))&lt;&gt;0,INDEX('WPTM - Section F'!G$1:G$100,MATCH('Print View'!$A275,'WPTM - Section F'!$A$1:$A$100,0)),""),"")</f>
        <v/>
      </c>
      <c r="H275" s="398"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75" s="749" t="str">
        <f>IFERROR(IF(INDEX('WPTM - Section F'!R$1:R$100,MATCH('Print View'!$A270,'WPTM - Section F'!$A$1:$A$100,0))&lt;&gt;0,INDEX('WPTM - Section F'!R$1:R$100,MATCH('Print View'!$A270,'WPTM - Section F'!$A$1:$A$100,0)),""),"")</f>
        <v/>
      </c>
      <c r="J275" s="750"/>
      <c r="K275" s="750"/>
      <c r="L275" s="750"/>
      <c r="M275" s="751"/>
      <c r="N275" s="749" t="str">
        <f>IFERROR(IF(INDEX('WPTM - Section F'!S$1:S$100,MATCH('Print View'!$A270,'WPTM - Section F'!$A$1:$A$100,0))&lt;&gt;0,INDEX('WPTM - Section F'!S$1:S$100,MATCH('Print View'!$A270,'WPTM - Section F'!$A$1:$A$100,0)),""),"")</f>
        <v/>
      </c>
      <c r="O275" s="750"/>
      <c r="P275" s="750"/>
      <c r="Q275" s="750"/>
      <c r="R275" s="750"/>
      <c r="S275" s="750"/>
      <c r="AA275" s="397"/>
      <c r="AB275" s="397"/>
      <c r="AC275" s="397"/>
      <c r="AD275" s="397"/>
      <c r="AE275" s="397"/>
      <c r="AF275" s="397"/>
      <c r="AG275" s="397"/>
      <c r="AH275" s="397"/>
      <c r="AI275" s="397"/>
      <c r="AJ275" s="397"/>
      <c r="AK275" s="397"/>
      <c r="AL275" s="397"/>
      <c r="AM275" s="397"/>
    </row>
    <row r="276" spans="1:84" s="399" customFormat="1" ht="60" customHeight="1" x14ac:dyDescent="0.35">
      <c r="A276" s="772">
        <v>63</v>
      </c>
      <c r="B276" s="745"/>
      <c r="C276" s="776" t="str">
        <f>IFERROR(IF(INDEX('WPTM - Section F'!C$1:C$100,MATCH('Print View'!$A276,'WPTM - Section F'!$A$1:$A$100,0))&lt;&gt;0,INDEX('WPTM - Section F'!C$1:C$100,MATCH('Print View'!$A276,'WPTM - Section F'!$A$1:$A$100,0)),""),"")</f>
        <v/>
      </c>
      <c r="D276" s="745"/>
      <c r="E276" s="748"/>
      <c r="F276" s="745"/>
      <c r="G276" s="776" t="str">
        <f>IFERROR(IF(INDEX('WPTM - Section F'!G$1:G$100,MATCH('Print View'!$A276,'WPTM - Section F'!$A$1:$A$100,0))&lt;&gt;0,INDEX('WPTM - Section F'!G$1:G$100,MATCH('Print View'!$A276,'WPTM - Section F'!$A$1:$A$100,0)),""),"")</f>
        <v/>
      </c>
      <c r="H276" s="398"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76" s="749" t="str">
        <f>IFERROR(IF(INDEX('WPTM - Section F'!T$1:T$100,MATCH('Print View'!$A270,'WPTM - Section F'!$A$1:$A$100,0))&lt;&gt;0,INDEX('WPTM - Section F'!T$1:T$100,MATCH('Print View'!$A270,'WPTM - Section F'!$A$1:$A$100,0)),""),"")</f>
        <v/>
      </c>
      <c r="J276" s="750"/>
      <c r="K276" s="750"/>
      <c r="L276" s="750"/>
      <c r="M276" s="751"/>
      <c r="N276" s="749" t="str">
        <f>IFERROR(IF(INDEX('WPTM - Section F'!U$1:U$100,MATCH('Print View'!$A270,'WPTM - Section F'!$A$1:$A$100,0))&lt;&gt;0,INDEX('WPTM - Section F'!U$1:U$100,MATCH('Print View'!$A270,'WPTM - Section F'!$A$1:$A$100,0)),""),"")</f>
        <v/>
      </c>
      <c r="O276" s="750"/>
      <c r="P276" s="750"/>
      <c r="Q276" s="750"/>
      <c r="R276" s="750"/>
      <c r="S276" s="750"/>
      <c r="AA276" s="397"/>
      <c r="AB276" s="397"/>
      <c r="AC276" s="397"/>
      <c r="AD276" s="397"/>
      <c r="AE276" s="397"/>
      <c r="AF276" s="397"/>
      <c r="AG276" s="397"/>
      <c r="AH276" s="397"/>
      <c r="AI276" s="397"/>
      <c r="AJ276" s="397"/>
      <c r="AK276" s="397"/>
      <c r="AL276" s="397"/>
      <c r="AM276" s="397"/>
    </row>
    <row r="277" spans="1:84" s="399" customFormat="1" ht="60" customHeight="1" x14ac:dyDescent="0.35">
      <c r="A277" s="773">
        <v>64</v>
      </c>
      <c r="B277" s="769" t="str">
        <f>IFERROR(IF(INDEX('WPTM - Section F'!X$1:X$100,MATCH('Print View'!$A270,'WPTM - Section F'!$A$1:$A$100,0))&lt;&gt;0,INDEX('WPTM - Section F'!X$1:X$100,MATCH('Print View'!$A270,'WPTM - Section F'!$A$1:$A$100,0)),""),"")</f>
        <v/>
      </c>
      <c r="C277" s="770"/>
      <c r="D277" s="770"/>
      <c r="E277" s="770"/>
      <c r="F277" s="770"/>
      <c r="G277" s="770"/>
      <c r="H277" s="770"/>
      <c r="I277" s="770"/>
      <c r="J277" s="770"/>
      <c r="K277" s="770"/>
      <c r="L277" s="770"/>
      <c r="M277" s="770"/>
      <c r="N277" s="770"/>
      <c r="O277" s="770"/>
      <c r="P277" s="770"/>
      <c r="Q277" s="770"/>
      <c r="R277" s="770"/>
      <c r="S277" s="770"/>
      <c r="AA277" s="397"/>
      <c r="AB277" s="397"/>
      <c r="AC277" s="397"/>
      <c r="AD277" s="397"/>
      <c r="AE277" s="397"/>
      <c r="AF277" s="397"/>
      <c r="AG277" s="397"/>
      <c r="AH277" s="397"/>
      <c r="AI277" s="397"/>
      <c r="AJ277" s="397"/>
      <c r="AK277" s="397"/>
      <c r="AL277" s="397"/>
      <c r="AM277" s="397"/>
    </row>
    <row r="278" spans="1:84" s="108" customFormat="1" ht="60" customHeight="1" x14ac:dyDescent="0.35">
      <c r="A278" s="780">
        <v>9</v>
      </c>
      <c r="B278" s="781" t="str">
        <f>IFERROR(IF(INDEX('WPTM - Section F'!B$1:B$100,MATCH('Print View'!$A278,'WPTM - Section F'!$A$1:$A$100,0))&lt;&gt;0,INDEX('WPTM - Section F'!B$1:B$100,MATCH('Print View'!$A278,'WPTM - Section F'!$A$1:$A$100,0)),""),"")</f>
        <v/>
      </c>
      <c r="C278" s="782" t="str">
        <f>IFERROR(IF(INDEX('WPTM - Section F'!C$1:C$100,MATCH('Print View'!$A278,'WPTM - Section F'!$A$1:$A$100,0))&lt;&gt;0,INDEX('WPTM - Section F'!C$1:C$100,MATCH('Print View'!$A278,'WPTM - Section F'!$A$1:$A$100,0)),""),"")</f>
        <v/>
      </c>
      <c r="D278" s="781" t="str">
        <f>IFERROR(IF(INDEX('WPTM - Section F'!D$1:D$100,MATCH('Print View'!$A278,'WPTM - Section F'!$A$1:$A$100,0))&lt;&gt;0,INDEX('WPTM - Section F'!D$1:D$100,MATCH('Print View'!$A278,'WPTM - Section F'!$A$1:$A$100,0)),""),"")</f>
        <v/>
      </c>
      <c r="E278" s="783" t="str">
        <f>IFERROR(IF(INDEX('WPTM - Section F'!E$1:E$100,MATCH('Print View'!$A278,'WPTM - Section F'!$A$1:$A$100,0))&lt;&gt;0,INDEX('WPTM - Section F'!E$1:E$100,MATCH('Print View'!$A278,'WPTM - Section F'!$A$1:$A$100,0)),""),"")</f>
        <v/>
      </c>
      <c r="F278" s="781" t="str">
        <f>IFERROR(IF(INDEX('WPTM - Section F'!F$1:F$100,MATCH('Print View'!$A278,'WPTM - Section F'!$A$1:$A$100,0))&lt;&gt;0,INDEX('WPTM - Section F'!F$1:F$100,MATCH('Print View'!$A278,'WPTM - Section F'!$A$1:$A$100,0)),""),"")</f>
        <v/>
      </c>
      <c r="G278" s="782" t="str">
        <f>IFERROR(IF(INDEX('WPTM - Section F'!G$1:G$100,MATCH('Print View'!$A278,'WPTM - Section F'!$A$1:$A$100,0))&lt;&gt;0,INDEX('WPTM - Section F'!G$1:G$100,MATCH('Print View'!$A278,'WPTM - Section F'!$A$1:$A$100,0)),""),"")</f>
        <v/>
      </c>
      <c r="H278" s="387"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78" s="740" t="str">
        <f>IFERROR(IF(INDEX('WPTM - Section F'!H$1:H$100,MATCH('Print View'!$A278,'WPTM - Section F'!$A$1:$A$100,0))&lt;&gt;0,INDEX('WPTM - Section F'!H$1:H$100,MATCH('Print View'!$A278,'WPTM - Section F'!$A$1:$A$100,0)),""),"")</f>
        <v/>
      </c>
      <c r="J278" s="741"/>
      <c r="K278" s="741"/>
      <c r="L278" s="741"/>
      <c r="M278" s="742"/>
      <c r="N278" s="740" t="str">
        <f>IFERROR(IF(INDEX('WPTM - Section F'!I$1:I$100,MATCH('Print View'!$A278,'WPTM - Section F'!$A$1:$A$100,0))&lt;&gt;0,INDEX('WPTM - Section F'!I$1:I$100,MATCH('Print View'!$A278,'WPTM - Section F'!$A$1:$A$100,0)),""),"")</f>
        <v/>
      </c>
      <c r="O278" s="741"/>
      <c r="P278" s="741"/>
      <c r="Q278" s="741"/>
      <c r="R278" s="741"/>
      <c r="S278" s="741"/>
      <c r="T278" s="228"/>
      <c r="U278" s="228"/>
      <c r="V278" s="228"/>
      <c r="W278" s="228"/>
      <c r="X278" s="228"/>
      <c r="Y278" s="228"/>
      <c r="Z278" s="228"/>
      <c r="AA278"/>
      <c r="AB278"/>
      <c r="AC278"/>
      <c r="AD278"/>
      <c r="AE278"/>
      <c r="AF278"/>
      <c r="AG278"/>
      <c r="AH278"/>
      <c r="AI278"/>
      <c r="AJ278"/>
      <c r="AK278"/>
      <c r="AL278"/>
      <c r="AM278"/>
      <c r="AN278" s="228"/>
      <c r="AO278" s="228"/>
      <c r="AP278" s="228"/>
      <c r="AQ278" s="228"/>
      <c r="AR278" s="228"/>
      <c r="AS278" s="228"/>
      <c r="AT278" s="228"/>
      <c r="AU278" s="228"/>
      <c r="AV278" s="228"/>
      <c r="AW278" s="228"/>
      <c r="AX278" s="228"/>
      <c r="AY278" s="228"/>
      <c r="AZ278" s="228"/>
      <c r="BA278" s="228"/>
      <c r="BB278" s="228"/>
      <c r="BC278" s="228"/>
      <c r="BD278" s="228"/>
      <c r="BE278" s="228"/>
      <c r="BF278" s="228"/>
      <c r="BG278" s="228"/>
      <c r="BH278" s="228"/>
      <c r="BI278" s="228"/>
      <c r="BJ278" s="228"/>
      <c r="BK278" s="228"/>
      <c r="BL278" s="228"/>
      <c r="BM278" s="228"/>
      <c r="BN278" s="228"/>
      <c r="BO278" s="228"/>
      <c r="BP278" s="228"/>
      <c r="BQ278" s="228"/>
      <c r="BR278" s="228"/>
      <c r="BS278" s="228"/>
      <c r="BT278" s="228"/>
      <c r="BU278" s="228"/>
      <c r="BV278" s="228"/>
      <c r="BW278" s="228"/>
      <c r="BX278" s="228"/>
      <c r="BY278" s="228"/>
      <c r="BZ278" s="228"/>
      <c r="CA278" s="228"/>
      <c r="CB278" s="228"/>
      <c r="CC278" s="228"/>
      <c r="CD278" s="228"/>
      <c r="CE278" s="228"/>
      <c r="CF278" s="228"/>
    </row>
    <row r="279" spans="1:84" s="108" customFormat="1" ht="60" customHeight="1" x14ac:dyDescent="0.35">
      <c r="A279" s="756">
        <v>66</v>
      </c>
      <c r="B279" s="758"/>
      <c r="C279" s="760" t="str">
        <f>IFERROR(IF(INDEX('WPTM - Section F'!C$1:C$100,MATCH('Print View'!$A279,'WPTM - Section F'!$A$1:$A$100,0))&lt;&gt;0,INDEX('WPTM - Section F'!C$1:C$100,MATCH('Print View'!$A279,'WPTM - Section F'!$A$1:$A$100,0)),""),"")</f>
        <v/>
      </c>
      <c r="D279" s="758"/>
      <c r="E279" s="762"/>
      <c r="F279" s="758"/>
      <c r="G279" s="760" t="str">
        <f>IFERROR(IF(INDEX('WPTM - Section F'!G$1:G$100,MATCH('Print View'!$A279,'WPTM - Section F'!$A$1:$A$100,0))&lt;&gt;0,INDEX('WPTM - Section F'!G$1:G$100,MATCH('Print View'!$A279,'WPTM - Section F'!$A$1:$A$100,0)),""),"")</f>
        <v/>
      </c>
      <c r="H279" s="387"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79" s="740" t="str">
        <f>IFERROR(IF(INDEX('WPTM - Section F'!J$1:J$100,MATCH('Print View'!$A278,'WPTM - Section F'!$A$1:$A$100,0))&lt;&gt;0,INDEX('WPTM - Section F'!J$1:J$100,MATCH('Print View'!$A278,'WPTM - Section F'!$A$1:$A$100,0)),""),"")</f>
        <v/>
      </c>
      <c r="J279" s="741"/>
      <c r="K279" s="741"/>
      <c r="L279" s="741"/>
      <c r="M279" s="742"/>
      <c r="N279" s="740" t="str">
        <f>IFERROR(IF(INDEX('WPTM - Section F'!K$1:K$100,MATCH('Print View'!$A278,'WPTM - Section F'!$A$1:$A$100,0))&lt;&gt;0,INDEX('WPTM - Section F'!K$1:K$100,MATCH('Print View'!$A278,'WPTM - Section F'!$A$1:$A$100,0)),""),"")</f>
        <v/>
      </c>
      <c r="O279" s="741"/>
      <c r="P279" s="741"/>
      <c r="Q279" s="741"/>
      <c r="R279" s="741"/>
      <c r="S279" s="741"/>
      <c r="T279" s="228"/>
      <c r="U279" s="228"/>
      <c r="V279" s="228"/>
      <c r="W279" s="228"/>
      <c r="X279" s="228"/>
      <c r="Y279" s="228"/>
      <c r="Z279" s="228"/>
      <c r="AA279"/>
      <c r="AB279"/>
      <c r="AC279"/>
      <c r="AD279"/>
      <c r="AE279"/>
      <c r="AF279"/>
      <c r="AG279"/>
      <c r="AH279"/>
      <c r="AI279"/>
      <c r="AJ279"/>
      <c r="AK279"/>
      <c r="AL279"/>
      <c r="AM279"/>
      <c r="AN279" s="228"/>
      <c r="AO279" s="228"/>
      <c r="AP279" s="228"/>
      <c r="AQ279" s="228"/>
      <c r="AR279" s="228"/>
      <c r="AS279" s="228"/>
      <c r="AT279" s="228"/>
      <c r="AU279" s="228"/>
      <c r="AV279" s="228"/>
      <c r="AW279" s="228"/>
      <c r="AX279" s="228"/>
      <c r="AY279" s="228"/>
      <c r="AZ279" s="228"/>
      <c r="BA279" s="228"/>
      <c r="BB279" s="228"/>
      <c r="BC279" s="228"/>
      <c r="BD279" s="228"/>
      <c r="BE279" s="228"/>
      <c r="BF279" s="228"/>
      <c r="BG279" s="228"/>
      <c r="BH279" s="228"/>
      <c r="BI279" s="228"/>
      <c r="BJ279" s="228"/>
      <c r="BK279" s="228"/>
      <c r="BL279" s="228"/>
      <c r="BM279" s="228"/>
      <c r="BN279" s="228"/>
      <c r="BO279" s="228"/>
      <c r="BP279" s="228"/>
      <c r="BQ279" s="228"/>
      <c r="BR279" s="228"/>
      <c r="BS279" s="228"/>
      <c r="BT279" s="228"/>
      <c r="BU279" s="228"/>
      <c r="BV279" s="228"/>
      <c r="BW279" s="228"/>
      <c r="BX279" s="228"/>
      <c r="BY279" s="228"/>
      <c r="BZ279" s="228"/>
      <c r="CA279" s="228"/>
      <c r="CB279" s="228"/>
      <c r="CC279" s="228"/>
      <c r="CD279" s="228"/>
      <c r="CE279" s="228"/>
      <c r="CF279" s="228"/>
    </row>
    <row r="280" spans="1:84" s="108" customFormat="1" ht="60" customHeight="1" x14ac:dyDescent="0.35">
      <c r="A280" s="756">
        <v>67</v>
      </c>
      <c r="B280" s="758"/>
      <c r="C280" s="760" t="str">
        <f>IFERROR(IF(INDEX('WPTM - Section F'!C$1:C$100,MATCH('Print View'!$A280,'WPTM - Section F'!$A$1:$A$100,0))&lt;&gt;0,INDEX('WPTM - Section F'!C$1:C$100,MATCH('Print View'!$A280,'WPTM - Section F'!$A$1:$A$100,0)),""),"")</f>
        <v/>
      </c>
      <c r="D280" s="758"/>
      <c r="E280" s="762"/>
      <c r="F280" s="758"/>
      <c r="G280" s="760" t="str">
        <f>IFERROR(IF(INDEX('WPTM - Section F'!G$1:G$100,MATCH('Print View'!$A280,'WPTM - Section F'!$A$1:$A$100,0))&lt;&gt;0,INDEX('WPTM - Section F'!G$1:G$100,MATCH('Print View'!$A280,'WPTM - Section F'!$A$1:$A$100,0)),""),"")</f>
        <v/>
      </c>
      <c r="H280" s="387"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80" s="740" t="str">
        <f>IFERROR(IF(INDEX('WPTM - Section F'!L$1:L$100,MATCH('Print View'!$A278,'WPTM - Section F'!$A$1:$A$100,0))&lt;&gt;0,INDEX('WPTM - Section F'!L$1:L$100,MATCH('Print View'!$A278,'WPTM - Section F'!$A$1:$A$100,0)),""),"")</f>
        <v/>
      </c>
      <c r="J280" s="741"/>
      <c r="K280" s="741"/>
      <c r="L280" s="741"/>
      <c r="M280" s="742"/>
      <c r="N280" s="740" t="str">
        <f>IFERROR(IF(INDEX('WPTM - Section F'!M$1:M$100,MATCH('Print View'!$A278,'WPTM - Section F'!$A$1:$A$100,0))&lt;&gt;0,INDEX('WPTM - Section F'!M$1:M$100,MATCH('Print View'!$A278,'WPTM - Section F'!$A$1:$A$100,0)),""),"")</f>
        <v/>
      </c>
      <c r="O280" s="741"/>
      <c r="P280" s="741"/>
      <c r="Q280" s="741"/>
      <c r="R280" s="741"/>
      <c r="S280" s="741"/>
      <c r="T280" s="228"/>
      <c r="U280" s="228"/>
      <c r="V280" s="228"/>
      <c r="W280" s="228"/>
      <c r="X280" s="228"/>
      <c r="Y280" s="228"/>
      <c r="Z280" s="228"/>
      <c r="AA280"/>
      <c r="AB280"/>
      <c r="AC280"/>
      <c r="AD280"/>
      <c r="AE280"/>
      <c r="AF280"/>
      <c r="AG280"/>
      <c r="AH280"/>
      <c r="AI280"/>
      <c r="AJ280"/>
      <c r="AK280"/>
      <c r="AL280"/>
      <c r="AM280"/>
      <c r="AN280" s="228"/>
      <c r="AO280" s="228"/>
      <c r="AP280" s="228"/>
      <c r="AQ280" s="228"/>
      <c r="AR280" s="228"/>
      <c r="AS280" s="228"/>
      <c r="AT280" s="228"/>
      <c r="AU280" s="228"/>
      <c r="AV280" s="228"/>
      <c r="AW280" s="228"/>
      <c r="AX280" s="228"/>
      <c r="AY280" s="228"/>
      <c r="AZ280" s="228"/>
      <c r="BA280" s="228"/>
      <c r="BB280" s="228"/>
      <c r="BC280" s="228"/>
      <c r="BD280" s="228"/>
      <c r="BE280" s="228"/>
      <c r="BF280" s="228"/>
      <c r="BG280" s="228"/>
      <c r="BH280" s="228"/>
      <c r="BI280" s="228"/>
      <c r="BJ280" s="228"/>
      <c r="BK280" s="228"/>
      <c r="BL280" s="228"/>
      <c r="BM280" s="228"/>
      <c r="BN280" s="228"/>
      <c r="BO280" s="228"/>
      <c r="BP280" s="228"/>
      <c r="BQ280" s="228"/>
      <c r="BR280" s="228"/>
      <c r="BS280" s="228"/>
      <c r="BT280" s="228"/>
      <c r="BU280" s="228"/>
      <c r="BV280" s="228"/>
      <c r="BW280" s="228"/>
      <c r="BX280" s="228"/>
      <c r="BY280" s="228"/>
      <c r="BZ280" s="228"/>
      <c r="CA280" s="228"/>
      <c r="CB280" s="228"/>
      <c r="CC280" s="228"/>
      <c r="CD280" s="228"/>
      <c r="CE280" s="228"/>
      <c r="CF280" s="228"/>
    </row>
    <row r="281" spans="1:84" s="108" customFormat="1" ht="60" customHeight="1" x14ac:dyDescent="0.35">
      <c r="A281" s="756">
        <v>68</v>
      </c>
      <c r="B281" s="758"/>
      <c r="C281" s="760" t="str">
        <f>IFERROR(IF(INDEX('WPTM - Section F'!C$1:C$100,MATCH('Print View'!$A281,'WPTM - Section F'!$A$1:$A$100,0))&lt;&gt;0,INDEX('WPTM - Section F'!C$1:C$100,MATCH('Print View'!$A281,'WPTM - Section F'!$A$1:$A$100,0)),""),"")</f>
        <v/>
      </c>
      <c r="D281" s="758"/>
      <c r="E281" s="762"/>
      <c r="F281" s="758"/>
      <c r="G281" s="760" t="str">
        <f>IFERROR(IF(INDEX('WPTM - Section F'!G$1:G$100,MATCH('Print View'!$A281,'WPTM - Section F'!$A$1:$A$100,0))&lt;&gt;0,INDEX('WPTM - Section F'!G$1:G$100,MATCH('Print View'!$A281,'WPTM - Section F'!$A$1:$A$100,0)),""),"")</f>
        <v/>
      </c>
      <c r="H281" s="387"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81" s="740" t="str">
        <f>IFERROR(IF(INDEX('WPTM - Section F'!N$1:N$100,MATCH('Print View'!$A278,'WPTM - Section F'!$A$1:$A$100,0))&lt;&gt;0,INDEX('WPTM - Section F'!N$1:N$100,MATCH('Print View'!$A278,'WPTM - Section F'!$A$1:$A$100,0)),""),"")</f>
        <v/>
      </c>
      <c r="J281" s="741"/>
      <c r="K281" s="741"/>
      <c r="L281" s="741"/>
      <c r="M281" s="742"/>
      <c r="N281" s="740" t="str">
        <f>IFERROR(IF(INDEX('WPTM - Section F'!O$1:O$100,MATCH('Print View'!$A278,'WPTM - Section F'!$A$1:$A$100,0))&lt;&gt;0,INDEX('WPTM - Section F'!O$1:O$100,MATCH('Print View'!$A278,'WPTM - Section F'!$A$1:$A$100,0)),""),"")</f>
        <v/>
      </c>
      <c r="O281" s="741"/>
      <c r="P281" s="741"/>
      <c r="Q281" s="741"/>
      <c r="R281" s="741"/>
      <c r="S281" s="741"/>
      <c r="T281" s="228"/>
      <c r="U281" s="228"/>
      <c r="V281" s="228"/>
      <c r="W281" s="228"/>
      <c r="X281" s="228"/>
      <c r="Y281" s="228"/>
      <c r="Z281" s="228"/>
      <c r="AA281"/>
      <c r="AB281"/>
      <c r="AC281"/>
      <c r="AD281"/>
      <c r="AE281"/>
      <c r="AF281"/>
      <c r="AG281"/>
      <c r="AH281"/>
      <c r="AI281"/>
      <c r="AJ281"/>
      <c r="AK281"/>
      <c r="AL281"/>
      <c r="AM281"/>
      <c r="AN281" s="228"/>
      <c r="AO281" s="228"/>
      <c r="AP281" s="228"/>
      <c r="AQ281" s="228"/>
      <c r="AR281" s="228"/>
      <c r="AS281" s="228"/>
      <c r="AT281" s="228"/>
      <c r="AU281" s="228"/>
      <c r="AV281" s="228"/>
      <c r="AW281" s="228"/>
      <c r="AX281" s="228"/>
      <c r="AY281" s="228"/>
      <c r="AZ281" s="228"/>
      <c r="BA281" s="228"/>
      <c r="BB281" s="228"/>
      <c r="BC281" s="228"/>
      <c r="BD281" s="228"/>
      <c r="BE281" s="228"/>
      <c r="BF281" s="228"/>
      <c r="BG281" s="228"/>
      <c r="BH281" s="228"/>
      <c r="BI281" s="228"/>
      <c r="BJ281" s="228"/>
      <c r="BK281" s="228"/>
      <c r="BL281" s="228"/>
      <c r="BM281" s="228"/>
      <c r="BN281" s="228"/>
      <c r="BO281" s="228"/>
      <c r="BP281" s="228"/>
      <c r="BQ281" s="228"/>
      <c r="BR281" s="228"/>
      <c r="BS281" s="228"/>
      <c r="BT281" s="228"/>
      <c r="BU281" s="228"/>
      <c r="BV281" s="228"/>
      <c r="BW281" s="228"/>
      <c r="BX281" s="228"/>
      <c r="BY281" s="228"/>
      <c r="BZ281" s="228"/>
      <c r="CA281" s="228"/>
      <c r="CB281" s="228"/>
      <c r="CC281" s="228"/>
      <c r="CD281" s="228"/>
      <c r="CE281" s="228"/>
      <c r="CF281" s="228"/>
    </row>
    <row r="282" spans="1:84" s="108" customFormat="1" ht="60" customHeight="1" x14ac:dyDescent="0.35">
      <c r="A282" s="756">
        <v>69</v>
      </c>
      <c r="B282" s="758"/>
      <c r="C282" s="760" t="str">
        <f>IFERROR(IF(INDEX('WPTM - Section F'!C$1:C$100,MATCH('Print View'!$A282,'WPTM - Section F'!$A$1:$A$100,0))&lt;&gt;0,INDEX('WPTM - Section F'!C$1:C$100,MATCH('Print View'!$A282,'WPTM - Section F'!$A$1:$A$100,0)),""),"")</f>
        <v/>
      </c>
      <c r="D282" s="758"/>
      <c r="E282" s="762"/>
      <c r="F282" s="758"/>
      <c r="G282" s="760" t="str">
        <f>IFERROR(IF(INDEX('WPTM - Section F'!G$1:G$100,MATCH('Print View'!$A282,'WPTM - Section F'!$A$1:$A$100,0))&lt;&gt;0,INDEX('WPTM - Section F'!G$1:G$100,MATCH('Print View'!$A282,'WPTM - Section F'!$A$1:$A$100,0)),""),"")</f>
        <v/>
      </c>
      <c r="H282" s="387"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82" s="740" t="str">
        <f>IFERROR(IF(INDEX('WPTM - Section F'!P$1:P$100,MATCH('Print View'!$A278,'WPTM - Section F'!$A$1:$A$100,0))&lt;&gt;0,INDEX('WPTM - Section F'!P$1:P$100,MATCH('Print View'!$A278,'WPTM - Section F'!$A$1:$A$100,0)),""),"")</f>
        <v/>
      </c>
      <c r="J282" s="741"/>
      <c r="K282" s="741"/>
      <c r="L282" s="741"/>
      <c r="M282" s="742"/>
      <c r="N282" s="740" t="str">
        <f>IFERROR(IF(INDEX('WPTM - Section F'!Q$1:Q$100,MATCH('Print View'!$A278,'WPTM - Section F'!$A$1:$A$100,0))&lt;&gt;0,INDEX('WPTM - Section F'!Q$1:Q$100,MATCH('Print View'!$A278,'WPTM - Section F'!$A$1:$A$100,0)),""),"")</f>
        <v/>
      </c>
      <c r="O282" s="741"/>
      <c r="P282" s="741"/>
      <c r="Q282" s="741"/>
      <c r="R282" s="741"/>
      <c r="S282" s="741"/>
      <c r="T282" s="228"/>
      <c r="U282" s="228"/>
      <c r="V282" s="228"/>
      <c r="W282" s="228"/>
      <c r="X282" s="228"/>
      <c r="Y282" s="228"/>
      <c r="Z282" s="228"/>
      <c r="AA282"/>
      <c r="AB282"/>
      <c r="AC282"/>
      <c r="AD282"/>
      <c r="AE282"/>
      <c r="AF282"/>
      <c r="AG282"/>
      <c r="AH282"/>
      <c r="AI282"/>
      <c r="AJ282"/>
      <c r="AK282"/>
      <c r="AL282"/>
      <c r="AM282"/>
      <c r="AN282" s="228"/>
      <c r="AO282" s="228"/>
      <c r="AP282" s="228"/>
      <c r="AQ282" s="228"/>
      <c r="AR282" s="228"/>
      <c r="AS282" s="228"/>
      <c r="AT282" s="228"/>
      <c r="AU282" s="228"/>
      <c r="AV282" s="228"/>
      <c r="AW282" s="228"/>
      <c r="AX282" s="228"/>
      <c r="AY282" s="228"/>
      <c r="AZ282" s="228"/>
      <c r="BA282" s="228"/>
      <c r="BB282" s="228"/>
      <c r="BC282" s="228"/>
      <c r="BD282" s="228"/>
      <c r="BE282" s="228"/>
      <c r="BF282" s="228"/>
      <c r="BG282" s="228"/>
      <c r="BH282" s="228"/>
      <c r="BI282" s="228"/>
      <c r="BJ282" s="228"/>
      <c r="BK282" s="228"/>
      <c r="BL282" s="228"/>
      <c r="BM282" s="228"/>
      <c r="BN282" s="228"/>
      <c r="BO282" s="228"/>
      <c r="BP282" s="228"/>
      <c r="BQ282" s="228"/>
      <c r="BR282" s="228"/>
      <c r="BS282" s="228"/>
      <c r="BT282" s="228"/>
      <c r="BU282" s="228"/>
      <c r="BV282" s="228"/>
      <c r="BW282" s="228"/>
      <c r="BX282" s="228"/>
      <c r="BY282" s="228"/>
      <c r="BZ282" s="228"/>
      <c r="CA282" s="228"/>
      <c r="CB282" s="228"/>
      <c r="CC282" s="228"/>
      <c r="CD282" s="228"/>
      <c r="CE282" s="228"/>
      <c r="CF282" s="228"/>
    </row>
    <row r="283" spans="1:84" s="108" customFormat="1" ht="60" customHeight="1" x14ac:dyDescent="0.35">
      <c r="A283" s="756">
        <v>70</v>
      </c>
      <c r="B283" s="758"/>
      <c r="C283" s="760" t="str">
        <f>IFERROR(IF(INDEX('WPTM - Section F'!C$1:C$100,MATCH('Print View'!$A283,'WPTM - Section F'!$A$1:$A$100,0))&lt;&gt;0,INDEX('WPTM - Section F'!C$1:C$100,MATCH('Print View'!$A283,'WPTM - Section F'!$A$1:$A$100,0)),""),"")</f>
        <v/>
      </c>
      <c r="D283" s="758"/>
      <c r="E283" s="762"/>
      <c r="F283" s="758"/>
      <c r="G283" s="760" t="str">
        <f>IFERROR(IF(INDEX('WPTM - Section F'!G$1:G$100,MATCH('Print View'!$A283,'WPTM - Section F'!$A$1:$A$100,0))&lt;&gt;0,INDEX('WPTM - Section F'!G$1:G$100,MATCH('Print View'!$A283,'WPTM - Section F'!$A$1:$A$100,0)),""),"")</f>
        <v/>
      </c>
      <c r="H283" s="387"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83" s="740" t="str">
        <f>IFERROR(IF(INDEX('WPTM - Section F'!R$1:R$100,MATCH('Print View'!$A278,'WPTM - Section F'!$A$1:$A$100,0))&lt;&gt;0,INDEX('WPTM - Section F'!R$1:R$100,MATCH('Print View'!$A278,'WPTM - Section F'!$A$1:$A$100,0)),""),"")</f>
        <v/>
      </c>
      <c r="J283" s="741"/>
      <c r="K283" s="741"/>
      <c r="L283" s="741"/>
      <c r="M283" s="742"/>
      <c r="N283" s="740" t="str">
        <f>IFERROR(IF(INDEX('WPTM - Section F'!S$1:S$100,MATCH('Print View'!$A278,'WPTM - Section F'!$A$1:$A$100,0))&lt;&gt;0,INDEX('WPTM - Section F'!S$1:S$100,MATCH('Print View'!$A278,'WPTM - Section F'!$A$1:$A$100,0)),""),"")</f>
        <v/>
      </c>
      <c r="O283" s="741"/>
      <c r="P283" s="741"/>
      <c r="Q283" s="741"/>
      <c r="R283" s="741"/>
      <c r="S283" s="741"/>
      <c r="T283" s="228"/>
      <c r="U283" s="228"/>
      <c r="V283" s="228"/>
      <c r="W283" s="228"/>
      <c r="X283" s="228"/>
      <c r="Y283" s="228"/>
      <c r="Z283" s="228"/>
      <c r="AA283"/>
      <c r="AB283"/>
      <c r="AC283"/>
      <c r="AD283"/>
      <c r="AE283"/>
      <c r="AF283"/>
      <c r="AG283"/>
      <c r="AH283"/>
      <c r="AI283"/>
      <c r="AJ283"/>
      <c r="AK283"/>
      <c r="AL283"/>
      <c r="AM283"/>
      <c r="AN283" s="228"/>
      <c r="AO283" s="228"/>
      <c r="AP283" s="228"/>
      <c r="AQ283" s="228"/>
      <c r="AR283" s="228"/>
      <c r="AS283" s="228"/>
      <c r="AT283" s="228"/>
      <c r="AU283" s="228"/>
      <c r="AV283" s="228"/>
      <c r="AW283" s="228"/>
      <c r="AX283" s="228"/>
      <c r="AY283" s="228"/>
      <c r="AZ283" s="228"/>
      <c r="BA283" s="228"/>
      <c r="BB283" s="228"/>
      <c r="BC283" s="228"/>
      <c r="BD283" s="228"/>
      <c r="BE283" s="228"/>
      <c r="BF283" s="228"/>
      <c r="BG283" s="228"/>
      <c r="BH283" s="228"/>
      <c r="BI283" s="228"/>
      <c r="BJ283" s="228"/>
      <c r="BK283" s="228"/>
      <c r="BL283" s="228"/>
      <c r="BM283" s="228"/>
      <c r="BN283" s="228"/>
      <c r="BO283" s="228"/>
      <c r="BP283" s="228"/>
      <c r="BQ283" s="228"/>
      <c r="BR283" s="228"/>
      <c r="BS283" s="228"/>
      <c r="BT283" s="228"/>
      <c r="BU283" s="228"/>
      <c r="BV283" s="228"/>
      <c r="BW283" s="228"/>
      <c r="BX283" s="228"/>
      <c r="BY283" s="228"/>
      <c r="BZ283" s="228"/>
      <c r="CA283" s="228"/>
      <c r="CB283" s="228"/>
      <c r="CC283" s="228"/>
      <c r="CD283" s="228"/>
      <c r="CE283" s="228"/>
      <c r="CF283" s="228"/>
    </row>
    <row r="284" spans="1:84" s="108" customFormat="1" ht="60" customHeight="1" x14ac:dyDescent="0.35">
      <c r="A284" s="756">
        <v>71</v>
      </c>
      <c r="B284" s="759"/>
      <c r="C284" s="761" t="str">
        <f>IFERROR(IF(INDEX('WPTM - Section F'!C$1:C$100,MATCH('Print View'!$A284,'WPTM - Section F'!$A$1:$A$100,0))&lt;&gt;0,INDEX('WPTM - Section F'!C$1:C$100,MATCH('Print View'!$A284,'WPTM - Section F'!$A$1:$A$100,0)),""),"")</f>
        <v/>
      </c>
      <c r="D284" s="759"/>
      <c r="E284" s="763"/>
      <c r="F284" s="759"/>
      <c r="G284" s="761" t="str">
        <f>IFERROR(IF(INDEX('WPTM - Section F'!G$1:G$100,MATCH('Print View'!$A284,'WPTM - Section F'!$A$1:$A$100,0))&lt;&gt;0,INDEX('WPTM - Section F'!G$1:G$100,MATCH('Print View'!$A284,'WPTM - Section F'!$A$1:$A$100,0)),""),"")</f>
        <v/>
      </c>
      <c r="H284" s="387"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84" s="740" t="str">
        <f>IFERROR(IF(INDEX('WPTM - Section F'!T$1:T$100,MATCH('Print View'!$A278,'WPTM - Section F'!$A$1:$A$100,0))&lt;&gt;0,INDEX('WPTM - Section F'!T$1:T$100,MATCH('Print View'!$A278,'WPTM - Section F'!$A$1:$A$100,0)),""),"")</f>
        <v/>
      </c>
      <c r="J284" s="741"/>
      <c r="K284" s="741"/>
      <c r="L284" s="741"/>
      <c r="M284" s="742"/>
      <c r="N284" s="740" t="str">
        <f>IFERROR(IF(INDEX('WPTM - Section F'!U$1:U$100,MATCH('Print View'!$A278,'WPTM - Section F'!$A$1:$A$100,0))&lt;&gt;0,INDEX('WPTM - Section F'!U$1:U$100,MATCH('Print View'!$A278,'WPTM - Section F'!$A$1:$A$100,0)),""),"")</f>
        <v/>
      </c>
      <c r="O284" s="741"/>
      <c r="P284" s="741"/>
      <c r="Q284" s="741"/>
      <c r="R284" s="741"/>
      <c r="S284" s="741"/>
      <c r="T284" s="228"/>
      <c r="U284" s="228"/>
      <c r="V284" s="228"/>
      <c r="W284" s="228"/>
      <c r="X284" s="228"/>
      <c r="Y284" s="228"/>
      <c r="Z284" s="228"/>
      <c r="AA284"/>
      <c r="AB284"/>
      <c r="AC284"/>
      <c r="AD284"/>
      <c r="AE284"/>
      <c r="AF284"/>
      <c r="AG284"/>
      <c r="AH284"/>
      <c r="AI284"/>
      <c r="AJ284"/>
      <c r="AK284"/>
      <c r="AL284"/>
      <c r="AM284"/>
      <c r="AN284" s="228"/>
      <c r="AO284" s="228"/>
      <c r="AP284" s="228"/>
      <c r="AQ284" s="228"/>
      <c r="AR284" s="228"/>
      <c r="AS284" s="228"/>
      <c r="AT284" s="228"/>
      <c r="AU284" s="228"/>
      <c r="AV284" s="228"/>
      <c r="AW284" s="228"/>
      <c r="AX284" s="228"/>
      <c r="AY284" s="228"/>
      <c r="AZ284" s="228"/>
      <c r="BA284" s="228"/>
      <c r="BB284" s="228"/>
      <c r="BC284" s="228"/>
      <c r="BD284" s="228"/>
      <c r="BE284" s="228"/>
      <c r="BF284" s="228"/>
      <c r="BG284" s="228"/>
      <c r="BH284" s="228"/>
      <c r="BI284" s="228"/>
      <c r="BJ284" s="228"/>
      <c r="BK284" s="228"/>
      <c r="BL284" s="228"/>
      <c r="BM284" s="228"/>
      <c r="BN284" s="228"/>
      <c r="BO284" s="228"/>
      <c r="BP284" s="228"/>
      <c r="BQ284" s="228"/>
      <c r="BR284" s="228"/>
      <c r="BS284" s="228"/>
      <c r="BT284" s="228"/>
      <c r="BU284" s="228"/>
      <c r="BV284" s="228"/>
      <c r="BW284" s="228"/>
      <c r="BX284" s="228"/>
      <c r="BY284" s="228"/>
      <c r="BZ284" s="228"/>
      <c r="CA284" s="228"/>
      <c r="CB284" s="228"/>
      <c r="CC284" s="228"/>
      <c r="CD284" s="228"/>
      <c r="CE284" s="228"/>
      <c r="CF284" s="228"/>
    </row>
    <row r="285" spans="1:84" s="108" customFormat="1" ht="60" customHeight="1" x14ac:dyDescent="0.35">
      <c r="A285" s="757">
        <v>72</v>
      </c>
      <c r="B285" s="754" t="str">
        <f>IFERROR(IF(INDEX('WPTM - Section F'!X$1:X$100,MATCH('Print View'!$A278,'WPTM - Section F'!$A$1:$A$100,0))&lt;&gt;0,INDEX('WPTM - Section F'!X$1:X$100,MATCH('Print View'!$A278,'WPTM - Section F'!$A$1:$A$100,0)),""),"")</f>
        <v/>
      </c>
      <c r="C285" s="755"/>
      <c r="D285" s="755"/>
      <c r="E285" s="755"/>
      <c r="F285" s="755"/>
      <c r="G285" s="755"/>
      <c r="H285" s="755"/>
      <c r="I285" s="755"/>
      <c r="J285" s="755"/>
      <c r="K285" s="755"/>
      <c r="L285" s="755"/>
      <c r="M285" s="755"/>
      <c r="N285" s="755"/>
      <c r="O285" s="755"/>
      <c r="P285" s="755"/>
      <c r="Q285" s="755"/>
      <c r="R285" s="755"/>
      <c r="S285" s="755"/>
      <c r="T285" s="228"/>
      <c r="U285" s="228"/>
      <c r="V285" s="228"/>
      <c r="W285" s="228"/>
      <c r="X285" s="228"/>
      <c r="Y285" s="228"/>
      <c r="Z285" s="228"/>
      <c r="AA285"/>
      <c r="AB285"/>
      <c r="AC285"/>
      <c r="AD285"/>
      <c r="AE285"/>
      <c r="AF285"/>
      <c r="AG285"/>
      <c r="AH285"/>
      <c r="AI285"/>
      <c r="AJ285"/>
      <c r="AK285"/>
      <c r="AL285"/>
      <c r="AM285"/>
      <c r="AN285" s="228"/>
      <c r="AO285" s="228"/>
      <c r="AP285" s="228"/>
      <c r="AQ285" s="228"/>
      <c r="AR285" s="228"/>
      <c r="AS285" s="228"/>
      <c r="AT285" s="228"/>
      <c r="AU285" s="228"/>
      <c r="AV285" s="228"/>
      <c r="AW285" s="228"/>
      <c r="AX285" s="228"/>
      <c r="AY285" s="228"/>
      <c r="AZ285" s="228"/>
      <c r="BA285" s="228"/>
      <c r="BB285" s="228"/>
      <c r="BC285" s="228"/>
      <c r="BD285" s="228"/>
      <c r="BE285" s="228"/>
      <c r="BF285" s="228"/>
      <c r="BG285" s="228"/>
      <c r="BH285" s="228"/>
      <c r="BI285" s="228"/>
      <c r="BJ285" s="228"/>
      <c r="BK285" s="228"/>
      <c r="BL285" s="228"/>
      <c r="BM285" s="228"/>
      <c r="BN285" s="228"/>
      <c r="BO285" s="228"/>
      <c r="BP285" s="228"/>
      <c r="BQ285" s="228"/>
      <c r="BR285" s="228"/>
      <c r="BS285" s="228"/>
      <c r="BT285" s="228"/>
      <c r="BU285" s="228"/>
      <c r="BV285" s="228"/>
      <c r="BW285" s="228"/>
      <c r="BX285" s="228"/>
      <c r="BY285" s="228"/>
      <c r="BZ285" s="228"/>
      <c r="CA285" s="228"/>
      <c r="CB285" s="228"/>
      <c r="CC285" s="228"/>
      <c r="CD285" s="228"/>
      <c r="CE285" s="228"/>
      <c r="CF285" s="228"/>
    </row>
    <row r="286" spans="1:84" s="399" customFormat="1" ht="60" customHeight="1" x14ac:dyDescent="0.35">
      <c r="A286" s="771">
        <v>10</v>
      </c>
      <c r="B286" s="743" t="str">
        <f>IFERROR(IF(INDEX('WPTM - Section F'!B$1:B$100,MATCH('Print View'!$A286,'WPTM - Section F'!$A$1:$A$100,0))&lt;&gt;0,INDEX('WPTM - Section F'!B$1:B$100,MATCH('Print View'!$A286,'WPTM - Section F'!$A$1:$A$100,0)),""),"")</f>
        <v/>
      </c>
      <c r="C286" s="774" t="str">
        <f>IFERROR(IF(INDEX('WPTM - Section F'!C$1:C$100,MATCH('Print View'!$A286,'WPTM - Section F'!$A$1:$A$100,0))&lt;&gt;0,INDEX('WPTM - Section F'!C$1:C$100,MATCH('Print View'!$A286,'WPTM - Section F'!$A$1:$A$100,0)),""),"")</f>
        <v/>
      </c>
      <c r="D286" s="743" t="str">
        <f>IFERROR(IF(INDEX('WPTM - Section F'!D$1:D$100,MATCH('Print View'!$A286,'WPTM - Section F'!$A$1:$A$100,0))&lt;&gt;0,INDEX('WPTM - Section F'!D$1:D$100,MATCH('Print View'!$A286,'WPTM - Section F'!$A$1:$A$100,0)),""),"")</f>
        <v/>
      </c>
      <c r="E286" s="746" t="str">
        <f>IFERROR(IF(INDEX('WPTM - Section F'!E$1:E$100,MATCH('Print View'!$A286,'WPTM - Section F'!$A$1:$A$100,0))&lt;&gt;0,INDEX('WPTM - Section F'!E$1:E$100,MATCH('Print View'!$A286,'WPTM - Section F'!$A$1:$A$100,0)),""),"")</f>
        <v/>
      </c>
      <c r="F286" s="743" t="str">
        <f>IFERROR(IF(INDEX('WPTM - Section F'!F$1:F$100,MATCH('Print View'!$A286,'WPTM - Section F'!$A$1:$A$100,0))&lt;&gt;0,INDEX('WPTM - Section F'!F$1:F$100,MATCH('Print View'!$A286,'WPTM - Section F'!$A$1:$A$100,0)),""),"")</f>
        <v/>
      </c>
      <c r="G286" s="774" t="str">
        <f>IFERROR(IF(INDEX('WPTM - Section F'!G$1:G$100,MATCH('Print View'!$A286,'WPTM - Section F'!$A$1:$A$100,0))&lt;&gt;0,INDEX('WPTM - Section F'!G$1:G$100,MATCH('Print View'!$A286,'WPTM - Section F'!$A$1:$A$100,0)),""),"")</f>
        <v/>
      </c>
      <c r="H286" s="398" t="str">
        <f ca="1">IF(IFERROR(INDEX('Overview - Section A'!$A$46:$A$55,MATCH(D20,'Overview - Section A'!$B$46:$B$55,0)),"")="","",TEXT(IFERROR(INDEX('Overview - Section A'!$A$46:$A$55,MATCH(D20,'Overview - Section A'!$B$46:$B$55,0)),""),Setup!$A$33) &amp;" to " &amp; TEXT(IFERROR(INDEX('Overview - Section A'!$E$46:$E$55,MATCH(D20,'Overview - Section A'!$B$46:$B$55,0)),""),Setup!$A$33))</f>
        <v>1-Jan-21 to 31-Dec-21</v>
      </c>
      <c r="I286" s="749" t="str">
        <f>IFERROR(IF(INDEX('WPTM - Section F'!H$1:H$100,MATCH('Print View'!$A286,'WPTM - Section F'!$A$1:$A$100,0))&lt;&gt;0,INDEX('WPTM - Section F'!H$1:H$100,MATCH('Print View'!$A286,'WPTM - Section F'!$A$1:$A$100,0)),""),"")</f>
        <v/>
      </c>
      <c r="J286" s="750"/>
      <c r="K286" s="750"/>
      <c r="L286" s="750"/>
      <c r="M286" s="751"/>
      <c r="N286" s="749" t="str">
        <f>IFERROR(IF(INDEX('WPTM - Section F'!I$1:I$100,MATCH('Print View'!$A286,'WPTM - Section F'!$A$1:$A$100,0))&lt;&gt;0,INDEX('WPTM - Section F'!I$1:I$100,MATCH('Print View'!$A286,'WPTM - Section F'!$A$1:$A$100,0)),""),"")</f>
        <v/>
      </c>
      <c r="O286" s="750"/>
      <c r="P286" s="750"/>
      <c r="Q286" s="750"/>
      <c r="R286" s="750"/>
      <c r="S286" s="750"/>
      <c r="AA286" s="397"/>
      <c r="AB286" s="397"/>
      <c r="AC286" s="397"/>
      <c r="AD286" s="397"/>
      <c r="AE286" s="397"/>
      <c r="AF286" s="397"/>
      <c r="AG286" s="397"/>
      <c r="AH286" s="397"/>
      <c r="AI286" s="397"/>
      <c r="AJ286" s="397"/>
      <c r="AK286" s="397"/>
      <c r="AL286" s="397"/>
      <c r="AM286" s="397"/>
    </row>
    <row r="287" spans="1:84" s="399" customFormat="1" ht="60" customHeight="1" x14ac:dyDescent="0.35">
      <c r="A287" s="772">
        <v>74</v>
      </c>
      <c r="B287" s="744"/>
      <c r="C287" s="775" t="str">
        <f>IFERROR(IF(INDEX('WPTM - Section F'!C$1:C$100,MATCH('Print View'!$A287,'WPTM - Section F'!$A$1:$A$100,0))&lt;&gt;0,INDEX('WPTM - Section F'!C$1:C$100,MATCH('Print View'!$A287,'WPTM - Section F'!$A$1:$A$100,0)),""),"")</f>
        <v/>
      </c>
      <c r="D287" s="744"/>
      <c r="E287" s="747"/>
      <c r="F287" s="744"/>
      <c r="G287" s="775" t="str">
        <f>IFERROR(IF(INDEX('WPTM - Section F'!G$1:G$100,MATCH('Print View'!$A287,'WPTM - Section F'!$A$1:$A$100,0))&lt;&gt;0,INDEX('WPTM - Section F'!G$1:G$100,MATCH('Print View'!$A287,'WPTM - Section F'!$A$1:$A$100,0)),""),"")</f>
        <v/>
      </c>
      <c r="H287" s="398" t="str">
        <f ca="1">IF(IFERROR(INDEX('Overview - Section A'!$A$46:$A$55,MATCH(D21,'Overview - Section A'!$B$46:$B$55,0)),"")="","",TEXT(IFERROR(INDEX('Overview - Section A'!$A$46:$A$55,MATCH(D21,'Overview - Section A'!$B$46:$B$55,0)),""),Setup!$A$33) &amp;" to " &amp; TEXT(IFERROR(INDEX('Overview - Section A'!$E$46:$E$55,MATCH(D21,'Overview - Section A'!$B$46:$B$55,0)),""),Setup!$A$33))</f>
        <v>1-Jan-22 to 31-Dec-22</v>
      </c>
      <c r="I287" s="749" t="str">
        <f>IFERROR(IF(INDEX('WPTM - Section F'!J$1:J$100,MATCH('Print View'!$A286,'WPTM - Section F'!$A$1:$A$100,0))&lt;&gt;0,INDEX('WPTM - Section F'!J$1:J$100,MATCH('Print View'!$A286,'WPTM - Section F'!$A$1:$A$100,0)),""),"")</f>
        <v/>
      </c>
      <c r="J287" s="750"/>
      <c r="K287" s="750"/>
      <c r="L287" s="750"/>
      <c r="M287" s="751"/>
      <c r="N287" s="749" t="str">
        <f>IFERROR(IF(INDEX('WPTM - Section F'!K$1:K$100,MATCH('Print View'!$A286,'WPTM - Section F'!$A$1:$A$100,0))&lt;&gt;0,INDEX('WPTM - Section F'!K$1:K$100,MATCH('Print View'!$A286,'WPTM - Section F'!$A$1:$A$100,0)),""),"")</f>
        <v/>
      </c>
      <c r="O287" s="750"/>
      <c r="P287" s="750"/>
      <c r="Q287" s="750"/>
      <c r="R287" s="750"/>
      <c r="S287" s="750"/>
      <c r="AA287" s="397"/>
      <c r="AB287" s="397"/>
      <c r="AC287" s="397"/>
      <c r="AD287" s="397"/>
      <c r="AE287" s="397"/>
      <c r="AF287" s="397"/>
      <c r="AG287" s="397"/>
      <c r="AH287" s="397"/>
      <c r="AI287" s="397"/>
      <c r="AJ287" s="397"/>
      <c r="AK287" s="397"/>
      <c r="AL287" s="397"/>
      <c r="AM287" s="397"/>
    </row>
    <row r="288" spans="1:84" s="399" customFormat="1" ht="60" customHeight="1" x14ac:dyDescent="0.35">
      <c r="A288" s="772">
        <v>75</v>
      </c>
      <c r="B288" s="744"/>
      <c r="C288" s="775" t="str">
        <f>IFERROR(IF(INDEX('WPTM - Section F'!C$1:C$100,MATCH('Print View'!$A288,'WPTM - Section F'!$A$1:$A$100,0))&lt;&gt;0,INDEX('WPTM - Section F'!C$1:C$100,MATCH('Print View'!$A288,'WPTM - Section F'!$A$1:$A$100,0)),""),"")</f>
        <v/>
      </c>
      <c r="D288" s="744"/>
      <c r="E288" s="747"/>
      <c r="F288" s="744"/>
      <c r="G288" s="775" t="str">
        <f>IFERROR(IF(INDEX('WPTM - Section F'!G$1:G$100,MATCH('Print View'!$A288,'WPTM - Section F'!$A$1:$A$100,0))&lt;&gt;0,INDEX('WPTM - Section F'!G$1:G$100,MATCH('Print View'!$A288,'WPTM - Section F'!$A$1:$A$100,0)),""),"")</f>
        <v/>
      </c>
      <c r="H288" s="398" t="str">
        <f ca="1">IF(IFERROR(INDEX('Overview - Section A'!$A$46:$A$55,MATCH(D22,'Overview - Section A'!$B$46:$B$55,0)),"")="","",TEXT(IFERROR(INDEX('Overview - Section A'!$A$46:$A$55,MATCH(D22,'Overview - Section A'!$B$46:$B$55,0)),""),Setup!$A$33) &amp;" to " &amp; TEXT(IFERROR(INDEX('Overview - Section A'!$E$46:$E$55,MATCH(D22,'Overview - Section A'!$B$46:$B$55,0)),""),Setup!$A$33))</f>
        <v>1-Jan-23 to 31-Dec-23</v>
      </c>
      <c r="I288" s="749" t="str">
        <f>IFERROR(IF(INDEX('WPTM - Section F'!L$1:L$100,MATCH('Print View'!$A286,'WPTM - Section F'!$A$1:$A$100,0))&lt;&gt;0,INDEX('WPTM - Section F'!L$1:L$100,MATCH('Print View'!$A286,'WPTM - Section F'!$A$1:$A$100,0)),""),"")</f>
        <v/>
      </c>
      <c r="J288" s="750"/>
      <c r="K288" s="750"/>
      <c r="L288" s="750"/>
      <c r="M288" s="751"/>
      <c r="N288" s="749" t="str">
        <f>IFERROR(IF(INDEX('WPTM - Section F'!M$1:M$100,MATCH('Print View'!$A286,'WPTM - Section F'!$A$1:$A$100,0))&lt;&gt;0,INDEX('WPTM - Section F'!M$1:M$100,MATCH('Print View'!$A286,'WPTM - Section F'!$A$1:$A$100,0)),""),"")</f>
        <v/>
      </c>
      <c r="O288" s="750"/>
      <c r="P288" s="750"/>
      <c r="Q288" s="750"/>
      <c r="R288" s="750"/>
      <c r="S288" s="750"/>
      <c r="AA288" s="397"/>
      <c r="AB288" s="397"/>
      <c r="AC288" s="397"/>
      <c r="AD288" s="397"/>
      <c r="AE288" s="397"/>
      <c r="AF288" s="397"/>
      <c r="AG288" s="397"/>
      <c r="AH288" s="397"/>
      <c r="AI288" s="397"/>
      <c r="AJ288" s="397"/>
      <c r="AK288" s="397"/>
      <c r="AL288" s="397"/>
      <c r="AM288" s="397"/>
    </row>
    <row r="289" spans="1:84" s="399" customFormat="1" ht="60" customHeight="1" x14ac:dyDescent="0.35">
      <c r="A289" s="772">
        <v>76</v>
      </c>
      <c r="B289" s="744"/>
      <c r="C289" s="775" t="str">
        <f>IFERROR(IF(INDEX('WPTM - Section F'!C$1:C$100,MATCH('Print View'!$A289,'WPTM - Section F'!$A$1:$A$100,0))&lt;&gt;0,INDEX('WPTM - Section F'!C$1:C$100,MATCH('Print View'!$A289,'WPTM - Section F'!$A$1:$A$100,0)),""),"")</f>
        <v/>
      </c>
      <c r="D289" s="744"/>
      <c r="E289" s="747"/>
      <c r="F289" s="744"/>
      <c r="G289" s="775" t="str">
        <f>IFERROR(IF(INDEX('WPTM - Section F'!G$1:G$100,MATCH('Print View'!$A289,'WPTM - Section F'!$A$1:$A$100,0))&lt;&gt;0,INDEX('WPTM - Section F'!G$1:G$100,MATCH('Print View'!$A289,'WPTM - Section F'!$A$1:$A$100,0)),""),"")</f>
        <v/>
      </c>
      <c r="H289" s="398" t="str">
        <f ca="1">IF(IFERROR(INDEX('Overview - Section A'!$A$46:$A$55,MATCH(D23,'Overview - Section A'!$B$46:$B$55,0)),"")="","",TEXT(IFERROR(INDEX('Overview - Section A'!$A$46:$A$55,MATCH(D23,'Overview - Section A'!$B$46:$B$55,0)),""),Setup!$A$33) &amp;" to " &amp; TEXT(IFERROR(INDEX('Overview - Section A'!$E$46:$E$55,MATCH(D23,'Overview - Section A'!$B$46:$B$55,0)),""),Setup!$A$33))</f>
        <v>1-Jan-24 to 31-Dec-24</v>
      </c>
      <c r="I289" s="749" t="str">
        <f>IFERROR(IF(INDEX('WPTM - Section F'!N$1:N$100,MATCH('Print View'!$A286,'WPTM - Section F'!$A$1:$A$100,0))&lt;&gt;0,INDEX('WPTM - Section F'!N$1:N$100,MATCH('Print View'!$A286,'WPTM - Section F'!$A$1:$A$100,0)),""),"")</f>
        <v/>
      </c>
      <c r="J289" s="750"/>
      <c r="K289" s="750"/>
      <c r="L289" s="750"/>
      <c r="M289" s="751"/>
      <c r="N289" s="749" t="str">
        <f>IFERROR(IF(INDEX('WPTM - Section F'!O$1:O$100,MATCH('Print View'!$A286,'WPTM - Section F'!$A$1:$A$100,0))&lt;&gt;0,INDEX('WPTM - Section F'!O$1:O$100,MATCH('Print View'!$A286,'WPTM - Section F'!$A$1:$A$100,0)),""),"")</f>
        <v/>
      </c>
      <c r="O289" s="750"/>
      <c r="P289" s="750"/>
      <c r="Q289" s="750"/>
      <c r="R289" s="750"/>
      <c r="S289" s="750"/>
      <c r="AA289" s="397"/>
      <c r="AB289" s="397"/>
      <c r="AC289" s="397"/>
      <c r="AD289" s="397"/>
      <c r="AE289" s="397"/>
      <c r="AF289" s="397"/>
      <c r="AG289" s="397"/>
      <c r="AH289" s="397"/>
      <c r="AI289" s="397"/>
      <c r="AJ289" s="397"/>
      <c r="AK289" s="397"/>
      <c r="AL289" s="397"/>
      <c r="AM289" s="397"/>
    </row>
    <row r="290" spans="1:84" s="399" customFormat="1" ht="60" customHeight="1" x14ac:dyDescent="0.35">
      <c r="A290" s="772">
        <v>77</v>
      </c>
      <c r="B290" s="744"/>
      <c r="C290" s="775" t="str">
        <f>IFERROR(IF(INDEX('WPTM - Section F'!C$1:C$100,MATCH('Print View'!$A290,'WPTM - Section F'!$A$1:$A$100,0))&lt;&gt;0,INDEX('WPTM - Section F'!C$1:C$100,MATCH('Print View'!$A290,'WPTM - Section F'!$A$1:$A$100,0)),""),"")</f>
        <v/>
      </c>
      <c r="D290" s="744"/>
      <c r="E290" s="747"/>
      <c r="F290" s="744"/>
      <c r="G290" s="775" t="str">
        <f>IFERROR(IF(INDEX('WPTM - Section F'!G$1:G$100,MATCH('Print View'!$A290,'WPTM - Section F'!$A$1:$A$100,0))&lt;&gt;0,INDEX('WPTM - Section F'!G$1:G$100,MATCH('Print View'!$A290,'WPTM - Section F'!$A$1:$A$100,0)),""),"")</f>
        <v/>
      </c>
      <c r="H290" s="398" t="str">
        <f ca="1">IF(IFERROR(INDEX('Overview - Section A'!$A$46:$A$55,MATCH(D24,'Overview - Section A'!$B$46:$B$55,0)),"")="","",TEXT(IFERROR(INDEX('Overview - Section A'!$A$46:$A$55,MATCH(D24,'Overview - Section A'!$B$46:$B$55,0)),""),Setup!$A$33) &amp;" to " &amp; TEXT(IFERROR(INDEX('Overview - Section A'!$E$46:$E$55,MATCH(D24,'Overview - Section A'!$B$46:$B$55,0)),""),Setup!$A$33))</f>
        <v>1-Jan-25 to 31-Dec-25</v>
      </c>
      <c r="I290" s="749" t="str">
        <f>IFERROR(IF(INDEX('WPTM - Section F'!P$1:P$100,MATCH('Print View'!$A286,'WPTM - Section F'!$A$1:$A$100,0))&lt;&gt;0,INDEX('WPTM - Section F'!P$1:P$100,MATCH('Print View'!$A286,'WPTM - Section F'!$A$1:$A$100,0)),""),"")</f>
        <v/>
      </c>
      <c r="J290" s="750"/>
      <c r="K290" s="750"/>
      <c r="L290" s="750"/>
      <c r="M290" s="751"/>
      <c r="N290" s="749" t="str">
        <f>IFERROR(IF(INDEX('WPTM - Section F'!Q$1:Q$100,MATCH('Print View'!$A286,'WPTM - Section F'!$A$1:$A$100,0))&lt;&gt;0,INDEX('WPTM - Section F'!Q$1:Q$100,MATCH('Print View'!$A286,'WPTM - Section F'!$A$1:$A$100,0)),""),"")</f>
        <v/>
      </c>
      <c r="O290" s="750"/>
      <c r="P290" s="750"/>
      <c r="Q290" s="750"/>
      <c r="R290" s="750"/>
      <c r="S290" s="750"/>
      <c r="AA290" s="397"/>
      <c r="AB290" s="397"/>
      <c r="AC290" s="397"/>
      <c r="AD290" s="397"/>
      <c r="AE290" s="397"/>
      <c r="AF290" s="397"/>
      <c r="AG290" s="397"/>
      <c r="AH290" s="397"/>
      <c r="AI290" s="397"/>
      <c r="AJ290" s="397"/>
      <c r="AK290" s="397"/>
      <c r="AL290" s="397"/>
      <c r="AM290" s="397"/>
    </row>
    <row r="291" spans="1:84" s="399" customFormat="1" ht="60" customHeight="1" x14ac:dyDescent="0.35">
      <c r="A291" s="772">
        <v>78</v>
      </c>
      <c r="B291" s="744"/>
      <c r="C291" s="775" t="str">
        <f>IFERROR(IF(INDEX('WPTM - Section F'!C$1:C$100,MATCH('Print View'!$A291,'WPTM - Section F'!$A$1:$A$100,0))&lt;&gt;0,INDEX('WPTM - Section F'!C$1:C$100,MATCH('Print View'!$A291,'WPTM - Section F'!$A$1:$A$100,0)),""),"")</f>
        <v/>
      </c>
      <c r="D291" s="744"/>
      <c r="E291" s="747"/>
      <c r="F291" s="744"/>
      <c r="G291" s="775" t="str">
        <f>IFERROR(IF(INDEX('WPTM - Section F'!G$1:G$100,MATCH('Print View'!$A291,'WPTM - Section F'!$A$1:$A$100,0))&lt;&gt;0,INDEX('WPTM - Section F'!G$1:G$100,MATCH('Print View'!$A291,'WPTM - Section F'!$A$1:$A$100,0)),""),"")</f>
        <v/>
      </c>
      <c r="H291" s="398" t="str">
        <f ca="1">IF(IFERROR(INDEX('Overview - Section A'!$A$46:$A$55,MATCH(D25,'Overview - Section A'!$B$46:$B$55,0)),"")="","",TEXT(IFERROR(INDEX('Overview - Section A'!$A$46:$A$55,MATCH(D25,'Overview - Section A'!$B$46:$B$55,0)),""),Setup!$A$33) &amp;" to " &amp; TEXT(IFERROR(INDEX('Overview - Section A'!$E$46:$E$55,MATCH(D25,'Overview - Section A'!$B$46:$B$55,0)),""),Setup!$A$33))</f>
        <v>1-Jan-26 to 31-Dec-26</v>
      </c>
      <c r="I291" s="749" t="str">
        <f>IFERROR(IF(INDEX('WPTM - Section F'!R$1:R$100,MATCH('Print View'!$A286,'WPTM - Section F'!$A$1:$A$100,0))&lt;&gt;0,INDEX('WPTM - Section F'!R$1:R$100,MATCH('Print View'!$A286,'WPTM - Section F'!$A$1:$A$100,0)),""),"")</f>
        <v/>
      </c>
      <c r="J291" s="750"/>
      <c r="K291" s="750"/>
      <c r="L291" s="750"/>
      <c r="M291" s="751"/>
      <c r="N291" s="749" t="str">
        <f>IFERROR(IF(INDEX('WPTM - Section F'!S$1:S$100,MATCH('Print View'!$A286,'WPTM - Section F'!$A$1:$A$100,0))&lt;&gt;0,INDEX('WPTM - Section F'!S$1:S$100,MATCH('Print View'!$A286,'WPTM - Section F'!$A$1:$A$100,0)),""),"")</f>
        <v/>
      </c>
      <c r="O291" s="750"/>
      <c r="P291" s="750"/>
      <c r="Q291" s="750"/>
      <c r="R291" s="750"/>
      <c r="S291" s="750"/>
      <c r="AA291" s="397"/>
      <c r="AB291" s="397"/>
      <c r="AC291" s="397"/>
      <c r="AD291" s="397"/>
      <c r="AE291" s="397"/>
      <c r="AF291" s="397"/>
      <c r="AG291" s="397"/>
      <c r="AH291" s="397"/>
      <c r="AI291" s="397"/>
      <c r="AJ291" s="397"/>
      <c r="AK291" s="397"/>
      <c r="AL291" s="397"/>
      <c r="AM291" s="397"/>
    </row>
    <row r="292" spans="1:84" s="399" customFormat="1" ht="60" customHeight="1" x14ac:dyDescent="0.35">
      <c r="A292" s="772">
        <v>79</v>
      </c>
      <c r="B292" s="744"/>
      <c r="C292" s="775" t="str">
        <f>IFERROR(IF(INDEX('WPTM - Section F'!C$1:C$100,MATCH('Print View'!$A292,'WPTM - Section F'!$A$1:$A$100,0))&lt;&gt;0,INDEX('WPTM - Section F'!C$1:C$100,MATCH('Print View'!$A292,'WPTM - Section F'!$A$1:$A$100,0)),""),"")</f>
        <v/>
      </c>
      <c r="D292" s="744"/>
      <c r="E292" s="747"/>
      <c r="F292" s="744"/>
      <c r="G292" s="775" t="str">
        <f>IFERROR(IF(INDEX('WPTM - Section F'!G$1:G$100,MATCH('Print View'!$A292,'WPTM - Section F'!$A$1:$A$100,0))&lt;&gt;0,INDEX('WPTM - Section F'!G$1:G$100,MATCH('Print View'!$A292,'WPTM - Section F'!$A$1:$A$100,0)),""),"")</f>
        <v/>
      </c>
      <c r="H292" s="398" t="str">
        <f ca="1">IF(IFERROR(INDEX('Overview - Section A'!$A$46:$A$55,MATCH(D26,'Overview - Section A'!$B$46:$B$55,0)),"")="","",TEXT(IFERROR(INDEX('Overview - Section A'!$A$46:$A$55,MATCH(D26,'Overview - Section A'!$B$46:$B$55,0)),""),Setup!$A$33) &amp;" to " &amp; TEXT(IFERROR(INDEX('Overview - Section A'!$E$46:$E$55,MATCH(D26,'Overview - Section A'!$B$46:$B$55,0)),""),Setup!$A$33))</f>
        <v>1-Jan-27 to 31-Dec-27</v>
      </c>
      <c r="I292" s="777" t="str">
        <f>IFERROR(IF(INDEX('WPTM - Section F'!T$1:T$100,MATCH('Print View'!$A286,'WPTM - Section F'!$A$1:$A$100,0))&lt;&gt;0,INDEX('WPTM - Section F'!T$1:T$100,MATCH('Print View'!$A286,'WPTM - Section F'!$A$1:$A$100,0)),""),"")</f>
        <v/>
      </c>
      <c r="J292" s="778"/>
      <c r="K292" s="778"/>
      <c r="L292" s="778"/>
      <c r="M292" s="779"/>
      <c r="N292" s="777" t="str">
        <f>IFERROR(IF(INDEX('WPTM - Section F'!U$1:U$100,MATCH('Print View'!$A286,'WPTM - Section F'!$A$1:$A$100,0))&lt;&gt;0,INDEX('WPTM - Section F'!U$1:U$100,MATCH('Print View'!$A286,'WPTM - Section F'!$A$1:$A$100,0)),""),"")</f>
        <v/>
      </c>
      <c r="O292" s="778"/>
      <c r="P292" s="778"/>
      <c r="Q292" s="778"/>
      <c r="R292" s="778"/>
      <c r="S292" s="778"/>
      <c r="AA292" s="397"/>
      <c r="AB292" s="397"/>
      <c r="AC292" s="397"/>
      <c r="AD292" s="397"/>
      <c r="AE292" s="397"/>
      <c r="AF292" s="397"/>
      <c r="AG292" s="397"/>
      <c r="AH292" s="397"/>
      <c r="AI292" s="397"/>
      <c r="AJ292" s="397"/>
      <c r="AK292" s="397"/>
      <c r="AL292" s="397"/>
      <c r="AM292" s="397"/>
    </row>
    <row r="293" spans="1:84" s="399" customFormat="1" ht="60" customHeight="1" x14ac:dyDescent="0.35">
      <c r="A293" s="784">
        <v>80</v>
      </c>
      <c r="B293" s="813" t="str">
        <f>IFERROR(IF(INDEX('WPTM - Section F'!X$1:X$100,MATCH('Print View'!$A286,'WPTM - Section F'!$A$1:$A$100,0))&lt;&gt;0,INDEX('WPTM - Section F'!X$1:X$100,MATCH('Print View'!$A286,'WPTM - Section F'!$A$1:$A$100,0)),""),"")</f>
        <v/>
      </c>
      <c r="C293" s="813"/>
      <c r="D293" s="813"/>
      <c r="E293" s="813"/>
      <c r="F293" s="813"/>
      <c r="G293" s="813"/>
      <c r="H293" s="813"/>
      <c r="I293" s="813"/>
      <c r="J293" s="813"/>
      <c r="K293" s="813"/>
      <c r="L293" s="813"/>
      <c r="M293" s="813"/>
      <c r="N293" s="813"/>
      <c r="O293" s="813"/>
      <c r="P293" s="813"/>
      <c r="Q293" s="813"/>
      <c r="R293" s="813"/>
      <c r="S293" s="813"/>
      <c r="AA293" s="397"/>
      <c r="AB293" s="397"/>
      <c r="AC293" s="397"/>
      <c r="AD293" s="397"/>
      <c r="AE293" s="397"/>
      <c r="AF293" s="397"/>
      <c r="AG293" s="397"/>
      <c r="AH293" s="397"/>
      <c r="AI293" s="397"/>
      <c r="AJ293" s="397"/>
      <c r="AK293" s="397"/>
      <c r="AL293" s="397"/>
      <c r="AM293" s="397"/>
    </row>
    <row r="294" spans="1:84" s="108" customFormat="1" x14ac:dyDescent="0.35">
      <c r="A294" s="109"/>
      <c r="T294" s="228"/>
      <c r="U294" s="228"/>
      <c r="V294" s="228"/>
      <c r="W294" s="228"/>
      <c r="X294" s="228"/>
      <c r="Y294" s="228"/>
      <c r="Z294" s="228"/>
      <c r="AA294" s="228"/>
      <c r="AB294" s="228"/>
      <c r="AC294" s="228"/>
      <c r="AD294" s="228"/>
      <c r="AE294" s="228"/>
      <c r="AF294" s="228"/>
      <c r="AG294" s="228"/>
      <c r="AH294" s="228"/>
      <c r="AI294" s="228"/>
      <c r="AJ294" s="228"/>
      <c r="AK294" s="228"/>
      <c r="AL294" s="228"/>
      <c r="AM294" s="228"/>
      <c r="AN294" s="228"/>
      <c r="AO294" s="228"/>
      <c r="AP294" s="228"/>
      <c r="AQ294" s="228"/>
      <c r="AR294" s="229"/>
      <c r="AS294" s="3"/>
      <c r="AT294" s="3"/>
      <c r="AU294" s="3"/>
      <c r="AV294" s="3"/>
      <c r="AW294" s="3"/>
      <c r="AX294" s="3"/>
      <c r="AY294" s="3"/>
      <c r="AZ294" s="3"/>
      <c r="BA294" s="3"/>
      <c r="BB294" s="228"/>
      <c r="BC294" s="228"/>
      <c r="BD294" s="228"/>
      <c r="BE294" s="228"/>
      <c r="BF294" s="228"/>
      <c r="BG294" s="228"/>
      <c r="BH294" s="228"/>
      <c r="BI294" s="228"/>
      <c r="BJ294" s="228"/>
      <c r="BK294" s="228"/>
      <c r="BL294" s="228"/>
      <c r="BM294" s="228"/>
      <c r="BN294" s="228"/>
      <c r="BO294" s="228"/>
      <c r="BP294" s="228"/>
      <c r="BQ294" s="228"/>
      <c r="BR294" s="228"/>
      <c r="BS294" s="228"/>
      <c r="BT294" s="228"/>
      <c r="BU294" s="228"/>
      <c r="BV294" s="228"/>
      <c r="BW294" s="228"/>
      <c r="BX294" s="228"/>
      <c r="BY294" s="228"/>
      <c r="BZ294" s="228"/>
      <c r="CA294" s="228"/>
      <c r="CB294" s="228"/>
      <c r="CC294" s="228"/>
      <c r="CD294" s="228"/>
      <c r="CE294" s="228"/>
      <c r="CF294" s="228"/>
    </row>
    <row r="295" spans="1:84" s="108" customFormat="1" x14ac:dyDescent="0.35">
      <c r="A295" s="109"/>
      <c r="T295" s="228"/>
      <c r="U295" s="228"/>
      <c r="V295" s="228"/>
      <c r="W295" s="228"/>
      <c r="X295" s="228"/>
      <c r="Y295" s="228"/>
      <c r="Z295" s="228"/>
      <c r="AA295" s="228"/>
      <c r="AB295" s="228"/>
      <c r="AC295" s="228"/>
      <c r="AD295" s="228"/>
      <c r="AE295" s="228"/>
      <c r="AF295" s="228"/>
      <c r="AG295" s="228"/>
      <c r="AH295" s="228"/>
      <c r="AI295" s="228"/>
      <c r="AJ295" s="228"/>
      <c r="AK295" s="228"/>
      <c r="AL295" s="228"/>
      <c r="AM295" s="228"/>
      <c r="AN295" s="228"/>
      <c r="AO295" s="228"/>
      <c r="AP295" s="228"/>
      <c r="AQ295" s="228"/>
      <c r="AR295" s="229"/>
      <c r="AS295" s="3"/>
      <c r="AT295" s="3"/>
      <c r="AU295" s="3"/>
      <c r="AV295" s="3"/>
      <c r="AW295" s="3"/>
      <c r="AX295" s="3"/>
      <c r="AY295" s="3"/>
      <c r="AZ295" s="3"/>
      <c r="BA295" s="3"/>
      <c r="BB295" s="228"/>
      <c r="BC295" s="228"/>
      <c r="BD295" s="228"/>
      <c r="BE295" s="228"/>
      <c r="BF295" s="228"/>
      <c r="BG295" s="228"/>
      <c r="BH295" s="228"/>
      <c r="BI295" s="228"/>
      <c r="BJ295" s="228"/>
      <c r="BK295" s="228"/>
      <c r="BL295" s="228"/>
      <c r="BM295" s="228"/>
      <c r="BN295" s="228"/>
      <c r="BO295" s="228"/>
      <c r="BP295" s="228"/>
      <c r="BQ295" s="228"/>
      <c r="BR295" s="228"/>
      <c r="BS295" s="228"/>
      <c r="BT295" s="228"/>
      <c r="BU295" s="228"/>
      <c r="BV295" s="228"/>
      <c r="BW295" s="228"/>
      <c r="BX295" s="228"/>
      <c r="BY295" s="228"/>
      <c r="BZ295" s="228"/>
      <c r="CA295" s="228"/>
      <c r="CB295" s="228"/>
      <c r="CC295" s="228"/>
      <c r="CD295" s="228"/>
      <c r="CE295" s="228"/>
      <c r="CF295" s="228"/>
    </row>
    <row r="296" spans="1:84" s="108" customFormat="1" x14ac:dyDescent="0.35">
      <c r="A296" s="109"/>
      <c r="T296" s="228"/>
      <c r="U296" s="228"/>
      <c r="V296" s="228"/>
      <c r="W296" s="228"/>
      <c r="X296" s="228"/>
      <c r="Y296" s="228"/>
      <c r="Z296" s="228"/>
      <c r="AA296" s="228"/>
      <c r="AB296" s="228"/>
      <c r="AC296" s="228"/>
      <c r="AD296" s="228"/>
      <c r="AE296" s="228"/>
      <c r="AF296" s="228"/>
      <c r="AG296" s="228"/>
      <c r="AH296" s="228"/>
      <c r="AI296" s="228"/>
      <c r="AJ296" s="228"/>
      <c r="AK296" s="228"/>
      <c r="AL296" s="228"/>
      <c r="AM296" s="228"/>
      <c r="AN296" s="228"/>
      <c r="AO296" s="228"/>
      <c r="AP296" s="228"/>
      <c r="AQ296" s="228"/>
      <c r="AR296" s="229"/>
      <c r="AS296" s="3"/>
      <c r="AT296" s="3"/>
      <c r="AU296" s="3"/>
      <c r="AV296" s="3"/>
      <c r="AW296" s="3"/>
      <c r="AX296" s="3"/>
      <c r="AY296" s="3"/>
      <c r="AZ296" s="3"/>
      <c r="BA296" s="3"/>
      <c r="BB296" s="228"/>
      <c r="BC296" s="228"/>
      <c r="BD296" s="228"/>
      <c r="BE296" s="228"/>
      <c r="BF296" s="228"/>
      <c r="BG296" s="228"/>
      <c r="BH296" s="228"/>
      <c r="BI296" s="228"/>
      <c r="BJ296" s="228"/>
      <c r="BK296" s="228"/>
      <c r="BL296" s="228"/>
      <c r="BM296" s="228"/>
      <c r="BN296" s="228"/>
      <c r="BO296" s="228"/>
      <c r="BP296" s="228"/>
      <c r="BQ296" s="228"/>
      <c r="BR296" s="228"/>
      <c r="BS296" s="228"/>
      <c r="BT296" s="228"/>
      <c r="BU296" s="228"/>
      <c r="BV296" s="228"/>
      <c r="BW296" s="228"/>
      <c r="BX296" s="228"/>
      <c r="BY296" s="228"/>
      <c r="BZ296" s="228"/>
      <c r="CA296" s="228"/>
      <c r="CB296" s="228"/>
      <c r="CC296" s="228"/>
      <c r="CD296" s="228"/>
      <c r="CE296" s="228"/>
      <c r="CF296" s="228"/>
    </row>
    <row r="297" spans="1:84" s="108" customFormat="1" x14ac:dyDescent="0.35">
      <c r="A297" s="109"/>
      <c r="T297" s="228"/>
      <c r="U297" s="228"/>
      <c r="V297" s="228"/>
      <c r="W297" s="228"/>
      <c r="X297" s="228"/>
      <c r="Y297" s="228"/>
      <c r="Z297" s="228"/>
      <c r="AA297" s="228"/>
      <c r="AB297" s="228"/>
      <c r="AC297" s="228"/>
      <c r="AD297" s="228"/>
      <c r="AE297" s="228"/>
      <c r="AF297" s="228"/>
      <c r="AG297" s="228"/>
      <c r="AH297" s="228"/>
      <c r="AI297" s="228"/>
      <c r="AJ297" s="228"/>
      <c r="AK297" s="228"/>
      <c r="AL297" s="228"/>
      <c r="AM297" s="228"/>
      <c r="AN297" s="228"/>
      <c r="AO297" s="228"/>
      <c r="AP297" s="228"/>
      <c r="AQ297" s="228"/>
      <c r="AR297" s="229"/>
      <c r="AS297" s="3"/>
      <c r="AT297" s="3"/>
      <c r="AU297" s="3"/>
      <c r="AV297" s="3"/>
      <c r="AW297" s="3"/>
      <c r="AX297" s="3"/>
      <c r="AY297" s="3"/>
      <c r="AZ297" s="3"/>
      <c r="BA297" s="3"/>
      <c r="BB297" s="228"/>
      <c r="BC297" s="228"/>
      <c r="BD297" s="228"/>
      <c r="BE297" s="228"/>
      <c r="BF297" s="228"/>
      <c r="BG297" s="228"/>
      <c r="BH297" s="228"/>
      <c r="BI297" s="228"/>
      <c r="BJ297" s="228"/>
      <c r="BK297" s="228"/>
      <c r="BL297" s="228"/>
      <c r="BM297" s="228"/>
      <c r="BN297" s="228"/>
      <c r="BO297" s="228"/>
      <c r="BP297" s="228"/>
      <c r="BQ297" s="228"/>
      <c r="BR297" s="228"/>
      <c r="BS297" s="228"/>
      <c r="BT297" s="228"/>
      <c r="BU297" s="228"/>
      <c r="BV297" s="228"/>
      <c r="BW297" s="228"/>
      <c r="BX297" s="228"/>
      <c r="BY297" s="228"/>
      <c r="BZ297" s="228"/>
      <c r="CA297" s="228"/>
      <c r="CB297" s="228"/>
      <c r="CC297" s="228"/>
      <c r="CD297" s="228"/>
      <c r="CE297" s="228"/>
      <c r="CF297" s="228"/>
    </row>
    <row r="298" spans="1:84" s="108" customFormat="1" x14ac:dyDescent="0.35">
      <c r="A298" s="109"/>
      <c r="T298" s="228"/>
      <c r="U298" s="228"/>
      <c r="V298" s="228"/>
      <c r="W298" s="228"/>
      <c r="X298" s="228"/>
      <c r="Y298" s="228"/>
      <c r="Z298" s="228"/>
      <c r="AA298" s="228"/>
      <c r="AB298" s="228"/>
      <c r="AC298" s="228"/>
      <c r="AD298" s="228"/>
      <c r="AE298" s="228"/>
      <c r="AF298" s="228"/>
      <c r="AG298" s="228"/>
      <c r="AH298" s="228"/>
      <c r="AI298" s="228"/>
      <c r="AJ298" s="228"/>
      <c r="AK298" s="228"/>
      <c r="AL298" s="228"/>
      <c r="AM298" s="228"/>
      <c r="AN298" s="228"/>
      <c r="AO298" s="228"/>
      <c r="AP298" s="228"/>
      <c r="AQ298" s="228"/>
      <c r="AR298" s="229"/>
      <c r="AS298" s="3"/>
      <c r="AT298" s="3"/>
      <c r="AU298" s="3"/>
      <c r="AV298" s="3"/>
      <c r="AW298" s="3"/>
      <c r="AX298" s="3"/>
      <c r="AY298" s="3"/>
      <c r="AZ298" s="3"/>
      <c r="BA298" s="3"/>
      <c r="BB298" s="228"/>
      <c r="BC298" s="228"/>
      <c r="BD298" s="228"/>
      <c r="BE298" s="228"/>
      <c r="BF298" s="228"/>
      <c r="BG298" s="228"/>
      <c r="BH298" s="228"/>
      <c r="BI298" s="228"/>
      <c r="BJ298" s="228"/>
      <c r="BK298" s="228"/>
      <c r="BL298" s="228"/>
      <c r="BM298" s="228"/>
      <c r="BN298" s="228"/>
      <c r="BO298" s="228"/>
      <c r="BP298" s="228"/>
      <c r="BQ298" s="228"/>
      <c r="BR298" s="228"/>
      <c r="BS298" s="228"/>
      <c r="BT298" s="228"/>
      <c r="BU298" s="228"/>
      <c r="BV298" s="228"/>
      <c r="BW298" s="228"/>
      <c r="BX298" s="228"/>
      <c r="BY298" s="228"/>
      <c r="BZ298" s="228"/>
      <c r="CA298" s="228"/>
      <c r="CB298" s="228"/>
      <c r="CC298" s="228"/>
      <c r="CD298" s="228"/>
      <c r="CE298" s="228"/>
      <c r="CF298" s="228"/>
    </row>
    <row r="299" spans="1:84" s="108" customFormat="1" x14ac:dyDescent="0.35">
      <c r="A299" s="109"/>
      <c r="T299" s="228"/>
      <c r="U299" s="228"/>
      <c r="V299" s="228"/>
      <c r="W299" s="228"/>
      <c r="X299" s="228"/>
      <c r="Y299" s="228"/>
      <c r="Z299" s="228"/>
      <c r="AA299" s="228"/>
      <c r="AB299" s="228"/>
      <c r="AC299" s="228"/>
      <c r="AD299" s="228"/>
      <c r="AE299" s="228"/>
      <c r="AF299" s="228"/>
      <c r="AG299" s="228"/>
      <c r="AH299" s="228"/>
      <c r="AI299" s="228"/>
      <c r="AJ299" s="228"/>
      <c r="AK299" s="228"/>
      <c r="AL299" s="228"/>
      <c r="AM299" s="228"/>
      <c r="AN299" s="228"/>
      <c r="AO299" s="228"/>
      <c r="AP299" s="228"/>
      <c r="AQ299" s="228"/>
      <c r="AR299" s="229"/>
      <c r="AS299" s="3"/>
      <c r="AT299" s="3"/>
      <c r="AU299" s="3"/>
      <c r="AV299" s="3"/>
      <c r="AW299" s="3"/>
      <c r="AX299" s="3"/>
      <c r="AY299" s="3"/>
      <c r="AZ299" s="3"/>
      <c r="BA299" s="3"/>
      <c r="BB299" s="228"/>
      <c r="BC299" s="228"/>
      <c r="BD299" s="228"/>
      <c r="BE299" s="228"/>
      <c r="BF299" s="228"/>
      <c r="BG299" s="228"/>
      <c r="BH299" s="228"/>
      <c r="BI299" s="228"/>
      <c r="BJ299" s="228"/>
      <c r="BK299" s="228"/>
      <c r="BL299" s="228"/>
      <c r="BM299" s="228"/>
      <c r="BN299" s="228"/>
      <c r="BO299" s="228"/>
      <c r="BP299" s="228"/>
      <c r="BQ299" s="228"/>
      <c r="BR299" s="228"/>
      <c r="BS299" s="228"/>
      <c r="BT299" s="228"/>
      <c r="BU299" s="228"/>
      <c r="BV299" s="228"/>
      <c r="BW299" s="228"/>
      <c r="BX299" s="228"/>
      <c r="BY299" s="228"/>
      <c r="BZ299" s="228"/>
      <c r="CA299" s="228"/>
      <c r="CB299" s="228"/>
      <c r="CC299" s="228"/>
      <c r="CD299" s="228"/>
      <c r="CE299" s="228"/>
      <c r="CF299" s="228"/>
    </row>
    <row r="300" spans="1:84" s="108" customFormat="1" x14ac:dyDescent="0.35">
      <c r="A300" s="109"/>
      <c r="T300" s="228"/>
      <c r="U300" s="228"/>
      <c r="V300" s="228"/>
      <c r="W300" s="228"/>
      <c r="X300" s="228"/>
      <c r="Y300" s="228"/>
      <c r="Z300" s="228"/>
      <c r="AA300" s="228"/>
      <c r="AB300" s="228"/>
      <c r="AC300" s="228"/>
      <c r="AD300" s="228"/>
      <c r="AE300" s="228"/>
      <c r="AF300" s="228"/>
      <c r="AG300" s="228"/>
      <c r="AH300" s="228"/>
      <c r="AI300" s="228"/>
      <c r="AJ300" s="228"/>
      <c r="AK300" s="228"/>
      <c r="AL300" s="228"/>
      <c r="AM300" s="228"/>
      <c r="AN300" s="228"/>
      <c r="AO300" s="228"/>
      <c r="AP300" s="228"/>
      <c r="AQ300" s="228"/>
      <c r="AR300" s="229"/>
      <c r="AS300" s="3"/>
      <c r="AT300" s="3"/>
      <c r="AU300" s="3"/>
      <c r="AV300" s="3"/>
      <c r="AW300" s="3"/>
      <c r="AX300" s="3"/>
      <c r="AY300" s="3"/>
      <c r="AZ300" s="3"/>
      <c r="BA300" s="3"/>
      <c r="BB300" s="228"/>
      <c r="BC300" s="228"/>
      <c r="BD300" s="228"/>
      <c r="BE300" s="228"/>
      <c r="BF300" s="228"/>
      <c r="BG300" s="228"/>
      <c r="BH300" s="228"/>
      <c r="BI300" s="228"/>
      <c r="BJ300" s="228"/>
      <c r="BK300" s="228"/>
      <c r="BL300" s="228"/>
      <c r="BM300" s="228"/>
      <c r="BN300" s="228"/>
      <c r="BO300" s="228"/>
      <c r="BP300" s="228"/>
      <c r="BQ300" s="228"/>
      <c r="BR300" s="228"/>
      <c r="BS300" s="228"/>
      <c r="BT300" s="228"/>
      <c r="BU300" s="228"/>
      <c r="BV300" s="228"/>
      <c r="BW300" s="228"/>
      <c r="BX300" s="228"/>
      <c r="BY300" s="228"/>
      <c r="BZ300" s="228"/>
      <c r="CA300" s="228"/>
      <c r="CB300" s="228"/>
      <c r="CC300" s="228"/>
      <c r="CD300" s="228"/>
      <c r="CE300" s="228"/>
      <c r="CF300" s="228"/>
    </row>
    <row r="301" spans="1:84" s="108" customFormat="1" x14ac:dyDescent="0.35">
      <c r="A301" s="109"/>
      <c r="T301" s="228"/>
      <c r="U301" s="228"/>
      <c r="V301" s="228"/>
      <c r="W301" s="228"/>
      <c r="X301" s="228"/>
      <c r="Y301" s="228"/>
      <c r="Z301" s="228"/>
      <c r="AA301" s="228"/>
      <c r="AB301" s="228"/>
      <c r="AC301" s="228"/>
      <c r="AD301" s="228"/>
      <c r="AE301" s="228"/>
      <c r="AF301" s="228"/>
      <c r="AG301" s="228"/>
      <c r="AH301" s="228"/>
      <c r="AI301" s="228"/>
      <c r="AJ301" s="228"/>
      <c r="AK301" s="228"/>
      <c r="AL301" s="228"/>
      <c r="AM301" s="228"/>
      <c r="AN301" s="228"/>
      <c r="AO301" s="228"/>
      <c r="AP301" s="228"/>
      <c r="AQ301" s="228"/>
      <c r="AR301" s="229"/>
      <c r="AS301" s="3"/>
      <c r="AT301" s="3"/>
      <c r="AU301" s="3"/>
      <c r="AV301" s="3"/>
      <c r="AW301" s="3"/>
      <c r="AX301" s="3"/>
      <c r="AY301" s="3"/>
      <c r="AZ301" s="3"/>
      <c r="BA301" s="3"/>
      <c r="BB301" s="228"/>
      <c r="BC301" s="228"/>
      <c r="BD301" s="228"/>
      <c r="BE301" s="228"/>
      <c r="BF301" s="228"/>
      <c r="BG301" s="228"/>
      <c r="BH301" s="228"/>
      <c r="BI301" s="228"/>
      <c r="BJ301" s="228"/>
      <c r="BK301" s="228"/>
      <c r="BL301" s="228"/>
      <c r="BM301" s="228"/>
      <c r="BN301" s="228"/>
      <c r="BO301" s="228"/>
      <c r="BP301" s="228"/>
      <c r="BQ301" s="228"/>
      <c r="BR301" s="228"/>
      <c r="BS301" s="228"/>
      <c r="BT301" s="228"/>
      <c r="BU301" s="228"/>
      <c r="BV301" s="228"/>
      <c r="BW301" s="228"/>
      <c r="BX301" s="228"/>
      <c r="BY301" s="228"/>
      <c r="BZ301" s="228"/>
      <c r="CA301" s="228"/>
      <c r="CB301" s="228"/>
      <c r="CC301" s="228"/>
      <c r="CD301" s="228"/>
      <c r="CE301" s="228"/>
      <c r="CF301" s="228"/>
    </row>
    <row r="302" spans="1:84" s="108" customFormat="1" x14ac:dyDescent="0.35">
      <c r="A302" s="109"/>
      <c r="T302" s="228"/>
      <c r="U302" s="228"/>
      <c r="V302" s="228"/>
      <c r="W302" s="228"/>
      <c r="X302" s="228"/>
      <c r="Y302" s="228"/>
      <c r="Z302" s="228"/>
      <c r="AA302" s="228"/>
      <c r="AB302" s="228"/>
      <c r="AC302" s="228"/>
      <c r="AD302" s="228"/>
      <c r="AE302" s="228"/>
      <c r="AF302" s="228"/>
      <c r="AG302" s="228"/>
      <c r="AH302" s="228"/>
      <c r="AI302" s="228"/>
      <c r="AJ302" s="228"/>
      <c r="AK302" s="228"/>
      <c r="AL302" s="228"/>
      <c r="AM302" s="228"/>
      <c r="AN302" s="228"/>
      <c r="AO302" s="228"/>
      <c r="AP302" s="228"/>
      <c r="AQ302" s="228"/>
      <c r="AR302" s="229"/>
      <c r="AS302" s="3"/>
      <c r="AT302" s="3"/>
      <c r="AU302" s="3"/>
      <c r="AV302" s="3"/>
      <c r="AW302" s="3"/>
      <c r="AX302" s="3"/>
      <c r="AY302" s="3"/>
      <c r="AZ302" s="3"/>
      <c r="BA302" s="3"/>
      <c r="BB302" s="228"/>
      <c r="BC302" s="228"/>
      <c r="BD302" s="228"/>
      <c r="BE302" s="228"/>
      <c r="BF302" s="228"/>
      <c r="BG302" s="228"/>
      <c r="BH302" s="228"/>
      <c r="BI302" s="228"/>
      <c r="BJ302" s="228"/>
      <c r="BK302" s="228"/>
      <c r="BL302" s="228"/>
      <c r="BM302" s="228"/>
      <c r="BN302" s="228"/>
      <c r="BO302" s="228"/>
      <c r="BP302" s="228"/>
      <c r="BQ302" s="228"/>
      <c r="BR302" s="228"/>
      <c r="BS302" s="228"/>
      <c r="BT302" s="228"/>
      <c r="BU302" s="228"/>
      <c r="BV302" s="228"/>
      <c r="BW302" s="228"/>
      <c r="BX302" s="228"/>
      <c r="BY302" s="228"/>
      <c r="BZ302" s="228"/>
      <c r="CA302" s="228"/>
      <c r="CB302" s="228"/>
      <c r="CC302" s="228"/>
      <c r="CD302" s="228"/>
      <c r="CE302" s="228"/>
      <c r="CF302" s="228"/>
    </row>
    <row r="303" spans="1:84" s="108" customFormat="1" x14ac:dyDescent="0.35">
      <c r="A303" s="109"/>
      <c r="T303" s="228"/>
      <c r="U303" s="228"/>
      <c r="V303" s="228"/>
      <c r="W303" s="228"/>
      <c r="X303" s="228"/>
      <c r="Y303" s="228"/>
      <c r="Z303" s="228"/>
      <c r="AA303" s="228"/>
      <c r="AB303" s="228"/>
      <c r="AC303" s="228"/>
      <c r="AD303" s="228"/>
      <c r="AE303" s="228"/>
      <c r="AF303" s="228"/>
      <c r="AG303" s="228"/>
      <c r="AH303" s="228"/>
      <c r="AI303" s="228"/>
      <c r="AJ303" s="228"/>
      <c r="AK303" s="228"/>
      <c r="AL303" s="228"/>
      <c r="AM303" s="228"/>
      <c r="AN303" s="228"/>
      <c r="AO303" s="228"/>
      <c r="AP303" s="228"/>
      <c r="AQ303" s="228"/>
      <c r="AR303" s="229"/>
      <c r="AS303" s="3"/>
      <c r="AT303" s="3"/>
      <c r="AU303" s="3"/>
      <c r="AV303" s="3"/>
      <c r="AW303" s="3"/>
      <c r="AX303" s="3"/>
      <c r="AY303" s="3"/>
      <c r="AZ303" s="3"/>
      <c r="BA303" s="3"/>
      <c r="BB303" s="228"/>
      <c r="BC303" s="228"/>
      <c r="BD303" s="228"/>
      <c r="BE303" s="228"/>
      <c r="BF303" s="228"/>
      <c r="BG303" s="228"/>
      <c r="BH303" s="228"/>
      <c r="BI303" s="228"/>
      <c r="BJ303" s="228"/>
      <c r="BK303" s="228"/>
      <c r="BL303" s="228"/>
      <c r="BM303" s="228"/>
      <c r="BN303" s="228"/>
      <c r="BO303" s="228"/>
      <c r="BP303" s="228"/>
      <c r="BQ303" s="228"/>
      <c r="BR303" s="228"/>
      <c r="BS303" s="228"/>
      <c r="BT303" s="228"/>
      <c r="BU303" s="228"/>
      <c r="BV303" s="228"/>
      <c r="BW303" s="228"/>
      <c r="BX303" s="228"/>
      <c r="BY303" s="228"/>
      <c r="BZ303" s="228"/>
      <c r="CA303" s="228"/>
      <c r="CB303" s="228"/>
      <c r="CC303" s="228"/>
      <c r="CD303" s="228"/>
      <c r="CE303" s="228"/>
      <c r="CF303" s="228"/>
    </row>
    <row r="304" spans="1:84" s="108" customFormat="1" x14ac:dyDescent="0.35">
      <c r="A304" s="109"/>
      <c r="T304" s="228"/>
      <c r="U304" s="228"/>
      <c r="V304" s="228"/>
      <c r="W304" s="228"/>
      <c r="X304" s="228"/>
      <c r="Y304" s="228"/>
      <c r="Z304" s="228"/>
      <c r="AA304" s="228"/>
      <c r="AB304" s="228"/>
      <c r="AC304" s="228"/>
      <c r="AD304" s="228"/>
      <c r="AE304" s="228"/>
      <c r="AF304" s="228"/>
      <c r="AG304" s="228"/>
      <c r="AH304" s="228"/>
      <c r="AI304" s="228"/>
      <c r="AJ304" s="228"/>
      <c r="AK304" s="228"/>
      <c r="AL304" s="228"/>
      <c r="AM304" s="228"/>
      <c r="AN304" s="228"/>
      <c r="AO304" s="228"/>
      <c r="AP304" s="228"/>
      <c r="AQ304" s="228"/>
      <c r="AR304" s="229"/>
      <c r="AS304" s="3"/>
      <c r="AT304" s="3"/>
      <c r="AU304" s="3"/>
      <c r="AV304" s="3"/>
      <c r="AW304" s="3"/>
      <c r="AX304" s="3"/>
      <c r="AY304" s="3"/>
      <c r="AZ304" s="3"/>
      <c r="BA304" s="3"/>
      <c r="BB304" s="228"/>
      <c r="BC304" s="228"/>
      <c r="BD304" s="228"/>
      <c r="BE304" s="228"/>
      <c r="BF304" s="228"/>
      <c r="BG304" s="228"/>
      <c r="BH304" s="228"/>
      <c r="BI304" s="228"/>
      <c r="BJ304" s="228"/>
      <c r="BK304" s="228"/>
      <c r="BL304" s="228"/>
      <c r="BM304" s="228"/>
      <c r="BN304" s="228"/>
      <c r="BO304" s="228"/>
      <c r="BP304" s="228"/>
      <c r="BQ304" s="228"/>
      <c r="BR304" s="228"/>
      <c r="BS304" s="228"/>
      <c r="BT304" s="228"/>
      <c r="BU304" s="228"/>
      <c r="BV304" s="228"/>
      <c r="BW304" s="228"/>
      <c r="BX304" s="228"/>
      <c r="BY304" s="228"/>
      <c r="BZ304" s="228"/>
      <c r="CA304" s="228"/>
      <c r="CB304" s="228"/>
      <c r="CC304" s="228"/>
      <c r="CD304" s="228"/>
      <c r="CE304" s="228"/>
      <c r="CF304" s="228"/>
    </row>
    <row r="305" spans="1:84" s="108" customFormat="1" x14ac:dyDescent="0.35">
      <c r="A305" s="109"/>
      <c r="T305" s="228"/>
      <c r="U305" s="228"/>
      <c r="V305" s="228"/>
      <c r="W305" s="228"/>
      <c r="X305" s="228"/>
      <c r="Y305" s="228"/>
      <c r="Z305" s="228"/>
      <c r="AA305" s="228"/>
      <c r="AB305" s="228"/>
      <c r="AC305" s="228"/>
      <c r="AD305" s="228"/>
      <c r="AE305" s="228"/>
      <c r="AF305" s="228"/>
      <c r="AG305" s="228"/>
      <c r="AH305" s="228"/>
      <c r="AI305" s="228"/>
      <c r="AJ305" s="228"/>
      <c r="AK305" s="228"/>
      <c r="AL305" s="228"/>
      <c r="AM305" s="228"/>
      <c r="AN305" s="228"/>
      <c r="AO305" s="228"/>
      <c r="AP305" s="228"/>
      <c r="AQ305" s="228"/>
      <c r="AR305" s="229"/>
      <c r="AS305" s="3"/>
      <c r="AT305" s="3"/>
      <c r="AU305" s="3"/>
      <c r="AV305" s="3"/>
      <c r="AW305" s="3"/>
      <c r="AX305" s="3"/>
      <c r="AY305" s="3"/>
      <c r="AZ305" s="3"/>
      <c r="BA305" s="3"/>
      <c r="BB305" s="228"/>
      <c r="BC305" s="228"/>
      <c r="BD305" s="228"/>
      <c r="BE305" s="228"/>
      <c r="BF305" s="228"/>
      <c r="BG305" s="228"/>
      <c r="BH305" s="228"/>
      <c r="BI305" s="228"/>
      <c r="BJ305" s="228"/>
      <c r="BK305" s="228"/>
      <c r="BL305" s="228"/>
      <c r="BM305" s="228"/>
      <c r="BN305" s="228"/>
      <c r="BO305" s="228"/>
      <c r="BP305" s="228"/>
      <c r="BQ305" s="228"/>
      <c r="BR305" s="228"/>
      <c r="BS305" s="228"/>
      <c r="BT305" s="228"/>
      <c r="BU305" s="228"/>
      <c r="BV305" s="228"/>
      <c r="BW305" s="228"/>
      <c r="BX305" s="228"/>
      <c r="BY305" s="228"/>
      <c r="BZ305" s="228"/>
      <c r="CA305" s="228"/>
      <c r="CB305" s="228"/>
      <c r="CC305" s="228"/>
      <c r="CD305" s="228"/>
      <c r="CE305" s="228"/>
      <c r="CF305" s="228"/>
    </row>
    <row r="306" spans="1:84" s="108" customFormat="1" x14ac:dyDescent="0.35">
      <c r="A306" s="109"/>
      <c r="T306" s="228"/>
      <c r="U306" s="228"/>
      <c r="V306" s="228"/>
      <c r="W306" s="228"/>
      <c r="X306" s="228"/>
      <c r="Y306" s="228"/>
      <c r="Z306" s="228"/>
      <c r="AA306" s="228"/>
      <c r="AB306" s="228"/>
      <c r="AC306" s="228"/>
      <c r="AD306" s="228"/>
      <c r="AE306" s="228"/>
      <c r="AF306" s="228"/>
      <c r="AG306" s="228"/>
      <c r="AH306" s="228"/>
      <c r="AI306" s="228"/>
      <c r="AJ306" s="228"/>
      <c r="AK306" s="228"/>
      <c r="AL306" s="228"/>
      <c r="AM306" s="228"/>
      <c r="AN306" s="228"/>
      <c r="AO306" s="228"/>
      <c r="AP306" s="228"/>
      <c r="AQ306" s="228"/>
      <c r="AR306" s="229"/>
      <c r="AS306" s="3"/>
      <c r="AT306" s="3"/>
      <c r="AU306" s="3"/>
      <c r="AV306" s="3"/>
      <c r="AW306" s="3"/>
      <c r="AX306" s="3"/>
      <c r="AY306" s="3"/>
      <c r="AZ306" s="3"/>
      <c r="BA306" s="3"/>
      <c r="BB306" s="228"/>
      <c r="BC306" s="228"/>
      <c r="BD306" s="228"/>
      <c r="BE306" s="228"/>
      <c r="BF306" s="228"/>
      <c r="BG306" s="228"/>
      <c r="BH306" s="228"/>
      <c r="BI306" s="228"/>
      <c r="BJ306" s="228"/>
      <c r="BK306" s="228"/>
      <c r="BL306" s="228"/>
      <c r="BM306" s="228"/>
      <c r="BN306" s="228"/>
      <c r="BO306" s="228"/>
      <c r="BP306" s="228"/>
      <c r="BQ306" s="228"/>
      <c r="BR306" s="228"/>
      <c r="BS306" s="228"/>
      <c r="BT306" s="228"/>
      <c r="BU306" s="228"/>
      <c r="BV306" s="228"/>
      <c r="BW306" s="228"/>
      <c r="BX306" s="228"/>
      <c r="BY306" s="228"/>
      <c r="BZ306" s="228"/>
      <c r="CA306" s="228"/>
      <c r="CB306" s="228"/>
      <c r="CC306" s="228"/>
      <c r="CD306" s="228"/>
      <c r="CE306" s="228"/>
      <c r="CF306" s="228"/>
    </row>
    <row r="307" spans="1:84" s="108" customFormat="1" x14ac:dyDescent="0.35">
      <c r="A307" s="109"/>
      <c r="T307" s="228"/>
      <c r="U307" s="228"/>
      <c r="V307" s="228"/>
      <c r="W307" s="228"/>
      <c r="X307" s="228"/>
      <c r="Y307" s="228"/>
      <c r="Z307" s="228"/>
      <c r="AA307" s="228"/>
      <c r="AB307" s="228"/>
      <c r="AC307" s="228"/>
      <c r="AD307" s="228"/>
      <c r="AE307" s="228"/>
      <c r="AF307" s="228"/>
      <c r="AG307" s="228"/>
      <c r="AH307" s="228"/>
      <c r="AI307" s="228"/>
      <c r="AJ307" s="228"/>
      <c r="AK307" s="228"/>
      <c r="AL307" s="228"/>
      <c r="AM307" s="228"/>
      <c r="AN307" s="228"/>
      <c r="AO307" s="228"/>
      <c r="AP307" s="228"/>
      <c r="AQ307" s="228"/>
      <c r="AR307" s="229"/>
      <c r="AS307" s="3"/>
      <c r="AT307" s="3"/>
      <c r="AU307" s="3"/>
      <c r="AV307" s="3"/>
      <c r="AW307" s="3"/>
      <c r="AX307" s="3"/>
      <c r="AY307" s="3"/>
      <c r="AZ307" s="3"/>
      <c r="BA307" s="3"/>
      <c r="BB307" s="228"/>
      <c r="BC307" s="228"/>
      <c r="BD307" s="228"/>
      <c r="BE307" s="228"/>
      <c r="BF307" s="228"/>
      <c r="BG307" s="228"/>
      <c r="BH307" s="228"/>
      <c r="BI307" s="228"/>
      <c r="BJ307" s="228"/>
      <c r="BK307" s="228"/>
      <c r="BL307" s="228"/>
      <c r="BM307" s="228"/>
      <c r="BN307" s="228"/>
      <c r="BO307" s="228"/>
      <c r="BP307" s="228"/>
      <c r="BQ307" s="228"/>
      <c r="BR307" s="228"/>
      <c r="BS307" s="228"/>
      <c r="BT307" s="228"/>
      <c r="BU307" s="228"/>
      <c r="BV307" s="228"/>
      <c r="BW307" s="228"/>
      <c r="BX307" s="228"/>
      <c r="BY307" s="228"/>
      <c r="BZ307" s="228"/>
      <c r="CA307" s="228"/>
      <c r="CB307" s="228"/>
      <c r="CC307" s="228"/>
      <c r="CD307" s="228"/>
      <c r="CE307" s="228"/>
      <c r="CF307" s="228"/>
    </row>
    <row r="308" spans="1:84" s="108" customFormat="1" x14ac:dyDescent="0.35">
      <c r="A308" s="109"/>
      <c r="T308" s="228"/>
      <c r="U308" s="228"/>
      <c r="V308" s="228"/>
      <c r="W308" s="228"/>
      <c r="X308" s="228"/>
      <c r="Y308" s="228"/>
      <c r="Z308" s="228"/>
      <c r="AA308" s="228"/>
      <c r="AB308" s="228"/>
      <c r="AC308" s="228"/>
      <c r="AD308" s="228"/>
      <c r="AE308" s="228"/>
      <c r="AF308" s="228"/>
      <c r="AG308" s="228"/>
      <c r="AH308" s="228"/>
      <c r="AI308" s="228"/>
      <c r="AJ308" s="228"/>
      <c r="AK308" s="228"/>
      <c r="AL308" s="228"/>
      <c r="AM308" s="228"/>
      <c r="AN308" s="228"/>
      <c r="AO308" s="228"/>
      <c r="AP308" s="228"/>
      <c r="AQ308" s="228"/>
      <c r="AR308" s="229"/>
      <c r="AS308" s="3"/>
      <c r="AT308" s="3"/>
      <c r="AU308" s="3"/>
      <c r="AV308" s="3"/>
      <c r="AW308" s="3"/>
      <c r="AX308" s="3"/>
      <c r="AY308" s="3"/>
      <c r="AZ308" s="3"/>
      <c r="BA308" s="3"/>
      <c r="BB308" s="228"/>
      <c r="BC308" s="228"/>
      <c r="BD308" s="228"/>
      <c r="BE308" s="228"/>
      <c r="BF308" s="228"/>
      <c r="BG308" s="228"/>
      <c r="BH308" s="228"/>
      <c r="BI308" s="228"/>
      <c r="BJ308" s="228"/>
      <c r="BK308" s="228"/>
      <c r="BL308" s="228"/>
      <c r="BM308" s="228"/>
      <c r="BN308" s="228"/>
      <c r="BO308" s="228"/>
      <c r="BP308" s="228"/>
      <c r="BQ308" s="228"/>
      <c r="BR308" s="228"/>
      <c r="BS308" s="228"/>
      <c r="BT308" s="228"/>
      <c r="BU308" s="228"/>
      <c r="BV308" s="228"/>
      <c r="BW308" s="228"/>
      <c r="BX308" s="228"/>
      <c r="BY308" s="228"/>
      <c r="BZ308" s="228"/>
      <c r="CA308" s="228"/>
      <c r="CB308" s="228"/>
      <c r="CC308" s="228"/>
      <c r="CD308" s="228"/>
      <c r="CE308" s="228"/>
      <c r="CF308" s="228"/>
    </row>
    <row r="309" spans="1:84" s="108" customFormat="1" x14ac:dyDescent="0.35">
      <c r="A309" s="109"/>
      <c r="T309" s="228"/>
      <c r="U309" s="228"/>
      <c r="V309" s="228"/>
      <c r="W309" s="228"/>
      <c r="X309" s="228"/>
      <c r="Y309" s="228"/>
      <c r="Z309" s="228"/>
      <c r="AA309" s="228"/>
      <c r="AB309" s="228"/>
      <c r="AC309" s="228"/>
      <c r="AD309" s="228"/>
      <c r="AE309" s="228"/>
      <c r="AF309" s="228"/>
      <c r="AG309" s="228"/>
      <c r="AH309" s="228"/>
      <c r="AI309" s="228"/>
      <c r="AJ309" s="228"/>
      <c r="AK309" s="228"/>
      <c r="AL309" s="228"/>
      <c r="AM309" s="228"/>
      <c r="AN309" s="228"/>
      <c r="AO309" s="228"/>
      <c r="AP309" s="228"/>
      <c r="AQ309" s="228"/>
      <c r="AR309" s="229"/>
      <c r="AS309" s="3"/>
      <c r="AT309" s="3"/>
      <c r="AU309" s="3"/>
      <c r="AV309" s="3"/>
      <c r="AW309" s="3"/>
      <c r="AX309" s="3"/>
      <c r="AY309" s="3"/>
      <c r="AZ309" s="3"/>
      <c r="BA309" s="3"/>
      <c r="BB309" s="228"/>
      <c r="BC309" s="228"/>
      <c r="BD309" s="228"/>
      <c r="BE309" s="228"/>
      <c r="BF309" s="228"/>
      <c r="BG309" s="228"/>
      <c r="BH309" s="228"/>
      <c r="BI309" s="228"/>
      <c r="BJ309" s="228"/>
      <c r="BK309" s="228"/>
      <c r="BL309" s="228"/>
      <c r="BM309" s="228"/>
      <c r="BN309" s="228"/>
      <c r="BO309" s="228"/>
      <c r="BP309" s="228"/>
      <c r="BQ309" s="228"/>
      <c r="BR309" s="228"/>
      <c r="BS309" s="228"/>
      <c r="BT309" s="228"/>
      <c r="BU309" s="228"/>
      <c r="BV309" s="228"/>
      <c r="BW309" s="228"/>
      <c r="BX309" s="228"/>
      <c r="BY309" s="228"/>
      <c r="BZ309" s="228"/>
      <c r="CA309" s="228"/>
      <c r="CB309" s="228"/>
      <c r="CC309" s="228"/>
      <c r="CD309" s="228"/>
      <c r="CE309" s="228"/>
      <c r="CF309" s="228"/>
    </row>
    <row r="310" spans="1:84" s="108" customFormat="1" x14ac:dyDescent="0.35">
      <c r="A310" s="109"/>
      <c r="T310" s="228"/>
      <c r="U310" s="228"/>
      <c r="V310" s="228"/>
      <c r="W310" s="228"/>
      <c r="X310" s="228"/>
      <c r="Y310" s="228"/>
      <c r="Z310" s="228"/>
      <c r="AA310" s="228"/>
      <c r="AB310" s="228"/>
      <c r="AC310" s="228"/>
      <c r="AD310" s="228"/>
      <c r="AE310" s="228"/>
      <c r="AF310" s="228"/>
      <c r="AG310" s="228"/>
      <c r="AH310" s="228"/>
      <c r="AI310" s="228"/>
      <c r="AJ310" s="228"/>
      <c r="AK310" s="228"/>
      <c r="AL310" s="228"/>
      <c r="AM310" s="228"/>
      <c r="AN310" s="228"/>
      <c r="AO310" s="228"/>
      <c r="AP310" s="228"/>
      <c r="AQ310" s="228"/>
      <c r="AR310" s="229"/>
      <c r="AS310" s="3"/>
      <c r="AT310" s="3"/>
      <c r="AU310" s="3"/>
      <c r="AV310" s="3"/>
      <c r="AW310" s="3"/>
      <c r="AX310" s="3"/>
      <c r="AY310" s="3"/>
      <c r="AZ310" s="3"/>
      <c r="BA310" s="3"/>
      <c r="BB310" s="228"/>
      <c r="BC310" s="228"/>
      <c r="BD310" s="228"/>
      <c r="BE310" s="228"/>
      <c r="BF310" s="228"/>
      <c r="BG310" s="228"/>
      <c r="BH310" s="228"/>
      <c r="BI310" s="228"/>
      <c r="BJ310" s="228"/>
      <c r="BK310" s="228"/>
      <c r="BL310" s="228"/>
      <c r="BM310" s="228"/>
      <c r="BN310" s="228"/>
      <c r="BO310" s="228"/>
      <c r="BP310" s="228"/>
      <c r="BQ310" s="228"/>
      <c r="BR310" s="228"/>
      <c r="BS310" s="228"/>
      <c r="BT310" s="228"/>
      <c r="BU310" s="228"/>
      <c r="BV310" s="228"/>
      <c r="BW310" s="228"/>
      <c r="BX310" s="228"/>
      <c r="BY310" s="228"/>
      <c r="BZ310" s="228"/>
      <c r="CA310" s="228"/>
      <c r="CB310" s="228"/>
      <c r="CC310" s="228"/>
      <c r="CD310" s="228"/>
      <c r="CE310" s="228"/>
      <c r="CF310" s="228"/>
    </row>
    <row r="311" spans="1:84" s="108" customFormat="1" x14ac:dyDescent="0.35">
      <c r="A311" s="109"/>
      <c r="T311" s="228"/>
      <c r="U311" s="228"/>
      <c r="V311" s="228"/>
      <c r="W311" s="228"/>
      <c r="X311" s="228"/>
      <c r="Y311" s="228"/>
      <c r="Z311" s="228"/>
      <c r="AA311" s="228"/>
      <c r="AB311" s="228"/>
      <c r="AC311" s="228"/>
      <c r="AD311" s="228"/>
      <c r="AE311" s="228"/>
      <c r="AF311" s="228"/>
      <c r="AG311" s="228"/>
      <c r="AH311" s="228"/>
      <c r="AI311" s="228"/>
      <c r="AJ311" s="228"/>
      <c r="AK311" s="228"/>
      <c r="AL311" s="228"/>
      <c r="AM311" s="228"/>
      <c r="AN311" s="228"/>
      <c r="AO311" s="228"/>
      <c r="AP311" s="228"/>
      <c r="AQ311" s="228"/>
      <c r="AR311" s="229"/>
      <c r="AS311" s="3"/>
      <c r="AT311" s="3"/>
      <c r="AU311" s="3"/>
      <c r="AV311" s="3"/>
      <c r="AW311" s="3"/>
      <c r="AX311" s="3"/>
      <c r="AY311" s="3"/>
      <c r="AZ311" s="3"/>
      <c r="BA311" s="3"/>
      <c r="BB311" s="228"/>
      <c r="BC311" s="228"/>
      <c r="BD311" s="228"/>
      <c r="BE311" s="228"/>
      <c r="BF311" s="228"/>
      <c r="BG311" s="228"/>
      <c r="BH311" s="228"/>
      <c r="BI311" s="228"/>
      <c r="BJ311" s="228"/>
      <c r="BK311" s="228"/>
      <c r="BL311" s="228"/>
      <c r="BM311" s="228"/>
      <c r="BN311" s="228"/>
      <c r="BO311" s="228"/>
      <c r="BP311" s="228"/>
      <c r="BQ311" s="228"/>
      <c r="BR311" s="228"/>
      <c r="BS311" s="228"/>
      <c r="BT311" s="228"/>
      <c r="BU311" s="228"/>
      <c r="BV311" s="228"/>
      <c r="BW311" s="228"/>
      <c r="BX311" s="228"/>
      <c r="BY311" s="228"/>
      <c r="BZ311" s="228"/>
      <c r="CA311" s="228"/>
      <c r="CB311" s="228"/>
      <c r="CC311" s="228"/>
      <c r="CD311" s="228"/>
      <c r="CE311" s="228"/>
      <c r="CF311" s="228"/>
    </row>
    <row r="312" spans="1:84" s="108" customFormat="1" x14ac:dyDescent="0.35">
      <c r="A312" s="109"/>
      <c r="T312" s="228"/>
      <c r="U312" s="228"/>
      <c r="V312" s="228"/>
      <c r="W312" s="228"/>
      <c r="X312" s="228"/>
      <c r="Y312" s="228"/>
      <c r="Z312" s="228"/>
      <c r="AA312" s="228"/>
      <c r="AB312" s="228"/>
      <c r="AC312" s="228"/>
      <c r="AD312" s="228"/>
      <c r="AE312" s="228"/>
      <c r="AF312" s="228"/>
      <c r="AG312" s="228"/>
      <c r="AH312" s="228"/>
      <c r="AI312" s="228"/>
      <c r="AJ312" s="228"/>
      <c r="AK312" s="228"/>
      <c r="AL312" s="228"/>
      <c r="AM312" s="228"/>
      <c r="AN312" s="228"/>
      <c r="AO312" s="228"/>
      <c r="AP312" s="228"/>
      <c r="AQ312" s="228"/>
      <c r="AR312" s="229"/>
      <c r="AS312" s="3"/>
      <c r="AT312" s="3"/>
      <c r="AU312" s="3"/>
      <c r="AV312" s="3"/>
      <c r="AW312" s="3"/>
      <c r="AX312" s="3"/>
      <c r="AY312" s="3"/>
      <c r="AZ312" s="3"/>
      <c r="BA312" s="3"/>
      <c r="BB312" s="228"/>
      <c r="BC312" s="228"/>
      <c r="BD312" s="228"/>
      <c r="BE312" s="228"/>
      <c r="BF312" s="228"/>
      <c r="BG312" s="228"/>
      <c r="BH312" s="228"/>
      <c r="BI312" s="228"/>
      <c r="BJ312" s="228"/>
      <c r="BK312" s="228"/>
      <c r="BL312" s="228"/>
      <c r="BM312" s="228"/>
      <c r="BN312" s="228"/>
      <c r="BO312" s="228"/>
      <c r="BP312" s="228"/>
      <c r="BQ312" s="228"/>
      <c r="BR312" s="228"/>
      <c r="BS312" s="228"/>
      <c r="BT312" s="228"/>
      <c r="BU312" s="228"/>
      <c r="BV312" s="228"/>
      <c r="BW312" s="228"/>
      <c r="BX312" s="228"/>
      <c r="BY312" s="228"/>
      <c r="BZ312" s="228"/>
      <c r="CA312" s="228"/>
      <c r="CB312" s="228"/>
      <c r="CC312" s="228"/>
      <c r="CD312" s="228"/>
      <c r="CE312" s="228"/>
      <c r="CF312" s="228"/>
    </row>
    <row r="313" spans="1:84" s="108" customFormat="1" x14ac:dyDescent="0.35">
      <c r="A313" s="109"/>
      <c r="T313" s="228"/>
      <c r="U313" s="228"/>
      <c r="V313" s="228"/>
      <c r="W313" s="228"/>
      <c r="X313" s="228"/>
      <c r="Y313" s="228"/>
      <c r="Z313" s="228"/>
      <c r="AA313" s="228"/>
      <c r="AB313" s="228"/>
      <c r="AC313" s="228"/>
      <c r="AD313" s="228"/>
      <c r="AE313" s="228"/>
      <c r="AF313" s="228"/>
      <c r="AG313" s="228"/>
      <c r="AH313" s="228"/>
      <c r="AI313" s="228"/>
      <c r="AJ313" s="228"/>
      <c r="AK313" s="228"/>
      <c r="AL313" s="228"/>
      <c r="AM313" s="228"/>
      <c r="AN313" s="228"/>
      <c r="AO313" s="228"/>
      <c r="AP313" s="228"/>
      <c r="AQ313" s="228"/>
      <c r="AR313" s="229"/>
      <c r="AS313" s="3"/>
      <c r="AT313" s="3"/>
      <c r="AU313" s="3"/>
      <c r="AV313" s="3"/>
      <c r="AW313" s="3"/>
      <c r="AX313" s="3"/>
      <c r="AY313" s="3"/>
      <c r="AZ313" s="3"/>
      <c r="BA313" s="3"/>
      <c r="BB313" s="228"/>
      <c r="BC313" s="228"/>
      <c r="BD313" s="228"/>
      <c r="BE313" s="228"/>
      <c r="BF313" s="228"/>
      <c r="BG313" s="228"/>
      <c r="BH313" s="228"/>
      <c r="BI313" s="228"/>
      <c r="BJ313" s="228"/>
      <c r="BK313" s="228"/>
      <c r="BL313" s="228"/>
      <c r="BM313" s="228"/>
      <c r="BN313" s="228"/>
      <c r="BO313" s="228"/>
      <c r="BP313" s="228"/>
      <c r="BQ313" s="228"/>
      <c r="BR313" s="228"/>
      <c r="BS313" s="228"/>
      <c r="BT313" s="228"/>
      <c r="BU313" s="228"/>
      <c r="BV313" s="228"/>
      <c r="BW313" s="228"/>
      <c r="BX313" s="228"/>
      <c r="BY313" s="228"/>
      <c r="BZ313" s="228"/>
      <c r="CA313" s="228"/>
      <c r="CB313" s="228"/>
      <c r="CC313" s="228"/>
      <c r="CD313" s="228"/>
      <c r="CE313" s="228"/>
      <c r="CF313" s="228"/>
    </row>
    <row r="314" spans="1:84" s="108" customFormat="1" x14ac:dyDescent="0.35">
      <c r="A314" s="109"/>
      <c r="T314" s="228"/>
      <c r="U314" s="228"/>
      <c r="V314" s="228"/>
      <c r="W314" s="228"/>
      <c r="X314" s="228"/>
      <c r="Y314" s="228"/>
      <c r="Z314" s="228"/>
      <c r="AA314" s="228"/>
      <c r="AB314" s="228"/>
      <c r="AC314" s="228"/>
      <c r="AD314" s="228"/>
      <c r="AE314" s="228"/>
      <c r="AF314" s="228"/>
      <c r="AG314" s="228"/>
      <c r="AH314" s="228"/>
      <c r="AI314" s="228"/>
      <c r="AJ314" s="228"/>
      <c r="AK314" s="228"/>
      <c r="AL314" s="228"/>
      <c r="AM314" s="228"/>
      <c r="AN314" s="228"/>
      <c r="AO314" s="228"/>
      <c r="AP314" s="228"/>
      <c r="AQ314" s="228"/>
      <c r="AR314" s="229"/>
      <c r="AS314" s="3"/>
      <c r="AT314" s="3"/>
      <c r="AU314" s="3"/>
      <c r="AV314" s="3"/>
      <c r="AW314" s="3"/>
      <c r="AX314" s="3"/>
      <c r="AY314" s="3"/>
      <c r="AZ314" s="3"/>
      <c r="BA314" s="3"/>
      <c r="BB314" s="228"/>
      <c r="BC314" s="228"/>
      <c r="BD314" s="228"/>
      <c r="BE314" s="228"/>
      <c r="BF314" s="228"/>
      <c r="BG314" s="228"/>
      <c r="BH314" s="228"/>
      <c r="BI314" s="228"/>
      <c r="BJ314" s="228"/>
      <c r="BK314" s="228"/>
      <c r="BL314" s="228"/>
      <c r="BM314" s="228"/>
      <c r="BN314" s="228"/>
      <c r="BO314" s="228"/>
      <c r="BP314" s="228"/>
      <c r="BQ314" s="228"/>
      <c r="BR314" s="228"/>
      <c r="BS314" s="228"/>
      <c r="BT314" s="228"/>
      <c r="BU314" s="228"/>
      <c r="BV314" s="228"/>
      <c r="BW314" s="228"/>
      <c r="BX314" s="228"/>
      <c r="BY314" s="228"/>
      <c r="BZ314" s="228"/>
      <c r="CA314" s="228"/>
      <c r="CB314" s="228"/>
      <c r="CC314" s="228"/>
      <c r="CD314" s="228"/>
      <c r="CE314" s="228"/>
      <c r="CF314" s="228"/>
    </row>
    <row r="315" spans="1:84" s="108" customFormat="1" x14ac:dyDescent="0.35">
      <c r="A315" s="109"/>
      <c r="T315" s="228"/>
      <c r="U315" s="228"/>
      <c r="V315" s="228"/>
      <c r="W315" s="228"/>
      <c r="X315" s="228"/>
      <c r="Y315" s="228"/>
      <c r="Z315" s="228"/>
      <c r="AA315" s="228"/>
      <c r="AB315" s="228"/>
      <c r="AC315" s="228"/>
      <c r="AD315" s="228"/>
      <c r="AE315" s="228"/>
      <c r="AF315" s="228"/>
      <c r="AG315" s="228"/>
      <c r="AH315" s="228"/>
      <c r="AI315" s="228"/>
      <c r="AJ315" s="228"/>
      <c r="AK315" s="228"/>
      <c r="AL315" s="228"/>
      <c r="AM315" s="228"/>
      <c r="AN315" s="228"/>
      <c r="AO315" s="228"/>
      <c r="AP315" s="228"/>
      <c r="AQ315" s="228"/>
      <c r="AR315" s="229"/>
      <c r="AS315" s="3"/>
      <c r="AT315" s="3"/>
      <c r="AU315" s="3"/>
      <c r="AV315" s="3"/>
      <c r="AW315" s="3"/>
      <c r="AX315" s="3"/>
      <c r="AY315" s="3"/>
      <c r="AZ315" s="3"/>
      <c r="BA315" s="3"/>
      <c r="BB315" s="228"/>
      <c r="BC315" s="228"/>
      <c r="BD315" s="228"/>
      <c r="BE315" s="228"/>
      <c r="BF315" s="228"/>
      <c r="BG315" s="228"/>
      <c r="BH315" s="228"/>
      <c r="BI315" s="228"/>
      <c r="BJ315" s="228"/>
      <c r="BK315" s="228"/>
      <c r="BL315" s="228"/>
      <c r="BM315" s="228"/>
      <c r="BN315" s="228"/>
      <c r="BO315" s="228"/>
      <c r="BP315" s="228"/>
      <c r="BQ315" s="228"/>
      <c r="BR315" s="228"/>
      <c r="BS315" s="228"/>
      <c r="BT315" s="228"/>
      <c r="BU315" s="228"/>
      <c r="BV315" s="228"/>
      <c r="BW315" s="228"/>
      <c r="BX315" s="228"/>
      <c r="BY315" s="228"/>
      <c r="BZ315" s="228"/>
      <c r="CA315" s="228"/>
      <c r="CB315" s="228"/>
      <c r="CC315" s="228"/>
      <c r="CD315" s="228"/>
      <c r="CE315" s="228"/>
      <c r="CF315" s="228"/>
    </row>
    <row r="316" spans="1:84" s="108" customFormat="1" x14ac:dyDescent="0.35">
      <c r="A316" s="109"/>
      <c r="T316" s="228"/>
      <c r="U316" s="228"/>
      <c r="V316" s="228"/>
      <c r="W316" s="228"/>
      <c r="X316" s="228"/>
      <c r="Y316" s="228"/>
      <c r="Z316" s="228"/>
      <c r="AA316" s="228"/>
      <c r="AB316" s="228"/>
      <c r="AC316" s="228"/>
      <c r="AD316" s="228"/>
      <c r="AE316" s="228"/>
      <c r="AF316" s="228"/>
      <c r="AG316" s="228"/>
      <c r="AH316" s="228"/>
      <c r="AI316" s="228"/>
      <c r="AJ316" s="228"/>
      <c r="AK316" s="228"/>
      <c r="AL316" s="228"/>
      <c r="AM316" s="228"/>
      <c r="AN316" s="228"/>
      <c r="AO316" s="228"/>
      <c r="AP316" s="228"/>
      <c r="AQ316" s="228"/>
      <c r="AR316" s="229"/>
      <c r="AS316" s="3"/>
      <c r="AT316" s="3"/>
      <c r="AU316" s="3"/>
      <c r="AV316" s="3"/>
      <c r="AW316" s="3"/>
      <c r="AX316" s="3"/>
      <c r="AY316" s="3"/>
      <c r="AZ316" s="3"/>
      <c r="BA316" s="3"/>
      <c r="BB316" s="228"/>
      <c r="BC316" s="228"/>
      <c r="BD316" s="228"/>
      <c r="BE316" s="228"/>
      <c r="BF316" s="228"/>
      <c r="BG316" s="228"/>
      <c r="BH316" s="228"/>
      <c r="BI316" s="228"/>
      <c r="BJ316" s="228"/>
      <c r="BK316" s="228"/>
      <c r="BL316" s="228"/>
      <c r="BM316" s="228"/>
      <c r="BN316" s="228"/>
      <c r="BO316" s="228"/>
      <c r="BP316" s="228"/>
      <c r="BQ316" s="228"/>
      <c r="BR316" s="228"/>
      <c r="BS316" s="228"/>
      <c r="BT316" s="228"/>
      <c r="BU316" s="228"/>
      <c r="BV316" s="228"/>
      <c r="BW316" s="228"/>
      <c r="BX316" s="228"/>
      <c r="BY316" s="228"/>
      <c r="BZ316" s="228"/>
      <c r="CA316" s="228"/>
      <c r="CB316" s="228"/>
      <c r="CC316" s="228"/>
      <c r="CD316" s="228"/>
      <c r="CE316" s="228"/>
      <c r="CF316" s="228"/>
    </row>
    <row r="317" spans="1:84" s="108" customFormat="1" x14ac:dyDescent="0.35">
      <c r="A317" s="109"/>
      <c r="T317" s="228"/>
      <c r="U317" s="228"/>
      <c r="V317" s="228"/>
      <c r="W317" s="228"/>
      <c r="X317" s="228"/>
      <c r="Y317" s="228"/>
      <c r="Z317" s="228"/>
      <c r="AA317" s="228"/>
      <c r="AB317" s="228"/>
      <c r="AC317" s="228"/>
      <c r="AD317" s="228"/>
      <c r="AE317" s="228"/>
      <c r="AF317" s="228"/>
      <c r="AG317" s="228"/>
      <c r="AH317" s="228"/>
      <c r="AI317" s="228"/>
      <c r="AJ317" s="228"/>
      <c r="AK317" s="228"/>
      <c r="AL317" s="228"/>
      <c r="AM317" s="228"/>
      <c r="AN317" s="228"/>
      <c r="AO317" s="228"/>
      <c r="AP317" s="228"/>
      <c r="AQ317" s="228"/>
      <c r="AR317" s="229"/>
      <c r="AS317" s="3"/>
      <c r="AT317" s="3"/>
      <c r="AU317" s="3"/>
      <c r="AV317" s="3"/>
      <c r="AW317" s="3"/>
      <c r="AX317" s="3"/>
      <c r="AY317" s="3"/>
      <c r="AZ317" s="3"/>
      <c r="BA317" s="3"/>
      <c r="BB317" s="228"/>
      <c r="BC317" s="228"/>
      <c r="BD317" s="228"/>
      <c r="BE317" s="228"/>
      <c r="BF317" s="228"/>
      <c r="BG317" s="228"/>
      <c r="BH317" s="228"/>
      <c r="BI317" s="228"/>
      <c r="BJ317" s="228"/>
      <c r="BK317" s="228"/>
      <c r="BL317" s="228"/>
      <c r="BM317" s="228"/>
      <c r="BN317" s="228"/>
      <c r="BO317" s="228"/>
      <c r="BP317" s="228"/>
      <c r="BQ317" s="228"/>
      <c r="BR317" s="228"/>
      <c r="BS317" s="228"/>
      <c r="BT317" s="228"/>
      <c r="BU317" s="228"/>
      <c r="BV317" s="228"/>
      <c r="BW317" s="228"/>
      <c r="BX317" s="228"/>
      <c r="BY317" s="228"/>
      <c r="BZ317" s="228"/>
      <c r="CA317" s="228"/>
      <c r="CB317" s="228"/>
      <c r="CC317" s="228"/>
      <c r="CD317" s="228"/>
      <c r="CE317" s="228"/>
      <c r="CF317" s="228"/>
    </row>
    <row r="318" spans="1:84" s="108" customFormat="1" x14ac:dyDescent="0.35">
      <c r="A318" s="109"/>
      <c r="T318" s="228"/>
      <c r="U318" s="228"/>
      <c r="V318" s="228"/>
      <c r="W318" s="228"/>
      <c r="X318" s="228"/>
      <c r="Y318" s="228"/>
      <c r="Z318" s="228"/>
      <c r="AA318" s="228"/>
      <c r="AB318" s="228"/>
      <c r="AC318" s="228"/>
      <c r="AD318" s="228"/>
      <c r="AE318" s="228"/>
      <c r="AF318" s="228"/>
      <c r="AG318" s="228"/>
      <c r="AH318" s="228"/>
      <c r="AI318" s="228"/>
      <c r="AJ318" s="228"/>
      <c r="AK318" s="228"/>
      <c r="AL318" s="228"/>
      <c r="AM318" s="228"/>
      <c r="AN318" s="228"/>
      <c r="AO318" s="228"/>
      <c r="AP318" s="228"/>
      <c r="AQ318" s="228"/>
      <c r="AR318" s="229"/>
      <c r="AS318" s="3"/>
      <c r="AT318" s="3"/>
      <c r="AU318" s="3"/>
      <c r="AV318" s="3"/>
      <c r="AW318" s="3"/>
      <c r="AX318" s="3"/>
      <c r="AY318" s="3"/>
      <c r="AZ318" s="3"/>
      <c r="BA318" s="3"/>
      <c r="BB318" s="228"/>
      <c r="BC318" s="228"/>
      <c r="BD318" s="228"/>
      <c r="BE318" s="228"/>
      <c r="BF318" s="228"/>
      <c r="BG318" s="228"/>
      <c r="BH318" s="228"/>
      <c r="BI318" s="228"/>
      <c r="BJ318" s="228"/>
      <c r="BK318" s="228"/>
      <c r="BL318" s="228"/>
      <c r="BM318" s="228"/>
      <c r="BN318" s="228"/>
      <c r="BO318" s="228"/>
      <c r="BP318" s="228"/>
      <c r="BQ318" s="228"/>
      <c r="BR318" s="228"/>
      <c r="BS318" s="228"/>
      <c r="BT318" s="228"/>
      <c r="BU318" s="228"/>
      <c r="BV318" s="228"/>
      <c r="BW318" s="228"/>
      <c r="BX318" s="228"/>
      <c r="BY318" s="228"/>
      <c r="BZ318" s="228"/>
      <c r="CA318" s="228"/>
      <c r="CB318" s="228"/>
      <c r="CC318" s="228"/>
      <c r="CD318" s="228"/>
      <c r="CE318" s="228"/>
      <c r="CF318" s="228"/>
    </row>
    <row r="319" spans="1:84" s="108" customFormat="1" x14ac:dyDescent="0.35">
      <c r="A319" s="109"/>
      <c r="T319" s="228"/>
      <c r="U319" s="228"/>
      <c r="V319" s="228"/>
      <c r="W319" s="228"/>
      <c r="X319" s="228"/>
      <c r="Y319" s="228"/>
      <c r="Z319" s="228"/>
      <c r="AA319" s="228"/>
      <c r="AB319" s="228"/>
      <c r="AC319" s="228"/>
      <c r="AD319" s="228"/>
      <c r="AE319" s="228"/>
      <c r="AF319" s="228"/>
      <c r="AG319" s="228"/>
      <c r="AH319" s="228"/>
      <c r="AI319" s="228"/>
      <c r="AJ319" s="228"/>
      <c r="AK319" s="228"/>
      <c r="AL319" s="228"/>
      <c r="AM319" s="228"/>
      <c r="AN319" s="228"/>
      <c r="AO319" s="228"/>
      <c r="AP319" s="228"/>
      <c r="AQ319" s="228"/>
      <c r="AR319" s="229"/>
      <c r="AS319" s="3"/>
      <c r="AT319" s="3"/>
      <c r="AU319" s="3"/>
      <c r="AV319" s="3"/>
      <c r="AW319" s="3"/>
      <c r="AX319" s="3"/>
      <c r="AY319" s="3"/>
      <c r="AZ319" s="3"/>
      <c r="BA319" s="3"/>
      <c r="BB319" s="228"/>
      <c r="BC319" s="228"/>
      <c r="BD319" s="228"/>
      <c r="BE319" s="228"/>
      <c r="BF319" s="228"/>
      <c r="BG319" s="228"/>
      <c r="BH319" s="228"/>
      <c r="BI319" s="228"/>
      <c r="BJ319" s="228"/>
      <c r="BK319" s="228"/>
      <c r="BL319" s="228"/>
      <c r="BM319" s="228"/>
      <c r="BN319" s="228"/>
      <c r="BO319" s="228"/>
      <c r="BP319" s="228"/>
      <c r="BQ319" s="228"/>
      <c r="BR319" s="228"/>
      <c r="BS319" s="228"/>
      <c r="BT319" s="228"/>
      <c r="BU319" s="228"/>
      <c r="BV319" s="228"/>
      <c r="BW319" s="228"/>
      <c r="BX319" s="228"/>
      <c r="BY319" s="228"/>
      <c r="BZ319" s="228"/>
      <c r="CA319" s="228"/>
      <c r="CB319" s="228"/>
      <c r="CC319" s="228"/>
      <c r="CD319" s="228"/>
      <c r="CE319" s="228"/>
      <c r="CF319" s="228"/>
    </row>
    <row r="320" spans="1:84" s="108" customFormat="1" x14ac:dyDescent="0.35">
      <c r="A320" s="109"/>
      <c r="T320" s="228"/>
      <c r="U320" s="228"/>
      <c r="V320" s="228"/>
      <c r="W320" s="228"/>
      <c r="X320" s="228"/>
      <c r="Y320" s="228"/>
      <c r="Z320" s="228"/>
      <c r="AA320" s="228"/>
      <c r="AB320" s="228"/>
      <c r="AC320" s="228"/>
      <c r="AD320" s="228"/>
      <c r="AE320" s="228"/>
      <c r="AF320" s="228"/>
      <c r="AG320" s="228"/>
      <c r="AH320" s="228"/>
      <c r="AI320" s="228"/>
      <c r="AJ320" s="228"/>
      <c r="AK320" s="228"/>
      <c r="AL320" s="228"/>
      <c r="AM320" s="228"/>
      <c r="AN320" s="228"/>
      <c r="AO320" s="228"/>
      <c r="AP320" s="228"/>
      <c r="AQ320" s="228"/>
      <c r="AR320" s="229"/>
      <c r="AS320" s="3"/>
      <c r="AT320" s="3"/>
      <c r="AU320" s="3"/>
      <c r="AV320" s="3"/>
      <c r="AW320" s="3"/>
      <c r="AX320" s="3"/>
      <c r="AY320" s="3"/>
      <c r="AZ320" s="3"/>
      <c r="BA320" s="3"/>
      <c r="BB320" s="228"/>
      <c r="BC320" s="228"/>
      <c r="BD320" s="228"/>
      <c r="BE320" s="228"/>
      <c r="BF320" s="228"/>
      <c r="BG320" s="228"/>
      <c r="BH320" s="228"/>
      <c r="BI320" s="228"/>
      <c r="BJ320" s="228"/>
      <c r="BK320" s="228"/>
      <c r="BL320" s="228"/>
      <c r="BM320" s="228"/>
      <c r="BN320" s="228"/>
      <c r="BO320" s="228"/>
      <c r="BP320" s="228"/>
      <c r="BQ320" s="228"/>
      <c r="BR320" s="228"/>
      <c r="BS320" s="228"/>
      <c r="BT320" s="228"/>
      <c r="BU320" s="228"/>
      <c r="BV320" s="228"/>
      <c r="BW320" s="228"/>
      <c r="BX320" s="228"/>
      <c r="BY320" s="228"/>
      <c r="BZ320" s="228"/>
      <c r="CA320" s="228"/>
      <c r="CB320" s="228"/>
      <c r="CC320" s="228"/>
      <c r="CD320" s="228"/>
      <c r="CE320" s="228"/>
      <c r="CF320" s="228"/>
    </row>
    <row r="321" spans="1:84" s="108" customFormat="1" x14ac:dyDescent="0.35">
      <c r="A321" s="109"/>
      <c r="T321" s="228"/>
      <c r="U321" s="228"/>
      <c r="V321" s="228"/>
      <c r="W321" s="228"/>
      <c r="X321" s="228"/>
      <c r="Y321" s="228"/>
      <c r="Z321" s="228"/>
      <c r="AA321" s="228"/>
      <c r="AB321" s="228"/>
      <c r="AC321" s="228"/>
      <c r="AD321" s="228"/>
      <c r="AE321" s="228"/>
      <c r="AF321" s="228"/>
      <c r="AG321" s="228"/>
      <c r="AH321" s="228"/>
      <c r="AI321" s="228"/>
      <c r="AJ321" s="228"/>
      <c r="AK321" s="228"/>
      <c r="AL321" s="228"/>
      <c r="AM321" s="228"/>
      <c r="AN321" s="228"/>
      <c r="AO321" s="228"/>
      <c r="AP321" s="228"/>
      <c r="AQ321" s="228"/>
      <c r="AR321" s="229"/>
      <c r="AS321" s="3"/>
      <c r="AT321" s="3"/>
      <c r="AU321" s="3"/>
      <c r="AV321" s="3"/>
      <c r="AW321" s="3"/>
      <c r="AX321" s="3"/>
      <c r="AY321" s="3"/>
      <c r="AZ321" s="3"/>
      <c r="BA321" s="3"/>
      <c r="BB321" s="228"/>
      <c r="BC321" s="228"/>
      <c r="BD321" s="228"/>
      <c r="BE321" s="228"/>
      <c r="BF321" s="228"/>
      <c r="BG321" s="228"/>
      <c r="BH321" s="228"/>
      <c r="BI321" s="228"/>
      <c r="BJ321" s="228"/>
      <c r="BK321" s="228"/>
      <c r="BL321" s="228"/>
      <c r="BM321" s="228"/>
      <c r="BN321" s="228"/>
      <c r="BO321" s="228"/>
      <c r="BP321" s="228"/>
      <c r="BQ321" s="228"/>
      <c r="BR321" s="228"/>
      <c r="BS321" s="228"/>
      <c r="BT321" s="228"/>
      <c r="BU321" s="228"/>
      <c r="BV321" s="228"/>
      <c r="BW321" s="228"/>
      <c r="BX321" s="228"/>
      <c r="BY321" s="228"/>
      <c r="BZ321" s="228"/>
      <c r="CA321" s="228"/>
      <c r="CB321" s="228"/>
      <c r="CC321" s="228"/>
      <c r="CD321" s="228"/>
      <c r="CE321" s="228"/>
      <c r="CF321" s="228"/>
    </row>
    <row r="322" spans="1:84" s="108" customFormat="1" x14ac:dyDescent="0.35">
      <c r="A322" s="109"/>
      <c r="T322" s="228"/>
      <c r="U322" s="228"/>
      <c r="V322" s="228"/>
      <c r="W322" s="228"/>
      <c r="X322" s="228"/>
      <c r="Y322" s="228"/>
      <c r="Z322" s="228"/>
      <c r="AA322" s="228"/>
      <c r="AB322" s="228"/>
      <c r="AC322" s="228"/>
      <c r="AD322" s="228"/>
      <c r="AE322" s="228"/>
      <c r="AF322" s="228"/>
      <c r="AG322" s="228"/>
      <c r="AH322" s="228"/>
      <c r="AI322" s="228"/>
      <c r="AJ322" s="228"/>
      <c r="AK322" s="228"/>
      <c r="AL322" s="228"/>
      <c r="AM322" s="228"/>
      <c r="AN322" s="228"/>
      <c r="AO322" s="228"/>
      <c r="AP322" s="228"/>
      <c r="AQ322" s="228"/>
      <c r="AR322" s="229"/>
      <c r="AS322" s="3"/>
      <c r="AT322" s="3"/>
      <c r="AU322" s="3"/>
      <c r="AV322" s="3"/>
      <c r="AW322" s="3"/>
      <c r="AX322" s="3"/>
      <c r="AY322" s="3"/>
      <c r="AZ322" s="3"/>
      <c r="BA322" s="3"/>
      <c r="BB322" s="228"/>
      <c r="BC322" s="228"/>
      <c r="BD322" s="228"/>
      <c r="BE322" s="228"/>
      <c r="BF322" s="228"/>
      <c r="BG322" s="228"/>
      <c r="BH322" s="228"/>
      <c r="BI322" s="228"/>
      <c r="BJ322" s="228"/>
      <c r="BK322" s="228"/>
      <c r="BL322" s="228"/>
      <c r="BM322" s="228"/>
      <c r="BN322" s="228"/>
      <c r="BO322" s="228"/>
      <c r="BP322" s="228"/>
      <c r="BQ322" s="228"/>
      <c r="BR322" s="228"/>
      <c r="BS322" s="228"/>
      <c r="BT322" s="228"/>
      <c r="BU322" s="228"/>
      <c r="BV322" s="228"/>
      <c r="BW322" s="228"/>
      <c r="BX322" s="228"/>
      <c r="BY322" s="228"/>
      <c r="BZ322" s="228"/>
      <c r="CA322" s="228"/>
      <c r="CB322" s="228"/>
      <c r="CC322" s="228"/>
      <c r="CD322" s="228"/>
      <c r="CE322" s="228"/>
      <c r="CF322" s="228"/>
    </row>
    <row r="323" spans="1:84" s="108" customFormat="1" x14ac:dyDescent="0.35">
      <c r="A323" s="109"/>
      <c r="T323" s="228"/>
      <c r="U323" s="228"/>
      <c r="V323" s="228"/>
      <c r="W323" s="228"/>
      <c r="X323" s="228"/>
      <c r="Y323" s="228"/>
      <c r="Z323" s="228"/>
      <c r="AA323" s="228"/>
      <c r="AB323" s="228"/>
      <c r="AC323" s="228"/>
      <c r="AD323" s="228"/>
      <c r="AE323" s="228"/>
      <c r="AF323" s="228"/>
      <c r="AG323" s="228"/>
      <c r="AH323" s="228"/>
      <c r="AI323" s="228"/>
      <c r="AJ323" s="228"/>
      <c r="AK323" s="228"/>
      <c r="AL323" s="228"/>
      <c r="AM323" s="228"/>
      <c r="AN323" s="228"/>
      <c r="AO323" s="228"/>
      <c r="AP323" s="228"/>
      <c r="AQ323" s="228"/>
      <c r="AR323" s="229"/>
      <c r="AS323" s="3"/>
      <c r="AT323" s="3"/>
      <c r="AU323" s="3"/>
      <c r="AV323" s="3"/>
      <c r="AW323" s="3"/>
      <c r="AX323" s="3"/>
      <c r="AY323" s="3"/>
      <c r="AZ323" s="3"/>
      <c r="BA323" s="3"/>
      <c r="BB323" s="228"/>
      <c r="BC323" s="228"/>
      <c r="BD323" s="228"/>
      <c r="BE323" s="228"/>
      <c r="BF323" s="228"/>
      <c r="BG323" s="228"/>
      <c r="BH323" s="228"/>
      <c r="BI323" s="228"/>
      <c r="BJ323" s="228"/>
      <c r="BK323" s="228"/>
      <c r="BL323" s="228"/>
      <c r="BM323" s="228"/>
      <c r="BN323" s="228"/>
      <c r="BO323" s="228"/>
      <c r="BP323" s="228"/>
      <c r="BQ323" s="228"/>
      <c r="BR323" s="228"/>
      <c r="BS323" s="228"/>
      <c r="BT323" s="228"/>
      <c r="BU323" s="228"/>
      <c r="BV323" s="228"/>
      <c r="BW323" s="228"/>
      <c r="BX323" s="228"/>
      <c r="BY323" s="228"/>
      <c r="BZ323" s="228"/>
      <c r="CA323" s="228"/>
      <c r="CB323" s="228"/>
      <c r="CC323" s="228"/>
      <c r="CD323" s="228"/>
      <c r="CE323" s="228"/>
      <c r="CF323" s="228"/>
    </row>
    <row r="324" spans="1:84" s="108" customFormat="1" x14ac:dyDescent="0.35">
      <c r="A324" s="109"/>
      <c r="T324" s="228"/>
      <c r="U324" s="228"/>
      <c r="V324" s="228"/>
      <c r="W324" s="228"/>
      <c r="X324" s="228"/>
      <c r="Y324" s="228"/>
      <c r="Z324" s="228"/>
      <c r="AA324" s="228"/>
      <c r="AB324" s="228"/>
      <c r="AC324" s="228"/>
      <c r="AD324" s="228"/>
      <c r="AE324" s="228"/>
      <c r="AF324" s="228"/>
      <c r="AG324" s="228"/>
      <c r="AH324" s="228"/>
      <c r="AI324" s="228"/>
      <c r="AJ324" s="228"/>
      <c r="AK324" s="228"/>
      <c r="AL324" s="228"/>
      <c r="AM324" s="228"/>
      <c r="AN324" s="228"/>
      <c r="AO324" s="228"/>
      <c r="AP324" s="228"/>
      <c r="AQ324" s="228"/>
      <c r="AR324" s="229"/>
      <c r="AS324" s="3"/>
      <c r="AT324" s="3"/>
      <c r="AU324" s="3"/>
      <c r="AV324" s="3"/>
      <c r="AW324" s="3"/>
      <c r="AX324" s="3"/>
      <c r="AY324" s="3"/>
      <c r="AZ324" s="3"/>
      <c r="BA324" s="3"/>
      <c r="BB324" s="228"/>
      <c r="BC324" s="228"/>
      <c r="BD324" s="228"/>
      <c r="BE324" s="228"/>
      <c r="BF324" s="228"/>
      <c r="BG324" s="228"/>
      <c r="BH324" s="228"/>
      <c r="BI324" s="228"/>
      <c r="BJ324" s="228"/>
      <c r="BK324" s="228"/>
      <c r="BL324" s="228"/>
      <c r="BM324" s="228"/>
      <c r="BN324" s="228"/>
      <c r="BO324" s="228"/>
      <c r="BP324" s="228"/>
      <c r="BQ324" s="228"/>
      <c r="BR324" s="228"/>
      <c r="BS324" s="228"/>
      <c r="BT324" s="228"/>
      <c r="BU324" s="228"/>
      <c r="BV324" s="228"/>
      <c r="BW324" s="228"/>
      <c r="BX324" s="228"/>
      <c r="BY324" s="228"/>
      <c r="BZ324" s="228"/>
      <c r="CA324" s="228"/>
      <c r="CB324" s="228"/>
      <c r="CC324" s="228"/>
      <c r="CD324" s="228"/>
      <c r="CE324" s="228"/>
      <c r="CF324" s="228"/>
    </row>
    <row r="325" spans="1:84" s="108" customFormat="1" x14ac:dyDescent="0.35">
      <c r="A325" s="109"/>
      <c r="T325" s="228"/>
      <c r="U325" s="228"/>
      <c r="V325" s="228"/>
      <c r="W325" s="228"/>
      <c r="X325" s="228"/>
      <c r="Y325" s="228"/>
      <c r="Z325" s="228"/>
      <c r="AA325" s="228"/>
      <c r="AB325" s="228"/>
      <c r="AC325" s="228"/>
      <c r="AD325" s="228"/>
      <c r="AE325" s="228"/>
      <c r="AF325" s="228"/>
      <c r="AG325" s="228"/>
      <c r="AH325" s="228"/>
      <c r="AI325" s="228"/>
      <c r="AJ325" s="228"/>
      <c r="AK325" s="228"/>
      <c r="AL325" s="228"/>
      <c r="AM325" s="228"/>
      <c r="AN325" s="228"/>
      <c r="AO325" s="228"/>
      <c r="AP325" s="228"/>
      <c r="AQ325" s="228"/>
      <c r="AR325" s="229"/>
      <c r="AS325" s="3"/>
      <c r="AT325" s="3"/>
      <c r="AU325" s="3"/>
      <c r="AV325" s="3"/>
      <c r="AW325" s="3"/>
      <c r="AX325" s="3"/>
      <c r="AY325" s="3"/>
      <c r="AZ325" s="3"/>
      <c r="BA325" s="3"/>
      <c r="BB325" s="228"/>
      <c r="BC325" s="228"/>
      <c r="BD325" s="228"/>
      <c r="BE325" s="228"/>
      <c r="BF325" s="228"/>
      <c r="BG325" s="228"/>
      <c r="BH325" s="228"/>
      <c r="BI325" s="228"/>
      <c r="BJ325" s="228"/>
      <c r="BK325" s="228"/>
      <c r="BL325" s="228"/>
      <c r="BM325" s="228"/>
      <c r="BN325" s="228"/>
      <c r="BO325" s="228"/>
      <c r="BP325" s="228"/>
      <c r="BQ325" s="228"/>
      <c r="BR325" s="228"/>
      <c r="BS325" s="228"/>
      <c r="BT325" s="228"/>
      <c r="BU325" s="228"/>
      <c r="BV325" s="228"/>
      <c r="BW325" s="228"/>
      <c r="BX325" s="228"/>
      <c r="BY325" s="228"/>
      <c r="BZ325" s="228"/>
      <c r="CA325" s="228"/>
      <c r="CB325" s="228"/>
      <c r="CC325" s="228"/>
      <c r="CD325" s="228"/>
      <c r="CE325" s="228"/>
      <c r="CF325" s="228"/>
    </row>
    <row r="326" spans="1:84" s="108" customFormat="1" x14ac:dyDescent="0.35">
      <c r="A326" s="109"/>
      <c r="T326" s="228"/>
      <c r="U326" s="228"/>
      <c r="V326" s="228"/>
      <c r="W326" s="228"/>
      <c r="X326" s="228"/>
      <c r="Y326" s="228"/>
      <c r="Z326" s="228"/>
      <c r="AA326" s="228"/>
      <c r="AB326" s="228"/>
      <c r="AC326" s="228"/>
      <c r="AD326" s="228"/>
      <c r="AE326" s="228"/>
      <c r="AF326" s="228"/>
      <c r="AG326" s="228"/>
      <c r="AH326" s="228"/>
      <c r="AI326" s="228"/>
      <c r="AJ326" s="228"/>
      <c r="AK326" s="228"/>
      <c r="AL326" s="228"/>
      <c r="AM326" s="228"/>
      <c r="AN326" s="228"/>
      <c r="AO326" s="228"/>
      <c r="AP326" s="228"/>
      <c r="AQ326" s="228"/>
      <c r="AR326" s="229"/>
      <c r="AS326" s="3"/>
      <c r="AT326" s="3"/>
      <c r="AU326" s="3"/>
      <c r="AV326" s="3"/>
      <c r="AW326" s="3"/>
      <c r="AX326" s="3"/>
      <c r="AY326" s="3"/>
      <c r="AZ326" s="3"/>
      <c r="BA326" s="3"/>
      <c r="BB326" s="228"/>
      <c r="BC326" s="228"/>
      <c r="BD326" s="228"/>
      <c r="BE326" s="228"/>
      <c r="BF326" s="228"/>
      <c r="BG326" s="228"/>
      <c r="BH326" s="228"/>
      <c r="BI326" s="228"/>
      <c r="BJ326" s="228"/>
      <c r="BK326" s="228"/>
      <c r="BL326" s="228"/>
      <c r="BM326" s="228"/>
      <c r="BN326" s="228"/>
      <c r="BO326" s="228"/>
      <c r="BP326" s="228"/>
      <c r="BQ326" s="228"/>
      <c r="BR326" s="228"/>
      <c r="BS326" s="228"/>
      <c r="BT326" s="228"/>
      <c r="BU326" s="228"/>
      <c r="BV326" s="228"/>
      <c r="BW326" s="228"/>
      <c r="BX326" s="228"/>
      <c r="BY326" s="228"/>
      <c r="BZ326" s="228"/>
      <c r="CA326" s="228"/>
      <c r="CB326" s="228"/>
      <c r="CC326" s="228"/>
      <c r="CD326" s="228"/>
      <c r="CE326" s="228"/>
      <c r="CF326" s="228"/>
    </row>
    <row r="327" spans="1:84" s="108" customFormat="1" x14ac:dyDescent="0.35">
      <c r="A327" s="109"/>
      <c r="T327" s="228"/>
      <c r="U327" s="228"/>
      <c r="V327" s="228"/>
      <c r="W327" s="228"/>
      <c r="X327" s="228"/>
      <c r="Y327" s="228"/>
      <c r="Z327" s="228"/>
      <c r="AA327" s="228"/>
      <c r="AB327" s="228"/>
      <c r="AC327" s="228"/>
      <c r="AD327" s="228"/>
      <c r="AE327" s="228"/>
      <c r="AF327" s="228"/>
      <c r="AG327" s="228"/>
      <c r="AH327" s="228"/>
      <c r="AI327" s="228"/>
      <c r="AJ327" s="228"/>
      <c r="AK327" s="228"/>
      <c r="AL327" s="228"/>
      <c r="AM327" s="228"/>
      <c r="AN327" s="228"/>
      <c r="AO327" s="228"/>
      <c r="AP327" s="228"/>
      <c r="AQ327" s="228"/>
      <c r="AR327" s="229"/>
      <c r="AS327" s="3"/>
      <c r="AT327" s="3"/>
      <c r="AU327" s="3"/>
      <c r="AV327" s="3"/>
      <c r="AW327" s="3"/>
      <c r="AX327" s="3"/>
      <c r="AY327" s="3"/>
      <c r="AZ327" s="3"/>
      <c r="BA327" s="3"/>
      <c r="BB327" s="228"/>
      <c r="BC327" s="228"/>
      <c r="BD327" s="228"/>
      <c r="BE327" s="228"/>
      <c r="BF327" s="228"/>
      <c r="BG327" s="228"/>
      <c r="BH327" s="228"/>
      <c r="BI327" s="228"/>
      <c r="BJ327" s="228"/>
      <c r="BK327" s="228"/>
      <c r="BL327" s="228"/>
      <c r="BM327" s="228"/>
      <c r="BN327" s="228"/>
      <c r="BO327" s="228"/>
      <c r="BP327" s="228"/>
      <c r="BQ327" s="228"/>
      <c r="BR327" s="228"/>
      <c r="BS327" s="228"/>
      <c r="BT327" s="228"/>
      <c r="BU327" s="228"/>
      <c r="BV327" s="228"/>
      <c r="BW327" s="228"/>
      <c r="BX327" s="228"/>
      <c r="BY327" s="228"/>
      <c r="BZ327" s="228"/>
      <c r="CA327" s="228"/>
      <c r="CB327" s="228"/>
      <c r="CC327" s="228"/>
      <c r="CD327" s="228"/>
      <c r="CE327" s="228"/>
      <c r="CF327" s="228"/>
    </row>
    <row r="328" spans="1:84" s="108" customFormat="1" x14ac:dyDescent="0.35">
      <c r="A328" s="109"/>
      <c r="T328" s="228"/>
      <c r="U328" s="228"/>
      <c r="V328" s="228"/>
      <c r="W328" s="228"/>
      <c r="X328" s="228"/>
      <c r="Y328" s="228"/>
      <c r="Z328" s="228"/>
      <c r="AA328" s="228"/>
      <c r="AB328" s="228"/>
      <c r="AC328" s="228"/>
      <c r="AD328" s="228"/>
      <c r="AE328" s="228"/>
      <c r="AF328" s="228"/>
      <c r="AG328" s="228"/>
      <c r="AH328" s="228"/>
      <c r="AI328" s="228"/>
      <c r="AJ328" s="228"/>
      <c r="AK328" s="228"/>
      <c r="AL328" s="228"/>
      <c r="AM328" s="228"/>
      <c r="AN328" s="228"/>
      <c r="AO328" s="228"/>
      <c r="AP328" s="228"/>
      <c r="AQ328" s="228"/>
      <c r="AR328" s="229"/>
      <c r="AS328" s="3"/>
      <c r="AT328" s="3"/>
      <c r="AU328" s="3"/>
      <c r="AV328" s="3"/>
      <c r="AW328" s="3"/>
      <c r="AX328" s="3"/>
      <c r="AY328" s="3"/>
      <c r="AZ328" s="3"/>
      <c r="BA328" s="3"/>
      <c r="BB328" s="228"/>
      <c r="BC328" s="228"/>
      <c r="BD328" s="228"/>
      <c r="BE328" s="228"/>
      <c r="BF328" s="228"/>
      <c r="BG328" s="228"/>
      <c r="BH328" s="228"/>
      <c r="BI328" s="228"/>
      <c r="BJ328" s="228"/>
      <c r="BK328" s="228"/>
      <c r="BL328" s="228"/>
      <c r="BM328" s="228"/>
      <c r="BN328" s="228"/>
      <c r="BO328" s="228"/>
      <c r="BP328" s="228"/>
      <c r="BQ328" s="228"/>
      <c r="BR328" s="228"/>
      <c r="BS328" s="228"/>
      <c r="BT328" s="228"/>
      <c r="BU328" s="228"/>
      <c r="BV328" s="228"/>
      <c r="BW328" s="228"/>
      <c r="BX328" s="228"/>
      <c r="BY328" s="228"/>
      <c r="BZ328" s="228"/>
      <c r="CA328" s="228"/>
      <c r="CB328" s="228"/>
      <c r="CC328" s="228"/>
      <c r="CD328" s="228"/>
      <c r="CE328" s="228"/>
      <c r="CF328" s="228"/>
    </row>
    <row r="329" spans="1:84" s="108" customFormat="1" x14ac:dyDescent="0.35">
      <c r="A329" s="109"/>
      <c r="AN329" s="105"/>
      <c r="AR329" s="4"/>
      <c r="AS329" s="7"/>
      <c r="AT329" s="7"/>
      <c r="AU329" s="7"/>
      <c r="AV329" s="7"/>
      <c r="AW329" s="7"/>
      <c r="AX329" s="7"/>
      <c r="AY329" s="7"/>
      <c r="AZ329" s="7"/>
      <c r="BA329" s="7"/>
    </row>
    <row r="330" spans="1:84" s="108" customFormat="1" x14ac:dyDescent="0.35">
      <c r="A330" s="109"/>
      <c r="AN330" s="105"/>
      <c r="AR330" s="4"/>
      <c r="AS330" s="7"/>
      <c r="AT330" s="7"/>
      <c r="AU330" s="7"/>
      <c r="AV330" s="7"/>
      <c r="AW330" s="7"/>
      <c r="AX330" s="7"/>
      <c r="AY330" s="7"/>
      <c r="AZ330" s="7"/>
      <c r="BA330" s="7"/>
    </row>
    <row r="331" spans="1:84" s="108" customFormat="1" x14ac:dyDescent="0.35">
      <c r="A331" s="109"/>
      <c r="AN331" s="105"/>
      <c r="AR331" s="4"/>
      <c r="AS331" s="7"/>
      <c r="AT331" s="7"/>
      <c r="AU331" s="7"/>
      <c r="AV331" s="7"/>
      <c r="AW331" s="7"/>
      <c r="AX331" s="7"/>
      <c r="AY331" s="7"/>
      <c r="AZ331" s="7"/>
      <c r="BA331" s="7"/>
    </row>
    <row r="332" spans="1:84" s="108" customFormat="1" x14ac:dyDescent="0.35">
      <c r="A332" s="109"/>
      <c r="AN332" s="105"/>
      <c r="AR332" s="4"/>
      <c r="AS332" s="7"/>
      <c r="AT332" s="7"/>
      <c r="AU332" s="7"/>
      <c r="AV332" s="7"/>
      <c r="AW332" s="7"/>
      <c r="AX332" s="7"/>
      <c r="AY332" s="7"/>
      <c r="AZ332" s="7"/>
      <c r="BA332" s="7"/>
    </row>
    <row r="333" spans="1:84" s="108" customFormat="1" x14ac:dyDescent="0.35">
      <c r="A333" s="109"/>
      <c r="AN333" s="105"/>
      <c r="AR333" s="4"/>
      <c r="AS333" s="7"/>
      <c r="AT333" s="7"/>
      <c r="AU333" s="7"/>
      <c r="AV333" s="7"/>
      <c r="AW333" s="7"/>
      <c r="AX333" s="7"/>
      <c r="AY333" s="7"/>
      <c r="AZ333" s="7"/>
      <c r="BA333" s="7"/>
    </row>
    <row r="334" spans="1:84" s="108" customFormat="1" x14ac:dyDescent="0.35">
      <c r="A334" s="109"/>
      <c r="AN334" s="105"/>
      <c r="AR334" s="4"/>
      <c r="AS334" s="7"/>
      <c r="AT334" s="7"/>
      <c r="AU334" s="7"/>
      <c r="AV334" s="7"/>
      <c r="AW334" s="7"/>
      <c r="AX334" s="7"/>
      <c r="AY334" s="7"/>
      <c r="AZ334" s="7"/>
      <c r="BA334" s="7"/>
    </row>
    <row r="335" spans="1:84" s="108" customFormat="1" x14ac:dyDescent="0.35">
      <c r="A335" s="109"/>
      <c r="AN335" s="105"/>
      <c r="AR335" s="4"/>
      <c r="AS335" s="7"/>
      <c r="AT335" s="7"/>
      <c r="AU335" s="7"/>
      <c r="AV335" s="7"/>
      <c r="AW335" s="7"/>
      <c r="AX335" s="7"/>
      <c r="AY335" s="7"/>
      <c r="AZ335" s="7"/>
      <c r="BA335" s="7"/>
    </row>
    <row r="336" spans="1:84" s="108" customFormat="1" x14ac:dyDescent="0.35">
      <c r="A336" s="109"/>
      <c r="AN336" s="105"/>
      <c r="AR336" s="4"/>
      <c r="AS336" s="7"/>
      <c r="AT336" s="7"/>
      <c r="AU336" s="7"/>
      <c r="AV336" s="7"/>
      <c r="AW336" s="7"/>
      <c r="AX336" s="7"/>
      <c r="AY336" s="7"/>
      <c r="AZ336" s="7"/>
      <c r="BA336" s="7"/>
    </row>
    <row r="337" spans="1:53" s="108" customFormat="1" x14ac:dyDescent="0.35">
      <c r="A337" s="109"/>
      <c r="AN337" s="105"/>
      <c r="AR337" s="4"/>
      <c r="AS337" s="7"/>
      <c r="AT337" s="7"/>
      <c r="AU337" s="7"/>
      <c r="AV337" s="7"/>
      <c r="AW337" s="7"/>
      <c r="AX337" s="7"/>
      <c r="AY337" s="7"/>
      <c r="AZ337" s="7"/>
      <c r="BA337" s="7"/>
    </row>
    <row r="338" spans="1:53" s="108" customFormat="1" x14ac:dyDescent="0.35">
      <c r="A338" s="109"/>
      <c r="AN338" s="105"/>
      <c r="AR338" s="4"/>
      <c r="AS338" s="7"/>
      <c r="AT338" s="7"/>
      <c r="AU338" s="7"/>
      <c r="AV338" s="7"/>
      <c r="AW338" s="7"/>
      <c r="AX338" s="7"/>
      <c r="AY338" s="7"/>
      <c r="AZ338" s="7"/>
      <c r="BA338" s="7"/>
    </row>
    <row r="339" spans="1:53" s="108" customFormat="1" x14ac:dyDescent="0.35">
      <c r="A339" s="109"/>
      <c r="AN339" s="105"/>
      <c r="AR339" s="4"/>
      <c r="AS339" s="7"/>
      <c r="AT339" s="7"/>
      <c r="AU339" s="7"/>
      <c r="AV339" s="7"/>
      <c r="AW339" s="7"/>
      <c r="AX339" s="7"/>
      <c r="AY339" s="7"/>
      <c r="AZ339" s="7"/>
      <c r="BA339" s="7"/>
    </row>
    <row r="340" spans="1:53" s="108" customFormat="1" x14ac:dyDescent="0.35">
      <c r="A340" s="109"/>
      <c r="AN340" s="105"/>
      <c r="AR340" s="4"/>
      <c r="AS340" s="7"/>
      <c r="AT340" s="7"/>
      <c r="AU340" s="7"/>
      <c r="AV340" s="7"/>
      <c r="AW340" s="7"/>
      <c r="AX340" s="7"/>
      <c r="AY340" s="7"/>
      <c r="AZ340" s="7"/>
      <c r="BA340" s="7"/>
    </row>
    <row r="341" spans="1:53" s="108" customFormat="1" x14ac:dyDescent="0.35">
      <c r="A341" s="109"/>
      <c r="AN341" s="105"/>
      <c r="AR341" s="4"/>
      <c r="AS341" s="7"/>
      <c r="AT341" s="7"/>
      <c r="AU341" s="7"/>
      <c r="AV341" s="7"/>
      <c r="AW341" s="7"/>
      <c r="AX341" s="7"/>
      <c r="AY341" s="7"/>
      <c r="AZ341" s="7"/>
      <c r="BA341" s="7"/>
    </row>
    <row r="342" spans="1:53" s="108" customFormat="1" x14ac:dyDescent="0.35">
      <c r="A342" s="109"/>
      <c r="AN342" s="105"/>
      <c r="AR342" s="4"/>
      <c r="AS342" s="7"/>
      <c r="AT342" s="7"/>
      <c r="AU342" s="7"/>
      <c r="AV342" s="7"/>
      <c r="AW342" s="7"/>
      <c r="AX342" s="7"/>
      <c r="AY342" s="7"/>
      <c r="AZ342" s="7"/>
      <c r="BA342" s="7"/>
    </row>
    <row r="343" spans="1:53" s="108" customFormat="1" x14ac:dyDescent="0.35">
      <c r="A343" s="109"/>
      <c r="AN343" s="105"/>
      <c r="AR343" s="4"/>
      <c r="AS343" s="7"/>
      <c r="AT343" s="7"/>
      <c r="AU343" s="7"/>
      <c r="AV343" s="7"/>
      <c r="AW343" s="7"/>
      <c r="AX343" s="7"/>
      <c r="AY343" s="7"/>
      <c r="AZ343" s="7"/>
      <c r="BA343" s="7"/>
    </row>
    <row r="344" spans="1:53" s="108" customFormat="1" x14ac:dyDescent="0.35">
      <c r="A344" s="109"/>
      <c r="AN344" s="105"/>
      <c r="AR344" s="4"/>
      <c r="AS344" s="7"/>
      <c r="AT344" s="7"/>
      <c r="AU344" s="7"/>
      <c r="AV344" s="7"/>
      <c r="AW344" s="7"/>
      <c r="AX344" s="7"/>
      <c r="AY344" s="7"/>
      <c r="AZ344" s="7"/>
      <c r="BA344" s="7"/>
    </row>
    <row r="345" spans="1:53" s="108" customFormat="1" x14ac:dyDescent="0.35">
      <c r="A345" s="109"/>
      <c r="AN345" s="105"/>
      <c r="AR345" s="4"/>
      <c r="AS345" s="7"/>
      <c r="AT345" s="7"/>
      <c r="AU345" s="7"/>
      <c r="AV345" s="7"/>
      <c r="AW345" s="7"/>
      <c r="AX345" s="7"/>
      <c r="AY345" s="7"/>
      <c r="AZ345" s="7"/>
      <c r="BA345" s="7"/>
    </row>
    <row r="346" spans="1:53" s="108" customFormat="1" x14ac:dyDescent="0.35">
      <c r="A346" s="109"/>
      <c r="AN346" s="105"/>
      <c r="AR346" s="4"/>
      <c r="AS346" s="7"/>
      <c r="AT346" s="7"/>
      <c r="AU346" s="7"/>
      <c r="AV346" s="7"/>
      <c r="AW346" s="7"/>
      <c r="AX346" s="7"/>
      <c r="AY346" s="7"/>
      <c r="AZ346" s="7"/>
      <c r="BA346" s="7"/>
    </row>
    <row r="347" spans="1:53" s="108" customFormat="1" x14ac:dyDescent="0.35">
      <c r="A347" s="109"/>
      <c r="AN347" s="105"/>
      <c r="AR347" s="4"/>
      <c r="AS347" s="7"/>
      <c r="AT347" s="7"/>
      <c r="AU347" s="7"/>
      <c r="AV347" s="7"/>
      <c r="AW347" s="7"/>
      <c r="AX347" s="7"/>
      <c r="AY347" s="7"/>
      <c r="AZ347" s="7"/>
      <c r="BA347" s="7"/>
    </row>
    <row r="348" spans="1:53" s="108" customFormat="1" x14ac:dyDescent="0.35">
      <c r="A348" s="109"/>
      <c r="AN348" s="105"/>
      <c r="AR348" s="4"/>
      <c r="AS348" s="7"/>
      <c r="AT348" s="7"/>
      <c r="AU348" s="7"/>
      <c r="AV348" s="7"/>
      <c r="AW348" s="7"/>
      <c r="AX348" s="7"/>
      <c r="AY348" s="7"/>
      <c r="AZ348" s="7"/>
      <c r="BA348" s="7"/>
    </row>
    <row r="349" spans="1:53" s="108" customFormat="1" x14ac:dyDescent="0.35">
      <c r="A349" s="109"/>
      <c r="AN349" s="105"/>
      <c r="AR349" s="4"/>
      <c r="AS349" s="7"/>
      <c r="AT349" s="7"/>
      <c r="AU349" s="7"/>
      <c r="AV349" s="7"/>
      <c r="AW349" s="7"/>
      <c r="AX349" s="7"/>
      <c r="AY349" s="7"/>
      <c r="AZ349" s="7"/>
      <c r="BA349" s="7"/>
    </row>
    <row r="350" spans="1:53" s="108" customFormat="1" x14ac:dyDescent="0.35">
      <c r="A350" s="109"/>
      <c r="AN350" s="105"/>
      <c r="AR350" s="4"/>
      <c r="AS350" s="7"/>
      <c r="AT350" s="7"/>
      <c r="AU350" s="7"/>
      <c r="AV350" s="7"/>
      <c r="AW350" s="7"/>
      <c r="AX350" s="7"/>
      <c r="AY350" s="7"/>
      <c r="AZ350" s="7"/>
      <c r="BA350" s="7"/>
    </row>
    <row r="351" spans="1:53" s="108" customFormat="1" x14ac:dyDescent="0.35">
      <c r="A351" s="109"/>
      <c r="AN351" s="105"/>
      <c r="AR351" s="4"/>
      <c r="AS351" s="7"/>
      <c r="AT351" s="7"/>
      <c r="AU351" s="7"/>
      <c r="AV351" s="7"/>
      <c r="AW351" s="7"/>
      <c r="AX351" s="7"/>
      <c r="AY351" s="7"/>
      <c r="AZ351" s="7"/>
      <c r="BA351" s="7"/>
    </row>
    <row r="352" spans="1:53" s="108" customFormat="1" x14ac:dyDescent="0.35">
      <c r="A352" s="109"/>
      <c r="AN352" s="105"/>
      <c r="AR352" s="4"/>
      <c r="AS352" s="7"/>
      <c r="AT352" s="7"/>
      <c r="AU352" s="7"/>
      <c r="AV352" s="7"/>
      <c r="AW352" s="7"/>
      <c r="AX352" s="7"/>
      <c r="AY352" s="7"/>
      <c r="AZ352" s="7"/>
      <c r="BA352" s="7"/>
    </row>
    <row r="353" spans="1:53" s="108" customFormat="1" x14ac:dyDescent="0.35">
      <c r="A353" s="109"/>
      <c r="AN353" s="105"/>
      <c r="AR353" s="4"/>
      <c r="AS353" s="7"/>
      <c r="AT353" s="7"/>
      <c r="AU353" s="7"/>
      <c r="AV353" s="7"/>
      <c r="AW353" s="7"/>
      <c r="AX353" s="7"/>
      <c r="AY353" s="7"/>
      <c r="AZ353" s="7"/>
      <c r="BA353" s="7"/>
    </row>
    <row r="354" spans="1:53" s="108" customFormat="1" x14ac:dyDescent="0.35">
      <c r="A354" s="109"/>
      <c r="AN354" s="105"/>
      <c r="AR354" s="4"/>
      <c r="AS354" s="7"/>
      <c r="AT354" s="7"/>
      <c r="AU354" s="7"/>
      <c r="AV354" s="7"/>
      <c r="AW354" s="7"/>
      <c r="AX354" s="7"/>
      <c r="AY354" s="7"/>
      <c r="AZ354" s="7"/>
      <c r="BA354" s="7"/>
    </row>
    <row r="355" spans="1:53" s="108" customFormat="1" x14ac:dyDescent="0.35">
      <c r="A355" s="109"/>
      <c r="AN355" s="105"/>
      <c r="AR355" s="4"/>
      <c r="AS355" s="7"/>
      <c r="AT355" s="7"/>
      <c r="AU355" s="7"/>
      <c r="AV355" s="7"/>
      <c r="AW355" s="7"/>
      <c r="AX355" s="7"/>
      <c r="AY355" s="7"/>
      <c r="AZ355" s="7"/>
      <c r="BA355" s="7"/>
    </row>
    <row r="356" spans="1:53" s="108" customFormat="1" x14ac:dyDescent="0.35">
      <c r="A356" s="109"/>
      <c r="AN356" s="105"/>
      <c r="AR356" s="4"/>
      <c r="AS356" s="7"/>
      <c r="AT356" s="7"/>
      <c r="AU356" s="7"/>
      <c r="AV356" s="7"/>
      <c r="AW356" s="7"/>
      <c r="AX356" s="7"/>
      <c r="AY356" s="7"/>
      <c r="AZ356" s="7"/>
      <c r="BA356" s="7"/>
    </row>
    <row r="357" spans="1:53" s="108" customFormat="1" x14ac:dyDescent="0.35">
      <c r="A357" s="109"/>
      <c r="AN357" s="105"/>
      <c r="AR357" s="4"/>
      <c r="AS357" s="7"/>
      <c r="AT357" s="7"/>
      <c r="AU357" s="7"/>
      <c r="AV357" s="7"/>
      <c r="AW357" s="7"/>
      <c r="AX357" s="7"/>
      <c r="AY357" s="7"/>
      <c r="AZ357" s="7"/>
      <c r="BA357" s="7"/>
    </row>
    <row r="358" spans="1:53" s="108" customFormat="1" x14ac:dyDescent="0.35">
      <c r="A358" s="109"/>
      <c r="AN358" s="105"/>
      <c r="AR358" s="4"/>
      <c r="AS358" s="7"/>
      <c r="AT358" s="7"/>
      <c r="AU358" s="7"/>
      <c r="AV358" s="7"/>
      <c r="AW358" s="7"/>
      <c r="AX358" s="7"/>
      <c r="AY358" s="7"/>
      <c r="AZ358" s="7"/>
      <c r="BA358" s="7"/>
    </row>
    <row r="359" spans="1:53" s="108" customFormat="1" x14ac:dyDescent="0.35">
      <c r="A359" s="109"/>
      <c r="AN359" s="105"/>
      <c r="AR359" s="4"/>
      <c r="AS359" s="7"/>
      <c r="AT359" s="7"/>
      <c r="AU359" s="7"/>
      <c r="AV359" s="7"/>
      <c r="AW359" s="7"/>
      <c r="AX359" s="7"/>
      <c r="AY359" s="7"/>
      <c r="AZ359" s="7"/>
      <c r="BA359" s="7"/>
    </row>
    <row r="360" spans="1:53" s="108" customFormat="1" x14ac:dyDescent="0.35">
      <c r="A360" s="109"/>
      <c r="AN360" s="105"/>
      <c r="AR360" s="4"/>
      <c r="AS360" s="7"/>
      <c r="AT360" s="7"/>
      <c r="AU360" s="7"/>
      <c r="AV360" s="7"/>
      <c r="AW360" s="7"/>
      <c r="AX360" s="7"/>
      <c r="AY360" s="7"/>
      <c r="AZ360" s="7"/>
      <c r="BA360" s="7"/>
    </row>
    <row r="361" spans="1:53" s="108" customFormat="1" x14ac:dyDescent="0.35">
      <c r="A361" s="109"/>
      <c r="AN361" s="105"/>
      <c r="AR361" s="4"/>
      <c r="AS361" s="7"/>
      <c r="AT361" s="7"/>
      <c r="AU361" s="7"/>
      <c r="AV361" s="7"/>
      <c r="AW361" s="7"/>
      <c r="AX361" s="7"/>
      <c r="AY361" s="7"/>
      <c r="AZ361" s="7"/>
      <c r="BA361" s="7"/>
    </row>
    <row r="362" spans="1:53" s="108" customFormat="1" x14ac:dyDescent="0.35">
      <c r="A362" s="109"/>
      <c r="AN362" s="105"/>
      <c r="AR362" s="4"/>
      <c r="AS362" s="7"/>
      <c r="AT362" s="7"/>
      <c r="AU362" s="7"/>
      <c r="AV362" s="7"/>
      <c r="AW362" s="7"/>
      <c r="AX362" s="7"/>
      <c r="AY362" s="7"/>
      <c r="AZ362" s="7"/>
      <c r="BA362" s="7"/>
    </row>
    <row r="363" spans="1:53" s="108" customFormat="1" x14ac:dyDescent="0.35">
      <c r="A363" s="109"/>
      <c r="AN363" s="105"/>
      <c r="AR363" s="4"/>
      <c r="AS363" s="7"/>
      <c r="AT363" s="7"/>
      <c r="AU363" s="7"/>
      <c r="AV363" s="7"/>
      <c r="AW363" s="7"/>
      <c r="AX363" s="7"/>
      <c r="AY363" s="7"/>
      <c r="AZ363" s="7"/>
      <c r="BA363" s="7"/>
    </row>
    <row r="364" spans="1:53" s="108" customFormat="1" x14ac:dyDescent="0.35">
      <c r="A364" s="109"/>
      <c r="AN364" s="105"/>
      <c r="AR364" s="4"/>
      <c r="AS364" s="7"/>
      <c r="AT364" s="7"/>
      <c r="AU364" s="7"/>
      <c r="AV364" s="7"/>
      <c r="AW364" s="7"/>
      <c r="AX364" s="7"/>
      <c r="AY364" s="7"/>
      <c r="AZ364" s="7"/>
      <c r="BA364" s="7"/>
    </row>
    <row r="365" spans="1:53" s="108" customFormat="1" x14ac:dyDescent="0.35">
      <c r="A365" s="109"/>
      <c r="AN365" s="105"/>
      <c r="AR365" s="4"/>
      <c r="AS365" s="7"/>
      <c r="AT365" s="7"/>
      <c r="AU365" s="7"/>
      <c r="AV365" s="7"/>
      <c r="AW365" s="7"/>
      <c r="AX365" s="7"/>
      <c r="AY365" s="7"/>
      <c r="AZ365" s="7"/>
      <c r="BA365" s="7"/>
    </row>
    <row r="366" spans="1:53" s="108" customFormat="1" x14ac:dyDescent="0.35">
      <c r="A366" s="109"/>
      <c r="AN366" s="105"/>
      <c r="AR366" s="4"/>
      <c r="AS366" s="7"/>
      <c r="AT366" s="7"/>
      <c r="AU366" s="7"/>
      <c r="AV366" s="7"/>
      <c r="AW366" s="7"/>
      <c r="AX366" s="7"/>
      <c r="AY366" s="7"/>
      <c r="AZ366" s="7"/>
      <c r="BA366" s="7"/>
    </row>
  </sheetData>
  <sheetProtection formatCells="0" formatColumns="0" formatRows="0"/>
  <mergeCells count="806">
    <mergeCell ref="N291:S291"/>
    <mergeCell ref="N292:S292"/>
    <mergeCell ref="N222:S222"/>
    <mergeCell ref="N223:S223"/>
    <mergeCell ref="N224:S224"/>
    <mergeCell ref="N225:S225"/>
    <mergeCell ref="N226:S226"/>
    <mergeCell ref="N227:S227"/>
    <mergeCell ref="N228:S228"/>
    <mergeCell ref="N238:S238"/>
    <mergeCell ref="N239:S239"/>
    <mergeCell ref="N240:S240"/>
    <mergeCell ref="N241:S241"/>
    <mergeCell ref="N242:S242"/>
    <mergeCell ref="N243:S243"/>
    <mergeCell ref="N244:S244"/>
    <mergeCell ref="N254:S254"/>
    <mergeCell ref="N255:S255"/>
    <mergeCell ref="N256:S256"/>
    <mergeCell ref="N257:S257"/>
    <mergeCell ref="N258:S258"/>
    <mergeCell ref="N259:S259"/>
    <mergeCell ref="N286:S286"/>
    <mergeCell ref="N287:S287"/>
    <mergeCell ref="N281:S281"/>
    <mergeCell ref="N282:S282"/>
    <mergeCell ref="N283:S283"/>
    <mergeCell ref="N284:S284"/>
    <mergeCell ref="N270:S270"/>
    <mergeCell ref="N271:S271"/>
    <mergeCell ref="N272:S272"/>
    <mergeCell ref="N273:S273"/>
    <mergeCell ref="N274:S274"/>
    <mergeCell ref="N275:S275"/>
    <mergeCell ref="N276:S276"/>
    <mergeCell ref="B269:S269"/>
    <mergeCell ref="B277:S277"/>
    <mergeCell ref="B285:S285"/>
    <mergeCell ref="B293:S293"/>
    <mergeCell ref="N230:S230"/>
    <mergeCell ref="N231:S231"/>
    <mergeCell ref="N232:S232"/>
    <mergeCell ref="N233:S233"/>
    <mergeCell ref="N234:S234"/>
    <mergeCell ref="N235:S235"/>
    <mergeCell ref="N236:S236"/>
    <mergeCell ref="N246:S246"/>
    <mergeCell ref="N247:S247"/>
    <mergeCell ref="N248:S248"/>
    <mergeCell ref="N249:S249"/>
    <mergeCell ref="N250:S250"/>
    <mergeCell ref="N251:S251"/>
    <mergeCell ref="N252:S252"/>
    <mergeCell ref="N262:S262"/>
    <mergeCell ref="N267:S267"/>
    <mergeCell ref="N268:S268"/>
    <mergeCell ref="N278:S278"/>
    <mergeCell ref="N279:S279"/>
    <mergeCell ref="N280:S280"/>
    <mergeCell ref="B153:S153"/>
    <mergeCell ref="B155:S155"/>
    <mergeCell ref="B157:S157"/>
    <mergeCell ref="B159:S159"/>
    <mergeCell ref="B161:S161"/>
    <mergeCell ref="B163:S163"/>
    <mergeCell ref="B165:S165"/>
    <mergeCell ref="B167:S167"/>
    <mergeCell ref="B169:S169"/>
    <mergeCell ref="B151:S151"/>
    <mergeCell ref="A141:S141"/>
    <mergeCell ref="B147:S147"/>
    <mergeCell ref="J117:M117"/>
    <mergeCell ref="J119:M119"/>
    <mergeCell ref="J121:M121"/>
    <mergeCell ref="J123:M123"/>
    <mergeCell ref="J125:M125"/>
    <mergeCell ref="J127:M127"/>
    <mergeCell ref="J129:M129"/>
    <mergeCell ref="J131:M131"/>
    <mergeCell ref="J133:M133"/>
    <mergeCell ref="B134:S134"/>
    <mergeCell ref="B117:D117"/>
    <mergeCell ref="E117:G117"/>
    <mergeCell ref="B119:D119"/>
    <mergeCell ref="A127:A128"/>
    <mergeCell ref="B127:D127"/>
    <mergeCell ref="E127:G127"/>
    <mergeCell ref="A148:A149"/>
    <mergeCell ref="B149:S149"/>
    <mergeCell ref="A150:A151"/>
    <mergeCell ref="A131:A132"/>
    <mergeCell ref="A146:A147"/>
    <mergeCell ref="B93:S93"/>
    <mergeCell ref="B94:S94"/>
    <mergeCell ref="B95:S95"/>
    <mergeCell ref="B96:S96"/>
    <mergeCell ref="B105:D105"/>
    <mergeCell ref="B132:S132"/>
    <mergeCell ref="B130:S130"/>
    <mergeCell ref="B120:S120"/>
    <mergeCell ref="B118:S118"/>
    <mergeCell ref="B116:S116"/>
    <mergeCell ref="B110:S110"/>
    <mergeCell ref="B108:S108"/>
    <mergeCell ref="J104:M104"/>
    <mergeCell ref="J105:M105"/>
    <mergeCell ref="B106:S106"/>
    <mergeCell ref="J107:M107"/>
    <mergeCell ref="J109:M109"/>
    <mergeCell ref="J111:M111"/>
    <mergeCell ref="J113:M113"/>
    <mergeCell ref="J115:M115"/>
    <mergeCell ref="A101:S101"/>
    <mergeCell ref="E105:G105"/>
    <mergeCell ref="E107:G107"/>
    <mergeCell ref="B109:D109"/>
    <mergeCell ref="A84:S84"/>
    <mergeCell ref="B85:S85"/>
    <mergeCell ref="B86:S86"/>
    <mergeCell ref="B87:S87"/>
    <mergeCell ref="B88:S88"/>
    <mergeCell ref="B89:S89"/>
    <mergeCell ref="B90:S90"/>
    <mergeCell ref="B91:S91"/>
    <mergeCell ref="B92:S92"/>
    <mergeCell ref="J59:M59"/>
    <mergeCell ref="J61:M61"/>
    <mergeCell ref="J63:M63"/>
    <mergeCell ref="J65:M65"/>
    <mergeCell ref="J67:M67"/>
    <mergeCell ref="J69:M69"/>
    <mergeCell ref="J71:M71"/>
    <mergeCell ref="J73:M73"/>
    <mergeCell ref="J75:M75"/>
    <mergeCell ref="B60:S60"/>
    <mergeCell ref="B62:S62"/>
    <mergeCell ref="B64:S64"/>
    <mergeCell ref="B66:S66"/>
    <mergeCell ref="B68:S68"/>
    <mergeCell ref="B70:S70"/>
    <mergeCell ref="B72:S72"/>
    <mergeCell ref="B74:S74"/>
    <mergeCell ref="B67:D67"/>
    <mergeCell ref="E67:G67"/>
    <mergeCell ref="B69:D69"/>
    <mergeCell ref="E69:G69"/>
    <mergeCell ref="B59:D59"/>
    <mergeCell ref="E59:G59"/>
    <mergeCell ref="B71:D71"/>
    <mergeCell ref="I232:M232"/>
    <mergeCell ref="I233:M233"/>
    <mergeCell ref="I234:M234"/>
    <mergeCell ref="I227:M227"/>
    <mergeCell ref="I228:M228"/>
    <mergeCell ref="A238:A245"/>
    <mergeCell ref="C238:C244"/>
    <mergeCell ref="C230:C236"/>
    <mergeCell ref="D230:D236"/>
    <mergeCell ref="E230:E236"/>
    <mergeCell ref="F230:F236"/>
    <mergeCell ref="G230:G236"/>
    <mergeCell ref="I230:M230"/>
    <mergeCell ref="F222:F228"/>
    <mergeCell ref="G222:G228"/>
    <mergeCell ref="I222:M222"/>
    <mergeCell ref="I223:M223"/>
    <mergeCell ref="I224:M224"/>
    <mergeCell ref="I225:M225"/>
    <mergeCell ref="I226:M226"/>
    <mergeCell ref="I231:M231"/>
    <mergeCell ref="B229:S229"/>
    <mergeCell ref="B237:S237"/>
    <mergeCell ref="I241:M241"/>
    <mergeCell ref="E71:G71"/>
    <mergeCell ref="B65:D65"/>
    <mergeCell ref="E65:G65"/>
    <mergeCell ref="A262:A269"/>
    <mergeCell ref="B262:B268"/>
    <mergeCell ref="C262:C268"/>
    <mergeCell ref="D262:D268"/>
    <mergeCell ref="E262:E268"/>
    <mergeCell ref="F262:F268"/>
    <mergeCell ref="G262:G268"/>
    <mergeCell ref="A246:A253"/>
    <mergeCell ref="B246:B252"/>
    <mergeCell ref="C246:C252"/>
    <mergeCell ref="D246:D252"/>
    <mergeCell ref="E246:E252"/>
    <mergeCell ref="F246:F252"/>
    <mergeCell ref="G246:G252"/>
    <mergeCell ref="B230:B236"/>
    <mergeCell ref="A230:A237"/>
    <mergeCell ref="A222:A229"/>
    <mergeCell ref="B222:B228"/>
    <mergeCell ref="C222:C228"/>
    <mergeCell ref="D222:D228"/>
    <mergeCell ref="E222:E228"/>
    <mergeCell ref="F286:F292"/>
    <mergeCell ref="G286:G292"/>
    <mergeCell ref="I286:M286"/>
    <mergeCell ref="I291:M291"/>
    <mergeCell ref="I287:M287"/>
    <mergeCell ref="I288:M288"/>
    <mergeCell ref="I289:M289"/>
    <mergeCell ref="I290:M290"/>
    <mergeCell ref="A270:A277"/>
    <mergeCell ref="B270:B276"/>
    <mergeCell ref="C270:C276"/>
    <mergeCell ref="D270:D276"/>
    <mergeCell ref="E270:E276"/>
    <mergeCell ref="F270:F276"/>
    <mergeCell ref="G270:G276"/>
    <mergeCell ref="I270:M270"/>
    <mergeCell ref="I271:M271"/>
    <mergeCell ref="I272:M272"/>
    <mergeCell ref="I273:M273"/>
    <mergeCell ref="I274:M274"/>
    <mergeCell ref="I275:M275"/>
    <mergeCell ref="I276:M276"/>
    <mergeCell ref="N266:S266"/>
    <mergeCell ref="N288:S288"/>
    <mergeCell ref="N289:S289"/>
    <mergeCell ref="N290:S290"/>
    <mergeCell ref="I292:M292"/>
    <mergeCell ref="A278:A285"/>
    <mergeCell ref="B278:B284"/>
    <mergeCell ref="C278:C284"/>
    <mergeCell ref="D278:D284"/>
    <mergeCell ref="E278:E284"/>
    <mergeCell ref="F278:F284"/>
    <mergeCell ref="G278:G284"/>
    <mergeCell ref="I278:M278"/>
    <mergeCell ref="I279:M279"/>
    <mergeCell ref="I280:M280"/>
    <mergeCell ref="I281:M281"/>
    <mergeCell ref="I282:M282"/>
    <mergeCell ref="I283:M283"/>
    <mergeCell ref="I284:M284"/>
    <mergeCell ref="A286:A293"/>
    <mergeCell ref="B286:B292"/>
    <mergeCell ref="C286:C292"/>
    <mergeCell ref="D286:D292"/>
    <mergeCell ref="E286:E292"/>
    <mergeCell ref="I268:M268"/>
    <mergeCell ref="A254:A261"/>
    <mergeCell ref="B254:B260"/>
    <mergeCell ref="C254:C260"/>
    <mergeCell ref="D254:D260"/>
    <mergeCell ref="E254:E260"/>
    <mergeCell ref="F254:F260"/>
    <mergeCell ref="G254:G260"/>
    <mergeCell ref="I254:M254"/>
    <mergeCell ref="I255:M255"/>
    <mergeCell ref="I256:M256"/>
    <mergeCell ref="I257:M257"/>
    <mergeCell ref="I258:M258"/>
    <mergeCell ref="I259:M259"/>
    <mergeCell ref="I260:M260"/>
    <mergeCell ref="I263:M263"/>
    <mergeCell ref="I264:M264"/>
    <mergeCell ref="I265:M265"/>
    <mergeCell ref="I266:M266"/>
    <mergeCell ref="I267:M267"/>
    <mergeCell ref="B261:S261"/>
    <mergeCell ref="N263:S263"/>
    <mergeCell ref="N264:S264"/>
    <mergeCell ref="N265:S265"/>
    <mergeCell ref="I242:M242"/>
    <mergeCell ref="I243:M243"/>
    <mergeCell ref="I236:M236"/>
    <mergeCell ref="G238:G244"/>
    <mergeCell ref="I238:M238"/>
    <mergeCell ref="N260:S260"/>
    <mergeCell ref="I262:M262"/>
    <mergeCell ref="I246:M246"/>
    <mergeCell ref="I247:M247"/>
    <mergeCell ref="I248:M248"/>
    <mergeCell ref="I249:M249"/>
    <mergeCell ref="I250:M250"/>
    <mergeCell ref="I251:M251"/>
    <mergeCell ref="I252:M252"/>
    <mergeCell ref="B253:S253"/>
    <mergeCell ref="B245:S245"/>
    <mergeCell ref="B238:B244"/>
    <mergeCell ref="B221:S221"/>
    <mergeCell ref="A214:A221"/>
    <mergeCell ref="B214:B220"/>
    <mergeCell ref="C214:C220"/>
    <mergeCell ref="D214:D220"/>
    <mergeCell ref="E214:E220"/>
    <mergeCell ref="F214:F220"/>
    <mergeCell ref="G214:G220"/>
    <mergeCell ref="I214:M214"/>
    <mergeCell ref="N214:S214"/>
    <mergeCell ref="N215:S215"/>
    <mergeCell ref="N216:S216"/>
    <mergeCell ref="N217:S217"/>
    <mergeCell ref="I215:M215"/>
    <mergeCell ref="I216:M216"/>
    <mergeCell ref="I217:M217"/>
    <mergeCell ref="I235:M235"/>
    <mergeCell ref="D238:D244"/>
    <mergeCell ref="E238:E244"/>
    <mergeCell ref="F238:F244"/>
    <mergeCell ref="I239:M239"/>
    <mergeCell ref="I244:M244"/>
    <mergeCell ref="I240:M240"/>
    <mergeCell ref="B189:S189"/>
    <mergeCell ref="B191:S191"/>
    <mergeCell ref="B193:S193"/>
    <mergeCell ref="B195:S195"/>
    <mergeCell ref="B197:S197"/>
    <mergeCell ref="G212:P212"/>
    <mergeCell ref="I218:M218"/>
    <mergeCell ref="I219:M219"/>
    <mergeCell ref="I220:M220"/>
    <mergeCell ref="N218:S218"/>
    <mergeCell ref="N219:S219"/>
    <mergeCell ref="N220:S220"/>
    <mergeCell ref="B199:S199"/>
    <mergeCell ref="B201:S201"/>
    <mergeCell ref="B203:S203"/>
    <mergeCell ref="B205:S205"/>
    <mergeCell ref="N213:S213"/>
    <mergeCell ref="A210:S210"/>
    <mergeCell ref="I213:M213"/>
    <mergeCell ref="A202:A203"/>
    <mergeCell ref="A196:A197"/>
    <mergeCell ref="A194:A195"/>
    <mergeCell ref="A198:A199"/>
    <mergeCell ref="A200:A201"/>
    <mergeCell ref="B171:S171"/>
    <mergeCell ref="B173:S173"/>
    <mergeCell ref="B175:S175"/>
    <mergeCell ref="B177:S177"/>
    <mergeCell ref="B179:S179"/>
    <mergeCell ref="B181:S181"/>
    <mergeCell ref="B183:S183"/>
    <mergeCell ref="B185:S185"/>
    <mergeCell ref="B187:S187"/>
    <mergeCell ref="A182:A183"/>
    <mergeCell ref="A180:A181"/>
    <mergeCell ref="A186:A187"/>
    <mergeCell ref="A184:A185"/>
    <mergeCell ref="A188:A189"/>
    <mergeCell ref="A190:A191"/>
    <mergeCell ref="A192:A193"/>
    <mergeCell ref="B77:D77"/>
    <mergeCell ref="E77:G77"/>
    <mergeCell ref="B79:D79"/>
    <mergeCell ref="E79:G79"/>
    <mergeCell ref="J77:M77"/>
    <mergeCell ref="J79:M79"/>
    <mergeCell ref="B76:S76"/>
    <mergeCell ref="B78:S78"/>
    <mergeCell ref="B129:D129"/>
    <mergeCell ref="E129:G129"/>
    <mergeCell ref="B115:D115"/>
    <mergeCell ref="E115:G115"/>
    <mergeCell ref="B111:D111"/>
    <mergeCell ref="E111:G111"/>
    <mergeCell ref="B113:D113"/>
    <mergeCell ref="E113:G113"/>
    <mergeCell ref="E119:G119"/>
    <mergeCell ref="B121:D121"/>
    <mergeCell ref="E121:G121"/>
    <mergeCell ref="B123:D123"/>
    <mergeCell ref="E123:G123"/>
    <mergeCell ref="B125:D125"/>
    <mergeCell ref="E125:G125"/>
    <mergeCell ref="B80:S80"/>
    <mergeCell ref="E50:G50"/>
    <mergeCell ref="B51:D51"/>
    <mergeCell ref="E51:G51"/>
    <mergeCell ref="B53:D53"/>
    <mergeCell ref="E53:G53"/>
    <mergeCell ref="J50:M50"/>
    <mergeCell ref="A47:S47"/>
    <mergeCell ref="B61:D61"/>
    <mergeCell ref="E61:G61"/>
    <mergeCell ref="B55:D55"/>
    <mergeCell ref="E55:G55"/>
    <mergeCell ref="B57:D57"/>
    <mergeCell ref="E57:G57"/>
    <mergeCell ref="A53:A54"/>
    <mergeCell ref="A57:A58"/>
    <mergeCell ref="A55:A56"/>
    <mergeCell ref="J51:M51"/>
    <mergeCell ref="J53:M53"/>
    <mergeCell ref="B52:S52"/>
    <mergeCell ref="B54:S54"/>
    <mergeCell ref="J55:M55"/>
    <mergeCell ref="J57:M57"/>
    <mergeCell ref="B56:S56"/>
    <mergeCell ref="B58:S58"/>
    <mergeCell ref="E73:G73"/>
    <mergeCell ref="A75:A76"/>
    <mergeCell ref="A77:A78"/>
    <mergeCell ref="B63:D63"/>
    <mergeCell ref="E63:G63"/>
    <mergeCell ref="A61:A62"/>
    <mergeCell ref="B75:D75"/>
    <mergeCell ref="AX158:AX159"/>
    <mergeCell ref="AX146:AX147"/>
    <mergeCell ref="AW146:AW147"/>
    <mergeCell ref="AR148:AR149"/>
    <mergeCell ref="AS148:AS149"/>
    <mergeCell ref="AT148:AT149"/>
    <mergeCell ref="A105:A106"/>
    <mergeCell ref="A79:A80"/>
    <mergeCell ref="A107:A108"/>
    <mergeCell ref="B107:D107"/>
    <mergeCell ref="A109:A110"/>
    <mergeCell ref="A113:A114"/>
    <mergeCell ref="A111:A112"/>
    <mergeCell ref="A115:A116"/>
    <mergeCell ref="B104:D104"/>
    <mergeCell ref="E104:G104"/>
    <mergeCell ref="E75:G75"/>
    <mergeCell ref="AY168:AY169"/>
    <mergeCell ref="AX170:AX171"/>
    <mergeCell ref="AY170:AY171"/>
    <mergeCell ref="AX172:AX173"/>
    <mergeCell ref="AX176:AX177"/>
    <mergeCell ref="AY176:AY177"/>
    <mergeCell ref="AX178:AX179"/>
    <mergeCell ref="AY178:AY179"/>
    <mergeCell ref="AY158:AY159"/>
    <mergeCell ref="AX160:AX161"/>
    <mergeCell ref="AY160:AY161"/>
    <mergeCell ref="AX162:AX163"/>
    <mergeCell ref="AY162:AY163"/>
    <mergeCell ref="AX164:AX165"/>
    <mergeCell ref="AY164:AY165"/>
    <mergeCell ref="AX166:AX167"/>
    <mergeCell ref="AY166:AY167"/>
    <mergeCell ref="AY180:AY181"/>
    <mergeCell ref="AX182:AX183"/>
    <mergeCell ref="AY182:AY183"/>
    <mergeCell ref="AY156:AY157"/>
    <mergeCell ref="AU148:AU149"/>
    <mergeCell ref="AV148:AV149"/>
    <mergeCell ref="AW148:AW149"/>
    <mergeCell ref="AR150:AR151"/>
    <mergeCell ref="AS150:AS151"/>
    <mergeCell ref="AT150:AT151"/>
    <mergeCell ref="AU150:AU151"/>
    <mergeCell ref="AV150:AV151"/>
    <mergeCell ref="AW150:AW151"/>
    <mergeCell ref="AS152:AS153"/>
    <mergeCell ref="AY172:AY173"/>
    <mergeCell ref="AX174:AX175"/>
    <mergeCell ref="AY174:AY175"/>
    <mergeCell ref="AX156:AX157"/>
    <mergeCell ref="AW152:AW153"/>
    <mergeCell ref="AR154:AR155"/>
    <mergeCell ref="AS154:AS155"/>
    <mergeCell ref="AT154:AT155"/>
    <mergeCell ref="AU154:AU155"/>
    <mergeCell ref="AX168:AX169"/>
    <mergeCell ref="A1:S1"/>
    <mergeCell ref="AX202:AX203"/>
    <mergeCell ref="AY202:AY203"/>
    <mergeCell ref="AX204:AX205"/>
    <mergeCell ref="AY204:AY205"/>
    <mergeCell ref="AX184:AX185"/>
    <mergeCell ref="AY184:AY185"/>
    <mergeCell ref="AX186:AX187"/>
    <mergeCell ref="AY186:AY187"/>
    <mergeCell ref="AX188:AX189"/>
    <mergeCell ref="AY188:AY189"/>
    <mergeCell ref="AX190:AX191"/>
    <mergeCell ref="AY190:AY191"/>
    <mergeCell ref="AX192:AX193"/>
    <mergeCell ref="AY192:AY193"/>
    <mergeCell ref="AX194:AX195"/>
    <mergeCell ref="AY194:AY195"/>
    <mergeCell ref="AX196:AX197"/>
    <mergeCell ref="AY196:AY197"/>
    <mergeCell ref="AX198:AX199"/>
    <mergeCell ref="AY198:AY199"/>
    <mergeCell ref="AX200:AX201"/>
    <mergeCell ref="AY200:AY201"/>
    <mergeCell ref="AX180:AX181"/>
    <mergeCell ref="A2:D2"/>
    <mergeCell ref="E2:H2"/>
    <mergeCell ref="I2:L2"/>
    <mergeCell ref="M2:P2"/>
    <mergeCell ref="Q2:R2"/>
    <mergeCell ref="A7:C7"/>
    <mergeCell ref="D7:E7"/>
    <mergeCell ref="A8:C8"/>
    <mergeCell ref="D8:E8"/>
    <mergeCell ref="G7:J7"/>
    <mergeCell ref="G8:J8"/>
    <mergeCell ref="AY146:AY147"/>
    <mergeCell ref="AX148:AX149"/>
    <mergeCell ref="AY148:AY149"/>
    <mergeCell ref="AX150:AX151"/>
    <mergeCell ref="AY150:AY151"/>
    <mergeCell ref="AX152:AX153"/>
    <mergeCell ref="AY152:AY153"/>
    <mergeCell ref="AX154:AX155"/>
    <mergeCell ref="AY154:AY155"/>
    <mergeCell ref="A51:A52"/>
    <mergeCell ref="A59:A60"/>
    <mergeCell ref="A63:A64"/>
    <mergeCell ref="A65:A66"/>
    <mergeCell ref="A69:A70"/>
    <mergeCell ref="A67:A68"/>
    <mergeCell ref="A73:A74"/>
    <mergeCell ref="A71:A72"/>
    <mergeCell ref="A18:C18"/>
    <mergeCell ref="A19:B19"/>
    <mergeCell ref="A20:B20"/>
    <mergeCell ref="A21:B21"/>
    <mergeCell ref="A22:B22"/>
    <mergeCell ref="A27:B27"/>
    <mergeCell ref="B73:D73"/>
    <mergeCell ref="B50:D50"/>
    <mergeCell ref="AV117:AV118"/>
    <mergeCell ref="AS119:AS120"/>
    <mergeCell ref="AT119:AT120"/>
    <mergeCell ref="AU119:AU120"/>
    <mergeCell ref="AV119:AV120"/>
    <mergeCell ref="E109:G109"/>
    <mergeCell ref="A119:A120"/>
    <mergeCell ref="A117:A118"/>
    <mergeCell ref="A123:A124"/>
    <mergeCell ref="A121:A122"/>
    <mergeCell ref="AS111:AS112"/>
    <mergeCell ref="AT111:AT112"/>
    <mergeCell ref="AU111:AU112"/>
    <mergeCell ref="AS123:AS124"/>
    <mergeCell ref="AT131:AT132"/>
    <mergeCell ref="AU131:AU132"/>
    <mergeCell ref="AR158:AR159"/>
    <mergeCell ref="AV111:AV112"/>
    <mergeCell ref="AS113:AS114"/>
    <mergeCell ref="AT113:AT114"/>
    <mergeCell ref="AU113:AU114"/>
    <mergeCell ref="AV113:AV114"/>
    <mergeCell ref="B114:S114"/>
    <mergeCell ref="B112:S112"/>
    <mergeCell ref="AS121:AS122"/>
    <mergeCell ref="AT121:AT122"/>
    <mergeCell ref="AU121:AU122"/>
    <mergeCell ref="AV121:AV122"/>
    <mergeCell ref="B122:S122"/>
    <mergeCell ref="AS115:AS116"/>
    <mergeCell ref="AT115:AT116"/>
    <mergeCell ref="AU115:AU116"/>
    <mergeCell ref="AV115:AV116"/>
    <mergeCell ref="AS117:AS118"/>
    <mergeCell ref="AT117:AT118"/>
    <mergeCell ref="AU117:AU118"/>
    <mergeCell ref="AT127:AT128"/>
    <mergeCell ref="AU127:AU128"/>
    <mergeCell ref="AS105:AS106"/>
    <mergeCell ref="AT105:AT106"/>
    <mergeCell ref="AU105:AU106"/>
    <mergeCell ref="AV105:AV106"/>
    <mergeCell ref="AS107:AS108"/>
    <mergeCell ref="AT107:AT108"/>
    <mergeCell ref="AU107:AU108"/>
    <mergeCell ref="AV107:AV108"/>
    <mergeCell ref="AS109:AS110"/>
    <mergeCell ref="AT109:AT110"/>
    <mergeCell ref="AU109:AU110"/>
    <mergeCell ref="AV109:AV110"/>
    <mergeCell ref="A154:A155"/>
    <mergeCell ref="A152:A153"/>
    <mergeCell ref="A178:A179"/>
    <mergeCell ref="A176:A177"/>
    <mergeCell ref="A158:A159"/>
    <mergeCell ref="A156:A157"/>
    <mergeCell ref="A162:A163"/>
    <mergeCell ref="A160:A161"/>
    <mergeCell ref="A166:A167"/>
    <mergeCell ref="A164:A165"/>
    <mergeCell ref="A170:A171"/>
    <mergeCell ref="A168:A169"/>
    <mergeCell ref="A174:A175"/>
    <mergeCell ref="A172:A173"/>
    <mergeCell ref="A133:A134"/>
    <mergeCell ref="B126:S126"/>
    <mergeCell ref="B124:S124"/>
    <mergeCell ref="B128:S128"/>
    <mergeCell ref="B131:D131"/>
    <mergeCell ref="E131:G131"/>
    <mergeCell ref="B133:D133"/>
    <mergeCell ref="E133:G133"/>
    <mergeCell ref="A125:A126"/>
    <mergeCell ref="AV127:AV128"/>
    <mergeCell ref="A129:A130"/>
    <mergeCell ref="AT123:AT124"/>
    <mergeCell ref="AU123:AU124"/>
    <mergeCell ref="AV123:AV124"/>
    <mergeCell ref="AS125:AS126"/>
    <mergeCell ref="AT125:AT126"/>
    <mergeCell ref="AU125:AU126"/>
    <mergeCell ref="AV125:AV126"/>
    <mergeCell ref="AS127:AS128"/>
    <mergeCell ref="AS129:AS130"/>
    <mergeCell ref="AT129:AT130"/>
    <mergeCell ref="AU129:AU130"/>
    <mergeCell ref="AV131:AV132"/>
    <mergeCell ref="AS133:AS134"/>
    <mergeCell ref="AT133:AT134"/>
    <mergeCell ref="AU133:AU134"/>
    <mergeCell ref="AV133:AV134"/>
    <mergeCell ref="AV129:AV130"/>
    <mergeCell ref="AV154:AV155"/>
    <mergeCell ref="AW154:AW155"/>
    <mergeCell ref="AR156:AR157"/>
    <mergeCell ref="AS156:AS157"/>
    <mergeCell ref="AT156:AT157"/>
    <mergeCell ref="AU156:AU157"/>
    <mergeCell ref="AV156:AV157"/>
    <mergeCell ref="AW156:AW157"/>
    <mergeCell ref="AR152:AR153"/>
    <mergeCell ref="AT152:AT153"/>
    <mergeCell ref="AU152:AU153"/>
    <mergeCell ref="AV152:AV153"/>
    <mergeCell ref="AV146:AV147"/>
    <mergeCell ref="AS131:AS132"/>
    <mergeCell ref="AR146:AR147"/>
    <mergeCell ref="AS146:AS147"/>
    <mergeCell ref="AT146:AT147"/>
    <mergeCell ref="AU146:AU147"/>
    <mergeCell ref="AS158:AS159"/>
    <mergeCell ref="AT158:AT159"/>
    <mergeCell ref="AU158:AU159"/>
    <mergeCell ref="AV158:AV159"/>
    <mergeCell ref="AW158:AW159"/>
    <mergeCell ref="AR160:AR161"/>
    <mergeCell ref="AS160:AS161"/>
    <mergeCell ref="AT160:AT161"/>
    <mergeCell ref="AU160:AU161"/>
    <mergeCell ref="AV160:AV161"/>
    <mergeCell ref="AW160:AW161"/>
    <mergeCell ref="AR162:AR163"/>
    <mergeCell ref="AS162:AS163"/>
    <mergeCell ref="AT162:AT163"/>
    <mergeCell ref="AU162:AU163"/>
    <mergeCell ref="AV162:AV163"/>
    <mergeCell ref="AW162:AW163"/>
    <mergeCell ref="AR164:AR165"/>
    <mergeCell ref="AS164:AS165"/>
    <mergeCell ref="AT164:AT165"/>
    <mergeCell ref="AU164:AU165"/>
    <mergeCell ref="AV164:AV165"/>
    <mergeCell ref="AW164:AW165"/>
    <mergeCell ref="AR166:AR167"/>
    <mergeCell ref="AS166:AS167"/>
    <mergeCell ref="AT166:AT167"/>
    <mergeCell ref="AU166:AU167"/>
    <mergeCell ref="AV166:AV167"/>
    <mergeCell ref="AW166:AW167"/>
    <mergeCell ref="AR168:AR169"/>
    <mergeCell ref="AS168:AS169"/>
    <mergeCell ref="AT168:AT169"/>
    <mergeCell ref="AU168:AU169"/>
    <mergeCell ref="AV168:AV169"/>
    <mergeCell ref="AW168:AW169"/>
    <mergeCell ref="AR170:AR171"/>
    <mergeCell ref="AS170:AS171"/>
    <mergeCell ref="AT170:AT171"/>
    <mergeCell ref="AU170:AU171"/>
    <mergeCell ref="AV170:AV171"/>
    <mergeCell ref="AW170:AW171"/>
    <mergeCell ref="AR172:AR173"/>
    <mergeCell ref="AS172:AS173"/>
    <mergeCell ref="AT172:AT173"/>
    <mergeCell ref="AU172:AU173"/>
    <mergeCell ref="AV172:AV173"/>
    <mergeCell ref="AW172:AW173"/>
    <mergeCell ref="AR174:AR175"/>
    <mergeCell ref="AS174:AS175"/>
    <mergeCell ref="AT174:AT175"/>
    <mergeCell ref="AU174:AU175"/>
    <mergeCell ref="AV174:AV175"/>
    <mergeCell ref="AW174:AW175"/>
    <mergeCell ref="AR176:AR177"/>
    <mergeCell ref="AS176:AS177"/>
    <mergeCell ref="AT176:AT177"/>
    <mergeCell ref="AU176:AU177"/>
    <mergeCell ref="AV176:AV177"/>
    <mergeCell ref="AW176:AW177"/>
    <mergeCell ref="AR178:AR179"/>
    <mergeCell ref="AS178:AS179"/>
    <mergeCell ref="AT178:AT179"/>
    <mergeCell ref="AU178:AU179"/>
    <mergeCell ref="AV178:AV179"/>
    <mergeCell ref="AW178:AW179"/>
    <mergeCell ref="AR180:AR181"/>
    <mergeCell ref="AS180:AS181"/>
    <mergeCell ref="AT180:AT181"/>
    <mergeCell ref="AU180:AU181"/>
    <mergeCell ref="AV180:AV181"/>
    <mergeCell ref="AW180:AW181"/>
    <mergeCell ref="AR182:AR183"/>
    <mergeCell ref="AS182:AS183"/>
    <mergeCell ref="AT182:AT183"/>
    <mergeCell ref="AU182:AU183"/>
    <mergeCell ref="AV182:AV183"/>
    <mergeCell ref="AW182:AW183"/>
    <mergeCell ref="AR184:AR185"/>
    <mergeCell ref="AS184:AS185"/>
    <mergeCell ref="AT184:AT185"/>
    <mergeCell ref="AU184:AU185"/>
    <mergeCell ref="AV184:AV185"/>
    <mergeCell ref="AW184:AW185"/>
    <mergeCell ref="AR186:AR187"/>
    <mergeCell ref="AS186:AS187"/>
    <mergeCell ref="AT186:AT187"/>
    <mergeCell ref="AU186:AU187"/>
    <mergeCell ref="AV186:AV187"/>
    <mergeCell ref="AW186:AW187"/>
    <mergeCell ref="AR188:AR189"/>
    <mergeCell ref="AS188:AS189"/>
    <mergeCell ref="AT188:AT189"/>
    <mergeCell ref="AU188:AU189"/>
    <mergeCell ref="AV188:AV189"/>
    <mergeCell ref="AW188:AW189"/>
    <mergeCell ref="AR190:AR191"/>
    <mergeCell ref="AS190:AS191"/>
    <mergeCell ref="AT190:AT191"/>
    <mergeCell ref="AU190:AU191"/>
    <mergeCell ref="AV190:AV191"/>
    <mergeCell ref="AW190:AW191"/>
    <mergeCell ref="AR192:AR193"/>
    <mergeCell ref="AS192:AS193"/>
    <mergeCell ref="AT192:AT193"/>
    <mergeCell ref="AU192:AU193"/>
    <mergeCell ref="AV192:AV193"/>
    <mergeCell ref="AW192:AW193"/>
    <mergeCell ref="AV194:AV195"/>
    <mergeCell ref="AW194:AW195"/>
    <mergeCell ref="AR196:AR197"/>
    <mergeCell ref="AS196:AS197"/>
    <mergeCell ref="AT196:AT197"/>
    <mergeCell ref="AU196:AU197"/>
    <mergeCell ref="AV196:AV197"/>
    <mergeCell ref="AW196:AW197"/>
    <mergeCell ref="AR198:AR199"/>
    <mergeCell ref="AS198:AS199"/>
    <mergeCell ref="AT198:AT199"/>
    <mergeCell ref="AU198:AU199"/>
    <mergeCell ref="AV198:AV199"/>
    <mergeCell ref="AW198:AW199"/>
    <mergeCell ref="AR194:AR195"/>
    <mergeCell ref="AS194:AS195"/>
    <mergeCell ref="AT194:AT195"/>
    <mergeCell ref="AU194:AU195"/>
    <mergeCell ref="AR200:AR201"/>
    <mergeCell ref="AS200:AS201"/>
    <mergeCell ref="AT200:AT201"/>
    <mergeCell ref="AU200:AU201"/>
    <mergeCell ref="AV200:AV201"/>
    <mergeCell ref="AW200:AW201"/>
    <mergeCell ref="AR202:AR203"/>
    <mergeCell ref="AS202:AS203"/>
    <mergeCell ref="AT202:AT203"/>
    <mergeCell ref="AU202:AU203"/>
    <mergeCell ref="AV202:AV203"/>
    <mergeCell ref="AW202:AW203"/>
    <mergeCell ref="AR204:AR205"/>
    <mergeCell ref="AS204:AS205"/>
    <mergeCell ref="AT204:AT205"/>
    <mergeCell ref="AU204:AU205"/>
    <mergeCell ref="AV204:AV205"/>
    <mergeCell ref="AW204:AW205"/>
    <mergeCell ref="A204:A205"/>
    <mergeCell ref="A23:B23"/>
    <mergeCell ref="A24:B24"/>
    <mergeCell ref="A25:B25"/>
    <mergeCell ref="A26:B26"/>
    <mergeCell ref="A30:S30"/>
    <mergeCell ref="B31:S31"/>
    <mergeCell ref="B32:S32"/>
    <mergeCell ref="B33:S33"/>
    <mergeCell ref="B34:S34"/>
    <mergeCell ref="B35:S35"/>
    <mergeCell ref="B36:S36"/>
    <mergeCell ref="B37:S37"/>
    <mergeCell ref="B38:S38"/>
    <mergeCell ref="B39:S39"/>
    <mergeCell ref="B40:S40"/>
    <mergeCell ref="B41:S41"/>
    <mergeCell ref="B42:S42"/>
    <mergeCell ref="G9:J9"/>
    <mergeCell ref="G10:J10"/>
    <mergeCell ref="G11:J11"/>
    <mergeCell ref="G12:J12"/>
    <mergeCell ref="G13:J13"/>
    <mergeCell ref="D9:E9"/>
    <mergeCell ref="D10:E10"/>
    <mergeCell ref="A9:C9"/>
    <mergeCell ref="A10:C10"/>
    <mergeCell ref="A11:C11"/>
    <mergeCell ref="A12:C12"/>
    <mergeCell ref="D11:E11"/>
    <mergeCell ref="D12:E12"/>
    <mergeCell ref="A13:C13"/>
    <mergeCell ref="D13:E13"/>
  </mergeCells>
  <conditionalFormatting sqref="A19:B19">
    <cfRule type="expression" dxfId="18" priority="1834">
      <formula>$D19&gt;$D$10</formula>
    </cfRule>
  </conditionalFormatting>
  <conditionalFormatting sqref="C19:C20">
    <cfRule type="expression" dxfId="17" priority="1832">
      <formula>$D19&gt;$D$10</formula>
    </cfRule>
  </conditionalFormatting>
  <conditionalFormatting sqref="A20:C20">
    <cfRule type="expression" dxfId="16" priority="1823">
      <formula>$A20&gt;$D$10</formula>
    </cfRule>
  </conditionalFormatting>
  <conditionalFormatting sqref="S49 S51 S53 S55 S57 S59 S61 S63 S65 S67 S69 S71 S73 S75 S77 S79">
    <cfRule type="expression" dxfId="15" priority="596">
      <formula>$S$49&gt;YEAR($D$10)</formula>
    </cfRule>
  </conditionalFormatting>
  <conditionalFormatting sqref="S103 S105 S107 S109 S111 S113 S115 S117 S119 S121 S123 S125 S127 S129 S131 S133">
    <cfRule type="expression" dxfId="14" priority="595">
      <formula>$S$103&gt;YEAR($D$10)</formula>
    </cfRule>
  </conditionalFormatting>
  <conditionalFormatting sqref="C21">
    <cfRule type="expression" dxfId="13" priority="476">
      <formula>$D21&gt;$D$10</formula>
    </cfRule>
  </conditionalFormatting>
  <conditionalFormatting sqref="A21:C21">
    <cfRule type="expression" dxfId="12" priority="475">
      <formula>$A21&gt;$D$10</formula>
    </cfRule>
  </conditionalFormatting>
  <conditionalFormatting sqref="C22">
    <cfRule type="expression" dxfId="11" priority="474">
      <formula>$D22&gt;$D$10</formula>
    </cfRule>
  </conditionalFormatting>
  <conditionalFormatting sqref="A22:C22">
    <cfRule type="expression" dxfId="10" priority="473">
      <formula>$A22&gt;$D$10</formula>
    </cfRule>
  </conditionalFormatting>
  <conditionalFormatting sqref="C23">
    <cfRule type="expression" dxfId="9" priority="472">
      <formula>$D23&gt;$D$10</formula>
    </cfRule>
  </conditionalFormatting>
  <conditionalFormatting sqref="A23:C23">
    <cfRule type="expression" dxfId="8" priority="471">
      <formula>$A23&gt;$D$10</formula>
    </cfRule>
  </conditionalFormatting>
  <conditionalFormatting sqref="C24">
    <cfRule type="expression" dxfId="7" priority="470">
      <formula>$D24&gt;$D$10</formula>
    </cfRule>
  </conditionalFormatting>
  <conditionalFormatting sqref="A24:C24">
    <cfRule type="expression" dxfId="6" priority="469">
      <formula>$A24&gt;$D$10</formula>
    </cfRule>
  </conditionalFormatting>
  <conditionalFormatting sqref="C25">
    <cfRule type="expression" dxfId="5" priority="468">
      <formula>$D25&gt;$D$10</formula>
    </cfRule>
  </conditionalFormatting>
  <conditionalFormatting sqref="A25:C25">
    <cfRule type="expression" dxfId="4" priority="467">
      <formula>$A25&gt;$D$10</formula>
    </cfRule>
  </conditionalFormatting>
  <conditionalFormatting sqref="C26">
    <cfRule type="expression" dxfId="3" priority="466">
      <formula>$D26&gt;$D$10</formula>
    </cfRule>
  </conditionalFormatting>
  <conditionalFormatting sqref="A26:C26">
    <cfRule type="expression" dxfId="2" priority="465">
      <formula>$A26&gt;$D$10</formula>
    </cfRule>
  </conditionalFormatting>
  <conditionalFormatting sqref="C27">
    <cfRule type="expression" dxfId="1" priority="464">
      <formula>$D27&gt;$D$10</formula>
    </cfRule>
  </conditionalFormatting>
  <conditionalFormatting sqref="A27:C27">
    <cfRule type="expression" dxfId="0" priority="463">
      <formula>$A27&gt;$D$10</formula>
    </cfRule>
  </conditionalFormatting>
  <pageMargins left="0.7" right="0.7" top="0.75" bottom="0.75" header="0.3" footer="0.3"/>
  <pageSetup paperSize="8" scale="29" fitToHeight="0" orientation="landscape" r:id="rId1"/>
  <rowBreaks count="2" manualBreakCount="2">
    <brk id="128" max="18" man="1"/>
    <brk id="155" max="1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H269"/>
  <sheetViews>
    <sheetView workbookViewId="0">
      <selection activeCell="B38" sqref="B38"/>
    </sheetView>
  </sheetViews>
  <sheetFormatPr defaultColWidth="8.58203125" defaultRowHeight="12.5" x14ac:dyDescent="0.25"/>
  <cols>
    <col min="1" max="1" width="19.08203125" style="9" customWidth="1"/>
    <col min="2" max="2" width="28.08203125" style="9" bestFit="1" customWidth="1"/>
    <col min="3" max="3" width="8.58203125" style="9"/>
    <col min="4" max="4" width="7.08203125" style="9" customWidth="1"/>
    <col min="5" max="6" width="8.58203125" style="9"/>
    <col min="7" max="7" width="25.5" style="9" customWidth="1"/>
    <col min="8" max="8" width="17.08203125" style="9" customWidth="1"/>
    <col min="9" max="16384" width="8.58203125" style="9"/>
  </cols>
  <sheetData>
    <row r="1" spans="1:8" x14ac:dyDescent="0.25">
      <c r="A1" s="9" t="s">
        <v>209</v>
      </c>
    </row>
    <row r="4" spans="1:8" ht="13" x14ac:dyDescent="0.3">
      <c r="A4" s="6" t="s">
        <v>92</v>
      </c>
    </row>
    <row r="5" spans="1:8" x14ac:dyDescent="0.25">
      <c r="B5" s="159" t="s">
        <v>89</v>
      </c>
      <c r="C5" s="159"/>
      <c r="D5" s="159" t="s">
        <v>43</v>
      </c>
      <c r="E5" s="159"/>
      <c r="F5" s="159"/>
      <c r="G5" s="159" t="s">
        <v>48</v>
      </c>
      <c r="H5" s="159" t="s">
        <v>228</v>
      </c>
    </row>
    <row r="6" spans="1:8" hidden="1" x14ac:dyDescent="0.25">
      <c r="B6" s="159" t="s">
        <v>88</v>
      </c>
      <c r="C6" s="159"/>
      <c r="D6" s="160" t="s">
        <v>66</v>
      </c>
      <c r="E6" s="159"/>
      <c r="F6" s="159"/>
      <c r="G6" s="159" t="s">
        <v>47</v>
      </c>
      <c r="H6" s="160" t="s">
        <v>227</v>
      </c>
    </row>
    <row r="7" spans="1:8" x14ac:dyDescent="0.25">
      <c r="B7" s="159" t="s">
        <v>988</v>
      </c>
      <c r="C7" s="159"/>
      <c r="D7" s="160" t="s">
        <v>989</v>
      </c>
      <c r="E7" s="159"/>
      <c r="F7" s="159"/>
      <c r="G7" s="159" t="s">
        <v>5195</v>
      </c>
      <c r="H7" s="160"/>
    </row>
    <row r="8" spans="1:8" x14ac:dyDescent="0.25">
      <c r="B8" s="159" t="s">
        <v>1017</v>
      </c>
      <c r="C8" s="159"/>
      <c r="D8" s="160" t="s">
        <v>1018</v>
      </c>
      <c r="E8" s="159"/>
      <c r="F8" s="159"/>
      <c r="G8" s="159" t="s">
        <v>5196</v>
      </c>
      <c r="H8" s="160"/>
    </row>
    <row r="9" spans="1:8" x14ac:dyDescent="0.25">
      <c r="B9" s="159" t="s">
        <v>1035</v>
      </c>
      <c r="C9" s="159"/>
      <c r="D9" s="160" t="s">
        <v>1036</v>
      </c>
      <c r="E9" s="159"/>
      <c r="F9" s="159"/>
      <c r="G9" s="159" t="s">
        <v>5197</v>
      </c>
      <c r="H9" s="160"/>
    </row>
    <row r="10" spans="1:8" x14ac:dyDescent="0.25">
      <c r="B10" s="159" t="s">
        <v>2016</v>
      </c>
      <c r="C10" s="159"/>
      <c r="D10" s="160" t="s">
        <v>2017</v>
      </c>
      <c r="E10" s="159"/>
      <c r="F10" s="159"/>
      <c r="G10" s="159" t="s">
        <v>5198</v>
      </c>
      <c r="H10" s="160"/>
    </row>
    <row r="11" spans="1:8" x14ac:dyDescent="0.25">
      <c r="B11" s="159" t="s">
        <v>1057</v>
      </c>
      <c r="C11" s="159"/>
      <c r="D11" s="160" t="s">
        <v>1058</v>
      </c>
      <c r="E11" s="159"/>
      <c r="F11" s="159"/>
      <c r="G11" s="159" t="s">
        <v>5199</v>
      </c>
      <c r="H11" s="160"/>
    </row>
    <row r="12" spans="1:8" x14ac:dyDescent="0.25">
      <c r="B12" s="159" t="s">
        <v>1065</v>
      </c>
      <c r="C12" s="159"/>
      <c r="D12" s="160" t="s">
        <v>1066</v>
      </c>
      <c r="E12" s="159"/>
      <c r="F12" s="159"/>
      <c r="G12" s="159" t="s">
        <v>5200</v>
      </c>
      <c r="H12" s="160"/>
    </row>
    <row r="13" spans="1:8" x14ac:dyDescent="0.25">
      <c r="B13" s="159" t="s">
        <v>1071</v>
      </c>
      <c r="C13" s="159"/>
      <c r="D13" s="160" t="s">
        <v>1072</v>
      </c>
      <c r="E13" s="159"/>
      <c r="F13" s="159"/>
      <c r="G13" s="159" t="s">
        <v>5201</v>
      </c>
      <c r="H13" s="160"/>
    </row>
    <row r="14" spans="1:8" x14ac:dyDescent="0.25">
      <c r="B14" s="159" t="s">
        <v>1084</v>
      </c>
      <c r="C14" s="159"/>
      <c r="D14" s="160" t="s">
        <v>1085</v>
      </c>
      <c r="E14" s="159"/>
      <c r="F14" s="159"/>
      <c r="G14" s="159" t="s">
        <v>5202</v>
      </c>
      <c r="H14" s="160"/>
    </row>
    <row r="15" spans="1:8" x14ac:dyDescent="0.25">
      <c r="B15" s="159" t="s">
        <v>2029</v>
      </c>
      <c r="C15" s="159"/>
      <c r="D15" s="160" t="s">
        <v>2030</v>
      </c>
      <c r="E15" s="159"/>
      <c r="F15" s="159"/>
      <c r="G15" s="159" t="s">
        <v>5203</v>
      </c>
      <c r="H15" s="160"/>
    </row>
    <row r="16" spans="1:8" x14ac:dyDescent="0.25">
      <c r="B16" s="159" t="s">
        <v>2033</v>
      </c>
      <c r="C16" s="159"/>
      <c r="D16" s="160" t="s">
        <v>2034</v>
      </c>
      <c r="E16" s="159"/>
      <c r="F16" s="159"/>
      <c r="G16" s="159" t="s">
        <v>5204</v>
      </c>
      <c r="H16" s="160"/>
    </row>
    <row r="20" spans="1:8" ht="13" x14ac:dyDescent="0.3">
      <c r="A20" s="6" t="s">
        <v>93</v>
      </c>
    </row>
    <row r="21" spans="1:8" x14ac:dyDescent="0.25">
      <c r="B21" s="159" t="s">
        <v>89</v>
      </c>
      <c r="C21" s="159"/>
      <c r="D21" s="159" t="s">
        <v>43</v>
      </c>
      <c r="E21" s="159"/>
      <c r="F21" s="159"/>
      <c r="G21" s="159" t="s">
        <v>48</v>
      </c>
      <c r="H21" s="159" t="s">
        <v>228</v>
      </c>
    </row>
    <row r="22" spans="1:8" hidden="1" x14ac:dyDescent="0.25">
      <c r="B22" s="159" t="s">
        <v>88</v>
      </c>
      <c r="C22" s="159"/>
      <c r="D22" s="160" t="s">
        <v>66</v>
      </c>
      <c r="E22" s="159"/>
      <c r="F22" s="159"/>
      <c r="G22" s="159" t="s">
        <v>47</v>
      </c>
      <c r="H22" s="160" t="s">
        <v>227</v>
      </c>
    </row>
    <row r="23" spans="1:8" x14ac:dyDescent="0.25">
      <c r="B23" s="159" t="s">
        <v>1173</v>
      </c>
      <c r="C23" s="159"/>
      <c r="D23" s="160" t="s">
        <v>1174</v>
      </c>
      <c r="E23" s="159"/>
      <c r="F23" s="159"/>
      <c r="G23" s="159" t="s">
        <v>5205</v>
      </c>
      <c r="H23" s="160"/>
    </row>
    <row r="24" spans="1:8" x14ac:dyDescent="0.25">
      <c r="B24" s="159" t="s">
        <v>1187</v>
      </c>
      <c r="C24" s="159"/>
      <c r="D24" s="160" t="s">
        <v>1188</v>
      </c>
      <c r="E24" s="159"/>
      <c r="F24" s="159"/>
      <c r="G24" s="159" t="s">
        <v>5206</v>
      </c>
      <c r="H24" s="160"/>
    </row>
    <row r="25" spans="1:8" x14ac:dyDescent="0.25">
      <c r="B25" s="159" t="s">
        <v>1193</v>
      </c>
      <c r="C25" s="159"/>
      <c r="D25" s="160" t="s">
        <v>1194</v>
      </c>
      <c r="E25" s="159"/>
      <c r="F25" s="159"/>
      <c r="G25" s="159" t="s">
        <v>5207</v>
      </c>
      <c r="H25" s="160"/>
    </row>
    <row r="26" spans="1:8" x14ac:dyDescent="0.25">
      <c r="B26" s="159" t="s">
        <v>1199</v>
      </c>
      <c r="C26" s="159"/>
      <c r="D26" s="160" t="s">
        <v>1200</v>
      </c>
      <c r="E26" s="159"/>
      <c r="F26" s="159"/>
      <c r="G26" s="159" t="s">
        <v>5208</v>
      </c>
      <c r="H26" s="160"/>
    </row>
    <row r="27" spans="1:8" x14ac:dyDescent="0.25">
      <c r="B27" s="159" t="s">
        <v>1211</v>
      </c>
      <c r="C27" s="159"/>
      <c r="D27" s="160" t="s">
        <v>1212</v>
      </c>
      <c r="E27" s="159"/>
      <c r="F27" s="159"/>
      <c r="G27" s="159" t="s">
        <v>5209</v>
      </c>
      <c r="H27" s="160"/>
    </row>
    <row r="28" spans="1:8" x14ac:dyDescent="0.25">
      <c r="B28" s="159" t="s">
        <v>1223</v>
      </c>
      <c r="C28" s="159"/>
      <c r="D28" s="160" t="s">
        <v>1224</v>
      </c>
      <c r="E28" s="159"/>
      <c r="F28" s="159"/>
      <c r="G28" s="159" t="s">
        <v>5210</v>
      </c>
      <c r="H28" s="160"/>
    </row>
    <row r="29" spans="1:8" x14ac:dyDescent="0.25">
      <c r="B29" s="159" t="s">
        <v>2049</v>
      </c>
      <c r="C29" s="159"/>
      <c r="D29" s="160" t="s">
        <v>2050</v>
      </c>
      <c r="E29" s="159"/>
      <c r="F29" s="159"/>
      <c r="G29" s="159" t="s">
        <v>5211</v>
      </c>
      <c r="H29" s="160"/>
    </row>
    <row r="30" spans="1:8" x14ac:dyDescent="0.25">
      <c r="B30" s="159" t="s">
        <v>1235</v>
      </c>
      <c r="C30" s="159"/>
      <c r="D30" s="160" t="s">
        <v>1236</v>
      </c>
      <c r="E30" s="159"/>
      <c r="F30" s="159"/>
      <c r="G30" s="159" t="s">
        <v>5212</v>
      </c>
      <c r="H30" s="160"/>
    </row>
    <row r="31" spans="1:8" x14ac:dyDescent="0.25">
      <c r="B31" s="159" t="s">
        <v>1243</v>
      </c>
      <c r="C31" s="159"/>
      <c r="D31" s="160" t="s">
        <v>1244</v>
      </c>
      <c r="E31" s="159"/>
      <c r="F31" s="159"/>
      <c r="G31" s="159" t="s">
        <v>5213</v>
      </c>
      <c r="H31" s="160"/>
    </row>
    <row r="32" spans="1:8" x14ac:dyDescent="0.25">
      <c r="B32" s="159" t="s">
        <v>1251</v>
      </c>
      <c r="C32" s="159"/>
      <c r="D32" s="160" t="s">
        <v>1252</v>
      </c>
      <c r="E32" s="159"/>
      <c r="F32" s="159"/>
      <c r="G32" s="159" t="s">
        <v>5214</v>
      </c>
      <c r="H32" s="160"/>
    </row>
    <row r="33" spans="2:8" x14ac:dyDescent="0.25">
      <c r="B33" s="159" t="s">
        <v>2059</v>
      </c>
      <c r="C33" s="159"/>
      <c r="D33" s="160" t="s">
        <v>2060</v>
      </c>
      <c r="E33" s="159"/>
      <c r="F33" s="159"/>
      <c r="G33" s="159" t="s">
        <v>5215</v>
      </c>
      <c r="H33" s="160"/>
    </row>
    <row r="34" spans="2:8" x14ac:dyDescent="0.25">
      <c r="B34" s="159" t="s">
        <v>2063</v>
      </c>
      <c r="C34" s="159"/>
      <c r="D34" s="160" t="s">
        <v>2064</v>
      </c>
      <c r="E34" s="159"/>
      <c r="F34" s="159"/>
      <c r="G34" s="159" t="s">
        <v>5216</v>
      </c>
      <c r="H34" s="160"/>
    </row>
    <row r="35" spans="2:8" x14ac:dyDescent="0.25">
      <c r="B35" s="159" t="s">
        <v>1257</v>
      </c>
      <c r="C35" s="159"/>
      <c r="D35" s="160" t="s">
        <v>1258</v>
      </c>
      <c r="E35" s="159"/>
      <c r="F35" s="159"/>
      <c r="G35" s="159" t="s">
        <v>5217</v>
      </c>
      <c r="H35" s="160"/>
    </row>
    <row r="36" spans="2:8" x14ac:dyDescent="0.25">
      <c r="B36" s="159" t="s">
        <v>1263</v>
      </c>
      <c r="C36" s="159"/>
      <c r="D36" s="160" t="s">
        <v>1264</v>
      </c>
      <c r="E36" s="159"/>
      <c r="F36" s="159"/>
      <c r="G36" s="159" t="s">
        <v>5218</v>
      </c>
      <c r="H36" s="160"/>
    </row>
    <row r="37" spans="2:8" x14ac:dyDescent="0.25">
      <c r="B37" s="159" t="s">
        <v>1269</v>
      </c>
      <c r="C37" s="159"/>
      <c r="D37" s="160" t="s">
        <v>1270</v>
      </c>
      <c r="E37" s="159"/>
      <c r="F37" s="159"/>
      <c r="G37" s="159" t="s">
        <v>5219</v>
      </c>
      <c r="H37" s="160"/>
    </row>
    <row r="38" spans="2:8" x14ac:dyDescent="0.25">
      <c r="B38" s="159" t="s">
        <v>1281</v>
      </c>
      <c r="C38" s="159"/>
      <c r="D38" s="160" t="s">
        <v>1282</v>
      </c>
      <c r="E38" s="159"/>
      <c r="F38" s="159"/>
      <c r="G38" s="159" t="s">
        <v>5220</v>
      </c>
      <c r="H38" s="160"/>
    </row>
    <row r="39" spans="2:8" x14ac:dyDescent="0.25">
      <c r="B39" s="159" t="s">
        <v>1293</v>
      </c>
      <c r="C39" s="159"/>
      <c r="D39" s="160" t="s">
        <v>1294</v>
      </c>
      <c r="E39" s="159"/>
      <c r="F39" s="159"/>
      <c r="G39" s="159" t="s">
        <v>5221</v>
      </c>
      <c r="H39" s="160"/>
    </row>
    <row r="40" spans="2:8" x14ac:dyDescent="0.25">
      <c r="B40" s="159" t="s">
        <v>2078</v>
      </c>
      <c r="C40" s="159"/>
      <c r="D40" s="160" t="s">
        <v>2079</v>
      </c>
      <c r="E40" s="159"/>
      <c r="F40" s="159"/>
      <c r="G40" s="159" t="s">
        <v>5222</v>
      </c>
      <c r="H40" s="160"/>
    </row>
    <row r="41" spans="2:8" x14ac:dyDescent="0.25">
      <c r="B41" s="159" t="s">
        <v>2082</v>
      </c>
      <c r="C41" s="159"/>
      <c r="D41" s="160" t="s">
        <v>2083</v>
      </c>
      <c r="E41" s="159"/>
      <c r="F41" s="159"/>
      <c r="G41" s="159" t="s">
        <v>5223</v>
      </c>
      <c r="H41" s="160"/>
    </row>
    <row r="42" spans="2:8" x14ac:dyDescent="0.25">
      <c r="B42" s="159" t="s">
        <v>2086</v>
      </c>
      <c r="C42" s="159"/>
      <c r="D42" s="160" t="s">
        <v>2087</v>
      </c>
      <c r="E42" s="159"/>
      <c r="F42" s="159"/>
      <c r="G42" s="159" t="s">
        <v>5224</v>
      </c>
      <c r="H42" s="160"/>
    </row>
    <row r="43" spans="2:8" x14ac:dyDescent="0.25">
      <c r="B43" s="159" t="s">
        <v>1318</v>
      </c>
      <c r="C43" s="159"/>
      <c r="D43" s="160" t="s">
        <v>1319</v>
      </c>
      <c r="E43" s="159"/>
      <c r="F43" s="159"/>
      <c r="G43" s="159" t="s">
        <v>5225</v>
      </c>
      <c r="H43" s="160"/>
    </row>
    <row r="44" spans="2:8" x14ac:dyDescent="0.25">
      <c r="B44" s="159" t="s">
        <v>2093</v>
      </c>
      <c r="C44" s="159"/>
      <c r="D44" s="160" t="s">
        <v>2094</v>
      </c>
      <c r="E44" s="159"/>
      <c r="F44" s="159"/>
      <c r="G44" s="159" t="s">
        <v>5226</v>
      </c>
      <c r="H44" s="160"/>
    </row>
    <row r="45" spans="2:8" x14ac:dyDescent="0.25">
      <c r="B45" s="159" t="s">
        <v>2098</v>
      </c>
      <c r="C45" s="159"/>
      <c r="D45" s="160" t="s">
        <v>2099</v>
      </c>
      <c r="E45" s="159"/>
      <c r="F45" s="159"/>
      <c r="G45" s="159" t="s">
        <v>5227</v>
      </c>
      <c r="H45" s="160"/>
    </row>
    <row r="46" spans="2:8" x14ac:dyDescent="0.25">
      <c r="B46" s="159" t="s">
        <v>2103</v>
      </c>
      <c r="C46" s="159"/>
      <c r="D46" s="160" t="s">
        <v>2104</v>
      </c>
      <c r="E46" s="159"/>
      <c r="F46" s="159"/>
      <c r="G46" s="159" t="s">
        <v>5228</v>
      </c>
      <c r="H46" s="160"/>
    </row>
    <row r="47" spans="2:8" x14ac:dyDescent="0.25">
      <c r="B47" s="159" t="s">
        <v>1379</v>
      </c>
      <c r="C47" s="159"/>
      <c r="D47" s="160" t="s">
        <v>1380</v>
      </c>
      <c r="E47" s="159"/>
      <c r="F47" s="159"/>
      <c r="G47" s="159" t="s">
        <v>5229</v>
      </c>
      <c r="H47" s="160"/>
    </row>
    <row r="48" spans="2:8" x14ac:dyDescent="0.25">
      <c r="B48" s="159" t="s">
        <v>1397</v>
      </c>
      <c r="C48" s="159"/>
      <c r="D48" s="160" t="s">
        <v>1398</v>
      </c>
      <c r="E48" s="159"/>
      <c r="F48" s="159"/>
      <c r="G48" s="159" t="s">
        <v>5230</v>
      </c>
      <c r="H48" s="160"/>
    </row>
    <row r="49" spans="1:8" x14ac:dyDescent="0.25">
      <c r="B49" s="159" t="s">
        <v>2114</v>
      </c>
      <c r="C49" s="159"/>
      <c r="D49" s="160" t="s">
        <v>2115</v>
      </c>
      <c r="E49" s="159"/>
      <c r="F49" s="159"/>
      <c r="G49" s="159" t="s">
        <v>5231</v>
      </c>
      <c r="H49" s="160"/>
    </row>
    <row r="50" spans="1:8" x14ac:dyDescent="0.25">
      <c r="B50" s="159" t="s">
        <v>2093</v>
      </c>
      <c r="C50" s="159"/>
      <c r="D50" s="160" t="s">
        <v>2094</v>
      </c>
      <c r="E50" s="159"/>
      <c r="F50" s="159"/>
      <c r="G50" s="159" t="s">
        <v>5232</v>
      </c>
      <c r="H50" s="160"/>
    </row>
    <row r="51" spans="1:8" x14ac:dyDescent="0.25">
      <c r="B51" s="159" t="s">
        <v>2098</v>
      </c>
      <c r="C51" s="159"/>
      <c r="D51" s="160" t="s">
        <v>2099</v>
      </c>
      <c r="E51" s="159"/>
      <c r="F51" s="159"/>
      <c r="G51" s="159" t="s">
        <v>5233</v>
      </c>
      <c r="H51" s="160"/>
    </row>
    <row r="52" spans="1:8" x14ac:dyDescent="0.25">
      <c r="B52" s="159" t="s">
        <v>2103</v>
      </c>
      <c r="C52" s="159"/>
      <c r="D52" s="160" t="s">
        <v>2104</v>
      </c>
      <c r="E52" s="159"/>
      <c r="F52" s="159"/>
      <c r="G52" s="159" t="s">
        <v>5234</v>
      </c>
      <c r="H52" s="160"/>
    </row>
    <row r="53" spans="1:8" x14ac:dyDescent="0.25">
      <c r="B53" s="159" t="s">
        <v>1379</v>
      </c>
      <c r="C53" s="159"/>
      <c r="D53" s="160" t="s">
        <v>1380</v>
      </c>
      <c r="E53" s="159"/>
      <c r="F53" s="159"/>
      <c r="G53" s="159" t="s">
        <v>5235</v>
      </c>
      <c r="H53" s="160"/>
    </row>
    <row r="54" spans="1:8" x14ac:dyDescent="0.25">
      <c r="B54" s="159" t="s">
        <v>1397</v>
      </c>
      <c r="C54" s="159"/>
      <c r="D54" s="160" t="s">
        <v>1398</v>
      </c>
      <c r="E54" s="159"/>
      <c r="F54" s="159"/>
      <c r="G54" s="159" t="s">
        <v>5236</v>
      </c>
      <c r="H54" s="160"/>
    </row>
    <row r="55" spans="1:8" x14ac:dyDescent="0.25">
      <c r="B55" s="159" t="s">
        <v>2114</v>
      </c>
      <c r="C55" s="159"/>
      <c r="D55" s="160" t="s">
        <v>2115</v>
      </c>
      <c r="E55" s="159"/>
      <c r="F55" s="159"/>
      <c r="G55" s="159" t="s">
        <v>5237</v>
      </c>
      <c r="H55" s="160"/>
    </row>
    <row r="58" spans="1:8" ht="13" x14ac:dyDescent="0.3">
      <c r="A58" s="6" t="s">
        <v>210</v>
      </c>
    </row>
    <row r="59" spans="1:8" x14ac:dyDescent="0.25">
      <c r="B59" s="159" t="s">
        <v>194</v>
      </c>
      <c r="C59" s="159"/>
      <c r="D59" s="159" t="s">
        <v>43</v>
      </c>
      <c r="E59" s="159"/>
      <c r="F59" s="159" t="s">
        <v>235</v>
      </c>
      <c r="G59" s="159" t="s">
        <v>48</v>
      </c>
      <c r="H59" s="159" t="s">
        <v>284</v>
      </c>
    </row>
    <row r="60" spans="1:8" hidden="1" x14ac:dyDescent="0.25">
      <c r="B60" s="159" t="s">
        <v>94</v>
      </c>
      <c r="C60" s="159"/>
      <c r="D60" s="160" t="s">
        <v>66</v>
      </c>
      <c r="E60" s="159"/>
      <c r="F60" s="159" t="s">
        <v>47</v>
      </c>
      <c r="G60" s="159" t="s">
        <v>47</v>
      </c>
      <c r="H60" s="160" t="s">
        <v>283</v>
      </c>
    </row>
    <row r="61" spans="1:8" x14ac:dyDescent="0.25">
      <c r="B61" s="159" t="s">
        <v>2144</v>
      </c>
      <c r="C61" s="159"/>
      <c r="D61" s="160" t="s">
        <v>2143</v>
      </c>
      <c r="E61" s="159"/>
      <c r="F61" s="159" t="s">
        <v>2146</v>
      </c>
      <c r="G61" s="159" t="s">
        <v>2145</v>
      </c>
      <c r="H61" s="160" t="s">
        <v>753</v>
      </c>
    </row>
    <row r="62" spans="1:8" x14ac:dyDescent="0.25">
      <c r="B62" s="159" t="s">
        <v>2139</v>
      </c>
      <c r="C62" s="159"/>
      <c r="D62" s="160" t="s">
        <v>2138</v>
      </c>
      <c r="E62" s="159"/>
      <c r="F62" s="159" t="s">
        <v>2141</v>
      </c>
      <c r="G62" s="159" t="s">
        <v>2140</v>
      </c>
      <c r="H62" s="160" t="s">
        <v>753</v>
      </c>
    </row>
    <row r="63" spans="1:8" x14ac:dyDescent="0.25">
      <c r="B63" s="159" t="s">
        <v>2127</v>
      </c>
      <c r="C63" s="159"/>
      <c r="D63" s="160" t="s">
        <v>2126</v>
      </c>
      <c r="E63" s="159"/>
      <c r="F63" s="159" t="s">
        <v>2129</v>
      </c>
      <c r="G63" s="159" t="s">
        <v>2128</v>
      </c>
      <c r="H63" s="160" t="s">
        <v>753</v>
      </c>
    </row>
    <row r="64" spans="1:8" x14ac:dyDescent="0.25">
      <c r="B64" s="159" t="s">
        <v>2222</v>
      </c>
      <c r="C64" s="159"/>
      <c r="D64" s="160" t="s">
        <v>2221</v>
      </c>
      <c r="E64" s="159"/>
      <c r="F64" s="159" t="s">
        <v>2224</v>
      </c>
      <c r="G64" s="159" t="s">
        <v>2223</v>
      </c>
      <c r="H64" s="160" t="s">
        <v>753</v>
      </c>
    </row>
    <row r="65" spans="2:8" x14ac:dyDescent="0.25">
      <c r="B65" s="159" t="s">
        <v>2156</v>
      </c>
      <c r="C65" s="159"/>
      <c r="D65" s="160" t="s">
        <v>2155</v>
      </c>
      <c r="E65" s="159"/>
      <c r="F65" s="159" t="s">
        <v>2158</v>
      </c>
      <c r="G65" s="159" t="s">
        <v>2157</v>
      </c>
      <c r="H65" s="160" t="s">
        <v>753</v>
      </c>
    </row>
    <row r="66" spans="2:8" x14ac:dyDescent="0.25">
      <c r="B66" s="159" t="s">
        <v>2149</v>
      </c>
      <c r="C66" s="159"/>
      <c r="D66" s="160" t="s">
        <v>2148</v>
      </c>
      <c r="E66" s="159"/>
      <c r="F66" s="159" t="s">
        <v>2151</v>
      </c>
      <c r="G66" s="159" t="s">
        <v>2150</v>
      </c>
      <c r="H66" s="160" t="s">
        <v>753</v>
      </c>
    </row>
    <row r="67" spans="2:8" x14ac:dyDescent="0.25">
      <c r="B67" s="159" t="s">
        <v>2182</v>
      </c>
      <c r="C67" s="159"/>
      <c r="D67" s="160" t="s">
        <v>2181</v>
      </c>
      <c r="E67" s="159"/>
      <c r="F67" s="159" t="s">
        <v>2184</v>
      </c>
      <c r="G67" s="159" t="s">
        <v>2183</v>
      </c>
      <c r="H67" s="160" t="s">
        <v>753</v>
      </c>
    </row>
    <row r="68" spans="2:8" x14ac:dyDescent="0.25">
      <c r="B68" s="159" t="s">
        <v>2175</v>
      </c>
      <c r="C68" s="159"/>
      <c r="D68" s="160" t="s">
        <v>2174</v>
      </c>
      <c r="E68" s="159"/>
      <c r="F68" s="159" t="s">
        <v>2177</v>
      </c>
      <c r="G68" s="159" t="s">
        <v>2176</v>
      </c>
      <c r="H68" s="160" t="s">
        <v>753</v>
      </c>
    </row>
    <row r="69" spans="2:8" x14ac:dyDescent="0.25">
      <c r="B69" s="159" t="s">
        <v>2196</v>
      </c>
      <c r="C69" s="159"/>
      <c r="D69" s="160" t="s">
        <v>2195</v>
      </c>
      <c r="E69" s="159"/>
      <c r="F69" s="159" t="s">
        <v>2198</v>
      </c>
      <c r="G69" s="159" t="s">
        <v>2197</v>
      </c>
      <c r="H69" s="160" t="s">
        <v>753</v>
      </c>
    </row>
    <row r="70" spans="2:8" x14ac:dyDescent="0.25">
      <c r="B70" s="159" t="s">
        <v>2203</v>
      </c>
      <c r="C70" s="159"/>
      <c r="D70" s="160" t="s">
        <v>2202</v>
      </c>
      <c r="E70" s="159"/>
      <c r="F70" s="159" t="s">
        <v>2205</v>
      </c>
      <c r="G70" s="159" t="s">
        <v>2204</v>
      </c>
      <c r="H70" s="160" t="s">
        <v>753</v>
      </c>
    </row>
    <row r="71" spans="2:8" x14ac:dyDescent="0.25">
      <c r="B71" s="159" t="s">
        <v>2168</v>
      </c>
      <c r="C71" s="159"/>
      <c r="D71" s="160" t="s">
        <v>2167</v>
      </c>
      <c r="E71" s="159"/>
      <c r="F71" s="159" t="s">
        <v>2170</v>
      </c>
      <c r="G71" s="159" t="s">
        <v>2169</v>
      </c>
      <c r="H71" s="160" t="s">
        <v>753</v>
      </c>
    </row>
    <row r="72" spans="2:8" x14ac:dyDescent="0.25">
      <c r="B72" s="159" t="s">
        <v>2189</v>
      </c>
      <c r="C72" s="159"/>
      <c r="D72" s="160" t="s">
        <v>2188</v>
      </c>
      <c r="E72" s="159"/>
      <c r="F72" s="159" t="s">
        <v>2191</v>
      </c>
      <c r="G72" s="159" t="s">
        <v>2190</v>
      </c>
      <c r="H72" s="160" t="s">
        <v>753</v>
      </c>
    </row>
    <row r="73" spans="2:8" x14ac:dyDescent="0.25">
      <c r="B73" s="159" t="s">
        <v>2161</v>
      </c>
      <c r="C73" s="159"/>
      <c r="D73" s="160" t="s">
        <v>2160</v>
      </c>
      <c r="E73" s="159"/>
      <c r="F73" s="159" t="s">
        <v>2163</v>
      </c>
      <c r="G73" s="159" t="s">
        <v>2162</v>
      </c>
      <c r="H73" s="160" t="s">
        <v>753</v>
      </c>
    </row>
    <row r="74" spans="2:8" x14ac:dyDescent="0.25">
      <c r="B74" s="159" t="s">
        <v>2210</v>
      </c>
      <c r="C74" s="159"/>
      <c r="D74" s="160" t="s">
        <v>2209</v>
      </c>
      <c r="E74" s="159"/>
      <c r="F74" s="159" t="s">
        <v>2212</v>
      </c>
      <c r="G74" s="159" t="s">
        <v>2211</v>
      </c>
      <c r="H74" s="160" t="s">
        <v>753</v>
      </c>
    </row>
    <row r="75" spans="2:8" x14ac:dyDescent="0.25">
      <c r="B75" s="159" t="s">
        <v>2132</v>
      </c>
      <c r="C75" s="159"/>
      <c r="D75" s="160" t="s">
        <v>2131</v>
      </c>
      <c r="E75" s="159"/>
      <c r="F75" s="159" t="s">
        <v>2134</v>
      </c>
      <c r="G75" s="159" t="s">
        <v>2133</v>
      </c>
      <c r="H75" s="160" t="s">
        <v>753</v>
      </c>
    </row>
    <row r="76" spans="2:8" x14ac:dyDescent="0.25">
      <c r="B76" s="159" t="s">
        <v>2217</v>
      </c>
      <c r="C76" s="159"/>
      <c r="D76" s="160" t="s">
        <v>2216</v>
      </c>
      <c r="E76" s="159"/>
      <c r="F76" s="159" t="s">
        <v>2219</v>
      </c>
      <c r="G76" s="159" t="s">
        <v>2218</v>
      </c>
      <c r="H76" s="160" t="s">
        <v>753</v>
      </c>
    </row>
    <row r="77" spans="2:8" x14ac:dyDescent="0.25">
      <c r="B77" s="159" t="s">
        <v>2149</v>
      </c>
      <c r="C77" s="159"/>
      <c r="D77" s="160" t="s">
        <v>2148</v>
      </c>
      <c r="E77" s="159"/>
      <c r="F77" s="159" t="s">
        <v>2151</v>
      </c>
      <c r="G77" s="159" t="s">
        <v>2153</v>
      </c>
      <c r="H77" s="160" t="s">
        <v>753</v>
      </c>
    </row>
    <row r="78" spans="2:8" x14ac:dyDescent="0.25">
      <c r="B78" s="159" t="s">
        <v>2182</v>
      </c>
      <c r="C78" s="159"/>
      <c r="D78" s="160" t="s">
        <v>2181</v>
      </c>
      <c r="E78" s="159"/>
      <c r="F78" s="159" t="s">
        <v>2184</v>
      </c>
      <c r="G78" s="159" t="s">
        <v>2186</v>
      </c>
      <c r="H78" s="160" t="s">
        <v>753</v>
      </c>
    </row>
    <row r="79" spans="2:8" x14ac:dyDescent="0.25">
      <c r="B79" s="159" t="s">
        <v>2175</v>
      </c>
      <c r="C79" s="159"/>
      <c r="D79" s="160" t="s">
        <v>2174</v>
      </c>
      <c r="E79" s="159"/>
      <c r="F79" s="159" t="s">
        <v>2177</v>
      </c>
      <c r="G79" s="159" t="s">
        <v>2179</v>
      </c>
      <c r="H79" s="160" t="s">
        <v>753</v>
      </c>
    </row>
    <row r="80" spans="2:8" x14ac:dyDescent="0.25">
      <c r="B80" s="159" t="s">
        <v>2196</v>
      </c>
      <c r="C80" s="159"/>
      <c r="D80" s="160" t="s">
        <v>2195</v>
      </c>
      <c r="E80" s="159"/>
      <c r="F80" s="159" t="s">
        <v>2198</v>
      </c>
      <c r="G80" s="159" t="s">
        <v>2200</v>
      </c>
      <c r="H80" s="160" t="s">
        <v>753</v>
      </c>
    </row>
    <row r="81" spans="1:8" x14ac:dyDescent="0.25">
      <c r="B81" s="159" t="s">
        <v>2203</v>
      </c>
      <c r="C81" s="159"/>
      <c r="D81" s="160" t="s">
        <v>2202</v>
      </c>
      <c r="E81" s="159"/>
      <c r="F81" s="159" t="s">
        <v>2205</v>
      </c>
      <c r="G81" s="159" t="s">
        <v>2207</v>
      </c>
      <c r="H81" s="160" t="s">
        <v>753</v>
      </c>
    </row>
    <row r="82" spans="1:8" x14ac:dyDescent="0.25">
      <c r="B82" s="159" t="s">
        <v>2168</v>
      </c>
      <c r="C82" s="159"/>
      <c r="D82" s="160" t="s">
        <v>2167</v>
      </c>
      <c r="E82" s="159"/>
      <c r="F82" s="159" t="s">
        <v>2170</v>
      </c>
      <c r="G82" s="159" t="s">
        <v>2172</v>
      </c>
      <c r="H82" s="160" t="s">
        <v>753</v>
      </c>
    </row>
    <row r="83" spans="1:8" x14ac:dyDescent="0.25">
      <c r="B83" s="159" t="s">
        <v>2189</v>
      </c>
      <c r="C83" s="159"/>
      <c r="D83" s="160" t="s">
        <v>2188</v>
      </c>
      <c r="E83" s="159"/>
      <c r="F83" s="159" t="s">
        <v>2191</v>
      </c>
      <c r="G83" s="159" t="s">
        <v>2193</v>
      </c>
      <c r="H83" s="160" t="s">
        <v>753</v>
      </c>
    </row>
    <row r="84" spans="1:8" x14ac:dyDescent="0.25">
      <c r="B84" s="159" t="s">
        <v>2161</v>
      </c>
      <c r="C84" s="159"/>
      <c r="D84" s="160" t="s">
        <v>2160</v>
      </c>
      <c r="E84" s="159"/>
      <c r="F84" s="159" t="s">
        <v>2163</v>
      </c>
      <c r="G84" s="159" t="s">
        <v>2165</v>
      </c>
      <c r="H84" s="160" t="s">
        <v>753</v>
      </c>
    </row>
    <row r="85" spans="1:8" x14ac:dyDescent="0.25">
      <c r="B85" s="159" t="s">
        <v>2210</v>
      </c>
      <c r="C85" s="159"/>
      <c r="D85" s="160" t="s">
        <v>2209</v>
      </c>
      <c r="E85" s="159"/>
      <c r="F85" s="159" t="s">
        <v>2212</v>
      </c>
      <c r="G85" s="159" t="s">
        <v>2214</v>
      </c>
      <c r="H85" s="160" t="s">
        <v>753</v>
      </c>
    </row>
    <row r="86" spans="1:8" x14ac:dyDescent="0.25">
      <c r="B86" s="159" t="s">
        <v>2132</v>
      </c>
      <c r="C86" s="159"/>
      <c r="D86" s="160" t="s">
        <v>2131</v>
      </c>
      <c r="E86" s="159"/>
      <c r="F86" s="159" t="s">
        <v>2134</v>
      </c>
      <c r="G86" s="159" t="s">
        <v>2136</v>
      </c>
      <c r="H86" s="160" t="s">
        <v>753</v>
      </c>
    </row>
    <row r="87" spans="1:8" x14ac:dyDescent="0.25">
      <c r="B87" s="159" t="s">
        <v>2120</v>
      </c>
      <c r="C87" s="159"/>
      <c r="D87" s="160" t="s">
        <v>2119</v>
      </c>
      <c r="E87" s="159"/>
      <c r="F87" s="159" t="s">
        <v>2122</v>
      </c>
      <c r="G87" s="159" t="s">
        <v>2121</v>
      </c>
      <c r="H87" s="160" t="s">
        <v>753</v>
      </c>
    </row>
    <row r="88" spans="1:8" x14ac:dyDescent="0.25">
      <c r="B88" s="159" t="s">
        <v>2120</v>
      </c>
      <c r="C88" s="159"/>
      <c r="D88" s="160" t="s">
        <v>2119</v>
      </c>
      <c r="E88" s="159"/>
      <c r="F88" s="159" t="s">
        <v>2122</v>
      </c>
      <c r="G88" s="159" t="s">
        <v>2124</v>
      </c>
      <c r="H88" s="160" t="s">
        <v>753</v>
      </c>
    </row>
    <row r="92" spans="1:8" ht="13" x14ac:dyDescent="0.3">
      <c r="A92" s="6" t="s">
        <v>124</v>
      </c>
    </row>
    <row r="93" spans="1:8" x14ac:dyDescent="0.25">
      <c r="B93" s="159" t="s">
        <v>107</v>
      </c>
      <c r="C93" s="159"/>
      <c r="D93" s="159" t="s">
        <v>43</v>
      </c>
      <c r="E93" s="159"/>
      <c r="F93" s="159"/>
      <c r="G93" s="159" t="s">
        <v>48</v>
      </c>
      <c r="H93" s="159" t="s">
        <v>230</v>
      </c>
    </row>
    <row r="94" spans="1:8" hidden="1" x14ac:dyDescent="0.25">
      <c r="B94" s="160" t="s">
        <v>79</v>
      </c>
      <c r="C94" s="159"/>
      <c r="D94" s="160" t="s">
        <v>66</v>
      </c>
      <c r="E94" s="159"/>
      <c r="F94" s="159"/>
      <c r="G94" s="159" t="s">
        <v>47</v>
      </c>
      <c r="H94" s="160" t="s">
        <v>229</v>
      </c>
    </row>
    <row r="95" spans="1:8" x14ac:dyDescent="0.25">
      <c r="B95" s="160" t="s">
        <v>2242</v>
      </c>
      <c r="C95" s="159"/>
      <c r="D95" s="160" t="s">
        <v>2243</v>
      </c>
      <c r="E95" s="159"/>
      <c r="F95" s="159"/>
      <c r="G95" s="159" t="s">
        <v>2244</v>
      </c>
      <c r="H95" s="160"/>
    </row>
    <row r="96" spans="1:8" x14ac:dyDescent="0.25">
      <c r="B96" s="160" t="s">
        <v>2245</v>
      </c>
      <c r="C96" s="159"/>
      <c r="D96" s="160" t="s">
        <v>2246</v>
      </c>
      <c r="E96" s="159"/>
      <c r="F96" s="159"/>
      <c r="G96" s="159" t="s">
        <v>2247</v>
      </c>
      <c r="H96" s="160"/>
    </row>
    <row r="97" spans="2:8" x14ac:dyDescent="0.25">
      <c r="B97" s="160" t="s">
        <v>2248</v>
      </c>
      <c r="C97" s="159"/>
      <c r="D97" s="160" t="s">
        <v>2249</v>
      </c>
      <c r="E97" s="159"/>
      <c r="F97" s="159"/>
      <c r="G97" s="159" t="s">
        <v>2250</v>
      </c>
      <c r="H97" s="160"/>
    </row>
    <row r="98" spans="2:8" x14ac:dyDescent="0.25">
      <c r="B98" s="160" t="s">
        <v>2251</v>
      </c>
      <c r="C98" s="159"/>
      <c r="D98" s="160" t="s">
        <v>2252</v>
      </c>
      <c r="E98" s="159"/>
      <c r="F98" s="159"/>
      <c r="G98" s="159" t="s">
        <v>2253</v>
      </c>
      <c r="H98" s="160"/>
    </row>
    <row r="99" spans="2:8" x14ac:dyDescent="0.25">
      <c r="B99" s="160" t="s">
        <v>1799</v>
      </c>
      <c r="C99" s="159"/>
      <c r="D99" s="160" t="s">
        <v>1800</v>
      </c>
      <c r="E99" s="159"/>
      <c r="F99" s="159"/>
      <c r="G99" s="159" t="s">
        <v>2293</v>
      </c>
      <c r="H99" s="160"/>
    </row>
    <row r="100" spans="2:8" x14ac:dyDescent="0.25">
      <c r="B100" s="160" t="s">
        <v>1811</v>
      </c>
      <c r="C100" s="159"/>
      <c r="D100" s="160" t="s">
        <v>1812</v>
      </c>
      <c r="E100" s="159"/>
      <c r="F100" s="159"/>
      <c r="G100" s="159" t="s">
        <v>2295</v>
      </c>
      <c r="H100" s="160"/>
    </row>
    <row r="101" spans="2:8" x14ac:dyDescent="0.25">
      <c r="B101" s="160" t="s">
        <v>1440</v>
      </c>
      <c r="C101" s="159"/>
      <c r="D101" s="160" t="s">
        <v>1441</v>
      </c>
      <c r="E101" s="159"/>
      <c r="F101" s="159"/>
      <c r="G101" s="159" t="s">
        <v>2257</v>
      </c>
      <c r="H101" s="160"/>
    </row>
    <row r="102" spans="2:8" x14ac:dyDescent="0.25">
      <c r="B102" s="160" t="s">
        <v>1446</v>
      </c>
      <c r="C102" s="159"/>
      <c r="D102" s="160" t="s">
        <v>1447</v>
      </c>
      <c r="E102" s="159"/>
      <c r="F102" s="159"/>
      <c r="G102" s="159" t="s">
        <v>2258</v>
      </c>
      <c r="H102" s="160"/>
    </row>
    <row r="103" spans="2:8" x14ac:dyDescent="0.25">
      <c r="B103" s="160" t="s">
        <v>1452</v>
      </c>
      <c r="C103" s="159"/>
      <c r="D103" s="160" t="s">
        <v>1453</v>
      </c>
      <c r="E103" s="159"/>
      <c r="F103" s="159"/>
      <c r="G103" s="159" t="s">
        <v>2259</v>
      </c>
      <c r="H103" s="160"/>
    </row>
    <row r="104" spans="2:8" x14ac:dyDescent="0.25">
      <c r="B104" s="160" t="s">
        <v>2260</v>
      </c>
      <c r="C104" s="159"/>
      <c r="D104" s="160" t="s">
        <v>2261</v>
      </c>
      <c r="E104" s="159"/>
      <c r="F104" s="159"/>
      <c r="G104" s="159" t="s">
        <v>2262</v>
      </c>
      <c r="H104" s="160"/>
    </row>
    <row r="105" spans="2:8" x14ac:dyDescent="0.25">
      <c r="B105" s="160" t="s">
        <v>1460</v>
      </c>
      <c r="C105" s="159"/>
      <c r="D105" s="160" t="s">
        <v>1461</v>
      </c>
      <c r="E105" s="159"/>
      <c r="F105" s="159"/>
      <c r="G105" s="159" t="s">
        <v>2263</v>
      </c>
      <c r="H105" s="160"/>
    </row>
    <row r="106" spans="2:8" x14ac:dyDescent="0.25">
      <c r="B106" s="160" t="s">
        <v>2264</v>
      </c>
      <c r="C106" s="159"/>
      <c r="D106" s="160" t="s">
        <v>2265</v>
      </c>
      <c r="E106" s="159"/>
      <c r="F106" s="159"/>
      <c r="G106" s="159" t="s">
        <v>2267</v>
      </c>
      <c r="H106" s="160"/>
    </row>
    <row r="107" spans="2:8" x14ac:dyDescent="0.25">
      <c r="B107" s="160" t="s">
        <v>1469</v>
      </c>
      <c r="C107" s="159"/>
      <c r="D107" s="160" t="s">
        <v>1470</v>
      </c>
      <c r="E107" s="159"/>
      <c r="F107" s="159"/>
      <c r="G107" s="159" t="s">
        <v>2268</v>
      </c>
      <c r="H107" s="160"/>
    </row>
    <row r="108" spans="2:8" x14ac:dyDescent="0.25">
      <c r="B108" s="160" t="s">
        <v>2269</v>
      </c>
      <c r="C108" s="159"/>
      <c r="D108" s="160" t="s">
        <v>2270</v>
      </c>
      <c r="E108" s="159"/>
      <c r="F108" s="159"/>
      <c r="G108" s="159" t="s">
        <v>2271</v>
      </c>
      <c r="H108" s="160"/>
    </row>
    <row r="109" spans="2:8" x14ac:dyDescent="0.25">
      <c r="B109" s="160" t="s">
        <v>1478</v>
      </c>
      <c r="C109" s="159"/>
      <c r="D109" s="160" t="s">
        <v>1479</v>
      </c>
      <c r="E109" s="159"/>
      <c r="F109" s="159"/>
      <c r="G109" s="159" t="s">
        <v>2273</v>
      </c>
      <c r="H109" s="160"/>
    </row>
    <row r="110" spans="2:8" x14ac:dyDescent="0.25">
      <c r="B110" s="160" t="s">
        <v>1491</v>
      </c>
      <c r="C110" s="159"/>
      <c r="D110" s="160" t="s">
        <v>1492</v>
      </c>
      <c r="E110" s="159"/>
      <c r="F110" s="159"/>
      <c r="G110" s="159" t="s">
        <v>2274</v>
      </c>
      <c r="H110" s="160"/>
    </row>
    <row r="111" spans="2:8" x14ac:dyDescent="0.25">
      <c r="B111" s="160" t="s">
        <v>1996</v>
      </c>
      <c r="C111" s="159"/>
      <c r="D111" s="160" t="s">
        <v>1997</v>
      </c>
      <c r="E111" s="159"/>
      <c r="F111" s="159"/>
      <c r="G111" s="159" t="s">
        <v>2291</v>
      </c>
      <c r="H111" s="160"/>
    </row>
    <row r="112" spans="2:8" x14ac:dyDescent="0.25">
      <c r="B112" s="160" t="s">
        <v>1501</v>
      </c>
      <c r="C112" s="159"/>
      <c r="D112" s="160" t="s">
        <v>1502</v>
      </c>
      <c r="E112" s="159"/>
      <c r="F112" s="159"/>
      <c r="G112" s="159" t="s">
        <v>2275</v>
      </c>
      <c r="H112" s="160"/>
    </row>
    <row r="113" spans="2:8" x14ac:dyDescent="0.25">
      <c r="B113" s="160" t="s">
        <v>1511</v>
      </c>
      <c r="C113" s="159"/>
      <c r="D113" s="160" t="s">
        <v>1512</v>
      </c>
      <c r="E113" s="159"/>
      <c r="F113" s="159"/>
      <c r="G113" s="159" t="s">
        <v>2277</v>
      </c>
      <c r="H113" s="160"/>
    </row>
    <row r="114" spans="2:8" x14ac:dyDescent="0.25">
      <c r="B114" s="160" t="s">
        <v>1527</v>
      </c>
      <c r="C114" s="159"/>
      <c r="D114" s="160" t="s">
        <v>1528</v>
      </c>
      <c r="E114" s="159"/>
      <c r="F114" s="159"/>
      <c r="G114" s="159" t="s">
        <v>2278</v>
      </c>
      <c r="H114" s="160"/>
    </row>
    <row r="115" spans="2:8" x14ac:dyDescent="0.25">
      <c r="B115" s="160" t="s">
        <v>1543</v>
      </c>
      <c r="C115" s="159"/>
      <c r="D115" s="160" t="s">
        <v>1544</v>
      </c>
      <c r="E115" s="159"/>
      <c r="F115" s="159"/>
      <c r="G115" s="159" t="s">
        <v>2279</v>
      </c>
      <c r="H115" s="160"/>
    </row>
    <row r="116" spans="2:8" x14ac:dyDescent="0.25">
      <c r="B116" s="160" t="s">
        <v>1549</v>
      </c>
      <c r="C116" s="159"/>
      <c r="D116" s="160" t="s">
        <v>1550</v>
      </c>
      <c r="E116" s="159"/>
      <c r="F116" s="159"/>
      <c r="G116" s="159" t="s">
        <v>2280</v>
      </c>
      <c r="H116" s="160"/>
    </row>
    <row r="117" spans="2:8" x14ac:dyDescent="0.25">
      <c r="B117" s="160" t="s">
        <v>1555</v>
      </c>
      <c r="C117" s="159"/>
      <c r="D117" s="160" t="s">
        <v>1556</v>
      </c>
      <c r="E117" s="159"/>
      <c r="F117" s="159"/>
      <c r="G117" s="159" t="s">
        <v>2282</v>
      </c>
      <c r="H117" s="160"/>
    </row>
    <row r="118" spans="2:8" x14ac:dyDescent="0.25">
      <c r="B118" s="160" t="s">
        <v>1588</v>
      </c>
      <c r="C118" s="159"/>
      <c r="D118" s="160" t="s">
        <v>1589</v>
      </c>
      <c r="E118" s="159"/>
      <c r="F118" s="159"/>
      <c r="G118" s="159" t="s">
        <v>2284</v>
      </c>
      <c r="H118" s="160"/>
    </row>
    <row r="119" spans="2:8" x14ac:dyDescent="0.25">
      <c r="B119" s="160" t="s">
        <v>1604</v>
      </c>
      <c r="C119" s="159"/>
      <c r="D119" s="160" t="s">
        <v>1605</v>
      </c>
      <c r="E119" s="159"/>
      <c r="F119" s="159"/>
      <c r="G119" s="159" t="s">
        <v>2286</v>
      </c>
      <c r="H119" s="160"/>
    </row>
    <row r="120" spans="2:8" x14ac:dyDescent="0.25">
      <c r="B120" s="160" t="s">
        <v>2296</v>
      </c>
      <c r="C120" s="159"/>
      <c r="D120" s="160" t="s">
        <v>2297</v>
      </c>
      <c r="E120" s="159"/>
      <c r="F120" s="159"/>
      <c r="G120" s="159" t="s">
        <v>2298</v>
      </c>
      <c r="H120" s="160"/>
    </row>
    <row r="121" spans="2:8" x14ac:dyDescent="0.25">
      <c r="B121" s="160" t="s">
        <v>2300</v>
      </c>
      <c r="C121" s="159"/>
      <c r="D121" s="160" t="s">
        <v>2301</v>
      </c>
      <c r="E121" s="159"/>
      <c r="F121" s="159"/>
      <c r="G121" s="159" t="s">
        <v>2302</v>
      </c>
      <c r="H121" s="160"/>
    </row>
    <row r="122" spans="2:8" x14ac:dyDescent="0.25">
      <c r="B122" s="160" t="s">
        <v>2303</v>
      </c>
      <c r="C122" s="159"/>
      <c r="D122" s="160" t="s">
        <v>2304</v>
      </c>
      <c r="E122" s="159"/>
      <c r="F122" s="159"/>
      <c r="G122" s="159" t="s">
        <v>2305</v>
      </c>
      <c r="H122" s="160"/>
    </row>
    <row r="123" spans="2:8" x14ac:dyDescent="0.25">
      <c r="B123" s="160" t="s">
        <v>1648</v>
      </c>
      <c r="C123" s="159"/>
      <c r="D123" s="160" t="s">
        <v>1649</v>
      </c>
      <c r="E123" s="159"/>
      <c r="F123" s="159"/>
      <c r="G123" s="159" t="s">
        <v>2288</v>
      </c>
      <c r="H123" s="160"/>
    </row>
    <row r="124" spans="2:8" x14ac:dyDescent="0.25">
      <c r="B124" s="160" t="s">
        <v>1682</v>
      </c>
      <c r="C124" s="159"/>
      <c r="D124" s="160" t="s">
        <v>1683</v>
      </c>
      <c r="E124" s="159"/>
      <c r="F124" s="159"/>
      <c r="G124" s="159" t="s">
        <v>2290</v>
      </c>
      <c r="H124" s="160"/>
    </row>
    <row r="125" spans="2:8" x14ac:dyDescent="0.25">
      <c r="B125" s="160" t="s">
        <v>2306</v>
      </c>
      <c r="C125" s="159"/>
      <c r="D125" s="160" t="s">
        <v>2307</v>
      </c>
      <c r="E125" s="159"/>
      <c r="F125" s="159"/>
      <c r="G125" s="159" t="s">
        <v>2308</v>
      </c>
      <c r="H125" s="160"/>
    </row>
    <row r="126" spans="2:8" x14ac:dyDescent="0.25">
      <c r="B126" s="160" t="s">
        <v>2309</v>
      </c>
      <c r="C126" s="159"/>
      <c r="D126" s="160" t="s">
        <v>2310</v>
      </c>
      <c r="E126" s="159"/>
      <c r="F126" s="159"/>
      <c r="G126" s="159" t="s">
        <v>2311</v>
      </c>
      <c r="H126" s="160"/>
    </row>
    <row r="127" spans="2:8" x14ac:dyDescent="0.25">
      <c r="B127" s="160" t="s">
        <v>1932</v>
      </c>
      <c r="C127" s="159"/>
      <c r="D127" s="160" t="s">
        <v>1933</v>
      </c>
      <c r="E127" s="159"/>
      <c r="F127" s="159"/>
      <c r="G127" s="159" t="s">
        <v>2312</v>
      </c>
      <c r="H127" s="160"/>
    </row>
    <row r="128" spans="2:8" x14ac:dyDescent="0.25">
      <c r="B128" s="160" t="s">
        <v>1947</v>
      </c>
      <c r="C128" s="159"/>
      <c r="D128" s="160" t="s">
        <v>1948</v>
      </c>
      <c r="E128" s="159"/>
      <c r="F128" s="159"/>
      <c r="G128" s="159" t="s">
        <v>2313</v>
      </c>
      <c r="H128" s="160"/>
    </row>
    <row r="129" spans="2:8" x14ac:dyDescent="0.25">
      <c r="B129" s="160" t="s">
        <v>2314</v>
      </c>
      <c r="C129" s="159"/>
      <c r="D129" s="160" t="s">
        <v>2315</v>
      </c>
      <c r="E129" s="159"/>
      <c r="F129" s="159"/>
      <c r="G129" s="159" t="s">
        <v>2316</v>
      </c>
      <c r="H129" s="160"/>
    </row>
    <row r="130" spans="2:8" x14ac:dyDescent="0.25">
      <c r="B130" s="160" t="s">
        <v>2317</v>
      </c>
      <c r="C130" s="159"/>
      <c r="D130" s="160" t="s">
        <v>2318</v>
      </c>
      <c r="E130" s="159"/>
      <c r="F130" s="159"/>
      <c r="G130" s="159" t="s">
        <v>2319</v>
      </c>
      <c r="H130" s="160"/>
    </row>
    <row r="131" spans="2:8" x14ac:dyDescent="0.25">
      <c r="B131" s="160" t="s">
        <v>2320</v>
      </c>
      <c r="C131" s="159"/>
      <c r="D131" s="160" t="s">
        <v>2321</v>
      </c>
      <c r="E131" s="159"/>
      <c r="F131" s="159"/>
      <c r="G131" s="159" t="s">
        <v>2322</v>
      </c>
      <c r="H131" s="160"/>
    </row>
    <row r="132" spans="2:8" x14ac:dyDescent="0.25">
      <c r="B132" s="160" t="s">
        <v>1957</v>
      </c>
      <c r="C132" s="159"/>
      <c r="D132" s="160" t="s">
        <v>1958</v>
      </c>
      <c r="E132" s="159"/>
      <c r="F132" s="159"/>
      <c r="G132" s="159" t="s">
        <v>2323</v>
      </c>
      <c r="H132" s="160"/>
    </row>
    <row r="133" spans="2:8" x14ac:dyDescent="0.25">
      <c r="B133" s="160" t="s">
        <v>1969</v>
      </c>
      <c r="C133" s="159"/>
      <c r="D133" s="160" t="s">
        <v>1970</v>
      </c>
      <c r="E133" s="159"/>
      <c r="F133" s="159"/>
      <c r="G133" s="159" t="s">
        <v>2324</v>
      </c>
      <c r="H133" s="160"/>
    </row>
    <row r="134" spans="2:8" x14ac:dyDescent="0.25">
      <c r="B134" s="160" t="s">
        <v>2325</v>
      </c>
      <c r="C134" s="159"/>
      <c r="D134" s="160" t="s">
        <v>2326</v>
      </c>
      <c r="E134" s="159"/>
      <c r="F134" s="159"/>
      <c r="G134" s="159" t="s">
        <v>2327</v>
      </c>
      <c r="H134" s="160"/>
    </row>
    <row r="135" spans="2:8" x14ac:dyDescent="0.25">
      <c r="B135" s="160" t="s">
        <v>2328</v>
      </c>
      <c r="C135" s="159"/>
      <c r="D135" s="160" t="s">
        <v>2329</v>
      </c>
      <c r="E135" s="159"/>
      <c r="F135" s="159"/>
      <c r="G135" s="159" t="s">
        <v>2330</v>
      </c>
      <c r="H135" s="160"/>
    </row>
    <row r="136" spans="2:8" x14ac:dyDescent="0.25">
      <c r="B136" s="160" t="s">
        <v>2331</v>
      </c>
      <c r="C136" s="159"/>
      <c r="D136" s="160" t="s">
        <v>2332</v>
      </c>
      <c r="E136" s="159"/>
      <c r="F136" s="159"/>
      <c r="G136" s="159" t="s">
        <v>2333</v>
      </c>
      <c r="H136" s="160"/>
    </row>
    <row r="137" spans="2:8" x14ac:dyDescent="0.25">
      <c r="B137" s="160" t="s">
        <v>2334</v>
      </c>
      <c r="C137" s="159"/>
      <c r="D137" s="160" t="s">
        <v>2335</v>
      </c>
      <c r="E137" s="159"/>
      <c r="F137" s="159"/>
      <c r="G137" s="159" t="s">
        <v>2336</v>
      </c>
      <c r="H137" s="160"/>
    </row>
    <row r="138" spans="2:8" x14ac:dyDescent="0.25">
      <c r="B138" s="160" t="s">
        <v>1981</v>
      </c>
      <c r="C138" s="159"/>
      <c r="D138" s="160" t="s">
        <v>1982</v>
      </c>
      <c r="E138" s="159"/>
      <c r="F138" s="159"/>
      <c r="G138" s="159" t="s">
        <v>2337</v>
      </c>
      <c r="H138" s="160"/>
    </row>
    <row r="139" spans="2:8" x14ac:dyDescent="0.25">
      <c r="B139" s="160" t="s">
        <v>2338</v>
      </c>
      <c r="C139" s="159"/>
      <c r="D139" s="160" t="s">
        <v>2339</v>
      </c>
      <c r="E139" s="159"/>
      <c r="F139" s="159"/>
      <c r="G139" s="159" t="s">
        <v>2340</v>
      </c>
      <c r="H139" s="160"/>
    </row>
    <row r="140" spans="2:8" x14ac:dyDescent="0.25">
      <c r="B140" s="160" t="s">
        <v>2341</v>
      </c>
      <c r="C140" s="159"/>
      <c r="D140" s="160" t="s">
        <v>2342</v>
      </c>
      <c r="E140" s="159"/>
      <c r="F140" s="159"/>
      <c r="G140" s="159" t="s">
        <v>2343</v>
      </c>
      <c r="H140" s="160"/>
    </row>
    <row r="141" spans="2:8" x14ac:dyDescent="0.25">
      <c r="B141" s="160" t="s">
        <v>2344</v>
      </c>
      <c r="C141" s="159"/>
      <c r="D141" s="160" t="s">
        <v>2345</v>
      </c>
      <c r="E141" s="159"/>
      <c r="F141" s="159"/>
      <c r="G141" s="159" t="s">
        <v>2346</v>
      </c>
      <c r="H141" s="160"/>
    </row>
    <row r="142" spans="2:8" x14ac:dyDescent="0.25">
      <c r="B142" s="160" t="s">
        <v>2254</v>
      </c>
      <c r="C142" s="159"/>
      <c r="D142" s="160" t="s">
        <v>2255</v>
      </c>
      <c r="E142" s="159"/>
      <c r="F142" s="159"/>
      <c r="G142" s="159" t="s">
        <v>2256</v>
      </c>
      <c r="H142" s="160"/>
    </row>
    <row r="143" spans="2:8" x14ac:dyDescent="0.25">
      <c r="B143" s="160" t="s">
        <v>1404</v>
      </c>
      <c r="C143" s="159"/>
      <c r="D143" s="160" t="s">
        <v>1405</v>
      </c>
      <c r="E143" s="159"/>
      <c r="F143" s="159"/>
      <c r="G143" s="159" t="s">
        <v>2226</v>
      </c>
      <c r="H143" s="160"/>
    </row>
    <row r="144" spans="2:8" x14ac:dyDescent="0.25">
      <c r="B144" s="160" t="s">
        <v>1410</v>
      </c>
      <c r="C144" s="159"/>
      <c r="D144" s="160" t="s">
        <v>1411</v>
      </c>
      <c r="E144" s="159"/>
      <c r="F144" s="159"/>
      <c r="G144" s="159" t="s">
        <v>2229</v>
      </c>
      <c r="H144" s="160"/>
    </row>
    <row r="145" spans="1:8" x14ac:dyDescent="0.25">
      <c r="B145" s="160" t="s">
        <v>2347</v>
      </c>
      <c r="C145" s="159"/>
      <c r="D145" s="160" t="s">
        <v>2348</v>
      </c>
      <c r="E145" s="159"/>
      <c r="F145" s="159"/>
      <c r="G145" s="159" t="s">
        <v>2349</v>
      </c>
      <c r="H145" s="160"/>
    </row>
    <row r="146" spans="1:8" x14ac:dyDescent="0.25">
      <c r="B146" s="160" t="s">
        <v>2350</v>
      </c>
      <c r="C146" s="159"/>
      <c r="D146" s="160" t="s">
        <v>2351</v>
      </c>
      <c r="E146" s="159"/>
      <c r="F146" s="159"/>
      <c r="G146" s="159" t="s">
        <v>2352</v>
      </c>
      <c r="H146" s="160"/>
    </row>
    <row r="147" spans="1:8" x14ac:dyDescent="0.25">
      <c r="B147" s="160" t="s">
        <v>1416</v>
      </c>
      <c r="C147" s="159"/>
      <c r="D147" s="160" t="s">
        <v>1417</v>
      </c>
      <c r="E147" s="159"/>
      <c r="F147" s="159"/>
      <c r="G147" s="159" t="s">
        <v>2230</v>
      </c>
      <c r="H147" s="160"/>
    </row>
    <row r="148" spans="1:8" x14ac:dyDescent="0.25">
      <c r="B148" s="160" t="s">
        <v>1428</v>
      </c>
      <c r="C148" s="159"/>
      <c r="D148" s="160" t="s">
        <v>1429</v>
      </c>
      <c r="E148" s="159"/>
      <c r="F148" s="159"/>
      <c r="G148" s="159" t="s">
        <v>2232</v>
      </c>
      <c r="H148" s="160"/>
    </row>
    <row r="149" spans="1:8" x14ac:dyDescent="0.25">
      <c r="B149" s="160" t="s">
        <v>2233</v>
      </c>
      <c r="C149" s="159"/>
      <c r="D149" s="160" t="s">
        <v>2234</v>
      </c>
      <c r="E149" s="159"/>
      <c r="F149" s="159"/>
      <c r="G149" s="159" t="s">
        <v>2235</v>
      </c>
      <c r="H149" s="160"/>
    </row>
    <row r="150" spans="1:8" x14ac:dyDescent="0.25">
      <c r="B150" s="160" t="s">
        <v>2236</v>
      </c>
      <c r="C150" s="159"/>
      <c r="D150" s="160" t="s">
        <v>2237</v>
      </c>
      <c r="E150" s="159"/>
      <c r="F150" s="159"/>
      <c r="G150" s="159" t="s">
        <v>2238</v>
      </c>
      <c r="H150" s="160"/>
    </row>
    <row r="151" spans="1:8" x14ac:dyDescent="0.25">
      <c r="B151" s="160" t="s">
        <v>2239</v>
      </c>
      <c r="C151" s="159"/>
      <c r="D151" s="160" t="s">
        <v>2240</v>
      </c>
      <c r="E151" s="159"/>
      <c r="F151" s="159"/>
      <c r="G151" s="159" t="s">
        <v>2241</v>
      </c>
      <c r="H151" s="160"/>
    </row>
    <row r="152" spans="1:8" x14ac:dyDescent="0.25">
      <c r="B152" s="160" t="s">
        <v>1785</v>
      </c>
      <c r="C152" s="159"/>
      <c r="D152" s="160" t="s">
        <v>1786</v>
      </c>
      <c r="E152" s="159"/>
      <c r="F152" s="159"/>
      <c r="G152" s="159" t="s">
        <v>2292</v>
      </c>
      <c r="H152" s="160"/>
    </row>
    <row r="154" spans="1:8" hidden="1" x14ac:dyDescent="0.25"/>
    <row r="155" spans="1:8" hidden="1" x14ac:dyDescent="0.25"/>
    <row r="157" spans="1:8" ht="13" x14ac:dyDescent="0.3">
      <c r="A157" s="6" t="s">
        <v>211</v>
      </c>
    </row>
    <row r="158" spans="1:8" ht="32.15" customHeight="1" x14ac:dyDescent="0.25">
      <c r="B158" s="159" t="s">
        <v>107</v>
      </c>
      <c r="C158" s="159"/>
      <c r="D158" s="159" t="s">
        <v>43</v>
      </c>
      <c r="E158" s="159"/>
      <c r="F158" s="159"/>
      <c r="G158" s="159" t="s">
        <v>48</v>
      </c>
    </row>
    <row r="159" spans="1:8" ht="12" hidden="1" customHeight="1" x14ac:dyDescent="0.25">
      <c r="B159" s="160" t="s">
        <v>79</v>
      </c>
      <c r="C159" s="159"/>
      <c r="D159" s="160" t="s">
        <v>66</v>
      </c>
      <c r="E159" s="159"/>
      <c r="F159" s="159"/>
      <c r="G159" s="159" t="s">
        <v>47</v>
      </c>
    </row>
    <row r="160" spans="1:8" ht="12" customHeight="1" x14ac:dyDescent="0.25">
      <c r="B160" s="160" t="s">
        <v>2667</v>
      </c>
      <c r="C160" s="159"/>
      <c r="D160" s="160" t="s">
        <v>2668</v>
      </c>
      <c r="E160" s="159"/>
      <c r="F160" s="159"/>
      <c r="G160" s="159" t="s">
        <v>2669</v>
      </c>
    </row>
    <row r="161" spans="2:7" ht="12" customHeight="1" x14ac:dyDescent="0.25">
      <c r="B161" s="160" t="s">
        <v>2643</v>
      </c>
      <c r="C161" s="159"/>
      <c r="D161" s="160" t="s">
        <v>2644</v>
      </c>
      <c r="E161" s="159"/>
      <c r="F161" s="159"/>
      <c r="G161" s="159" t="s">
        <v>2645</v>
      </c>
    </row>
    <row r="162" spans="2:7" ht="12" customHeight="1" x14ac:dyDescent="0.25">
      <c r="B162" s="160" t="s">
        <v>2599</v>
      </c>
      <c r="C162" s="159"/>
      <c r="D162" s="160" t="s">
        <v>2600</v>
      </c>
      <c r="E162" s="159"/>
      <c r="F162" s="159"/>
      <c r="G162" s="159" t="s">
        <v>2601</v>
      </c>
    </row>
    <row r="163" spans="2:7" ht="12" customHeight="1" x14ac:dyDescent="0.25">
      <c r="B163" s="160" t="s">
        <v>2614</v>
      </c>
      <c r="C163" s="159"/>
      <c r="D163" s="160" t="s">
        <v>2615</v>
      </c>
      <c r="E163" s="159"/>
      <c r="F163" s="159"/>
      <c r="G163" s="159" t="s">
        <v>2616</v>
      </c>
    </row>
    <row r="164" spans="2:7" ht="12" customHeight="1" x14ac:dyDescent="0.25">
      <c r="B164" s="160" t="s">
        <v>2608</v>
      </c>
      <c r="C164" s="159"/>
      <c r="D164" s="160" t="s">
        <v>2609</v>
      </c>
      <c r="E164" s="159"/>
      <c r="F164" s="159"/>
      <c r="G164" s="159" t="s">
        <v>2610</v>
      </c>
    </row>
    <row r="165" spans="2:7" ht="12" customHeight="1" x14ac:dyDescent="0.25">
      <c r="B165" s="160" t="s">
        <v>2617</v>
      </c>
      <c r="C165" s="159"/>
      <c r="D165" s="160" t="s">
        <v>2618</v>
      </c>
      <c r="E165" s="159"/>
      <c r="F165" s="159"/>
      <c r="G165" s="159" t="s">
        <v>2619</v>
      </c>
    </row>
    <row r="166" spans="2:7" ht="12" customHeight="1" x14ac:dyDescent="0.25">
      <c r="B166" s="160" t="s">
        <v>2605</v>
      </c>
      <c r="C166" s="159"/>
      <c r="D166" s="160" t="s">
        <v>2606</v>
      </c>
      <c r="E166" s="159"/>
      <c r="F166" s="159"/>
      <c r="G166" s="159" t="s">
        <v>2607</v>
      </c>
    </row>
    <row r="167" spans="2:7" ht="12" customHeight="1" x14ac:dyDescent="0.25">
      <c r="B167" s="160" t="s">
        <v>2611</v>
      </c>
      <c r="C167" s="159"/>
      <c r="D167" s="160" t="s">
        <v>2612</v>
      </c>
      <c r="E167" s="159"/>
      <c r="F167" s="159"/>
      <c r="G167" s="159" t="s">
        <v>2613</v>
      </c>
    </row>
    <row r="168" spans="2:7" ht="12" customHeight="1" x14ac:dyDescent="0.25">
      <c r="B168" s="160" t="s">
        <v>2620</v>
      </c>
      <c r="C168" s="159"/>
      <c r="D168" s="160" t="s">
        <v>2131</v>
      </c>
      <c r="E168" s="159"/>
      <c r="F168" s="159"/>
      <c r="G168" s="159" t="s">
        <v>2621</v>
      </c>
    </row>
    <row r="169" spans="2:7" ht="12" customHeight="1" x14ac:dyDescent="0.25">
      <c r="B169" s="160" t="s">
        <v>2631</v>
      </c>
      <c r="C169" s="159"/>
      <c r="D169" s="160" t="s">
        <v>2632</v>
      </c>
      <c r="E169" s="159"/>
      <c r="F169" s="159"/>
      <c r="G169" s="159" t="s">
        <v>2633</v>
      </c>
    </row>
    <row r="170" spans="2:7" ht="12" customHeight="1" x14ac:dyDescent="0.25">
      <c r="B170" s="160" t="s">
        <v>2673</v>
      </c>
      <c r="C170" s="159"/>
      <c r="D170" s="160" t="s">
        <v>2674</v>
      </c>
      <c r="E170" s="159"/>
      <c r="F170" s="159"/>
      <c r="G170" s="159" t="s">
        <v>2675</v>
      </c>
    </row>
    <row r="171" spans="2:7" ht="12" customHeight="1" x14ac:dyDescent="0.25">
      <c r="B171" s="160" t="s">
        <v>2634</v>
      </c>
      <c r="C171" s="159"/>
      <c r="D171" s="160" t="s">
        <v>2635</v>
      </c>
      <c r="E171" s="159"/>
      <c r="F171" s="159"/>
      <c r="G171" s="159" t="s">
        <v>2636</v>
      </c>
    </row>
    <row r="172" spans="2:7" ht="12" customHeight="1" x14ac:dyDescent="0.25">
      <c r="B172" s="160" t="s">
        <v>2646</v>
      </c>
      <c r="C172" s="159"/>
      <c r="D172" s="160" t="s">
        <v>2647</v>
      </c>
      <c r="E172" s="159"/>
      <c r="F172" s="159"/>
      <c r="G172" s="159" t="s">
        <v>2648</v>
      </c>
    </row>
    <row r="173" spans="2:7" ht="12" customHeight="1" x14ac:dyDescent="0.25">
      <c r="B173" s="160" t="s">
        <v>2640</v>
      </c>
      <c r="C173" s="159"/>
      <c r="D173" s="160" t="s">
        <v>2641</v>
      </c>
      <c r="E173" s="159"/>
      <c r="F173" s="159"/>
      <c r="G173" s="159" t="s">
        <v>2642</v>
      </c>
    </row>
    <row r="174" spans="2:7" ht="12" customHeight="1" x14ac:dyDescent="0.25">
      <c r="B174" s="160" t="s">
        <v>2625</v>
      </c>
      <c r="C174" s="159"/>
      <c r="D174" s="160" t="s">
        <v>2626</v>
      </c>
      <c r="E174" s="159"/>
      <c r="F174" s="159"/>
      <c r="G174" s="159" t="s">
        <v>2627</v>
      </c>
    </row>
    <row r="175" spans="2:7" ht="12" customHeight="1" x14ac:dyDescent="0.25">
      <c r="B175" s="160" t="s">
        <v>2637</v>
      </c>
      <c r="C175" s="159"/>
      <c r="D175" s="160" t="s">
        <v>2638</v>
      </c>
      <c r="E175" s="159"/>
      <c r="F175" s="159"/>
      <c r="G175" s="159" t="s">
        <v>2639</v>
      </c>
    </row>
    <row r="176" spans="2:7" ht="12" customHeight="1" x14ac:dyDescent="0.25">
      <c r="B176" s="160" t="s">
        <v>2670</v>
      </c>
      <c r="C176" s="159"/>
      <c r="D176" s="160" t="s">
        <v>2671</v>
      </c>
      <c r="E176" s="159"/>
      <c r="F176" s="159"/>
      <c r="G176" s="159" t="s">
        <v>2672</v>
      </c>
    </row>
    <row r="177" spans="2:7" ht="12" customHeight="1" x14ac:dyDescent="0.25">
      <c r="B177" s="160" t="s">
        <v>2679</v>
      </c>
      <c r="C177" s="159"/>
      <c r="D177" s="160" t="s">
        <v>2680</v>
      </c>
      <c r="E177" s="159"/>
      <c r="F177" s="159"/>
      <c r="G177" s="159" t="s">
        <v>2681</v>
      </c>
    </row>
    <row r="178" spans="2:7" ht="12" customHeight="1" x14ac:dyDescent="0.25">
      <c r="B178" s="160" t="s">
        <v>2676</v>
      </c>
      <c r="C178" s="159"/>
      <c r="D178" s="160" t="s">
        <v>2677</v>
      </c>
      <c r="E178" s="159"/>
      <c r="F178" s="159"/>
      <c r="G178" s="159" t="s">
        <v>2678</v>
      </c>
    </row>
    <row r="179" spans="2:7" ht="12" customHeight="1" x14ac:dyDescent="0.25">
      <c r="B179" s="160" t="s">
        <v>2628</v>
      </c>
      <c r="C179" s="159"/>
      <c r="D179" s="160" t="s">
        <v>2629</v>
      </c>
      <c r="E179" s="159"/>
      <c r="F179" s="159"/>
      <c r="G179" s="159" t="s">
        <v>2630</v>
      </c>
    </row>
    <row r="180" spans="2:7" ht="12" customHeight="1" x14ac:dyDescent="0.25">
      <c r="B180" s="160" t="s">
        <v>2655</v>
      </c>
      <c r="C180" s="159"/>
      <c r="D180" s="160" t="s">
        <v>2656</v>
      </c>
      <c r="E180" s="159"/>
      <c r="F180" s="159"/>
      <c r="G180" s="159" t="s">
        <v>2657</v>
      </c>
    </row>
    <row r="181" spans="2:7" ht="12" customHeight="1" x14ac:dyDescent="0.25">
      <c r="B181" s="160" t="s">
        <v>2652</v>
      </c>
      <c r="C181" s="159"/>
      <c r="D181" s="160" t="s">
        <v>2653</v>
      </c>
      <c r="E181" s="159"/>
      <c r="F181" s="159"/>
      <c r="G181" s="159" t="s">
        <v>2654</v>
      </c>
    </row>
    <row r="182" spans="2:7" ht="12" customHeight="1" x14ac:dyDescent="0.25">
      <c r="B182" s="160" t="s">
        <v>2649</v>
      </c>
      <c r="C182" s="159"/>
      <c r="D182" s="160" t="s">
        <v>2650</v>
      </c>
      <c r="E182" s="159"/>
      <c r="F182" s="159"/>
      <c r="G182" s="159" t="s">
        <v>2651</v>
      </c>
    </row>
    <row r="183" spans="2:7" ht="12" customHeight="1" x14ac:dyDescent="0.25">
      <c r="B183" s="160" t="s">
        <v>2622</v>
      </c>
      <c r="C183" s="159"/>
      <c r="D183" s="160" t="s">
        <v>2623</v>
      </c>
      <c r="E183" s="159"/>
      <c r="F183" s="159"/>
      <c r="G183" s="159" t="s">
        <v>2624</v>
      </c>
    </row>
    <row r="184" spans="2:7" ht="12" customHeight="1" x14ac:dyDescent="0.25">
      <c r="B184" s="160" t="s">
        <v>2658</v>
      </c>
      <c r="C184" s="159"/>
      <c r="D184" s="160" t="s">
        <v>2659</v>
      </c>
      <c r="E184" s="159"/>
      <c r="F184" s="159"/>
      <c r="G184" s="159" t="s">
        <v>2660</v>
      </c>
    </row>
    <row r="185" spans="2:7" ht="12" customHeight="1" x14ac:dyDescent="0.25">
      <c r="B185" s="160" t="s">
        <v>2664</v>
      </c>
      <c r="C185" s="159"/>
      <c r="D185" s="160" t="s">
        <v>2665</v>
      </c>
      <c r="E185" s="159"/>
      <c r="F185" s="159"/>
      <c r="G185" s="159" t="s">
        <v>2666</v>
      </c>
    </row>
    <row r="186" spans="2:7" ht="12" customHeight="1" x14ac:dyDescent="0.25">
      <c r="B186" s="160" t="s">
        <v>2661</v>
      </c>
      <c r="C186" s="159"/>
      <c r="D186" s="160" t="s">
        <v>2662</v>
      </c>
      <c r="E186" s="159"/>
      <c r="F186" s="159"/>
      <c r="G186" s="159" t="s">
        <v>2663</v>
      </c>
    </row>
    <row r="187" spans="2:7" ht="12" customHeight="1" x14ac:dyDescent="0.25">
      <c r="B187" s="160" t="s">
        <v>2512</v>
      </c>
      <c r="C187" s="159"/>
      <c r="D187" s="160" t="s">
        <v>2513</v>
      </c>
      <c r="E187" s="159"/>
      <c r="F187" s="159"/>
      <c r="G187" s="159" t="s">
        <v>2514</v>
      </c>
    </row>
    <row r="188" spans="2:7" ht="12" customHeight="1" x14ac:dyDescent="0.25">
      <c r="B188" s="160" t="s">
        <v>2515</v>
      </c>
      <c r="C188" s="159"/>
      <c r="D188" s="160" t="s">
        <v>2516</v>
      </c>
      <c r="E188" s="159"/>
      <c r="F188" s="159"/>
      <c r="G188" s="159" t="s">
        <v>2517</v>
      </c>
    </row>
    <row r="189" spans="2:7" ht="12" customHeight="1" x14ac:dyDescent="0.25">
      <c r="B189" s="160" t="s">
        <v>2521</v>
      </c>
      <c r="C189" s="159"/>
      <c r="D189" s="160" t="s">
        <v>2522</v>
      </c>
      <c r="E189" s="159"/>
      <c r="F189" s="159"/>
      <c r="G189" s="159" t="s">
        <v>2523</v>
      </c>
    </row>
    <row r="190" spans="2:7" ht="12" customHeight="1" x14ac:dyDescent="0.25">
      <c r="B190" s="160" t="s">
        <v>2530</v>
      </c>
      <c r="C190" s="159"/>
      <c r="D190" s="160" t="s">
        <v>2531</v>
      </c>
      <c r="E190" s="159"/>
      <c r="F190" s="159"/>
      <c r="G190" s="159" t="s">
        <v>2532</v>
      </c>
    </row>
    <row r="191" spans="2:7" ht="12" customHeight="1" x14ac:dyDescent="0.25">
      <c r="B191" s="160" t="s">
        <v>2524</v>
      </c>
      <c r="C191" s="159"/>
      <c r="D191" s="160" t="s">
        <v>2525</v>
      </c>
      <c r="E191" s="159"/>
      <c r="F191" s="159"/>
      <c r="G191" s="159" t="s">
        <v>2526</v>
      </c>
    </row>
    <row r="192" spans="2:7" ht="12" customHeight="1" x14ac:dyDescent="0.25">
      <c r="B192" s="160" t="s">
        <v>2527</v>
      </c>
      <c r="C192" s="159"/>
      <c r="D192" s="160" t="s">
        <v>2528</v>
      </c>
      <c r="E192" s="159"/>
      <c r="F192" s="159"/>
      <c r="G192" s="159" t="s">
        <v>2529</v>
      </c>
    </row>
    <row r="193" spans="2:7" ht="12" customHeight="1" x14ac:dyDescent="0.25">
      <c r="B193" s="160" t="s">
        <v>2518</v>
      </c>
      <c r="C193" s="159"/>
      <c r="D193" s="160" t="s">
        <v>2519</v>
      </c>
      <c r="E193" s="159"/>
      <c r="F193" s="159"/>
      <c r="G193" s="159" t="s">
        <v>2520</v>
      </c>
    </row>
    <row r="194" spans="2:7" ht="12" customHeight="1" x14ac:dyDescent="0.25">
      <c r="B194" s="160" t="s">
        <v>2545</v>
      </c>
      <c r="C194" s="159"/>
      <c r="D194" s="160" t="s">
        <v>2546</v>
      </c>
      <c r="E194" s="159"/>
      <c r="F194" s="159"/>
      <c r="G194" s="159" t="s">
        <v>2547</v>
      </c>
    </row>
    <row r="195" spans="2:7" ht="12" customHeight="1" x14ac:dyDescent="0.25">
      <c r="B195" s="160" t="s">
        <v>2542</v>
      </c>
      <c r="C195" s="159"/>
      <c r="D195" s="160" t="s">
        <v>2543</v>
      </c>
      <c r="E195" s="159"/>
      <c r="F195" s="159"/>
      <c r="G195" s="159" t="s">
        <v>2544</v>
      </c>
    </row>
    <row r="196" spans="2:7" ht="12" customHeight="1" x14ac:dyDescent="0.25">
      <c r="B196" s="160" t="s">
        <v>2536</v>
      </c>
      <c r="C196" s="159"/>
      <c r="D196" s="160" t="s">
        <v>2537</v>
      </c>
      <c r="E196" s="159"/>
      <c r="F196" s="159"/>
      <c r="G196" s="159" t="s">
        <v>2538</v>
      </c>
    </row>
    <row r="197" spans="2:7" ht="12" customHeight="1" x14ac:dyDescent="0.25">
      <c r="B197" s="160" t="s">
        <v>2548</v>
      </c>
      <c r="C197" s="159"/>
      <c r="D197" s="160" t="s">
        <v>2549</v>
      </c>
      <c r="E197" s="159"/>
      <c r="F197" s="159"/>
      <c r="G197" s="159" t="s">
        <v>2550</v>
      </c>
    </row>
    <row r="198" spans="2:7" ht="12" customHeight="1" x14ac:dyDescent="0.25">
      <c r="B198" s="160" t="s">
        <v>2533</v>
      </c>
      <c r="C198" s="159"/>
      <c r="D198" s="160" t="s">
        <v>2534</v>
      </c>
      <c r="E198" s="159"/>
      <c r="F198" s="159"/>
      <c r="G198" s="159" t="s">
        <v>2535</v>
      </c>
    </row>
    <row r="199" spans="2:7" ht="12" customHeight="1" x14ac:dyDescent="0.25">
      <c r="B199" s="160" t="s">
        <v>2539</v>
      </c>
      <c r="C199" s="159"/>
      <c r="D199" s="160" t="s">
        <v>2540</v>
      </c>
      <c r="E199" s="159"/>
      <c r="F199" s="159"/>
      <c r="G199" s="159" t="s">
        <v>2541</v>
      </c>
    </row>
    <row r="200" spans="2:7" ht="12" customHeight="1" x14ac:dyDescent="0.25">
      <c r="B200" s="160" t="s">
        <v>2560</v>
      </c>
      <c r="C200" s="159"/>
      <c r="D200" s="160" t="s">
        <v>2561</v>
      </c>
      <c r="E200" s="159"/>
      <c r="F200" s="159"/>
      <c r="G200" s="159" t="s">
        <v>2562</v>
      </c>
    </row>
    <row r="201" spans="2:7" ht="12" customHeight="1" x14ac:dyDescent="0.25">
      <c r="B201" s="160" t="s">
        <v>2569</v>
      </c>
      <c r="C201" s="159"/>
      <c r="D201" s="160" t="s">
        <v>2570</v>
      </c>
      <c r="E201" s="159"/>
      <c r="F201" s="159"/>
      <c r="G201" s="159" t="s">
        <v>2571</v>
      </c>
    </row>
    <row r="202" spans="2:7" ht="12" customHeight="1" x14ac:dyDescent="0.25">
      <c r="B202" s="160" t="s">
        <v>2566</v>
      </c>
      <c r="C202" s="159"/>
      <c r="D202" s="160" t="s">
        <v>2567</v>
      </c>
      <c r="E202" s="159"/>
      <c r="F202" s="159"/>
      <c r="G202" s="159" t="s">
        <v>2568</v>
      </c>
    </row>
    <row r="203" spans="2:7" ht="12" customHeight="1" x14ac:dyDescent="0.25">
      <c r="B203" s="160" t="s">
        <v>2563</v>
      </c>
      <c r="C203" s="159"/>
      <c r="D203" s="160" t="s">
        <v>2564</v>
      </c>
      <c r="E203" s="159"/>
      <c r="F203" s="159"/>
      <c r="G203" s="159" t="s">
        <v>2565</v>
      </c>
    </row>
    <row r="204" spans="2:7" ht="12" customHeight="1" x14ac:dyDescent="0.25">
      <c r="B204" s="160" t="s">
        <v>2551</v>
      </c>
      <c r="C204" s="159"/>
      <c r="D204" s="160" t="s">
        <v>2552</v>
      </c>
      <c r="E204" s="159"/>
      <c r="F204" s="159"/>
      <c r="G204" s="159" t="s">
        <v>2553</v>
      </c>
    </row>
    <row r="205" spans="2:7" ht="12" customHeight="1" x14ac:dyDescent="0.25">
      <c r="B205" s="160" t="s">
        <v>2557</v>
      </c>
      <c r="C205" s="159"/>
      <c r="D205" s="160" t="s">
        <v>2558</v>
      </c>
      <c r="E205" s="159"/>
      <c r="F205" s="159"/>
      <c r="G205" s="159" t="s">
        <v>2559</v>
      </c>
    </row>
    <row r="206" spans="2:7" ht="12" customHeight="1" x14ac:dyDescent="0.25">
      <c r="B206" s="160" t="s">
        <v>2554</v>
      </c>
      <c r="C206" s="159"/>
      <c r="D206" s="160" t="s">
        <v>2555</v>
      </c>
      <c r="E206" s="159"/>
      <c r="F206" s="159"/>
      <c r="G206" s="159" t="s">
        <v>2556</v>
      </c>
    </row>
    <row r="207" spans="2:7" ht="12" customHeight="1" x14ac:dyDescent="0.25">
      <c r="B207" s="160" t="s">
        <v>2572</v>
      </c>
      <c r="C207" s="159"/>
      <c r="D207" s="160" t="s">
        <v>2573</v>
      </c>
      <c r="E207" s="159"/>
      <c r="F207" s="159"/>
      <c r="G207" s="159" t="s">
        <v>2574</v>
      </c>
    </row>
    <row r="208" spans="2:7" ht="12" customHeight="1" x14ac:dyDescent="0.25">
      <c r="B208" s="160" t="s">
        <v>2578</v>
      </c>
      <c r="C208" s="159"/>
      <c r="D208" s="160" t="s">
        <v>2579</v>
      </c>
      <c r="E208" s="159"/>
      <c r="F208" s="159"/>
      <c r="G208" s="159" t="s">
        <v>2580</v>
      </c>
    </row>
    <row r="209" spans="2:7" ht="12" customHeight="1" x14ac:dyDescent="0.25">
      <c r="B209" s="160" t="s">
        <v>2575</v>
      </c>
      <c r="C209" s="159"/>
      <c r="D209" s="160" t="s">
        <v>2576</v>
      </c>
      <c r="E209" s="159"/>
      <c r="F209" s="159"/>
      <c r="G209" s="159" t="s">
        <v>2577</v>
      </c>
    </row>
    <row r="210" spans="2:7" ht="12" customHeight="1" x14ac:dyDescent="0.25">
      <c r="B210" s="160" t="s">
        <v>2581</v>
      </c>
      <c r="C210" s="159"/>
      <c r="D210" s="160" t="s">
        <v>2582</v>
      </c>
      <c r="E210" s="159"/>
      <c r="F210" s="159"/>
      <c r="G210" s="159" t="s">
        <v>2583</v>
      </c>
    </row>
    <row r="211" spans="2:7" ht="12" customHeight="1" x14ac:dyDescent="0.25">
      <c r="B211" s="160" t="s">
        <v>2584</v>
      </c>
      <c r="C211" s="159"/>
      <c r="D211" s="160" t="s">
        <v>2585</v>
      </c>
      <c r="E211" s="159"/>
      <c r="F211" s="159"/>
      <c r="G211" s="159" t="s">
        <v>2586</v>
      </c>
    </row>
    <row r="212" spans="2:7" ht="12" customHeight="1" x14ac:dyDescent="0.25">
      <c r="B212" s="160" t="s">
        <v>2587</v>
      </c>
      <c r="C212" s="159"/>
      <c r="D212" s="160" t="s">
        <v>2588</v>
      </c>
      <c r="E212" s="159"/>
      <c r="F212" s="159"/>
      <c r="G212" s="159" t="s">
        <v>2589</v>
      </c>
    </row>
    <row r="213" spans="2:7" ht="12" customHeight="1" x14ac:dyDescent="0.25">
      <c r="B213" s="160" t="s">
        <v>2590</v>
      </c>
      <c r="C213" s="159"/>
      <c r="D213" s="160" t="s">
        <v>2591</v>
      </c>
      <c r="E213" s="159"/>
      <c r="F213" s="159"/>
      <c r="G213" s="159" t="s">
        <v>2592</v>
      </c>
    </row>
    <row r="214" spans="2:7" ht="12" customHeight="1" x14ac:dyDescent="0.25">
      <c r="B214" s="160" t="s">
        <v>2593</v>
      </c>
      <c r="C214" s="159"/>
      <c r="D214" s="160" t="s">
        <v>2594</v>
      </c>
      <c r="E214" s="159"/>
      <c r="F214" s="159"/>
      <c r="G214" s="159" t="s">
        <v>2595</v>
      </c>
    </row>
    <row r="215" spans="2:7" ht="12" customHeight="1" x14ac:dyDescent="0.25">
      <c r="B215" s="160" t="s">
        <v>2596</v>
      </c>
      <c r="C215" s="159"/>
      <c r="D215" s="160" t="s">
        <v>2597</v>
      </c>
      <c r="E215" s="159"/>
      <c r="F215" s="159"/>
      <c r="G215" s="159" t="s">
        <v>2598</v>
      </c>
    </row>
    <row r="216" spans="2:7" ht="12" customHeight="1" x14ac:dyDescent="0.25">
      <c r="B216" s="160" t="s">
        <v>2602</v>
      </c>
      <c r="C216" s="159"/>
      <c r="D216" s="160" t="s">
        <v>2603</v>
      </c>
      <c r="E216" s="159"/>
      <c r="F216" s="159"/>
      <c r="G216" s="159" t="s">
        <v>2604</v>
      </c>
    </row>
    <row r="217" spans="2:7" ht="12" customHeight="1" x14ac:dyDescent="0.25">
      <c r="B217" s="160" t="s">
        <v>2365</v>
      </c>
      <c r="C217" s="159"/>
      <c r="D217" s="160" t="s">
        <v>2366</v>
      </c>
      <c r="E217" s="159"/>
      <c r="F217" s="159"/>
      <c r="G217" s="159" t="s">
        <v>2367</v>
      </c>
    </row>
    <row r="218" spans="2:7" ht="12" customHeight="1" x14ac:dyDescent="0.25">
      <c r="B218" s="160" t="s">
        <v>2395</v>
      </c>
      <c r="C218" s="159"/>
      <c r="D218" s="160" t="s">
        <v>2396</v>
      </c>
      <c r="E218" s="159"/>
      <c r="F218" s="159"/>
      <c r="G218" s="159" t="s">
        <v>2397</v>
      </c>
    </row>
    <row r="219" spans="2:7" ht="12" customHeight="1" x14ac:dyDescent="0.25">
      <c r="B219" s="160" t="s">
        <v>2356</v>
      </c>
      <c r="C219" s="159"/>
      <c r="D219" s="160" t="s">
        <v>2357</v>
      </c>
      <c r="E219" s="159"/>
      <c r="F219" s="159"/>
      <c r="G219" s="159" t="s">
        <v>2358</v>
      </c>
    </row>
    <row r="220" spans="2:7" ht="12" customHeight="1" x14ac:dyDescent="0.25">
      <c r="B220" s="160" t="s">
        <v>2359</v>
      </c>
      <c r="C220" s="159"/>
      <c r="D220" s="160" t="s">
        <v>2360</v>
      </c>
      <c r="E220" s="159"/>
      <c r="F220" s="159"/>
      <c r="G220" s="159" t="s">
        <v>2361</v>
      </c>
    </row>
    <row r="221" spans="2:7" ht="12" customHeight="1" x14ac:dyDescent="0.25">
      <c r="B221" s="160" t="s">
        <v>2401</v>
      </c>
      <c r="C221" s="159"/>
      <c r="D221" s="160" t="s">
        <v>2402</v>
      </c>
      <c r="E221" s="159"/>
      <c r="F221" s="159"/>
      <c r="G221" s="159" t="s">
        <v>2403</v>
      </c>
    </row>
    <row r="222" spans="2:7" ht="12" customHeight="1" x14ac:dyDescent="0.25">
      <c r="B222" s="160" t="s">
        <v>2371</v>
      </c>
      <c r="C222" s="159"/>
      <c r="D222" s="160" t="s">
        <v>2372</v>
      </c>
      <c r="E222" s="159"/>
      <c r="F222" s="159"/>
      <c r="G222" s="159" t="s">
        <v>2373</v>
      </c>
    </row>
    <row r="223" spans="2:7" ht="12" customHeight="1" x14ac:dyDescent="0.25">
      <c r="B223" s="160" t="s">
        <v>2353</v>
      </c>
      <c r="C223" s="159"/>
      <c r="D223" s="160" t="s">
        <v>2354</v>
      </c>
      <c r="E223" s="159"/>
      <c r="F223" s="159"/>
      <c r="G223" s="159" t="s">
        <v>2355</v>
      </c>
    </row>
    <row r="224" spans="2:7" ht="12" customHeight="1" x14ac:dyDescent="0.25">
      <c r="B224" s="160" t="s">
        <v>2377</v>
      </c>
      <c r="C224" s="159"/>
      <c r="D224" s="160" t="s">
        <v>2378</v>
      </c>
      <c r="E224" s="159"/>
      <c r="F224" s="159"/>
      <c r="G224" s="159" t="s">
        <v>2379</v>
      </c>
    </row>
    <row r="225" spans="2:7" ht="12" customHeight="1" x14ac:dyDescent="0.25">
      <c r="B225" s="160" t="s">
        <v>2398</v>
      </c>
      <c r="C225" s="159"/>
      <c r="D225" s="160" t="s">
        <v>2399</v>
      </c>
      <c r="E225" s="159"/>
      <c r="F225" s="159"/>
      <c r="G225" s="159" t="s">
        <v>2400</v>
      </c>
    </row>
    <row r="226" spans="2:7" ht="12" customHeight="1" x14ac:dyDescent="0.25">
      <c r="B226" s="160" t="s">
        <v>2386</v>
      </c>
      <c r="C226" s="159"/>
      <c r="D226" s="160" t="s">
        <v>2387</v>
      </c>
      <c r="E226" s="159"/>
      <c r="F226" s="159"/>
      <c r="G226" s="159" t="s">
        <v>2388</v>
      </c>
    </row>
    <row r="227" spans="2:7" ht="12" customHeight="1" x14ac:dyDescent="0.25">
      <c r="B227" s="160" t="s">
        <v>2389</v>
      </c>
      <c r="C227" s="159"/>
      <c r="D227" s="160" t="s">
        <v>2390</v>
      </c>
      <c r="E227" s="159"/>
      <c r="F227" s="159"/>
      <c r="G227" s="159" t="s">
        <v>2391</v>
      </c>
    </row>
    <row r="228" spans="2:7" ht="12" customHeight="1" x14ac:dyDescent="0.25">
      <c r="B228" s="160" t="s">
        <v>2392</v>
      </c>
      <c r="C228" s="159"/>
      <c r="D228" s="160" t="s">
        <v>2393</v>
      </c>
      <c r="E228" s="159"/>
      <c r="F228" s="159"/>
      <c r="G228" s="159" t="s">
        <v>2394</v>
      </c>
    </row>
    <row r="229" spans="2:7" ht="12" customHeight="1" x14ac:dyDescent="0.25">
      <c r="B229" s="160" t="s">
        <v>2362</v>
      </c>
      <c r="C229" s="159"/>
      <c r="D229" s="160" t="s">
        <v>2363</v>
      </c>
      <c r="E229" s="159"/>
      <c r="F229" s="159"/>
      <c r="G229" s="159" t="s">
        <v>2364</v>
      </c>
    </row>
    <row r="230" spans="2:7" ht="12" customHeight="1" x14ac:dyDescent="0.25">
      <c r="B230" s="160" t="s">
        <v>2368</v>
      </c>
      <c r="C230" s="159"/>
      <c r="D230" s="160" t="s">
        <v>2369</v>
      </c>
      <c r="E230" s="159"/>
      <c r="F230" s="159"/>
      <c r="G230" s="159" t="s">
        <v>2370</v>
      </c>
    </row>
    <row r="231" spans="2:7" ht="12" customHeight="1" x14ac:dyDescent="0.25">
      <c r="B231" s="160" t="s">
        <v>2404</v>
      </c>
      <c r="C231" s="159"/>
      <c r="D231" s="160" t="s">
        <v>2405</v>
      </c>
      <c r="E231" s="159"/>
      <c r="F231" s="159"/>
      <c r="G231" s="159" t="s">
        <v>2406</v>
      </c>
    </row>
    <row r="232" spans="2:7" ht="12" customHeight="1" x14ac:dyDescent="0.25">
      <c r="B232" s="160" t="s">
        <v>2374</v>
      </c>
      <c r="C232" s="159"/>
      <c r="D232" s="160" t="s">
        <v>2375</v>
      </c>
      <c r="E232" s="159"/>
      <c r="F232" s="159"/>
      <c r="G232" s="159" t="s">
        <v>2376</v>
      </c>
    </row>
    <row r="233" spans="2:7" ht="12" customHeight="1" x14ac:dyDescent="0.25">
      <c r="B233" s="160" t="s">
        <v>2407</v>
      </c>
      <c r="C233" s="159"/>
      <c r="D233" s="160" t="s">
        <v>2408</v>
      </c>
      <c r="E233" s="159"/>
      <c r="F233" s="159"/>
      <c r="G233" s="159" t="s">
        <v>2409</v>
      </c>
    </row>
    <row r="234" spans="2:7" ht="12" customHeight="1" x14ac:dyDescent="0.25">
      <c r="B234" s="160" t="s">
        <v>2383</v>
      </c>
      <c r="C234" s="159"/>
      <c r="D234" s="160" t="s">
        <v>2384</v>
      </c>
      <c r="E234" s="159"/>
      <c r="F234" s="159"/>
      <c r="G234" s="159" t="s">
        <v>2385</v>
      </c>
    </row>
    <row r="235" spans="2:7" ht="12" customHeight="1" x14ac:dyDescent="0.25">
      <c r="B235" s="160" t="s">
        <v>2380</v>
      </c>
      <c r="C235" s="159"/>
      <c r="D235" s="160" t="s">
        <v>2381</v>
      </c>
      <c r="E235" s="159"/>
      <c r="F235" s="159"/>
      <c r="G235" s="159" t="s">
        <v>2382</v>
      </c>
    </row>
    <row r="236" spans="2:7" ht="12" customHeight="1" x14ac:dyDescent="0.25">
      <c r="B236" s="160" t="s">
        <v>2410</v>
      </c>
      <c r="C236" s="159"/>
      <c r="D236" s="160" t="s">
        <v>2411</v>
      </c>
      <c r="E236" s="159"/>
      <c r="F236" s="159"/>
      <c r="G236" s="159" t="s">
        <v>2412</v>
      </c>
    </row>
    <row r="237" spans="2:7" ht="12" customHeight="1" x14ac:dyDescent="0.25">
      <c r="B237" s="160" t="s">
        <v>2413</v>
      </c>
      <c r="C237" s="159"/>
      <c r="D237" s="160" t="s">
        <v>2414</v>
      </c>
      <c r="E237" s="159"/>
      <c r="F237" s="159"/>
      <c r="G237" s="159" t="s">
        <v>2415</v>
      </c>
    </row>
    <row r="238" spans="2:7" ht="12" customHeight="1" x14ac:dyDescent="0.25">
      <c r="B238" s="160" t="s">
        <v>2416</v>
      </c>
      <c r="C238" s="159"/>
      <c r="D238" s="160" t="s">
        <v>2417</v>
      </c>
      <c r="E238" s="159"/>
      <c r="F238" s="159"/>
      <c r="G238" s="159" t="s">
        <v>2418</v>
      </c>
    </row>
    <row r="239" spans="2:7" ht="12" customHeight="1" x14ac:dyDescent="0.25">
      <c r="B239" s="160" t="s">
        <v>2419</v>
      </c>
      <c r="C239" s="159"/>
      <c r="D239" s="160" t="s">
        <v>2420</v>
      </c>
      <c r="E239" s="159"/>
      <c r="F239" s="159"/>
      <c r="G239" s="159" t="s">
        <v>2421</v>
      </c>
    </row>
    <row r="240" spans="2:7" ht="12" customHeight="1" x14ac:dyDescent="0.25">
      <c r="B240" s="160" t="s">
        <v>2425</v>
      </c>
      <c r="C240" s="159"/>
      <c r="D240" s="160" t="s">
        <v>2426</v>
      </c>
      <c r="E240" s="159"/>
      <c r="F240" s="159"/>
      <c r="G240" s="159" t="s">
        <v>2427</v>
      </c>
    </row>
    <row r="241" spans="2:7" ht="12" customHeight="1" x14ac:dyDescent="0.25">
      <c r="B241" s="160" t="s">
        <v>2422</v>
      </c>
      <c r="C241" s="159"/>
      <c r="D241" s="160" t="s">
        <v>2423</v>
      </c>
      <c r="E241" s="159"/>
      <c r="F241" s="159"/>
      <c r="G241" s="159" t="s">
        <v>2424</v>
      </c>
    </row>
    <row r="242" spans="2:7" ht="12" customHeight="1" x14ac:dyDescent="0.25">
      <c r="B242" s="160" t="s">
        <v>2428</v>
      </c>
      <c r="C242" s="159"/>
      <c r="D242" s="160" t="s">
        <v>2429</v>
      </c>
      <c r="E242" s="159"/>
      <c r="F242" s="159"/>
      <c r="G242" s="159" t="s">
        <v>2430</v>
      </c>
    </row>
    <row r="243" spans="2:7" ht="12" customHeight="1" x14ac:dyDescent="0.25">
      <c r="B243" s="160" t="s">
        <v>2434</v>
      </c>
      <c r="C243" s="159"/>
      <c r="D243" s="160" t="s">
        <v>2435</v>
      </c>
      <c r="E243" s="159"/>
      <c r="F243" s="159"/>
      <c r="G243" s="159" t="s">
        <v>2436</v>
      </c>
    </row>
    <row r="244" spans="2:7" ht="12" customHeight="1" x14ac:dyDescent="0.25">
      <c r="B244" s="160" t="s">
        <v>2446</v>
      </c>
      <c r="C244" s="159"/>
      <c r="D244" s="160" t="s">
        <v>2447</v>
      </c>
      <c r="E244" s="159"/>
      <c r="F244" s="159"/>
      <c r="G244" s="159" t="s">
        <v>2448</v>
      </c>
    </row>
    <row r="245" spans="2:7" ht="12" customHeight="1" x14ac:dyDescent="0.25">
      <c r="B245" s="160" t="s">
        <v>2443</v>
      </c>
      <c r="C245" s="159"/>
      <c r="D245" s="160" t="s">
        <v>2444</v>
      </c>
      <c r="E245" s="159"/>
      <c r="F245" s="159"/>
      <c r="G245" s="159" t="s">
        <v>2445</v>
      </c>
    </row>
    <row r="246" spans="2:7" ht="12" customHeight="1" x14ac:dyDescent="0.25">
      <c r="B246" s="160" t="s">
        <v>2449</v>
      </c>
      <c r="C246" s="159"/>
      <c r="D246" s="160" t="s">
        <v>2450</v>
      </c>
      <c r="E246" s="159"/>
      <c r="F246" s="159"/>
      <c r="G246" s="159" t="s">
        <v>2451</v>
      </c>
    </row>
    <row r="247" spans="2:7" ht="12" customHeight="1" x14ac:dyDescent="0.25">
      <c r="B247" s="160" t="s">
        <v>2440</v>
      </c>
      <c r="C247" s="159"/>
      <c r="D247" s="160" t="s">
        <v>2441</v>
      </c>
      <c r="E247" s="159"/>
      <c r="F247" s="159"/>
      <c r="G247" s="159" t="s">
        <v>2442</v>
      </c>
    </row>
    <row r="248" spans="2:7" ht="12" customHeight="1" x14ac:dyDescent="0.25">
      <c r="B248" s="160" t="s">
        <v>2431</v>
      </c>
      <c r="C248" s="159"/>
      <c r="D248" s="160" t="s">
        <v>2432</v>
      </c>
      <c r="E248" s="159"/>
      <c r="F248" s="159"/>
      <c r="G248" s="159" t="s">
        <v>2433</v>
      </c>
    </row>
    <row r="249" spans="2:7" ht="12" customHeight="1" x14ac:dyDescent="0.25">
      <c r="B249" s="160" t="s">
        <v>2437</v>
      </c>
      <c r="C249" s="159"/>
      <c r="D249" s="160" t="s">
        <v>2438</v>
      </c>
      <c r="E249" s="159"/>
      <c r="F249" s="159"/>
      <c r="G249" s="159" t="s">
        <v>2439</v>
      </c>
    </row>
    <row r="250" spans="2:7" ht="12" customHeight="1" x14ac:dyDescent="0.25">
      <c r="B250" s="160" t="s">
        <v>2473</v>
      </c>
      <c r="C250" s="159"/>
      <c r="D250" s="160" t="s">
        <v>2474</v>
      </c>
      <c r="E250" s="159"/>
      <c r="F250" s="159"/>
      <c r="G250" s="159" t="s">
        <v>2475</v>
      </c>
    </row>
    <row r="251" spans="2:7" ht="12" customHeight="1" x14ac:dyDescent="0.25">
      <c r="B251" s="160" t="s">
        <v>2464</v>
      </c>
      <c r="C251" s="159"/>
      <c r="D251" s="160" t="s">
        <v>2465</v>
      </c>
      <c r="E251" s="159"/>
      <c r="F251" s="159"/>
      <c r="G251" s="159" t="s">
        <v>2466</v>
      </c>
    </row>
    <row r="252" spans="2:7" ht="12" customHeight="1" x14ac:dyDescent="0.25">
      <c r="B252" s="160" t="s">
        <v>2458</v>
      </c>
      <c r="C252" s="159"/>
      <c r="D252" s="160" t="s">
        <v>2459</v>
      </c>
      <c r="E252" s="159"/>
      <c r="F252" s="159"/>
      <c r="G252" s="159" t="s">
        <v>2460</v>
      </c>
    </row>
    <row r="253" spans="2:7" ht="12" customHeight="1" x14ac:dyDescent="0.25">
      <c r="B253" s="160" t="s">
        <v>2455</v>
      </c>
      <c r="C253" s="159"/>
      <c r="D253" s="160" t="s">
        <v>2456</v>
      </c>
      <c r="E253" s="159"/>
      <c r="F253" s="159"/>
      <c r="G253" s="159" t="s">
        <v>2457</v>
      </c>
    </row>
    <row r="254" spans="2:7" ht="12" customHeight="1" x14ac:dyDescent="0.25">
      <c r="B254" s="160" t="s">
        <v>2470</v>
      </c>
      <c r="C254" s="159"/>
      <c r="D254" s="160" t="s">
        <v>2471</v>
      </c>
      <c r="E254" s="159"/>
      <c r="F254" s="159"/>
      <c r="G254" s="159" t="s">
        <v>2472</v>
      </c>
    </row>
    <row r="255" spans="2:7" ht="12" customHeight="1" x14ac:dyDescent="0.25">
      <c r="B255" s="160" t="s">
        <v>2461</v>
      </c>
      <c r="C255" s="159"/>
      <c r="D255" s="160" t="s">
        <v>2462</v>
      </c>
      <c r="E255" s="159"/>
      <c r="F255" s="159"/>
      <c r="G255" s="159" t="s">
        <v>2463</v>
      </c>
    </row>
    <row r="256" spans="2:7" ht="12" customHeight="1" x14ac:dyDescent="0.25">
      <c r="B256" s="160" t="s">
        <v>2467</v>
      </c>
      <c r="C256" s="159"/>
      <c r="D256" s="160" t="s">
        <v>2468</v>
      </c>
      <c r="E256" s="159"/>
      <c r="F256" s="159"/>
      <c r="G256" s="159" t="s">
        <v>2469</v>
      </c>
    </row>
    <row r="257" spans="2:7" ht="12" customHeight="1" x14ac:dyDescent="0.25">
      <c r="B257" s="160" t="s">
        <v>2452</v>
      </c>
      <c r="C257" s="159"/>
      <c r="D257" s="160" t="s">
        <v>2453</v>
      </c>
      <c r="E257" s="159"/>
      <c r="F257" s="159"/>
      <c r="G257" s="159" t="s">
        <v>2454</v>
      </c>
    </row>
    <row r="258" spans="2:7" ht="12" customHeight="1" x14ac:dyDescent="0.25">
      <c r="B258" s="160" t="s">
        <v>2506</v>
      </c>
      <c r="C258" s="159"/>
      <c r="D258" s="160" t="s">
        <v>2507</v>
      </c>
      <c r="E258" s="159"/>
      <c r="F258" s="159"/>
      <c r="G258" s="159" t="s">
        <v>2508</v>
      </c>
    </row>
    <row r="259" spans="2:7" ht="12" customHeight="1" x14ac:dyDescent="0.25">
      <c r="B259" s="160" t="s">
        <v>2503</v>
      </c>
      <c r="C259" s="159"/>
      <c r="D259" s="160" t="s">
        <v>2504</v>
      </c>
      <c r="E259" s="159"/>
      <c r="F259" s="159"/>
      <c r="G259" s="159" t="s">
        <v>2505</v>
      </c>
    </row>
    <row r="260" spans="2:7" ht="12" customHeight="1" x14ac:dyDescent="0.25">
      <c r="B260" s="160" t="s">
        <v>2509</v>
      </c>
      <c r="C260" s="159"/>
      <c r="D260" s="160" t="s">
        <v>2510</v>
      </c>
      <c r="E260" s="159"/>
      <c r="F260" s="159"/>
      <c r="G260" s="159" t="s">
        <v>2511</v>
      </c>
    </row>
    <row r="261" spans="2:7" ht="12" customHeight="1" x14ac:dyDescent="0.25">
      <c r="B261" s="160" t="s">
        <v>2500</v>
      </c>
      <c r="C261" s="159"/>
      <c r="D261" s="160" t="s">
        <v>2501</v>
      </c>
      <c r="E261" s="159"/>
      <c r="F261" s="159"/>
      <c r="G261" s="159" t="s">
        <v>2502</v>
      </c>
    </row>
    <row r="262" spans="2:7" ht="12" customHeight="1" x14ac:dyDescent="0.25">
      <c r="B262" s="160" t="s">
        <v>2482</v>
      </c>
      <c r="C262" s="159"/>
      <c r="D262" s="160" t="s">
        <v>2483</v>
      </c>
      <c r="E262" s="159"/>
      <c r="F262" s="159"/>
      <c r="G262" s="159" t="s">
        <v>2484</v>
      </c>
    </row>
    <row r="263" spans="2:7" ht="12" customHeight="1" x14ac:dyDescent="0.25">
      <c r="B263" s="160" t="s">
        <v>2479</v>
      </c>
      <c r="C263" s="159"/>
      <c r="D263" s="160" t="s">
        <v>2480</v>
      </c>
      <c r="E263" s="159"/>
      <c r="F263" s="159"/>
      <c r="G263" s="159" t="s">
        <v>2481</v>
      </c>
    </row>
    <row r="264" spans="2:7" ht="12" customHeight="1" x14ac:dyDescent="0.25">
      <c r="B264" s="160" t="s">
        <v>2485</v>
      </c>
      <c r="C264" s="159"/>
      <c r="D264" s="160" t="s">
        <v>2486</v>
      </c>
      <c r="E264" s="159"/>
      <c r="F264" s="159"/>
      <c r="G264" s="159" t="s">
        <v>2487</v>
      </c>
    </row>
    <row r="265" spans="2:7" ht="12" customHeight="1" x14ac:dyDescent="0.25">
      <c r="B265" s="160" t="s">
        <v>2497</v>
      </c>
      <c r="C265" s="159"/>
      <c r="D265" s="160" t="s">
        <v>2498</v>
      </c>
      <c r="E265" s="159"/>
      <c r="F265" s="159"/>
      <c r="G265" s="159" t="s">
        <v>2499</v>
      </c>
    </row>
    <row r="266" spans="2:7" ht="12" customHeight="1" x14ac:dyDescent="0.25">
      <c r="B266" s="160" t="s">
        <v>2491</v>
      </c>
      <c r="C266" s="159"/>
      <c r="D266" s="160" t="s">
        <v>2492</v>
      </c>
      <c r="E266" s="159"/>
      <c r="F266" s="159"/>
      <c r="G266" s="159" t="s">
        <v>2493</v>
      </c>
    </row>
    <row r="267" spans="2:7" ht="12" customHeight="1" x14ac:dyDescent="0.25">
      <c r="B267" s="160" t="s">
        <v>2488</v>
      </c>
      <c r="C267" s="159"/>
      <c r="D267" s="160" t="s">
        <v>2489</v>
      </c>
      <c r="E267" s="159"/>
      <c r="F267" s="159"/>
      <c r="G267" s="159" t="s">
        <v>2490</v>
      </c>
    </row>
    <row r="268" spans="2:7" ht="12" customHeight="1" x14ac:dyDescent="0.25">
      <c r="B268" s="160" t="s">
        <v>2494</v>
      </c>
      <c r="C268" s="159"/>
      <c r="D268" s="160" t="s">
        <v>2495</v>
      </c>
      <c r="E268" s="159"/>
      <c r="F268" s="159"/>
      <c r="G268" s="159" t="s">
        <v>2496</v>
      </c>
    </row>
    <row r="269" spans="2:7" ht="12" customHeight="1" x14ac:dyDescent="0.25">
      <c r="B269" s="160" t="s">
        <v>2476</v>
      </c>
      <c r="C269" s="159"/>
      <c r="D269" s="160" t="s">
        <v>2477</v>
      </c>
      <c r="E269" s="159"/>
      <c r="F269" s="159"/>
      <c r="G269" s="159" t="s">
        <v>2478</v>
      </c>
    </row>
  </sheetData>
  <dataValidations disablePrompts="1" count="4">
    <dataValidation type="custom" allowBlank="1" showInputMessage="1" showErrorMessage="1" errorTitle="X-Author for Excel" error="Id and Lookup fields are not editable." promptTitle="X-Author for Excel" sqref="G94:G152 G6:G16 G22:G55 F60:G88 G159:G269" xr:uid="{00000000-0002-0000-0D00-000000000000}">
      <formula1>""</formula1>
    </dataValidation>
    <dataValidation type="list" allowBlank="1" showInputMessage="1" showErrorMessage="1" errorTitle="X-Author for Excel" error="Please select a value from the drop-down." promptTitle="X-Author for Excel" sqref="H6:H16" xr:uid="{6BFDB4B9-F418-4D92-A9E4-3A07098D542C}">
      <formula1>IF(IFERROR(ROWS(INDIRECT(SUBSTITUTE("AIM_Impact_Outcome_References__c.AIM_Data_Type_Target__c"," ","_"))),-1) &lt; 0, XAE_Invalid_PLData,INDIRECT(SUBSTITUTE("AIM_Impact_Outcome_References__c.AIM_Data_Type_Target__c","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22:H55" xr:uid="{5C85A2E8-3EFB-405A-A963-48AEA24EC6D3}">
      <formula1>IF(IFERROR(ROWS(INDIRECT(SUBSTITUTE("AIM_Impact_Outcome_References__c.AIM_Data_Type_Target__c"," ","_"))),-1) &lt; 0, XAE_Invalid_PLData,INDIRECT(SUBSTITUTE("AIM_Impact_Outcome_References__c.AIM_Data_Type_Target__c"," ","_")))</formula1>
    </dataValidation>
    <dataValidation type="list" allowBlank="1" showInputMessage="1" showErrorMessage="1" errorTitle="X-Author for Excel" error="Please select a value from the drop-down." promptTitle="X-Author for Excel" sqref="H94:H152" xr:uid="{B02D1BFC-43BE-4F66-B729-FE0F2082C7D3}">
      <formula1>IF(IFERROR(ROWS(INDIRECT(SUBSTITUTE("AIM_Module_Coverage_Interventio_Comp_Ref__c.AIM_Data_Type__c"," ","_"))),-1) &lt; 0, XAE_Invalid_PLData,INDIRECT(SUBSTITUTE("AIM_Module_Coverage_Interventio_Comp_Ref__c.AIM_Data_Type__c"," ","_")))</formula1>
    </dataValidation>
  </dataValidations>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dimension ref="A1:H384"/>
  <sheetViews>
    <sheetView zoomScale="70" zoomScaleNormal="70" workbookViewId="0">
      <selection activeCell="A3" sqref="A3"/>
    </sheetView>
  </sheetViews>
  <sheetFormatPr defaultColWidth="8.58203125" defaultRowHeight="12.5" x14ac:dyDescent="0.25"/>
  <cols>
    <col min="1" max="1" width="18.58203125" style="1" customWidth="1"/>
    <col min="2" max="2" width="43.08203125" style="1" customWidth="1"/>
    <col min="3" max="3" width="8.58203125" style="1"/>
    <col min="4" max="4" width="40.08203125" style="1" customWidth="1"/>
    <col min="5" max="6" width="14.08203125" style="1" customWidth="1"/>
    <col min="7" max="7" width="8.58203125" style="1"/>
    <col min="8" max="8" width="37.58203125" style="1" customWidth="1"/>
    <col min="9" max="9" width="22" style="1" customWidth="1"/>
    <col min="10" max="16384" width="8.58203125" style="1"/>
  </cols>
  <sheetData>
    <row r="1" spans="1:8" ht="13" x14ac:dyDescent="0.3">
      <c r="A1" s="2" t="s">
        <v>73</v>
      </c>
    </row>
    <row r="2" spans="1:8" x14ac:dyDescent="0.25">
      <c r="A2" s="159" t="s">
        <v>75</v>
      </c>
      <c r="B2" s="159" t="s">
        <v>43</v>
      </c>
      <c r="C2" s="159">
        <v>0</v>
      </c>
      <c r="D2" s="159" t="s">
        <v>83</v>
      </c>
      <c r="E2" s="159" t="s">
        <v>34</v>
      </c>
      <c r="F2" s="159" t="s">
        <v>27</v>
      </c>
      <c r="G2" s="159" t="s">
        <v>48</v>
      </c>
      <c r="H2" s="159" t="s">
        <v>424</v>
      </c>
    </row>
    <row r="3" spans="1:8" hidden="1" x14ac:dyDescent="0.25">
      <c r="A3" s="159" t="s">
        <v>74</v>
      </c>
      <c r="B3" s="160" t="s">
        <v>66</v>
      </c>
      <c r="C3" s="159">
        <f>IF(B3=B2,C2+1,0)</f>
        <v>0</v>
      </c>
      <c r="D3" s="159" t="str">
        <f>B3&amp;"-"&amp;C3</f>
        <v>[Name]-0</v>
      </c>
      <c r="E3" s="160" t="s">
        <v>77</v>
      </c>
      <c r="F3" s="160" t="s">
        <v>76</v>
      </c>
      <c r="G3" s="159" t="s">
        <v>47</v>
      </c>
      <c r="H3" s="160" t="s">
        <v>423</v>
      </c>
    </row>
    <row r="4" spans="1:8" s="9" customFormat="1" x14ac:dyDescent="0.25">
      <c r="A4" s="159" t="s">
        <v>988</v>
      </c>
      <c r="B4" s="160" t="s">
        <v>989</v>
      </c>
      <c r="C4" s="159">
        <f t="shared" ref="C4:C65" si="0">IF(B4=B3,C3+1,0)</f>
        <v>0</v>
      </c>
      <c r="D4" s="159" t="str">
        <f t="shared" ref="D4:D65" si="1">B4&amp;"-"&amp;C4</f>
        <v>HIV I-13 Percentage of people living with HIV-0</v>
      </c>
      <c r="E4" s="160" t="s">
        <v>990</v>
      </c>
      <c r="F4" s="160" t="s">
        <v>991</v>
      </c>
      <c r="G4" s="159" t="s">
        <v>992</v>
      </c>
      <c r="H4" s="160" t="s">
        <v>993</v>
      </c>
    </row>
    <row r="5" spans="1:8" s="9" customFormat="1" x14ac:dyDescent="0.25">
      <c r="A5" s="159" t="s">
        <v>988</v>
      </c>
      <c r="B5" s="160" t="s">
        <v>989</v>
      </c>
      <c r="C5" s="159">
        <f t="shared" si="0"/>
        <v>1</v>
      </c>
      <c r="D5" s="159" t="str">
        <f t="shared" si="1"/>
        <v>HIV I-13 Percentage of people living with HIV-1</v>
      </c>
      <c r="E5" s="160" t="s">
        <v>990</v>
      </c>
      <c r="F5" s="160" t="s">
        <v>994</v>
      </c>
      <c r="G5" s="159" t="s">
        <v>995</v>
      </c>
      <c r="H5" s="160" t="s">
        <v>996</v>
      </c>
    </row>
    <row r="6" spans="1:8" s="9" customFormat="1" x14ac:dyDescent="0.25">
      <c r="A6" s="159" t="s">
        <v>988</v>
      </c>
      <c r="B6" s="160" t="s">
        <v>989</v>
      </c>
      <c r="C6" s="159">
        <f t="shared" si="0"/>
        <v>2</v>
      </c>
      <c r="D6" s="159" t="str">
        <f t="shared" si="1"/>
        <v>HIV I-13 Percentage of people living with HIV-2</v>
      </c>
      <c r="E6" s="160" t="s">
        <v>990</v>
      </c>
      <c r="F6" s="160" t="s">
        <v>997</v>
      </c>
      <c r="G6" s="159" t="s">
        <v>998</v>
      </c>
      <c r="H6" s="160" t="s">
        <v>999</v>
      </c>
    </row>
    <row r="7" spans="1:8" s="9" customFormat="1" x14ac:dyDescent="0.25">
      <c r="A7" s="159" t="s">
        <v>988</v>
      </c>
      <c r="B7" s="160" t="s">
        <v>989</v>
      </c>
      <c r="C7" s="159">
        <f t="shared" si="0"/>
        <v>3</v>
      </c>
      <c r="D7" s="159" t="str">
        <f t="shared" si="1"/>
        <v>HIV I-13 Percentage of people living with HIV-3</v>
      </c>
      <c r="E7" s="160" t="s">
        <v>990</v>
      </c>
      <c r="F7" s="160" t="s">
        <v>1000</v>
      </c>
      <c r="G7" s="159" t="s">
        <v>1001</v>
      </c>
      <c r="H7" s="160" t="s">
        <v>1002</v>
      </c>
    </row>
    <row r="8" spans="1:8" s="9" customFormat="1" x14ac:dyDescent="0.25">
      <c r="A8" s="159" t="s">
        <v>988</v>
      </c>
      <c r="B8" s="160" t="s">
        <v>989</v>
      </c>
      <c r="C8" s="159">
        <f t="shared" si="0"/>
        <v>4</v>
      </c>
      <c r="D8" s="159" t="str">
        <f t="shared" si="1"/>
        <v>HIV I-13 Percentage of people living with HIV-4</v>
      </c>
      <c r="E8" s="160" t="s">
        <v>1003</v>
      </c>
      <c r="F8" s="160" t="s">
        <v>1004</v>
      </c>
      <c r="G8" s="159" t="s">
        <v>1005</v>
      </c>
      <c r="H8" s="160" t="s">
        <v>1006</v>
      </c>
    </row>
    <row r="9" spans="1:8" s="9" customFormat="1" x14ac:dyDescent="0.25">
      <c r="A9" s="159" t="s">
        <v>988</v>
      </c>
      <c r="B9" s="160" t="s">
        <v>989</v>
      </c>
      <c r="C9" s="159">
        <f t="shared" si="0"/>
        <v>5</v>
      </c>
      <c r="D9" s="159" t="str">
        <f t="shared" si="1"/>
        <v>HIV I-13 Percentage of people living with HIV-5</v>
      </c>
      <c r="E9" s="160" t="s">
        <v>1003</v>
      </c>
      <c r="F9" s="160" t="s">
        <v>1007</v>
      </c>
      <c r="G9" s="159" t="s">
        <v>1008</v>
      </c>
      <c r="H9" s="160" t="s">
        <v>1009</v>
      </c>
    </row>
    <row r="10" spans="1:8" s="9" customFormat="1" x14ac:dyDescent="0.25">
      <c r="A10" s="159" t="s">
        <v>988</v>
      </c>
      <c r="B10" s="160" t="s">
        <v>989</v>
      </c>
      <c r="C10" s="159">
        <f t="shared" si="0"/>
        <v>6</v>
      </c>
      <c r="D10" s="159" t="str">
        <f t="shared" si="1"/>
        <v>HIV I-13 Percentage of people living with HIV-6</v>
      </c>
      <c r="E10" s="160" t="s">
        <v>1010</v>
      </c>
      <c r="F10" s="160" t="s">
        <v>1011</v>
      </c>
      <c r="G10" s="159" t="s">
        <v>1012</v>
      </c>
      <c r="H10" s="160" t="s">
        <v>1013</v>
      </c>
    </row>
    <row r="11" spans="1:8" s="9" customFormat="1" x14ac:dyDescent="0.25">
      <c r="A11" s="159" t="s">
        <v>988</v>
      </c>
      <c r="B11" s="160" t="s">
        <v>989</v>
      </c>
      <c r="C11" s="159">
        <f t="shared" si="0"/>
        <v>7</v>
      </c>
      <c r="D11" s="159" t="str">
        <f t="shared" si="1"/>
        <v>HIV I-13 Percentage of people living with HIV-7</v>
      </c>
      <c r="E11" s="160" t="s">
        <v>1010</v>
      </c>
      <c r="F11" s="160" t="s">
        <v>1014</v>
      </c>
      <c r="G11" s="159" t="s">
        <v>1015</v>
      </c>
      <c r="H11" s="160" t="s">
        <v>1016</v>
      </c>
    </row>
    <row r="12" spans="1:8" s="9" customFormat="1" x14ac:dyDescent="0.25">
      <c r="A12" s="159" t="s">
        <v>1017</v>
      </c>
      <c r="B12" s="160" t="s">
        <v>1018</v>
      </c>
      <c r="C12" s="159">
        <f t="shared" si="0"/>
        <v>0</v>
      </c>
      <c r="D12" s="159" t="str">
        <f t="shared" si="1"/>
        <v>HIV I-14 Number of new HIV infections per 1000 uninfected population-0</v>
      </c>
      <c r="E12" s="160" t="s">
        <v>990</v>
      </c>
      <c r="F12" s="160" t="s">
        <v>991</v>
      </c>
      <c r="G12" s="159" t="s">
        <v>1019</v>
      </c>
      <c r="H12" s="160" t="s">
        <v>1020</v>
      </c>
    </row>
    <row r="13" spans="1:8" s="9" customFormat="1" x14ac:dyDescent="0.25">
      <c r="A13" s="159" t="s">
        <v>1017</v>
      </c>
      <c r="B13" s="160" t="s">
        <v>1018</v>
      </c>
      <c r="C13" s="159">
        <f t="shared" si="0"/>
        <v>1</v>
      </c>
      <c r="D13" s="159" t="str">
        <f t="shared" si="1"/>
        <v>HIV I-14 Number of new HIV infections per 1000 uninfected population-1</v>
      </c>
      <c r="E13" s="160" t="s">
        <v>990</v>
      </c>
      <c r="F13" s="160" t="s">
        <v>994</v>
      </c>
      <c r="G13" s="159" t="s">
        <v>1021</v>
      </c>
      <c r="H13" s="160" t="s">
        <v>1022</v>
      </c>
    </row>
    <row r="14" spans="1:8" s="9" customFormat="1" x14ac:dyDescent="0.25">
      <c r="A14" s="159" t="s">
        <v>1017</v>
      </c>
      <c r="B14" s="160" t="s">
        <v>1018</v>
      </c>
      <c r="C14" s="159">
        <f t="shared" si="0"/>
        <v>2</v>
      </c>
      <c r="D14" s="159" t="str">
        <f t="shared" si="1"/>
        <v>HIV I-14 Number of new HIV infections per 1000 uninfected population-2</v>
      </c>
      <c r="E14" s="160" t="s">
        <v>990</v>
      </c>
      <c r="F14" s="160" t="s">
        <v>997</v>
      </c>
      <c r="G14" s="159" t="s">
        <v>1023</v>
      </c>
      <c r="H14" s="160" t="s">
        <v>1024</v>
      </c>
    </row>
    <row r="15" spans="1:8" s="9" customFormat="1" x14ac:dyDescent="0.25">
      <c r="A15" s="159" t="s">
        <v>1017</v>
      </c>
      <c r="B15" s="160" t="s">
        <v>1018</v>
      </c>
      <c r="C15" s="159">
        <f t="shared" si="0"/>
        <v>3</v>
      </c>
      <c r="D15" s="159" t="str">
        <f t="shared" si="1"/>
        <v>HIV I-14 Number of new HIV infections per 1000 uninfected population-3</v>
      </c>
      <c r="E15" s="160" t="s">
        <v>990</v>
      </c>
      <c r="F15" s="160" t="s">
        <v>1000</v>
      </c>
      <c r="G15" s="159" t="s">
        <v>1025</v>
      </c>
      <c r="H15" s="160" t="s">
        <v>1026</v>
      </c>
    </row>
    <row r="16" spans="1:8" s="9" customFormat="1" x14ac:dyDescent="0.25">
      <c r="A16" s="159" t="s">
        <v>1017</v>
      </c>
      <c r="B16" s="160" t="s">
        <v>1018</v>
      </c>
      <c r="C16" s="159">
        <f t="shared" si="0"/>
        <v>4</v>
      </c>
      <c r="D16" s="159" t="str">
        <f t="shared" si="1"/>
        <v>HIV I-14 Number of new HIV infections per 1000 uninfected population-4</v>
      </c>
      <c r="E16" s="160" t="s">
        <v>1003</v>
      </c>
      <c r="F16" s="160" t="s">
        <v>1004</v>
      </c>
      <c r="G16" s="159" t="s">
        <v>1027</v>
      </c>
      <c r="H16" s="160" t="s">
        <v>1028</v>
      </c>
    </row>
    <row r="17" spans="1:8" s="9" customFormat="1" x14ac:dyDescent="0.25">
      <c r="A17" s="159" t="s">
        <v>1017</v>
      </c>
      <c r="B17" s="160" t="s">
        <v>1018</v>
      </c>
      <c r="C17" s="159">
        <f t="shared" si="0"/>
        <v>5</v>
      </c>
      <c r="D17" s="159" t="str">
        <f t="shared" si="1"/>
        <v>HIV I-14 Number of new HIV infections per 1000 uninfected population-5</v>
      </c>
      <c r="E17" s="160" t="s">
        <v>1003</v>
      </c>
      <c r="F17" s="160" t="s">
        <v>1007</v>
      </c>
      <c r="G17" s="159" t="s">
        <v>1029</v>
      </c>
      <c r="H17" s="160" t="s">
        <v>1030</v>
      </c>
    </row>
    <row r="18" spans="1:8" s="9" customFormat="1" x14ac:dyDescent="0.25">
      <c r="A18" s="159" t="s">
        <v>1017</v>
      </c>
      <c r="B18" s="160" t="s">
        <v>1018</v>
      </c>
      <c r="C18" s="159">
        <f t="shared" si="0"/>
        <v>6</v>
      </c>
      <c r="D18" s="159" t="str">
        <f t="shared" si="1"/>
        <v>HIV I-14 Number of new HIV infections per 1000 uninfected population-6</v>
      </c>
      <c r="E18" s="160" t="s">
        <v>1010</v>
      </c>
      <c r="F18" s="160" t="s">
        <v>1011</v>
      </c>
      <c r="G18" s="159" t="s">
        <v>1031</v>
      </c>
      <c r="H18" s="160" t="s">
        <v>1032</v>
      </c>
    </row>
    <row r="19" spans="1:8" s="9" customFormat="1" x14ac:dyDescent="0.25">
      <c r="A19" s="159" t="s">
        <v>1017</v>
      </c>
      <c r="B19" s="160" t="s">
        <v>1018</v>
      </c>
      <c r="C19" s="159">
        <f t="shared" si="0"/>
        <v>7</v>
      </c>
      <c r="D19" s="159" t="str">
        <f t="shared" si="1"/>
        <v>HIV I-14 Number of new HIV infections per 1000 uninfected population-7</v>
      </c>
      <c r="E19" s="160" t="s">
        <v>1010</v>
      </c>
      <c r="F19" s="160" t="s">
        <v>1014</v>
      </c>
      <c r="G19" s="159" t="s">
        <v>1033</v>
      </c>
      <c r="H19" s="160" t="s">
        <v>1034</v>
      </c>
    </row>
    <row r="20" spans="1:8" s="9" customFormat="1" x14ac:dyDescent="0.25">
      <c r="A20" s="159" t="s">
        <v>1035</v>
      </c>
      <c r="B20" s="160" t="s">
        <v>1036</v>
      </c>
      <c r="C20" s="159">
        <f t="shared" si="0"/>
        <v>0</v>
      </c>
      <c r="D20" s="159" t="str">
        <f t="shared" si="1"/>
        <v>HIV I-4 Number of AIDS-related deaths per 100,000 population-0</v>
      </c>
      <c r="E20" s="160" t="s">
        <v>990</v>
      </c>
      <c r="F20" s="160" t="s">
        <v>991</v>
      </c>
      <c r="G20" s="159" t="s">
        <v>1037</v>
      </c>
      <c r="H20" s="160" t="s">
        <v>1038</v>
      </c>
    </row>
    <row r="21" spans="1:8" s="9" customFormat="1" x14ac:dyDescent="0.25">
      <c r="A21" s="159" t="s">
        <v>1035</v>
      </c>
      <c r="B21" s="160" t="s">
        <v>1036</v>
      </c>
      <c r="C21" s="159">
        <f t="shared" si="0"/>
        <v>1</v>
      </c>
      <c r="D21" s="159" t="str">
        <f t="shared" si="1"/>
        <v>HIV I-4 Number of AIDS-related deaths per 100,000 population-1</v>
      </c>
      <c r="E21" s="160" t="s">
        <v>990</v>
      </c>
      <c r="F21" s="160" t="s">
        <v>994</v>
      </c>
      <c r="G21" s="159" t="s">
        <v>1039</v>
      </c>
      <c r="H21" s="160" t="s">
        <v>1040</v>
      </c>
    </row>
    <row r="22" spans="1:8" s="9" customFormat="1" x14ac:dyDescent="0.25">
      <c r="A22" s="159" t="s">
        <v>1035</v>
      </c>
      <c r="B22" s="160" t="s">
        <v>1036</v>
      </c>
      <c r="C22" s="159">
        <f t="shared" si="0"/>
        <v>2</v>
      </c>
      <c r="D22" s="159" t="str">
        <f t="shared" si="1"/>
        <v>HIV I-4 Number of AIDS-related deaths per 100,000 population-2</v>
      </c>
      <c r="E22" s="160" t="s">
        <v>990</v>
      </c>
      <c r="F22" s="160" t="s">
        <v>997</v>
      </c>
      <c r="G22" s="159" t="s">
        <v>1041</v>
      </c>
      <c r="H22" s="160" t="s">
        <v>1042</v>
      </c>
    </row>
    <row r="23" spans="1:8" s="9" customFormat="1" x14ac:dyDescent="0.25">
      <c r="A23" s="159" t="s">
        <v>1035</v>
      </c>
      <c r="B23" s="160" t="s">
        <v>1036</v>
      </c>
      <c r="C23" s="159">
        <f t="shared" si="0"/>
        <v>3</v>
      </c>
      <c r="D23" s="159" t="str">
        <f t="shared" si="1"/>
        <v>HIV I-4 Number of AIDS-related deaths per 100,000 population-3</v>
      </c>
      <c r="E23" s="160" t="s">
        <v>990</v>
      </c>
      <c r="F23" s="160" t="s">
        <v>1000</v>
      </c>
      <c r="G23" s="159" t="s">
        <v>1043</v>
      </c>
      <c r="H23" s="160" t="s">
        <v>1044</v>
      </c>
    </row>
    <row r="24" spans="1:8" s="9" customFormat="1" x14ac:dyDescent="0.25">
      <c r="A24" s="159" t="s">
        <v>1035</v>
      </c>
      <c r="B24" s="160" t="s">
        <v>1036</v>
      </c>
      <c r="C24" s="159">
        <f t="shared" si="0"/>
        <v>4</v>
      </c>
      <c r="D24" s="159" t="str">
        <f t="shared" si="1"/>
        <v>HIV I-4 Number of AIDS-related deaths per 100,000 population-4</v>
      </c>
      <c r="E24" s="160" t="s">
        <v>1003</v>
      </c>
      <c r="F24" s="160" t="s">
        <v>1004</v>
      </c>
      <c r="G24" s="159" t="s">
        <v>1045</v>
      </c>
      <c r="H24" s="160" t="s">
        <v>1046</v>
      </c>
    </row>
    <row r="25" spans="1:8" s="9" customFormat="1" x14ac:dyDescent="0.25">
      <c r="A25" s="159" t="s">
        <v>1035</v>
      </c>
      <c r="B25" s="160" t="s">
        <v>1036</v>
      </c>
      <c r="C25" s="159">
        <f t="shared" si="0"/>
        <v>5</v>
      </c>
      <c r="D25" s="159" t="str">
        <f t="shared" si="1"/>
        <v>HIV I-4 Number of AIDS-related deaths per 100,000 population-5</v>
      </c>
      <c r="E25" s="160" t="s">
        <v>1003</v>
      </c>
      <c r="F25" s="160" t="s">
        <v>1007</v>
      </c>
      <c r="G25" s="159" t="s">
        <v>1047</v>
      </c>
      <c r="H25" s="160" t="s">
        <v>1048</v>
      </c>
    </row>
    <row r="26" spans="1:8" s="9" customFormat="1" x14ac:dyDescent="0.25">
      <c r="A26" s="159" t="s">
        <v>1035</v>
      </c>
      <c r="B26" s="160" t="s">
        <v>1036</v>
      </c>
      <c r="C26" s="159">
        <f t="shared" si="0"/>
        <v>6</v>
      </c>
      <c r="D26" s="159" t="str">
        <f t="shared" si="1"/>
        <v>HIV I-4 Number of AIDS-related deaths per 100,000 population-6</v>
      </c>
      <c r="E26" s="160" t="s">
        <v>1010</v>
      </c>
      <c r="F26" s="160" t="s">
        <v>1011</v>
      </c>
      <c r="G26" s="159" t="s">
        <v>1049</v>
      </c>
      <c r="H26" s="160" t="s">
        <v>1050</v>
      </c>
    </row>
    <row r="27" spans="1:8" s="9" customFormat="1" x14ac:dyDescent="0.25">
      <c r="A27" s="159" t="s">
        <v>1035</v>
      </c>
      <c r="B27" s="160" t="s">
        <v>1036</v>
      </c>
      <c r="C27" s="159">
        <f t="shared" si="0"/>
        <v>7</v>
      </c>
      <c r="D27" s="159" t="str">
        <f t="shared" si="1"/>
        <v>HIV I-4 Number of AIDS-related deaths per 100,000 population-7</v>
      </c>
      <c r="E27" s="160" t="s">
        <v>1010</v>
      </c>
      <c r="F27" s="160" t="s">
        <v>1051</v>
      </c>
      <c r="G27" s="159" t="s">
        <v>1052</v>
      </c>
      <c r="H27" s="160" t="s">
        <v>1053</v>
      </c>
    </row>
    <row r="28" spans="1:8" s="9" customFormat="1" x14ac:dyDescent="0.25">
      <c r="A28" s="159" t="s">
        <v>1035</v>
      </c>
      <c r="B28" s="160" t="s">
        <v>1036</v>
      </c>
      <c r="C28" s="159">
        <f t="shared" si="0"/>
        <v>8</v>
      </c>
      <c r="D28" s="159" t="str">
        <f t="shared" si="1"/>
        <v>HIV I-4 Number of AIDS-related deaths per 100,000 population-8</v>
      </c>
      <c r="E28" s="160" t="s">
        <v>1010</v>
      </c>
      <c r="F28" s="160" t="s">
        <v>1054</v>
      </c>
      <c r="G28" s="159" t="s">
        <v>1055</v>
      </c>
      <c r="H28" s="160" t="s">
        <v>1056</v>
      </c>
    </row>
    <row r="29" spans="1:8" s="9" customFormat="1" x14ac:dyDescent="0.25">
      <c r="A29" s="159" t="s">
        <v>1057</v>
      </c>
      <c r="B29" s="160" t="s">
        <v>1058</v>
      </c>
      <c r="C29" s="159">
        <f t="shared" si="0"/>
        <v>0</v>
      </c>
      <c r="D29" s="159" t="str">
        <f t="shared" si="1"/>
        <v>HIV I-9a⁽ᴹ⁾ Percentage of men who have sex with men who are living with HIV-0</v>
      </c>
      <c r="E29" s="160" t="s">
        <v>1010</v>
      </c>
      <c r="F29" s="160" t="s">
        <v>1059</v>
      </c>
      <c r="G29" s="159" t="s">
        <v>1060</v>
      </c>
      <c r="H29" s="160" t="s">
        <v>1061</v>
      </c>
    </row>
    <row r="30" spans="1:8" s="9" customFormat="1" x14ac:dyDescent="0.25">
      <c r="A30" s="159" t="s">
        <v>1057</v>
      </c>
      <c r="B30" s="160" t="s">
        <v>1058</v>
      </c>
      <c r="C30" s="159">
        <f t="shared" si="0"/>
        <v>1</v>
      </c>
      <c r="D30" s="159" t="str">
        <f t="shared" si="1"/>
        <v>HIV I-9a⁽ᴹ⁾ Percentage of men who have sex with men who are living with HIV-1</v>
      </c>
      <c r="E30" s="160" t="s">
        <v>1010</v>
      </c>
      <c r="F30" s="160" t="s">
        <v>1062</v>
      </c>
      <c r="G30" s="159" t="s">
        <v>1063</v>
      </c>
      <c r="H30" s="160" t="s">
        <v>1064</v>
      </c>
    </row>
    <row r="31" spans="1:8" s="9" customFormat="1" x14ac:dyDescent="0.25">
      <c r="A31" s="159" t="s">
        <v>1065</v>
      </c>
      <c r="B31" s="160" t="s">
        <v>1066</v>
      </c>
      <c r="C31" s="159">
        <f t="shared" si="0"/>
        <v>0</v>
      </c>
      <c r="D31" s="159" t="str">
        <f t="shared" si="1"/>
        <v>HIV I-9b⁽ᴹ⁾ Percentage of transgender people who are living with HIV-0</v>
      </c>
      <c r="E31" s="160" t="s">
        <v>1010</v>
      </c>
      <c r="F31" s="160" t="s">
        <v>1059</v>
      </c>
      <c r="G31" s="159" t="s">
        <v>1067</v>
      </c>
      <c r="H31" s="160" t="s">
        <v>1068</v>
      </c>
    </row>
    <row r="32" spans="1:8" s="9" customFormat="1" x14ac:dyDescent="0.25">
      <c r="A32" s="159" t="s">
        <v>1065</v>
      </c>
      <c r="B32" s="160" t="s">
        <v>1066</v>
      </c>
      <c r="C32" s="159">
        <f t="shared" si="0"/>
        <v>1</v>
      </c>
      <c r="D32" s="159" t="str">
        <f t="shared" si="1"/>
        <v>HIV I-9b⁽ᴹ⁾ Percentage of transgender people who are living with HIV-1</v>
      </c>
      <c r="E32" s="160" t="s">
        <v>1010</v>
      </c>
      <c r="F32" s="160" t="s">
        <v>1062</v>
      </c>
      <c r="G32" s="159" t="s">
        <v>1069</v>
      </c>
      <c r="H32" s="160" t="s">
        <v>1070</v>
      </c>
    </row>
    <row r="33" spans="1:8" s="9" customFormat="1" x14ac:dyDescent="0.25">
      <c r="A33" s="159" t="s">
        <v>1071</v>
      </c>
      <c r="B33" s="160" t="s">
        <v>1072</v>
      </c>
      <c r="C33" s="159">
        <f t="shared" si="0"/>
        <v>0</v>
      </c>
      <c r="D33" s="159" t="str">
        <f t="shared" si="1"/>
        <v>HIV I-10⁽ᴹ⁾ Percentage of sex workers who are living with HIV-0</v>
      </c>
      <c r="E33" s="160" t="s">
        <v>1003</v>
      </c>
      <c r="F33" s="160" t="s">
        <v>1073</v>
      </c>
      <c r="G33" s="159" t="s">
        <v>1074</v>
      </c>
      <c r="H33" s="160" t="s">
        <v>1075</v>
      </c>
    </row>
    <row r="34" spans="1:8" s="9" customFormat="1" x14ac:dyDescent="0.25">
      <c r="A34" s="159" t="s">
        <v>1071</v>
      </c>
      <c r="B34" s="160" t="s">
        <v>1072</v>
      </c>
      <c r="C34" s="159">
        <f t="shared" si="0"/>
        <v>1</v>
      </c>
      <c r="D34" s="159" t="str">
        <f t="shared" si="1"/>
        <v>HIV I-10⁽ᴹ⁾ Percentage of sex workers who are living with HIV-1</v>
      </c>
      <c r="E34" s="160" t="s">
        <v>1003</v>
      </c>
      <c r="F34" s="160" t="s">
        <v>1004</v>
      </c>
      <c r="G34" s="159" t="s">
        <v>1076</v>
      </c>
      <c r="H34" s="160" t="s">
        <v>1077</v>
      </c>
    </row>
    <row r="35" spans="1:8" s="9" customFormat="1" x14ac:dyDescent="0.25">
      <c r="A35" s="159" t="s">
        <v>1071</v>
      </c>
      <c r="B35" s="160" t="s">
        <v>1072</v>
      </c>
      <c r="C35" s="159">
        <f t="shared" si="0"/>
        <v>2</v>
      </c>
      <c r="D35" s="159" t="str">
        <f t="shared" si="1"/>
        <v>HIV I-10⁽ᴹ⁾ Percentage of sex workers who are living with HIV-2</v>
      </c>
      <c r="E35" s="160" t="s">
        <v>1003</v>
      </c>
      <c r="F35" s="160" t="s">
        <v>1007</v>
      </c>
      <c r="G35" s="159" t="s">
        <v>1078</v>
      </c>
      <c r="H35" s="160" t="s">
        <v>1079</v>
      </c>
    </row>
    <row r="36" spans="1:8" s="9" customFormat="1" x14ac:dyDescent="0.25">
      <c r="A36" s="159" t="s">
        <v>1071</v>
      </c>
      <c r="B36" s="160" t="s">
        <v>1072</v>
      </c>
      <c r="C36" s="159">
        <f t="shared" si="0"/>
        <v>3</v>
      </c>
      <c r="D36" s="159" t="str">
        <f t="shared" si="1"/>
        <v>HIV I-10⁽ᴹ⁾ Percentage of sex workers who are living with HIV-3</v>
      </c>
      <c r="E36" s="160" t="s">
        <v>1010</v>
      </c>
      <c r="F36" s="160" t="s">
        <v>1059</v>
      </c>
      <c r="G36" s="159" t="s">
        <v>1080</v>
      </c>
      <c r="H36" s="160" t="s">
        <v>1081</v>
      </c>
    </row>
    <row r="37" spans="1:8" s="9" customFormat="1" x14ac:dyDescent="0.25">
      <c r="A37" s="159" t="s">
        <v>1071</v>
      </c>
      <c r="B37" s="160" t="s">
        <v>1072</v>
      </c>
      <c r="C37" s="159">
        <f t="shared" si="0"/>
        <v>4</v>
      </c>
      <c r="D37" s="159" t="str">
        <f t="shared" si="1"/>
        <v>HIV I-10⁽ᴹ⁾ Percentage of sex workers who are living with HIV-4</v>
      </c>
      <c r="E37" s="160" t="s">
        <v>1010</v>
      </c>
      <c r="F37" s="160" t="s">
        <v>1062</v>
      </c>
      <c r="G37" s="159" t="s">
        <v>1082</v>
      </c>
      <c r="H37" s="160" t="s">
        <v>1083</v>
      </c>
    </row>
    <row r="38" spans="1:8" s="9" customFormat="1" x14ac:dyDescent="0.25">
      <c r="A38" s="159" t="s">
        <v>1084</v>
      </c>
      <c r="B38" s="160" t="s">
        <v>1085</v>
      </c>
      <c r="C38" s="159">
        <f t="shared" si="0"/>
        <v>0</v>
      </c>
      <c r="D38" s="159" t="str">
        <f t="shared" si="1"/>
        <v>HIV I-11⁽ᴹ⁾ Percentage of people who inject drugs who are living with HIV-0</v>
      </c>
      <c r="E38" s="160" t="s">
        <v>1003</v>
      </c>
      <c r="F38" s="160" t="s">
        <v>1073</v>
      </c>
      <c r="G38" s="159" t="s">
        <v>1086</v>
      </c>
      <c r="H38" s="160" t="s">
        <v>1087</v>
      </c>
    </row>
    <row r="39" spans="1:8" s="9" customFormat="1" x14ac:dyDescent="0.25">
      <c r="A39" s="159" t="s">
        <v>1084</v>
      </c>
      <c r="B39" s="160" t="s">
        <v>1085</v>
      </c>
      <c r="C39" s="159">
        <f t="shared" si="0"/>
        <v>1</v>
      </c>
      <c r="D39" s="159" t="str">
        <f t="shared" si="1"/>
        <v>HIV I-11⁽ᴹ⁾ Percentage of people who inject drugs who are living with HIV-1</v>
      </c>
      <c r="E39" s="160" t="s">
        <v>1003</v>
      </c>
      <c r="F39" s="160" t="s">
        <v>1004</v>
      </c>
      <c r="G39" s="159" t="s">
        <v>1088</v>
      </c>
      <c r="H39" s="160" t="s">
        <v>1089</v>
      </c>
    </row>
    <row r="40" spans="1:8" s="9" customFormat="1" x14ac:dyDescent="0.25">
      <c r="A40" s="159" t="s">
        <v>1084</v>
      </c>
      <c r="B40" s="160" t="s">
        <v>1085</v>
      </c>
      <c r="C40" s="159">
        <f t="shared" si="0"/>
        <v>2</v>
      </c>
      <c r="D40" s="159" t="str">
        <f t="shared" si="1"/>
        <v>HIV I-11⁽ᴹ⁾ Percentage of people who inject drugs who are living with HIV-2</v>
      </c>
      <c r="E40" s="160" t="s">
        <v>1003</v>
      </c>
      <c r="F40" s="160" t="s">
        <v>1007</v>
      </c>
      <c r="G40" s="159" t="s">
        <v>1090</v>
      </c>
      <c r="H40" s="160" t="s">
        <v>1091</v>
      </c>
    </row>
    <row r="41" spans="1:8" s="9" customFormat="1" x14ac:dyDescent="0.25">
      <c r="A41" s="159" t="s">
        <v>1084</v>
      </c>
      <c r="B41" s="160" t="s">
        <v>1085</v>
      </c>
      <c r="C41" s="159">
        <f t="shared" si="0"/>
        <v>3</v>
      </c>
      <c r="D41" s="159" t="str">
        <f t="shared" si="1"/>
        <v>HIV I-11⁽ᴹ⁾ Percentage of people who inject drugs who are living with HIV-3</v>
      </c>
      <c r="E41" s="160" t="s">
        <v>1010</v>
      </c>
      <c r="F41" s="160" t="s">
        <v>1059</v>
      </c>
      <c r="G41" s="159" t="s">
        <v>1092</v>
      </c>
      <c r="H41" s="160" t="s">
        <v>1093</v>
      </c>
    </row>
    <row r="42" spans="1:8" s="9" customFormat="1" x14ac:dyDescent="0.25">
      <c r="A42" s="159" t="s">
        <v>1084</v>
      </c>
      <c r="B42" s="160" t="s">
        <v>1085</v>
      </c>
      <c r="C42" s="159">
        <f t="shared" si="0"/>
        <v>4</v>
      </c>
      <c r="D42" s="159" t="str">
        <f t="shared" si="1"/>
        <v>HIV I-11⁽ᴹ⁾ Percentage of people who inject drugs who are living with HIV-4</v>
      </c>
      <c r="E42" s="160" t="s">
        <v>1010</v>
      </c>
      <c r="F42" s="160" t="s">
        <v>1062</v>
      </c>
      <c r="G42" s="159" t="s">
        <v>1094</v>
      </c>
      <c r="H42" s="160" t="s">
        <v>1095</v>
      </c>
    </row>
    <row r="43" spans="1:8" s="9" customFormat="1" x14ac:dyDescent="0.25">
      <c r="A43" s="159" t="s">
        <v>1096</v>
      </c>
      <c r="B43" s="160" t="s">
        <v>1097</v>
      </c>
      <c r="C43" s="159">
        <f t="shared" si="0"/>
        <v>0</v>
      </c>
      <c r="D43" s="159" t="str">
        <f t="shared" si="1"/>
        <v>Malaria I-1⁽ᴹ⁾ Reported malaria cases (presumed and confirmed)-0</v>
      </c>
      <c r="E43" s="160" t="s">
        <v>1098</v>
      </c>
      <c r="F43" s="160" t="s">
        <v>1099</v>
      </c>
      <c r="G43" s="159" t="s">
        <v>1100</v>
      </c>
      <c r="H43" s="160" t="s">
        <v>1101</v>
      </c>
    </row>
    <row r="44" spans="1:8" s="9" customFormat="1" x14ac:dyDescent="0.25">
      <c r="A44" s="159" t="s">
        <v>1096</v>
      </c>
      <c r="B44" s="160" t="s">
        <v>1097</v>
      </c>
      <c r="C44" s="159">
        <f t="shared" si="0"/>
        <v>1</v>
      </c>
      <c r="D44" s="159" t="str">
        <f t="shared" si="1"/>
        <v>Malaria I-1⁽ᴹ⁾ Reported malaria cases (presumed and confirmed)-1</v>
      </c>
      <c r="E44" s="160" t="s">
        <v>1098</v>
      </c>
      <c r="F44" s="160" t="s">
        <v>1102</v>
      </c>
      <c r="G44" s="159" t="s">
        <v>1103</v>
      </c>
      <c r="H44" s="160" t="s">
        <v>1104</v>
      </c>
    </row>
    <row r="45" spans="1:8" s="9" customFormat="1" x14ac:dyDescent="0.25">
      <c r="A45" s="159" t="s">
        <v>1096</v>
      </c>
      <c r="B45" s="160" t="s">
        <v>1097</v>
      </c>
      <c r="C45" s="159">
        <f t="shared" si="0"/>
        <v>2</v>
      </c>
      <c r="D45" s="159" t="str">
        <f t="shared" si="1"/>
        <v>Malaria I-1⁽ᴹ⁾ Reported malaria cases (presumed and confirmed)-2</v>
      </c>
      <c r="E45" s="160" t="s">
        <v>1010</v>
      </c>
      <c r="F45" s="160" t="s">
        <v>1105</v>
      </c>
      <c r="G45" s="159" t="s">
        <v>1106</v>
      </c>
      <c r="H45" s="160" t="s">
        <v>1107</v>
      </c>
    </row>
    <row r="46" spans="1:8" s="9" customFormat="1" x14ac:dyDescent="0.25">
      <c r="A46" s="159" t="s">
        <v>1096</v>
      </c>
      <c r="B46" s="160" t="s">
        <v>1097</v>
      </c>
      <c r="C46" s="159">
        <f t="shared" si="0"/>
        <v>3</v>
      </c>
      <c r="D46" s="159" t="str">
        <f t="shared" si="1"/>
        <v>Malaria I-1⁽ᴹ⁾ Reported malaria cases (presumed and confirmed)-3</v>
      </c>
      <c r="E46" s="160" t="s">
        <v>1010</v>
      </c>
      <c r="F46" s="160" t="s">
        <v>1054</v>
      </c>
      <c r="G46" s="159" t="s">
        <v>1108</v>
      </c>
      <c r="H46" s="160" t="s">
        <v>1109</v>
      </c>
    </row>
    <row r="47" spans="1:8" s="9" customFormat="1" x14ac:dyDescent="0.25">
      <c r="A47" s="159" t="s">
        <v>1110</v>
      </c>
      <c r="B47" s="160" t="s">
        <v>1111</v>
      </c>
      <c r="C47" s="159">
        <f t="shared" si="0"/>
        <v>0</v>
      </c>
      <c r="D47" s="159" t="str">
        <f t="shared" si="1"/>
        <v>Malaria I-2.1 Confirmed malaria cases (microscopy or RDT): rate per 1000 persons per year-0</v>
      </c>
      <c r="E47" s="160" t="s">
        <v>1112</v>
      </c>
      <c r="F47" s="160" t="s">
        <v>1113</v>
      </c>
      <c r="G47" s="159" t="s">
        <v>1114</v>
      </c>
      <c r="H47" s="160" t="s">
        <v>1115</v>
      </c>
    </row>
    <row r="48" spans="1:8" s="9" customFormat="1" x14ac:dyDescent="0.25">
      <c r="A48" s="159" t="s">
        <v>1110</v>
      </c>
      <c r="B48" s="160" t="s">
        <v>1111</v>
      </c>
      <c r="C48" s="159">
        <f t="shared" si="0"/>
        <v>1</v>
      </c>
      <c r="D48" s="159" t="str">
        <f t="shared" si="1"/>
        <v>Malaria I-2.1 Confirmed malaria cases (microscopy or RDT): rate per 1000 persons per year-1</v>
      </c>
      <c r="E48" s="160" t="s">
        <v>1112</v>
      </c>
      <c r="F48" s="160" t="s">
        <v>1116</v>
      </c>
      <c r="G48" s="159" t="s">
        <v>1117</v>
      </c>
      <c r="H48" s="160" t="s">
        <v>1118</v>
      </c>
    </row>
    <row r="49" spans="1:8" s="9" customFormat="1" x14ac:dyDescent="0.25">
      <c r="A49" s="159" t="s">
        <v>1110</v>
      </c>
      <c r="B49" s="160" t="s">
        <v>1111</v>
      </c>
      <c r="C49" s="159">
        <f t="shared" si="0"/>
        <v>2</v>
      </c>
      <c r="D49" s="159" t="str">
        <f t="shared" si="1"/>
        <v>Malaria I-2.1 Confirmed malaria cases (microscopy or RDT): rate per 1000 persons per year-2</v>
      </c>
      <c r="E49" s="160" t="s">
        <v>1112</v>
      </c>
      <c r="F49" s="160" t="s">
        <v>1119</v>
      </c>
      <c r="G49" s="159" t="s">
        <v>1120</v>
      </c>
      <c r="H49" s="160" t="s">
        <v>1121</v>
      </c>
    </row>
    <row r="50" spans="1:8" s="9" customFormat="1" x14ac:dyDescent="0.25">
      <c r="A50" s="159" t="s">
        <v>1110</v>
      </c>
      <c r="B50" s="160" t="s">
        <v>1111</v>
      </c>
      <c r="C50" s="159">
        <f t="shared" si="0"/>
        <v>3</v>
      </c>
      <c r="D50" s="159" t="str">
        <f t="shared" si="1"/>
        <v>Malaria I-2.1 Confirmed malaria cases (microscopy or RDT): rate per 1000 persons per year-3</v>
      </c>
      <c r="E50" s="160" t="s">
        <v>1112</v>
      </c>
      <c r="F50" s="160" t="s">
        <v>1122</v>
      </c>
      <c r="G50" s="159" t="s">
        <v>1123</v>
      </c>
      <c r="H50" s="160" t="s">
        <v>1124</v>
      </c>
    </row>
    <row r="51" spans="1:8" s="9" customFormat="1" x14ac:dyDescent="0.25">
      <c r="A51" s="159" t="s">
        <v>1110</v>
      </c>
      <c r="B51" s="160" t="s">
        <v>1111</v>
      </c>
      <c r="C51" s="159">
        <f t="shared" si="0"/>
        <v>4</v>
      </c>
      <c r="D51" s="159" t="str">
        <f t="shared" si="1"/>
        <v>Malaria I-2.1 Confirmed malaria cases (microscopy or RDT): rate per 1000 persons per year-4</v>
      </c>
      <c r="E51" s="160" t="s">
        <v>1010</v>
      </c>
      <c r="F51" s="160" t="s">
        <v>1105</v>
      </c>
      <c r="G51" s="159" t="s">
        <v>1125</v>
      </c>
      <c r="H51" s="160" t="s">
        <v>1126</v>
      </c>
    </row>
    <row r="52" spans="1:8" s="9" customFormat="1" x14ac:dyDescent="0.25">
      <c r="A52" s="159" t="s">
        <v>1110</v>
      </c>
      <c r="B52" s="160" t="s">
        <v>1111</v>
      </c>
      <c r="C52" s="159">
        <f t="shared" si="0"/>
        <v>5</v>
      </c>
      <c r="D52" s="159" t="str">
        <f t="shared" si="1"/>
        <v>Malaria I-2.1 Confirmed malaria cases (microscopy or RDT): rate per 1000 persons per year-5</v>
      </c>
      <c r="E52" s="160" t="s">
        <v>1010</v>
      </c>
      <c r="F52" s="160" t="s">
        <v>1054</v>
      </c>
      <c r="G52" s="159" t="s">
        <v>1127</v>
      </c>
      <c r="H52" s="160" t="s">
        <v>1128</v>
      </c>
    </row>
    <row r="53" spans="1:8" s="9" customFormat="1" x14ac:dyDescent="0.25">
      <c r="A53" s="159" t="s">
        <v>1129</v>
      </c>
      <c r="B53" s="160" t="s">
        <v>1130</v>
      </c>
      <c r="C53" s="159">
        <f t="shared" si="0"/>
        <v>0</v>
      </c>
      <c r="D53" s="159" t="str">
        <f t="shared" si="1"/>
        <v>Malaria I-3.1⁽ᴹ⁾ Inpatient malaria deaths per year: rate per 100,000 persons per year-0</v>
      </c>
      <c r="E53" s="160" t="s">
        <v>1010</v>
      </c>
      <c r="F53" s="160" t="s">
        <v>1105</v>
      </c>
      <c r="G53" s="159" t="s">
        <v>1131</v>
      </c>
      <c r="H53" s="160" t="s">
        <v>1132</v>
      </c>
    </row>
    <row r="54" spans="1:8" s="9" customFormat="1" x14ac:dyDescent="0.25">
      <c r="A54" s="159" t="s">
        <v>1129</v>
      </c>
      <c r="B54" s="160" t="s">
        <v>1130</v>
      </c>
      <c r="C54" s="159">
        <f t="shared" si="0"/>
        <v>1</v>
      </c>
      <c r="D54" s="159" t="str">
        <f t="shared" si="1"/>
        <v>Malaria I-3.1⁽ᴹ⁾ Inpatient malaria deaths per year: rate per 100,000 persons per year-1</v>
      </c>
      <c r="E54" s="160" t="s">
        <v>1010</v>
      </c>
      <c r="F54" s="160" t="s">
        <v>1054</v>
      </c>
      <c r="G54" s="159" t="s">
        <v>1133</v>
      </c>
      <c r="H54" s="160" t="s">
        <v>1134</v>
      </c>
    </row>
    <row r="55" spans="1:8" s="9" customFormat="1" x14ac:dyDescent="0.25">
      <c r="A55" s="159" t="s">
        <v>1135</v>
      </c>
      <c r="B55" s="160" t="s">
        <v>1136</v>
      </c>
      <c r="C55" s="159">
        <f t="shared" si="0"/>
        <v>0</v>
      </c>
      <c r="D55" s="159" t="str">
        <f t="shared" si="1"/>
        <v>Malaria I-4 Malaria test positivity rate-0</v>
      </c>
      <c r="E55" s="160" t="s">
        <v>1137</v>
      </c>
      <c r="F55" s="160" t="s">
        <v>1138</v>
      </c>
      <c r="G55" s="159" t="s">
        <v>1139</v>
      </c>
      <c r="H55" s="160" t="s">
        <v>1140</v>
      </c>
    </row>
    <row r="56" spans="1:8" s="9" customFormat="1" x14ac:dyDescent="0.25">
      <c r="A56" s="159" t="s">
        <v>1135</v>
      </c>
      <c r="B56" s="160" t="s">
        <v>1136</v>
      </c>
      <c r="C56" s="159">
        <f t="shared" si="0"/>
        <v>1</v>
      </c>
      <c r="D56" s="159" t="str">
        <f t="shared" si="1"/>
        <v>Malaria I-4 Malaria test positivity rate-1</v>
      </c>
      <c r="E56" s="160" t="s">
        <v>1137</v>
      </c>
      <c r="F56" s="160" t="s">
        <v>1141</v>
      </c>
      <c r="G56" s="159" t="s">
        <v>1142</v>
      </c>
      <c r="H56" s="160" t="s">
        <v>1143</v>
      </c>
    </row>
    <row r="57" spans="1:8" s="9" customFormat="1" x14ac:dyDescent="0.25">
      <c r="A57" s="159" t="s">
        <v>1135</v>
      </c>
      <c r="B57" s="160" t="s">
        <v>1136</v>
      </c>
      <c r="C57" s="159">
        <f t="shared" si="0"/>
        <v>2</v>
      </c>
      <c r="D57" s="159" t="str">
        <f t="shared" si="1"/>
        <v>Malaria I-4 Malaria test positivity rate-2</v>
      </c>
      <c r="E57" s="160" t="s">
        <v>1112</v>
      </c>
      <c r="F57" s="160" t="s">
        <v>1119</v>
      </c>
      <c r="G57" s="159" t="s">
        <v>1144</v>
      </c>
      <c r="H57" s="160" t="s">
        <v>1145</v>
      </c>
    </row>
    <row r="58" spans="1:8" s="9" customFormat="1" x14ac:dyDescent="0.25">
      <c r="A58" s="159" t="s">
        <v>1146</v>
      </c>
      <c r="B58" s="160" t="s">
        <v>1147</v>
      </c>
      <c r="C58" s="159">
        <f t="shared" si="0"/>
        <v>0</v>
      </c>
      <c r="D58" s="159" t="str">
        <f t="shared" si="1"/>
        <v>Malaria I-5 Malaria parasite prevalence: Proportion of children aged 6-59 months with malaria infection-0</v>
      </c>
      <c r="E58" s="160" t="s">
        <v>1003</v>
      </c>
      <c r="F58" s="160" t="s">
        <v>1004</v>
      </c>
      <c r="G58" s="159" t="s">
        <v>1148</v>
      </c>
      <c r="H58" s="160" t="s">
        <v>1149</v>
      </c>
    </row>
    <row r="59" spans="1:8" s="9" customFormat="1" x14ac:dyDescent="0.25">
      <c r="A59" s="159" t="s">
        <v>1146</v>
      </c>
      <c r="B59" s="160" t="s">
        <v>1147</v>
      </c>
      <c r="C59" s="159">
        <f t="shared" si="0"/>
        <v>1</v>
      </c>
      <c r="D59" s="159" t="str">
        <f t="shared" si="1"/>
        <v>Malaria I-5 Malaria parasite prevalence: Proportion of children aged 6-59 months with malaria infection-1</v>
      </c>
      <c r="E59" s="160" t="s">
        <v>1003</v>
      </c>
      <c r="F59" s="160" t="s">
        <v>1007</v>
      </c>
      <c r="G59" s="159" t="s">
        <v>1150</v>
      </c>
      <c r="H59" s="160" t="s">
        <v>1151</v>
      </c>
    </row>
    <row r="60" spans="1:8" s="9" customFormat="1" x14ac:dyDescent="0.25">
      <c r="A60" s="159" t="s">
        <v>1152</v>
      </c>
      <c r="B60" s="160" t="s">
        <v>1153</v>
      </c>
      <c r="C60" s="159">
        <f t="shared" si="0"/>
        <v>0</v>
      </c>
      <c r="D60" s="159" t="str">
        <f t="shared" si="1"/>
        <v>Malaria I-6 All-cause under-5 mortality rate per 1000 live births-0</v>
      </c>
      <c r="E60" s="160" t="s">
        <v>1003</v>
      </c>
      <c r="F60" s="160" t="s">
        <v>1004</v>
      </c>
      <c r="G60" s="159" t="s">
        <v>1154</v>
      </c>
      <c r="H60" s="160" t="s">
        <v>1155</v>
      </c>
    </row>
    <row r="61" spans="1:8" s="9" customFormat="1" x14ac:dyDescent="0.25">
      <c r="A61" s="159" t="s">
        <v>1152</v>
      </c>
      <c r="B61" s="160" t="s">
        <v>1153</v>
      </c>
      <c r="C61" s="159">
        <f t="shared" si="0"/>
        <v>1</v>
      </c>
      <c r="D61" s="159" t="str">
        <f t="shared" si="1"/>
        <v>Malaria I-6 All-cause under-5 mortality rate per 1000 live births-1</v>
      </c>
      <c r="E61" s="160" t="s">
        <v>1003</v>
      </c>
      <c r="F61" s="160" t="s">
        <v>1007</v>
      </c>
      <c r="G61" s="159" t="s">
        <v>1156</v>
      </c>
      <c r="H61" s="160" t="s">
        <v>1157</v>
      </c>
    </row>
    <row r="62" spans="1:8" s="9" customFormat="1" x14ac:dyDescent="0.25">
      <c r="A62" s="159" t="s">
        <v>1158</v>
      </c>
      <c r="B62" s="160" t="s">
        <v>1159</v>
      </c>
      <c r="C62" s="159">
        <f t="shared" si="0"/>
        <v>0</v>
      </c>
      <c r="D62" s="159" t="str">
        <f t="shared" si="1"/>
        <v>Malaria I-10⁽ᴹ⁾ Annual parasite incidence: Confirmed malaria cases (microscopy or RDT): rate per 1000 persons per year (Elimination settings)-0</v>
      </c>
      <c r="E62" s="160" t="s">
        <v>1160</v>
      </c>
      <c r="F62" s="160" t="s">
        <v>1161</v>
      </c>
      <c r="G62" s="159" t="s">
        <v>1162</v>
      </c>
      <c r="H62" s="160" t="s">
        <v>1163</v>
      </c>
    </row>
    <row r="63" spans="1:8" s="9" customFormat="1" x14ac:dyDescent="0.25">
      <c r="A63" s="159" t="s">
        <v>1158</v>
      </c>
      <c r="B63" s="160" t="s">
        <v>1159</v>
      </c>
      <c r="C63" s="159">
        <f t="shared" si="0"/>
        <v>1</v>
      </c>
      <c r="D63" s="159" t="str">
        <f t="shared" si="1"/>
        <v>Malaria I-10⁽ᴹ⁾ Annual parasite incidence: Confirmed malaria cases (microscopy or RDT): rate per 1000 persons per year (Elimination settings)-1</v>
      </c>
      <c r="E63" s="160" t="s">
        <v>1160</v>
      </c>
      <c r="F63" s="160" t="s">
        <v>1164</v>
      </c>
      <c r="G63" s="159" t="s">
        <v>1165</v>
      </c>
      <c r="H63" s="160" t="s">
        <v>1166</v>
      </c>
    </row>
    <row r="64" spans="1:8" s="9" customFormat="1" x14ac:dyDescent="0.25">
      <c r="A64" s="159" t="s">
        <v>1158</v>
      </c>
      <c r="B64" s="160" t="s">
        <v>1159</v>
      </c>
      <c r="C64" s="159">
        <f t="shared" si="0"/>
        <v>2</v>
      </c>
      <c r="D64" s="159" t="str">
        <f t="shared" si="1"/>
        <v>Malaria I-10⁽ᴹ⁾ Annual parasite incidence: Confirmed malaria cases (microscopy or RDT): rate per 1000 persons per year (Elimination settings)-2</v>
      </c>
      <c r="E64" s="160" t="s">
        <v>1160</v>
      </c>
      <c r="F64" s="160" t="s">
        <v>1167</v>
      </c>
      <c r="G64" s="159" t="s">
        <v>1168</v>
      </c>
      <c r="H64" s="160" t="s">
        <v>1169</v>
      </c>
    </row>
    <row r="65" spans="1:8" s="9" customFormat="1" x14ac:dyDescent="0.25">
      <c r="A65" s="159" t="s">
        <v>1158</v>
      </c>
      <c r="B65" s="160" t="s">
        <v>1159</v>
      </c>
      <c r="C65" s="159">
        <f t="shared" si="0"/>
        <v>3</v>
      </c>
      <c r="D65" s="159" t="str">
        <f t="shared" si="1"/>
        <v>Malaria I-10⁽ᴹ⁾ Annual parasite incidence: Confirmed malaria cases (microscopy or RDT): rate per 1000 persons per year (Elimination settings)-3</v>
      </c>
      <c r="E65" s="160" t="s">
        <v>1160</v>
      </c>
      <c r="F65" s="160" t="s">
        <v>1170</v>
      </c>
      <c r="G65" s="159" t="s">
        <v>1171</v>
      </c>
      <c r="H65" s="160" t="s">
        <v>1172</v>
      </c>
    </row>
    <row r="67" spans="1:8" ht="13" x14ac:dyDescent="0.3">
      <c r="A67" s="2" t="s">
        <v>84</v>
      </c>
    </row>
    <row r="68" spans="1:8" x14ac:dyDescent="0.25">
      <c r="A68" s="159" t="s">
        <v>75</v>
      </c>
      <c r="B68" s="159" t="s">
        <v>43</v>
      </c>
      <c r="C68" s="159">
        <v>0</v>
      </c>
      <c r="D68" s="159" t="s">
        <v>83</v>
      </c>
      <c r="E68" s="159" t="s">
        <v>34</v>
      </c>
      <c r="F68" s="159" t="s">
        <v>27</v>
      </c>
      <c r="G68" s="159" t="s">
        <v>48</v>
      </c>
      <c r="H68" s="159" t="s">
        <v>424</v>
      </c>
    </row>
    <row r="69" spans="1:8" hidden="1" x14ac:dyDescent="0.25">
      <c r="A69" s="159" t="s">
        <v>74</v>
      </c>
      <c r="B69" s="160" t="s">
        <v>66</v>
      </c>
      <c r="C69" s="159">
        <f>IF(B69=B68,C68+1,0)</f>
        <v>0</v>
      </c>
      <c r="D69" s="159" t="str">
        <f>B69&amp;"-"&amp;C69</f>
        <v>[Name]-0</v>
      </c>
      <c r="E69" s="160" t="s">
        <v>77</v>
      </c>
      <c r="F69" s="160" t="s">
        <v>76</v>
      </c>
      <c r="G69" s="159" t="s">
        <v>47</v>
      </c>
      <c r="H69" s="160" t="s">
        <v>423</v>
      </c>
    </row>
    <row r="70" spans="1:8" s="9" customFormat="1" x14ac:dyDescent="0.25">
      <c r="A70" s="159" t="s">
        <v>1173</v>
      </c>
      <c r="B70" s="160" t="s">
        <v>1174</v>
      </c>
      <c r="C70" s="159">
        <f t="shared" ref="C70:C133" si="2">IF(B70=B69,C69+1,0)</f>
        <v>0</v>
      </c>
      <c r="D70" s="159" t="str">
        <f t="shared" ref="D70:D133" si="3">B70&amp;"-"&amp;C70</f>
        <v>HIV O-10 Percent of respondents who say they used a condom the last time they had sex with a non-marital, non-cohabiting partner, of those who have had sex with such a partner in the last 12 months-0</v>
      </c>
      <c r="E70" s="160" t="s">
        <v>1003</v>
      </c>
      <c r="F70" s="160" t="s">
        <v>1004</v>
      </c>
      <c r="G70" s="159" t="s">
        <v>1175</v>
      </c>
      <c r="H70" s="160" t="s">
        <v>1176</v>
      </c>
    </row>
    <row r="71" spans="1:8" s="9" customFormat="1" x14ac:dyDescent="0.25">
      <c r="A71" s="159" t="s">
        <v>1173</v>
      </c>
      <c r="B71" s="160" t="s">
        <v>1174</v>
      </c>
      <c r="C71" s="159">
        <f t="shared" si="2"/>
        <v>1</v>
      </c>
      <c r="D71" s="159" t="str">
        <f t="shared" si="3"/>
        <v>HIV O-10 Percent of respondents who say they used a condom the last time they had sex with a non-marital, non-cohabiting partner, of those who have had sex with such a partner in the last 12 months-1</v>
      </c>
      <c r="E71" s="160" t="s">
        <v>1003</v>
      </c>
      <c r="F71" s="160" t="s">
        <v>1007</v>
      </c>
      <c r="G71" s="159" t="s">
        <v>1177</v>
      </c>
      <c r="H71" s="160" t="s">
        <v>1178</v>
      </c>
    </row>
    <row r="72" spans="1:8" s="9" customFormat="1" x14ac:dyDescent="0.25">
      <c r="A72" s="159" t="s">
        <v>1173</v>
      </c>
      <c r="B72" s="160" t="s">
        <v>1174</v>
      </c>
      <c r="C72" s="159">
        <f t="shared" si="2"/>
        <v>2</v>
      </c>
      <c r="D72" s="159" t="str">
        <f t="shared" si="3"/>
        <v>HIV O-10 Percent of respondents who say they used a condom the last time they had sex with a non-marital, non-cohabiting partner, of those who have had sex with such a partner in the last 12 months-2</v>
      </c>
      <c r="E72" s="160" t="s">
        <v>1010</v>
      </c>
      <c r="F72" s="160" t="s">
        <v>1059</v>
      </c>
      <c r="G72" s="159" t="s">
        <v>1179</v>
      </c>
      <c r="H72" s="160" t="s">
        <v>1180</v>
      </c>
    </row>
    <row r="73" spans="1:8" s="9" customFormat="1" x14ac:dyDescent="0.25">
      <c r="A73" s="159" t="s">
        <v>1173</v>
      </c>
      <c r="B73" s="160" t="s">
        <v>1174</v>
      </c>
      <c r="C73" s="159">
        <f t="shared" si="2"/>
        <v>3</v>
      </c>
      <c r="D73" s="159" t="str">
        <f t="shared" si="3"/>
        <v>HIV O-10 Percent of respondents who say they used a condom the last time they had sex with a non-marital, non-cohabiting partner, of those who have had sex with such a partner in the last 12 months-3</v>
      </c>
      <c r="E73" s="160" t="s">
        <v>1010</v>
      </c>
      <c r="F73" s="160" t="s">
        <v>1181</v>
      </c>
      <c r="G73" s="159" t="s">
        <v>1182</v>
      </c>
      <c r="H73" s="160" t="s">
        <v>1183</v>
      </c>
    </row>
    <row r="74" spans="1:8" s="9" customFormat="1" x14ac:dyDescent="0.25">
      <c r="A74" s="159" t="s">
        <v>1173</v>
      </c>
      <c r="B74" s="160" t="s">
        <v>1174</v>
      </c>
      <c r="C74" s="159">
        <f t="shared" si="2"/>
        <v>4</v>
      </c>
      <c r="D74" s="159" t="str">
        <f t="shared" si="3"/>
        <v>HIV O-10 Percent of respondents who say they used a condom the last time they had sex with a non-marital, non-cohabiting partner, of those who have had sex with such a partner in the last 12 months-4</v>
      </c>
      <c r="E74" s="160" t="s">
        <v>1010</v>
      </c>
      <c r="F74" s="160" t="s">
        <v>1184</v>
      </c>
      <c r="G74" s="159" t="s">
        <v>1185</v>
      </c>
      <c r="H74" s="160" t="s">
        <v>1186</v>
      </c>
    </row>
    <row r="75" spans="1:8" s="9" customFormat="1" x14ac:dyDescent="0.25">
      <c r="A75" s="159" t="s">
        <v>1187</v>
      </c>
      <c r="B75" s="160" t="s">
        <v>1188</v>
      </c>
      <c r="C75" s="159">
        <f t="shared" si="2"/>
        <v>0</v>
      </c>
      <c r="D75" s="159" t="str">
        <f t="shared" si="3"/>
        <v>HIV O-4a⁽ᴹ⁾ Percentage of men reporting the use of a condom the last time they had anal sex with a non regular partner-0</v>
      </c>
      <c r="E75" s="160" t="s">
        <v>1010</v>
      </c>
      <c r="F75" s="160" t="s">
        <v>1059</v>
      </c>
      <c r="G75" s="159" t="s">
        <v>1189</v>
      </c>
      <c r="H75" s="160" t="s">
        <v>1190</v>
      </c>
    </row>
    <row r="76" spans="1:8" s="9" customFormat="1" x14ac:dyDescent="0.25">
      <c r="A76" s="159" t="s">
        <v>1187</v>
      </c>
      <c r="B76" s="160" t="s">
        <v>1188</v>
      </c>
      <c r="C76" s="159">
        <f t="shared" si="2"/>
        <v>1</v>
      </c>
      <c r="D76" s="159" t="str">
        <f t="shared" si="3"/>
        <v>HIV O-4a⁽ᴹ⁾ Percentage of men reporting the use of a condom the last time they had anal sex with a non regular partner-1</v>
      </c>
      <c r="E76" s="160" t="s">
        <v>1010</v>
      </c>
      <c r="F76" s="160" t="s">
        <v>1062</v>
      </c>
      <c r="G76" s="159" t="s">
        <v>1191</v>
      </c>
      <c r="H76" s="160" t="s">
        <v>1192</v>
      </c>
    </row>
    <row r="77" spans="1:8" s="9" customFormat="1" x14ac:dyDescent="0.25">
      <c r="A77" s="159" t="s">
        <v>1193</v>
      </c>
      <c r="B77" s="160" t="s">
        <v>1194</v>
      </c>
      <c r="C77" s="159">
        <f t="shared" si="2"/>
        <v>0</v>
      </c>
      <c r="D77" s="159" t="str">
        <f t="shared" si="3"/>
        <v>HIV O-4.1b⁽ᴹ⁾ Percentage of transgender people reporting using a condom in their last anal sex with a non-regular male partner-0</v>
      </c>
      <c r="E77" s="160" t="s">
        <v>1010</v>
      </c>
      <c r="F77" s="160" t="s">
        <v>1059</v>
      </c>
      <c r="G77" s="159" t="s">
        <v>1195</v>
      </c>
      <c r="H77" s="160" t="s">
        <v>1196</v>
      </c>
    </row>
    <row r="78" spans="1:8" s="9" customFormat="1" x14ac:dyDescent="0.25">
      <c r="A78" s="159" t="s">
        <v>1193</v>
      </c>
      <c r="B78" s="160" t="s">
        <v>1194</v>
      </c>
      <c r="C78" s="159">
        <f t="shared" si="2"/>
        <v>1</v>
      </c>
      <c r="D78" s="159" t="str">
        <f t="shared" si="3"/>
        <v>HIV O-4.1b⁽ᴹ⁾ Percentage of transgender people reporting using a condom in their last anal sex with a non-regular male partner-1</v>
      </c>
      <c r="E78" s="160" t="s">
        <v>1010</v>
      </c>
      <c r="F78" s="160" t="s">
        <v>1062</v>
      </c>
      <c r="G78" s="159" t="s">
        <v>1197</v>
      </c>
      <c r="H78" s="160" t="s">
        <v>1198</v>
      </c>
    </row>
    <row r="79" spans="1:8" s="9" customFormat="1" x14ac:dyDescent="0.25">
      <c r="A79" s="159" t="s">
        <v>1199</v>
      </c>
      <c r="B79" s="160" t="s">
        <v>1200</v>
      </c>
      <c r="C79" s="159">
        <f t="shared" si="2"/>
        <v>0</v>
      </c>
      <c r="D79" s="159" t="str">
        <f t="shared" si="3"/>
        <v>HIV O-5⁽ᴹ⁾ Percentage of sex workers reporting the use of a condom with their most recent client-0</v>
      </c>
      <c r="E79" s="160" t="s">
        <v>1003</v>
      </c>
      <c r="F79" s="160" t="s">
        <v>1073</v>
      </c>
      <c r="G79" s="159" t="s">
        <v>1201</v>
      </c>
      <c r="H79" s="160" t="s">
        <v>1202</v>
      </c>
    </row>
    <row r="80" spans="1:8" s="9" customFormat="1" x14ac:dyDescent="0.25">
      <c r="A80" s="159" t="s">
        <v>1199</v>
      </c>
      <c r="B80" s="160" t="s">
        <v>1200</v>
      </c>
      <c r="C80" s="159">
        <f t="shared" si="2"/>
        <v>1</v>
      </c>
      <c r="D80" s="159" t="str">
        <f t="shared" si="3"/>
        <v>HIV O-5⁽ᴹ⁾ Percentage of sex workers reporting the use of a condom with their most recent client-1</v>
      </c>
      <c r="E80" s="160" t="s">
        <v>1003</v>
      </c>
      <c r="F80" s="160" t="s">
        <v>1004</v>
      </c>
      <c r="G80" s="159" t="s">
        <v>1203</v>
      </c>
      <c r="H80" s="160" t="s">
        <v>1204</v>
      </c>
    </row>
    <row r="81" spans="1:8" s="9" customFormat="1" x14ac:dyDescent="0.25">
      <c r="A81" s="159" t="s">
        <v>1199</v>
      </c>
      <c r="B81" s="160" t="s">
        <v>1200</v>
      </c>
      <c r="C81" s="159">
        <f t="shared" si="2"/>
        <v>2</v>
      </c>
      <c r="D81" s="159" t="str">
        <f t="shared" si="3"/>
        <v>HIV O-5⁽ᴹ⁾ Percentage of sex workers reporting the use of a condom with their most recent client-2</v>
      </c>
      <c r="E81" s="160" t="s">
        <v>1003</v>
      </c>
      <c r="F81" s="160" t="s">
        <v>1007</v>
      </c>
      <c r="G81" s="159" t="s">
        <v>1205</v>
      </c>
      <c r="H81" s="160" t="s">
        <v>1206</v>
      </c>
    </row>
    <row r="82" spans="1:8" s="9" customFormat="1" x14ac:dyDescent="0.25">
      <c r="A82" s="159" t="s">
        <v>1199</v>
      </c>
      <c r="B82" s="160" t="s">
        <v>1200</v>
      </c>
      <c r="C82" s="159">
        <f t="shared" si="2"/>
        <v>3</v>
      </c>
      <c r="D82" s="159" t="str">
        <f t="shared" si="3"/>
        <v>HIV O-5⁽ᴹ⁾ Percentage of sex workers reporting the use of a condom with their most recent client-3</v>
      </c>
      <c r="E82" s="160" t="s">
        <v>1010</v>
      </c>
      <c r="F82" s="160" t="s">
        <v>1059</v>
      </c>
      <c r="G82" s="159" t="s">
        <v>1207</v>
      </c>
      <c r="H82" s="160" t="s">
        <v>1208</v>
      </c>
    </row>
    <row r="83" spans="1:8" s="9" customFormat="1" x14ac:dyDescent="0.25">
      <c r="A83" s="159" t="s">
        <v>1199</v>
      </c>
      <c r="B83" s="160" t="s">
        <v>1200</v>
      </c>
      <c r="C83" s="159">
        <f t="shared" si="2"/>
        <v>4</v>
      </c>
      <c r="D83" s="159" t="str">
        <f t="shared" si="3"/>
        <v>HIV O-5⁽ᴹ⁾ Percentage of sex workers reporting the use of a condom with their most recent client-4</v>
      </c>
      <c r="E83" s="160" t="s">
        <v>1010</v>
      </c>
      <c r="F83" s="160" t="s">
        <v>1062</v>
      </c>
      <c r="G83" s="159" t="s">
        <v>1209</v>
      </c>
      <c r="H83" s="160" t="s">
        <v>1210</v>
      </c>
    </row>
    <row r="84" spans="1:8" s="9" customFormat="1" x14ac:dyDescent="0.25">
      <c r="A84" s="159" t="s">
        <v>1211</v>
      </c>
      <c r="B84" s="160" t="s">
        <v>1212</v>
      </c>
      <c r="C84" s="159">
        <f t="shared" si="2"/>
        <v>0</v>
      </c>
      <c r="D84" s="159" t="str">
        <f t="shared" si="3"/>
        <v>HIV O-6⁽ᴹ⁾ Percentage of people who inject drugs reporting the use of sterile injecting equipment the last time they injected-0</v>
      </c>
      <c r="E84" s="160" t="s">
        <v>1003</v>
      </c>
      <c r="F84" s="160" t="s">
        <v>1073</v>
      </c>
      <c r="G84" s="159" t="s">
        <v>1213</v>
      </c>
      <c r="H84" s="160" t="s">
        <v>1214</v>
      </c>
    </row>
    <row r="85" spans="1:8" s="9" customFormat="1" x14ac:dyDescent="0.25">
      <c r="A85" s="159" t="s">
        <v>1211</v>
      </c>
      <c r="B85" s="160" t="s">
        <v>1212</v>
      </c>
      <c r="C85" s="159">
        <f t="shared" si="2"/>
        <v>1</v>
      </c>
      <c r="D85" s="159" t="str">
        <f t="shared" si="3"/>
        <v>HIV O-6⁽ᴹ⁾ Percentage of people who inject drugs reporting the use of sterile injecting equipment the last time they injected-1</v>
      </c>
      <c r="E85" s="160" t="s">
        <v>1003</v>
      </c>
      <c r="F85" s="160" t="s">
        <v>1004</v>
      </c>
      <c r="G85" s="159" t="s">
        <v>1215</v>
      </c>
      <c r="H85" s="160" t="s">
        <v>1216</v>
      </c>
    </row>
    <row r="86" spans="1:8" s="9" customFormat="1" x14ac:dyDescent="0.25">
      <c r="A86" s="159" t="s">
        <v>1211</v>
      </c>
      <c r="B86" s="160" t="s">
        <v>1212</v>
      </c>
      <c r="C86" s="159">
        <f t="shared" si="2"/>
        <v>2</v>
      </c>
      <c r="D86" s="159" t="str">
        <f t="shared" si="3"/>
        <v>HIV O-6⁽ᴹ⁾ Percentage of people who inject drugs reporting the use of sterile injecting equipment the last time they injected-2</v>
      </c>
      <c r="E86" s="160" t="s">
        <v>1003</v>
      </c>
      <c r="F86" s="160" t="s">
        <v>1007</v>
      </c>
      <c r="G86" s="159" t="s">
        <v>1217</v>
      </c>
      <c r="H86" s="160" t="s">
        <v>1218</v>
      </c>
    </row>
    <row r="87" spans="1:8" s="9" customFormat="1" x14ac:dyDescent="0.25">
      <c r="A87" s="159" t="s">
        <v>1211</v>
      </c>
      <c r="B87" s="160" t="s">
        <v>1212</v>
      </c>
      <c r="C87" s="159">
        <f t="shared" si="2"/>
        <v>3</v>
      </c>
      <c r="D87" s="159" t="str">
        <f t="shared" si="3"/>
        <v>HIV O-6⁽ᴹ⁾ Percentage of people who inject drugs reporting the use of sterile injecting equipment the last time they injected-3</v>
      </c>
      <c r="E87" s="160" t="s">
        <v>1010</v>
      </c>
      <c r="F87" s="160" t="s">
        <v>1059</v>
      </c>
      <c r="G87" s="159" t="s">
        <v>1219</v>
      </c>
      <c r="H87" s="160" t="s">
        <v>1220</v>
      </c>
    </row>
    <row r="88" spans="1:8" s="9" customFormat="1" x14ac:dyDescent="0.25">
      <c r="A88" s="159" t="s">
        <v>1211</v>
      </c>
      <c r="B88" s="160" t="s">
        <v>1212</v>
      </c>
      <c r="C88" s="159">
        <f t="shared" si="2"/>
        <v>4</v>
      </c>
      <c r="D88" s="159" t="str">
        <f t="shared" si="3"/>
        <v>HIV O-6⁽ᴹ⁾ Percentage of people who inject drugs reporting the use of sterile injecting equipment the last time they injected-4</v>
      </c>
      <c r="E88" s="160" t="s">
        <v>1010</v>
      </c>
      <c r="F88" s="160" t="s">
        <v>1062</v>
      </c>
      <c r="G88" s="159" t="s">
        <v>1221</v>
      </c>
      <c r="H88" s="160" t="s">
        <v>1222</v>
      </c>
    </row>
    <row r="89" spans="1:8" s="9" customFormat="1" x14ac:dyDescent="0.25">
      <c r="A89" s="159" t="s">
        <v>1223</v>
      </c>
      <c r="B89" s="160" t="s">
        <v>1224</v>
      </c>
      <c r="C89" s="159">
        <f t="shared" si="2"/>
        <v>0</v>
      </c>
      <c r="D89" s="159" t="str">
        <f t="shared" si="3"/>
        <v>HIV O-9 Percentage of people who inject drugs reporting condom use at last sex-0</v>
      </c>
      <c r="E89" s="160" t="s">
        <v>1003</v>
      </c>
      <c r="F89" s="160" t="s">
        <v>1073</v>
      </c>
      <c r="G89" s="159" t="s">
        <v>1225</v>
      </c>
      <c r="H89" s="160" t="s">
        <v>1226</v>
      </c>
    </row>
    <row r="90" spans="1:8" s="9" customFormat="1" x14ac:dyDescent="0.25">
      <c r="A90" s="159" t="s">
        <v>1223</v>
      </c>
      <c r="B90" s="160" t="s">
        <v>1224</v>
      </c>
      <c r="C90" s="159">
        <f t="shared" si="2"/>
        <v>1</v>
      </c>
      <c r="D90" s="159" t="str">
        <f t="shared" si="3"/>
        <v>HIV O-9 Percentage of people who inject drugs reporting condom use at last sex-1</v>
      </c>
      <c r="E90" s="160" t="s">
        <v>1003</v>
      </c>
      <c r="F90" s="160" t="s">
        <v>1004</v>
      </c>
      <c r="G90" s="159" t="s">
        <v>1227</v>
      </c>
      <c r="H90" s="160" t="s">
        <v>1228</v>
      </c>
    </row>
    <row r="91" spans="1:8" s="9" customFormat="1" x14ac:dyDescent="0.25">
      <c r="A91" s="159" t="s">
        <v>1223</v>
      </c>
      <c r="B91" s="160" t="s">
        <v>1224</v>
      </c>
      <c r="C91" s="159">
        <f t="shared" si="2"/>
        <v>2</v>
      </c>
      <c r="D91" s="159" t="str">
        <f t="shared" si="3"/>
        <v>HIV O-9 Percentage of people who inject drugs reporting condom use at last sex-2</v>
      </c>
      <c r="E91" s="160" t="s">
        <v>1003</v>
      </c>
      <c r="F91" s="160" t="s">
        <v>1007</v>
      </c>
      <c r="G91" s="159" t="s">
        <v>1229</v>
      </c>
      <c r="H91" s="160" t="s">
        <v>1230</v>
      </c>
    </row>
    <row r="92" spans="1:8" s="9" customFormat="1" x14ac:dyDescent="0.25">
      <c r="A92" s="159" t="s">
        <v>1223</v>
      </c>
      <c r="B92" s="160" t="s">
        <v>1224</v>
      </c>
      <c r="C92" s="159">
        <f t="shared" si="2"/>
        <v>3</v>
      </c>
      <c r="D92" s="159" t="str">
        <f t="shared" si="3"/>
        <v>HIV O-9 Percentage of people who inject drugs reporting condom use at last sex-3</v>
      </c>
      <c r="E92" s="160" t="s">
        <v>1010</v>
      </c>
      <c r="F92" s="160" t="s">
        <v>1059</v>
      </c>
      <c r="G92" s="159" t="s">
        <v>1231</v>
      </c>
      <c r="H92" s="160" t="s">
        <v>1232</v>
      </c>
    </row>
    <row r="93" spans="1:8" s="9" customFormat="1" x14ac:dyDescent="0.25">
      <c r="A93" s="159" t="s">
        <v>1223</v>
      </c>
      <c r="B93" s="160" t="s">
        <v>1224</v>
      </c>
      <c r="C93" s="159">
        <f t="shared" si="2"/>
        <v>4</v>
      </c>
      <c r="D93" s="159" t="str">
        <f t="shared" si="3"/>
        <v>HIV O-9 Percentage of people who inject drugs reporting condom use at last sex-4</v>
      </c>
      <c r="E93" s="160" t="s">
        <v>1010</v>
      </c>
      <c r="F93" s="160" t="s">
        <v>1062</v>
      </c>
      <c r="G93" s="159" t="s">
        <v>1233</v>
      </c>
      <c r="H93" s="160" t="s">
        <v>1234</v>
      </c>
    </row>
    <row r="94" spans="1:8" s="9" customFormat="1" x14ac:dyDescent="0.25">
      <c r="A94" s="159" t="s">
        <v>1235</v>
      </c>
      <c r="B94" s="160" t="s">
        <v>1236</v>
      </c>
      <c r="C94" s="159">
        <f t="shared" si="2"/>
        <v>0</v>
      </c>
      <c r="D94" s="159" t="str">
        <f t="shared" si="3"/>
        <v>HIV O-11⁽ᴹ⁾ Percentage of people living with HIV who know their HIV status at the end of the reporting period-0</v>
      </c>
      <c r="E94" s="160" t="s">
        <v>1003</v>
      </c>
      <c r="F94" s="160" t="s">
        <v>1073</v>
      </c>
      <c r="G94" s="159" t="s">
        <v>1237</v>
      </c>
      <c r="H94" s="160" t="s">
        <v>1238</v>
      </c>
    </row>
    <row r="95" spans="1:8" s="9" customFormat="1" x14ac:dyDescent="0.25">
      <c r="A95" s="159" t="s">
        <v>1235</v>
      </c>
      <c r="B95" s="160" t="s">
        <v>1236</v>
      </c>
      <c r="C95" s="159">
        <f t="shared" si="2"/>
        <v>1</v>
      </c>
      <c r="D95" s="159" t="str">
        <f t="shared" si="3"/>
        <v>HIV O-11⁽ᴹ⁾ Percentage of people living with HIV who know their HIV status at the end of the reporting period-1</v>
      </c>
      <c r="E95" s="160" t="s">
        <v>1003</v>
      </c>
      <c r="F95" s="160" t="s">
        <v>1004</v>
      </c>
      <c r="G95" s="159" t="s">
        <v>1239</v>
      </c>
      <c r="H95" s="160" t="s">
        <v>1240</v>
      </c>
    </row>
    <row r="96" spans="1:8" s="9" customFormat="1" x14ac:dyDescent="0.25">
      <c r="A96" s="159" t="s">
        <v>1235</v>
      </c>
      <c r="B96" s="160" t="s">
        <v>1236</v>
      </c>
      <c r="C96" s="159">
        <f t="shared" si="2"/>
        <v>2</v>
      </c>
      <c r="D96" s="159" t="str">
        <f t="shared" si="3"/>
        <v>HIV O-11⁽ᴹ⁾ Percentage of people living with HIV who know their HIV status at the end of the reporting period-2</v>
      </c>
      <c r="E96" s="160" t="s">
        <v>1003</v>
      </c>
      <c r="F96" s="160" t="s">
        <v>1007</v>
      </c>
      <c r="G96" s="159" t="s">
        <v>1241</v>
      </c>
      <c r="H96" s="160" t="s">
        <v>1242</v>
      </c>
    </row>
    <row r="97" spans="1:8" s="9" customFormat="1" x14ac:dyDescent="0.25">
      <c r="A97" s="159" t="s">
        <v>1243</v>
      </c>
      <c r="B97" s="160" t="s">
        <v>1244</v>
      </c>
      <c r="C97" s="159">
        <f t="shared" si="2"/>
        <v>0</v>
      </c>
      <c r="D97" s="159" t="str">
        <f t="shared" si="3"/>
        <v>HIV O-12 Percentage of people living with HIV and on ART who are virologically suppressed-0</v>
      </c>
      <c r="E97" s="160" t="s">
        <v>1003</v>
      </c>
      <c r="F97" s="160" t="s">
        <v>1073</v>
      </c>
      <c r="G97" s="159" t="s">
        <v>1245</v>
      </c>
      <c r="H97" s="160" t="s">
        <v>1246</v>
      </c>
    </row>
    <row r="98" spans="1:8" s="9" customFormat="1" x14ac:dyDescent="0.25">
      <c r="A98" s="159" t="s">
        <v>1243</v>
      </c>
      <c r="B98" s="160" t="s">
        <v>1244</v>
      </c>
      <c r="C98" s="159">
        <f t="shared" si="2"/>
        <v>1</v>
      </c>
      <c r="D98" s="159" t="str">
        <f t="shared" si="3"/>
        <v>HIV O-12 Percentage of people living with HIV and on ART who are virologically suppressed-1</v>
      </c>
      <c r="E98" s="160" t="s">
        <v>1003</v>
      </c>
      <c r="F98" s="160" t="s">
        <v>1004</v>
      </c>
      <c r="G98" s="159" t="s">
        <v>1247</v>
      </c>
      <c r="H98" s="160" t="s">
        <v>1248</v>
      </c>
    </row>
    <row r="99" spans="1:8" s="9" customFormat="1" x14ac:dyDescent="0.25">
      <c r="A99" s="159" t="s">
        <v>1243</v>
      </c>
      <c r="B99" s="160" t="s">
        <v>1244</v>
      </c>
      <c r="C99" s="159">
        <f t="shared" si="2"/>
        <v>2</v>
      </c>
      <c r="D99" s="159" t="str">
        <f t="shared" si="3"/>
        <v>HIV O-12 Percentage of people living with HIV and on ART who are virologically suppressed-2</v>
      </c>
      <c r="E99" s="160" t="s">
        <v>1003</v>
      </c>
      <c r="F99" s="160" t="s">
        <v>1007</v>
      </c>
      <c r="G99" s="159" t="s">
        <v>1249</v>
      </c>
      <c r="H99" s="160" t="s">
        <v>1250</v>
      </c>
    </row>
    <row r="100" spans="1:8" s="9" customFormat="1" x14ac:dyDescent="0.25">
      <c r="A100" s="159" t="s">
        <v>1251</v>
      </c>
      <c r="B100" s="160" t="s">
        <v>1252</v>
      </c>
      <c r="C100" s="159">
        <f t="shared" si="2"/>
        <v>0</v>
      </c>
      <c r="D100" s="159" t="str">
        <f t="shared" si="3"/>
        <v>HIV O-13 Proportion of ever-married or partnered women aged 15-49 who experienced physical or sexual violence from a male intimate partner in the past 12 months-0</v>
      </c>
      <c r="E100" s="160" t="s">
        <v>1010</v>
      </c>
      <c r="F100" s="160" t="s">
        <v>1181</v>
      </c>
      <c r="G100" s="159" t="s">
        <v>1253</v>
      </c>
      <c r="H100" s="160" t="s">
        <v>1254</v>
      </c>
    </row>
    <row r="101" spans="1:8" s="9" customFormat="1" x14ac:dyDescent="0.25">
      <c r="A101" s="159" t="s">
        <v>1251</v>
      </c>
      <c r="B101" s="160" t="s">
        <v>1252</v>
      </c>
      <c r="C101" s="159">
        <f t="shared" si="2"/>
        <v>1</v>
      </c>
      <c r="D101" s="159" t="str">
        <f t="shared" si="3"/>
        <v>HIV O-13 Proportion of ever-married or partnered women aged 15-49 who experienced physical or sexual violence from a male intimate partner in the past 12 months-1</v>
      </c>
      <c r="E101" s="160" t="s">
        <v>1010</v>
      </c>
      <c r="F101" s="160" t="s">
        <v>1184</v>
      </c>
      <c r="G101" s="159" t="s">
        <v>1255</v>
      </c>
      <c r="H101" s="160" t="s">
        <v>1256</v>
      </c>
    </row>
    <row r="102" spans="1:8" s="9" customFormat="1" x14ac:dyDescent="0.25">
      <c r="A102" s="159" t="s">
        <v>1257</v>
      </c>
      <c r="B102" s="160" t="s">
        <v>1258</v>
      </c>
      <c r="C102" s="159">
        <f t="shared" si="2"/>
        <v>0</v>
      </c>
      <c r="D102" s="159" t="str">
        <f t="shared" si="3"/>
        <v>HIV O-16a Percentage of men who have sex with men who avoid health care because of stigma and discrimination-0</v>
      </c>
      <c r="E102" s="160" t="s">
        <v>1010</v>
      </c>
      <c r="F102" s="160" t="s">
        <v>1059</v>
      </c>
      <c r="G102" s="159" t="s">
        <v>1259</v>
      </c>
      <c r="H102" s="160" t="s">
        <v>1260</v>
      </c>
    </row>
    <row r="103" spans="1:8" s="9" customFormat="1" x14ac:dyDescent="0.25">
      <c r="A103" s="159" t="s">
        <v>1257</v>
      </c>
      <c r="B103" s="160" t="s">
        <v>1258</v>
      </c>
      <c r="C103" s="159">
        <f t="shared" si="2"/>
        <v>1</v>
      </c>
      <c r="D103" s="159" t="str">
        <f t="shared" si="3"/>
        <v>HIV O-16a Percentage of men who have sex with men who avoid health care because of stigma and discrimination-1</v>
      </c>
      <c r="E103" s="160" t="s">
        <v>1010</v>
      </c>
      <c r="F103" s="160" t="s">
        <v>1062</v>
      </c>
      <c r="G103" s="159" t="s">
        <v>1261</v>
      </c>
      <c r="H103" s="160" t="s">
        <v>1262</v>
      </c>
    </row>
    <row r="104" spans="1:8" s="9" customFormat="1" x14ac:dyDescent="0.25">
      <c r="A104" s="159" t="s">
        <v>1263</v>
      </c>
      <c r="B104" s="160" t="s">
        <v>1264</v>
      </c>
      <c r="C104" s="159">
        <f t="shared" si="2"/>
        <v>0</v>
      </c>
      <c r="D104" s="159" t="str">
        <f t="shared" si="3"/>
        <v>HIV O-16b Percentage of transgender people who avoid health care because of stigma and discrimination-0</v>
      </c>
      <c r="E104" s="160" t="s">
        <v>1010</v>
      </c>
      <c r="F104" s="160" t="s">
        <v>1059</v>
      </c>
      <c r="G104" s="159" t="s">
        <v>1265</v>
      </c>
      <c r="H104" s="160" t="s">
        <v>1266</v>
      </c>
    </row>
    <row r="105" spans="1:8" s="9" customFormat="1" x14ac:dyDescent="0.25">
      <c r="A105" s="159" t="s">
        <v>1263</v>
      </c>
      <c r="B105" s="160" t="s">
        <v>1264</v>
      </c>
      <c r="C105" s="159">
        <f t="shared" si="2"/>
        <v>1</v>
      </c>
      <c r="D105" s="159" t="str">
        <f t="shared" si="3"/>
        <v>HIV O-16b Percentage of transgender people who avoid health care because of stigma and discrimination-1</v>
      </c>
      <c r="E105" s="160" t="s">
        <v>1010</v>
      </c>
      <c r="F105" s="160" t="s">
        <v>1062</v>
      </c>
      <c r="G105" s="159" t="s">
        <v>1267</v>
      </c>
      <c r="H105" s="160" t="s">
        <v>1268</v>
      </c>
    </row>
    <row r="106" spans="1:8" s="9" customFormat="1" x14ac:dyDescent="0.25">
      <c r="A106" s="159" t="s">
        <v>1269</v>
      </c>
      <c r="B106" s="160" t="s">
        <v>1270</v>
      </c>
      <c r="C106" s="159">
        <f t="shared" si="2"/>
        <v>0</v>
      </c>
      <c r="D106" s="159" t="str">
        <f t="shared" si="3"/>
        <v>HIV O-16c Percentage of sex workers who avoid health care because of stigma and discrimination-0</v>
      </c>
      <c r="E106" s="160" t="s">
        <v>1003</v>
      </c>
      <c r="F106" s="160" t="s">
        <v>1073</v>
      </c>
      <c r="G106" s="159" t="s">
        <v>1271</v>
      </c>
      <c r="H106" s="160" t="s">
        <v>1272</v>
      </c>
    </row>
    <row r="107" spans="1:8" s="9" customFormat="1" x14ac:dyDescent="0.25">
      <c r="A107" s="159" t="s">
        <v>1269</v>
      </c>
      <c r="B107" s="160" t="s">
        <v>1270</v>
      </c>
      <c r="C107" s="159">
        <f t="shared" si="2"/>
        <v>1</v>
      </c>
      <c r="D107" s="159" t="str">
        <f t="shared" si="3"/>
        <v>HIV O-16c Percentage of sex workers who avoid health care because of stigma and discrimination-1</v>
      </c>
      <c r="E107" s="160" t="s">
        <v>1003</v>
      </c>
      <c r="F107" s="160" t="s">
        <v>1004</v>
      </c>
      <c r="G107" s="159" t="s">
        <v>1273</v>
      </c>
      <c r="H107" s="160" t="s">
        <v>1274</v>
      </c>
    </row>
    <row r="108" spans="1:8" s="9" customFormat="1" x14ac:dyDescent="0.25">
      <c r="A108" s="159" t="s">
        <v>1269</v>
      </c>
      <c r="B108" s="160" t="s">
        <v>1270</v>
      </c>
      <c r="C108" s="159">
        <f t="shared" si="2"/>
        <v>2</v>
      </c>
      <c r="D108" s="159" t="str">
        <f t="shared" si="3"/>
        <v>HIV O-16c Percentage of sex workers who avoid health care because of stigma and discrimination-2</v>
      </c>
      <c r="E108" s="160" t="s">
        <v>1003</v>
      </c>
      <c r="F108" s="160" t="s">
        <v>1007</v>
      </c>
      <c r="G108" s="159" t="s">
        <v>1275</v>
      </c>
      <c r="H108" s="160" t="s">
        <v>1276</v>
      </c>
    </row>
    <row r="109" spans="1:8" s="9" customFormat="1" x14ac:dyDescent="0.25">
      <c r="A109" s="159" t="s">
        <v>1269</v>
      </c>
      <c r="B109" s="160" t="s">
        <v>1270</v>
      </c>
      <c r="C109" s="159">
        <f t="shared" si="2"/>
        <v>3</v>
      </c>
      <c r="D109" s="159" t="str">
        <f t="shared" si="3"/>
        <v>HIV O-16c Percentage of sex workers who avoid health care because of stigma and discrimination-3</v>
      </c>
      <c r="E109" s="160" t="s">
        <v>1010</v>
      </c>
      <c r="F109" s="160" t="s">
        <v>1059</v>
      </c>
      <c r="G109" s="159" t="s">
        <v>1277</v>
      </c>
      <c r="H109" s="160" t="s">
        <v>1278</v>
      </c>
    </row>
    <row r="110" spans="1:8" s="9" customFormat="1" x14ac:dyDescent="0.25">
      <c r="A110" s="159" t="s">
        <v>1269</v>
      </c>
      <c r="B110" s="160" t="s">
        <v>1270</v>
      </c>
      <c r="C110" s="159">
        <f t="shared" si="2"/>
        <v>4</v>
      </c>
      <c r="D110" s="159" t="str">
        <f t="shared" si="3"/>
        <v>HIV O-16c Percentage of sex workers who avoid health care because of stigma and discrimination-4</v>
      </c>
      <c r="E110" s="160" t="s">
        <v>1010</v>
      </c>
      <c r="F110" s="160" t="s">
        <v>1062</v>
      </c>
      <c r="G110" s="159" t="s">
        <v>1279</v>
      </c>
      <c r="H110" s="160" t="s">
        <v>1280</v>
      </c>
    </row>
    <row r="111" spans="1:8" s="9" customFormat="1" x14ac:dyDescent="0.25">
      <c r="A111" s="159" t="s">
        <v>1281</v>
      </c>
      <c r="B111" s="160" t="s">
        <v>1282</v>
      </c>
      <c r="C111" s="159">
        <f t="shared" si="2"/>
        <v>0</v>
      </c>
      <c r="D111" s="159" t="str">
        <f t="shared" si="3"/>
        <v>HIV O-16d Percentage of people who inject drugs who avoid health care because of stigma and discrimination-0</v>
      </c>
      <c r="E111" s="160" t="s">
        <v>1003</v>
      </c>
      <c r="F111" s="160" t="s">
        <v>1073</v>
      </c>
      <c r="G111" s="159" t="s">
        <v>1283</v>
      </c>
      <c r="H111" s="160" t="s">
        <v>1284</v>
      </c>
    </row>
    <row r="112" spans="1:8" s="9" customFormat="1" x14ac:dyDescent="0.25">
      <c r="A112" s="159" t="s">
        <v>1281</v>
      </c>
      <c r="B112" s="160" t="s">
        <v>1282</v>
      </c>
      <c r="C112" s="159">
        <f t="shared" si="2"/>
        <v>1</v>
      </c>
      <c r="D112" s="159" t="str">
        <f t="shared" si="3"/>
        <v>HIV O-16d Percentage of people who inject drugs who avoid health care because of stigma and discrimination-1</v>
      </c>
      <c r="E112" s="160" t="s">
        <v>1003</v>
      </c>
      <c r="F112" s="160" t="s">
        <v>1004</v>
      </c>
      <c r="G112" s="159" t="s">
        <v>1285</v>
      </c>
      <c r="H112" s="160" t="s">
        <v>1286</v>
      </c>
    </row>
    <row r="113" spans="1:8" s="9" customFormat="1" x14ac:dyDescent="0.25">
      <c r="A113" s="159" t="s">
        <v>1281</v>
      </c>
      <c r="B113" s="160" t="s">
        <v>1282</v>
      </c>
      <c r="C113" s="159">
        <f t="shared" si="2"/>
        <v>2</v>
      </c>
      <c r="D113" s="159" t="str">
        <f t="shared" si="3"/>
        <v>HIV O-16d Percentage of people who inject drugs who avoid health care because of stigma and discrimination-2</v>
      </c>
      <c r="E113" s="160" t="s">
        <v>1003</v>
      </c>
      <c r="F113" s="160" t="s">
        <v>1007</v>
      </c>
      <c r="G113" s="159" t="s">
        <v>1287</v>
      </c>
      <c r="H113" s="160" t="s">
        <v>1288</v>
      </c>
    </row>
    <row r="114" spans="1:8" s="9" customFormat="1" x14ac:dyDescent="0.25">
      <c r="A114" s="159" t="s">
        <v>1281</v>
      </c>
      <c r="B114" s="160" t="s">
        <v>1282</v>
      </c>
      <c r="C114" s="159">
        <f t="shared" si="2"/>
        <v>3</v>
      </c>
      <c r="D114" s="159" t="str">
        <f t="shared" si="3"/>
        <v>HIV O-16d Percentage of people who inject drugs who avoid health care because of stigma and discrimination-3</v>
      </c>
      <c r="E114" s="160" t="s">
        <v>1010</v>
      </c>
      <c r="F114" s="160" t="s">
        <v>1059</v>
      </c>
      <c r="G114" s="159" t="s">
        <v>1289</v>
      </c>
      <c r="H114" s="160" t="s">
        <v>1290</v>
      </c>
    </row>
    <row r="115" spans="1:8" s="9" customFormat="1" x14ac:dyDescent="0.25">
      <c r="A115" s="159" t="s">
        <v>1281</v>
      </c>
      <c r="B115" s="160" t="s">
        <v>1282</v>
      </c>
      <c r="C115" s="159">
        <f t="shared" si="2"/>
        <v>4</v>
      </c>
      <c r="D115" s="159" t="str">
        <f t="shared" si="3"/>
        <v>HIV O-16d Percentage of people who inject drugs who avoid health care because of stigma and discrimination-4</v>
      </c>
      <c r="E115" s="160" t="s">
        <v>1010</v>
      </c>
      <c r="F115" s="160" t="s">
        <v>1062</v>
      </c>
      <c r="G115" s="159" t="s">
        <v>1291</v>
      </c>
      <c r="H115" s="160" t="s">
        <v>1292</v>
      </c>
    </row>
    <row r="116" spans="1:8" s="9" customFormat="1" x14ac:dyDescent="0.25">
      <c r="A116" s="159" t="s">
        <v>1293</v>
      </c>
      <c r="B116" s="160" t="s">
        <v>1294</v>
      </c>
      <c r="C116" s="159">
        <f t="shared" si="2"/>
        <v>0</v>
      </c>
      <c r="D116" s="159" t="str">
        <f t="shared" si="3"/>
        <v>HIV O-17 Percentage of people living with HIV reporting their rights were violated who sought legal redress-0</v>
      </c>
      <c r="E116" s="160" t="s">
        <v>1295</v>
      </c>
      <c r="F116" s="160" t="s">
        <v>1296</v>
      </c>
      <c r="G116" s="159" t="s">
        <v>1297</v>
      </c>
      <c r="H116" s="160" t="s">
        <v>1298</v>
      </c>
    </row>
    <row r="117" spans="1:8" s="9" customFormat="1" x14ac:dyDescent="0.25">
      <c r="A117" s="159" t="s">
        <v>1293</v>
      </c>
      <c r="B117" s="160" t="s">
        <v>1294</v>
      </c>
      <c r="C117" s="159">
        <f t="shared" si="2"/>
        <v>1</v>
      </c>
      <c r="D117" s="159" t="str">
        <f t="shared" si="3"/>
        <v>HIV O-17 Percentage of people living with HIV reporting their rights were violated who sought legal redress-1</v>
      </c>
      <c r="E117" s="160" t="s">
        <v>1295</v>
      </c>
      <c r="F117" s="160" t="s">
        <v>1299</v>
      </c>
      <c r="G117" s="159" t="s">
        <v>1300</v>
      </c>
      <c r="H117" s="160" t="s">
        <v>1301</v>
      </c>
    </row>
    <row r="118" spans="1:8" s="9" customFormat="1" x14ac:dyDescent="0.25">
      <c r="A118" s="159" t="s">
        <v>1293</v>
      </c>
      <c r="B118" s="160" t="s">
        <v>1294</v>
      </c>
      <c r="C118" s="159">
        <f t="shared" si="2"/>
        <v>2</v>
      </c>
      <c r="D118" s="159" t="str">
        <f t="shared" si="3"/>
        <v>HIV O-17 Percentage of people living with HIV reporting their rights were violated who sought legal redress-2</v>
      </c>
      <c r="E118" s="160" t="s">
        <v>1295</v>
      </c>
      <c r="F118" s="160" t="s">
        <v>1302</v>
      </c>
      <c r="G118" s="159" t="s">
        <v>1303</v>
      </c>
      <c r="H118" s="160" t="s">
        <v>1304</v>
      </c>
    </row>
    <row r="119" spans="1:8" s="9" customFormat="1" x14ac:dyDescent="0.25">
      <c r="A119" s="159" t="s">
        <v>1293</v>
      </c>
      <c r="B119" s="160" t="s">
        <v>1294</v>
      </c>
      <c r="C119" s="159">
        <f t="shared" si="2"/>
        <v>3</v>
      </c>
      <c r="D119" s="159" t="str">
        <f t="shared" si="3"/>
        <v>HIV O-17 Percentage of people living with HIV reporting their rights were violated who sought legal redress-3</v>
      </c>
      <c r="E119" s="160" t="s">
        <v>1295</v>
      </c>
      <c r="F119" s="160" t="s">
        <v>1305</v>
      </c>
      <c r="G119" s="159" t="s">
        <v>1306</v>
      </c>
      <c r="H119" s="160" t="s">
        <v>1307</v>
      </c>
    </row>
    <row r="120" spans="1:8" s="9" customFormat="1" x14ac:dyDescent="0.25">
      <c r="A120" s="159" t="s">
        <v>1293</v>
      </c>
      <c r="B120" s="160" t="s">
        <v>1294</v>
      </c>
      <c r="C120" s="159">
        <f t="shared" si="2"/>
        <v>4</v>
      </c>
      <c r="D120" s="159" t="str">
        <f t="shared" si="3"/>
        <v>HIV O-17 Percentage of people living with HIV reporting their rights were violated who sought legal redress-4</v>
      </c>
      <c r="E120" s="160" t="s">
        <v>1003</v>
      </c>
      <c r="F120" s="160" t="s">
        <v>1073</v>
      </c>
      <c r="G120" s="159" t="s">
        <v>1308</v>
      </c>
      <c r="H120" s="160" t="s">
        <v>1309</v>
      </c>
    </row>
    <row r="121" spans="1:8" s="9" customFormat="1" x14ac:dyDescent="0.25">
      <c r="A121" s="159" t="s">
        <v>1293</v>
      </c>
      <c r="B121" s="160" t="s">
        <v>1294</v>
      </c>
      <c r="C121" s="159">
        <f t="shared" si="2"/>
        <v>5</v>
      </c>
      <c r="D121" s="159" t="str">
        <f t="shared" si="3"/>
        <v>HIV O-17 Percentage of people living with HIV reporting their rights were violated who sought legal redress-5</v>
      </c>
      <c r="E121" s="160" t="s">
        <v>1003</v>
      </c>
      <c r="F121" s="160" t="s">
        <v>1004</v>
      </c>
      <c r="G121" s="159" t="s">
        <v>1310</v>
      </c>
      <c r="H121" s="160" t="s">
        <v>1311</v>
      </c>
    </row>
    <row r="122" spans="1:8" s="9" customFormat="1" x14ac:dyDescent="0.25">
      <c r="A122" s="159" t="s">
        <v>1293</v>
      </c>
      <c r="B122" s="160" t="s">
        <v>1294</v>
      </c>
      <c r="C122" s="159">
        <f t="shared" si="2"/>
        <v>6</v>
      </c>
      <c r="D122" s="159" t="str">
        <f t="shared" si="3"/>
        <v>HIV O-17 Percentage of people living with HIV reporting their rights were violated who sought legal redress-6</v>
      </c>
      <c r="E122" s="160" t="s">
        <v>1003</v>
      </c>
      <c r="F122" s="160" t="s">
        <v>1007</v>
      </c>
      <c r="G122" s="159" t="s">
        <v>1312</v>
      </c>
      <c r="H122" s="160" t="s">
        <v>1313</v>
      </c>
    </row>
    <row r="123" spans="1:8" s="9" customFormat="1" x14ac:dyDescent="0.25">
      <c r="A123" s="159" t="s">
        <v>1293</v>
      </c>
      <c r="B123" s="160" t="s">
        <v>1294</v>
      </c>
      <c r="C123" s="159">
        <f t="shared" si="2"/>
        <v>7</v>
      </c>
      <c r="D123" s="159" t="str">
        <f t="shared" si="3"/>
        <v>HIV O-17 Percentage of people living with HIV reporting their rights were violated who sought legal redress-7</v>
      </c>
      <c r="E123" s="160" t="s">
        <v>1010</v>
      </c>
      <c r="F123" s="160" t="s">
        <v>1059</v>
      </c>
      <c r="G123" s="159" t="s">
        <v>1314</v>
      </c>
      <c r="H123" s="160" t="s">
        <v>1315</v>
      </c>
    </row>
    <row r="124" spans="1:8" s="9" customFormat="1" x14ac:dyDescent="0.25">
      <c r="A124" s="159" t="s">
        <v>1293</v>
      </c>
      <c r="B124" s="160" t="s">
        <v>1294</v>
      </c>
      <c r="C124" s="159">
        <f t="shared" si="2"/>
        <v>8</v>
      </c>
      <c r="D124" s="159" t="str">
        <f t="shared" si="3"/>
        <v>HIV O-17 Percentage of people living with HIV reporting their rights were violated who sought legal redress-8</v>
      </c>
      <c r="E124" s="160" t="s">
        <v>1010</v>
      </c>
      <c r="F124" s="160" t="s">
        <v>1062</v>
      </c>
      <c r="G124" s="159" t="s">
        <v>1316</v>
      </c>
      <c r="H124" s="160" t="s">
        <v>1317</v>
      </c>
    </row>
    <row r="125" spans="1:8" s="9" customFormat="1" x14ac:dyDescent="0.25">
      <c r="A125" s="159" t="s">
        <v>1318</v>
      </c>
      <c r="B125" s="160" t="s">
        <v>1319</v>
      </c>
      <c r="C125" s="159">
        <f t="shared" si="2"/>
        <v>0</v>
      </c>
      <c r="D125" s="159" t="str">
        <f t="shared" si="3"/>
        <v>HIV O-21 Percentage of people living with HIV not on ART at the end of the reporting period among people living with HIV who were either on ART at the end of the last reporting period or newly initiated on ART during the reporting period-0</v>
      </c>
      <c r="E125" s="160" t="s">
        <v>1320</v>
      </c>
      <c r="F125" s="160" t="s">
        <v>1321</v>
      </c>
      <c r="G125" s="159" t="s">
        <v>1322</v>
      </c>
      <c r="H125" s="160" t="s">
        <v>1323</v>
      </c>
    </row>
    <row r="126" spans="1:8" s="9" customFormat="1" x14ac:dyDescent="0.25">
      <c r="A126" s="159" t="s">
        <v>1318</v>
      </c>
      <c r="B126" s="160" t="s">
        <v>1319</v>
      </c>
      <c r="C126" s="159">
        <f t="shared" si="2"/>
        <v>1</v>
      </c>
      <c r="D126" s="159" t="str">
        <f t="shared" si="3"/>
        <v>HIV O-21 Percentage of people living with HIV not on ART at the end of the reporting period among people living with HIV who were either on ART at the end of the last reporting period or newly initiated on ART during the reporting period-1</v>
      </c>
      <c r="E126" s="160" t="s">
        <v>1320</v>
      </c>
      <c r="F126" s="160" t="s">
        <v>1324</v>
      </c>
      <c r="G126" s="159" t="s">
        <v>1325</v>
      </c>
      <c r="H126" s="160" t="s">
        <v>1326</v>
      </c>
    </row>
    <row r="127" spans="1:8" s="9" customFormat="1" x14ac:dyDescent="0.25">
      <c r="A127" s="159" t="s">
        <v>1318</v>
      </c>
      <c r="B127" s="160" t="s">
        <v>1319</v>
      </c>
      <c r="C127" s="159">
        <f t="shared" si="2"/>
        <v>2</v>
      </c>
      <c r="D127" s="159" t="str">
        <f t="shared" si="3"/>
        <v>HIV O-21 Percentage of people living with HIV not on ART at the end of the reporting period among people living with HIV who were either on ART at the end of the last reporting period or newly initiated on ART during the reporting period-2</v>
      </c>
      <c r="E127" s="160" t="s">
        <v>1320</v>
      </c>
      <c r="F127" s="160" t="s">
        <v>1327</v>
      </c>
      <c r="G127" s="159" t="s">
        <v>1328</v>
      </c>
      <c r="H127" s="160" t="s">
        <v>1329</v>
      </c>
    </row>
    <row r="128" spans="1:8" s="9" customFormat="1" x14ac:dyDescent="0.25">
      <c r="A128" s="159" t="s">
        <v>1318</v>
      </c>
      <c r="B128" s="160" t="s">
        <v>1319</v>
      </c>
      <c r="C128" s="159">
        <f t="shared" si="2"/>
        <v>3</v>
      </c>
      <c r="D128" s="159" t="str">
        <f t="shared" si="3"/>
        <v>HIV O-21 Percentage of people living with HIV not on ART at the end of the reporting period among people living with HIV who were either on ART at the end of the last reporting period or newly initiated on ART during the reporting period-3</v>
      </c>
      <c r="E128" s="160" t="s">
        <v>1003</v>
      </c>
      <c r="F128" s="160" t="s">
        <v>1073</v>
      </c>
      <c r="G128" s="159" t="s">
        <v>1330</v>
      </c>
      <c r="H128" s="160" t="s">
        <v>1331</v>
      </c>
    </row>
    <row r="129" spans="1:8" s="9" customFormat="1" x14ac:dyDescent="0.25">
      <c r="A129" s="159" t="s">
        <v>1318</v>
      </c>
      <c r="B129" s="160" t="s">
        <v>1319</v>
      </c>
      <c r="C129" s="159">
        <f t="shared" si="2"/>
        <v>4</v>
      </c>
      <c r="D129" s="159" t="str">
        <f t="shared" si="3"/>
        <v>HIV O-21 Percentage of people living with HIV not on ART at the end of the reporting period among people living with HIV who were either on ART at the end of the last reporting period or newly initiated on ART during the reporting period-4</v>
      </c>
      <c r="E129" s="160" t="s">
        <v>1003</v>
      </c>
      <c r="F129" s="160" t="s">
        <v>1004</v>
      </c>
      <c r="G129" s="159" t="s">
        <v>1332</v>
      </c>
      <c r="H129" s="160" t="s">
        <v>1333</v>
      </c>
    </row>
    <row r="130" spans="1:8" s="9" customFormat="1" x14ac:dyDescent="0.25">
      <c r="A130" s="159" t="s">
        <v>1318</v>
      </c>
      <c r="B130" s="160" t="s">
        <v>1319</v>
      </c>
      <c r="C130" s="159">
        <f t="shared" si="2"/>
        <v>5</v>
      </c>
      <c r="D130" s="159" t="str">
        <f t="shared" si="3"/>
        <v>HIV O-21 Percentage of people living with HIV not on ART at the end of the reporting period among people living with HIV who were either on ART at the end of the last reporting period or newly initiated on ART during the reporting period-5</v>
      </c>
      <c r="E130" s="160" t="s">
        <v>1003</v>
      </c>
      <c r="F130" s="160" t="s">
        <v>1007</v>
      </c>
      <c r="G130" s="159" t="s">
        <v>1334</v>
      </c>
      <c r="H130" s="160" t="s">
        <v>1335</v>
      </c>
    </row>
    <row r="131" spans="1:8" s="9" customFormat="1" x14ac:dyDescent="0.25">
      <c r="A131" s="159" t="s">
        <v>1318</v>
      </c>
      <c r="B131" s="160" t="s">
        <v>1319</v>
      </c>
      <c r="C131" s="159">
        <f t="shared" si="2"/>
        <v>6</v>
      </c>
      <c r="D131" s="159" t="str">
        <f t="shared" si="3"/>
        <v>HIV O-21 Percentage of people living with HIV not on ART at the end of the reporting period among people living with HIV who were either on ART at the end of the last reporting period or newly initiated on ART during the reporting period-6</v>
      </c>
      <c r="E131" s="160" t="s">
        <v>1010</v>
      </c>
      <c r="F131" s="160" t="s">
        <v>1011</v>
      </c>
      <c r="G131" s="159" t="s">
        <v>1336</v>
      </c>
      <c r="H131" s="160" t="s">
        <v>1337</v>
      </c>
    </row>
    <row r="132" spans="1:8" s="9" customFormat="1" x14ac:dyDescent="0.25">
      <c r="A132" s="159" t="s">
        <v>1318</v>
      </c>
      <c r="B132" s="160" t="s">
        <v>1319</v>
      </c>
      <c r="C132" s="159">
        <f t="shared" si="2"/>
        <v>7</v>
      </c>
      <c r="D132" s="159" t="str">
        <f t="shared" si="3"/>
        <v>HIV O-21 Percentage of people living with HIV not on ART at the end of the reporting period among people living with HIV who were either on ART at the end of the last reporting period or newly initiated on ART during the reporting period-7</v>
      </c>
      <c r="E132" s="160" t="s">
        <v>1010</v>
      </c>
      <c r="F132" s="160" t="s">
        <v>1014</v>
      </c>
      <c r="G132" s="159" t="s">
        <v>1338</v>
      </c>
      <c r="H132" s="160" t="s">
        <v>1339</v>
      </c>
    </row>
    <row r="133" spans="1:8" s="9" customFormat="1" x14ac:dyDescent="0.25">
      <c r="A133" s="159" t="s">
        <v>1340</v>
      </c>
      <c r="B133" s="160" t="s">
        <v>1341</v>
      </c>
      <c r="C133" s="159">
        <f t="shared" si="2"/>
        <v>0</v>
      </c>
      <c r="D133" s="159" t="str">
        <f t="shared" si="3"/>
        <v>TB O-7 Percentage of people diagnosed with TB who experienced self-stigma that inhibited them from seeking and accessing TB services-0</v>
      </c>
      <c r="E133" s="160" t="s">
        <v>1003</v>
      </c>
      <c r="F133" s="160" t="s">
        <v>1004</v>
      </c>
      <c r="G133" s="159" t="s">
        <v>1342</v>
      </c>
      <c r="H133" s="160" t="s">
        <v>1343</v>
      </c>
    </row>
    <row r="134" spans="1:8" s="9" customFormat="1" x14ac:dyDescent="0.25">
      <c r="A134" s="159" t="s">
        <v>1340</v>
      </c>
      <c r="B134" s="160" t="s">
        <v>1341</v>
      </c>
      <c r="C134" s="159">
        <f t="shared" ref="C134:C151" si="4">IF(B134=B133,C133+1,0)</f>
        <v>1</v>
      </c>
      <c r="D134" s="159" t="str">
        <f t="shared" ref="D134:D151" si="5">B134&amp;"-"&amp;C134</f>
        <v>TB O-7 Percentage of people diagnosed with TB who experienced self-stigma that inhibited them from seeking and accessing TB services-1</v>
      </c>
      <c r="E134" s="160" t="s">
        <v>1003</v>
      </c>
      <c r="F134" s="160" t="s">
        <v>1007</v>
      </c>
      <c r="G134" s="159" t="s">
        <v>1344</v>
      </c>
      <c r="H134" s="160" t="s">
        <v>1345</v>
      </c>
    </row>
    <row r="135" spans="1:8" s="9" customFormat="1" x14ac:dyDescent="0.25">
      <c r="A135" s="159" t="s">
        <v>1346</v>
      </c>
      <c r="B135" s="160" t="s">
        <v>1347</v>
      </c>
      <c r="C135" s="159">
        <f t="shared" si="4"/>
        <v>0</v>
      </c>
      <c r="D135" s="159" t="str">
        <f t="shared" si="5"/>
        <v>TB O-8 Percentage of people diagnosed with TB who report stigma in health care settings that inhibited them from seeking and accessing TB services-0</v>
      </c>
      <c r="E135" s="160" t="s">
        <v>1003</v>
      </c>
      <c r="F135" s="160" t="s">
        <v>1004</v>
      </c>
      <c r="G135" s="159" t="s">
        <v>1348</v>
      </c>
      <c r="H135" s="160" t="s">
        <v>1349</v>
      </c>
    </row>
    <row r="136" spans="1:8" s="9" customFormat="1" x14ac:dyDescent="0.25">
      <c r="A136" s="159" t="s">
        <v>1346</v>
      </c>
      <c r="B136" s="160" t="s">
        <v>1347</v>
      </c>
      <c r="C136" s="159">
        <f t="shared" si="4"/>
        <v>1</v>
      </c>
      <c r="D136" s="159" t="str">
        <f t="shared" si="5"/>
        <v>TB O-8 Percentage of people diagnosed with TB who report stigma in health care settings that inhibited them from seeking and accessing TB services-1</v>
      </c>
      <c r="E136" s="160" t="s">
        <v>1003</v>
      </c>
      <c r="F136" s="160" t="s">
        <v>1007</v>
      </c>
      <c r="G136" s="159" t="s">
        <v>1350</v>
      </c>
      <c r="H136" s="160" t="s">
        <v>1351</v>
      </c>
    </row>
    <row r="137" spans="1:8" s="9" customFormat="1" x14ac:dyDescent="0.25">
      <c r="A137" s="159" t="s">
        <v>1352</v>
      </c>
      <c r="B137" s="160" t="s">
        <v>1353</v>
      </c>
      <c r="C137" s="159">
        <f t="shared" si="4"/>
        <v>0</v>
      </c>
      <c r="D137" s="159" t="str">
        <f t="shared" si="5"/>
        <v>TB O-9 Percentage of people diagnosed with TB who report stigma in community settings that inhibited them from seeking and accessing TB services-0</v>
      </c>
      <c r="E137" s="160" t="s">
        <v>1003</v>
      </c>
      <c r="F137" s="160" t="s">
        <v>1004</v>
      </c>
      <c r="G137" s="159" t="s">
        <v>1354</v>
      </c>
      <c r="H137" s="160" t="s">
        <v>1355</v>
      </c>
    </row>
    <row r="138" spans="1:8" s="9" customFormat="1" x14ac:dyDescent="0.25">
      <c r="A138" s="159" t="s">
        <v>1352</v>
      </c>
      <c r="B138" s="160" t="s">
        <v>1353</v>
      </c>
      <c r="C138" s="159">
        <f t="shared" si="4"/>
        <v>1</v>
      </c>
      <c r="D138" s="159" t="str">
        <f t="shared" si="5"/>
        <v>TB O-9 Percentage of people diagnosed with TB who report stigma in community settings that inhibited them from seeking and accessing TB services-1</v>
      </c>
      <c r="E138" s="160" t="s">
        <v>1003</v>
      </c>
      <c r="F138" s="160" t="s">
        <v>1007</v>
      </c>
      <c r="G138" s="159" t="s">
        <v>1356</v>
      </c>
      <c r="H138" s="160" t="s">
        <v>1357</v>
      </c>
    </row>
    <row r="139" spans="1:8" s="9" customFormat="1" x14ac:dyDescent="0.25">
      <c r="A139" s="159" t="s">
        <v>1358</v>
      </c>
      <c r="B139" s="160" t="s">
        <v>1359</v>
      </c>
      <c r="C139" s="159">
        <f t="shared" si="4"/>
        <v>0</v>
      </c>
      <c r="D139" s="159" t="str">
        <f t="shared" si="5"/>
        <v>Malaria O-1a Proportion of population that slept under an insecticide-treated net the previous night-0</v>
      </c>
      <c r="E139" s="160" t="s">
        <v>1003</v>
      </c>
      <c r="F139" s="160" t="s">
        <v>1004</v>
      </c>
      <c r="G139" s="159" t="s">
        <v>1360</v>
      </c>
      <c r="H139" s="160" t="s">
        <v>1361</v>
      </c>
    </row>
    <row r="140" spans="1:8" s="9" customFormat="1" x14ac:dyDescent="0.25">
      <c r="A140" s="159" t="s">
        <v>1358</v>
      </c>
      <c r="B140" s="160" t="s">
        <v>1359</v>
      </c>
      <c r="C140" s="159">
        <f t="shared" si="4"/>
        <v>1</v>
      </c>
      <c r="D140" s="159" t="str">
        <f t="shared" si="5"/>
        <v>Malaria O-1a Proportion of population that slept under an insecticide-treated net the previous night-1</v>
      </c>
      <c r="E140" s="160" t="s">
        <v>1003</v>
      </c>
      <c r="F140" s="160" t="s">
        <v>1007</v>
      </c>
      <c r="G140" s="159" t="s">
        <v>1362</v>
      </c>
      <c r="H140" s="160" t="s">
        <v>1363</v>
      </c>
    </row>
    <row r="141" spans="1:8" s="9" customFormat="1" x14ac:dyDescent="0.25">
      <c r="A141" s="159" t="s">
        <v>1364</v>
      </c>
      <c r="B141" s="160" t="s">
        <v>1365</v>
      </c>
      <c r="C141" s="159">
        <f t="shared" si="4"/>
        <v>0</v>
      </c>
      <c r="D141" s="159" t="str">
        <f t="shared" si="5"/>
        <v>Malaria O-3 Proportion of population using an insecticide-treated net among those with access to an insecticide-treated net-0</v>
      </c>
      <c r="E141" s="160" t="s">
        <v>1003</v>
      </c>
      <c r="F141" s="160" t="s">
        <v>1004</v>
      </c>
      <c r="G141" s="159" t="s">
        <v>1366</v>
      </c>
      <c r="H141" s="160" t="s">
        <v>1367</v>
      </c>
    </row>
    <row r="142" spans="1:8" s="9" customFormat="1" x14ac:dyDescent="0.25">
      <c r="A142" s="159" t="s">
        <v>1364</v>
      </c>
      <c r="B142" s="160" t="s">
        <v>1365</v>
      </c>
      <c r="C142" s="159">
        <f t="shared" si="4"/>
        <v>1</v>
      </c>
      <c r="D142" s="159" t="str">
        <f t="shared" si="5"/>
        <v>Malaria O-3 Proportion of population using an insecticide-treated net among those with access to an insecticide-treated net-1</v>
      </c>
      <c r="E142" s="160" t="s">
        <v>1003</v>
      </c>
      <c r="F142" s="160" t="s">
        <v>1007</v>
      </c>
      <c r="G142" s="159" t="s">
        <v>1368</v>
      </c>
      <c r="H142" s="160" t="s">
        <v>1369</v>
      </c>
    </row>
    <row r="143" spans="1:8" s="9" customFormat="1" x14ac:dyDescent="0.25">
      <c r="A143" s="159" t="s">
        <v>1370</v>
      </c>
      <c r="B143" s="160" t="s">
        <v>1371</v>
      </c>
      <c r="C143" s="159">
        <f t="shared" si="4"/>
        <v>0</v>
      </c>
      <c r="D143" s="159" t="str">
        <f t="shared" si="5"/>
        <v>Malaria O-9⁽ᴹ⁾ Annual blood examination rate: per 100 population per year (Elimination settings)-0</v>
      </c>
      <c r="E143" s="160" t="s">
        <v>1372</v>
      </c>
      <c r="F143" s="160" t="s">
        <v>1373</v>
      </c>
      <c r="G143" s="159" t="s">
        <v>1374</v>
      </c>
      <c r="H143" s="160" t="s">
        <v>1375</v>
      </c>
    </row>
    <row r="144" spans="1:8" s="9" customFormat="1" x14ac:dyDescent="0.25">
      <c r="A144" s="159" t="s">
        <v>1370</v>
      </c>
      <c r="B144" s="160" t="s">
        <v>1371</v>
      </c>
      <c r="C144" s="159">
        <f t="shared" si="4"/>
        <v>1</v>
      </c>
      <c r="D144" s="159" t="str">
        <f t="shared" si="5"/>
        <v>Malaria O-9⁽ᴹ⁾ Annual blood examination rate: per 100 population per year (Elimination settings)-1</v>
      </c>
      <c r="E144" s="160" t="s">
        <v>1372</v>
      </c>
      <c r="F144" s="160" t="s">
        <v>1376</v>
      </c>
      <c r="G144" s="159" t="s">
        <v>1377</v>
      </c>
      <c r="H144" s="160" t="s">
        <v>1378</v>
      </c>
    </row>
    <row r="145" spans="1:8" s="9" customFormat="1" x14ac:dyDescent="0.25">
      <c r="A145" s="159" t="s">
        <v>1379</v>
      </c>
      <c r="B145" s="160" t="s">
        <v>1380</v>
      </c>
      <c r="C145" s="159">
        <f t="shared" si="4"/>
        <v>0</v>
      </c>
      <c r="D145" s="159" t="str">
        <f t="shared" si="5"/>
        <v>HSS O-8 Active health workers per 10,000 population-0</v>
      </c>
      <c r="E145" s="160" t="s">
        <v>1381</v>
      </c>
      <c r="F145" s="160" t="s">
        <v>1382</v>
      </c>
      <c r="G145" s="159" t="s">
        <v>1383</v>
      </c>
      <c r="H145" s="160" t="s">
        <v>1384</v>
      </c>
    </row>
    <row r="146" spans="1:8" s="9" customFormat="1" x14ac:dyDescent="0.25">
      <c r="A146" s="159" t="s">
        <v>1379</v>
      </c>
      <c r="B146" s="160" t="s">
        <v>1380</v>
      </c>
      <c r="C146" s="159">
        <f t="shared" si="4"/>
        <v>1</v>
      </c>
      <c r="D146" s="159" t="str">
        <f t="shared" si="5"/>
        <v>HSS O-8 Active health workers per 10,000 population-1</v>
      </c>
      <c r="E146" s="160" t="s">
        <v>1381</v>
      </c>
      <c r="F146" s="160" t="s">
        <v>1385</v>
      </c>
      <c r="G146" s="159" t="s">
        <v>1386</v>
      </c>
      <c r="H146" s="160" t="s">
        <v>1387</v>
      </c>
    </row>
    <row r="147" spans="1:8" s="9" customFormat="1" x14ac:dyDescent="0.25">
      <c r="A147" s="159" t="s">
        <v>1379</v>
      </c>
      <c r="B147" s="160" t="s">
        <v>1380</v>
      </c>
      <c r="C147" s="159">
        <f t="shared" si="4"/>
        <v>2</v>
      </c>
      <c r="D147" s="159" t="str">
        <f t="shared" si="5"/>
        <v>HSS O-8 Active health workers per 10,000 population-2</v>
      </c>
      <c r="E147" s="160" t="s">
        <v>1381</v>
      </c>
      <c r="F147" s="160" t="s">
        <v>1388</v>
      </c>
      <c r="G147" s="159" t="s">
        <v>1389</v>
      </c>
      <c r="H147" s="160" t="s">
        <v>1390</v>
      </c>
    </row>
    <row r="148" spans="1:8" s="9" customFormat="1" x14ac:dyDescent="0.25">
      <c r="A148" s="159" t="s">
        <v>1379</v>
      </c>
      <c r="B148" s="160" t="s">
        <v>1380</v>
      </c>
      <c r="C148" s="159">
        <f t="shared" si="4"/>
        <v>3</v>
      </c>
      <c r="D148" s="159" t="str">
        <f t="shared" si="5"/>
        <v>HSS O-8 Active health workers per 10,000 population-3</v>
      </c>
      <c r="E148" s="160" t="s">
        <v>1381</v>
      </c>
      <c r="F148" s="160" t="s">
        <v>1391</v>
      </c>
      <c r="G148" s="159" t="s">
        <v>1392</v>
      </c>
      <c r="H148" s="160" t="s">
        <v>1393</v>
      </c>
    </row>
    <row r="149" spans="1:8" s="9" customFormat="1" x14ac:dyDescent="0.25">
      <c r="A149" s="159" t="s">
        <v>1379</v>
      </c>
      <c r="B149" s="160" t="s">
        <v>1380</v>
      </c>
      <c r="C149" s="159">
        <f t="shared" si="4"/>
        <v>4</v>
      </c>
      <c r="D149" s="159" t="str">
        <f t="shared" si="5"/>
        <v>HSS O-8 Active health workers per 10,000 population-4</v>
      </c>
      <c r="E149" s="160" t="s">
        <v>1381</v>
      </c>
      <c r="F149" s="160" t="s">
        <v>1394</v>
      </c>
      <c r="G149" s="159" t="s">
        <v>1395</v>
      </c>
      <c r="H149" s="160" t="s">
        <v>1396</v>
      </c>
    </row>
    <row r="150" spans="1:8" s="9" customFormat="1" x14ac:dyDescent="0.25">
      <c r="A150" s="159" t="s">
        <v>1397</v>
      </c>
      <c r="B150" s="160" t="s">
        <v>1398</v>
      </c>
      <c r="C150" s="159">
        <f t="shared" si="4"/>
        <v>0</v>
      </c>
      <c r="D150" s="159" t="str">
        <f t="shared" si="5"/>
        <v>HSS O-9 Percentage of antenatal clients with 1st visit before 12 weeks-0</v>
      </c>
      <c r="E150" s="160" t="s">
        <v>1010</v>
      </c>
      <c r="F150" s="160" t="s">
        <v>1184</v>
      </c>
      <c r="G150" s="159" t="s">
        <v>1399</v>
      </c>
      <c r="H150" s="160" t="s">
        <v>1400</v>
      </c>
    </row>
    <row r="151" spans="1:8" s="9" customFormat="1" x14ac:dyDescent="0.25">
      <c r="A151" s="159" t="s">
        <v>1397</v>
      </c>
      <c r="B151" s="160" t="s">
        <v>1398</v>
      </c>
      <c r="C151" s="159">
        <f t="shared" si="4"/>
        <v>1</v>
      </c>
      <c r="D151" s="159" t="str">
        <f t="shared" si="5"/>
        <v>HSS O-9 Percentage of antenatal clients with 1st visit before 12 weeks-1</v>
      </c>
      <c r="E151" s="160" t="s">
        <v>1010</v>
      </c>
      <c r="F151" s="160" t="s">
        <v>1401</v>
      </c>
      <c r="G151" s="159" t="s">
        <v>1402</v>
      </c>
      <c r="H151" s="160" t="s">
        <v>1403</v>
      </c>
    </row>
    <row r="153" spans="1:8" ht="13" x14ac:dyDescent="0.3">
      <c r="A153" s="2" t="s">
        <v>85</v>
      </c>
    </row>
    <row r="154" spans="1:8" x14ac:dyDescent="0.25">
      <c r="A154" s="851" t="s">
        <v>87</v>
      </c>
      <c r="B154" s="159" t="s">
        <v>43</v>
      </c>
      <c r="C154" s="159">
        <v>0</v>
      </c>
      <c r="D154" s="159" t="s">
        <v>83</v>
      </c>
      <c r="E154" s="159" t="s">
        <v>34</v>
      </c>
      <c r="F154" s="159" t="s">
        <v>27</v>
      </c>
      <c r="G154" s="159" t="s">
        <v>48</v>
      </c>
      <c r="H154" s="159" t="s">
        <v>424</v>
      </c>
    </row>
    <row r="155" spans="1:8" hidden="1" x14ac:dyDescent="0.25">
      <c r="A155" s="159" t="s">
        <v>86</v>
      </c>
      <c r="B155" s="160" t="s">
        <v>66</v>
      </c>
      <c r="C155" s="159">
        <f>IF(B155=B154,C154+1,0)</f>
        <v>0</v>
      </c>
      <c r="D155" s="159" t="str">
        <f>B155&amp;"-"&amp;C155</f>
        <v>[Name]-0</v>
      </c>
      <c r="E155" s="160" t="s">
        <v>77</v>
      </c>
      <c r="F155" s="160" t="s">
        <v>76</v>
      </c>
      <c r="G155" s="159" t="s">
        <v>47</v>
      </c>
      <c r="H155" s="160" t="s">
        <v>423</v>
      </c>
    </row>
    <row r="156" spans="1:8" s="9" customFormat="1" x14ac:dyDescent="0.25">
      <c r="A156" s="159" t="s">
        <v>1404</v>
      </c>
      <c r="B156" s="160" t="s">
        <v>1405</v>
      </c>
      <c r="C156" s="159">
        <f t="shared" ref="C156:C219" si="6">IF(B156=B155,C155+1,0)</f>
        <v>0</v>
      </c>
      <c r="D156" s="159" t="str">
        <f t="shared" ref="D156:D219" si="7">B156&amp;"-"&amp;C156</f>
        <v>KP-1a⁽ᴹ⁾ Percentage of men who have sex with men reached with HIV prevention programs - defined package of services-0</v>
      </c>
      <c r="E156" s="160" t="s">
        <v>1010</v>
      </c>
      <c r="F156" s="160" t="s">
        <v>1059</v>
      </c>
      <c r="G156" s="159" t="s">
        <v>1406</v>
      </c>
      <c r="H156" s="160" t="s">
        <v>1407</v>
      </c>
    </row>
    <row r="157" spans="1:8" s="9" customFormat="1" x14ac:dyDescent="0.25">
      <c r="A157" s="159" t="s">
        <v>1404</v>
      </c>
      <c r="B157" s="160" t="s">
        <v>1405</v>
      </c>
      <c r="C157" s="159">
        <f t="shared" si="6"/>
        <v>1</v>
      </c>
      <c r="D157" s="159" t="str">
        <f t="shared" si="7"/>
        <v>KP-1a⁽ᴹ⁾ Percentage of men who have sex with men reached with HIV prevention programs - defined package of services-1</v>
      </c>
      <c r="E157" s="160" t="s">
        <v>1010</v>
      </c>
      <c r="F157" s="160" t="s">
        <v>1062</v>
      </c>
      <c r="G157" s="159" t="s">
        <v>1408</v>
      </c>
      <c r="H157" s="160" t="s">
        <v>1409</v>
      </c>
    </row>
    <row r="158" spans="1:8" s="9" customFormat="1" x14ac:dyDescent="0.25">
      <c r="A158" s="159" t="s">
        <v>1410</v>
      </c>
      <c r="B158" s="160" t="s">
        <v>1411</v>
      </c>
      <c r="C158" s="159">
        <f t="shared" si="6"/>
        <v>0</v>
      </c>
      <c r="D158" s="159" t="str">
        <f t="shared" si="7"/>
        <v>KP-1b⁽ᴹ⁾ Percentage of transgender people reached with HIV prevention programs - defined package of services-0</v>
      </c>
      <c r="E158" s="160" t="s">
        <v>1010</v>
      </c>
      <c r="F158" s="160" t="s">
        <v>1059</v>
      </c>
      <c r="G158" s="159" t="s">
        <v>1412</v>
      </c>
      <c r="H158" s="160" t="s">
        <v>1413</v>
      </c>
    </row>
    <row r="159" spans="1:8" s="9" customFormat="1" x14ac:dyDescent="0.25">
      <c r="A159" s="159" t="s">
        <v>1410</v>
      </c>
      <c r="B159" s="160" t="s">
        <v>1411</v>
      </c>
      <c r="C159" s="159">
        <f t="shared" si="6"/>
        <v>1</v>
      </c>
      <c r="D159" s="159" t="str">
        <f t="shared" si="7"/>
        <v>KP-1b⁽ᴹ⁾ Percentage of transgender people reached with HIV prevention programs - defined package of services-1</v>
      </c>
      <c r="E159" s="160" t="s">
        <v>1010</v>
      </c>
      <c r="F159" s="160" t="s">
        <v>1062</v>
      </c>
      <c r="G159" s="159" t="s">
        <v>1414</v>
      </c>
      <c r="H159" s="160" t="s">
        <v>1415</v>
      </c>
    </row>
    <row r="160" spans="1:8" s="9" customFormat="1" x14ac:dyDescent="0.25">
      <c r="A160" s="159" t="s">
        <v>1416</v>
      </c>
      <c r="B160" s="160" t="s">
        <v>1417</v>
      </c>
      <c r="C160" s="159">
        <f t="shared" si="6"/>
        <v>0</v>
      </c>
      <c r="D160" s="159" t="str">
        <f t="shared" si="7"/>
        <v>KP-1c⁽ᴹ⁾ Percentage of sex workers reached with HIV prevention programs - defined package of services-0</v>
      </c>
      <c r="E160" s="160" t="s">
        <v>1003</v>
      </c>
      <c r="F160" s="160" t="s">
        <v>1073</v>
      </c>
      <c r="G160" s="159" t="s">
        <v>1418</v>
      </c>
      <c r="H160" s="160" t="s">
        <v>1419</v>
      </c>
    </row>
    <row r="161" spans="1:8" s="9" customFormat="1" x14ac:dyDescent="0.25">
      <c r="A161" s="159" t="s">
        <v>1416</v>
      </c>
      <c r="B161" s="160" t="s">
        <v>1417</v>
      </c>
      <c r="C161" s="159">
        <f t="shared" si="6"/>
        <v>1</v>
      </c>
      <c r="D161" s="159" t="str">
        <f t="shared" si="7"/>
        <v>KP-1c⁽ᴹ⁾ Percentage of sex workers reached with HIV prevention programs - defined package of services-1</v>
      </c>
      <c r="E161" s="160" t="s">
        <v>1003</v>
      </c>
      <c r="F161" s="160" t="s">
        <v>1004</v>
      </c>
      <c r="G161" s="159" t="s">
        <v>1420</v>
      </c>
      <c r="H161" s="160" t="s">
        <v>1421</v>
      </c>
    </row>
    <row r="162" spans="1:8" s="9" customFormat="1" x14ac:dyDescent="0.25">
      <c r="A162" s="159" t="s">
        <v>1416</v>
      </c>
      <c r="B162" s="160" t="s">
        <v>1417</v>
      </c>
      <c r="C162" s="159">
        <f t="shared" si="6"/>
        <v>2</v>
      </c>
      <c r="D162" s="159" t="str">
        <f t="shared" si="7"/>
        <v>KP-1c⁽ᴹ⁾ Percentage of sex workers reached with HIV prevention programs - defined package of services-2</v>
      </c>
      <c r="E162" s="160" t="s">
        <v>1003</v>
      </c>
      <c r="F162" s="160" t="s">
        <v>1007</v>
      </c>
      <c r="G162" s="159" t="s">
        <v>1422</v>
      </c>
      <c r="H162" s="160" t="s">
        <v>1423</v>
      </c>
    </row>
    <row r="163" spans="1:8" s="9" customFormat="1" x14ac:dyDescent="0.25">
      <c r="A163" s="159" t="s">
        <v>1416</v>
      </c>
      <c r="B163" s="160" t="s">
        <v>1417</v>
      </c>
      <c r="C163" s="159">
        <f t="shared" si="6"/>
        <v>3</v>
      </c>
      <c r="D163" s="159" t="str">
        <f t="shared" si="7"/>
        <v>KP-1c⁽ᴹ⁾ Percentage of sex workers reached with HIV prevention programs - defined package of services-3</v>
      </c>
      <c r="E163" s="160" t="s">
        <v>1010</v>
      </c>
      <c r="F163" s="160" t="s">
        <v>1059</v>
      </c>
      <c r="G163" s="159" t="s">
        <v>1424</v>
      </c>
      <c r="H163" s="160" t="s">
        <v>1425</v>
      </c>
    </row>
    <row r="164" spans="1:8" s="9" customFormat="1" x14ac:dyDescent="0.25">
      <c r="A164" s="159" t="s">
        <v>1416</v>
      </c>
      <c r="B164" s="160" t="s">
        <v>1417</v>
      </c>
      <c r="C164" s="159">
        <f t="shared" si="6"/>
        <v>4</v>
      </c>
      <c r="D164" s="159" t="str">
        <f t="shared" si="7"/>
        <v>KP-1c⁽ᴹ⁾ Percentage of sex workers reached with HIV prevention programs - defined package of services-4</v>
      </c>
      <c r="E164" s="160" t="s">
        <v>1010</v>
      </c>
      <c r="F164" s="160" t="s">
        <v>1062</v>
      </c>
      <c r="G164" s="159" t="s">
        <v>1426</v>
      </c>
      <c r="H164" s="160" t="s">
        <v>1427</v>
      </c>
    </row>
    <row r="165" spans="1:8" s="9" customFormat="1" x14ac:dyDescent="0.25">
      <c r="A165" s="159" t="s">
        <v>1428</v>
      </c>
      <c r="B165" s="160" t="s">
        <v>1429</v>
      </c>
      <c r="C165" s="159">
        <f t="shared" si="6"/>
        <v>0</v>
      </c>
      <c r="D165" s="159" t="str">
        <f t="shared" si="7"/>
        <v>KP-1d⁽ᴹ⁾ Percentage of people who inject drugs reached with HIV prevention programs - defined package of services-0</v>
      </c>
      <c r="E165" s="160" t="s">
        <v>1003</v>
      </c>
      <c r="F165" s="160" t="s">
        <v>1073</v>
      </c>
      <c r="G165" s="159" t="s">
        <v>1430</v>
      </c>
      <c r="H165" s="160" t="s">
        <v>1431</v>
      </c>
    </row>
    <row r="166" spans="1:8" s="9" customFormat="1" x14ac:dyDescent="0.25">
      <c r="A166" s="159" t="s">
        <v>1428</v>
      </c>
      <c r="B166" s="160" t="s">
        <v>1429</v>
      </c>
      <c r="C166" s="159">
        <f t="shared" si="6"/>
        <v>1</v>
      </c>
      <c r="D166" s="159" t="str">
        <f t="shared" si="7"/>
        <v>KP-1d⁽ᴹ⁾ Percentage of people who inject drugs reached with HIV prevention programs - defined package of services-1</v>
      </c>
      <c r="E166" s="160" t="s">
        <v>1003</v>
      </c>
      <c r="F166" s="160" t="s">
        <v>1004</v>
      </c>
      <c r="G166" s="159" t="s">
        <v>1432</v>
      </c>
      <c r="H166" s="160" t="s">
        <v>1433</v>
      </c>
    </row>
    <row r="167" spans="1:8" s="9" customFormat="1" x14ac:dyDescent="0.25">
      <c r="A167" s="159" t="s">
        <v>1428</v>
      </c>
      <c r="B167" s="160" t="s">
        <v>1429</v>
      </c>
      <c r="C167" s="159">
        <f t="shared" si="6"/>
        <v>2</v>
      </c>
      <c r="D167" s="159" t="str">
        <f t="shared" si="7"/>
        <v>KP-1d⁽ᴹ⁾ Percentage of people who inject drugs reached with HIV prevention programs - defined package of services-2</v>
      </c>
      <c r="E167" s="160" t="s">
        <v>1003</v>
      </c>
      <c r="F167" s="160" t="s">
        <v>1007</v>
      </c>
      <c r="G167" s="159" t="s">
        <v>1434</v>
      </c>
      <c r="H167" s="160" t="s">
        <v>1435</v>
      </c>
    </row>
    <row r="168" spans="1:8" s="9" customFormat="1" x14ac:dyDescent="0.25">
      <c r="A168" s="159" t="s">
        <v>1428</v>
      </c>
      <c r="B168" s="160" t="s">
        <v>1429</v>
      </c>
      <c r="C168" s="159">
        <f t="shared" si="6"/>
        <v>3</v>
      </c>
      <c r="D168" s="159" t="str">
        <f t="shared" si="7"/>
        <v>KP-1d⁽ᴹ⁾ Percentage of people who inject drugs reached with HIV prevention programs - defined package of services-3</v>
      </c>
      <c r="E168" s="160" t="s">
        <v>1010</v>
      </c>
      <c r="F168" s="160" t="s">
        <v>1059</v>
      </c>
      <c r="G168" s="159" t="s">
        <v>1436</v>
      </c>
      <c r="H168" s="160" t="s">
        <v>1437</v>
      </c>
    </row>
    <row r="169" spans="1:8" s="9" customFormat="1" x14ac:dyDescent="0.25">
      <c r="A169" s="159" t="s">
        <v>1428</v>
      </c>
      <c r="B169" s="160" t="s">
        <v>1429</v>
      </c>
      <c r="C169" s="159">
        <f t="shared" si="6"/>
        <v>4</v>
      </c>
      <c r="D169" s="159" t="str">
        <f t="shared" si="7"/>
        <v>KP-1d⁽ᴹ⁾ Percentage of people who inject drugs reached with HIV prevention programs - defined package of services-4</v>
      </c>
      <c r="E169" s="160" t="s">
        <v>1010</v>
      </c>
      <c r="F169" s="160" t="s">
        <v>1062</v>
      </c>
      <c r="G169" s="159" t="s">
        <v>1438</v>
      </c>
      <c r="H169" s="160" t="s">
        <v>1439</v>
      </c>
    </row>
    <row r="170" spans="1:8" s="9" customFormat="1" x14ac:dyDescent="0.25">
      <c r="A170" s="159" t="s">
        <v>1440</v>
      </c>
      <c r="B170" s="160" t="s">
        <v>1441</v>
      </c>
      <c r="C170" s="159">
        <f t="shared" si="6"/>
        <v>0</v>
      </c>
      <c r="D170" s="159" t="str">
        <f t="shared" si="7"/>
        <v>YP-1a Percentage of young people aged 10-24 years attending school reached by compehensive sexuality education and/or life skills-based HIV education in schools-0</v>
      </c>
      <c r="E170" s="160" t="s">
        <v>1003</v>
      </c>
      <c r="F170" s="160" t="s">
        <v>1004</v>
      </c>
      <c r="G170" s="159" t="s">
        <v>1442</v>
      </c>
      <c r="H170" s="160" t="s">
        <v>1443</v>
      </c>
    </row>
    <row r="171" spans="1:8" s="9" customFormat="1" x14ac:dyDescent="0.25">
      <c r="A171" s="159" t="s">
        <v>1440</v>
      </c>
      <c r="B171" s="160" t="s">
        <v>1441</v>
      </c>
      <c r="C171" s="159">
        <f t="shared" si="6"/>
        <v>1</v>
      </c>
      <c r="D171" s="159" t="str">
        <f t="shared" si="7"/>
        <v>YP-1a Percentage of young people aged 10-24 years attending school reached by compehensive sexuality education and/or life skills-based HIV education in schools-1</v>
      </c>
      <c r="E171" s="160" t="s">
        <v>1003</v>
      </c>
      <c r="F171" s="160" t="s">
        <v>1007</v>
      </c>
      <c r="G171" s="159" t="s">
        <v>1444</v>
      </c>
      <c r="H171" s="160" t="s">
        <v>1445</v>
      </c>
    </row>
    <row r="172" spans="1:8" s="9" customFormat="1" x14ac:dyDescent="0.25">
      <c r="A172" s="159" t="s">
        <v>1446</v>
      </c>
      <c r="B172" s="160" t="s">
        <v>1447</v>
      </c>
      <c r="C172" s="159">
        <f t="shared" si="6"/>
        <v>0</v>
      </c>
      <c r="D172" s="159" t="str">
        <f t="shared" si="7"/>
        <v>YP-1b Percentage of young people aged 10–24 years reached by comprehensive sexuality education and/or life skills–based HIV education out of schools-0</v>
      </c>
      <c r="E172" s="160" t="s">
        <v>1003</v>
      </c>
      <c r="F172" s="160" t="s">
        <v>1004</v>
      </c>
      <c r="G172" s="159" t="s">
        <v>1448</v>
      </c>
      <c r="H172" s="160" t="s">
        <v>1449</v>
      </c>
    </row>
    <row r="173" spans="1:8" s="9" customFormat="1" x14ac:dyDescent="0.25">
      <c r="A173" s="159" t="s">
        <v>1446</v>
      </c>
      <c r="B173" s="160" t="s">
        <v>1447</v>
      </c>
      <c r="C173" s="159">
        <f t="shared" si="6"/>
        <v>1</v>
      </c>
      <c r="D173" s="159" t="str">
        <f t="shared" si="7"/>
        <v>YP-1b Percentage of young people aged 10–24 years reached by comprehensive sexuality education and/or life skills–based HIV education out of schools-1</v>
      </c>
      <c r="E173" s="160" t="s">
        <v>1003</v>
      </c>
      <c r="F173" s="160" t="s">
        <v>1007</v>
      </c>
      <c r="G173" s="159" t="s">
        <v>1450</v>
      </c>
      <c r="H173" s="160" t="s">
        <v>1451</v>
      </c>
    </row>
    <row r="174" spans="1:8" s="9" customFormat="1" x14ac:dyDescent="0.25">
      <c r="A174" s="159" t="s">
        <v>1452</v>
      </c>
      <c r="B174" s="160" t="s">
        <v>1453</v>
      </c>
      <c r="C174" s="159">
        <f t="shared" si="6"/>
        <v>0</v>
      </c>
      <c r="D174" s="159" t="str">
        <f t="shared" si="7"/>
        <v>YP-2 Percentage of adolescent girls and young women reached with HIV prevention programs- defined package of services-0</v>
      </c>
      <c r="E174" s="160" t="s">
        <v>1010</v>
      </c>
      <c r="F174" s="160" t="s">
        <v>1181</v>
      </c>
      <c r="G174" s="159" t="s">
        <v>1454</v>
      </c>
      <c r="H174" s="160" t="s">
        <v>1455</v>
      </c>
    </row>
    <row r="175" spans="1:8" s="9" customFormat="1" x14ac:dyDescent="0.25">
      <c r="A175" s="159" t="s">
        <v>1452</v>
      </c>
      <c r="B175" s="160" t="s">
        <v>1453</v>
      </c>
      <c r="C175" s="159">
        <f t="shared" si="6"/>
        <v>1</v>
      </c>
      <c r="D175" s="159" t="str">
        <f t="shared" si="7"/>
        <v>YP-2 Percentage of adolescent girls and young women reached with HIV prevention programs- defined package of services-1</v>
      </c>
      <c r="E175" s="160" t="s">
        <v>1010</v>
      </c>
      <c r="F175" s="160" t="s">
        <v>1184</v>
      </c>
      <c r="G175" s="159" t="s">
        <v>1456</v>
      </c>
      <c r="H175" s="160" t="s">
        <v>1457</v>
      </c>
    </row>
    <row r="176" spans="1:8" s="9" customFormat="1" x14ac:dyDescent="0.25">
      <c r="A176" s="159" t="s">
        <v>1452</v>
      </c>
      <c r="B176" s="160" t="s">
        <v>1453</v>
      </c>
      <c r="C176" s="159">
        <f t="shared" si="6"/>
        <v>2</v>
      </c>
      <c r="D176" s="159" t="str">
        <f t="shared" si="7"/>
        <v>YP-2 Percentage of adolescent girls and young women reached with HIV prevention programs- defined package of services-2</v>
      </c>
      <c r="E176" s="160" t="s">
        <v>1010</v>
      </c>
      <c r="F176" s="160" t="s">
        <v>1401</v>
      </c>
      <c r="G176" s="159" t="s">
        <v>1458</v>
      </c>
      <c r="H176" s="160" t="s">
        <v>1459</v>
      </c>
    </row>
    <row r="177" spans="1:8" s="9" customFormat="1" x14ac:dyDescent="0.25">
      <c r="A177" s="159" t="s">
        <v>1460</v>
      </c>
      <c r="B177" s="160" t="s">
        <v>1461</v>
      </c>
      <c r="C177" s="159">
        <f t="shared" si="6"/>
        <v>0</v>
      </c>
      <c r="D177" s="159" t="str">
        <f t="shared" si="7"/>
        <v>PMTCT-1 Percentage of pregnant women who know their HIV status-0</v>
      </c>
      <c r="E177" s="160" t="s">
        <v>1462</v>
      </c>
      <c r="F177" s="160" t="s">
        <v>1463</v>
      </c>
      <c r="G177" s="159" t="s">
        <v>1464</v>
      </c>
      <c r="H177" s="160" t="s">
        <v>1465</v>
      </c>
    </row>
    <row r="178" spans="1:8" s="9" customFormat="1" x14ac:dyDescent="0.25">
      <c r="A178" s="159" t="s">
        <v>1460</v>
      </c>
      <c r="B178" s="160" t="s">
        <v>1461</v>
      </c>
      <c r="C178" s="159">
        <f t="shared" si="6"/>
        <v>1</v>
      </c>
      <c r="D178" s="159" t="str">
        <f t="shared" si="7"/>
        <v>PMTCT-1 Percentage of pregnant women who know their HIV status-1</v>
      </c>
      <c r="E178" s="160" t="s">
        <v>1462</v>
      </c>
      <c r="F178" s="160" t="s">
        <v>1466</v>
      </c>
      <c r="G178" s="159" t="s">
        <v>1467</v>
      </c>
      <c r="H178" s="160" t="s">
        <v>1468</v>
      </c>
    </row>
    <row r="179" spans="1:8" s="9" customFormat="1" x14ac:dyDescent="0.25">
      <c r="A179" s="159" t="s">
        <v>1469</v>
      </c>
      <c r="B179" s="160" t="s">
        <v>1470</v>
      </c>
      <c r="C179" s="159">
        <f t="shared" si="6"/>
        <v>0</v>
      </c>
      <c r="D179" s="159" t="str">
        <f t="shared" si="7"/>
        <v>PMTCT-3.1 Percentage of HIV-exposed infants receiving a virological test for HIV within 2 months of birth-0</v>
      </c>
      <c r="E179" s="160" t="s">
        <v>1462</v>
      </c>
      <c r="F179" s="160" t="s">
        <v>1471</v>
      </c>
      <c r="G179" s="159" t="s">
        <v>1472</v>
      </c>
      <c r="H179" s="160" t="s">
        <v>1473</v>
      </c>
    </row>
    <row r="180" spans="1:8" s="9" customFormat="1" x14ac:dyDescent="0.25">
      <c r="A180" s="159" t="s">
        <v>1469</v>
      </c>
      <c r="B180" s="160" t="s">
        <v>1470</v>
      </c>
      <c r="C180" s="159">
        <f t="shared" si="6"/>
        <v>1</v>
      </c>
      <c r="D180" s="159" t="str">
        <f t="shared" si="7"/>
        <v>PMTCT-3.1 Percentage of HIV-exposed infants receiving a virological test for HIV within 2 months of birth-1</v>
      </c>
      <c r="E180" s="160" t="s">
        <v>1462</v>
      </c>
      <c r="F180" s="160" t="s">
        <v>1463</v>
      </c>
      <c r="G180" s="159" t="s">
        <v>1474</v>
      </c>
      <c r="H180" s="160" t="s">
        <v>1475</v>
      </c>
    </row>
    <row r="181" spans="1:8" s="9" customFormat="1" x14ac:dyDescent="0.25">
      <c r="A181" s="159" t="s">
        <v>1469</v>
      </c>
      <c r="B181" s="160" t="s">
        <v>1470</v>
      </c>
      <c r="C181" s="159">
        <f t="shared" si="6"/>
        <v>2</v>
      </c>
      <c r="D181" s="159" t="str">
        <f t="shared" si="7"/>
        <v>PMTCT-3.1 Percentage of HIV-exposed infants receiving a virological test for HIV within 2 months of birth-2</v>
      </c>
      <c r="E181" s="160" t="s">
        <v>1462</v>
      </c>
      <c r="F181" s="160" t="s">
        <v>1466</v>
      </c>
      <c r="G181" s="159" t="s">
        <v>1476</v>
      </c>
      <c r="H181" s="160" t="s">
        <v>1477</v>
      </c>
    </row>
    <row r="182" spans="1:8" s="9" customFormat="1" x14ac:dyDescent="0.25">
      <c r="A182" s="159" t="s">
        <v>1478</v>
      </c>
      <c r="B182" s="160" t="s">
        <v>1479</v>
      </c>
      <c r="C182" s="159">
        <f t="shared" si="6"/>
        <v>0</v>
      </c>
      <c r="D182" s="159" t="str">
        <f t="shared" si="7"/>
        <v>HTS-2 Number of adolescent girls and young women who were tested for HIV and received their results during the reporting period-0</v>
      </c>
      <c r="E182" s="160" t="s">
        <v>1462</v>
      </c>
      <c r="F182" s="160" t="s">
        <v>1463</v>
      </c>
      <c r="G182" s="159" t="s">
        <v>1480</v>
      </c>
      <c r="H182" s="160" t="s">
        <v>1481</v>
      </c>
    </row>
    <row r="183" spans="1:8" s="9" customFormat="1" x14ac:dyDescent="0.25">
      <c r="A183" s="159" t="s">
        <v>1478</v>
      </c>
      <c r="B183" s="160" t="s">
        <v>1479</v>
      </c>
      <c r="C183" s="159">
        <f t="shared" si="6"/>
        <v>1</v>
      </c>
      <c r="D183" s="159" t="str">
        <f t="shared" si="7"/>
        <v>HTS-2 Number of adolescent girls and young women who were tested for HIV and received their results during the reporting period-1</v>
      </c>
      <c r="E183" s="160" t="s">
        <v>1462</v>
      </c>
      <c r="F183" s="160" t="s">
        <v>1466</v>
      </c>
      <c r="G183" s="159" t="s">
        <v>1482</v>
      </c>
      <c r="H183" s="160" t="s">
        <v>1483</v>
      </c>
    </row>
    <row r="184" spans="1:8" s="9" customFormat="1" x14ac:dyDescent="0.25">
      <c r="A184" s="159" t="s">
        <v>1478</v>
      </c>
      <c r="B184" s="160" t="s">
        <v>1479</v>
      </c>
      <c r="C184" s="159">
        <f t="shared" si="6"/>
        <v>2</v>
      </c>
      <c r="D184" s="159" t="str">
        <f t="shared" si="7"/>
        <v>HTS-2 Number of adolescent girls and young women who were tested for HIV and received their results during the reporting period-2</v>
      </c>
      <c r="E184" s="160" t="s">
        <v>1010</v>
      </c>
      <c r="F184" s="160" t="s">
        <v>1484</v>
      </c>
      <c r="G184" s="159" t="s">
        <v>1485</v>
      </c>
      <c r="H184" s="160" t="s">
        <v>1486</v>
      </c>
    </row>
    <row r="185" spans="1:8" s="9" customFormat="1" x14ac:dyDescent="0.25">
      <c r="A185" s="159" t="s">
        <v>1478</v>
      </c>
      <c r="B185" s="160" t="s">
        <v>1479</v>
      </c>
      <c r="C185" s="159">
        <f t="shared" si="6"/>
        <v>3</v>
      </c>
      <c r="D185" s="159" t="str">
        <f t="shared" si="7"/>
        <v>HTS-2 Number of adolescent girls and young women who were tested for HIV and received their results during the reporting period-3</v>
      </c>
      <c r="E185" s="160" t="s">
        <v>1010</v>
      </c>
      <c r="F185" s="160" t="s">
        <v>1181</v>
      </c>
      <c r="G185" s="159" t="s">
        <v>1487</v>
      </c>
      <c r="H185" s="160" t="s">
        <v>1488</v>
      </c>
    </row>
    <row r="186" spans="1:8" s="9" customFormat="1" x14ac:dyDescent="0.25">
      <c r="A186" s="159" t="s">
        <v>1478</v>
      </c>
      <c r="B186" s="160" t="s">
        <v>1479</v>
      </c>
      <c r="C186" s="159">
        <f t="shared" si="6"/>
        <v>4</v>
      </c>
      <c r="D186" s="159" t="str">
        <f t="shared" si="7"/>
        <v>HTS-2 Number of adolescent girls and young women who were tested for HIV and received their results during the reporting period-4</v>
      </c>
      <c r="E186" s="160" t="s">
        <v>1010</v>
      </c>
      <c r="F186" s="160" t="s">
        <v>1184</v>
      </c>
      <c r="G186" s="159" t="s">
        <v>1489</v>
      </c>
      <c r="H186" s="160" t="s">
        <v>1490</v>
      </c>
    </row>
    <row r="187" spans="1:8" s="9" customFormat="1" x14ac:dyDescent="0.25">
      <c r="A187" s="159" t="s">
        <v>1491</v>
      </c>
      <c r="B187" s="160" t="s">
        <v>1492</v>
      </c>
      <c r="C187" s="159">
        <f t="shared" si="6"/>
        <v>0</v>
      </c>
      <c r="D187" s="159" t="str">
        <f t="shared" si="7"/>
        <v>HTS-3a⁽ᴹ⁾ Percentage of men who have sex with men that have received an HIV test during the reporting period and know their results-0</v>
      </c>
      <c r="E187" s="160" t="s">
        <v>1462</v>
      </c>
      <c r="F187" s="160" t="s">
        <v>1463</v>
      </c>
      <c r="G187" s="159" t="s">
        <v>1493</v>
      </c>
      <c r="H187" s="160" t="s">
        <v>1494</v>
      </c>
    </row>
    <row r="188" spans="1:8" s="9" customFormat="1" x14ac:dyDescent="0.25">
      <c r="A188" s="159" t="s">
        <v>1491</v>
      </c>
      <c r="B188" s="160" t="s">
        <v>1492</v>
      </c>
      <c r="C188" s="159">
        <f t="shared" si="6"/>
        <v>1</v>
      </c>
      <c r="D188" s="159" t="str">
        <f t="shared" si="7"/>
        <v>HTS-3a⁽ᴹ⁾ Percentage of men who have sex with men that have received an HIV test during the reporting period and know their results-1</v>
      </c>
      <c r="E188" s="160" t="s">
        <v>1462</v>
      </c>
      <c r="F188" s="160" t="s">
        <v>1466</v>
      </c>
      <c r="G188" s="159" t="s">
        <v>1495</v>
      </c>
      <c r="H188" s="160" t="s">
        <v>1496</v>
      </c>
    </row>
    <row r="189" spans="1:8" s="9" customFormat="1" x14ac:dyDescent="0.25">
      <c r="A189" s="159" t="s">
        <v>1491</v>
      </c>
      <c r="B189" s="160" t="s">
        <v>1492</v>
      </c>
      <c r="C189" s="159">
        <f t="shared" si="6"/>
        <v>2</v>
      </c>
      <c r="D189" s="159" t="str">
        <f t="shared" si="7"/>
        <v>HTS-3a⁽ᴹ⁾ Percentage of men who have sex with men that have received an HIV test during the reporting period and know their results-2</v>
      </c>
      <c r="E189" s="160" t="s">
        <v>1010</v>
      </c>
      <c r="F189" s="160" t="s">
        <v>1059</v>
      </c>
      <c r="G189" s="159" t="s">
        <v>1497</v>
      </c>
      <c r="H189" s="160" t="s">
        <v>1498</v>
      </c>
    </row>
    <row r="190" spans="1:8" s="9" customFormat="1" x14ac:dyDescent="0.25">
      <c r="A190" s="159" t="s">
        <v>1491</v>
      </c>
      <c r="B190" s="160" t="s">
        <v>1492</v>
      </c>
      <c r="C190" s="159">
        <f t="shared" si="6"/>
        <v>3</v>
      </c>
      <c r="D190" s="159" t="str">
        <f t="shared" si="7"/>
        <v>HTS-3a⁽ᴹ⁾ Percentage of men who have sex with men that have received an HIV test during the reporting period and know their results-3</v>
      </c>
      <c r="E190" s="160" t="s">
        <v>1010</v>
      </c>
      <c r="F190" s="160" t="s">
        <v>1062</v>
      </c>
      <c r="G190" s="159" t="s">
        <v>1499</v>
      </c>
      <c r="H190" s="160" t="s">
        <v>1500</v>
      </c>
    </row>
    <row r="191" spans="1:8" s="9" customFormat="1" x14ac:dyDescent="0.25">
      <c r="A191" s="159" t="s">
        <v>1501</v>
      </c>
      <c r="B191" s="160" t="s">
        <v>1502</v>
      </c>
      <c r="C191" s="159">
        <f t="shared" si="6"/>
        <v>0</v>
      </c>
      <c r="D191" s="159" t="str">
        <f t="shared" si="7"/>
        <v>HTS-3b⁽ᴹ⁾ Percentage of transgender people that have received an HIV test during the reporting period and know their results-0</v>
      </c>
      <c r="E191" s="160" t="s">
        <v>1462</v>
      </c>
      <c r="F191" s="160" t="s">
        <v>1463</v>
      </c>
      <c r="G191" s="159" t="s">
        <v>1503</v>
      </c>
      <c r="H191" s="160" t="s">
        <v>1504</v>
      </c>
    </row>
    <row r="192" spans="1:8" s="9" customFormat="1" x14ac:dyDescent="0.25">
      <c r="A192" s="159" t="s">
        <v>1501</v>
      </c>
      <c r="B192" s="160" t="s">
        <v>1502</v>
      </c>
      <c r="C192" s="159">
        <f t="shared" si="6"/>
        <v>1</v>
      </c>
      <c r="D192" s="159" t="str">
        <f t="shared" si="7"/>
        <v>HTS-3b⁽ᴹ⁾ Percentage of transgender people that have received an HIV test during the reporting period and know their results-1</v>
      </c>
      <c r="E192" s="160" t="s">
        <v>1462</v>
      </c>
      <c r="F192" s="160" t="s">
        <v>1466</v>
      </c>
      <c r="G192" s="159" t="s">
        <v>1505</v>
      </c>
      <c r="H192" s="160" t="s">
        <v>1506</v>
      </c>
    </row>
    <row r="193" spans="1:8" s="9" customFormat="1" x14ac:dyDescent="0.25">
      <c r="A193" s="159" t="s">
        <v>1501</v>
      </c>
      <c r="B193" s="160" t="s">
        <v>1502</v>
      </c>
      <c r="C193" s="159">
        <f t="shared" si="6"/>
        <v>2</v>
      </c>
      <c r="D193" s="159" t="str">
        <f t="shared" si="7"/>
        <v>HTS-3b⁽ᴹ⁾ Percentage of transgender people that have received an HIV test during the reporting period and know their results-2</v>
      </c>
      <c r="E193" s="160" t="s">
        <v>1010</v>
      </c>
      <c r="F193" s="160" t="s">
        <v>1059</v>
      </c>
      <c r="G193" s="159" t="s">
        <v>1507</v>
      </c>
      <c r="H193" s="160" t="s">
        <v>1508</v>
      </c>
    </row>
    <row r="194" spans="1:8" s="9" customFormat="1" x14ac:dyDescent="0.25">
      <c r="A194" s="159" t="s">
        <v>1501</v>
      </c>
      <c r="B194" s="160" t="s">
        <v>1502</v>
      </c>
      <c r="C194" s="159">
        <f t="shared" si="6"/>
        <v>3</v>
      </c>
      <c r="D194" s="159" t="str">
        <f t="shared" si="7"/>
        <v>HTS-3b⁽ᴹ⁾ Percentage of transgender people that have received an HIV test during the reporting period and know their results-3</v>
      </c>
      <c r="E194" s="160" t="s">
        <v>1010</v>
      </c>
      <c r="F194" s="160" t="s">
        <v>1062</v>
      </c>
      <c r="G194" s="159" t="s">
        <v>1509</v>
      </c>
      <c r="H194" s="160" t="s">
        <v>1510</v>
      </c>
    </row>
    <row r="195" spans="1:8" s="9" customFormat="1" x14ac:dyDescent="0.25">
      <c r="A195" s="159" t="s">
        <v>1511</v>
      </c>
      <c r="B195" s="160" t="s">
        <v>1512</v>
      </c>
      <c r="C195" s="159">
        <f t="shared" si="6"/>
        <v>0</v>
      </c>
      <c r="D195" s="159" t="str">
        <f t="shared" si="7"/>
        <v>HTS-3c⁽ᴹ⁾ Percentage of sex workers that have received an HIV test during the reporting period and know their results-0</v>
      </c>
      <c r="E195" s="160" t="s">
        <v>1462</v>
      </c>
      <c r="F195" s="160" t="s">
        <v>1463</v>
      </c>
      <c r="G195" s="159" t="s">
        <v>1513</v>
      </c>
      <c r="H195" s="160" t="s">
        <v>1514</v>
      </c>
    </row>
    <row r="196" spans="1:8" s="9" customFormat="1" x14ac:dyDescent="0.25">
      <c r="A196" s="159" t="s">
        <v>1511</v>
      </c>
      <c r="B196" s="160" t="s">
        <v>1512</v>
      </c>
      <c r="C196" s="159">
        <f t="shared" si="6"/>
        <v>1</v>
      </c>
      <c r="D196" s="159" t="str">
        <f t="shared" si="7"/>
        <v>HTS-3c⁽ᴹ⁾ Percentage of sex workers that have received an HIV test during the reporting period and know their results-1</v>
      </c>
      <c r="E196" s="160" t="s">
        <v>1462</v>
      </c>
      <c r="F196" s="160" t="s">
        <v>1466</v>
      </c>
      <c r="G196" s="159" t="s">
        <v>1515</v>
      </c>
      <c r="H196" s="160" t="s">
        <v>1516</v>
      </c>
    </row>
    <row r="197" spans="1:8" s="9" customFormat="1" x14ac:dyDescent="0.25">
      <c r="A197" s="159" t="s">
        <v>1511</v>
      </c>
      <c r="B197" s="160" t="s">
        <v>1512</v>
      </c>
      <c r="C197" s="159">
        <f t="shared" si="6"/>
        <v>2</v>
      </c>
      <c r="D197" s="159" t="str">
        <f t="shared" si="7"/>
        <v>HTS-3c⁽ᴹ⁾ Percentage of sex workers that have received an HIV test during the reporting period and know their results-2</v>
      </c>
      <c r="E197" s="160" t="s">
        <v>1003</v>
      </c>
      <c r="F197" s="160" t="s">
        <v>1073</v>
      </c>
      <c r="G197" s="159" t="s">
        <v>1517</v>
      </c>
      <c r="H197" s="160" t="s">
        <v>1518</v>
      </c>
    </row>
    <row r="198" spans="1:8" s="9" customFormat="1" x14ac:dyDescent="0.25">
      <c r="A198" s="159" t="s">
        <v>1511</v>
      </c>
      <c r="B198" s="160" t="s">
        <v>1512</v>
      </c>
      <c r="C198" s="159">
        <f t="shared" si="6"/>
        <v>3</v>
      </c>
      <c r="D198" s="159" t="str">
        <f t="shared" si="7"/>
        <v>HTS-3c⁽ᴹ⁾ Percentage of sex workers that have received an HIV test during the reporting period and know their results-3</v>
      </c>
      <c r="E198" s="160" t="s">
        <v>1003</v>
      </c>
      <c r="F198" s="160" t="s">
        <v>1004</v>
      </c>
      <c r="G198" s="159" t="s">
        <v>1519</v>
      </c>
      <c r="H198" s="160" t="s">
        <v>1520</v>
      </c>
    </row>
    <row r="199" spans="1:8" s="9" customFormat="1" x14ac:dyDescent="0.25">
      <c r="A199" s="159" t="s">
        <v>1511</v>
      </c>
      <c r="B199" s="160" t="s">
        <v>1512</v>
      </c>
      <c r="C199" s="159">
        <f t="shared" si="6"/>
        <v>4</v>
      </c>
      <c r="D199" s="159" t="str">
        <f t="shared" si="7"/>
        <v>HTS-3c⁽ᴹ⁾ Percentage of sex workers that have received an HIV test during the reporting period and know their results-4</v>
      </c>
      <c r="E199" s="160" t="s">
        <v>1003</v>
      </c>
      <c r="F199" s="160" t="s">
        <v>1007</v>
      </c>
      <c r="G199" s="159" t="s">
        <v>1521</v>
      </c>
      <c r="H199" s="160" t="s">
        <v>1522</v>
      </c>
    </row>
    <row r="200" spans="1:8" s="9" customFormat="1" x14ac:dyDescent="0.25">
      <c r="A200" s="159" t="s">
        <v>1511</v>
      </c>
      <c r="B200" s="160" t="s">
        <v>1512</v>
      </c>
      <c r="C200" s="159">
        <f t="shared" si="6"/>
        <v>5</v>
      </c>
      <c r="D200" s="159" t="str">
        <f t="shared" si="7"/>
        <v>HTS-3c⁽ᴹ⁾ Percentage of sex workers that have received an HIV test during the reporting period and know their results-5</v>
      </c>
      <c r="E200" s="160" t="s">
        <v>1010</v>
      </c>
      <c r="F200" s="160" t="s">
        <v>1059</v>
      </c>
      <c r="G200" s="159" t="s">
        <v>1523</v>
      </c>
      <c r="H200" s="160" t="s">
        <v>1524</v>
      </c>
    </row>
    <row r="201" spans="1:8" s="9" customFormat="1" x14ac:dyDescent="0.25">
      <c r="A201" s="159" t="s">
        <v>1511</v>
      </c>
      <c r="B201" s="160" t="s">
        <v>1512</v>
      </c>
      <c r="C201" s="159">
        <f t="shared" si="6"/>
        <v>6</v>
      </c>
      <c r="D201" s="159" t="str">
        <f t="shared" si="7"/>
        <v>HTS-3c⁽ᴹ⁾ Percentage of sex workers that have received an HIV test during the reporting period and know their results-6</v>
      </c>
      <c r="E201" s="160" t="s">
        <v>1010</v>
      </c>
      <c r="F201" s="160" t="s">
        <v>1062</v>
      </c>
      <c r="G201" s="159" t="s">
        <v>1525</v>
      </c>
      <c r="H201" s="160" t="s">
        <v>1526</v>
      </c>
    </row>
    <row r="202" spans="1:8" s="9" customFormat="1" x14ac:dyDescent="0.25">
      <c r="A202" s="159" t="s">
        <v>1527</v>
      </c>
      <c r="B202" s="160" t="s">
        <v>1528</v>
      </c>
      <c r="C202" s="159">
        <f t="shared" si="6"/>
        <v>0</v>
      </c>
      <c r="D202" s="159" t="str">
        <f t="shared" si="7"/>
        <v>HTS-3d⁽ᴹ⁾ Percentage of people who inject drugs that have received an HIV test during the reporting period and know their results-0</v>
      </c>
      <c r="E202" s="160" t="s">
        <v>1462</v>
      </c>
      <c r="F202" s="160" t="s">
        <v>1463</v>
      </c>
      <c r="G202" s="159" t="s">
        <v>1529</v>
      </c>
      <c r="H202" s="160" t="s">
        <v>1530</v>
      </c>
    </row>
    <row r="203" spans="1:8" s="9" customFormat="1" x14ac:dyDescent="0.25">
      <c r="A203" s="159" t="s">
        <v>1527</v>
      </c>
      <c r="B203" s="160" t="s">
        <v>1528</v>
      </c>
      <c r="C203" s="159">
        <f t="shared" si="6"/>
        <v>1</v>
      </c>
      <c r="D203" s="159" t="str">
        <f t="shared" si="7"/>
        <v>HTS-3d⁽ᴹ⁾ Percentage of people who inject drugs that have received an HIV test during the reporting period and know their results-1</v>
      </c>
      <c r="E203" s="160" t="s">
        <v>1462</v>
      </c>
      <c r="F203" s="160" t="s">
        <v>1466</v>
      </c>
      <c r="G203" s="159" t="s">
        <v>1531</v>
      </c>
      <c r="H203" s="160" t="s">
        <v>1532</v>
      </c>
    </row>
    <row r="204" spans="1:8" s="9" customFormat="1" x14ac:dyDescent="0.25">
      <c r="A204" s="159" t="s">
        <v>1527</v>
      </c>
      <c r="B204" s="160" t="s">
        <v>1528</v>
      </c>
      <c r="C204" s="159">
        <f t="shared" si="6"/>
        <v>2</v>
      </c>
      <c r="D204" s="159" t="str">
        <f t="shared" si="7"/>
        <v>HTS-3d⁽ᴹ⁾ Percentage of people who inject drugs that have received an HIV test during the reporting period and know their results-2</v>
      </c>
      <c r="E204" s="160" t="s">
        <v>1003</v>
      </c>
      <c r="F204" s="160" t="s">
        <v>1073</v>
      </c>
      <c r="G204" s="159" t="s">
        <v>1533</v>
      </c>
      <c r="H204" s="160" t="s">
        <v>1534</v>
      </c>
    </row>
    <row r="205" spans="1:8" s="9" customFormat="1" x14ac:dyDescent="0.25">
      <c r="A205" s="159" t="s">
        <v>1527</v>
      </c>
      <c r="B205" s="160" t="s">
        <v>1528</v>
      </c>
      <c r="C205" s="159">
        <f t="shared" si="6"/>
        <v>3</v>
      </c>
      <c r="D205" s="159" t="str">
        <f t="shared" si="7"/>
        <v>HTS-3d⁽ᴹ⁾ Percentage of people who inject drugs that have received an HIV test during the reporting period and know their results-3</v>
      </c>
      <c r="E205" s="160" t="s">
        <v>1003</v>
      </c>
      <c r="F205" s="160" t="s">
        <v>1004</v>
      </c>
      <c r="G205" s="159" t="s">
        <v>1535</v>
      </c>
      <c r="H205" s="160" t="s">
        <v>1536</v>
      </c>
    </row>
    <row r="206" spans="1:8" s="9" customFormat="1" x14ac:dyDescent="0.25">
      <c r="A206" s="159" t="s">
        <v>1527</v>
      </c>
      <c r="B206" s="160" t="s">
        <v>1528</v>
      </c>
      <c r="C206" s="159">
        <f t="shared" si="6"/>
        <v>4</v>
      </c>
      <c r="D206" s="159" t="str">
        <f t="shared" si="7"/>
        <v>HTS-3d⁽ᴹ⁾ Percentage of people who inject drugs that have received an HIV test during the reporting period and know their results-4</v>
      </c>
      <c r="E206" s="160" t="s">
        <v>1003</v>
      </c>
      <c r="F206" s="160" t="s">
        <v>1007</v>
      </c>
      <c r="G206" s="159" t="s">
        <v>1537</v>
      </c>
      <c r="H206" s="160" t="s">
        <v>1538</v>
      </c>
    </row>
    <row r="207" spans="1:8" s="9" customFormat="1" x14ac:dyDescent="0.25">
      <c r="A207" s="159" t="s">
        <v>1527</v>
      </c>
      <c r="B207" s="160" t="s">
        <v>1528</v>
      </c>
      <c r="C207" s="159">
        <f t="shared" si="6"/>
        <v>5</v>
      </c>
      <c r="D207" s="159" t="str">
        <f t="shared" si="7"/>
        <v>HTS-3d⁽ᴹ⁾ Percentage of people who inject drugs that have received an HIV test during the reporting period and know their results-5</v>
      </c>
      <c r="E207" s="160" t="s">
        <v>1010</v>
      </c>
      <c r="F207" s="160" t="s">
        <v>1059</v>
      </c>
      <c r="G207" s="159" t="s">
        <v>1539</v>
      </c>
      <c r="H207" s="160" t="s">
        <v>1540</v>
      </c>
    </row>
    <row r="208" spans="1:8" s="9" customFormat="1" x14ac:dyDescent="0.25">
      <c r="A208" s="159" t="s">
        <v>1527</v>
      </c>
      <c r="B208" s="160" t="s">
        <v>1528</v>
      </c>
      <c r="C208" s="159">
        <f t="shared" si="6"/>
        <v>6</v>
      </c>
      <c r="D208" s="159" t="str">
        <f t="shared" si="7"/>
        <v>HTS-3d⁽ᴹ⁾ Percentage of people who inject drugs that have received an HIV test during the reporting period and know their results-6</v>
      </c>
      <c r="E208" s="160" t="s">
        <v>1010</v>
      </c>
      <c r="F208" s="160" t="s">
        <v>1062</v>
      </c>
      <c r="G208" s="159" t="s">
        <v>1541</v>
      </c>
      <c r="H208" s="160" t="s">
        <v>1542</v>
      </c>
    </row>
    <row r="209" spans="1:8" s="9" customFormat="1" x14ac:dyDescent="0.25">
      <c r="A209" s="159" t="s">
        <v>1543</v>
      </c>
      <c r="B209" s="160" t="s">
        <v>1544</v>
      </c>
      <c r="C209" s="159">
        <f t="shared" si="6"/>
        <v>0</v>
      </c>
      <c r="D209" s="159" t="str">
        <f t="shared" si="7"/>
        <v>HTS-3e Percentage of other vulnerable populations that have received an HIV test during the reporting period and know their results-0</v>
      </c>
      <c r="E209" s="160" t="s">
        <v>1462</v>
      </c>
      <c r="F209" s="160" t="s">
        <v>1463</v>
      </c>
      <c r="G209" s="159" t="s">
        <v>1545</v>
      </c>
      <c r="H209" s="160" t="s">
        <v>1546</v>
      </c>
    </row>
    <row r="210" spans="1:8" s="9" customFormat="1" x14ac:dyDescent="0.25">
      <c r="A210" s="159" t="s">
        <v>1543</v>
      </c>
      <c r="B210" s="160" t="s">
        <v>1544</v>
      </c>
      <c r="C210" s="159">
        <f t="shared" si="6"/>
        <v>1</v>
      </c>
      <c r="D210" s="159" t="str">
        <f t="shared" si="7"/>
        <v>HTS-3e Percentage of other vulnerable populations that have received an HIV test during the reporting period and know their results-1</v>
      </c>
      <c r="E210" s="160" t="s">
        <v>1462</v>
      </c>
      <c r="F210" s="160" t="s">
        <v>1466</v>
      </c>
      <c r="G210" s="159" t="s">
        <v>1547</v>
      </c>
      <c r="H210" s="160" t="s">
        <v>1548</v>
      </c>
    </row>
    <row r="211" spans="1:8" s="9" customFormat="1" x14ac:dyDescent="0.25">
      <c r="A211" s="159" t="s">
        <v>1549</v>
      </c>
      <c r="B211" s="160" t="s">
        <v>1550</v>
      </c>
      <c r="C211" s="159">
        <f t="shared" si="6"/>
        <v>0</v>
      </c>
      <c r="D211" s="159" t="str">
        <f t="shared" si="7"/>
        <v>HTS-3f⁽ᴹ⁾ Number of people in prisons or other closed settings that have received an HIV test during the reporting period and know their results-0</v>
      </c>
      <c r="E211" s="160" t="s">
        <v>1462</v>
      </c>
      <c r="F211" s="160" t="s">
        <v>1463</v>
      </c>
      <c r="G211" s="159" t="s">
        <v>1551</v>
      </c>
      <c r="H211" s="160" t="s">
        <v>1552</v>
      </c>
    </row>
    <row r="212" spans="1:8" s="9" customFormat="1" x14ac:dyDescent="0.25">
      <c r="A212" s="159" t="s">
        <v>1549</v>
      </c>
      <c r="B212" s="160" t="s">
        <v>1550</v>
      </c>
      <c r="C212" s="159">
        <f t="shared" si="6"/>
        <v>1</v>
      </c>
      <c r="D212" s="159" t="str">
        <f t="shared" si="7"/>
        <v>HTS-3f⁽ᴹ⁾ Number of people in prisons or other closed settings that have received an HIV test during the reporting period and know their results-1</v>
      </c>
      <c r="E212" s="160" t="s">
        <v>1462</v>
      </c>
      <c r="F212" s="160" t="s">
        <v>1466</v>
      </c>
      <c r="G212" s="159" t="s">
        <v>1553</v>
      </c>
      <c r="H212" s="160" t="s">
        <v>1554</v>
      </c>
    </row>
    <row r="213" spans="1:8" s="9" customFormat="1" x14ac:dyDescent="0.25">
      <c r="A213" s="159" t="s">
        <v>1555</v>
      </c>
      <c r="B213" s="160" t="s">
        <v>1556</v>
      </c>
      <c r="C213" s="159">
        <f t="shared" si="6"/>
        <v>0</v>
      </c>
      <c r="D213" s="159" t="str">
        <f t="shared" si="7"/>
        <v>HTS-4 Percentage of HIV-positive results among the total HIV tests performed during the reporting period-0</v>
      </c>
      <c r="E213" s="160" t="s">
        <v>1557</v>
      </c>
      <c r="F213" s="160" t="s">
        <v>1558</v>
      </c>
      <c r="G213" s="159" t="s">
        <v>1559</v>
      </c>
      <c r="H213" s="160" t="s">
        <v>1560</v>
      </c>
    </row>
    <row r="214" spans="1:8" s="9" customFormat="1" x14ac:dyDescent="0.25">
      <c r="A214" s="159" t="s">
        <v>1555</v>
      </c>
      <c r="B214" s="160" t="s">
        <v>1556</v>
      </c>
      <c r="C214" s="159">
        <f t="shared" si="6"/>
        <v>1</v>
      </c>
      <c r="D214" s="159" t="str">
        <f t="shared" si="7"/>
        <v>HTS-4 Percentage of HIV-positive results among the total HIV tests performed during the reporting period-1</v>
      </c>
      <c r="E214" s="160" t="s">
        <v>1557</v>
      </c>
      <c r="F214" s="160" t="s">
        <v>1561</v>
      </c>
      <c r="G214" s="159" t="s">
        <v>1562</v>
      </c>
      <c r="H214" s="160" t="s">
        <v>1563</v>
      </c>
    </row>
    <row r="215" spans="1:8" s="9" customFormat="1" x14ac:dyDescent="0.25">
      <c r="A215" s="159" t="s">
        <v>1555</v>
      </c>
      <c r="B215" s="160" t="s">
        <v>1556</v>
      </c>
      <c r="C215" s="159">
        <f t="shared" si="6"/>
        <v>2</v>
      </c>
      <c r="D215" s="159" t="str">
        <f t="shared" si="7"/>
        <v>HTS-4 Percentage of HIV-positive results among the total HIV tests performed during the reporting period-2</v>
      </c>
      <c r="E215" s="160" t="s">
        <v>1557</v>
      </c>
      <c r="F215" s="160" t="s">
        <v>1564</v>
      </c>
      <c r="G215" s="159" t="s">
        <v>1565</v>
      </c>
      <c r="H215" s="160" t="s">
        <v>1566</v>
      </c>
    </row>
    <row r="216" spans="1:8" s="9" customFormat="1" x14ac:dyDescent="0.25">
      <c r="A216" s="159" t="s">
        <v>1555</v>
      </c>
      <c r="B216" s="160" t="s">
        <v>1556</v>
      </c>
      <c r="C216" s="159">
        <f t="shared" si="6"/>
        <v>3</v>
      </c>
      <c r="D216" s="159" t="str">
        <f t="shared" si="7"/>
        <v>HTS-4 Percentage of HIV-positive results among the total HIV tests performed during the reporting period-3</v>
      </c>
      <c r="E216" s="160" t="s">
        <v>1557</v>
      </c>
      <c r="F216" s="160" t="s">
        <v>1567</v>
      </c>
      <c r="G216" s="159" t="s">
        <v>1568</v>
      </c>
      <c r="H216" s="160" t="s">
        <v>1569</v>
      </c>
    </row>
    <row r="217" spans="1:8" s="9" customFormat="1" x14ac:dyDescent="0.25">
      <c r="A217" s="159" t="s">
        <v>1555</v>
      </c>
      <c r="B217" s="160" t="s">
        <v>1556</v>
      </c>
      <c r="C217" s="159">
        <f t="shared" si="6"/>
        <v>4</v>
      </c>
      <c r="D217" s="159" t="str">
        <f t="shared" si="7"/>
        <v>HTS-4 Percentage of HIV-positive results among the total HIV tests performed during the reporting period-4</v>
      </c>
      <c r="E217" s="160" t="s">
        <v>1557</v>
      </c>
      <c r="F217" s="160" t="s">
        <v>1570</v>
      </c>
      <c r="G217" s="159" t="s">
        <v>1571</v>
      </c>
      <c r="H217" s="160" t="s">
        <v>1572</v>
      </c>
    </row>
    <row r="218" spans="1:8" s="9" customFormat="1" x14ac:dyDescent="0.25">
      <c r="A218" s="159" t="s">
        <v>1555</v>
      </c>
      <c r="B218" s="160" t="s">
        <v>1556</v>
      </c>
      <c r="C218" s="159">
        <f t="shared" si="6"/>
        <v>5</v>
      </c>
      <c r="D218" s="159" t="str">
        <f t="shared" si="7"/>
        <v>HTS-4 Percentage of HIV-positive results among the total HIV tests performed during the reporting period-5</v>
      </c>
      <c r="E218" s="160" t="s">
        <v>1573</v>
      </c>
      <c r="F218" s="160" t="s">
        <v>1574</v>
      </c>
      <c r="G218" s="159" t="s">
        <v>1575</v>
      </c>
      <c r="H218" s="160" t="s">
        <v>1576</v>
      </c>
    </row>
    <row r="219" spans="1:8" s="9" customFormat="1" x14ac:dyDescent="0.25">
      <c r="A219" s="159" t="s">
        <v>1555</v>
      </c>
      <c r="B219" s="160" t="s">
        <v>1556</v>
      </c>
      <c r="C219" s="159">
        <f t="shared" si="6"/>
        <v>6</v>
      </c>
      <c r="D219" s="159" t="str">
        <f t="shared" si="7"/>
        <v>HTS-4 Percentage of HIV-positive results among the total HIV tests performed during the reporting period-6</v>
      </c>
      <c r="E219" s="160" t="s">
        <v>1573</v>
      </c>
      <c r="F219" s="160" t="s">
        <v>1577</v>
      </c>
      <c r="G219" s="159" t="s">
        <v>1578</v>
      </c>
      <c r="H219" s="160" t="s">
        <v>1579</v>
      </c>
    </row>
    <row r="220" spans="1:8" s="9" customFormat="1" x14ac:dyDescent="0.25">
      <c r="A220" s="159" t="s">
        <v>1555</v>
      </c>
      <c r="B220" s="160" t="s">
        <v>1556</v>
      </c>
      <c r="C220" s="159">
        <f t="shared" ref="C220:C283" si="8">IF(B220=B219,C219+1,0)</f>
        <v>7</v>
      </c>
      <c r="D220" s="159" t="str">
        <f t="shared" ref="D220:D283" si="9">B220&amp;"-"&amp;C220</f>
        <v>HTS-4 Percentage of HIV-positive results among the total HIV tests performed during the reporting period-7</v>
      </c>
      <c r="E220" s="160" t="s">
        <v>1003</v>
      </c>
      <c r="F220" s="160" t="s">
        <v>1004</v>
      </c>
      <c r="G220" s="159" t="s">
        <v>1580</v>
      </c>
      <c r="H220" s="160" t="s">
        <v>1581</v>
      </c>
    </row>
    <row r="221" spans="1:8" s="9" customFormat="1" x14ac:dyDescent="0.25">
      <c r="A221" s="159" t="s">
        <v>1555</v>
      </c>
      <c r="B221" s="160" t="s">
        <v>1556</v>
      </c>
      <c r="C221" s="159">
        <f t="shared" si="8"/>
        <v>8</v>
      </c>
      <c r="D221" s="159" t="str">
        <f t="shared" si="9"/>
        <v>HTS-4 Percentage of HIV-positive results among the total HIV tests performed during the reporting period-8</v>
      </c>
      <c r="E221" s="160" t="s">
        <v>1003</v>
      </c>
      <c r="F221" s="160" t="s">
        <v>1007</v>
      </c>
      <c r="G221" s="159" t="s">
        <v>1582</v>
      </c>
      <c r="H221" s="160" t="s">
        <v>1583</v>
      </c>
    </row>
    <row r="222" spans="1:8" s="9" customFormat="1" x14ac:dyDescent="0.25">
      <c r="A222" s="159" t="s">
        <v>1555</v>
      </c>
      <c r="B222" s="160" t="s">
        <v>1556</v>
      </c>
      <c r="C222" s="159">
        <f t="shared" si="8"/>
        <v>9</v>
      </c>
      <c r="D222" s="159" t="str">
        <f t="shared" si="9"/>
        <v>HTS-4 Percentage of HIV-positive results among the total HIV tests performed during the reporting period-9</v>
      </c>
      <c r="E222" s="160" t="s">
        <v>1010</v>
      </c>
      <c r="F222" s="160" t="s">
        <v>1011</v>
      </c>
      <c r="G222" s="159" t="s">
        <v>1584</v>
      </c>
      <c r="H222" s="160" t="s">
        <v>1585</v>
      </c>
    </row>
    <row r="223" spans="1:8" s="9" customFormat="1" x14ac:dyDescent="0.25">
      <c r="A223" s="159" t="s">
        <v>1555</v>
      </c>
      <c r="B223" s="160" t="s">
        <v>1556</v>
      </c>
      <c r="C223" s="159">
        <f t="shared" si="8"/>
        <v>10</v>
      </c>
      <c r="D223" s="159" t="str">
        <f t="shared" si="9"/>
        <v>HTS-4 Percentage of HIV-positive results among the total HIV tests performed during the reporting period-10</v>
      </c>
      <c r="E223" s="160" t="s">
        <v>1010</v>
      </c>
      <c r="F223" s="160" t="s">
        <v>1014</v>
      </c>
      <c r="G223" s="159" t="s">
        <v>1586</v>
      </c>
      <c r="H223" s="160" t="s">
        <v>1587</v>
      </c>
    </row>
    <row r="224" spans="1:8" s="9" customFormat="1" x14ac:dyDescent="0.25">
      <c r="A224" s="159" t="s">
        <v>1588</v>
      </c>
      <c r="B224" s="160" t="s">
        <v>1589</v>
      </c>
      <c r="C224" s="159">
        <f t="shared" si="8"/>
        <v>0</v>
      </c>
      <c r="D224" s="159" t="str">
        <f t="shared" si="9"/>
        <v>HTS-5 Percentage of people newly diagnosed with HIV initiated on ART-0</v>
      </c>
      <c r="E224" s="160" t="s">
        <v>1295</v>
      </c>
      <c r="F224" s="160" t="s">
        <v>1296</v>
      </c>
      <c r="G224" s="159" t="s">
        <v>1590</v>
      </c>
      <c r="H224" s="160" t="s">
        <v>1591</v>
      </c>
    </row>
    <row r="225" spans="1:8" s="9" customFormat="1" x14ac:dyDescent="0.25">
      <c r="A225" s="159" t="s">
        <v>1588</v>
      </c>
      <c r="B225" s="160" t="s">
        <v>1589</v>
      </c>
      <c r="C225" s="159">
        <f t="shared" si="8"/>
        <v>1</v>
      </c>
      <c r="D225" s="159" t="str">
        <f t="shared" si="9"/>
        <v>HTS-5 Percentage of people newly diagnosed with HIV initiated on ART-1</v>
      </c>
      <c r="E225" s="160" t="s">
        <v>1295</v>
      </c>
      <c r="F225" s="160" t="s">
        <v>1299</v>
      </c>
      <c r="G225" s="159" t="s">
        <v>1592</v>
      </c>
      <c r="H225" s="160" t="s">
        <v>1593</v>
      </c>
    </row>
    <row r="226" spans="1:8" s="9" customFormat="1" x14ac:dyDescent="0.25">
      <c r="A226" s="159" t="s">
        <v>1588</v>
      </c>
      <c r="B226" s="160" t="s">
        <v>1589</v>
      </c>
      <c r="C226" s="159">
        <f t="shared" si="8"/>
        <v>2</v>
      </c>
      <c r="D226" s="159" t="str">
        <f t="shared" si="9"/>
        <v>HTS-5 Percentage of people newly diagnosed with HIV initiated on ART-2</v>
      </c>
      <c r="E226" s="160" t="s">
        <v>1295</v>
      </c>
      <c r="F226" s="160" t="s">
        <v>1302</v>
      </c>
      <c r="G226" s="159" t="s">
        <v>1594</v>
      </c>
      <c r="H226" s="160" t="s">
        <v>1595</v>
      </c>
    </row>
    <row r="227" spans="1:8" s="9" customFormat="1" x14ac:dyDescent="0.25">
      <c r="A227" s="159" t="s">
        <v>1588</v>
      </c>
      <c r="B227" s="160" t="s">
        <v>1589</v>
      </c>
      <c r="C227" s="159">
        <f t="shared" si="8"/>
        <v>3</v>
      </c>
      <c r="D227" s="159" t="str">
        <f t="shared" si="9"/>
        <v>HTS-5 Percentage of people newly diagnosed with HIV initiated on ART-3</v>
      </c>
      <c r="E227" s="160" t="s">
        <v>1295</v>
      </c>
      <c r="F227" s="160" t="s">
        <v>1305</v>
      </c>
      <c r="G227" s="159" t="s">
        <v>1596</v>
      </c>
      <c r="H227" s="160" t="s">
        <v>1597</v>
      </c>
    </row>
    <row r="228" spans="1:8" s="9" customFormat="1" x14ac:dyDescent="0.25">
      <c r="A228" s="159" t="s">
        <v>1588</v>
      </c>
      <c r="B228" s="160" t="s">
        <v>1589</v>
      </c>
      <c r="C228" s="159">
        <f t="shared" si="8"/>
        <v>4</v>
      </c>
      <c r="D228" s="159" t="str">
        <f t="shared" si="9"/>
        <v>HTS-5 Percentage of people newly diagnosed with HIV initiated on ART-4</v>
      </c>
      <c r="E228" s="160" t="s">
        <v>1003</v>
      </c>
      <c r="F228" s="160" t="s">
        <v>1073</v>
      </c>
      <c r="G228" s="159" t="s">
        <v>1598</v>
      </c>
      <c r="H228" s="160" t="s">
        <v>1599</v>
      </c>
    </row>
    <row r="229" spans="1:8" s="9" customFormat="1" x14ac:dyDescent="0.25">
      <c r="A229" s="159" t="s">
        <v>1588</v>
      </c>
      <c r="B229" s="160" t="s">
        <v>1589</v>
      </c>
      <c r="C229" s="159">
        <f t="shared" si="8"/>
        <v>5</v>
      </c>
      <c r="D229" s="159" t="str">
        <f t="shared" si="9"/>
        <v>HTS-5 Percentage of people newly diagnosed with HIV initiated on ART-5</v>
      </c>
      <c r="E229" s="160" t="s">
        <v>1003</v>
      </c>
      <c r="F229" s="160" t="s">
        <v>1004</v>
      </c>
      <c r="G229" s="159" t="s">
        <v>1600</v>
      </c>
      <c r="H229" s="160" t="s">
        <v>1601</v>
      </c>
    </row>
    <row r="230" spans="1:8" s="9" customFormat="1" x14ac:dyDescent="0.25">
      <c r="A230" s="159" t="s">
        <v>1588</v>
      </c>
      <c r="B230" s="160" t="s">
        <v>1589</v>
      </c>
      <c r="C230" s="159">
        <f t="shared" si="8"/>
        <v>6</v>
      </c>
      <c r="D230" s="159" t="str">
        <f t="shared" si="9"/>
        <v>HTS-5 Percentage of people newly diagnosed with HIV initiated on ART-6</v>
      </c>
      <c r="E230" s="160" t="s">
        <v>1003</v>
      </c>
      <c r="F230" s="160" t="s">
        <v>1007</v>
      </c>
      <c r="G230" s="159" t="s">
        <v>1602</v>
      </c>
      <c r="H230" s="160" t="s">
        <v>1603</v>
      </c>
    </row>
    <row r="231" spans="1:8" s="9" customFormat="1" x14ac:dyDescent="0.25">
      <c r="A231" s="159" t="s">
        <v>1604</v>
      </c>
      <c r="B231" s="160" t="s">
        <v>1605</v>
      </c>
      <c r="C231" s="159">
        <f t="shared" si="8"/>
        <v>0</v>
      </c>
      <c r="D231" s="159" t="str">
        <f t="shared" si="9"/>
        <v>TCS-1.1⁽ᴹ⁾ Percentage of people on ART among all people living with HIV at the end of the reporting period-0</v>
      </c>
      <c r="E231" s="160" t="s">
        <v>1295</v>
      </c>
      <c r="F231" s="160" t="s">
        <v>1296</v>
      </c>
      <c r="G231" s="159" t="s">
        <v>1606</v>
      </c>
      <c r="H231" s="160" t="s">
        <v>1607</v>
      </c>
    </row>
    <row r="232" spans="1:8" s="9" customFormat="1" x14ac:dyDescent="0.25">
      <c r="A232" s="159" t="s">
        <v>1604</v>
      </c>
      <c r="B232" s="160" t="s">
        <v>1605</v>
      </c>
      <c r="C232" s="159">
        <f t="shared" si="8"/>
        <v>1</v>
      </c>
      <c r="D232" s="159" t="str">
        <f t="shared" si="9"/>
        <v>TCS-1.1⁽ᴹ⁾ Percentage of people on ART among all people living with HIV at the end of the reporting period-1</v>
      </c>
      <c r="E232" s="160" t="s">
        <v>1295</v>
      </c>
      <c r="F232" s="160" t="s">
        <v>1299</v>
      </c>
      <c r="G232" s="159" t="s">
        <v>1608</v>
      </c>
      <c r="H232" s="160" t="s">
        <v>1609</v>
      </c>
    </row>
    <row r="233" spans="1:8" s="9" customFormat="1" x14ac:dyDescent="0.25">
      <c r="A233" s="159" t="s">
        <v>1604</v>
      </c>
      <c r="B233" s="160" t="s">
        <v>1605</v>
      </c>
      <c r="C233" s="159">
        <f t="shared" si="8"/>
        <v>2</v>
      </c>
      <c r="D233" s="159" t="str">
        <f t="shared" si="9"/>
        <v>TCS-1.1⁽ᴹ⁾ Percentage of people on ART among all people living with HIV at the end of the reporting period-2</v>
      </c>
      <c r="E233" s="160" t="s">
        <v>1295</v>
      </c>
      <c r="F233" s="160" t="s">
        <v>1302</v>
      </c>
      <c r="G233" s="159" t="s">
        <v>1610</v>
      </c>
      <c r="H233" s="160" t="s">
        <v>1611</v>
      </c>
    </row>
    <row r="234" spans="1:8" s="9" customFormat="1" x14ac:dyDescent="0.25">
      <c r="A234" s="159" t="s">
        <v>1604</v>
      </c>
      <c r="B234" s="160" t="s">
        <v>1605</v>
      </c>
      <c r="C234" s="159">
        <f t="shared" si="8"/>
        <v>3</v>
      </c>
      <c r="D234" s="159" t="str">
        <f t="shared" si="9"/>
        <v>TCS-1.1⁽ᴹ⁾ Percentage of people on ART among all people living with HIV at the end of the reporting period-3</v>
      </c>
      <c r="E234" s="160" t="s">
        <v>1295</v>
      </c>
      <c r="F234" s="160" t="s">
        <v>1305</v>
      </c>
      <c r="G234" s="159" t="s">
        <v>1612</v>
      </c>
      <c r="H234" s="160" t="s">
        <v>1613</v>
      </c>
    </row>
    <row r="235" spans="1:8" s="9" customFormat="1" x14ac:dyDescent="0.25">
      <c r="A235" s="159" t="s">
        <v>1604</v>
      </c>
      <c r="B235" s="160" t="s">
        <v>1605</v>
      </c>
      <c r="C235" s="159">
        <f t="shared" si="8"/>
        <v>4</v>
      </c>
      <c r="D235" s="159" t="str">
        <f t="shared" si="9"/>
        <v>TCS-1.1⁽ᴹ⁾ Percentage of people on ART among all people living with HIV at the end of the reporting period-4</v>
      </c>
      <c r="E235" s="160" t="s">
        <v>1614</v>
      </c>
      <c r="F235" s="160" t="s">
        <v>1615</v>
      </c>
      <c r="G235" s="159" t="s">
        <v>1616</v>
      </c>
      <c r="H235" s="160" t="s">
        <v>1617</v>
      </c>
    </row>
    <row r="236" spans="1:8" s="9" customFormat="1" x14ac:dyDescent="0.25">
      <c r="A236" s="159" t="s">
        <v>1604</v>
      </c>
      <c r="B236" s="160" t="s">
        <v>1605</v>
      </c>
      <c r="C236" s="159">
        <f t="shared" si="8"/>
        <v>5</v>
      </c>
      <c r="D236" s="159" t="str">
        <f t="shared" si="9"/>
        <v>TCS-1.1⁽ᴹ⁾ Percentage of people on ART among all people living with HIV at the end of the reporting period-5</v>
      </c>
      <c r="E236" s="160" t="s">
        <v>990</v>
      </c>
      <c r="F236" s="160" t="s">
        <v>1618</v>
      </c>
      <c r="G236" s="159" t="s">
        <v>1619</v>
      </c>
      <c r="H236" s="160" t="s">
        <v>1620</v>
      </c>
    </row>
    <row r="237" spans="1:8" s="9" customFormat="1" x14ac:dyDescent="0.25">
      <c r="A237" s="159" t="s">
        <v>1604</v>
      </c>
      <c r="B237" s="160" t="s">
        <v>1605</v>
      </c>
      <c r="C237" s="159">
        <f t="shared" si="8"/>
        <v>6</v>
      </c>
      <c r="D237" s="159" t="str">
        <f t="shared" si="9"/>
        <v>TCS-1.1⁽ᴹ⁾ Percentage of people on ART among all people living with HIV at the end of the reporting period-6</v>
      </c>
      <c r="E237" s="160" t="s">
        <v>990</v>
      </c>
      <c r="F237" s="160" t="s">
        <v>1621</v>
      </c>
      <c r="G237" s="159" t="s">
        <v>1622</v>
      </c>
      <c r="H237" s="160" t="s">
        <v>1623</v>
      </c>
    </row>
    <row r="238" spans="1:8" s="9" customFormat="1" x14ac:dyDescent="0.25">
      <c r="A238" s="159" t="s">
        <v>1604</v>
      </c>
      <c r="B238" s="160" t="s">
        <v>1605</v>
      </c>
      <c r="C238" s="159">
        <f t="shared" si="8"/>
        <v>7</v>
      </c>
      <c r="D238" s="159" t="str">
        <f t="shared" si="9"/>
        <v>TCS-1.1⁽ᴹ⁾ Percentage of people on ART among all people living with HIV at the end of the reporting period-7</v>
      </c>
      <c r="E238" s="160" t="s">
        <v>990</v>
      </c>
      <c r="F238" s="160" t="s">
        <v>991</v>
      </c>
      <c r="G238" s="159" t="s">
        <v>1624</v>
      </c>
      <c r="H238" s="160" t="s">
        <v>1625</v>
      </c>
    </row>
    <row r="239" spans="1:8" s="9" customFormat="1" x14ac:dyDescent="0.25">
      <c r="A239" s="159" t="s">
        <v>1604</v>
      </c>
      <c r="B239" s="160" t="s">
        <v>1605</v>
      </c>
      <c r="C239" s="159">
        <f t="shared" si="8"/>
        <v>8</v>
      </c>
      <c r="D239" s="159" t="str">
        <f t="shared" si="9"/>
        <v>TCS-1.1⁽ᴹ⁾ Percentage of people on ART among all people living with HIV at the end of the reporting period-8</v>
      </c>
      <c r="E239" s="160" t="s">
        <v>990</v>
      </c>
      <c r="F239" s="160" t="s">
        <v>994</v>
      </c>
      <c r="G239" s="159" t="s">
        <v>1626</v>
      </c>
      <c r="H239" s="160" t="s">
        <v>1627</v>
      </c>
    </row>
    <row r="240" spans="1:8" s="9" customFormat="1" x14ac:dyDescent="0.25">
      <c r="A240" s="159" t="s">
        <v>1604</v>
      </c>
      <c r="B240" s="160" t="s">
        <v>1605</v>
      </c>
      <c r="C240" s="159">
        <f t="shared" si="8"/>
        <v>9</v>
      </c>
      <c r="D240" s="159" t="str">
        <f t="shared" si="9"/>
        <v>TCS-1.1⁽ᴹ⁾ Percentage of people on ART among all people living with HIV at the end of the reporting period-9</v>
      </c>
      <c r="E240" s="160" t="s">
        <v>990</v>
      </c>
      <c r="F240" s="160" t="s">
        <v>997</v>
      </c>
      <c r="G240" s="159" t="s">
        <v>1628</v>
      </c>
      <c r="H240" s="160" t="s">
        <v>1629</v>
      </c>
    </row>
    <row r="241" spans="1:8" s="9" customFormat="1" x14ac:dyDescent="0.25">
      <c r="A241" s="159" t="s">
        <v>1604</v>
      </c>
      <c r="B241" s="160" t="s">
        <v>1605</v>
      </c>
      <c r="C241" s="159">
        <f t="shared" si="8"/>
        <v>10</v>
      </c>
      <c r="D241" s="159" t="str">
        <f t="shared" si="9"/>
        <v>TCS-1.1⁽ᴹ⁾ Percentage of people on ART among all people living with HIV at the end of the reporting period-10</v>
      </c>
      <c r="E241" s="160" t="s">
        <v>990</v>
      </c>
      <c r="F241" s="160" t="s">
        <v>1000</v>
      </c>
      <c r="G241" s="159" t="s">
        <v>1630</v>
      </c>
      <c r="H241" s="160" t="s">
        <v>1631</v>
      </c>
    </row>
    <row r="242" spans="1:8" s="9" customFormat="1" x14ac:dyDescent="0.25">
      <c r="A242" s="159" t="s">
        <v>1604</v>
      </c>
      <c r="B242" s="160" t="s">
        <v>1605</v>
      </c>
      <c r="C242" s="159">
        <f t="shared" si="8"/>
        <v>11</v>
      </c>
      <c r="D242" s="159" t="str">
        <f t="shared" si="9"/>
        <v>TCS-1.1⁽ᴹ⁾ Percentage of people on ART among all people living with HIV at the end of the reporting period-11</v>
      </c>
      <c r="E242" s="160" t="s">
        <v>990</v>
      </c>
      <c r="F242" s="160" t="s">
        <v>1632</v>
      </c>
      <c r="G242" s="159" t="s">
        <v>1633</v>
      </c>
      <c r="H242" s="160" t="s">
        <v>1634</v>
      </c>
    </row>
    <row r="243" spans="1:8" s="9" customFormat="1" x14ac:dyDescent="0.25">
      <c r="A243" s="159" t="s">
        <v>1604</v>
      </c>
      <c r="B243" s="160" t="s">
        <v>1605</v>
      </c>
      <c r="C243" s="159">
        <f t="shared" si="8"/>
        <v>12</v>
      </c>
      <c r="D243" s="159" t="str">
        <f t="shared" si="9"/>
        <v>TCS-1.1⁽ᴹ⁾ Percentage of people on ART among all people living with HIV at the end of the reporting period-12</v>
      </c>
      <c r="E243" s="160" t="s">
        <v>990</v>
      </c>
      <c r="F243" s="160" t="s">
        <v>1635</v>
      </c>
      <c r="G243" s="159" t="s">
        <v>1636</v>
      </c>
      <c r="H243" s="160" t="s">
        <v>1637</v>
      </c>
    </row>
    <row r="244" spans="1:8" s="9" customFormat="1" x14ac:dyDescent="0.25">
      <c r="A244" s="159" t="s">
        <v>1604</v>
      </c>
      <c r="B244" s="160" t="s">
        <v>1605</v>
      </c>
      <c r="C244" s="159">
        <f t="shared" si="8"/>
        <v>13</v>
      </c>
      <c r="D244" s="159" t="str">
        <f t="shared" si="9"/>
        <v>TCS-1.1⁽ᴹ⁾ Percentage of people on ART among all people living with HIV at the end of the reporting period-13</v>
      </c>
      <c r="E244" s="160" t="s">
        <v>1003</v>
      </c>
      <c r="F244" s="160" t="s">
        <v>1073</v>
      </c>
      <c r="G244" s="159" t="s">
        <v>1638</v>
      </c>
      <c r="H244" s="160" t="s">
        <v>1639</v>
      </c>
    </row>
    <row r="245" spans="1:8" s="9" customFormat="1" x14ac:dyDescent="0.25">
      <c r="A245" s="159" t="s">
        <v>1604</v>
      </c>
      <c r="B245" s="160" t="s">
        <v>1605</v>
      </c>
      <c r="C245" s="159">
        <f t="shared" si="8"/>
        <v>14</v>
      </c>
      <c r="D245" s="159" t="str">
        <f t="shared" si="9"/>
        <v>TCS-1.1⁽ᴹ⁾ Percentage of people on ART among all people living with HIV at the end of the reporting period-14</v>
      </c>
      <c r="E245" s="160" t="s">
        <v>1003</v>
      </c>
      <c r="F245" s="160" t="s">
        <v>1004</v>
      </c>
      <c r="G245" s="159" t="s">
        <v>1640</v>
      </c>
      <c r="H245" s="160" t="s">
        <v>1641</v>
      </c>
    </row>
    <row r="246" spans="1:8" s="9" customFormat="1" x14ac:dyDescent="0.25">
      <c r="A246" s="159" t="s">
        <v>1604</v>
      </c>
      <c r="B246" s="160" t="s">
        <v>1605</v>
      </c>
      <c r="C246" s="159">
        <f t="shared" si="8"/>
        <v>15</v>
      </c>
      <c r="D246" s="159" t="str">
        <f t="shared" si="9"/>
        <v>TCS-1.1⁽ᴹ⁾ Percentage of people on ART among all people living with HIV at the end of the reporting period-15</v>
      </c>
      <c r="E246" s="160" t="s">
        <v>1003</v>
      </c>
      <c r="F246" s="160" t="s">
        <v>1007</v>
      </c>
      <c r="G246" s="159" t="s">
        <v>1642</v>
      </c>
      <c r="H246" s="160" t="s">
        <v>1643</v>
      </c>
    </row>
    <row r="247" spans="1:8" s="9" customFormat="1" x14ac:dyDescent="0.25">
      <c r="A247" s="159" t="s">
        <v>1604</v>
      </c>
      <c r="B247" s="160" t="s">
        <v>1605</v>
      </c>
      <c r="C247" s="159">
        <f t="shared" si="8"/>
        <v>16</v>
      </c>
      <c r="D247" s="159" t="str">
        <f t="shared" si="9"/>
        <v>TCS-1.1⁽ᴹ⁾ Percentage of people on ART among all people living with HIV at the end of the reporting period-16</v>
      </c>
      <c r="E247" s="160" t="s">
        <v>1010</v>
      </c>
      <c r="F247" s="160" t="s">
        <v>1011</v>
      </c>
      <c r="G247" s="159" t="s">
        <v>1644</v>
      </c>
      <c r="H247" s="160" t="s">
        <v>1645</v>
      </c>
    </row>
    <row r="248" spans="1:8" s="9" customFormat="1" x14ac:dyDescent="0.25">
      <c r="A248" s="159" t="s">
        <v>1604</v>
      </c>
      <c r="B248" s="160" t="s">
        <v>1605</v>
      </c>
      <c r="C248" s="159">
        <f t="shared" si="8"/>
        <v>17</v>
      </c>
      <c r="D248" s="159" t="str">
        <f t="shared" si="9"/>
        <v>TCS-1.1⁽ᴹ⁾ Percentage of people on ART among all people living with HIV at the end of the reporting period-17</v>
      </c>
      <c r="E248" s="160" t="s">
        <v>1010</v>
      </c>
      <c r="F248" s="160" t="s">
        <v>1014</v>
      </c>
      <c r="G248" s="159" t="s">
        <v>1646</v>
      </c>
      <c r="H248" s="160" t="s">
        <v>1647</v>
      </c>
    </row>
    <row r="249" spans="1:8" s="9" customFormat="1" x14ac:dyDescent="0.25">
      <c r="A249" s="159" t="s">
        <v>1648</v>
      </c>
      <c r="B249" s="160" t="s">
        <v>1649</v>
      </c>
      <c r="C249" s="159">
        <f t="shared" si="8"/>
        <v>0</v>
      </c>
      <c r="D249" s="159" t="str">
        <f t="shared" si="9"/>
        <v>TCS-1b⁽ᴹ⁾ Percentage of adults (15 and above) on ART among all adults living with HIV at the end of the reporting period-0</v>
      </c>
      <c r="E249" s="160" t="s">
        <v>1295</v>
      </c>
      <c r="F249" s="160" t="s">
        <v>1296</v>
      </c>
      <c r="G249" s="159" t="s">
        <v>1650</v>
      </c>
      <c r="H249" s="160" t="s">
        <v>1651</v>
      </c>
    </row>
    <row r="250" spans="1:8" s="9" customFormat="1" x14ac:dyDescent="0.25">
      <c r="A250" s="159" t="s">
        <v>1648</v>
      </c>
      <c r="B250" s="160" t="s">
        <v>1649</v>
      </c>
      <c r="C250" s="159">
        <f t="shared" si="8"/>
        <v>1</v>
      </c>
      <c r="D250" s="159" t="str">
        <f t="shared" si="9"/>
        <v>TCS-1b⁽ᴹ⁾ Percentage of adults (15 and above) on ART among all adults living with HIV at the end of the reporting period-1</v>
      </c>
      <c r="E250" s="160" t="s">
        <v>1295</v>
      </c>
      <c r="F250" s="160" t="s">
        <v>1299</v>
      </c>
      <c r="G250" s="159" t="s">
        <v>1652</v>
      </c>
      <c r="H250" s="160" t="s">
        <v>1653</v>
      </c>
    </row>
    <row r="251" spans="1:8" s="9" customFormat="1" x14ac:dyDescent="0.25">
      <c r="A251" s="159" t="s">
        <v>1648</v>
      </c>
      <c r="B251" s="160" t="s">
        <v>1649</v>
      </c>
      <c r="C251" s="159">
        <f t="shared" si="8"/>
        <v>2</v>
      </c>
      <c r="D251" s="159" t="str">
        <f t="shared" si="9"/>
        <v>TCS-1b⁽ᴹ⁾ Percentage of adults (15 and above) on ART among all adults living with HIV at the end of the reporting period-2</v>
      </c>
      <c r="E251" s="160" t="s">
        <v>1295</v>
      </c>
      <c r="F251" s="160" t="s">
        <v>1302</v>
      </c>
      <c r="G251" s="159" t="s">
        <v>1654</v>
      </c>
      <c r="H251" s="160" t="s">
        <v>1655</v>
      </c>
    </row>
    <row r="252" spans="1:8" s="9" customFormat="1" x14ac:dyDescent="0.25">
      <c r="A252" s="159" t="s">
        <v>1648</v>
      </c>
      <c r="B252" s="160" t="s">
        <v>1649</v>
      </c>
      <c r="C252" s="159">
        <f t="shared" si="8"/>
        <v>3</v>
      </c>
      <c r="D252" s="159" t="str">
        <f t="shared" si="9"/>
        <v>TCS-1b⁽ᴹ⁾ Percentage of adults (15 and above) on ART among all adults living with HIV at the end of the reporting period-3</v>
      </c>
      <c r="E252" s="160" t="s">
        <v>1295</v>
      </c>
      <c r="F252" s="160" t="s">
        <v>1305</v>
      </c>
      <c r="G252" s="159" t="s">
        <v>1656</v>
      </c>
      <c r="H252" s="160" t="s">
        <v>1657</v>
      </c>
    </row>
    <row r="253" spans="1:8" s="9" customFormat="1" x14ac:dyDescent="0.25">
      <c r="A253" s="159" t="s">
        <v>1648</v>
      </c>
      <c r="B253" s="160" t="s">
        <v>1649</v>
      </c>
      <c r="C253" s="159">
        <f t="shared" si="8"/>
        <v>4</v>
      </c>
      <c r="D253" s="159" t="str">
        <f t="shared" si="9"/>
        <v>TCS-1b⁽ᴹ⁾ Percentage of adults (15 and above) on ART among all adults living with HIV at the end of the reporting period-4</v>
      </c>
      <c r="E253" s="160" t="s">
        <v>1614</v>
      </c>
      <c r="F253" s="160" t="s">
        <v>1615</v>
      </c>
      <c r="G253" s="159" t="s">
        <v>1658</v>
      </c>
      <c r="H253" s="160" t="s">
        <v>1659</v>
      </c>
    </row>
    <row r="254" spans="1:8" s="9" customFormat="1" x14ac:dyDescent="0.25">
      <c r="A254" s="159" t="s">
        <v>1648</v>
      </c>
      <c r="B254" s="160" t="s">
        <v>1649</v>
      </c>
      <c r="C254" s="159">
        <f t="shared" si="8"/>
        <v>5</v>
      </c>
      <c r="D254" s="159" t="str">
        <f t="shared" si="9"/>
        <v>TCS-1b⁽ᴹ⁾ Percentage of adults (15 and above) on ART among all adults living with HIV at the end of the reporting period-5</v>
      </c>
      <c r="E254" s="160" t="s">
        <v>990</v>
      </c>
      <c r="F254" s="160" t="s">
        <v>1618</v>
      </c>
      <c r="G254" s="159" t="s">
        <v>1660</v>
      </c>
      <c r="H254" s="160" t="s">
        <v>1661</v>
      </c>
    </row>
    <row r="255" spans="1:8" s="9" customFormat="1" x14ac:dyDescent="0.25">
      <c r="A255" s="159" t="s">
        <v>1648</v>
      </c>
      <c r="B255" s="160" t="s">
        <v>1649</v>
      </c>
      <c r="C255" s="159">
        <f t="shared" si="8"/>
        <v>6</v>
      </c>
      <c r="D255" s="159" t="str">
        <f t="shared" si="9"/>
        <v>TCS-1b⁽ᴹ⁾ Percentage of adults (15 and above) on ART among all adults living with HIV at the end of the reporting period-6</v>
      </c>
      <c r="E255" s="160" t="s">
        <v>990</v>
      </c>
      <c r="F255" s="160" t="s">
        <v>1621</v>
      </c>
      <c r="G255" s="159" t="s">
        <v>1662</v>
      </c>
      <c r="H255" s="160" t="s">
        <v>1663</v>
      </c>
    </row>
    <row r="256" spans="1:8" s="9" customFormat="1" x14ac:dyDescent="0.25">
      <c r="A256" s="159" t="s">
        <v>1648</v>
      </c>
      <c r="B256" s="160" t="s">
        <v>1649</v>
      </c>
      <c r="C256" s="159">
        <f t="shared" si="8"/>
        <v>7</v>
      </c>
      <c r="D256" s="159" t="str">
        <f t="shared" si="9"/>
        <v>TCS-1b⁽ᴹ⁾ Percentage of adults (15 and above) on ART among all adults living with HIV at the end of the reporting period-7</v>
      </c>
      <c r="E256" s="160" t="s">
        <v>990</v>
      </c>
      <c r="F256" s="160" t="s">
        <v>991</v>
      </c>
      <c r="G256" s="159" t="s">
        <v>1664</v>
      </c>
      <c r="H256" s="160" t="s">
        <v>1665</v>
      </c>
    </row>
    <row r="257" spans="1:8" s="9" customFormat="1" x14ac:dyDescent="0.25">
      <c r="A257" s="159" t="s">
        <v>1648</v>
      </c>
      <c r="B257" s="160" t="s">
        <v>1649</v>
      </c>
      <c r="C257" s="159">
        <f t="shared" si="8"/>
        <v>8</v>
      </c>
      <c r="D257" s="159" t="str">
        <f t="shared" si="9"/>
        <v>TCS-1b⁽ᴹ⁾ Percentage of adults (15 and above) on ART among all adults living with HIV at the end of the reporting period-8</v>
      </c>
      <c r="E257" s="160" t="s">
        <v>990</v>
      </c>
      <c r="F257" s="160" t="s">
        <v>994</v>
      </c>
      <c r="G257" s="159" t="s">
        <v>1666</v>
      </c>
      <c r="H257" s="160" t="s">
        <v>1667</v>
      </c>
    </row>
    <row r="258" spans="1:8" s="9" customFormat="1" x14ac:dyDescent="0.25">
      <c r="A258" s="159" t="s">
        <v>1648</v>
      </c>
      <c r="B258" s="160" t="s">
        <v>1649</v>
      </c>
      <c r="C258" s="159">
        <f t="shared" si="8"/>
        <v>9</v>
      </c>
      <c r="D258" s="159" t="str">
        <f t="shared" si="9"/>
        <v>TCS-1b⁽ᴹ⁾ Percentage of adults (15 and above) on ART among all adults living with HIV at the end of the reporting period-9</v>
      </c>
      <c r="E258" s="160" t="s">
        <v>990</v>
      </c>
      <c r="F258" s="160" t="s">
        <v>997</v>
      </c>
      <c r="G258" s="159" t="s">
        <v>1668</v>
      </c>
      <c r="H258" s="160" t="s">
        <v>1669</v>
      </c>
    </row>
    <row r="259" spans="1:8" s="9" customFormat="1" x14ac:dyDescent="0.25">
      <c r="A259" s="159" t="s">
        <v>1648</v>
      </c>
      <c r="B259" s="160" t="s">
        <v>1649</v>
      </c>
      <c r="C259" s="159">
        <f t="shared" si="8"/>
        <v>10</v>
      </c>
      <c r="D259" s="159" t="str">
        <f t="shared" si="9"/>
        <v>TCS-1b⁽ᴹ⁾ Percentage of adults (15 and above) on ART among all adults living with HIV at the end of the reporting period-10</v>
      </c>
      <c r="E259" s="160" t="s">
        <v>990</v>
      </c>
      <c r="F259" s="160" t="s">
        <v>1000</v>
      </c>
      <c r="G259" s="159" t="s">
        <v>1670</v>
      </c>
      <c r="H259" s="160" t="s">
        <v>1671</v>
      </c>
    </row>
    <row r="260" spans="1:8" s="9" customFormat="1" x14ac:dyDescent="0.25">
      <c r="A260" s="159" t="s">
        <v>1648</v>
      </c>
      <c r="B260" s="160" t="s">
        <v>1649</v>
      </c>
      <c r="C260" s="159">
        <f t="shared" si="8"/>
        <v>11</v>
      </c>
      <c r="D260" s="159" t="str">
        <f t="shared" si="9"/>
        <v>TCS-1b⁽ᴹ⁾ Percentage of adults (15 and above) on ART among all adults living with HIV at the end of the reporting period-11</v>
      </c>
      <c r="E260" s="160" t="s">
        <v>990</v>
      </c>
      <c r="F260" s="160" t="s">
        <v>1632</v>
      </c>
      <c r="G260" s="159" t="s">
        <v>1672</v>
      </c>
      <c r="H260" s="160" t="s">
        <v>1673</v>
      </c>
    </row>
    <row r="261" spans="1:8" s="9" customFormat="1" x14ac:dyDescent="0.25">
      <c r="A261" s="159" t="s">
        <v>1648</v>
      </c>
      <c r="B261" s="160" t="s">
        <v>1649</v>
      </c>
      <c r="C261" s="159">
        <f t="shared" si="8"/>
        <v>12</v>
      </c>
      <c r="D261" s="159" t="str">
        <f t="shared" si="9"/>
        <v>TCS-1b⁽ᴹ⁾ Percentage of adults (15 and above) on ART among all adults living with HIV at the end of the reporting period-12</v>
      </c>
      <c r="E261" s="160" t="s">
        <v>990</v>
      </c>
      <c r="F261" s="160" t="s">
        <v>1635</v>
      </c>
      <c r="G261" s="159" t="s">
        <v>1674</v>
      </c>
      <c r="H261" s="160" t="s">
        <v>1675</v>
      </c>
    </row>
    <row r="262" spans="1:8" s="9" customFormat="1" x14ac:dyDescent="0.25">
      <c r="A262" s="159" t="s">
        <v>1648</v>
      </c>
      <c r="B262" s="160" t="s">
        <v>1649</v>
      </c>
      <c r="C262" s="159">
        <f t="shared" si="8"/>
        <v>13</v>
      </c>
      <c r="D262" s="159" t="str">
        <f t="shared" si="9"/>
        <v>TCS-1b⁽ᴹ⁾ Percentage of adults (15 and above) on ART among all adults living with HIV at the end of the reporting period-13</v>
      </c>
      <c r="E262" s="160" t="s">
        <v>1003</v>
      </c>
      <c r="F262" s="160" t="s">
        <v>1073</v>
      </c>
      <c r="G262" s="159" t="s">
        <v>1676</v>
      </c>
      <c r="H262" s="160" t="s">
        <v>1677</v>
      </c>
    </row>
    <row r="263" spans="1:8" s="9" customFormat="1" x14ac:dyDescent="0.25">
      <c r="A263" s="159" t="s">
        <v>1648</v>
      </c>
      <c r="B263" s="160" t="s">
        <v>1649</v>
      </c>
      <c r="C263" s="159">
        <f t="shared" si="8"/>
        <v>14</v>
      </c>
      <c r="D263" s="159" t="str">
        <f t="shared" si="9"/>
        <v>TCS-1b⁽ᴹ⁾ Percentage of adults (15 and above) on ART among all adults living with HIV at the end of the reporting period-14</v>
      </c>
      <c r="E263" s="160" t="s">
        <v>1003</v>
      </c>
      <c r="F263" s="160" t="s">
        <v>1004</v>
      </c>
      <c r="G263" s="159" t="s">
        <v>1678</v>
      </c>
      <c r="H263" s="160" t="s">
        <v>1679</v>
      </c>
    </row>
    <row r="264" spans="1:8" s="9" customFormat="1" x14ac:dyDescent="0.25">
      <c r="A264" s="159" t="s">
        <v>1648</v>
      </c>
      <c r="B264" s="160" t="s">
        <v>1649</v>
      </c>
      <c r="C264" s="159">
        <f t="shared" si="8"/>
        <v>15</v>
      </c>
      <c r="D264" s="159" t="str">
        <f t="shared" si="9"/>
        <v>TCS-1b⁽ᴹ⁾ Percentage of adults (15 and above) on ART among all adults living with HIV at the end of the reporting period-15</v>
      </c>
      <c r="E264" s="160" t="s">
        <v>1003</v>
      </c>
      <c r="F264" s="160" t="s">
        <v>1007</v>
      </c>
      <c r="G264" s="159" t="s">
        <v>1680</v>
      </c>
      <c r="H264" s="160" t="s">
        <v>1681</v>
      </c>
    </row>
    <row r="265" spans="1:8" s="9" customFormat="1" x14ac:dyDescent="0.25">
      <c r="A265" s="159" t="s">
        <v>1682</v>
      </c>
      <c r="B265" s="160" t="s">
        <v>1683</v>
      </c>
      <c r="C265" s="159">
        <f t="shared" si="8"/>
        <v>0</v>
      </c>
      <c r="D265" s="159" t="str">
        <f t="shared" si="9"/>
        <v>TCS-1c⁽ᴹ⁾ Percentage of children (under 15) on ART among all children living with HIV at the end of the reporting period-0</v>
      </c>
      <c r="E265" s="160" t="s">
        <v>1614</v>
      </c>
      <c r="F265" s="160" t="s">
        <v>1615</v>
      </c>
      <c r="G265" s="159" t="s">
        <v>1684</v>
      </c>
      <c r="H265" s="160" t="s">
        <v>1685</v>
      </c>
    </row>
    <row r="266" spans="1:8" s="9" customFormat="1" x14ac:dyDescent="0.25">
      <c r="A266" s="159" t="s">
        <v>1682</v>
      </c>
      <c r="B266" s="160" t="s">
        <v>1683</v>
      </c>
      <c r="C266" s="159">
        <f t="shared" si="8"/>
        <v>1</v>
      </c>
      <c r="D266" s="159" t="str">
        <f t="shared" si="9"/>
        <v>TCS-1c⁽ᴹ⁾ Percentage of children (under 15) on ART among all children living with HIV at the end of the reporting period-1</v>
      </c>
      <c r="E266" s="160" t="s">
        <v>1003</v>
      </c>
      <c r="F266" s="160" t="s">
        <v>1004</v>
      </c>
      <c r="G266" s="159" t="s">
        <v>1686</v>
      </c>
      <c r="H266" s="160" t="s">
        <v>1687</v>
      </c>
    </row>
    <row r="267" spans="1:8" s="9" customFormat="1" x14ac:dyDescent="0.25">
      <c r="A267" s="159" t="s">
        <v>1682</v>
      </c>
      <c r="B267" s="160" t="s">
        <v>1683</v>
      </c>
      <c r="C267" s="159">
        <f t="shared" si="8"/>
        <v>2</v>
      </c>
      <c r="D267" s="159" t="str">
        <f t="shared" si="9"/>
        <v>TCS-1c⁽ᴹ⁾ Percentage of children (under 15) on ART among all children living with HIV at the end of the reporting period-2</v>
      </c>
      <c r="E267" s="160" t="s">
        <v>1003</v>
      </c>
      <c r="F267" s="160" t="s">
        <v>1007</v>
      </c>
      <c r="G267" s="159" t="s">
        <v>1688</v>
      </c>
      <c r="H267" s="160" t="s">
        <v>1689</v>
      </c>
    </row>
    <row r="268" spans="1:8" s="9" customFormat="1" x14ac:dyDescent="0.25">
      <c r="A268" s="159" t="s">
        <v>1690</v>
      </c>
      <c r="B268" s="160" t="s">
        <v>1691</v>
      </c>
      <c r="C268" s="159">
        <f t="shared" si="8"/>
        <v>0</v>
      </c>
      <c r="D268" s="159" t="str">
        <f t="shared" si="9"/>
        <v>TCP-1⁽ᴹ⁾ Number of notified cases of all forms of TB (i.e. bacteriologically confirmed + clinically diagnosed), new and relapse cases-0</v>
      </c>
      <c r="E268" s="160" t="s">
        <v>1692</v>
      </c>
      <c r="F268" s="160" t="s">
        <v>1693</v>
      </c>
      <c r="G268" s="159" t="s">
        <v>1694</v>
      </c>
      <c r="H268" s="160" t="s">
        <v>1695</v>
      </c>
    </row>
    <row r="269" spans="1:8" s="9" customFormat="1" x14ac:dyDescent="0.25">
      <c r="A269" s="159" t="s">
        <v>1690</v>
      </c>
      <c r="B269" s="160" t="s">
        <v>1691</v>
      </c>
      <c r="C269" s="159">
        <f t="shared" si="8"/>
        <v>1</v>
      </c>
      <c r="D269" s="159" t="str">
        <f t="shared" si="9"/>
        <v>TCP-1⁽ᴹ⁾ Number of notified cases of all forms of TB (i.e. bacteriologically confirmed + clinically diagnosed), new and relapse cases-1</v>
      </c>
      <c r="E269" s="160" t="s">
        <v>1462</v>
      </c>
      <c r="F269" s="160" t="s">
        <v>1696</v>
      </c>
      <c r="G269" s="159" t="s">
        <v>1697</v>
      </c>
      <c r="H269" s="160" t="s">
        <v>1698</v>
      </c>
    </row>
    <row r="270" spans="1:8" s="9" customFormat="1" x14ac:dyDescent="0.25">
      <c r="A270" s="159" t="s">
        <v>1690</v>
      </c>
      <c r="B270" s="160" t="s">
        <v>1691</v>
      </c>
      <c r="C270" s="159">
        <f t="shared" si="8"/>
        <v>2</v>
      </c>
      <c r="D270" s="159" t="str">
        <f t="shared" si="9"/>
        <v>TCP-1⁽ᴹ⁾ Number of notified cases of all forms of TB (i.e. bacteriologically confirmed + clinically diagnosed), new and relapse cases-2</v>
      </c>
      <c r="E270" s="160" t="s">
        <v>1462</v>
      </c>
      <c r="F270" s="160" t="s">
        <v>1463</v>
      </c>
      <c r="G270" s="159" t="s">
        <v>1699</v>
      </c>
      <c r="H270" s="160" t="s">
        <v>1700</v>
      </c>
    </row>
    <row r="271" spans="1:8" s="9" customFormat="1" x14ac:dyDescent="0.25">
      <c r="A271" s="159" t="s">
        <v>1690</v>
      </c>
      <c r="B271" s="160" t="s">
        <v>1691</v>
      </c>
      <c r="C271" s="159">
        <f t="shared" si="8"/>
        <v>3</v>
      </c>
      <c r="D271" s="159" t="str">
        <f t="shared" si="9"/>
        <v>TCP-1⁽ᴹ⁾ Number of notified cases of all forms of TB (i.e. bacteriologically confirmed + clinically diagnosed), new and relapse cases-3</v>
      </c>
      <c r="E271" s="160" t="s">
        <v>1462</v>
      </c>
      <c r="F271" s="160" t="s">
        <v>1466</v>
      </c>
      <c r="G271" s="159" t="s">
        <v>1701</v>
      </c>
      <c r="H271" s="160" t="s">
        <v>1702</v>
      </c>
    </row>
    <row r="272" spans="1:8" s="9" customFormat="1" x14ac:dyDescent="0.25">
      <c r="A272" s="159" t="s">
        <v>1690</v>
      </c>
      <c r="B272" s="160" t="s">
        <v>1691</v>
      </c>
      <c r="C272" s="159">
        <f t="shared" si="8"/>
        <v>4</v>
      </c>
      <c r="D272" s="159" t="str">
        <f t="shared" si="9"/>
        <v>TCP-1⁽ᴹ⁾ Number of notified cases of all forms of TB (i.e. bacteriologically confirmed + clinically diagnosed), new and relapse cases-4</v>
      </c>
      <c r="E272" s="160" t="s">
        <v>1003</v>
      </c>
      <c r="F272" s="160" t="s">
        <v>1004</v>
      </c>
      <c r="G272" s="159" t="s">
        <v>1703</v>
      </c>
      <c r="H272" s="160" t="s">
        <v>1704</v>
      </c>
    </row>
    <row r="273" spans="1:8" s="9" customFormat="1" x14ac:dyDescent="0.25">
      <c r="A273" s="159" t="s">
        <v>1690</v>
      </c>
      <c r="B273" s="160" t="s">
        <v>1691</v>
      </c>
      <c r="C273" s="159">
        <f t="shared" si="8"/>
        <v>5</v>
      </c>
      <c r="D273" s="159" t="str">
        <f t="shared" si="9"/>
        <v>TCP-1⁽ᴹ⁾ Number of notified cases of all forms of TB (i.e. bacteriologically confirmed + clinically diagnosed), new and relapse cases-5</v>
      </c>
      <c r="E273" s="160" t="s">
        <v>1003</v>
      </c>
      <c r="F273" s="160" t="s">
        <v>1007</v>
      </c>
      <c r="G273" s="159" t="s">
        <v>1705</v>
      </c>
      <c r="H273" s="160" t="s">
        <v>1706</v>
      </c>
    </row>
    <row r="274" spans="1:8" s="9" customFormat="1" x14ac:dyDescent="0.25">
      <c r="A274" s="159" t="s">
        <v>1690</v>
      </c>
      <c r="B274" s="160" t="s">
        <v>1691</v>
      </c>
      <c r="C274" s="159">
        <f t="shared" si="8"/>
        <v>6</v>
      </c>
      <c r="D274" s="159" t="str">
        <f t="shared" si="9"/>
        <v>TCP-1⁽ᴹ⁾ Number of notified cases of all forms of TB (i.e. bacteriologically confirmed + clinically diagnosed), new and relapse cases-6</v>
      </c>
      <c r="E274" s="160" t="s">
        <v>1010</v>
      </c>
      <c r="F274" s="160" t="s">
        <v>1011</v>
      </c>
      <c r="G274" s="159" t="s">
        <v>1707</v>
      </c>
      <c r="H274" s="160" t="s">
        <v>1708</v>
      </c>
    </row>
    <row r="275" spans="1:8" s="9" customFormat="1" x14ac:dyDescent="0.25">
      <c r="A275" s="159" t="s">
        <v>1690</v>
      </c>
      <c r="B275" s="160" t="s">
        <v>1691</v>
      </c>
      <c r="C275" s="159">
        <f t="shared" si="8"/>
        <v>7</v>
      </c>
      <c r="D275" s="159" t="str">
        <f t="shared" si="9"/>
        <v>TCP-1⁽ᴹ⁾ Number of notified cases of all forms of TB (i.e. bacteriologically confirmed + clinically diagnosed), new and relapse cases-7</v>
      </c>
      <c r="E275" s="160" t="s">
        <v>1010</v>
      </c>
      <c r="F275" s="160" t="s">
        <v>1014</v>
      </c>
      <c r="G275" s="159" t="s">
        <v>1709</v>
      </c>
      <c r="H275" s="160" t="s">
        <v>1710</v>
      </c>
    </row>
    <row r="276" spans="1:8" s="9" customFormat="1" x14ac:dyDescent="0.25">
      <c r="A276" s="159" t="s">
        <v>1711</v>
      </c>
      <c r="B276" s="160" t="s">
        <v>1712</v>
      </c>
      <c r="C276" s="159">
        <f t="shared" si="8"/>
        <v>0</v>
      </c>
      <c r="D276"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cases-0</v>
      </c>
      <c r="E276" s="160" t="s">
        <v>1462</v>
      </c>
      <c r="F276" s="160" t="s">
        <v>1696</v>
      </c>
      <c r="G276" s="159" t="s">
        <v>1713</v>
      </c>
      <c r="H276" s="160" t="s">
        <v>1714</v>
      </c>
    </row>
    <row r="277" spans="1:8" s="9" customFormat="1" x14ac:dyDescent="0.25">
      <c r="A277" s="159" t="s">
        <v>1711</v>
      </c>
      <c r="B277" s="160" t="s">
        <v>1712</v>
      </c>
      <c r="C277" s="159">
        <f t="shared" si="8"/>
        <v>1</v>
      </c>
      <c r="D277"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cases-1</v>
      </c>
      <c r="E277" s="160" t="s">
        <v>1462</v>
      </c>
      <c r="F277" s="160" t="s">
        <v>1463</v>
      </c>
      <c r="G277" s="159" t="s">
        <v>1715</v>
      </c>
      <c r="H277" s="160" t="s">
        <v>1716</v>
      </c>
    </row>
    <row r="278" spans="1:8" s="9" customFormat="1" x14ac:dyDescent="0.25">
      <c r="A278" s="159" t="s">
        <v>1711</v>
      </c>
      <c r="B278" s="160" t="s">
        <v>1712</v>
      </c>
      <c r="C278" s="159">
        <f t="shared" si="8"/>
        <v>2</v>
      </c>
      <c r="D278"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cases-2</v>
      </c>
      <c r="E278" s="160" t="s">
        <v>1462</v>
      </c>
      <c r="F278" s="160" t="s">
        <v>1466</v>
      </c>
      <c r="G278" s="159" t="s">
        <v>1717</v>
      </c>
      <c r="H278" s="160" t="s">
        <v>1718</v>
      </c>
    </row>
    <row r="279" spans="1:8" s="9" customFormat="1" x14ac:dyDescent="0.25">
      <c r="A279" s="159" t="s">
        <v>1711</v>
      </c>
      <c r="B279" s="160" t="s">
        <v>1712</v>
      </c>
      <c r="C279" s="159">
        <f t="shared" si="8"/>
        <v>3</v>
      </c>
      <c r="D279"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cases-3</v>
      </c>
      <c r="E279" s="160" t="s">
        <v>1003</v>
      </c>
      <c r="F279" s="160" t="s">
        <v>1004</v>
      </c>
      <c r="G279" s="159" t="s">
        <v>1719</v>
      </c>
      <c r="H279" s="160" t="s">
        <v>1720</v>
      </c>
    </row>
    <row r="280" spans="1:8" s="9" customFormat="1" x14ac:dyDescent="0.25">
      <c r="A280" s="159" t="s">
        <v>1711</v>
      </c>
      <c r="B280" s="160" t="s">
        <v>1712</v>
      </c>
      <c r="C280" s="159">
        <f t="shared" si="8"/>
        <v>4</v>
      </c>
      <c r="D280"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cases-4</v>
      </c>
      <c r="E280" s="160" t="s">
        <v>1003</v>
      </c>
      <c r="F280" s="160" t="s">
        <v>1007</v>
      </c>
      <c r="G280" s="159" t="s">
        <v>1721</v>
      </c>
      <c r="H280" s="160" t="s">
        <v>1722</v>
      </c>
    </row>
    <row r="281" spans="1:8" s="9" customFormat="1" x14ac:dyDescent="0.25">
      <c r="A281" s="159" t="s">
        <v>1711</v>
      </c>
      <c r="B281" s="160" t="s">
        <v>1712</v>
      </c>
      <c r="C281" s="159">
        <f t="shared" si="8"/>
        <v>5</v>
      </c>
      <c r="D281"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cases-5</v>
      </c>
      <c r="E281" s="160" t="s">
        <v>1010</v>
      </c>
      <c r="F281" s="160" t="s">
        <v>1011</v>
      </c>
      <c r="G281" s="159" t="s">
        <v>1723</v>
      </c>
      <c r="H281" s="160" t="s">
        <v>1724</v>
      </c>
    </row>
    <row r="282" spans="1:8" s="9" customFormat="1" x14ac:dyDescent="0.25">
      <c r="A282" s="159" t="s">
        <v>1711</v>
      </c>
      <c r="B282" s="160" t="s">
        <v>1712</v>
      </c>
      <c r="C282" s="159">
        <f t="shared" si="8"/>
        <v>6</v>
      </c>
      <c r="D282" s="159" t="str">
        <f t="shared" si="9"/>
        <v>TCP-2⁽ᴹ⁾ Treatment success rate- all forms: Percentage of TB cases, all forms, bacteriologically confirmed plus clinically diagnosed, successfully treated (cured plus treatment completed) among all TB cases registered for treatment during a specified period, new and relapse cases-6</v>
      </c>
      <c r="E282" s="160" t="s">
        <v>1010</v>
      </c>
      <c r="F282" s="160" t="s">
        <v>1014</v>
      </c>
      <c r="G282" s="159" t="s">
        <v>1725</v>
      </c>
      <c r="H282" s="160" t="s">
        <v>1726</v>
      </c>
    </row>
    <row r="283" spans="1:8" s="9" customFormat="1" x14ac:dyDescent="0.25">
      <c r="A283" s="159" t="s">
        <v>1727</v>
      </c>
      <c r="B283" s="160" t="s">
        <v>1728</v>
      </c>
      <c r="C283" s="159">
        <f t="shared" si="8"/>
        <v>0</v>
      </c>
      <c r="D283" s="159" t="str">
        <f t="shared" si="9"/>
        <v>TCP-5.1 Number of people in contact with TB patients who began preventive therapy-0</v>
      </c>
      <c r="E283" s="160" t="s">
        <v>1010</v>
      </c>
      <c r="F283" s="160" t="s">
        <v>1011</v>
      </c>
      <c r="G283" s="159" t="s">
        <v>1729</v>
      </c>
      <c r="H283" s="160" t="s">
        <v>1730</v>
      </c>
    </row>
    <row r="284" spans="1:8" s="9" customFormat="1" x14ac:dyDescent="0.25">
      <c r="A284" s="159" t="s">
        <v>1727</v>
      </c>
      <c r="B284" s="160" t="s">
        <v>1728</v>
      </c>
      <c r="C284" s="159">
        <f t="shared" ref="C284:C347" si="10">IF(B284=B283,C283+1,0)</f>
        <v>1</v>
      </c>
      <c r="D284" s="159" t="str">
        <f t="shared" ref="D284:D347" si="11">B284&amp;"-"&amp;C284</f>
        <v>TCP-5.1 Number of people in contact with TB patients who began preventive therapy-1</v>
      </c>
      <c r="E284" s="160" t="s">
        <v>1010</v>
      </c>
      <c r="F284" s="160" t="s">
        <v>1051</v>
      </c>
      <c r="G284" s="159" t="s">
        <v>1731</v>
      </c>
      <c r="H284" s="160" t="s">
        <v>1732</v>
      </c>
    </row>
    <row r="285" spans="1:8" s="9" customFormat="1" x14ac:dyDescent="0.25">
      <c r="A285" s="159" t="s">
        <v>1727</v>
      </c>
      <c r="B285" s="160" t="s">
        <v>1728</v>
      </c>
      <c r="C285" s="159">
        <f t="shared" si="10"/>
        <v>2</v>
      </c>
      <c r="D285" s="159" t="str">
        <f t="shared" si="11"/>
        <v>TCP-5.1 Number of people in contact with TB patients who began preventive therapy-2</v>
      </c>
      <c r="E285" s="160" t="s">
        <v>1010</v>
      </c>
      <c r="F285" s="160" t="s">
        <v>1054</v>
      </c>
      <c r="G285" s="159" t="s">
        <v>1733</v>
      </c>
      <c r="H285" s="160" t="s">
        <v>1734</v>
      </c>
    </row>
    <row r="286" spans="1:8" s="9" customFormat="1" x14ac:dyDescent="0.25">
      <c r="A286" s="159" t="s">
        <v>1735</v>
      </c>
      <c r="B286" s="160" t="s">
        <v>1736</v>
      </c>
      <c r="C286" s="159">
        <f t="shared" si="10"/>
        <v>0</v>
      </c>
      <c r="D286" s="159" t="str">
        <f t="shared" si="11"/>
        <v>TCP-6b Number of TB cases (all forms) notified among key affected populations/ high risk groups (other than prisoners)-0</v>
      </c>
      <c r="E286" s="160" t="s">
        <v>1295</v>
      </c>
      <c r="F286" s="160" t="s">
        <v>1737</v>
      </c>
      <c r="G286" s="159" t="s">
        <v>1738</v>
      </c>
      <c r="H286" s="160" t="s">
        <v>1739</v>
      </c>
    </row>
    <row r="287" spans="1:8" s="9" customFormat="1" x14ac:dyDescent="0.25">
      <c r="A287" s="159" t="s">
        <v>1735</v>
      </c>
      <c r="B287" s="160" t="s">
        <v>1736</v>
      </c>
      <c r="C287" s="159">
        <f t="shared" si="10"/>
        <v>1</v>
      </c>
      <c r="D287" s="159" t="str">
        <f t="shared" si="11"/>
        <v>TCP-6b Number of TB cases (all forms) notified among key affected populations/ high risk groups (other than prisoners)-1</v>
      </c>
      <c r="E287" s="160" t="s">
        <v>1295</v>
      </c>
      <c r="F287" s="160" t="s">
        <v>1740</v>
      </c>
      <c r="G287" s="159" t="s">
        <v>1741</v>
      </c>
      <c r="H287" s="160" t="s">
        <v>1742</v>
      </c>
    </row>
    <row r="288" spans="1:8" s="9" customFormat="1" x14ac:dyDescent="0.25">
      <c r="A288" s="159" t="s">
        <v>1743</v>
      </c>
      <c r="B288" s="160" t="s">
        <v>1744</v>
      </c>
      <c r="C288" s="159">
        <f t="shared" si="10"/>
        <v>0</v>
      </c>
      <c r="D288" s="159" t="str">
        <f t="shared" si="11"/>
        <v>MDR TB-2⁽ᴹ⁾ Number of TB cases with RR-TB and/or MDR-TB notified-0</v>
      </c>
      <c r="E288" s="160" t="s">
        <v>1003</v>
      </c>
      <c r="F288" s="160" t="s">
        <v>1004</v>
      </c>
      <c r="G288" s="159" t="s">
        <v>1745</v>
      </c>
      <c r="H288" s="160" t="s">
        <v>1746</v>
      </c>
    </row>
    <row r="289" spans="1:8" s="9" customFormat="1" x14ac:dyDescent="0.25">
      <c r="A289" s="159" t="s">
        <v>1743</v>
      </c>
      <c r="B289" s="160" t="s">
        <v>1744</v>
      </c>
      <c r="C289" s="159">
        <f t="shared" si="10"/>
        <v>1</v>
      </c>
      <c r="D289" s="159" t="str">
        <f t="shared" si="11"/>
        <v>MDR TB-2⁽ᴹ⁾ Number of TB cases with RR-TB and/or MDR-TB notified-1</v>
      </c>
      <c r="E289" s="160" t="s">
        <v>1003</v>
      </c>
      <c r="F289" s="160" t="s">
        <v>1007</v>
      </c>
      <c r="G289" s="159" t="s">
        <v>1747</v>
      </c>
      <c r="H289" s="160" t="s">
        <v>1748</v>
      </c>
    </row>
    <row r="290" spans="1:8" s="9" customFormat="1" x14ac:dyDescent="0.25">
      <c r="A290" s="159" t="s">
        <v>1743</v>
      </c>
      <c r="B290" s="160" t="s">
        <v>1744</v>
      </c>
      <c r="C290" s="159">
        <f t="shared" si="10"/>
        <v>2</v>
      </c>
      <c r="D290" s="159" t="str">
        <f t="shared" si="11"/>
        <v>MDR TB-2⁽ᴹ⁾ Number of TB cases with RR-TB and/or MDR-TB notified-2</v>
      </c>
      <c r="E290" s="160" t="s">
        <v>1010</v>
      </c>
      <c r="F290" s="160" t="s">
        <v>1011</v>
      </c>
      <c r="G290" s="159" t="s">
        <v>1749</v>
      </c>
      <c r="H290" s="160" t="s">
        <v>1750</v>
      </c>
    </row>
    <row r="291" spans="1:8" s="9" customFormat="1" x14ac:dyDescent="0.25">
      <c r="A291" s="159" t="s">
        <v>1743</v>
      </c>
      <c r="B291" s="160" t="s">
        <v>1744</v>
      </c>
      <c r="C291" s="159">
        <f t="shared" si="10"/>
        <v>3</v>
      </c>
      <c r="D291" s="159" t="str">
        <f t="shared" si="11"/>
        <v>MDR TB-2⁽ᴹ⁾ Number of TB cases with RR-TB and/or MDR-TB notified-3</v>
      </c>
      <c r="E291" s="160" t="s">
        <v>1010</v>
      </c>
      <c r="F291" s="160" t="s">
        <v>1014</v>
      </c>
      <c r="G291" s="159" t="s">
        <v>1751</v>
      </c>
      <c r="H291" s="160" t="s">
        <v>1752</v>
      </c>
    </row>
    <row r="292" spans="1:8" s="9" customFormat="1" x14ac:dyDescent="0.25">
      <c r="A292" s="159" t="s">
        <v>1753</v>
      </c>
      <c r="B292" s="160" t="s">
        <v>1754</v>
      </c>
      <c r="C292" s="159">
        <f t="shared" si="10"/>
        <v>0</v>
      </c>
      <c r="D292" s="159" t="str">
        <f t="shared" si="11"/>
        <v>MDR TB-3⁽ᴹ⁾ Number of cases with RR-TB and/or MDR-TB that began second-line treatment-0</v>
      </c>
      <c r="E292" s="160" t="s">
        <v>1755</v>
      </c>
      <c r="F292" s="160" t="s">
        <v>1756</v>
      </c>
      <c r="G292" s="159" t="s">
        <v>1757</v>
      </c>
      <c r="H292" s="160" t="s">
        <v>1758</v>
      </c>
    </row>
    <row r="293" spans="1:8" s="9" customFormat="1" x14ac:dyDescent="0.25">
      <c r="A293" s="159" t="s">
        <v>1753</v>
      </c>
      <c r="B293" s="160" t="s">
        <v>1754</v>
      </c>
      <c r="C293" s="159">
        <f t="shared" si="10"/>
        <v>1</v>
      </c>
      <c r="D293" s="159" t="str">
        <f t="shared" si="11"/>
        <v>MDR TB-3⁽ᴹ⁾ Number of cases with RR-TB and/or MDR-TB that began second-line treatment-1</v>
      </c>
      <c r="E293" s="160" t="s">
        <v>1755</v>
      </c>
      <c r="F293" s="160" t="s">
        <v>1759</v>
      </c>
      <c r="G293" s="159" t="s">
        <v>1760</v>
      </c>
      <c r="H293" s="160" t="s">
        <v>1761</v>
      </c>
    </row>
    <row r="294" spans="1:8" s="9" customFormat="1" x14ac:dyDescent="0.25">
      <c r="A294" s="159" t="s">
        <v>1753</v>
      </c>
      <c r="B294" s="160" t="s">
        <v>1754</v>
      </c>
      <c r="C294" s="159">
        <f t="shared" si="10"/>
        <v>2</v>
      </c>
      <c r="D294" s="159" t="str">
        <f t="shared" si="11"/>
        <v>MDR TB-3⁽ᴹ⁾ Number of cases with RR-TB and/or MDR-TB that began second-line treatment-2</v>
      </c>
      <c r="E294" s="160" t="s">
        <v>1003</v>
      </c>
      <c r="F294" s="160" t="s">
        <v>1004</v>
      </c>
      <c r="G294" s="159" t="s">
        <v>1762</v>
      </c>
      <c r="H294" s="160" t="s">
        <v>1763</v>
      </c>
    </row>
    <row r="295" spans="1:8" s="9" customFormat="1" x14ac:dyDescent="0.25">
      <c r="A295" s="159" t="s">
        <v>1753</v>
      </c>
      <c r="B295" s="160" t="s">
        <v>1754</v>
      </c>
      <c r="C295" s="159">
        <f t="shared" si="10"/>
        <v>3</v>
      </c>
      <c r="D295" s="159" t="str">
        <f t="shared" si="11"/>
        <v>MDR TB-3⁽ᴹ⁾ Number of cases with RR-TB and/or MDR-TB that began second-line treatment-3</v>
      </c>
      <c r="E295" s="160" t="s">
        <v>1003</v>
      </c>
      <c r="F295" s="160" t="s">
        <v>1007</v>
      </c>
      <c r="G295" s="159" t="s">
        <v>1764</v>
      </c>
      <c r="H295" s="160" t="s">
        <v>1765</v>
      </c>
    </row>
    <row r="296" spans="1:8" s="9" customFormat="1" x14ac:dyDescent="0.25">
      <c r="A296" s="159" t="s">
        <v>1753</v>
      </c>
      <c r="B296" s="160" t="s">
        <v>1754</v>
      </c>
      <c r="C296" s="159">
        <f t="shared" si="10"/>
        <v>4</v>
      </c>
      <c r="D296" s="159" t="str">
        <f t="shared" si="11"/>
        <v>MDR TB-3⁽ᴹ⁾ Number of cases with RR-TB and/or MDR-TB that began second-line treatment-4</v>
      </c>
      <c r="E296" s="160" t="s">
        <v>1010</v>
      </c>
      <c r="F296" s="160" t="s">
        <v>1011</v>
      </c>
      <c r="G296" s="159" t="s">
        <v>1766</v>
      </c>
      <c r="H296" s="160" t="s">
        <v>1767</v>
      </c>
    </row>
    <row r="297" spans="1:8" s="9" customFormat="1" x14ac:dyDescent="0.25">
      <c r="A297" s="159" t="s">
        <v>1753</v>
      </c>
      <c r="B297" s="160" t="s">
        <v>1754</v>
      </c>
      <c r="C297" s="159">
        <f t="shared" si="10"/>
        <v>5</v>
      </c>
      <c r="D297" s="159" t="str">
        <f t="shared" si="11"/>
        <v>MDR TB-3⁽ᴹ⁾ Number of cases with RR-TB and/or MDR-TB that began second-line treatment-5</v>
      </c>
      <c r="E297" s="160" t="s">
        <v>1010</v>
      </c>
      <c r="F297" s="160" t="s">
        <v>1014</v>
      </c>
      <c r="G297" s="159" t="s">
        <v>1768</v>
      </c>
      <c r="H297" s="160" t="s">
        <v>1769</v>
      </c>
    </row>
    <row r="298" spans="1:8" s="9" customFormat="1" x14ac:dyDescent="0.25">
      <c r="A298" s="159" t="s">
        <v>1770</v>
      </c>
      <c r="B298" s="160" t="s">
        <v>1771</v>
      </c>
      <c r="C298" s="159">
        <f t="shared" si="10"/>
        <v>0</v>
      </c>
      <c r="D298" s="159" t="str">
        <f t="shared" si="11"/>
        <v>MDR TB-9 Treatment success rate of RR TB and/or MDR-TB: Percentage of cases with RR and/or MDR-TB successfully treated-0</v>
      </c>
      <c r="E298" s="160" t="s">
        <v>1692</v>
      </c>
      <c r="F298" s="160" t="s">
        <v>1772</v>
      </c>
      <c r="G298" s="159" t="s">
        <v>1773</v>
      </c>
      <c r="H298" s="160" t="s">
        <v>1774</v>
      </c>
    </row>
    <row r="299" spans="1:8" s="9" customFormat="1" x14ac:dyDescent="0.25">
      <c r="A299" s="159" t="s">
        <v>1770</v>
      </c>
      <c r="B299" s="160" t="s">
        <v>1771</v>
      </c>
      <c r="C299" s="159">
        <f t="shared" si="10"/>
        <v>1</v>
      </c>
      <c r="D299" s="159" t="str">
        <f t="shared" si="11"/>
        <v>MDR TB-9 Treatment success rate of RR TB and/or MDR-TB: Percentage of cases with RR and/or MDR-TB successfully treated-1</v>
      </c>
      <c r="E299" s="160" t="s">
        <v>1462</v>
      </c>
      <c r="F299" s="160" t="s">
        <v>1466</v>
      </c>
      <c r="G299" s="159" t="s">
        <v>1775</v>
      </c>
      <c r="H299" s="160" t="s">
        <v>1776</v>
      </c>
    </row>
    <row r="300" spans="1:8" s="9" customFormat="1" x14ac:dyDescent="0.25">
      <c r="A300" s="159" t="s">
        <v>1770</v>
      </c>
      <c r="B300" s="160" t="s">
        <v>1771</v>
      </c>
      <c r="C300" s="159">
        <f t="shared" si="10"/>
        <v>2</v>
      </c>
      <c r="D300" s="159" t="str">
        <f t="shared" si="11"/>
        <v>MDR TB-9 Treatment success rate of RR TB and/or MDR-TB: Percentage of cases with RR and/or MDR-TB successfully treated-2</v>
      </c>
      <c r="E300" s="160" t="s">
        <v>1003</v>
      </c>
      <c r="F300" s="160" t="s">
        <v>1004</v>
      </c>
      <c r="G300" s="159" t="s">
        <v>1777</v>
      </c>
      <c r="H300" s="160" t="s">
        <v>1778</v>
      </c>
    </row>
    <row r="301" spans="1:8" s="9" customFormat="1" x14ac:dyDescent="0.25">
      <c r="A301" s="159" t="s">
        <v>1770</v>
      </c>
      <c r="B301" s="160" t="s">
        <v>1771</v>
      </c>
      <c r="C301" s="159">
        <f t="shared" si="10"/>
        <v>3</v>
      </c>
      <c r="D301" s="159" t="str">
        <f t="shared" si="11"/>
        <v>MDR TB-9 Treatment success rate of RR TB and/or MDR-TB: Percentage of cases with RR and/or MDR-TB successfully treated-3</v>
      </c>
      <c r="E301" s="160" t="s">
        <v>1003</v>
      </c>
      <c r="F301" s="160" t="s">
        <v>1007</v>
      </c>
      <c r="G301" s="159" t="s">
        <v>1779</v>
      </c>
      <c r="H301" s="160" t="s">
        <v>1780</v>
      </c>
    </row>
    <row r="302" spans="1:8" s="9" customFormat="1" x14ac:dyDescent="0.25">
      <c r="A302" s="159" t="s">
        <v>1770</v>
      </c>
      <c r="B302" s="160" t="s">
        <v>1771</v>
      </c>
      <c r="C302" s="159">
        <f t="shared" si="10"/>
        <v>4</v>
      </c>
      <c r="D302" s="159" t="str">
        <f t="shared" si="11"/>
        <v>MDR TB-9 Treatment success rate of RR TB and/or MDR-TB: Percentage of cases with RR and/or MDR-TB successfully treated-4</v>
      </c>
      <c r="E302" s="160" t="s">
        <v>1010</v>
      </c>
      <c r="F302" s="160" t="s">
        <v>1011</v>
      </c>
      <c r="G302" s="159" t="s">
        <v>1781</v>
      </c>
      <c r="H302" s="160" t="s">
        <v>1782</v>
      </c>
    </row>
    <row r="303" spans="1:8" s="9" customFormat="1" x14ac:dyDescent="0.25">
      <c r="A303" s="159" t="s">
        <v>1770</v>
      </c>
      <c r="B303" s="160" t="s">
        <v>1771</v>
      </c>
      <c r="C303" s="159">
        <f t="shared" si="10"/>
        <v>5</v>
      </c>
      <c r="D303" s="159" t="str">
        <f t="shared" si="11"/>
        <v>MDR TB-9 Treatment success rate of RR TB and/or MDR-TB: Percentage of cases with RR and/or MDR-TB successfully treated-5</v>
      </c>
      <c r="E303" s="160" t="s">
        <v>1010</v>
      </c>
      <c r="F303" s="160" t="s">
        <v>1014</v>
      </c>
      <c r="G303" s="159" t="s">
        <v>1783</v>
      </c>
      <c r="H303" s="160" t="s">
        <v>1784</v>
      </c>
    </row>
    <row r="304" spans="1:8" s="9" customFormat="1" x14ac:dyDescent="0.25">
      <c r="A304" s="159" t="s">
        <v>1785</v>
      </c>
      <c r="B304" s="160" t="s">
        <v>1786</v>
      </c>
      <c r="C304" s="159">
        <f t="shared" si="10"/>
        <v>0</v>
      </c>
      <c r="D304" s="159" t="str">
        <f t="shared" si="11"/>
        <v>TB/HIV-5 Percentage of registered new and relapse TB patients with documented HIV status-0</v>
      </c>
      <c r="E304" s="160" t="s">
        <v>1462</v>
      </c>
      <c r="F304" s="160" t="s">
        <v>1466</v>
      </c>
      <c r="G304" s="159" t="s">
        <v>1787</v>
      </c>
      <c r="H304" s="160" t="s">
        <v>1788</v>
      </c>
    </row>
    <row r="305" spans="1:8" s="9" customFormat="1" x14ac:dyDescent="0.25">
      <c r="A305" s="159" t="s">
        <v>1785</v>
      </c>
      <c r="B305" s="160" t="s">
        <v>1786</v>
      </c>
      <c r="C305" s="159">
        <f t="shared" si="10"/>
        <v>1</v>
      </c>
      <c r="D305" s="159" t="str">
        <f t="shared" si="11"/>
        <v>TB/HIV-5 Percentage of registered new and relapse TB patients with documented HIV status-1</v>
      </c>
      <c r="E305" s="160" t="s">
        <v>1003</v>
      </c>
      <c r="F305" s="160" t="s">
        <v>1004</v>
      </c>
      <c r="G305" s="159" t="s">
        <v>1789</v>
      </c>
      <c r="H305" s="160" t="s">
        <v>1790</v>
      </c>
    </row>
    <row r="306" spans="1:8" s="9" customFormat="1" x14ac:dyDescent="0.25">
      <c r="A306" s="159" t="s">
        <v>1785</v>
      </c>
      <c r="B306" s="160" t="s">
        <v>1786</v>
      </c>
      <c r="C306" s="159">
        <f t="shared" si="10"/>
        <v>2</v>
      </c>
      <c r="D306" s="159" t="str">
        <f t="shared" si="11"/>
        <v>TB/HIV-5 Percentage of registered new and relapse TB patients with documented HIV status-2</v>
      </c>
      <c r="E306" s="160" t="s">
        <v>1003</v>
      </c>
      <c r="F306" s="160" t="s">
        <v>1007</v>
      </c>
      <c r="G306" s="159" t="s">
        <v>1791</v>
      </c>
      <c r="H306" s="160" t="s">
        <v>1792</v>
      </c>
    </row>
    <row r="307" spans="1:8" s="9" customFormat="1" x14ac:dyDescent="0.25">
      <c r="A307" s="159" t="s">
        <v>1785</v>
      </c>
      <c r="B307" s="160" t="s">
        <v>1786</v>
      </c>
      <c r="C307" s="159">
        <f t="shared" si="10"/>
        <v>3</v>
      </c>
      <c r="D307" s="159" t="str">
        <f t="shared" si="11"/>
        <v>TB/HIV-5 Percentage of registered new and relapse TB patients with documented HIV status-3</v>
      </c>
      <c r="E307" s="160" t="s">
        <v>1010</v>
      </c>
      <c r="F307" s="160" t="s">
        <v>1011</v>
      </c>
      <c r="G307" s="159" t="s">
        <v>1793</v>
      </c>
      <c r="H307" s="160" t="s">
        <v>1794</v>
      </c>
    </row>
    <row r="308" spans="1:8" s="9" customFormat="1" x14ac:dyDescent="0.25">
      <c r="A308" s="159" t="s">
        <v>1785</v>
      </c>
      <c r="B308" s="160" t="s">
        <v>1786</v>
      </c>
      <c r="C308" s="159">
        <f t="shared" si="10"/>
        <v>4</v>
      </c>
      <c r="D308" s="159" t="str">
        <f t="shared" si="11"/>
        <v>TB/HIV-5 Percentage of registered new and relapse TB patients with documented HIV status-4</v>
      </c>
      <c r="E308" s="160" t="s">
        <v>1010</v>
      </c>
      <c r="F308" s="160" t="s">
        <v>1051</v>
      </c>
      <c r="G308" s="159" t="s">
        <v>1795</v>
      </c>
      <c r="H308" s="160" t="s">
        <v>1796</v>
      </c>
    </row>
    <row r="309" spans="1:8" s="9" customFormat="1" x14ac:dyDescent="0.25">
      <c r="A309" s="159" t="s">
        <v>1785</v>
      </c>
      <c r="B309" s="160" t="s">
        <v>1786</v>
      </c>
      <c r="C309" s="159">
        <f t="shared" si="10"/>
        <v>5</v>
      </c>
      <c r="D309" s="159" t="str">
        <f t="shared" si="11"/>
        <v>TB/HIV-5 Percentage of registered new and relapse TB patients with documented HIV status-5</v>
      </c>
      <c r="E309" s="160" t="s">
        <v>1010</v>
      </c>
      <c r="F309" s="160" t="s">
        <v>1054</v>
      </c>
      <c r="G309" s="159" t="s">
        <v>1797</v>
      </c>
      <c r="H309" s="160" t="s">
        <v>1798</v>
      </c>
    </row>
    <row r="310" spans="1:8" s="9" customFormat="1" x14ac:dyDescent="0.25">
      <c r="A310" s="159" t="s">
        <v>1799</v>
      </c>
      <c r="B310" s="160" t="s">
        <v>1800</v>
      </c>
      <c r="C310" s="159">
        <f t="shared" si="10"/>
        <v>0</v>
      </c>
      <c r="D310" s="159" t="str">
        <f t="shared" si="11"/>
        <v>TB/HIV-6⁽ᴹ⁾ Percentage of HIV-positive new and relapse TB patients on ART during TB treatment-0</v>
      </c>
      <c r="E310" s="160" t="s">
        <v>1003</v>
      </c>
      <c r="F310" s="160" t="s">
        <v>1004</v>
      </c>
      <c r="G310" s="159" t="s">
        <v>1801</v>
      </c>
      <c r="H310" s="160" t="s">
        <v>1802</v>
      </c>
    </row>
    <row r="311" spans="1:8" s="9" customFormat="1" x14ac:dyDescent="0.25">
      <c r="A311" s="159" t="s">
        <v>1799</v>
      </c>
      <c r="B311" s="160" t="s">
        <v>1800</v>
      </c>
      <c r="C311" s="159">
        <f t="shared" si="10"/>
        <v>1</v>
      </c>
      <c r="D311" s="159" t="str">
        <f t="shared" si="11"/>
        <v>TB/HIV-6⁽ᴹ⁾ Percentage of HIV-positive new and relapse TB patients on ART during TB treatment-1</v>
      </c>
      <c r="E311" s="160" t="s">
        <v>1003</v>
      </c>
      <c r="F311" s="160" t="s">
        <v>1007</v>
      </c>
      <c r="G311" s="159" t="s">
        <v>1803</v>
      </c>
      <c r="H311" s="160" t="s">
        <v>1804</v>
      </c>
    </row>
    <row r="312" spans="1:8" s="9" customFormat="1" x14ac:dyDescent="0.25">
      <c r="A312" s="159" t="s">
        <v>1799</v>
      </c>
      <c r="B312" s="160" t="s">
        <v>1800</v>
      </c>
      <c r="C312" s="159">
        <f t="shared" si="10"/>
        <v>2</v>
      </c>
      <c r="D312" s="159" t="str">
        <f t="shared" si="11"/>
        <v>TB/HIV-6⁽ᴹ⁾ Percentage of HIV-positive new and relapse TB patients on ART during TB treatment-2</v>
      </c>
      <c r="E312" s="160" t="s">
        <v>1010</v>
      </c>
      <c r="F312" s="160" t="s">
        <v>1011</v>
      </c>
      <c r="G312" s="159" t="s">
        <v>1805</v>
      </c>
      <c r="H312" s="160" t="s">
        <v>1806</v>
      </c>
    </row>
    <row r="313" spans="1:8" s="9" customFormat="1" x14ac:dyDescent="0.25">
      <c r="A313" s="159" t="s">
        <v>1799</v>
      </c>
      <c r="B313" s="160" t="s">
        <v>1800</v>
      </c>
      <c r="C313" s="159">
        <f t="shared" si="10"/>
        <v>3</v>
      </c>
      <c r="D313" s="159" t="str">
        <f t="shared" si="11"/>
        <v>TB/HIV-6⁽ᴹ⁾ Percentage of HIV-positive new and relapse TB patients on ART during TB treatment-3</v>
      </c>
      <c r="E313" s="160" t="s">
        <v>1010</v>
      </c>
      <c r="F313" s="160" t="s">
        <v>1051</v>
      </c>
      <c r="G313" s="159" t="s">
        <v>1807</v>
      </c>
      <c r="H313" s="160" t="s">
        <v>1808</v>
      </c>
    </row>
    <row r="314" spans="1:8" s="9" customFormat="1" x14ac:dyDescent="0.25">
      <c r="A314" s="159" t="s">
        <v>1799</v>
      </c>
      <c r="B314" s="160" t="s">
        <v>1800</v>
      </c>
      <c r="C314" s="159">
        <f t="shared" si="10"/>
        <v>4</v>
      </c>
      <c r="D314" s="159" t="str">
        <f t="shared" si="11"/>
        <v>TB/HIV-6⁽ᴹ⁾ Percentage of HIV-positive new and relapse TB patients on ART during TB treatment-4</v>
      </c>
      <c r="E314" s="160" t="s">
        <v>1010</v>
      </c>
      <c r="F314" s="160" t="s">
        <v>1054</v>
      </c>
      <c r="G314" s="159" t="s">
        <v>1809</v>
      </c>
      <c r="H314" s="160" t="s">
        <v>1810</v>
      </c>
    </row>
    <row r="315" spans="1:8" s="9" customFormat="1" x14ac:dyDescent="0.25">
      <c r="A315" s="159" t="s">
        <v>1811</v>
      </c>
      <c r="B315" s="160" t="s">
        <v>1812</v>
      </c>
      <c r="C315" s="159">
        <f t="shared" si="10"/>
        <v>0</v>
      </c>
      <c r="D315" s="159" t="str">
        <f t="shared" si="11"/>
        <v>TB/HIV-7 Percentage of PLHIV on ART who initiated TB preventive therapy among those eligible during the reporting period-0</v>
      </c>
      <c r="E315" s="160" t="s">
        <v>1813</v>
      </c>
      <c r="F315" s="160" t="s">
        <v>1814</v>
      </c>
      <c r="G315" s="159" t="s">
        <v>1815</v>
      </c>
      <c r="H315" s="160" t="s">
        <v>1816</v>
      </c>
    </row>
    <row r="316" spans="1:8" s="9" customFormat="1" x14ac:dyDescent="0.25">
      <c r="A316" s="159" t="s">
        <v>1811</v>
      </c>
      <c r="B316" s="160" t="s">
        <v>1812</v>
      </c>
      <c r="C316" s="159">
        <f t="shared" si="10"/>
        <v>1</v>
      </c>
      <c r="D316" s="159" t="str">
        <f t="shared" si="11"/>
        <v>TB/HIV-7 Percentage of PLHIV on ART who initiated TB preventive therapy among those eligible during the reporting period-1</v>
      </c>
      <c r="E316" s="160" t="s">
        <v>1813</v>
      </c>
      <c r="F316" s="160" t="s">
        <v>1817</v>
      </c>
      <c r="G316" s="159" t="s">
        <v>1818</v>
      </c>
      <c r="H316" s="160" t="s">
        <v>1819</v>
      </c>
    </row>
    <row r="317" spans="1:8" s="9" customFormat="1" x14ac:dyDescent="0.25">
      <c r="A317" s="159" t="s">
        <v>1811</v>
      </c>
      <c r="B317" s="160" t="s">
        <v>1812</v>
      </c>
      <c r="C317" s="159">
        <f t="shared" si="10"/>
        <v>2</v>
      </c>
      <c r="D317" s="159" t="str">
        <f t="shared" si="11"/>
        <v>TB/HIV-7 Percentage of PLHIV on ART who initiated TB preventive therapy among those eligible during the reporting period-2</v>
      </c>
      <c r="E317" s="160" t="s">
        <v>1813</v>
      </c>
      <c r="F317" s="160" t="s">
        <v>1820</v>
      </c>
      <c r="G317" s="159" t="s">
        <v>1821</v>
      </c>
      <c r="H317" s="160" t="s">
        <v>1822</v>
      </c>
    </row>
    <row r="318" spans="1:8" s="9" customFormat="1" x14ac:dyDescent="0.25">
      <c r="A318" s="159" t="s">
        <v>1811</v>
      </c>
      <c r="B318" s="160" t="s">
        <v>1812</v>
      </c>
      <c r="C318" s="159">
        <f t="shared" si="10"/>
        <v>3</v>
      </c>
      <c r="D318" s="159" t="str">
        <f t="shared" si="11"/>
        <v>TB/HIV-7 Percentage of PLHIV on ART who initiated TB preventive therapy among those eligible during the reporting period-3</v>
      </c>
      <c r="E318" s="160" t="s">
        <v>1813</v>
      </c>
      <c r="F318" s="160" t="s">
        <v>1823</v>
      </c>
      <c r="G318" s="159" t="s">
        <v>1824</v>
      </c>
      <c r="H318" s="160" t="s">
        <v>1825</v>
      </c>
    </row>
    <row r="319" spans="1:8" s="9" customFormat="1" x14ac:dyDescent="0.25">
      <c r="A319" s="159" t="s">
        <v>1811</v>
      </c>
      <c r="B319" s="160" t="s">
        <v>1812</v>
      </c>
      <c r="C319" s="159">
        <f t="shared" si="10"/>
        <v>4</v>
      </c>
      <c r="D319" s="159" t="str">
        <f t="shared" si="11"/>
        <v>TB/HIV-7 Percentage of PLHIV on ART who initiated TB preventive therapy among those eligible during the reporting period-4</v>
      </c>
      <c r="E319" s="160" t="s">
        <v>1813</v>
      </c>
      <c r="F319" s="160" t="s">
        <v>1826</v>
      </c>
      <c r="G319" s="159" t="s">
        <v>1827</v>
      </c>
      <c r="H319" s="160" t="s">
        <v>1828</v>
      </c>
    </row>
    <row r="320" spans="1:8" s="9" customFormat="1" x14ac:dyDescent="0.25">
      <c r="A320" s="159" t="s">
        <v>1811</v>
      </c>
      <c r="B320" s="160" t="s">
        <v>1812</v>
      </c>
      <c r="C320" s="159">
        <f t="shared" si="10"/>
        <v>5</v>
      </c>
      <c r="D320" s="159" t="str">
        <f t="shared" si="11"/>
        <v>TB/HIV-7 Percentage of PLHIV on ART who initiated TB preventive therapy among those eligible during the reporting period-5</v>
      </c>
      <c r="E320" s="160" t="s">
        <v>1003</v>
      </c>
      <c r="F320" s="160" t="s">
        <v>1004</v>
      </c>
      <c r="G320" s="159" t="s">
        <v>1829</v>
      </c>
      <c r="H320" s="160" t="s">
        <v>1830</v>
      </c>
    </row>
    <row r="321" spans="1:8" s="9" customFormat="1" x14ac:dyDescent="0.25">
      <c r="A321" s="159" t="s">
        <v>1811</v>
      </c>
      <c r="B321" s="160" t="s">
        <v>1812</v>
      </c>
      <c r="C321" s="159">
        <f t="shared" si="10"/>
        <v>6</v>
      </c>
      <c r="D321" s="159" t="str">
        <f t="shared" si="11"/>
        <v>TB/HIV-7 Percentage of PLHIV on ART who initiated TB preventive therapy among those eligible during the reporting period-6</v>
      </c>
      <c r="E321" s="160" t="s">
        <v>1003</v>
      </c>
      <c r="F321" s="160" t="s">
        <v>1007</v>
      </c>
      <c r="G321" s="159" t="s">
        <v>1831</v>
      </c>
      <c r="H321" s="160" t="s">
        <v>1832</v>
      </c>
    </row>
    <row r="322" spans="1:8" s="9" customFormat="1" x14ac:dyDescent="0.25">
      <c r="A322" s="159" t="s">
        <v>1811</v>
      </c>
      <c r="B322" s="160" t="s">
        <v>1812</v>
      </c>
      <c r="C322" s="159">
        <f t="shared" si="10"/>
        <v>7</v>
      </c>
      <c r="D322" s="159" t="str">
        <f t="shared" si="11"/>
        <v>TB/HIV-7 Percentage of PLHIV on ART who initiated TB preventive therapy among those eligible during the reporting period-7</v>
      </c>
      <c r="E322" s="160" t="s">
        <v>1010</v>
      </c>
      <c r="F322" s="160" t="s">
        <v>1011</v>
      </c>
      <c r="G322" s="159" t="s">
        <v>1833</v>
      </c>
      <c r="H322" s="160" t="s">
        <v>1834</v>
      </c>
    </row>
    <row r="323" spans="1:8" s="9" customFormat="1" x14ac:dyDescent="0.25">
      <c r="A323" s="159" t="s">
        <v>1811</v>
      </c>
      <c r="B323" s="160" t="s">
        <v>1812</v>
      </c>
      <c r="C323" s="159">
        <f t="shared" si="10"/>
        <v>8</v>
      </c>
      <c r="D323" s="159" t="str">
        <f t="shared" si="11"/>
        <v>TB/HIV-7 Percentage of PLHIV on ART who initiated TB preventive therapy among those eligible during the reporting period-8</v>
      </c>
      <c r="E323" s="160" t="s">
        <v>1010</v>
      </c>
      <c r="F323" s="160" t="s">
        <v>1051</v>
      </c>
      <c r="G323" s="159" t="s">
        <v>1835</v>
      </c>
      <c r="H323" s="160" t="s">
        <v>1836</v>
      </c>
    </row>
    <row r="324" spans="1:8" s="9" customFormat="1" x14ac:dyDescent="0.25">
      <c r="A324" s="159" t="s">
        <v>1811</v>
      </c>
      <c r="B324" s="160" t="s">
        <v>1812</v>
      </c>
      <c r="C324" s="159">
        <f t="shared" si="10"/>
        <v>9</v>
      </c>
      <c r="D324" s="159" t="str">
        <f t="shared" si="11"/>
        <v>TB/HIV-7 Percentage of PLHIV on ART who initiated TB preventive therapy among those eligible during the reporting period-9</v>
      </c>
      <c r="E324" s="160" t="s">
        <v>1010</v>
      </c>
      <c r="F324" s="160" t="s">
        <v>1054</v>
      </c>
      <c r="G324" s="159" t="s">
        <v>1837</v>
      </c>
      <c r="H324" s="160" t="s">
        <v>1838</v>
      </c>
    </row>
    <row r="325" spans="1:8" s="9" customFormat="1" x14ac:dyDescent="0.25">
      <c r="A325" s="159" t="s">
        <v>1839</v>
      </c>
      <c r="B325" s="160" t="s">
        <v>1840</v>
      </c>
      <c r="C325" s="159">
        <f t="shared" si="10"/>
        <v>0</v>
      </c>
      <c r="D325" s="159" t="str">
        <f t="shared" si="11"/>
        <v>VC-1⁽ᴹ⁾ Number of long-lasting insecticidal nets distributed to at-risk populations through mass campaigns-0</v>
      </c>
      <c r="E325" s="160" t="s">
        <v>1295</v>
      </c>
      <c r="F325" s="160" t="s">
        <v>1737</v>
      </c>
      <c r="G325" s="159" t="s">
        <v>1841</v>
      </c>
      <c r="H325" s="160" t="s">
        <v>1842</v>
      </c>
    </row>
    <row r="326" spans="1:8" s="9" customFormat="1" x14ac:dyDescent="0.25">
      <c r="A326" s="159" t="s">
        <v>1839</v>
      </c>
      <c r="B326" s="160" t="s">
        <v>1840</v>
      </c>
      <c r="C326" s="159">
        <f t="shared" si="10"/>
        <v>1</v>
      </c>
      <c r="D326" s="159" t="str">
        <f t="shared" si="11"/>
        <v>VC-1⁽ᴹ⁾ Number of long-lasting insecticidal nets distributed to at-risk populations through mass campaigns-1</v>
      </c>
      <c r="E326" s="160" t="s">
        <v>1295</v>
      </c>
      <c r="F326" s="160" t="s">
        <v>1296</v>
      </c>
      <c r="G326" s="159" t="s">
        <v>1843</v>
      </c>
      <c r="H326" s="160" t="s">
        <v>1844</v>
      </c>
    </row>
    <row r="327" spans="1:8" s="9" customFormat="1" x14ac:dyDescent="0.25">
      <c r="A327" s="159" t="s">
        <v>1839</v>
      </c>
      <c r="B327" s="160" t="s">
        <v>1840</v>
      </c>
      <c r="C327" s="159">
        <f t="shared" si="10"/>
        <v>2</v>
      </c>
      <c r="D327" s="159" t="str">
        <f t="shared" si="11"/>
        <v>VC-1⁽ᴹ⁾ Number of long-lasting insecticidal nets distributed to at-risk populations through mass campaigns-2</v>
      </c>
      <c r="E327" s="160" t="s">
        <v>1295</v>
      </c>
      <c r="F327" s="160" t="s">
        <v>1740</v>
      </c>
      <c r="G327" s="159" t="s">
        <v>1845</v>
      </c>
      <c r="H327" s="160" t="s">
        <v>1846</v>
      </c>
    </row>
    <row r="328" spans="1:8" s="9" customFormat="1" x14ac:dyDescent="0.25">
      <c r="A328" s="159" t="s">
        <v>1847</v>
      </c>
      <c r="B328" s="160" t="s">
        <v>1848</v>
      </c>
      <c r="C328" s="159">
        <f t="shared" si="10"/>
        <v>0</v>
      </c>
      <c r="D328" s="159" t="str">
        <f t="shared" si="11"/>
        <v>VC-3⁽ᴹ⁾ Number of long-lasting insecticidal nets distributed to targeted risk groups through continuous distribution-0</v>
      </c>
      <c r="E328" s="160" t="s">
        <v>1295</v>
      </c>
      <c r="F328" s="160" t="s">
        <v>1737</v>
      </c>
      <c r="G328" s="159" t="s">
        <v>1849</v>
      </c>
      <c r="H328" s="160" t="s">
        <v>1850</v>
      </c>
    </row>
    <row r="329" spans="1:8" s="9" customFormat="1" x14ac:dyDescent="0.25">
      <c r="A329" s="159" t="s">
        <v>1847</v>
      </c>
      <c r="B329" s="160" t="s">
        <v>1848</v>
      </c>
      <c r="C329" s="159">
        <f t="shared" si="10"/>
        <v>1</v>
      </c>
      <c r="D329" s="159" t="str">
        <f t="shared" si="11"/>
        <v>VC-3⁽ᴹ⁾ Number of long-lasting insecticidal nets distributed to targeted risk groups through continuous distribution-1</v>
      </c>
      <c r="E329" s="160" t="s">
        <v>1295</v>
      </c>
      <c r="F329" s="160" t="s">
        <v>1851</v>
      </c>
      <c r="G329" s="159" t="s">
        <v>1852</v>
      </c>
      <c r="H329" s="160" t="s">
        <v>1853</v>
      </c>
    </row>
    <row r="330" spans="1:8" s="9" customFormat="1" x14ac:dyDescent="0.25">
      <c r="A330" s="159" t="s">
        <v>1847</v>
      </c>
      <c r="B330" s="160" t="s">
        <v>1848</v>
      </c>
      <c r="C330" s="159">
        <f t="shared" si="10"/>
        <v>2</v>
      </c>
      <c r="D330" s="159" t="str">
        <f t="shared" si="11"/>
        <v>VC-3⁽ᴹ⁾ Number of long-lasting insecticidal nets distributed to targeted risk groups through continuous distribution-2</v>
      </c>
      <c r="E330" s="160" t="s">
        <v>1295</v>
      </c>
      <c r="F330" s="160" t="s">
        <v>1854</v>
      </c>
      <c r="G330" s="159" t="s">
        <v>1855</v>
      </c>
      <c r="H330" s="160" t="s">
        <v>1856</v>
      </c>
    </row>
    <row r="331" spans="1:8" s="9" customFormat="1" x14ac:dyDescent="0.25">
      <c r="A331" s="159" t="s">
        <v>1847</v>
      </c>
      <c r="B331" s="160" t="s">
        <v>1848</v>
      </c>
      <c r="C331" s="159">
        <f t="shared" si="10"/>
        <v>3</v>
      </c>
      <c r="D331" s="159" t="str">
        <f t="shared" si="11"/>
        <v>VC-3⁽ᴹ⁾ Number of long-lasting insecticidal nets distributed to targeted risk groups through continuous distribution-3</v>
      </c>
      <c r="E331" s="160" t="s">
        <v>1295</v>
      </c>
      <c r="F331" s="160" t="s">
        <v>1857</v>
      </c>
      <c r="G331" s="159" t="s">
        <v>1858</v>
      </c>
      <c r="H331" s="160" t="s">
        <v>1859</v>
      </c>
    </row>
    <row r="332" spans="1:8" s="9" customFormat="1" x14ac:dyDescent="0.25">
      <c r="A332" s="159" t="s">
        <v>1860</v>
      </c>
      <c r="B332" s="160" t="s">
        <v>1861</v>
      </c>
      <c r="C332" s="159">
        <f t="shared" si="10"/>
        <v>0</v>
      </c>
      <c r="D332" s="159" t="str">
        <f t="shared" si="11"/>
        <v>CM-1a⁽ᴹ⁾ Proportion of suspected malaria cases that receive a parasitological test at public sector health facilities-0</v>
      </c>
      <c r="E332" s="160" t="s">
        <v>1137</v>
      </c>
      <c r="F332" s="160" t="s">
        <v>1138</v>
      </c>
      <c r="G332" s="159" t="s">
        <v>1862</v>
      </c>
      <c r="H332" s="160" t="s">
        <v>1863</v>
      </c>
    </row>
    <row r="333" spans="1:8" s="9" customFormat="1" x14ac:dyDescent="0.25">
      <c r="A333" s="159" t="s">
        <v>1860</v>
      </c>
      <c r="B333" s="160" t="s">
        <v>1861</v>
      </c>
      <c r="C333" s="159">
        <f t="shared" si="10"/>
        <v>1</v>
      </c>
      <c r="D333" s="159" t="str">
        <f t="shared" si="11"/>
        <v>CM-1a⁽ᴹ⁾ Proportion of suspected malaria cases that receive a parasitological test at public sector health facilities-1</v>
      </c>
      <c r="E333" s="160" t="s">
        <v>1137</v>
      </c>
      <c r="F333" s="160" t="s">
        <v>1141</v>
      </c>
      <c r="G333" s="159" t="s">
        <v>1864</v>
      </c>
      <c r="H333" s="160" t="s">
        <v>1865</v>
      </c>
    </row>
    <row r="334" spans="1:8" s="9" customFormat="1" x14ac:dyDescent="0.25">
      <c r="A334" s="159" t="s">
        <v>1860</v>
      </c>
      <c r="B334" s="160" t="s">
        <v>1861</v>
      </c>
      <c r="C334" s="159">
        <f t="shared" si="10"/>
        <v>2</v>
      </c>
      <c r="D334" s="159" t="str">
        <f t="shared" si="11"/>
        <v>CM-1a⁽ᴹ⁾ Proportion of suspected malaria cases that receive a parasitological test at public sector health facilities-2</v>
      </c>
      <c r="E334" s="160" t="s">
        <v>1010</v>
      </c>
      <c r="F334" s="160" t="s">
        <v>1105</v>
      </c>
      <c r="G334" s="159" t="s">
        <v>1866</v>
      </c>
      <c r="H334" s="160" t="s">
        <v>1867</v>
      </c>
    </row>
    <row r="335" spans="1:8" s="9" customFormat="1" x14ac:dyDescent="0.25">
      <c r="A335" s="159" t="s">
        <v>1860</v>
      </c>
      <c r="B335" s="160" t="s">
        <v>1861</v>
      </c>
      <c r="C335" s="159">
        <f t="shared" si="10"/>
        <v>3</v>
      </c>
      <c r="D335" s="159" t="str">
        <f t="shared" si="11"/>
        <v>CM-1a⁽ᴹ⁾ Proportion of suspected malaria cases that receive a parasitological test at public sector health facilities-3</v>
      </c>
      <c r="E335" s="160" t="s">
        <v>1010</v>
      </c>
      <c r="F335" s="160" t="s">
        <v>1054</v>
      </c>
      <c r="G335" s="159" t="s">
        <v>1868</v>
      </c>
      <c r="H335" s="160" t="s">
        <v>1869</v>
      </c>
    </row>
    <row r="336" spans="1:8" s="9" customFormat="1" x14ac:dyDescent="0.25">
      <c r="A336" s="159" t="s">
        <v>1870</v>
      </c>
      <c r="B336" s="160" t="s">
        <v>1871</v>
      </c>
      <c r="C336" s="159">
        <f t="shared" si="10"/>
        <v>0</v>
      </c>
      <c r="D336" s="159" t="str">
        <f t="shared" si="11"/>
        <v>CM-1b⁽ᴹ⁾ Proportion of suspected malaria cases that receive a parasitological test in the community-0</v>
      </c>
      <c r="E336" s="160" t="s">
        <v>1137</v>
      </c>
      <c r="F336" s="160" t="s">
        <v>1138</v>
      </c>
      <c r="G336" s="159" t="s">
        <v>1872</v>
      </c>
      <c r="H336" s="160" t="s">
        <v>1873</v>
      </c>
    </row>
    <row r="337" spans="1:8" s="9" customFormat="1" x14ac:dyDescent="0.25">
      <c r="A337" s="159" t="s">
        <v>1870</v>
      </c>
      <c r="B337" s="160" t="s">
        <v>1871</v>
      </c>
      <c r="C337" s="159">
        <f t="shared" si="10"/>
        <v>1</v>
      </c>
      <c r="D337" s="159" t="str">
        <f t="shared" si="11"/>
        <v>CM-1b⁽ᴹ⁾ Proportion of suspected malaria cases that receive a parasitological test in the community-1</v>
      </c>
      <c r="E337" s="160" t="s">
        <v>1137</v>
      </c>
      <c r="F337" s="160" t="s">
        <v>1141</v>
      </c>
      <c r="G337" s="159" t="s">
        <v>1874</v>
      </c>
      <c r="H337" s="160" t="s">
        <v>1875</v>
      </c>
    </row>
    <row r="338" spans="1:8" s="9" customFormat="1" x14ac:dyDescent="0.25">
      <c r="A338" s="159" t="s">
        <v>1870</v>
      </c>
      <c r="B338" s="160" t="s">
        <v>1871</v>
      </c>
      <c r="C338" s="159">
        <f t="shared" si="10"/>
        <v>2</v>
      </c>
      <c r="D338" s="159" t="str">
        <f t="shared" si="11"/>
        <v>CM-1b⁽ᴹ⁾ Proportion of suspected malaria cases that receive a parasitological test in the community-2</v>
      </c>
      <c r="E338" s="160" t="s">
        <v>1010</v>
      </c>
      <c r="F338" s="160" t="s">
        <v>1105</v>
      </c>
      <c r="G338" s="159" t="s">
        <v>1876</v>
      </c>
      <c r="H338" s="160" t="s">
        <v>1877</v>
      </c>
    </row>
    <row r="339" spans="1:8" s="9" customFormat="1" x14ac:dyDescent="0.25">
      <c r="A339" s="159" t="s">
        <v>1870</v>
      </c>
      <c r="B339" s="160" t="s">
        <v>1871</v>
      </c>
      <c r="C339" s="159">
        <f t="shared" si="10"/>
        <v>3</v>
      </c>
      <c r="D339" s="159" t="str">
        <f t="shared" si="11"/>
        <v>CM-1b⁽ᴹ⁾ Proportion of suspected malaria cases that receive a parasitological test in the community-3</v>
      </c>
      <c r="E339" s="160" t="s">
        <v>1010</v>
      </c>
      <c r="F339" s="160" t="s">
        <v>1054</v>
      </c>
      <c r="G339" s="159" t="s">
        <v>1878</v>
      </c>
      <c r="H339" s="160" t="s">
        <v>1879</v>
      </c>
    </row>
    <row r="340" spans="1:8" s="9" customFormat="1" x14ac:dyDescent="0.25">
      <c r="A340" s="159" t="s">
        <v>1880</v>
      </c>
      <c r="B340" s="160" t="s">
        <v>1881</v>
      </c>
      <c r="C340" s="159">
        <f t="shared" si="10"/>
        <v>0</v>
      </c>
      <c r="D340" s="159" t="str">
        <f t="shared" si="11"/>
        <v>CM-1c⁽ᴹ⁾ Proportion of suspected malaria cases that receive a parasitological test at private sector sites-0</v>
      </c>
      <c r="E340" s="160" t="s">
        <v>1137</v>
      </c>
      <c r="F340" s="160" t="s">
        <v>1138</v>
      </c>
      <c r="G340" s="159" t="s">
        <v>1882</v>
      </c>
      <c r="H340" s="160" t="s">
        <v>1883</v>
      </c>
    </row>
    <row r="341" spans="1:8" s="9" customFormat="1" x14ac:dyDescent="0.25">
      <c r="A341" s="159" t="s">
        <v>1880</v>
      </c>
      <c r="B341" s="160" t="s">
        <v>1881</v>
      </c>
      <c r="C341" s="159">
        <f t="shared" si="10"/>
        <v>1</v>
      </c>
      <c r="D341" s="159" t="str">
        <f t="shared" si="11"/>
        <v>CM-1c⁽ᴹ⁾ Proportion of suspected malaria cases that receive a parasitological test at private sector sites-1</v>
      </c>
      <c r="E341" s="160" t="s">
        <v>1137</v>
      </c>
      <c r="F341" s="160" t="s">
        <v>1141</v>
      </c>
      <c r="G341" s="159" t="s">
        <v>1884</v>
      </c>
      <c r="H341" s="160" t="s">
        <v>1885</v>
      </c>
    </row>
    <row r="342" spans="1:8" s="9" customFormat="1" x14ac:dyDescent="0.25">
      <c r="A342" s="159" t="s">
        <v>1880</v>
      </c>
      <c r="B342" s="160" t="s">
        <v>1881</v>
      </c>
      <c r="C342" s="159">
        <f t="shared" si="10"/>
        <v>2</v>
      </c>
      <c r="D342" s="159" t="str">
        <f t="shared" si="11"/>
        <v>CM-1c⁽ᴹ⁾ Proportion of suspected malaria cases that receive a parasitological test at private sector sites-2</v>
      </c>
      <c r="E342" s="160" t="s">
        <v>1010</v>
      </c>
      <c r="F342" s="160" t="s">
        <v>1105</v>
      </c>
      <c r="G342" s="159" t="s">
        <v>1886</v>
      </c>
      <c r="H342" s="160" t="s">
        <v>1887</v>
      </c>
    </row>
    <row r="343" spans="1:8" s="9" customFormat="1" x14ac:dyDescent="0.25">
      <c r="A343" s="159" t="s">
        <v>1880</v>
      </c>
      <c r="B343" s="160" t="s">
        <v>1881</v>
      </c>
      <c r="C343" s="159">
        <f t="shared" si="10"/>
        <v>3</v>
      </c>
      <c r="D343" s="159" t="str">
        <f t="shared" si="11"/>
        <v>CM-1c⁽ᴹ⁾ Proportion of suspected malaria cases that receive a parasitological test at private sector sites-3</v>
      </c>
      <c r="E343" s="160" t="s">
        <v>1010</v>
      </c>
      <c r="F343" s="160" t="s">
        <v>1054</v>
      </c>
      <c r="G343" s="159" t="s">
        <v>1888</v>
      </c>
      <c r="H343" s="160" t="s">
        <v>1889</v>
      </c>
    </row>
    <row r="344" spans="1:8" s="9" customFormat="1" x14ac:dyDescent="0.25">
      <c r="A344" s="159" t="s">
        <v>1890</v>
      </c>
      <c r="B344" s="160" t="s">
        <v>1891</v>
      </c>
      <c r="C344" s="159">
        <f t="shared" si="10"/>
        <v>0</v>
      </c>
      <c r="D344" s="159" t="str">
        <f t="shared" si="11"/>
        <v>CM-2a⁽ᴹ⁾ Proportion of confirmed malaria cases that received first-line antimalarial treatment at public sector health facilities-0</v>
      </c>
      <c r="E344" s="160" t="s">
        <v>1010</v>
      </c>
      <c r="F344" s="160" t="s">
        <v>1105</v>
      </c>
      <c r="G344" s="159" t="s">
        <v>1892</v>
      </c>
      <c r="H344" s="160" t="s">
        <v>1893</v>
      </c>
    </row>
    <row r="345" spans="1:8" s="9" customFormat="1" x14ac:dyDescent="0.25">
      <c r="A345" s="159" t="s">
        <v>1890</v>
      </c>
      <c r="B345" s="160" t="s">
        <v>1891</v>
      </c>
      <c r="C345" s="159">
        <f t="shared" si="10"/>
        <v>1</v>
      </c>
      <c r="D345" s="159" t="str">
        <f t="shared" si="11"/>
        <v>CM-2a⁽ᴹ⁾ Proportion of confirmed malaria cases that received first-line antimalarial treatment at public sector health facilities-1</v>
      </c>
      <c r="E345" s="160" t="s">
        <v>1010</v>
      </c>
      <c r="F345" s="160" t="s">
        <v>1054</v>
      </c>
      <c r="G345" s="159" t="s">
        <v>1894</v>
      </c>
      <c r="H345" s="160" t="s">
        <v>1895</v>
      </c>
    </row>
    <row r="346" spans="1:8" s="9" customFormat="1" x14ac:dyDescent="0.25">
      <c r="A346" s="159" t="s">
        <v>1896</v>
      </c>
      <c r="B346" s="160" t="s">
        <v>1897</v>
      </c>
      <c r="C346" s="159">
        <f t="shared" si="10"/>
        <v>0</v>
      </c>
      <c r="D346" s="159" t="str">
        <f t="shared" si="11"/>
        <v>CM-2b⁽ᴹ⁾ Proportion of confirmed malaria cases that received first-line antimalarial treatment in the community-0</v>
      </c>
      <c r="E346" s="160" t="s">
        <v>1010</v>
      </c>
      <c r="F346" s="160" t="s">
        <v>1105</v>
      </c>
      <c r="G346" s="159" t="s">
        <v>1898</v>
      </c>
      <c r="H346" s="160" t="s">
        <v>1899</v>
      </c>
    </row>
    <row r="347" spans="1:8" s="9" customFormat="1" x14ac:dyDescent="0.25">
      <c r="A347" s="159" t="s">
        <v>1896</v>
      </c>
      <c r="B347" s="160" t="s">
        <v>1897</v>
      </c>
      <c r="C347" s="159">
        <f t="shared" si="10"/>
        <v>1</v>
      </c>
      <c r="D347" s="159" t="str">
        <f t="shared" si="11"/>
        <v>CM-2b⁽ᴹ⁾ Proportion of confirmed malaria cases that received first-line antimalarial treatment in the community-1</v>
      </c>
      <c r="E347" s="160" t="s">
        <v>1010</v>
      </c>
      <c r="F347" s="160" t="s">
        <v>1054</v>
      </c>
      <c r="G347" s="159" t="s">
        <v>1900</v>
      </c>
      <c r="H347" s="160" t="s">
        <v>1901</v>
      </c>
    </row>
    <row r="348" spans="1:8" s="9" customFormat="1" x14ac:dyDescent="0.25">
      <c r="A348" s="159" t="s">
        <v>1902</v>
      </c>
      <c r="B348" s="160" t="s">
        <v>1903</v>
      </c>
      <c r="C348" s="159">
        <f t="shared" ref="C348:C384" si="12">IF(B348=B347,C347+1,0)</f>
        <v>0</v>
      </c>
      <c r="D348" s="159" t="str">
        <f t="shared" ref="D348:D384" si="13">B348&amp;"-"&amp;C348</f>
        <v>CM-2c⁽ᴹ⁾ Proportion of confirmed malaria cases that received first-line antimalarial treatment at private sector sites-0</v>
      </c>
      <c r="E348" s="160" t="s">
        <v>1010</v>
      </c>
      <c r="F348" s="160" t="s">
        <v>1105</v>
      </c>
      <c r="G348" s="159" t="s">
        <v>1904</v>
      </c>
      <c r="H348" s="160" t="s">
        <v>1905</v>
      </c>
    </row>
    <row r="349" spans="1:8" s="9" customFormat="1" x14ac:dyDescent="0.25">
      <c r="A349" s="159" t="s">
        <v>1902</v>
      </c>
      <c r="B349" s="160" t="s">
        <v>1903</v>
      </c>
      <c r="C349" s="159">
        <f t="shared" si="12"/>
        <v>1</v>
      </c>
      <c r="D349" s="159" t="str">
        <f t="shared" si="13"/>
        <v>CM-2c⁽ᴹ⁾ Proportion of confirmed malaria cases that received first-line antimalarial treatment at private sector sites-1</v>
      </c>
      <c r="E349" s="160" t="s">
        <v>1010</v>
      </c>
      <c r="F349" s="160" t="s">
        <v>1054</v>
      </c>
      <c r="G349" s="159" t="s">
        <v>1906</v>
      </c>
      <c r="H349" s="160" t="s">
        <v>1907</v>
      </c>
    </row>
    <row r="350" spans="1:8" s="9" customFormat="1" x14ac:dyDescent="0.25">
      <c r="A350" s="159" t="s">
        <v>1908</v>
      </c>
      <c r="B350" s="160" t="s">
        <v>1909</v>
      </c>
      <c r="C350" s="159">
        <f t="shared" si="12"/>
        <v>0</v>
      </c>
      <c r="D350" s="159" t="str">
        <f t="shared" si="13"/>
        <v>CM-3a Proportion of malaria cases (presumed and confirmed) that received first line antimalarial treatment at public sector health facilities-0</v>
      </c>
      <c r="E350" s="160" t="s">
        <v>1010</v>
      </c>
      <c r="F350" s="160" t="s">
        <v>1105</v>
      </c>
      <c r="G350" s="159" t="s">
        <v>1910</v>
      </c>
      <c r="H350" s="160" t="s">
        <v>1911</v>
      </c>
    </row>
    <row r="351" spans="1:8" s="9" customFormat="1" x14ac:dyDescent="0.25">
      <c r="A351" s="159" t="s">
        <v>1908</v>
      </c>
      <c r="B351" s="160" t="s">
        <v>1909</v>
      </c>
      <c r="C351" s="159">
        <f t="shared" si="12"/>
        <v>1</v>
      </c>
      <c r="D351" s="159" t="str">
        <f t="shared" si="13"/>
        <v>CM-3a Proportion of malaria cases (presumed and confirmed) that received first line antimalarial treatment at public sector health facilities-1</v>
      </c>
      <c r="E351" s="160" t="s">
        <v>1010</v>
      </c>
      <c r="F351" s="160" t="s">
        <v>1054</v>
      </c>
      <c r="G351" s="159" t="s">
        <v>1912</v>
      </c>
      <c r="H351" s="160" t="s">
        <v>1913</v>
      </c>
    </row>
    <row r="352" spans="1:8" s="9" customFormat="1" x14ac:dyDescent="0.25">
      <c r="A352" s="159" t="s">
        <v>1914</v>
      </c>
      <c r="B352" s="160" t="s">
        <v>1915</v>
      </c>
      <c r="C352" s="159">
        <f t="shared" si="12"/>
        <v>0</v>
      </c>
      <c r="D352" s="159" t="str">
        <f t="shared" si="13"/>
        <v>CM-3b Proportion of malaria cases (presumed and confirmed) that received first line antimalarial treatment in the community-0</v>
      </c>
      <c r="E352" s="160" t="s">
        <v>1010</v>
      </c>
      <c r="F352" s="160" t="s">
        <v>1105</v>
      </c>
      <c r="G352" s="159" t="s">
        <v>1916</v>
      </c>
      <c r="H352" s="160" t="s">
        <v>1917</v>
      </c>
    </row>
    <row r="353" spans="1:8" s="9" customFormat="1" x14ac:dyDescent="0.25">
      <c r="A353" s="159" t="s">
        <v>1914</v>
      </c>
      <c r="B353" s="160" t="s">
        <v>1915</v>
      </c>
      <c r="C353" s="159">
        <f t="shared" si="12"/>
        <v>1</v>
      </c>
      <c r="D353" s="159" t="str">
        <f t="shared" si="13"/>
        <v>CM-3b Proportion of malaria cases (presumed and confirmed) that received first line antimalarial treatment in the community-1</v>
      </c>
      <c r="E353" s="160" t="s">
        <v>1010</v>
      </c>
      <c r="F353" s="160" t="s">
        <v>1054</v>
      </c>
      <c r="G353" s="159" t="s">
        <v>1918</v>
      </c>
      <c r="H353" s="160" t="s">
        <v>1919</v>
      </c>
    </row>
    <row r="354" spans="1:8" s="9" customFormat="1" x14ac:dyDescent="0.25">
      <c r="A354" s="159" t="s">
        <v>1920</v>
      </c>
      <c r="B354" s="160" t="s">
        <v>1921</v>
      </c>
      <c r="C354" s="159">
        <f t="shared" si="12"/>
        <v>0</v>
      </c>
      <c r="D354" s="159" t="str">
        <f t="shared" si="13"/>
        <v>CM-3c Proportion of malaria cases (presumed and confirmed) that received first line antimalarial treatment at private sector sites-0</v>
      </c>
      <c r="E354" s="160" t="s">
        <v>1010</v>
      </c>
      <c r="F354" s="160" t="s">
        <v>1105</v>
      </c>
      <c r="G354" s="159" t="s">
        <v>1922</v>
      </c>
      <c r="H354" s="160" t="s">
        <v>1923</v>
      </c>
    </row>
    <row r="355" spans="1:8" s="9" customFormat="1" x14ac:dyDescent="0.25">
      <c r="A355" s="159" t="s">
        <v>1920</v>
      </c>
      <c r="B355" s="160" t="s">
        <v>1921</v>
      </c>
      <c r="C355" s="159">
        <f t="shared" si="12"/>
        <v>1</v>
      </c>
      <c r="D355" s="159" t="str">
        <f t="shared" si="13"/>
        <v>CM-3c Proportion of malaria cases (presumed and confirmed) that received first line antimalarial treatment at private sector sites-1</v>
      </c>
      <c r="E355" s="160" t="s">
        <v>1010</v>
      </c>
      <c r="F355" s="160" t="s">
        <v>1054</v>
      </c>
      <c r="G355" s="159" t="s">
        <v>1924</v>
      </c>
      <c r="H355" s="160" t="s">
        <v>1925</v>
      </c>
    </row>
    <row r="356" spans="1:8" s="9" customFormat="1" x14ac:dyDescent="0.25">
      <c r="A356" s="159" t="s">
        <v>1926</v>
      </c>
      <c r="B356" s="160" t="s">
        <v>1927</v>
      </c>
      <c r="C356" s="159">
        <f t="shared" si="12"/>
        <v>0</v>
      </c>
      <c r="D356" s="159" t="str">
        <f t="shared" si="13"/>
        <v>SPI-2 Percentage of children aged 3–59 months who received the full number of courses of SMC (3 or 4) per transmission season in the targeted areas-0</v>
      </c>
      <c r="E356" s="160" t="s">
        <v>1003</v>
      </c>
      <c r="F356" s="160" t="s">
        <v>1004</v>
      </c>
      <c r="G356" s="159" t="s">
        <v>1928</v>
      </c>
      <c r="H356" s="160" t="s">
        <v>1929</v>
      </c>
    </row>
    <row r="357" spans="1:8" s="9" customFormat="1" x14ac:dyDescent="0.25">
      <c r="A357" s="159" t="s">
        <v>1926</v>
      </c>
      <c r="B357" s="160" t="s">
        <v>1927</v>
      </c>
      <c r="C357" s="159">
        <f t="shared" si="12"/>
        <v>1</v>
      </c>
      <c r="D357" s="159" t="str">
        <f t="shared" si="13"/>
        <v>SPI-2 Percentage of children aged 3–59 months who received the full number of courses of SMC (3 or 4) per transmission season in the targeted areas-1</v>
      </c>
      <c r="E357" s="160" t="s">
        <v>1003</v>
      </c>
      <c r="F357" s="160" t="s">
        <v>1007</v>
      </c>
      <c r="G357" s="159" t="s">
        <v>1930</v>
      </c>
      <c r="H357" s="160" t="s">
        <v>1931</v>
      </c>
    </row>
    <row r="358" spans="1:8" s="9" customFormat="1" x14ac:dyDescent="0.25">
      <c r="A358" s="159" t="s">
        <v>1932</v>
      </c>
      <c r="B358" s="160" t="s">
        <v>1933</v>
      </c>
      <c r="C358" s="159">
        <f t="shared" si="12"/>
        <v>0</v>
      </c>
      <c r="D358" s="159" t="str">
        <f t="shared" si="13"/>
        <v>M&amp;E-2a Completeness of facility reporting: Percentage of expected facility monthly reports (for the reporting period) that are actually received-0</v>
      </c>
      <c r="E358" s="160" t="s">
        <v>1934</v>
      </c>
      <c r="F358" s="160" t="s">
        <v>1935</v>
      </c>
      <c r="G358" s="159" t="s">
        <v>1936</v>
      </c>
      <c r="H358" s="160" t="s">
        <v>1937</v>
      </c>
    </row>
    <row r="359" spans="1:8" s="9" customFormat="1" x14ac:dyDescent="0.25">
      <c r="A359" s="159" t="s">
        <v>1932</v>
      </c>
      <c r="B359" s="160" t="s">
        <v>1933</v>
      </c>
      <c r="C359" s="159">
        <f t="shared" si="12"/>
        <v>1</v>
      </c>
      <c r="D359" s="159" t="str">
        <f t="shared" si="13"/>
        <v>M&amp;E-2a Completeness of facility reporting: Percentage of expected facility monthly reports (for the reporting period) that are actually received-1</v>
      </c>
      <c r="E359" s="160" t="s">
        <v>1934</v>
      </c>
      <c r="F359" s="160" t="s">
        <v>1938</v>
      </c>
      <c r="G359" s="159" t="s">
        <v>1939</v>
      </c>
      <c r="H359" s="160" t="s">
        <v>1940</v>
      </c>
    </row>
    <row r="360" spans="1:8" s="9" customFormat="1" x14ac:dyDescent="0.25">
      <c r="A360" s="159" t="s">
        <v>1932</v>
      </c>
      <c r="B360" s="160" t="s">
        <v>1933</v>
      </c>
      <c r="C360" s="159">
        <f t="shared" si="12"/>
        <v>2</v>
      </c>
      <c r="D360" s="159" t="str">
        <f t="shared" si="13"/>
        <v>M&amp;E-2a Completeness of facility reporting: Percentage of expected facility monthly reports (for the reporting period) that are actually received-2</v>
      </c>
      <c r="E360" s="160" t="s">
        <v>1934</v>
      </c>
      <c r="F360" s="160" t="s">
        <v>1941</v>
      </c>
      <c r="G360" s="159" t="s">
        <v>1942</v>
      </c>
      <c r="H360" s="160" t="s">
        <v>1943</v>
      </c>
    </row>
    <row r="361" spans="1:8" s="9" customFormat="1" x14ac:dyDescent="0.25">
      <c r="A361" s="159" t="s">
        <v>1932</v>
      </c>
      <c r="B361" s="160" t="s">
        <v>1933</v>
      </c>
      <c r="C361" s="159">
        <f t="shared" si="12"/>
        <v>3</v>
      </c>
      <c r="D361" s="159" t="str">
        <f t="shared" si="13"/>
        <v>M&amp;E-2a Completeness of facility reporting: Percentage of expected facility monthly reports (for the reporting period) that are actually received-3</v>
      </c>
      <c r="E361" s="160" t="s">
        <v>1934</v>
      </c>
      <c r="F361" s="160" t="s">
        <v>1944</v>
      </c>
      <c r="G361" s="159" t="s">
        <v>1945</v>
      </c>
      <c r="H361" s="160" t="s">
        <v>1946</v>
      </c>
    </row>
    <row r="362" spans="1:8" s="9" customFormat="1" x14ac:dyDescent="0.25">
      <c r="A362" s="159" t="s">
        <v>1947</v>
      </c>
      <c r="B362" s="160" t="s">
        <v>1948</v>
      </c>
      <c r="C362" s="159">
        <f t="shared" si="12"/>
        <v>0</v>
      </c>
      <c r="D362" s="159" t="str">
        <f t="shared" si="13"/>
        <v>M&amp;E-2b Timeliness of facility reporting: Percentage of submitted facility monthly reports (for the reporting period) that are received on time per the national guidelines-0</v>
      </c>
      <c r="E362" s="160" t="s">
        <v>1934</v>
      </c>
      <c r="F362" s="160" t="s">
        <v>1935</v>
      </c>
      <c r="G362" s="159" t="s">
        <v>1949</v>
      </c>
      <c r="H362" s="160" t="s">
        <v>1950</v>
      </c>
    </row>
    <row r="363" spans="1:8" s="9" customFormat="1" x14ac:dyDescent="0.25">
      <c r="A363" s="159" t="s">
        <v>1947</v>
      </c>
      <c r="B363" s="160" t="s">
        <v>1948</v>
      </c>
      <c r="C363" s="159">
        <f t="shared" si="12"/>
        <v>1</v>
      </c>
      <c r="D363" s="159" t="str">
        <f t="shared" si="13"/>
        <v>M&amp;E-2b Timeliness of facility reporting: Percentage of submitted facility monthly reports (for the reporting period) that are received on time per the national guidelines-1</v>
      </c>
      <c r="E363" s="160" t="s">
        <v>1934</v>
      </c>
      <c r="F363" s="160" t="s">
        <v>1938</v>
      </c>
      <c r="G363" s="159" t="s">
        <v>1951</v>
      </c>
      <c r="H363" s="160" t="s">
        <v>1952</v>
      </c>
    </row>
    <row r="364" spans="1:8" s="9" customFormat="1" x14ac:dyDescent="0.25">
      <c r="A364" s="159" t="s">
        <v>1947</v>
      </c>
      <c r="B364" s="160" t="s">
        <v>1948</v>
      </c>
      <c r="C364" s="159">
        <f t="shared" si="12"/>
        <v>2</v>
      </c>
      <c r="D364" s="159" t="str">
        <f t="shared" si="13"/>
        <v>M&amp;E-2b Timeliness of facility reporting: Percentage of submitted facility monthly reports (for the reporting period) that are received on time per the national guidelines-2</v>
      </c>
      <c r="E364" s="160" t="s">
        <v>1934</v>
      </c>
      <c r="F364" s="160" t="s">
        <v>1941</v>
      </c>
      <c r="G364" s="159" t="s">
        <v>1953</v>
      </c>
      <c r="H364" s="160" t="s">
        <v>1954</v>
      </c>
    </row>
    <row r="365" spans="1:8" s="9" customFormat="1" x14ac:dyDescent="0.25">
      <c r="A365" s="159" t="s">
        <v>1947</v>
      </c>
      <c r="B365" s="160" t="s">
        <v>1948</v>
      </c>
      <c r="C365" s="159">
        <f t="shared" si="12"/>
        <v>3</v>
      </c>
      <c r="D365" s="159" t="str">
        <f t="shared" si="13"/>
        <v>M&amp;E-2b Timeliness of facility reporting: Percentage of submitted facility monthly reports (for the reporting period) that are received on time per the national guidelines-3</v>
      </c>
      <c r="E365" s="160" t="s">
        <v>1934</v>
      </c>
      <c r="F365" s="160" t="s">
        <v>1944</v>
      </c>
      <c r="G365" s="159" t="s">
        <v>1955</v>
      </c>
      <c r="H365" s="160" t="s">
        <v>1956</v>
      </c>
    </row>
    <row r="366" spans="1:8" s="9" customFormat="1" x14ac:dyDescent="0.25">
      <c r="A366" s="159" t="s">
        <v>1957</v>
      </c>
      <c r="B366" s="160" t="s">
        <v>1958</v>
      </c>
      <c r="C366" s="159">
        <f t="shared" si="12"/>
        <v>0</v>
      </c>
      <c r="D366" s="159" t="str">
        <f t="shared" si="13"/>
        <v>HRH-1 Vacancy rate: Number of full time posts unfilled for at least 6 months as a percentage of total number of funded posts-0</v>
      </c>
      <c r="E366" s="160" t="s">
        <v>1381</v>
      </c>
      <c r="F366" s="160" t="s">
        <v>1382</v>
      </c>
      <c r="G366" s="159" t="s">
        <v>1959</v>
      </c>
      <c r="H366" s="160" t="s">
        <v>1960</v>
      </c>
    </row>
    <row r="367" spans="1:8" s="9" customFormat="1" x14ac:dyDescent="0.25">
      <c r="A367" s="159" t="s">
        <v>1957</v>
      </c>
      <c r="B367" s="160" t="s">
        <v>1958</v>
      </c>
      <c r="C367" s="159">
        <f t="shared" si="12"/>
        <v>1</v>
      </c>
      <c r="D367" s="159" t="str">
        <f t="shared" si="13"/>
        <v>HRH-1 Vacancy rate: Number of full time posts unfilled for at least 6 months as a percentage of total number of funded posts-1</v>
      </c>
      <c r="E367" s="160" t="s">
        <v>1381</v>
      </c>
      <c r="F367" s="160" t="s">
        <v>1385</v>
      </c>
      <c r="G367" s="159" t="s">
        <v>1961</v>
      </c>
      <c r="H367" s="160" t="s">
        <v>1962</v>
      </c>
    </row>
    <row r="368" spans="1:8" s="9" customFormat="1" x14ac:dyDescent="0.25">
      <c r="A368" s="159" t="s">
        <v>1957</v>
      </c>
      <c r="B368" s="160" t="s">
        <v>1958</v>
      </c>
      <c r="C368" s="159">
        <f t="shared" si="12"/>
        <v>2</v>
      </c>
      <c r="D368" s="159" t="str">
        <f t="shared" si="13"/>
        <v>HRH-1 Vacancy rate: Number of full time posts unfilled for at least 6 months as a percentage of total number of funded posts-2</v>
      </c>
      <c r="E368" s="160" t="s">
        <v>1381</v>
      </c>
      <c r="F368" s="160" t="s">
        <v>1388</v>
      </c>
      <c r="G368" s="159" t="s">
        <v>1963</v>
      </c>
      <c r="H368" s="160" t="s">
        <v>1964</v>
      </c>
    </row>
    <row r="369" spans="1:8" s="9" customFormat="1" x14ac:dyDescent="0.25">
      <c r="A369" s="159" t="s">
        <v>1957</v>
      </c>
      <c r="B369" s="160" t="s">
        <v>1958</v>
      </c>
      <c r="C369" s="159">
        <f t="shared" si="12"/>
        <v>3</v>
      </c>
      <c r="D369" s="159" t="str">
        <f t="shared" si="13"/>
        <v>HRH-1 Vacancy rate: Number of full time posts unfilled for at least 6 months as a percentage of total number of funded posts-3</v>
      </c>
      <c r="E369" s="160" t="s">
        <v>1381</v>
      </c>
      <c r="F369" s="160" t="s">
        <v>1391</v>
      </c>
      <c r="G369" s="159" t="s">
        <v>1965</v>
      </c>
      <c r="H369" s="160" t="s">
        <v>1966</v>
      </c>
    </row>
    <row r="370" spans="1:8" s="9" customFormat="1" x14ac:dyDescent="0.25">
      <c r="A370" s="159" t="s">
        <v>1957</v>
      </c>
      <c r="B370" s="160" t="s">
        <v>1958</v>
      </c>
      <c r="C370" s="159">
        <f t="shared" si="12"/>
        <v>4</v>
      </c>
      <c r="D370" s="159" t="str">
        <f t="shared" si="13"/>
        <v>HRH-1 Vacancy rate: Number of full time posts unfilled for at least 6 months as a percentage of total number of funded posts-4</v>
      </c>
      <c r="E370" s="160" t="s">
        <v>1381</v>
      </c>
      <c r="F370" s="160" t="s">
        <v>1394</v>
      </c>
      <c r="G370" s="159" t="s">
        <v>1967</v>
      </c>
      <c r="H370" s="160" t="s">
        <v>1968</v>
      </c>
    </row>
    <row r="371" spans="1:8" s="9" customFormat="1" x14ac:dyDescent="0.25">
      <c r="A371" s="159" t="s">
        <v>1969</v>
      </c>
      <c r="B371" s="160" t="s">
        <v>1970</v>
      </c>
      <c r="C371" s="159">
        <f t="shared" si="12"/>
        <v>0</v>
      </c>
      <c r="D371" s="159" t="str">
        <f t="shared" si="13"/>
        <v>HRH-2 Proportion of students graduating from a health workforce education and training program to the number of students enrolled in first year-0</v>
      </c>
      <c r="E371" s="160" t="s">
        <v>1381</v>
      </c>
      <c r="F371" s="160" t="s">
        <v>1382</v>
      </c>
      <c r="G371" s="159" t="s">
        <v>1971</v>
      </c>
      <c r="H371" s="160" t="s">
        <v>1972</v>
      </c>
    </row>
    <row r="372" spans="1:8" s="9" customFormat="1" x14ac:dyDescent="0.25">
      <c r="A372" s="159" t="s">
        <v>1969</v>
      </c>
      <c r="B372" s="160" t="s">
        <v>1970</v>
      </c>
      <c r="C372" s="159">
        <f t="shared" si="12"/>
        <v>1</v>
      </c>
      <c r="D372" s="159" t="str">
        <f t="shared" si="13"/>
        <v>HRH-2 Proportion of students graduating from a health workforce education and training program to the number of students enrolled in first year-1</v>
      </c>
      <c r="E372" s="160" t="s">
        <v>1381</v>
      </c>
      <c r="F372" s="160" t="s">
        <v>1385</v>
      </c>
      <c r="G372" s="159" t="s">
        <v>1973</v>
      </c>
      <c r="H372" s="160" t="s">
        <v>1974</v>
      </c>
    </row>
    <row r="373" spans="1:8" s="9" customFormat="1" x14ac:dyDescent="0.25">
      <c r="A373" s="159" t="s">
        <v>1969</v>
      </c>
      <c r="B373" s="160" t="s">
        <v>1970</v>
      </c>
      <c r="C373" s="159">
        <f t="shared" si="12"/>
        <v>2</v>
      </c>
      <c r="D373" s="159" t="str">
        <f t="shared" si="13"/>
        <v>HRH-2 Proportion of students graduating from a health workforce education and training program to the number of students enrolled in first year-2</v>
      </c>
      <c r="E373" s="160" t="s">
        <v>1381</v>
      </c>
      <c r="F373" s="160" t="s">
        <v>1388</v>
      </c>
      <c r="G373" s="159" t="s">
        <v>1975</v>
      </c>
      <c r="H373" s="160" t="s">
        <v>1976</v>
      </c>
    </row>
    <row r="374" spans="1:8" s="9" customFormat="1" x14ac:dyDescent="0.25">
      <c r="A374" s="159" t="s">
        <v>1969</v>
      </c>
      <c r="B374" s="160" t="s">
        <v>1970</v>
      </c>
      <c r="C374" s="159">
        <f t="shared" si="12"/>
        <v>3</v>
      </c>
      <c r="D374" s="159" t="str">
        <f t="shared" si="13"/>
        <v>HRH-2 Proportion of students graduating from a health workforce education and training program to the number of students enrolled in first year-3</v>
      </c>
      <c r="E374" s="160" t="s">
        <v>1381</v>
      </c>
      <c r="F374" s="160" t="s">
        <v>1391</v>
      </c>
      <c r="G374" s="159" t="s">
        <v>1977</v>
      </c>
      <c r="H374" s="160" t="s">
        <v>1978</v>
      </c>
    </row>
    <row r="375" spans="1:8" s="9" customFormat="1" x14ac:dyDescent="0.25">
      <c r="A375" s="159" t="s">
        <v>1969</v>
      </c>
      <c r="B375" s="160" t="s">
        <v>1970</v>
      </c>
      <c r="C375" s="159">
        <f t="shared" si="12"/>
        <v>4</v>
      </c>
      <c r="D375" s="159" t="str">
        <f t="shared" si="13"/>
        <v>HRH-2 Proportion of students graduating from a health workforce education and training program to the number of students enrolled in first year-4</v>
      </c>
      <c r="E375" s="160" t="s">
        <v>1381</v>
      </c>
      <c r="F375" s="160" t="s">
        <v>1394</v>
      </c>
      <c r="G375" s="159" t="s">
        <v>1979</v>
      </c>
      <c r="H375" s="160" t="s">
        <v>1980</v>
      </c>
    </row>
    <row r="376" spans="1:8" s="9" customFormat="1" x14ac:dyDescent="0.25">
      <c r="A376" s="159" t="s">
        <v>1981</v>
      </c>
      <c r="B376" s="160" t="s">
        <v>1982</v>
      </c>
      <c r="C376" s="159">
        <f t="shared" si="12"/>
        <v>0</v>
      </c>
      <c r="D376" s="159" t="str">
        <f t="shared" si="13"/>
        <v>SD-6 Number of iCCM conditions treated among children under five in target areas during the reporting period-0</v>
      </c>
      <c r="E376" s="160" t="s">
        <v>1983</v>
      </c>
      <c r="F376" s="160" t="s">
        <v>1984</v>
      </c>
      <c r="G376" s="159" t="s">
        <v>1985</v>
      </c>
      <c r="H376" s="160" t="s">
        <v>1986</v>
      </c>
    </row>
    <row r="377" spans="1:8" s="9" customFormat="1" x14ac:dyDescent="0.25">
      <c r="A377" s="159" t="s">
        <v>1981</v>
      </c>
      <c r="B377" s="160" t="s">
        <v>1982</v>
      </c>
      <c r="C377" s="159">
        <f t="shared" si="12"/>
        <v>1</v>
      </c>
      <c r="D377" s="159" t="str">
        <f t="shared" si="13"/>
        <v>SD-6 Number of iCCM conditions treated among children under five in target areas during the reporting period-1</v>
      </c>
      <c r="E377" s="160" t="s">
        <v>1983</v>
      </c>
      <c r="F377" s="160" t="s">
        <v>1987</v>
      </c>
      <c r="G377" s="159" t="s">
        <v>1988</v>
      </c>
      <c r="H377" s="160" t="s">
        <v>1989</v>
      </c>
    </row>
    <row r="378" spans="1:8" s="9" customFormat="1" x14ac:dyDescent="0.25">
      <c r="A378" s="159" t="s">
        <v>1981</v>
      </c>
      <c r="B378" s="160" t="s">
        <v>1982</v>
      </c>
      <c r="C378" s="159">
        <f t="shared" si="12"/>
        <v>2</v>
      </c>
      <c r="D378" s="159" t="str">
        <f t="shared" si="13"/>
        <v>SD-6 Number of iCCM conditions treated among children under five in target areas during the reporting period-2</v>
      </c>
      <c r="E378" s="160" t="s">
        <v>1983</v>
      </c>
      <c r="F378" s="160" t="s">
        <v>1990</v>
      </c>
      <c r="G378" s="159" t="s">
        <v>1991</v>
      </c>
      <c r="H378" s="160" t="s">
        <v>1992</v>
      </c>
    </row>
    <row r="379" spans="1:8" s="9" customFormat="1" x14ac:dyDescent="0.25">
      <c r="A379" s="159" t="s">
        <v>1981</v>
      </c>
      <c r="B379" s="160" t="s">
        <v>1982</v>
      </c>
      <c r="C379" s="159">
        <f t="shared" si="12"/>
        <v>3</v>
      </c>
      <c r="D379" s="159" t="str">
        <f t="shared" si="13"/>
        <v>SD-6 Number of iCCM conditions treated among children under five in target areas during the reporting period-3</v>
      </c>
      <c r="E379" s="160" t="s">
        <v>1983</v>
      </c>
      <c r="F379" s="160" t="s">
        <v>1993</v>
      </c>
      <c r="G379" s="159" t="s">
        <v>1994</v>
      </c>
      <c r="H379" s="160" t="s">
        <v>1995</v>
      </c>
    </row>
    <row r="380" spans="1:8" s="9" customFormat="1" x14ac:dyDescent="0.25">
      <c r="A380" s="159" t="s">
        <v>1996</v>
      </c>
      <c r="B380" s="160" t="s">
        <v>1997</v>
      </c>
      <c r="C380" s="159">
        <f t="shared" si="12"/>
        <v>0</v>
      </c>
      <c r="D380" s="159" t="str">
        <f t="shared" si="13"/>
        <v>TB/HIV-3.1a Percentage of people living with HIV newly initiated on ART who were screened for TB-0</v>
      </c>
      <c r="E380" s="160" t="s">
        <v>1003</v>
      </c>
      <c r="F380" s="160" t="s">
        <v>1004</v>
      </c>
      <c r="G380" s="159" t="s">
        <v>1998</v>
      </c>
      <c r="H380" s="160" t="s">
        <v>1999</v>
      </c>
    </row>
    <row r="381" spans="1:8" s="9" customFormat="1" x14ac:dyDescent="0.25">
      <c r="A381" s="159" t="s">
        <v>1996</v>
      </c>
      <c r="B381" s="160" t="s">
        <v>1997</v>
      </c>
      <c r="C381" s="159">
        <f t="shared" si="12"/>
        <v>1</v>
      </c>
      <c r="D381" s="159" t="str">
        <f t="shared" si="13"/>
        <v>TB/HIV-3.1a Percentage of people living with HIV newly initiated on ART who were screened for TB-1</v>
      </c>
      <c r="E381" s="160" t="s">
        <v>1003</v>
      </c>
      <c r="F381" s="160" t="s">
        <v>1007</v>
      </c>
      <c r="G381" s="159" t="s">
        <v>2000</v>
      </c>
      <c r="H381" s="160" t="s">
        <v>2001</v>
      </c>
    </row>
    <row r="382" spans="1:8" s="9" customFormat="1" x14ac:dyDescent="0.25">
      <c r="A382" s="159" t="s">
        <v>1996</v>
      </c>
      <c r="B382" s="160" t="s">
        <v>1997</v>
      </c>
      <c r="C382" s="159">
        <f t="shared" si="12"/>
        <v>2</v>
      </c>
      <c r="D382" s="159" t="str">
        <f t="shared" si="13"/>
        <v>TB/HIV-3.1a Percentage of people living with HIV newly initiated on ART who were screened for TB-2</v>
      </c>
      <c r="E382" s="160" t="s">
        <v>1010</v>
      </c>
      <c r="F382" s="160" t="s">
        <v>1011</v>
      </c>
      <c r="G382" s="159" t="s">
        <v>2002</v>
      </c>
      <c r="H382" s="160" t="s">
        <v>2003</v>
      </c>
    </row>
    <row r="383" spans="1:8" s="9" customFormat="1" x14ac:dyDescent="0.25">
      <c r="A383" s="159" t="s">
        <v>1996</v>
      </c>
      <c r="B383" s="160" t="s">
        <v>1997</v>
      </c>
      <c r="C383" s="159">
        <f t="shared" si="12"/>
        <v>3</v>
      </c>
      <c r="D383" s="159" t="str">
        <f t="shared" si="13"/>
        <v>TB/HIV-3.1a Percentage of people living with HIV newly initiated on ART who were screened for TB-3</v>
      </c>
      <c r="E383" s="160" t="s">
        <v>1010</v>
      </c>
      <c r="F383" s="160" t="s">
        <v>1051</v>
      </c>
      <c r="G383" s="159" t="s">
        <v>2004</v>
      </c>
      <c r="H383" s="160" t="s">
        <v>2005</v>
      </c>
    </row>
    <row r="384" spans="1:8" s="9" customFormat="1" x14ac:dyDescent="0.25">
      <c r="A384" s="159" t="s">
        <v>1996</v>
      </c>
      <c r="B384" s="160" t="s">
        <v>1997</v>
      </c>
      <c r="C384" s="159">
        <f t="shared" si="12"/>
        <v>4</v>
      </c>
      <c r="D384" s="159" t="str">
        <f t="shared" si="13"/>
        <v>TB/HIV-3.1a Percentage of people living with HIV newly initiated on ART who were screened for TB-4</v>
      </c>
      <c r="E384" s="160" t="s">
        <v>1010</v>
      </c>
      <c r="F384" s="160" t="s">
        <v>1054</v>
      </c>
      <c r="G384" s="159" t="s">
        <v>2006</v>
      </c>
      <c r="H384" s="160" t="s">
        <v>2007</v>
      </c>
    </row>
  </sheetData>
  <sheetProtection selectLockedCells="1" selectUnlockedCells="1"/>
  <sortState xmlns:xlrd2="http://schemas.microsoft.com/office/spreadsheetml/2017/richdata2" ref="A155:H155">
    <sortCondition ref="A155"/>
    <sortCondition ref="E155"/>
    <sortCondition ref="H155"/>
  </sortState>
  <dataValidations count="3">
    <dataValidation type="custom" allowBlank="1" showInputMessage="1" showErrorMessage="1" errorTitle="X-Author for Excel" error="Id and Lookup fields are not editable." promptTitle="X-Author for Excel" sqref="G3:G65" xr:uid="{00000000-0002-0000-0E00-000000000000}">
      <formula1>""</formula1>
    </dataValidation>
    <dataValidation type="custom" allowBlank="1" showInputMessage="1" showErrorMessage="1" errorTitle="X-Author for Excel" error="Id and Lookup fields are not editable." promptTitle="X-Author for Excel" sqref="G69:G151" xr:uid="{4D36C2C2-39D2-4883-9A2B-F5480AA9D6CA}">
      <formula1>""</formula1>
    </dataValidation>
    <dataValidation type="custom" allowBlank="1" showInputMessage="1" showErrorMessage="1" errorTitle="X-Author for Excel" error="Id and Lookup fields are not editable." promptTitle="X-Author for Excel" sqref="G155:G384" xr:uid="{AE57E7AB-9037-438C-8678-BCC5229EB156}">
      <formula1>""</formula1>
    </dataValidation>
  </dataValidations>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dimension ref="D1:R915"/>
  <sheetViews>
    <sheetView topLeftCell="B1" workbookViewId="0">
      <selection activeCell="B15" sqref="B15"/>
    </sheetView>
  </sheetViews>
  <sheetFormatPr defaultColWidth="8.58203125" defaultRowHeight="12.5" x14ac:dyDescent="0.25"/>
  <cols>
    <col min="1" max="3" width="8.58203125" style="9"/>
    <col min="4" max="4" width="20.58203125" style="9" bestFit="1" customWidth="1"/>
    <col min="5" max="5" width="22.08203125" style="9" bestFit="1" customWidth="1"/>
    <col min="6" max="6" width="18.58203125" style="9" bestFit="1" customWidth="1"/>
    <col min="7" max="7" width="8.58203125" style="9"/>
    <col min="8" max="8" width="8.58203125" style="9" bestFit="1" customWidth="1"/>
    <col min="9" max="9" width="13" style="9" bestFit="1" customWidth="1"/>
    <col min="10" max="10" width="38.58203125" style="9" bestFit="1" customWidth="1"/>
    <col min="11" max="11" width="12.58203125" style="9" bestFit="1" customWidth="1"/>
    <col min="12" max="12" width="12.08203125" style="9" bestFit="1" customWidth="1"/>
    <col min="13" max="13" width="14" style="9" bestFit="1" customWidth="1"/>
    <col min="14" max="14" width="9.58203125" style="9" bestFit="1" customWidth="1"/>
    <col min="15" max="15" width="9.08203125" style="9" bestFit="1" customWidth="1"/>
    <col min="16" max="16384" width="8.58203125" style="9"/>
  </cols>
  <sheetData>
    <row r="1" spans="4:18" ht="13" x14ac:dyDescent="0.3">
      <c r="D1" s="6" t="s">
        <v>156</v>
      </c>
    </row>
    <row r="2" spans="4:18" x14ac:dyDescent="0.25">
      <c r="D2" s="159" t="s">
        <v>151</v>
      </c>
      <c r="E2" s="159" t="s">
        <v>153</v>
      </c>
      <c r="F2" s="159" t="s">
        <v>95</v>
      </c>
      <c r="G2" s="159"/>
      <c r="H2" s="159" t="s">
        <v>34</v>
      </c>
      <c r="I2" s="159" t="s">
        <v>27</v>
      </c>
      <c r="J2" s="159" t="s">
        <v>155</v>
      </c>
      <c r="K2" s="159" t="s">
        <v>28</v>
      </c>
      <c r="L2" s="159" t="s">
        <v>29</v>
      </c>
      <c r="M2" s="159" t="s">
        <v>18</v>
      </c>
      <c r="N2" s="159" t="s">
        <v>9</v>
      </c>
      <c r="O2" s="159" t="s">
        <v>48</v>
      </c>
      <c r="P2" s="159" t="s">
        <v>3</v>
      </c>
      <c r="Q2" s="159" t="s">
        <v>2</v>
      </c>
      <c r="R2" s="159" t="s">
        <v>4</v>
      </c>
    </row>
    <row r="3" spans="4:18" hidden="1" x14ac:dyDescent="0.25">
      <c r="D3" s="160" t="s">
        <v>150</v>
      </c>
      <c r="E3" s="159" t="s">
        <v>152</v>
      </c>
      <c r="F3" s="160" t="s">
        <v>154</v>
      </c>
      <c r="G3" s="159"/>
      <c r="H3" s="160" t="s">
        <v>77</v>
      </c>
      <c r="I3" s="160" t="s">
        <v>76</v>
      </c>
      <c r="J3" s="159" t="str">
        <f>F3&amp;H3&amp;I3</f>
        <v>[Impact Indicator Name][Category][Disaggregation]</v>
      </c>
      <c r="K3" s="160" t="s">
        <v>40</v>
      </c>
      <c r="L3" s="160" t="s">
        <v>41</v>
      </c>
      <c r="M3" s="160" t="s">
        <v>42</v>
      </c>
      <c r="N3" s="160" t="s">
        <v>69</v>
      </c>
      <c r="O3" s="159" t="s">
        <v>47</v>
      </c>
      <c r="P3" s="166" t="s">
        <v>57</v>
      </c>
      <c r="Q3" s="861" t="s">
        <v>56</v>
      </c>
      <c r="R3" s="165" t="s">
        <v>168</v>
      </c>
    </row>
    <row r="4" spans="4:18" x14ac:dyDescent="0.25">
      <c r="D4" s="160" t="s">
        <v>2856</v>
      </c>
      <c r="E4" s="159" t="s">
        <v>2857</v>
      </c>
      <c r="F4" s="160"/>
      <c r="G4" s="159"/>
      <c r="H4" s="160"/>
      <c r="I4" s="160"/>
      <c r="J4" s="159" t="str">
        <f t="shared" ref="J4:J67" si="0">F4&amp;H4&amp;I4</f>
        <v/>
      </c>
      <c r="K4" s="160"/>
      <c r="L4" s="160"/>
      <c r="M4" s="160"/>
      <c r="N4" s="160"/>
      <c r="O4" s="159" t="s">
        <v>2858</v>
      </c>
      <c r="P4" s="166"/>
      <c r="Q4" s="861"/>
      <c r="R4" s="165"/>
    </row>
    <row r="5" spans="4:18" x14ac:dyDescent="0.25">
      <c r="D5" s="160" t="s">
        <v>2859</v>
      </c>
      <c r="E5" s="159" t="s">
        <v>2857</v>
      </c>
      <c r="F5" s="160"/>
      <c r="G5" s="159"/>
      <c r="H5" s="160"/>
      <c r="I5" s="160"/>
      <c r="J5" s="159" t="str">
        <f t="shared" si="0"/>
        <v/>
      </c>
      <c r="K5" s="160"/>
      <c r="L5" s="160"/>
      <c r="M5" s="160"/>
      <c r="N5" s="160"/>
      <c r="O5" s="159" t="s">
        <v>2860</v>
      </c>
      <c r="P5" s="166"/>
      <c r="Q5" s="861"/>
      <c r="R5" s="165"/>
    </row>
    <row r="6" spans="4:18" x14ac:dyDescent="0.25">
      <c r="D6" s="160" t="s">
        <v>2861</v>
      </c>
      <c r="E6" s="159" t="s">
        <v>2857</v>
      </c>
      <c r="F6" s="160"/>
      <c r="G6" s="159"/>
      <c r="H6" s="160"/>
      <c r="I6" s="160"/>
      <c r="J6" s="159" t="str">
        <f t="shared" si="0"/>
        <v/>
      </c>
      <c r="K6" s="160"/>
      <c r="L6" s="160"/>
      <c r="M6" s="160"/>
      <c r="N6" s="160"/>
      <c r="O6" s="159" t="s">
        <v>2862</v>
      </c>
      <c r="P6" s="166"/>
      <c r="Q6" s="861"/>
      <c r="R6" s="165"/>
    </row>
    <row r="7" spans="4:18" x14ac:dyDescent="0.25">
      <c r="D7" s="160" t="s">
        <v>2863</v>
      </c>
      <c r="E7" s="159" t="s">
        <v>2857</v>
      </c>
      <c r="F7" s="160"/>
      <c r="G7" s="159"/>
      <c r="H7" s="160"/>
      <c r="I7" s="160"/>
      <c r="J7" s="159" t="str">
        <f t="shared" si="0"/>
        <v/>
      </c>
      <c r="K7" s="160"/>
      <c r="L7" s="160"/>
      <c r="M7" s="160"/>
      <c r="N7" s="160"/>
      <c r="O7" s="159" t="s">
        <v>2864</v>
      </c>
      <c r="P7" s="166"/>
      <c r="Q7" s="861"/>
      <c r="R7" s="165"/>
    </row>
    <row r="8" spans="4:18" x14ac:dyDescent="0.25">
      <c r="D8" s="160" t="s">
        <v>2865</v>
      </c>
      <c r="E8" s="159" t="s">
        <v>2857</v>
      </c>
      <c r="F8" s="160"/>
      <c r="G8" s="159"/>
      <c r="H8" s="160"/>
      <c r="I8" s="160"/>
      <c r="J8" s="159" t="str">
        <f t="shared" si="0"/>
        <v/>
      </c>
      <c r="K8" s="160"/>
      <c r="L8" s="160"/>
      <c r="M8" s="160"/>
      <c r="N8" s="160"/>
      <c r="O8" s="159" t="s">
        <v>2866</v>
      </c>
      <c r="P8" s="166"/>
      <c r="Q8" s="861"/>
      <c r="R8" s="165"/>
    </row>
    <row r="9" spans="4:18" x14ac:dyDescent="0.25">
      <c r="D9" s="160" t="s">
        <v>2867</v>
      </c>
      <c r="E9" s="159" t="s">
        <v>2857</v>
      </c>
      <c r="F9" s="160"/>
      <c r="G9" s="159"/>
      <c r="H9" s="160"/>
      <c r="I9" s="160"/>
      <c r="J9" s="159" t="str">
        <f t="shared" si="0"/>
        <v/>
      </c>
      <c r="K9" s="160"/>
      <c r="L9" s="160"/>
      <c r="M9" s="160"/>
      <c r="N9" s="160"/>
      <c r="O9" s="159" t="s">
        <v>2868</v>
      </c>
      <c r="P9" s="166"/>
      <c r="Q9" s="861"/>
      <c r="R9" s="165"/>
    </row>
    <row r="10" spans="4:18" x14ac:dyDescent="0.25">
      <c r="D10" s="160" t="s">
        <v>2869</v>
      </c>
      <c r="E10" s="159" t="s">
        <v>2857</v>
      </c>
      <c r="F10" s="160"/>
      <c r="G10" s="159"/>
      <c r="H10" s="160"/>
      <c r="I10" s="160"/>
      <c r="J10" s="159" t="str">
        <f t="shared" si="0"/>
        <v/>
      </c>
      <c r="K10" s="160"/>
      <c r="L10" s="160"/>
      <c r="M10" s="160"/>
      <c r="N10" s="160"/>
      <c r="O10" s="159" t="s">
        <v>2870</v>
      </c>
      <c r="P10" s="166"/>
      <c r="Q10" s="861"/>
      <c r="R10" s="165"/>
    </row>
    <row r="11" spans="4:18" x14ac:dyDescent="0.25">
      <c r="D11" s="160" t="s">
        <v>2871</v>
      </c>
      <c r="E11" s="159" t="s">
        <v>2857</v>
      </c>
      <c r="F11" s="160"/>
      <c r="G11" s="159"/>
      <c r="H11" s="160"/>
      <c r="I11" s="160"/>
      <c r="J11" s="159" t="str">
        <f t="shared" si="0"/>
        <v/>
      </c>
      <c r="K11" s="160"/>
      <c r="L11" s="160"/>
      <c r="M11" s="160"/>
      <c r="N11" s="160"/>
      <c r="O11" s="159" t="s">
        <v>2872</v>
      </c>
      <c r="P11" s="166"/>
      <c r="Q11" s="861"/>
      <c r="R11" s="165"/>
    </row>
    <row r="12" spans="4:18" x14ac:dyDescent="0.25">
      <c r="D12" s="160" t="s">
        <v>2873</v>
      </c>
      <c r="E12" s="159" t="s">
        <v>2857</v>
      </c>
      <c r="F12" s="160"/>
      <c r="G12" s="159"/>
      <c r="H12" s="160"/>
      <c r="I12" s="160"/>
      <c r="J12" s="159" t="str">
        <f t="shared" si="0"/>
        <v/>
      </c>
      <c r="K12" s="160"/>
      <c r="L12" s="160"/>
      <c r="M12" s="160"/>
      <c r="N12" s="160"/>
      <c r="O12" s="159" t="s">
        <v>2874</v>
      </c>
      <c r="P12" s="166"/>
      <c r="Q12" s="861"/>
      <c r="R12" s="165"/>
    </row>
    <row r="13" spans="4:18" x14ac:dyDescent="0.25">
      <c r="D13" s="160" t="s">
        <v>2875</v>
      </c>
      <c r="E13" s="159" t="s">
        <v>2857</v>
      </c>
      <c r="F13" s="160"/>
      <c r="G13" s="159"/>
      <c r="H13" s="160"/>
      <c r="I13" s="160"/>
      <c r="J13" s="159" t="str">
        <f t="shared" si="0"/>
        <v/>
      </c>
      <c r="K13" s="160"/>
      <c r="L13" s="160"/>
      <c r="M13" s="160"/>
      <c r="N13" s="160"/>
      <c r="O13" s="159" t="s">
        <v>2876</v>
      </c>
      <c r="P13" s="166"/>
      <c r="Q13" s="861"/>
      <c r="R13" s="165"/>
    </row>
    <row r="14" spans="4:18" x14ac:dyDescent="0.25">
      <c r="D14" s="160" t="s">
        <v>2877</v>
      </c>
      <c r="E14" s="159" t="s">
        <v>2878</v>
      </c>
      <c r="F14" s="160"/>
      <c r="G14" s="159"/>
      <c r="H14" s="160"/>
      <c r="I14" s="160"/>
      <c r="J14" s="159" t="str">
        <f t="shared" si="0"/>
        <v/>
      </c>
      <c r="K14" s="160"/>
      <c r="L14" s="160"/>
      <c r="M14" s="160"/>
      <c r="N14" s="160"/>
      <c r="O14" s="159" t="s">
        <v>2879</v>
      </c>
      <c r="P14" s="166"/>
      <c r="Q14" s="861"/>
      <c r="R14" s="165"/>
    </row>
    <row r="15" spans="4:18" x14ac:dyDescent="0.25">
      <c r="D15" s="160" t="s">
        <v>2880</v>
      </c>
      <c r="E15" s="159" t="s">
        <v>2878</v>
      </c>
      <c r="F15" s="160"/>
      <c r="G15" s="159"/>
      <c r="H15" s="160"/>
      <c r="I15" s="160"/>
      <c r="J15" s="159" t="str">
        <f t="shared" si="0"/>
        <v/>
      </c>
      <c r="K15" s="160"/>
      <c r="L15" s="160"/>
      <c r="M15" s="160"/>
      <c r="N15" s="160"/>
      <c r="O15" s="159" t="s">
        <v>2881</v>
      </c>
      <c r="P15" s="166"/>
      <c r="Q15" s="861"/>
      <c r="R15" s="165"/>
    </row>
    <row r="16" spans="4:18" x14ac:dyDescent="0.25">
      <c r="D16" s="160" t="s">
        <v>2882</v>
      </c>
      <c r="E16" s="159" t="s">
        <v>2878</v>
      </c>
      <c r="F16" s="160"/>
      <c r="G16" s="159"/>
      <c r="H16" s="160"/>
      <c r="I16" s="160"/>
      <c r="J16" s="159" t="str">
        <f t="shared" si="0"/>
        <v/>
      </c>
      <c r="K16" s="160"/>
      <c r="L16" s="160"/>
      <c r="M16" s="160"/>
      <c r="N16" s="160"/>
      <c r="O16" s="159" t="s">
        <v>2883</v>
      </c>
      <c r="P16" s="166"/>
      <c r="Q16" s="861"/>
      <c r="R16" s="165"/>
    </row>
    <row r="17" spans="4:18" x14ac:dyDescent="0.25">
      <c r="D17" s="160" t="s">
        <v>2884</v>
      </c>
      <c r="E17" s="159" t="s">
        <v>2878</v>
      </c>
      <c r="F17" s="160"/>
      <c r="G17" s="159"/>
      <c r="H17" s="160"/>
      <c r="I17" s="160"/>
      <c r="J17" s="159" t="str">
        <f t="shared" si="0"/>
        <v/>
      </c>
      <c r="K17" s="160"/>
      <c r="L17" s="160"/>
      <c r="M17" s="160"/>
      <c r="N17" s="160"/>
      <c r="O17" s="159" t="s">
        <v>2885</v>
      </c>
      <c r="P17" s="166"/>
      <c r="Q17" s="861"/>
      <c r="R17" s="165"/>
    </row>
    <row r="18" spans="4:18" x14ac:dyDescent="0.25">
      <c r="D18" s="160" t="s">
        <v>2886</v>
      </c>
      <c r="E18" s="159" t="s">
        <v>2878</v>
      </c>
      <c r="F18" s="160"/>
      <c r="G18" s="159"/>
      <c r="H18" s="160"/>
      <c r="I18" s="160"/>
      <c r="J18" s="159" t="str">
        <f t="shared" si="0"/>
        <v/>
      </c>
      <c r="K18" s="160"/>
      <c r="L18" s="160"/>
      <c r="M18" s="160"/>
      <c r="N18" s="160"/>
      <c r="O18" s="159" t="s">
        <v>2887</v>
      </c>
      <c r="P18" s="166"/>
      <c r="Q18" s="861"/>
      <c r="R18" s="165"/>
    </row>
    <row r="19" spans="4:18" x14ac:dyDescent="0.25">
      <c r="D19" s="160" t="s">
        <v>2888</v>
      </c>
      <c r="E19" s="159" t="s">
        <v>2878</v>
      </c>
      <c r="F19" s="160"/>
      <c r="G19" s="159"/>
      <c r="H19" s="160"/>
      <c r="I19" s="160"/>
      <c r="J19" s="159" t="str">
        <f t="shared" si="0"/>
        <v/>
      </c>
      <c r="K19" s="160"/>
      <c r="L19" s="160"/>
      <c r="M19" s="160"/>
      <c r="N19" s="160"/>
      <c r="O19" s="159" t="s">
        <v>2889</v>
      </c>
      <c r="P19" s="166"/>
      <c r="Q19" s="861"/>
      <c r="R19" s="165"/>
    </row>
    <row r="20" spans="4:18" x14ac:dyDescent="0.25">
      <c r="D20" s="160" t="s">
        <v>2890</v>
      </c>
      <c r="E20" s="159" t="s">
        <v>2878</v>
      </c>
      <c r="F20" s="160"/>
      <c r="G20" s="159"/>
      <c r="H20" s="160"/>
      <c r="I20" s="160"/>
      <c r="J20" s="159" t="str">
        <f t="shared" si="0"/>
        <v/>
      </c>
      <c r="K20" s="160"/>
      <c r="L20" s="160"/>
      <c r="M20" s="160"/>
      <c r="N20" s="160"/>
      <c r="O20" s="159" t="s">
        <v>2891</v>
      </c>
      <c r="P20" s="166"/>
      <c r="Q20" s="861"/>
      <c r="R20" s="165"/>
    </row>
    <row r="21" spans="4:18" x14ac:dyDescent="0.25">
      <c r="D21" s="160" t="s">
        <v>2892</v>
      </c>
      <c r="E21" s="159" t="s">
        <v>2878</v>
      </c>
      <c r="F21" s="160"/>
      <c r="G21" s="159"/>
      <c r="H21" s="160"/>
      <c r="I21" s="160"/>
      <c r="J21" s="159" t="str">
        <f t="shared" si="0"/>
        <v/>
      </c>
      <c r="K21" s="160"/>
      <c r="L21" s="160"/>
      <c r="M21" s="160"/>
      <c r="N21" s="160"/>
      <c r="O21" s="159" t="s">
        <v>2893</v>
      </c>
      <c r="P21" s="166"/>
      <c r="Q21" s="861"/>
      <c r="R21" s="165"/>
    </row>
    <row r="22" spans="4:18" x14ac:dyDescent="0.25">
      <c r="D22" s="160" t="s">
        <v>2894</v>
      </c>
      <c r="E22" s="159" t="s">
        <v>2878</v>
      </c>
      <c r="F22" s="160"/>
      <c r="G22" s="159"/>
      <c r="H22" s="160"/>
      <c r="I22" s="160"/>
      <c r="J22" s="159" t="str">
        <f t="shared" si="0"/>
        <v/>
      </c>
      <c r="K22" s="160"/>
      <c r="L22" s="160"/>
      <c r="M22" s="160"/>
      <c r="N22" s="160"/>
      <c r="O22" s="159" t="s">
        <v>2895</v>
      </c>
      <c r="P22" s="166"/>
      <c r="Q22" s="861"/>
      <c r="R22" s="165"/>
    </row>
    <row r="23" spans="4:18" x14ac:dyDescent="0.25">
      <c r="D23" s="160" t="s">
        <v>2896</v>
      </c>
      <c r="E23" s="159" t="s">
        <v>2878</v>
      </c>
      <c r="F23" s="160"/>
      <c r="G23" s="159"/>
      <c r="H23" s="160"/>
      <c r="I23" s="160"/>
      <c r="J23" s="159" t="str">
        <f t="shared" si="0"/>
        <v/>
      </c>
      <c r="K23" s="160"/>
      <c r="L23" s="160"/>
      <c r="M23" s="160"/>
      <c r="N23" s="160"/>
      <c r="O23" s="159" t="s">
        <v>2897</v>
      </c>
      <c r="P23" s="166"/>
      <c r="Q23" s="861"/>
      <c r="R23" s="165"/>
    </row>
    <row r="24" spans="4:18" x14ac:dyDescent="0.25">
      <c r="D24" s="160" t="s">
        <v>2898</v>
      </c>
      <c r="E24" s="159" t="s">
        <v>2899</v>
      </c>
      <c r="F24" s="160"/>
      <c r="G24" s="159"/>
      <c r="H24" s="160"/>
      <c r="I24" s="160"/>
      <c r="J24" s="159" t="str">
        <f t="shared" si="0"/>
        <v/>
      </c>
      <c r="K24" s="160"/>
      <c r="L24" s="160"/>
      <c r="M24" s="160"/>
      <c r="N24" s="160"/>
      <c r="O24" s="159" t="s">
        <v>2900</v>
      </c>
      <c r="P24" s="166"/>
      <c r="Q24" s="861"/>
      <c r="R24" s="165"/>
    </row>
    <row r="25" spans="4:18" x14ac:dyDescent="0.25">
      <c r="D25" s="160" t="s">
        <v>2901</v>
      </c>
      <c r="E25" s="159" t="s">
        <v>2899</v>
      </c>
      <c r="F25" s="160"/>
      <c r="G25" s="159"/>
      <c r="H25" s="160"/>
      <c r="I25" s="160"/>
      <c r="J25" s="159" t="str">
        <f t="shared" si="0"/>
        <v/>
      </c>
      <c r="K25" s="160"/>
      <c r="L25" s="160"/>
      <c r="M25" s="160"/>
      <c r="N25" s="160"/>
      <c r="O25" s="159" t="s">
        <v>2902</v>
      </c>
      <c r="P25" s="166"/>
      <c r="Q25" s="861"/>
      <c r="R25" s="165"/>
    </row>
    <row r="26" spans="4:18" x14ac:dyDescent="0.25">
      <c r="D26" s="160" t="s">
        <v>2903</v>
      </c>
      <c r="E26" s="159" t="s">
        <v>2899</v>
      </c>
      <c r="F26" s="160"/>
      <c r="G26" s="159"/>
      <c r="H26" s="160"/>
      <c r="I26" s="160"/>
      <c r="J26" s="159" t="str">
        <f t="shared" si="0"/>
        <v/>
      </c>
      <c r="K26" s="160"/>
      <c r="L26" s="160"/>
      <c r="M26" s="160"/>
      <c r="N26" s="160"/>
      <c r="O26" s="159" t="s">
        <v>2904</v>
      </c>
      <c r="P26" s="166"/>
      <c r="Q26" s="861"/>
      <c r="R26" s="165"/>
    </row>
    <row r="27" spans="4:18" x14ac:dyDescent="0.25">
      <c r="D27" s="160" t="s">
        <v>2905</v>
      </c>
      <c r="E27" s="159" t="s">
        <v>2899</v>
      </c>
      <c r="F27" s="160"/>
      <c r="G27" s="159"/>
      <c r="H27" s="160"/>
      <c r="I27" s="160"/>
      <c r="J27" s="159" t="str">
        <f t="shared" si="0"/>
        <v/>
      </c>
      <c r="K27" s="160"/>
      <c r="L27" s="160"/>
      <c r="M27" s="160"/>
      <c r="N27" s="160"/>
      <c r="O27" s="159" t="s">
        <v>2906</v>
      </c>
      <c r="P27" s="166"/>
      <c r="Q27" s="861"/>
      <c r="R27" s="165"/>
    </row>
    <row r="28" spans="4:18" x14ac:dyDescent="0.25">
      <c r="D28" s="160" t="s">
        <v>2907</v>
      </c>
      <c r="E28" s="159" t="s">
        <v>2899</v>
      </c>
      <c r="F28" s="160"/>
      <c r="G28" s="159"/>
      <c r="H28" s="160"/>
      <c r="I28" s="160"/>
      <c r="J28" s="159" t="str">
        <f t="shared" si="0"/>
        <v/>
      </c>
      <c r="K28" s="160"/>
      <c r="L28" s="160"/>
      <c r="M28" s="160"/>
      <c r="N28" s="160"/>
      <c r="O28" s="159" t="s">
        <v>2908</v>
      </c>
      <c r="P28" s="166"/>
      <c r="Q28" s="861"/>
      <c r="R28" s="165"/>
    </row>
    <row r="29" spans="4:18" x14ac:dyDescent="0.25">
      <c r="D29" s="160" t="s">
        <v>2909</v>
      </c>
      <c r="E29" s="159" t="s">
        <v>2899</v>
      </c>
      <c r="F29" s="160"/>
      <c r="G29" s="159"/>
      <c r="H29" s="160"/>
      <c r="I29" s="160"/>
      <c r="J29" s="159" t="str">
        <f t="shared" si="0"/>
        <v/>
      </c>
      <c r="K29" s="160"/>
      <c r="L29" s="160"/>
      <c r="M29" s="160"/>
      <c r="N29" s="160"/>
      <c r="O29" s="159" t="s">
        <v>2910</v>
      </c>
      <c r="P29" s="166"/>
      <c r="Q29" s="861"/>
      <c r="R29" s="165"/>
    </row>
    <row r="30" spans="4:18" x14ac:dyDescent="0.25">
      <c r="D30" s="160" t="s">
        <v>2911</v>
      </c>
      <c r="E30" s="159" t="s">
        <v>2899</v>
      </c>
      <c r="F30" s="160"/>
      <c r="G30" s="159"/>
      <c r="H30" s="160"/>
      <c r="I30" s="160"/>
      <c r="J30" s="159" t="str">
        <f t="shared" si="0"/>
        <v/>
      </c>
      <c r="K30" s="160"/>
      <c r="L30" s="160"/>
      <c r="M30" s="160"/>
      <c r="N30" s="160"/>
      <c r="O30" s="159" t="s">
        <v>2912</v>
      </c>
      <c r="P30" s="166"/>
      <c r="Q30" s="861"/>
      <c r="R30" s="165"/>
    </row>
    <row r="31" spans="4:18" x14ac:dyDescent="0.25">
      <c r="D31" s="160" t="s">
        <v>2913</v>
      </c>
      <c r="E31" s="159" t="s">
        <v>2899</v>
      </c>
      <c r="F31" s="160"/>
      <c r="G31" s="159"/>
      <c r="H31" s="160"/>
      <c r="I31" s="160"/>
      <c r="J31" s="159" t="str">
        <f t="shared" si="0"/>
        <v/>
      </c>
      <c r="K31" s="160"/>
      <c r="L31" s="160"/>
      <c r="M31" s="160"/>
      <c r="N31" s="160"/>
      <c r="O31" s="159" t="s">
        <v>2914</v>
      </c>
      <c r="P31" s="166"/>
      <c r="Q31" s="861"/>
      <c r="R31" s="165"/>
    </row>
    <row r="32" spans="4:18" x14ac:dyDescent="0.25">
      <c r="D32" s="160" t="s">
        <v>2915</v>
      </c>
      <c r="E32" s="159" t="s">
        <v>2899</v>
      </c>
      <c r="F32" s="160"/>
      <c r="G32" s="159"/>
      <c r="H32" s="160"/>
      <c r="I32" s="160"/>
      <c r="J32" s="159" t="str">
        <f t="shared" si="0"/>
        <v/>
      </c>
      <c r="K32" s="160"/>
      <c r="L32" s="160"/>
      <c r="M32" s="160"/>
      <c r="N32" s="160"/>
      <c r="O32" s="159" t="s">
        <v>2916</v>
      </c>
      <c r="P32" s="166"/>
      <c r="Q32" s="861"/>
      <c r="R32" s="165"/>
    </row>
    <row r="33" spans="4:18" x14ac:dyDescent="0.25">
      <c r="D33" s="160" t="s">
        <v>2917</v>
      </c>
      <c r="E33" s="159" t="s">
        <v>2899</v>
      </c>
      <c r="F33" s="160"/>
      <c r="G33" s="159"/>
      <c r="H33" s="160"/>
      <c r="I33" s="160"/>
      <c r="J33" s="159" t="str">
        <f t="shared" si="0"/>
        <v/>
      </c>
      <c r="K33" s="160"/>
      <c r="L33" s="160"/>
      <c r="M33" s="160"/>
      <c r="N33" s="160"/>
      <c r="O33" s="159" t="s">
        <v>2918</v>
      </c>
      <c r="P33" s="166"/>
      <c r="Q33" s="861"/>
      <c r="R33" s="165"/>
    </row>
    <row r="34" spans="4:18" x14ac:dyDescent="0.25">
      <c r="D34" s="160" t="s">
        <v>2919</v>
      </c>
      <c r="E34" s="159" t="s">
        <v>2920</v>
      </c>
      <c r="F34" s="160"/>
      <c r="G34" s="159"/>
      <c r="H34" s="160"/>
      <c r="I34" s="160"/>
      <c r="J34" s="159" t="str">
        <f t="shared" si="0"/>
        <v/>
      </c>
      <c r="K34" s="160"/>
      <c r="L34" s="160"/>
      <c r="M34" s="160"/>
      <c r="N34" s="160"/>
      <c r="O34" s="159" t="s">
        <v>2921</v>
      </c>
      <c r="P34" s="166"/>
      <c r="Q34" s="861"/>
      <c r="R34" s="165"/>
    </row>
    <row r="35" spans="4:18" x14ac:dyDescent="0.25">
      <c r="D35" s="160" t="s">
        <v>2922</v>
      </c>
      <c r="E35" s="159" t="s">
        <v>2920</v>
      </c>
      <c r="F35" s="160"/>
      <c r="G35" s="159"/>
      <c r="H35" s="160"/>
      <c r="I35" s="160"/>
      <c r="J35" s="159" t="str">
        <f t="shared" si="0"/>
        <v/>
      </c>
      <c r="K35" s="160"/>
      <c r="L35" s="160"/>
      <c r="M35" s="160"/>
      <c r="N35" s="160"/>
      <c r="O35" s="159" t="s">
        <v>2923</v>
      </c>
      <c r="P35" s="166"/>
      <c r="Q35" s="861"/>
      <c r="R35" s="165"/>
    </row>
    <row r="36" spans="4:18" x14ac:dyDescent="0.25">
      <c r="D36" s="160" t="s">
        <v>2924</v>
      </c>
      <c r="E36" s="159" t="s">
        <v>2920</v>
      </c>
      <c r="F36" s="160"/>
      <c r="G36" s="159"/>
      <c r="H36" s="160"/>
      <c r="I36" s="160"/>
      <c r="J36" s="159" t="str">
        <f t="shared" si="0"/>
        <v/>
      </c>
      <c r="K36" s="160"/>
      <c r="L36" s="160"/>
      <c r="M36" s="160"/>
      <c r="N36" s="160"/>
      <c r="O36" s="159" t="s">
        <v>2925</v>
      </c>
      <c r="P36" s="166"/>
      <c r="Q36" s="861"/>
      <c r="R36" s="165"/>
    </row>
    <row r="37" spans="4:18" x14ac:dyDescent="0.25">
      <c r="D37" s="160" t="s">
        <v>2926</v>
      </c>
      <c r="E37" s="159" t="s">
        <v>2920</v>
      </c>
      <c r="F37" s="160"/>
      <c r="G37" s="159"/>
      <c r="H37" s="160"/>
      <c r="I37" s="160"/>
      <c r="J37" s="159" t="str">
        <f t="shared" si="0"/>
        <v/>
      </c>
      <c r="K37" s="160"/>
      <c r="L37" s="160"/>
      <c r="M37" s="160"/>
      <c r="N37" s="160"/>
      <c r="O37" s="159" t="s">
        <v>2927</v>
      </c>
      <c r="P37" s="166"/>
      <c r="Q37" s="861"/>
      <c r="R37" s="165"/>
    </row>
    <row r="38" spans="4:18" x14ac:dyDescent="0.25">
      <c r="D38" s="160" t="s">
        <v>2928</v>
      </c>
      <c r="E38" s="159" t="s">
        <v>2920</v>
      </c>
      <c r="F38" s="160"/>
      <c r="G38" s="159"/>
      <c r="H38" s="160"/>
      <c r="I38" s="160"/>
      <c r="J38" s="159" t="str">
        <f t="shared" si="0"/>
        <v/>
      </c>
      <c r="K38" s="160"/>
      <c r="L38" s="160"/>
      <c r="M38" s="160"/>
      <c r="N38" s="160"/>
      <c r="O38" s="159" t="s">
        <v>2929</v>
      </c>
      <c r="P38" s="166"/>
      <c r="Q38" s="861"/>
      <c r="R38" s="165"/>
    </row>
    <row r="39" spans="4:18" x14ac:dyDescent="0.25">
      <c r="D39" s="160" t="s">
        <v>2930</v>
      </c>
      <c r="E39" s="159" t="s">
        <v>2920</v>
      </c>
      <c r="F39" s="160"/>
      <c r="G39" s="159"/>
      <c r="H39" s="160"/>
      <c r="I39" s="160"/>
      <c r="J39" s="159" t="str">
        <f t="shared" si="0"/>
        <v/>
      </c>
      <c r="K39" s="160"/>
      <c r="L39" s="160"/>
      <c r="M39" s="160"/>
      <c r="N39" s="160"/>
      <c r="O39" s="159" t="s">
        <v>2931</v>
      </c>
      <c r="P39" s="166"/>
      <c r="Q39" s="861"/>
      <c r="R39" s="165"/>
    </row>
    <row r="40" spans="4:18" x14ac:dyDescent="0.25">
      <c r="D40" s="160" t="s">
        <v>2932</v>
      </c>
      <c r="E40" s="159" t="s">
        <v>2920</v>
      </c>
      <c r="F40" s="160"/>
      <c r="G40" s="159"/>
      <c r="H40" s="160"/>
      <c r="I40" s="160"/>
      <c r="J40" s="159" t="str">
        <f t="shared" si="0"/>
        <v/>
      </c>
      <c r="K40" s="160"/>
      <c r="L40" s="160"/>
      <c r="M40" s="160"/>
      <c r="N40" s="160"/>
      <c r="O40" s="159" t="s">
        <v>2933</v>
      </c>
      <c r="P40" s="166"/>
      <c r="Q40" s="861"/>
      <c r="R40" s="165"/>
    </row>
    <row r="41" spans="4:18" x14ac:dyDescent="0.25">
      <c r="D41" s="160" t="s">
        <v>2934</v>
      </c>
      <c r="E41" s="159" t="s">
        <v>2920</v>
      </c>
      <c r="F41" s="160"/>
      <c r="G41" s="159"/>
      <c r="H41" s="160"/>
      <c r="I41" s="160"/>
      <c r="J41" s="159" t="str">
        <f t="shared" si="0"/>
        <v/>
      </c>
      <c r="K41" s="160"/>
      <c r="L41" s="160"/>
      <c r="M41" s="160"/>
      <c r="N41" s="160"/>
      <c r="O41" s="159" t="s">
        <v>2935</v>
      </c>
      <c r="P41" s="166"/>
      <c r="Q41" s="861"/>
      <c r="R41" s="165"/>
    </row>
    <row r="42" spans="4:18" x14ac:dyDescent="0.25">
      <c r="D42" s="160" t="s">
        <v>2936</v>
      </c>
      <c r="E42" s="159" t="s">
        <v>2920</v>
      </c>
      <c r="F42" s="160"/>
      <c r="G42" s="159"/>
      <c r="H42" s="160"/>
      <c r="I42" s="160"/>
      <c r="J42" s="159" t="str">
        <f t="shared" si="0"/>
        <v/>
      </c>
      <c r="K42" s="160"/>
      <c r="L42" s="160"/>
      <c r="M42" s="160"/>
      <c r="N42" s="160"/>
      <c r="O42" s="159" t="s">
        <v>2937</v>
      </c>
      <c r="P42" s="166"/>
      <c r="Q42" s="861"/>
      <c r="R42" s="165"/>
    </row>
    <row r="43" spans="4:18" x14ac:dyDescent="0.25">
      <c r="D43" s="160" t="s">
        <v>2938</v>
      </c>
      <c r="E43" s="159" t="s">
        <v>2920</v>
      </c>
      <c r="F43" s="160"/>
      <c r="G43" s="159"/>
      <c r="H43" s="160"/>
      <c r="I43" s="160"/>
      <c r="J43" s="159" t="str">
        <f t="shared" si="0"/>
        <v/>
      </c>
      <c r="K43" s="160"/>
      <c r="L43" s="160"/>
      <c r="M43" s="160"/>
      <c r="N43" s="160"/>
      <c r="O43" s="159" t="s">
        <v>2939</v>
      </c>
      <c r="P43" s="166"/>
      <c r="Q43" s="861"/>
      <c r="R43" s="165"/>
    </row>
    <row r="44" spans="4:18" x14ac:dyDescent="0.25">
      <c r="D44" s="160" t="s">
        <v>2940</v>
      </c>
      <c r="E44" s="159" t="s">
        <v>2941</v>
      </c>
      <c r="F44" s="160"/>
      <c r="G44" s="159"/>
      <c r="H44" s="160"/>
      <c r="I44" s="160"/>
      <c r="J44" s="159" t="str">
        <f t="shared" si="0"/>
        <v/>
      </c>
      <c r="K44" s="160"/>
      <c r="L44" s="160"/>
      <c r="M44" s="160"/>
      <c r="N44" s="160"/>
      <c r="O44" s="159" t="s">
        <v>2942</v>
      </c>
      <c r="P44" s="166"/>
      <c r="Q44" s="861"/>
      <c r="R44" s="165"/>
    </row>
    <row r="45" spans="4:18" x14ac:dyDescent="0.25">
      <c r="D45" s="160" t="s">
        <v>2943</v>
      </c>
      <c r="E45" s="159" t="s">
        <v>2941</v>
      </c>
      <c r="F45" s="160"/>
      <c r="G45" s="159"/>
      <c r="H45" s="160"/>
      <c r="I45" s="160"/>
      <c r="J45" s="159" t="str">
        <f t="shared" si="0"/>
        <v/>
      </c>
      <c r="K45" s="160"/>
      <c r="L45" s="160"/>
      <c r="M45" s="160"/>
      <c r="N45" s="160"/>
      <c r="O45" s="159" t="s">
        <v>2944</v>
      </c>
      <c r="P45" s="166"/>
      <c r="Q45" s="861"/>
      <c r="R45" s="165"/>
    </row>
    <row r="46" spans="4:18" x14ac:dyDescent="0.25">
      <c r="D46" s="160" t="s">
        <v>2945</v>
      </c>
      <c r="E46" s="159" t="s">
        <v>2941</v>
      </c>
      <c r="F46" s="160"/>
      <c r="G46" s="159"/>
      <c r="H46" s="160"/>
      <c r="I46" s="160"/>
      <c r="J46" s="159" t="str">
        <f t="shared" si="0"/>
        <v/>
      </c>
      <c r="K46" s="160"/>
      <c r="L46" s="160"/>
      <c r="M46" s="160"/>
      <c r="N46" s="160"/>
      <c r="O46" s="159" t="s">
        <v>2946</v>
      </c>
      <c r="P46" s="166"/>
      <c r="Q46" s="861"/>
      <c r="R46" s="165"/>
    </row>
    <row r="47" spans="4:18" x14ac:dyDescent="0.25">
      <c r="D47" s="160" t="s">
        <v>2947</v>
      </c>
      <c r="E47" s="159" t="s">
        <v>2941</v>
      </c>
      <c r="F47" s="160"/>
      <c r="G47" s="159"/>
      <c r="H47" s="160"/>
      <c r="I47" s="160"/>
      <c r="J47" s="159" t="str">
        <f t="shared" si="0"/>
        <v/>
      </c>
      <c r="K47" s="160"/>
      <c r="L47" s="160"/>
      <c r="M47" s="160"/>
      <c r="N47" s="160"/>
      <c r="O47" s="159" t="s">
        <v>2948</v>
      </c>
      <c r="P47" s="166"/>
      <c r="Q47" s="861"/>
      <c r="R47" s="165"/>
    </row>
    <row r="48" spans="4:18" x14ac:dyDescent="0.25">
      <c r="D48" s="160" t="s">
        <v>2949</v>
      </c>
      <c r="E48" s="159" t="s">
        <v>2941</v>
      </c>
      <c r="F48" s="160"/>
      <c r="G48" s="159"/>
      <c r="H48" s="160"/>
      <c r="I48" s="160"/>
      <c r="J48" s="159" t="str">
        <f t="shared" si="0"/>
        <v/>
      </c>
      <c r="K48" s="160"/>
      <c r="L48" s="160"/>
      <c r="M48" s="160"/>
      <c r="N48" s="160"/>
      <c r="O48" s="159" t="s">
        <v>2950</v>
      </c>
      <c r="P48" s="166"/>
      <c r="Q48" s="861"/>
      <c r="R48" s="165"/>
    </row>
    <row r="49" spans="4:18" x14ac:dyDescent="0.25">
      <c r="D49" s="160" t="s">
        <v>2951</v>
      </c>
      <c r="E49" s="159" t="s">
        <v>2941</v>
      </c>
      <c r="F49" s="160"/>
      <c r="G49" s="159"/>
      <c r="H49" s="160"/>
      <c r="I49" s="160"/>
      <c r="J49" s="159" t="str">
        <f t="shared" si="0"/>
        <v/>
      </c>
      <c r="K49" s="160"/>
      <c r="L49" s="160"/>
      <c r="M49" s="160"/>
      <c r="N49" s="160"/>
      <c r="O49" s="159" t="s">
        <v>2952</v>
      </c>
      <c r="P49" s="166"/>
      <c r="Q49" s="861"/>
      <c r="R49" s="165"/>
    </row>
    <row r="50" spans="4:18" x14ac:dyDescent="0.25">
      <c r="D50" s="160" t="s">
        <v>2953</v>
      </c>
      <c r="E50" s="159" t="s">
        <v>2941</v>
      </c>
      <c r="F50" s="160"/>
      <c r="G50" s="159"/>
      <c r="H50" s="160"/>
      <c r="I50" s="160"/>
      <c r="J50" s="159" t="str">
        <f t="shared" si="0"/>
        <v/>
      </c>
      <c r="K50" s="160"/>
      <c r="L50" s="160"/>
      <c r="M50" s="160"/>
      <c r="N50" s="160"/>
      <c r="O50" s="159" t="s">
        <v>2954</v>
      </c>
      <c r="P50" s="166"/>
      <c r="Q50" s="861"/>
      <c r="R50" s="165"/>
    </row>
    <row r="51" spans="4:18" x14ac:dyDescent="0.25">
      <c r="D51" s="160" t="s">
        <v>2955</v>
      </c>
      <c r="E51" s="159" t="s">
        <v>2941</v>
      </c>
      <c r="F51" s="160"/>
      <c r="G51" s="159"/>
      <c r="H51" s="160"/>
      <c r="I51" s="160"/>
      <c r="J51" s="159" t="str">
        <f t="shared" si="0"/>
        <v/>
      </c>
      <c r="K51" s="160"/>
      <c r="L51" s="160"/>
      <c r="M51" s="160"/>
      <c r="N51" s="160"/>
      <c r="O51" s="159" t="s">
        <v>2956</v>
      </c>
      <c r="P51" s="166"/>
      <c r="Q51" s="861"/>
      <c r="R51" s="165"/>
    </row>
    <row r="52" spans="4:18" x14ac:dyDescent="0.25">
      <c r="D52" s="160" t="s">
        <v>2957</v>
      </c>
      <c r="E52" s="159" t="s">
        <v>2941</v>
      </c>
      <c r="F52" s="160"/>
      <c r="G52" s="159"/>
      <c r="H52" s="160"/>
      <c r="I52" s="160"/>
      <c r="J52" s="159" t="str">
        <f t="shared" si="0"/>
        <v/>
      </c>
      <c r="K52" s="160"/>
      <c r="L52" s="160"/>
      <c r="M52" s="160"/>
      <c r="N52" s="160"/>
      <c r="O52" s="159" t="s">
        <v>2958</v>
      </c>
      <c r="P52" s="166"/>
      <c r="Q52" s="861"/>
      <c r="R52" s="165"/>
    </row>
    <row r="53" spans="4:18" x14ac:dyDescent="0.25">
      <c r="D53" s="160" t="s">
        <v>2959</v>
      </c>
      <c r="E53" s="159" t="s">
        <v>2941</v>
      </c>
      <c r="F53" s="160"/>
      <c r="G53" s="159"/>
      <c r="H53" s="160"/>
      <c r="I53" s="160"/>
      <c r="J53" s="159" t="str">
        <f t="shared" si="0"/>
        <v/>
      </c>
      <c r="K53" s="160"/>
      <c r="L53" s="160"/>
      <c r="M53" s="160"/>
      <c r="N53" s="160"/>
      <c r="O53" s="159" t="s">
        <v>2960</v>
      </c>
      <c r="P53" s="166"/>
      <c r="Q53" s="861"/>
      <c r="R53" s="165"/>
    </row>
    <row r="54" spans="4:18" x14ac:dyDescent="0.25">
      <c r="D54" s="160" t="s">
        <v>2961</v>
      </c>
      <c r="E54" s="159" t="s">
        <v>2962</v>
      </c>
      <c r="F54" s="160"/>
      <c r="G54" s="159"/>
      <c r="H54" s="160"/>
      <c r="I54" s="160"/>
      <c r="J54" s="159" t="str">
        <f t="shared" si="0"/>
        <v/>
      </c>
      <c r="K54" s="160"/>
      <c r="L54" s="160"/>
      <c r="M54" s="160"/>
      <c r="N54" s="160"/>
      <c r="O54" s="159" t="s">
        <v>2963</v>
      </c>
      <c r="P54" s="166"/>
      <c r="Q54" s="861"/>
      <c r="R54" s="165"/>
    </row>
    <row r="55" spans="4:18" x14ac:dyDescent="0.25">
      <c r="D55" s="160" t="s">
        <v>2964</v>
      </c>
      <c r="E55" s="159" t="s">
        <v>2962</v>
      </c>
      <c r="F55" s="160"/>
      <c r="G55" s="159"/>
      <c r="H55" s="160"/>
      <c r="I55" s="160"/>
      <c r="J55" s="159" t="str">
        <f t="shared" si="0"/>
        <v/>
      </c>
      <c r="K55" s="160"/>
      <c r="L55" s="160"/>
      <c r="M55" s="160"/>
      <c r="N55" s="160"/>
      <c r="O55" s="159" t="s">
        <v>2965</v>
      </c>
      <c r="P55" s="166"/>
      <c r="Q55" s="861"/>
      <c r="R55" s="165"/>
    </row>
    <row r="56" spans="4:18" x14ac:dyDescent="0.25">
      <c r="D56" s="160" t="s">
        <v>2966</v>
      </c>
      <c r="E56" s="159" t="s">
        <v>2962</v>
      </c>
      <c r="F56" s="160"/>
      <c r="G56" s="159"/>
      <c r="H56" s="160"/>
      <c r="I56" s="160"/>
      <c r="J56" s="159" t="str">
        <f t="shared" si="0"/>
        <v/>
      </c>
      <c r="K56" s="160"/>
      <c r="L56" s="160"/>
      <c r="M56" s="160"/>
      <c r="N56" s="160"/>
      <c r="O56" s="159" t="s">
        <v>2967</v>
      </c>
      <c r="P56" s="166"/>
      <c r="Q56" s="861"/>
      <c r="R56" s="165"/>
    </row>
    <row r="57" spans="4:18" x14ac:dyDescent="0.25">
      <c r="D57" s="160" t="s">
        <v>2968</v>
      </c>
      <c r="E57" s="159" t="s">
        <v>2962</v>
      </c>
      <c r="F57" s="160"/>
      <c r="G57" s="159"/>
      <c r="H57" s="160"/>
      <c r="I57" s="160"/>
      <c r="J57" s="159" t="str">
        <f t="shared" si="0"/>
        <v/>
      </c>
      <c r="K57" s="160"/>
      <c r="L57" s="160"/>
      <c r="M57" s="160"/>
      <c r="N57" s="160"/>
      <c r="O57" s="159" t="s">
        <v>2969</v>
      </c>
      <c r="P57" s="166"/>
      <c r="Q57" s="861"/>
      <c r="R57" s="165"/>
    </row>
    <row r="58" spans="4:18" x14ac:dyDescent="0.25">
      <c r="D58" s="160" t="s">
        <v>2970</v>
      </c>
      <c r="E58" s="159" t="s">
        <v>2962</v>
      </c>
      <c r="F58" s="160"/>
      <c r="G58" s="159"/>
      <c r="H58" s="160"/>
      <c r="I58" s="160"/>
      <c r="J58" s="159" t="str">
        <f t="shared" si="0"/>
        <v/>
      </c>
      <c r="K58" s="160"/>
      <c r="L58" s="160"/>
      <c r="M58" s="160"/>
      <c r="N58" s="160"/>
      <c r="O58" s="159" t="s">
        <v>2971</v>
      </c>
      <c r="P58" s="166"/>
      <c r="Q58" s="861"/>
      <c r="R58" s="165"/>
    </row>
    <row r="59" spans="4:18" x14ac:dyDescent="0.25">
      <c r="D59" s="160" t="s">
        <v>2972</v>
      </c>
      <c r="E59" s="159" t="s">
        <v>2962</v>
      </c>
      <c r="F59" s="160"/>
      <c r="G59" s="159"/>
      <c r="H59" s="160"/>
      <c r="I59" s="160"/>
      <c r="J59" s="159" t="str">
        <f t="shared" si="0"/>
        <v/>
      </c>
      <c r="K59" s="160"/>
      <c r="L59" s="160"/>
      <c r="M59" s="160"/>
      <c r="N59" s="160"/>
      <c r="O59" s="159" t="s">
        <v>2973</v>
      </c>
      <c r="P59" s="166"/>
      <c r="Q59" s="861"/>
      <c r="R59" s="165"/>
    </row>
    <row r="60" spans="4:18" x14ac:dyDescent="0.25">
      <c r="D60" s="160" t="s">
        <v>2974</v>
      </c>
      <c r="E60" s="159" t="s">
        <v>2962</v>
      </c>
      <c r="F60" s="160"/>
      <c r="G60" s="159"/>
      <c r="H60" s="160"/>
      <c r="I60" s="160"/>
      <c r="J60" s="159" t="str">
        <f t="shared" si="0"/>
        <v/>
      </c>
      <c r="K60" s="160"/>
      <c r="L60" s="160"/>
      <c r="M60" s="160"/>
      <c r="N60" s="160"/>
      <c r="O60" s="159" t="s">
        <v>2975</v>
      </c>
      <c r="P60" s="166"/>
      <c r="Q60" s="861"/>
      <c r="R60" s="165"/>
    </row>
    <row r="61" spans="4:18" x14ac:dyDescent="0.25">
      <c r="D61" s="160" t="s">
        <v>2976</v>
      </c>
      <c r="E61" s="159" t="s">
        <v>2962</v>
      </c>
      <c r="F61" s="160"/>
      <c r="G61" s="159"/>
      <c r="H61" s="160"/>
      <c r="I61" s="160"/>
      <c r="J61" s="159" t="str">
        <f t="shared" si="0"/>
        <v/>
      </c>
      <c r="K61" s="160"/>
      <c r="L61" s="160"/>
      <c r="M61" s="160"/>
      <c r="N61" s="160"/>
      <c r="O61" s="159" t="s">
        <v>2977</v>
      </c>
      <c r="P61" s="166"/>
      <c r="Q61" s="861"/>
      <c r="R61" s="165"/>
    </row>
    <row r="62" spans="4:18" x14ac:dyDescent="0.25">
      <c r="D62" s="160" t="s">
        <v>2978</v>
      </c>
      <c r="E62" s="159" t="s">
        <v>2962</v>
      </c>
      <c r="F62" s="160"/>
      <c r="G62" s="159"/>
      <c r="H62" s="160"/>
      <c r="I62" s="160"/>
      <c r="J62" s="159" t="str">
        <f t="shared" si="0"/>
        <v/>
      </c>
      <c r="K62" s="160"/>
      <c r="L62" s="160"/>
      <c r="M62" s="160"/>
      <c r="N62" s="160"/>
      <c r="O62" s="159" t="s">
        <v>2979</v>
      </c>
      <c r="P62" s="166"/>
      <c r="Q62" s="861"/>
      <c r="R62" s="165"/>
    </row>
    <row r="63" spans="4:18" x14ac:dyDescent="0.25">
      <c r="D63" s="160" t="s">
        <v>2980</v>
      </c>
      <c r="E63" s="159" t="s">
        <v>2962</v>
      </c>
      <c r="F63" s="160"/>
      <c r="G63" s="159"/>
      <c r="H63" s="160"/>
      <c r="I63" s="160"/>
      <c r="J63" s="159" t="str">
        <f t="shared" si="0"/>
        <v/>
      </c>
      <c r="K63" s="160"/>
      <c r="L63" s="160"/>
      <c r="M63" s="160"/>
      <c r="N63" s="160"/>
      <c r="O63" s="159" t="s">
        <v>2981</v>
      </c>
      <c r="P63" s="166"/>
      <c r="Q63" s="861"/>
      <c r="R63" s="165"/>
    </row>
    <row r="64" spans="4:18" x14ac:dyDescent="0.25">
      <c r="D64" s="160" t="s">
        <v>2982</v>
      </c>
      <c r="E64" s="159" t="s">
        <v>2983</v>
      </c>
      <c r="F64" s="160"/>
      <c r="G64" s="159"/>
      <c r="H64" s="160"/>
      <c r="I64" s="160"/>
      <c r="J64" s="159" t="str">
        <f t="shared" si="0"/>
        <v/>
      </c>
      <c r="K64" s="160"/>
      <c r="L64" s="160"/>
      <c r="M64" s="160"/>
      <c r="N64" s="160"/>
      <c r="O64" s="159" t="s">
        <v>2984</v>
      </c>
      <c r="P64" s="166"/>
      <c r="Q64" s="861"/>
      <c r="R64" s="165"/>
    </row>
    <row r="65" spans="4:18" x14ac:dyDescent="0.25">
      <c r="D65" s="160" t="s">
        <v>2985</v>
      </c>
      <c r="E65" s="159" t="s">
        <v>2983</v>
      </c>
      <c r="F65" s="160"/>
      <c r="G65" s="159"/>
      <c r="H65" s="160"/>
      <c r="I65" s="160"/>
      <c r="J65" s="159" t="str">
        <f t="shared" si="0"/>
        <v/>
      </c>
      <c r="K65" s="160"/>
      <c r="L65" s="160"/>
      <c r="M65" s="160"/>
      <c r="N65" s="160"/>
      <c r="O65" s="159" t="s">
        <v>2986</v>
      </c>
      <c r="P65" s="166"/>
      <c r="Q65" s="861"/>
      <c r="R65" s="165"/>
    </row>
    <row r="66" spans="4:18" x14ac:dyDescent="0.25">
      <c r="D66" s="160" t="s">
        <v>2987</v>
      </c>
      <c r="E66" s="159" t="s">
        <v>2983</v>
      </c>
      <c r="F66" s="160"/>
      <c r="G66" s="159"/>
      <c r="H66" s="160"/>
      <c r="I66" s="160"/>
      <c r="J66" s="159" t="str">
        <f t="shared" si="0"/>
        <v/>
      </c>
      <c r="K66" s="160"/>
      <c r="L66" s="160"/>
      <c r="M66" s="160"/>
      <c r="N66" s="160"/>
      <c r="O66" s="159" t="s">
        <v>2988</v>
      </c>
      <c r="P66" s="166"/>
      <c r="Q66" s="861"/>
      <c r="R66" s="165"/>
    </row>
    <row r="67" spans="4:18" x14ac:dyDescent="0.25">
      <c r="D67" s="160" t="s">
        <v>2989</v>
      </c>
      <c r="E67" s="159" t="s">
        <v>2983</v>
      </c>
      <c r="F67" s="160"/>
      <c r="G67" s="159"/>
      <c r="H67" s="160"/>
      <c r="I67" s="160"/>
      <c r="J67" s="159" t="str">
        <f t="shared" si="0"/>
        <v/>
      </c>
      <c r="K67" s="160"/>
      <c r="L67" s="160"/>
      <c r="M67" s="160"/>
      <c r="N67" s="160"/>
      <c r="O67" s="159" t="s">
        <v>2990</v>
      </c>
      <c r="P67" s="166"/>
      <c r="Q67" s="861"/>
      <c r="R67" s="165"/>
    </row>
    <row r="68" spans="4:18" x14ac:dyDescent="0.25">
      <c r="D68" s="160" t="s">
        <v>2991</v>
      </c>
      <c r="E68" s="159" t="s">
        <v>2983</v>
      </c>
      <c r="F68" s="160"/>
      <c r="G68" s="159"/>
      <c r="H68" s="160"/>
      <c r="I68" s="160"/>
      <c r="J68" s="159" t="str">
        <f t="shared" ref="J68:J131" si="1">F68&amp;H68&amp;I68</f>
        <v/>
      </c>
      <c r="K68" s="160"/>
      <c r="L68" s="160"/>
      <c r="M68" s="160"/>
      <c r="N68" s="160"/>
      <c r="O68" s="159" t="s">
        <v>2992</v>
      </c>
      <c r="P68" s="166"/>
      <c r="Q68" s="861"/>
      <c r="R68" s="165"/>
    </row>
    <row r="69" spans="4:18" x14ac:dyDescent="0.25">
      <c r="D69" s="160" t="s">
        <v>2993</v>
      </c>
      <c r="E69" s="159" t="s">
        <v>2983</v>
      </c>
      <c r="F69" s="160"/>
      <c r="G69" s="159"/>
      <c r="H69" s="160"/>
      <c r="I69" s="160"/>
      <c r="J69" s="159" t="str">
        <f t="shared" si="1"/>
        <v/>
      </c>
      <c r="K69" s="160"/>
      <c r="L69" s="160"/>
      <c r="M69" s="160"/>
      <c r="N69" s="160"/>
      <c r="O69" s="159" t="s">
        <v>2994</v>
      </c>
      <c r="P69" s="166"/>
      <c r="Q69" s="861"/>
      <c r="R69" s="165"/>
    </row>
    <row r="70" spans="4:18" x14ac:dyDescent="0.25">
      <c r="D70" s="160" t="s">
        <v>2995</v>
      </c>
      <c r="E70" s="159" t="s">
        <v>2983</v>
      </c>
      <c r="F70" s="160"/>
      <c r="G70" s="159"/>
      <c r="H70" s="160"/>
      <c r="I70" s="160"/>
      <c r="J70" s="159" t="str">
        <f t="shared" si="1"/>
        <v/>
      </c>
      <c r="K70" s="160"/>
      <c r="L70" s="160"/>
      <c r="M70" s="160"/>
      <c r="N70" s="160"/>
      <c r="O70" s="159" t="s">
        <v>2996</v>
      </c>
      <c r="P70" s="166"/>
      <c r="Q70" s="861"/>
      <c r="R70" s="165"/>
    </row>
    <row r="71" spans="4:18" x14ac:dyDescent="0.25">
      <c r="D71" s="160" t="s">
        <v>2997</v>
      </c>
      <c r="E71" s="159" t="s">
        <v>2983</v>
      </c>
      <c r="F71" s="160"/>
      <c r="G71" s="159"/>
      <c r="H71" s="160"/>
      <c r="I71" s="160"/>
      <c r="J71" s="159" t="str">
        <f t="shared" si="1"/>
        <v/>
      </c>
      <c r="K71" s="160"/>
      <c r="L71" s="160"/>
      <c r="M71" s="160"/>
      <c r="N71" s="160"/>
      <c r="O71" s="159" t="s">
        <v>2998</v>
      </c>
      <c r="P71" s="166"/>
      <c r="Q71" s="861"/>
      <c r="R71" s="165"/>
    </row>
    <row r="72" spans="4:18" x14ac:dyDescent="0.25">
      <c r="D72" s="160" t="s">
        <v>2999</v>
      </c>
      <c r="E72" s="159" t="s">
        <v>2983</v>
      </c>
      <c r="F72" s="160"/>
      <c r="G72" s="159"/>
      <c r="H72" s="160"/>
      <c r="I72" s="160"/>
      <c r="J72" s="159" t="str">
        <f t="shared" si="1"/>
        <v/>
      </c>
      <c r="K72" s="160"/>
      <c r="L72" s="160"/>
      <c r="M72" s="160"/>
      <c r="N72" s="160"/>
      <c r="O72" s="159" t="s">
        <v>3000</v>
      </c>
      <c r="P72" s="166"/>
      <c r="Q72" s="861"/>
      <c r="R72" s="165"/>
    </row>
    <row r="73" spans="4:18" x14ac:dyDescent="0.25">
      <c r="D73" s="160" t="s">
        <v>3001</v>
      </c>
      <c r="E73" s="159" t="s">
        <v>2983</v>
      </c>
      <c r="F73" s="160"/>
      <c r="G73" s="159"/>
      <c r="H73" s="160"/>
      <c r="I73" s="160"/>
      <c r="J73" s="159" t="str">
        <f t="shared" si="1"/>
        <v/>
      </c>
      <c r="K73" s="160"/>
      <c r="L73" s="160"/>
      <c r="M73" s="160"/>
      <c r="N73" s="160"/>
      <c r="O73" s="159" t="s">
        <v>3002</v>
      </c>
      <c r="P73" s="166"/>
      <c r="Q73" s="861"/>
      <c r="R73" s="165"/>
    </row>
    <row r="74" spans="4:18" x14ac:dyDescent="0.25">
      <c r="D74" s="160" t="s">
        <v>3003</v>
      </c>
      <c r="E74" s="159" t="s">
        <v>3004</v>
      </c>
      <c r="F74" s="160"/>
      <c r="G74" s="159"/>
      <c r="H74" s="160"/>
      <c r="I74" s="160"/>
      <c r="J74" s="159" t="str">
        <f t="shared" si="1"/>
        <v/>
      </c>
      <c r="K74" s="160"/>
      <c r="L74" s="160"/>
      <c r="M74" s="160"/>
      <c r="N74" s="160"/>
      <c r="O74" s="159" t="s">
        <v>3005</v>
      </c>
      <c r="P74" s="166"/>
      <c r="Q74" s="861"/>
      <c r="R74" s="165"/>
    </row>
    <row r="75" spans="4:18" x14ac:dyDescent="0.25">
      <c r="D75" s="160" t="s">
        <v>3006</v>
      </c>
      <c r="E75" s="159" t="s">
        <v>3004</v>
      </c>
      <c r="F75" s="160"/>
      <c r="G75" s="159"/>
      <c r="H75" s="160"/>
      <c r="I75" s="160"/>
      <c r="J75" s="159" t="str">
        <f t="shared" si="1"/>
        <v/>
      </c>
      <c r="K75" s="160"/>
      <c r="L75" s="160"/>
      <c r="M75" s="160"/>
      <c r="N75" s="160"/>
      <c r="O75" s="159" t="s">
        <v>3007</v>
      </c>
      <c r="P75" s="166"/>
      <c r="Q75" s="861"/>
      <c r="R75" s="165"/>
    </row>
    <row r="76" spans="4:18" x14ac:dyDescent="0.25">
      <c r="D76" s="160" t="s">
        <v>3008</v>
      </c>
      <c r="E76" s="159" t="s">
        <v>3004</v>
      </c>
      <c r="F76" s="160"/>
      <c r="G76" s="159"/>
      <c r="H76" s="160"/>
      <c r="I76" s="160"/>
      <c r="J76" s="159" t="str">
        <f t="shared" si="1"/>
        <v/>
      </c>
      <c r="K76" s="160"/>
      <c r="L76" s="160"/>
      <c r="M76" s="160"/>
      <c r="N76" s="160"/>
      <c r="O76" s="159" t="s">
        <v>3009</v>
      </c>
      <c r="P76" s="166"/>
      <c r="Q76" s="861"/>
      <c r="R76" s="165"/>
    </row>
    <row r="77" spans="4:18" x14ac:dyDescent="0.25">
      <c r="D77" s="160" t="s">
        <v>3010</v>
      </c>
      <c r="E77" s="159" t="s">
        <v>3004</v>
      </c>
      <c r="F77" s="160"/>
      <c r="G77" s="159"/>
      <c r="H77" s="160"/>
      <c r="I77" s="160"/>
      <c r="J77" s="159" t="str">
        <f t="shared" si="1"/>
        <v/>
      </c>
      <c r="K77" s="160"/>
      <c r="L77" s="160"/>
      <c r="M77" s="160"/>
      <c r="N77" s="160"/>
      <c r="O77" s="159" t="s">
        <v>3011</v>
      </c>
      <c r="P77" s="166"/>
      <c r="Q77" s="861"/>
      <c r="R77" s="165"/>
    </row>
    <row r="78" spans="4:18" x14ac:dyDescent="0.25">
      <c r="D78" s="160" t="s">
        <v>3012</v>
      </c>
      <c r="E78" s="159" t="s">
        <v>3004</v>
      </c>
      <c r="F78" s="160"/>
      <c r="G78" s="159"/>
      <c r="H78" s="160"/>
      <c r="I78" s="160"/>
      <c r="J78" s="159" t="str">
        <f t="shared" si="1"/>
        <v/>
      </c>
      <c r="K78" s="160"/>
      <c r="L78" s="160"/>
      <c r="M78" s="160"/>
      <c r="N78" s="160"/>
      <c r="O78" s="159" t="s">
        <v>3013</v>
      </c>
      <c r="P78" s="166"/>
      <c r="Q78" s="861"/>
      <c r="R78" s="165"/>
    </row>
    <row r="79" spans="4:18" x14ac:dyDescent="0.25">
      <c r="D79" s="160" t="s">
        <v>3014</v>
      </c>
      <c r="E79" s="159" t="s">
        <v>3004</v>
      </c>
      <c r="F79" s="160"/>
      <c r="G79" s="159"/>
      <c r="H79" s="160"/>
      <c r="I79" s="160"/>
      <c r="J79" s="159" t="str">
        <f t="shared" si="1"/>
        <v/>
      </c>
      <c r="K79" s="160"/>
      <c r="L79" s="160"/>
      <c r="M79" s="160"/>
      <c r="N79" s="160"/>
      <c r="O79" s="159" t="s">
        <v>3015</v>
      </c>
      <c r="P79" s="166"/>
      <c r="Q79" s="861"/>
      <c r="R79" s="165"/>
    </row>
    <row r="80" spans="4:18" x14ac:dyDescent="0.25">
      <c r="D80" s="160" t="s">
        <v>3016</v>
      </c>
      <c r="E80" s="159" t="s">
        <v>3004</v>
      </c>
      <c r="F80" s="160"/>
      <c r="G80" s="159"/>
      <c r="H80" s="160"/>
      <c r="I80" s="160"/>
      <c r="J80" s="159" t="str">
        <f t="shared" si="1"/>
        <v/>
      </c>
      <c r="K80" s="160"/>
      <c r="L80" s="160"/>
      <c r="M80" s="160"/>
      <c r="N80" s="160"/>
      <c r="O80" s="159" t="s">
        <v>3017</v>
      </c>
      <c r="P80" s="166"/>
      <c r="Q80" s="861"/>
      <c r="R80" s="165"/>
    </row>
    <row r="81" spans="4:18" x14ac:dyDescent="0.25">
      <c r="D81" s="160" t="s">
        <v>3018</v>
      </c>
      <c r="E81" s="159" t="s">
        <v>3004</v>
      </c>
      <c r="F81" s="160"/>
      <c r="G81" s="159"/>
      <c r="H81" s="160"/>
      <c r="I81" s="160"/>
      <c r="J81" s="159" t="str">
        <f t="shared" si="1"/>
        <v/>
      </c>
      <c r="K81" s="160"/>
      <c r="L81" s="160"/>
      <c r="M81" s="160"/>
      <c r="N81" s="160"/>
      <c r="O81" s="159" t="s">
        <v>3019</v>
      </c>
      <c r="P81" s="166"/>
      <c r="Q81" s="861"/>
      <c r="R81" s="165"/>
    </row>
    <row r="82" spans="4:18" x14ac:dyDescent="0.25">
      <c r="D82" s="160" t="s">
        <v>3020</v>
      </c>
      <c r="E82" s="159" t="s">
        <v>3004</v>
      </c>
      <c r="F82" s="160"/>
      <c r="G82" s="159"/>
      <c r="H82" s="160"/>
      <c r="I82" s="160"/>
      <c r="J82" s="159" t="str">
        <f t="shared" si="1"/>
        <v/>
      </c>
      <c r="K82" s="160"/>
      <c r="L82" s="160"/>
      <c r="M82" s="160"/>
      <c r="N82" s="160"/>
      <c r="O82" s="159" t="s">
        <v>3021</v>
      </c>
      <c r="P82" s="166"/>
      <c r="Q82" s="861"/>
      <c r="R82" s="165"/>
    </row>
    <row r="83" spans="4:18" x14ac:dyDescent="0.25">
      <c r="D83" s="160" t="s">
        <v>3022</v>
      </c>
      <c r="E83" s="159" t="s">
        <v>3004</v>
      </c>
      <c r="F83" s="160"/>
      <c r="G83" s="159"/>
      <c r="H83" s="160"/>
      <c r="I83" s="160"/>
      <c r="J83" s="159" t="str">
        <f t="shared" si="1"/>
        <v/>
      </c>
      <c r="K83" s="160"/>
      <c r="L83" s="160"/>
      <c r="M83" s="160"/>
      <c r="N83" s="160"/>
      <c r="O83" s="159" t="s">
        <v>3023</v>
      </c>
      <c r="P83" s="166"/>
      <c r="Q83" s="861"/>
      <c r="R83" s="165"/>
    </row>
    <row r="84" spans="4:18" x14ac:dyDescent="0.25">
      <c r="D84" s="160" t="s">
        <v>3024</v>
      </c>
      <c r="E84" s="159" t="s">
        <v>3025</v>
      </c>
      <c r="F84" s="160"/>
      <c r="G84" s="159"/>
      <c r="H84" s="160"/>
      <c r="I84" s="160"/>
      <c r="J84" s="159" t="str">
        <f t="shared" si="1"/>
        <v/>
      </c>
      <c r="K84" s="160"/>
      <c r="L84" s="160"/>
      <c r="M84" s="160"/>
      <c r="N84" s="160"/>
      <c r="O84" s="159" t="s">
        <v>3026</v>
      </c>
      <c r="P84" s="166"/>
      <c r="Q84" s="861"/>
      <c r="R84" s="165"/>
    </row>
    <row r="85" spans="4:18" x14ac:dyDescent="0.25">
      <c r="D85" s="160" t="s">
        <v>3027</v>
      </c>
      <c r="E85" s="159" t="s">
        <v>3025</v>
      </c>
      <c r="F85" s="160"/>
      <c r="G85" s="159"/>
      <c r="H85" s="160"/>
      <c r="I85" s="160"/>
      <c r="J85" s="159" t="str">
        <f t="shared" si="1"/>
        <v/>
      </c>
      <c r="K85" s="160"/>
      <c r="L85" s="160"/>
      <c r="M85" s="160"/>
      <c r="N85" s="160"/>
      <c r="O85" s="159" t="s">
        <v>3028</v>
      </c>
      <c r="P85" s="166"/>
      <c r="Q85" s="861"/>
      <c r="R85" s="165"/>
    </row>
    <row r="86" spans="4:18" x14ac:dyDescent="0.25">
      <c r="D86" s="160" t="s">
        <v>3029</v>
      </c>
      <c r="E86" s="159" t="s">
        <v>3025</v>
      </c>
      <c r="F86" s="160"/>
      <c r="G86" s="159"/>
      <c r="H86" s="160"/>
      <c r="I86" s="160"/>
      <c r="J86" s="159" t="str">
        <f t="shared" si="1"/>
        <v/>
      </c>
      <c r="K86" s="160"/>
      <c r="L86" s="160"/>
      <c r="M86" s="160"/>
      <c r="N86" s="160"/>
      <c r="O86" s="159" t="s">
        <v>3030</v>
      </c>
      <c r="P86" s="166"/>
      <c r="Q86" s="861"/>
      <c r="R86" s="165"/>
    </row>
    <row r="87" spans="4:18" x14ac:dyDescent="0.25">
      <c r="D87" s="160" t="s">
        <v>3031</v>
      </c>
      <c r="E87" s="159" t="s">
        <v>3025</v>
      </c>
      <c r="F87" s="160"/>
      <c r="G87" s="159"/>
      <c r="H87" s="160"/>
      <c r="I87" s="160"/>
      <c r="J87" s="159" t="str">
        <f t="shared" si="1"/>
        <v/>
      </c>
      <c r="K87" s="160"/>
      <c r="L87" s="160"/>
      <c r="M87" s="160"/>
      <c r="N87" s="160"/>
      <c r="O87" s="159" t="s">
        <v>3032</v>
      </c>
      <c r="P87" s="166"/>
      <c r="Q87" s="861"/>
      <c r="R87" s="165"/>
    </row>
    <row r="88" spans="4:18" x14ac:dyDescent="0.25">
      <c r="D88" s="160" t="s">
        <v>3033</v>
      </c>
      <c r="E88" s="159" t="s">
        <v>3025</v>
      </c>
      <c r="F88" s="160"/>
      <c r="G88" s="159"/>
      <c r="H88" s="160"/>
      <c r="I88" s="160"/>
      <c r="J88" s="159" t="str">
        <f t="shared" si="1"/>
        <v/>
      </c>
      <c r="K88" s="160"/>
      <c r="L88" s="160"/>
      <c r="M88" s="160"/>
      <c r="N88" s="160"/>
      <c r="O88" s="159" t="s">
        <v>3034</v>
      </c>
      <c r="P88" s="166"/>
      <c r="Q88" s="861"/>
      <c r="R88" s="165"/>
    </row>
    <row r="89" spans="4:18" x14ac:dyDescent="0.25">
      <c r="D89" s="160" t="s">
        <v>3035</v>
      </c>
      <c r="E89" s="159" t="s">
        <v>3025</v>
      </c>
      <c r="F89" s="160"/>
      <c r="G89" s="159"/>
      <c r="H89" s="160"/>
      <c r="I89" s="160"/>
      <c r="J89" s="159" t="str">
        <f t="shared" si="1"/>
        <v/>
      </c>
      <c r="K89" s="160"/>
      <c r="L89" s="160"/>
      <c r="M89" s="160"/>
      <c r="N89" s="160"/>
      <c r="O89" s="159" t="s">
        <v>3036</v>
      </c>
      <c r="P89" s="166"/>
      <c r="Q89" s="861"/>
      <c r="R89" s="165"/>
    </row>
    <row r="90" spans="4:18" x14ac:dyDescent="0.25">
      <c r="D90" s="160" t="s">
        <v>3037</v>
      </c>
      <c r="E90" s="159" t="s">
        <v>3025</v>
      </c>
      <c r="F90" s="160"/>
      <c r="G90" s="159"/>
      <c r="H90" s="160"/>
      <c r="I90" s="160"/>
      <c r="J90" s="159" t="str">
        <f t="shared" si="1"/>
        <v/>
      </c>
      <c r="K90" s="160"/>
      <c r="L90" s="160"/>
      <c r="M90" s="160"/>
      <c r="N90" s="160"/>
      <c r="O90" s="159" t="s">
        <v>3038</v>
      </c>
      <c r="P90" s="166"/>
      <c r="Q90" s="861"/>
      <c r="R90" s="165"/>
    </row>
    <row r="91" spans="4:18" x14ac:dyDescent="0.25">
      <c r="D91" s="160" t="s">
        <v>3039</v>
      </c>
      <c r="E91" s="159" t="s">
        <v>3025</v>
      </c>
      <c r="F91" s="160"/>
      <c r="G91" s="159"/>
      <c r="H91" s="160"/>
      <c r="I91" s="160"/>
      <c r="J91" s="159" t="str">
        <f t="shared" si="1"/>
        <v/>
      </c>
      <c r="K91" s="160"/>
      <c r="L91" s="160"/>
      <c r="M91" s="160"/>
      <c r="N91" s="160"/>
      <c r="O91" s="159" t="s">
        <v>3040</v>
      </c>
      <c r="P91" s="166"/>
      <c r="Q91" s="861"/>
      <c r="R91" s="165"/>
    </row>
    <row r="92" spans="4:18" x14ac:dyDescent="0.25">
      <c r="D92" s="160" t="s">
        <v>3041</v>
      </c>
      <c r="E92" s="159" t="s">
        <v>3025</v>
      </c>
      <c r="F92" s="160"/>
      <c r="G92" s="159"/>
      <c r="H92" s="160"/>
      <c r="I92" s="160"/>
      <c r="J92" s="159" t="str">
        <f t="shared" si="1"/>
        <v/>
      </c>
      <c r="K92" s="160"/>
      <c r="L92" s="160"/>
      <c r="M92" s="160"/>
      <c r="N92" s="160"/>
      <c r="O92" s="159" t="s">
        <v>3042</v>
      </c>
      <c r="P92" s="166"/>
      <c r="Q92" s="861"/>
      <c r="R92" s="165"/>
    </row>
    <row r="93" spans="4:18" x14ac:dyDescent="0.25">
      <c r="D93" s="160" t="s">
        <v>3043</v>
      </c>
      <c r="E93" s="159" t="s">
        <v>3025</v>
      </c>
      <c r="F93" s="160"/>
      <c r="G93" s="159"/>
      <c r="H93" s="160"/>
      <c r="I93" s="160"/>
      <c r="J93" s="159" t="str">
        <f t="shared" si="1"/>
        <v/>
      </c>
      <c r="K93" s="160"/>
      <c r="L93" s="160"/>
      <c r="M93" s="160"/>
      <c r="N93" s="160"/>
      <c r="O93" s="159" t="s">
        <v>3044</v>
      </c>
      <c r="P93" s="166"/>
      <c r="Q93" s="861"/>
      <c r="R93" s="165"/>
    </row>
    <row r="94" spans="4:18" x14ac:dyDescent="0.25">
      <c r="D94" s="160" t="s">
        <v>3045</v>
      </c>
      <c r="E94" s="159" t="s">
        <v>3046</v>
      </c>
      <c r="F94" s="160"/>
      <c r="G94" s="159"/>
      <c r="H94" s="160"/>
      <c r="I94" s="160"/>
      <c r="J94" s="159" t="str">
        <f t="shared" si="1"/>
        <v/>
      </c>
      <c r="K94" s="160"/>
      <c r="L94" s="160"/>
      <c r="M94" s="160"/>
      <c r="N94" s="160"/>
      <c r="O94" s="159" t="s">
        <v>3047</v>
      </c>
      <c r="P94" s="166"/>
      <c r="Q94" s="861"/>
      <c r="R94" s="165"/>
    </row>
    <row r="95" spans="4:18" x14ac:dyDescent="0.25">
      <c r="D95" s="160" t="s">
        <v>3048</v>
      </c>
      <c r="E95" s="159" t="s">
        <v>3046</v>
      </c>
      <c r="F95" s="160"/>
      <c r="G95" s="159"/>
      <c r="H95" s="160"/>
      <c r="I95" s="160"/>
      <c r="J95" s="159" t="str">
        <f t="shared" si="1"/>
        <v/>
      </c>
      <c r="K95" s="160"/>
      <c r="L95" s="160"/>
      <c r="M95" s="160"/>
      <c r="N95" s="160"/>
      <c r="O95" s="159" t="s">
        <v>3049</v>
      </c>
      <c r="P95" s="166"/>
      <c r="Q95" s="861"/>
      <c r="R95" s="165"/>
    </row>
    <row r="96" spans="4:18" x14ac:dyDescent="0.25">
      <c r="D96" s="160" t="s">
        <v>3050</v>
      </c>
      <c r="E96" s="159" t="s">
        <v>3046</v>
      </c>
      <c r="F96" s="160"/>
      <c r="G96" s="159"/>
      <c r="H96" s="160"/>
      <c r="I96" s="160"/>
      <c r="J96" s="159" t="str">
        <f t="shared" si="1"/>
        <v/>
      </c>
      <c r="K96" s="160"/>
      <c r="L96" s="160"/>
      <c r="M96" s="160"/>
      <c r="N96" s="160"/>
      <c r="O96" s="159" t="s">
        <v>3051</v>
      </c>
      <c r="P96" s="166"/>
      <c r="Q96" s="861"/>
      <c r="R96" s="165"/>
    </row>
    <row r="97" spans="4:18" x14ac:dyDescent="0.25">
      <c r="D97" s="160" t="s">
        <v>3052</v>
      </c>
      <c r="E97" s="159" t="s">
        <v>3046</v>
      </c>
      <c r="F97" s="160"/>
      <c r="G97" s="159"/>
      <c r="H97" s="160"/>
      <c r="I97" s="160"/>
      <c r="J97" s="159" t="str">
        <f t="shared" si="1"/>
        <v/>
      </c>
      <c r="K97" s="160"/>
      <c r="L97" s="160"/>
      <c r="M97" s="160"/>
      <c r="N97" s="160"/>
      <c r="O97" s="159" t="s">
        <v>3053</v>
      </c>
      <c r="P97" s="166"/>
      <c r="Q97" s="861"/>
      <c r="R97" s="165"/>
    </row>
    <row r="98" spans="4:18" x14ac:dyDescent="0.25">
      <c r="D98" s="160" t="s">
        <v>3054</v>
      </c>
      <c r="E98" s="159" t="s">
        <v>3046</v>
      </c>
      <c r="F98" s="160"/>
      <c r="G98" s="159"/>
      <c r="H98" s="160"/>
      <c r="I98" s="160"/>
      <c r="J98" s="159" t="str">
        <f t="shared" si="1"/>
        <v/>
      </c>
      <c r="K98" s="160"/>
      <c r="L98" s="160"/>
      <c r="M98" s="160"/>
      <c r="N98" s="160"/>
      <c r="O98" s="159" t="s">
        <v>3055</v>
      </c>
      <c r="P98" s="166"/>
      <c r="Q98" s="861"/>
      <c r="R98" s="165"/>
    </row>
    <row r="99" spans="4:18" x14ac:dyDescent="0.25">
      <c r="D99" s="160" t="s">
        <v>3056</v>
      </c>
      <c r="E99" s="159" t="s">
        <v>3046</v>
      </c>
      <c r="F99" s="160"/>
      <c r="G99" s="159"/>
      <c r="H99" s="160"/>
      <c r="I99" s="160"/>
      <c r="J99" s="159" t="str">
        <f t="shared" si="1"/>
        <v/>
      </c>
      <c r="K99" s="160"/>
      <c r="L99" s="160"/>
      <c r="M99" s="160"/>
      <c r="N99" s="160"/>
      <c r="O99" s="159" t="s">
        <v>3057</v>
      </c>
      <c r="P99" s="166"/>
      <c r="Q99" s="861"/>
      <c r="R99" s="165"/>
    </row>
    <row r="100" spans="4:18" x14ac:dyDescent="0.25">
      <c r="D100" s="160" t="s">
        <v>3058</v>
      </c>
      <c r="E100" s="159" t="s">
        <v>3046</v>
      </c>
      <c r="F100" s="160"/>
      <c r="G100" s="159"/>
      <c r="H100" s="160"/>
      <c r="I100" s="160"/>
      <c r="J100" s="159" t="str">
        <f t="shared" si="1"/>
        <v/>
      </c>
      <c r="K100" s="160"/>
      <c r="L100" s="160"/>
      <c r="M100" s="160"/>
      <c r="N100" s="160"/>
      <c r="O100" s="159" t="s">
        <v>3059</v>
      </c>
      <c r="P100" s="166"/>
      <c r="Q100" s="861"/>
      <c r="R100" s="165"/>
    </row>
    <row r="101" spans="4:18" x14ac:dyDescent="0.25">
      <c r="D101" s="160" t="s">
        <v>3060</v>
      </c>
      <c r="E101" s="159" t="s">
        <v>3046</v>
      </c>
      <c r="F101" s="160"/>
      <c r="G101" s="159"/>
      <c r="H101" s="160"/>
      <c r="I101" s="160"/>
      <c r="J101" s="159" t="str">
        <f t="shared" si="1"/>
        <v/>
      </c>
      <c r="K101" s="160"/>
      <c r="L101" s="160"/>
      <c r="M101" s="160"/>
      <c r="N101" s="160"/>
      <c r="O101" s="159" t="s">
        <v>3061</v>
      </c>
      <c r="P101" s="166"/>
      <c r="Q101" s="861"/>
      <c r="R101" s="165"/>
    </row>
    <row r="102" spans="4:18" x14ac:dyDescent="0.25">
      <c r="D102" s="160" t="s">
        <v>3062</v>
      </c>
      <c r="E102" s="159" t="s">
        <v>3046</v>
      </c>
      <c r="F102" s="160"/>
      <c r="G102" s="159"/>
      <c r="H102" s="160"/>
      <c r="I102" s="160"/>
      <c r="J102" s="159" t="str">
        <f t="shared" si="1"/>
        <v/>
      </c>
      <c r="K102" s="160"/>
      <c r="L102" s="160"/>
      <c r="M102" s="160"/>
      <c r="N102" s="160"/>
      <c r="O102" s="159" t="s">
        <v>3063</v>
      </c>
      <c r="P102" s="166"/>
      <c r="Q102" s="861"/>
      <c r="R102" s="165"/>
    </row>
    <row r="103" spans="4:18" x14ac:dyDescent="0.25">
      <c r="D103" s="160" t="s">
        <v>3064</v>
      </c>
      <c r="E103" s="159" t="s">
        <v>3046</v>
      </c>
      <c r="F103" s="160"/>
      <c r="G103" s="159"/>
      <c r="H103" s="160"/>
      <c r="I103" s="160"/>
      <c r="J103" s="159" t="str">
        <f t="shared" si="1"/>
        <v/>
      </c>
      <c r="K103" s="160"/>
      <c r="L103" s="160"/>
      <c r="M103" s="160"/>
      <c r="N103" s="160"/>
      <c r="O103" s="159" t="s">
        <v>3065</v>
      </c>
      <c r="P103" s="166"/>
      <c r="Q103" s="861"/>
      <c r="R103" s="165"/>
    </row>
    <row r="104" spans="4:18" x14ac:dyDescent="0.25">
      <c r="D104" s="160" t="s">
        <v>3066</v>
      </c>
      <c r="E104" s="159" t="s">
        <v>3067</v>
      </c>
      <c r="F104" s="160"/>
      <c r="G104" s="159"/>
      <c r="H104" s="160"/>
      <c r="I104" s="160"/>
      <c r="J104" s="159" t="str">
        <f t="shared" si="1"/>
        <v/>
      </c>
      <c r="K104" s="160"/>
      <c r="L104" s="160"/>
      <c r="M104" s="160"/>
      <c r="N104" s="160"/>
      <c r="O104" s="159" t="s">
        <v>3068</v>
      </c>
      <c r="P104" s="166"/>
      <c r="Q104" s="861"/>
      <c r="R104" s="165"/>
    </row>
    <row r="105" spans="4:18" x14ac:dyDescent="0.25">
      <c r="D105" s="160" t="s">
        <v>3069</v>
      </c>
      <c r="E105" s="159" t="s">
        <v>3067</v>
      </c>
      <c r="F105" s="160"/>
      <c r="G105" s="159"/>
      <c r="H105" s="160"/>
      <c r="I105" s="160"/>
      <c r="J105" s="159" t="str">
        <f t="shared" si="1"/>
        <v/>
      </c>
      <c r="K105" s="160"/>
      <c r="L105" s="160"/>
      <c r="M105" s="160"/>
      <c r="N105" s="160"/>
      <c r="O105" s="159" t="s">
        <v>3070</v>
      </c>
      <c r="P105" s="166"/>
      <c r="Q105" s="861"/>
      <c r="R105" s="165"/>
    </row>
    <row r="106" spans="4:18" x14ac:dyDescent="0.25">
      <c r="D106" s="160" t="s">
        <v>3071</v>
      </c>
      <c r="E106" s="159" t="s">
        <v>3067</v>
      </c>
      <c r="F106" s="160"/>
      <c r="G106" s="159"/>
      <c r="H106" s="160"/>
      <c r="I106" s="160"/>
      <c r="J106" s="159" t="str">
        <f t="shared" si="1"/>
        <v/>
      </c>
      <c r="K106" s="160"/>
      <c r="L106" s="160"/>
      <c r="M106" s="160"/>
      <c r="N106" s="160"/>
      <c r="O106" s="159" t="s">
        <v>3072</v>
      </c>
      <c r="P106" s="166"/>
      <c r="Q106" s="861"/>
      <c r="R106" s="165"/>
    </row>
    <row r="107" spans="4:18" x14ac:dyDescent="0.25">
      <c r="D107" s="160" t="s">
        <v>3073</v>
      </c>
      <c r="E107" s="159" t="s">
        <v>3067</v>
      </c>
      <c r="F107" s="160"/>
      <c r="G107" s="159"/>
      <c r="H107" s="160"/>
      <c r="I107" s="160"/>
      <c r="J107" s="159" t="str">
        <f t="shared" si="1"/>
        <v/>
      </c>
      <c r="K107" s="160"/>
      <c r="L107" s="160"/>
      <c r="M107" s="160"/>
      <c r="N107" s="160"/>
      <c r="O107" s="159" t="s">
        <v>3074</v>
      </c>
      <c r="P107" s="166"/>
      <c r="Q107" s="861"/>
      <c r="R107" s="165"/>
    </row>
    <row r="108" spans="4:18" x14ac:dyDescent="0.25">
      <c r="D108" s="160" t="s">
        <v>3075</v>
      </c>
      <c r="E108" s="159" t="s">
        <v>3067</v>
      </c>
      <c r="F108" s="160"/>
      <c r="G108" s="159"/>
      <c r="H108" s="160"/>
      <c r="I108" s="160"/>
      <c r="J108" s="159" t="str">
        <f t="shared" si="1"/>
        <v/>
      </c>
      <c r="K108" s="160"/>
      <c r="L108" s="160"/>
      <c r="M108" s="160"/>
      <c r="N108" s="160"/>
      <c r="O108" s="159" t="s">
        <v>3076</v>
      </c>
      <c r="P108" s="166"/>
      <c r="Q108" s="861"/>
      <c r="R108" s="165"/>
    </row>
    <row r="109" spans="4:18" x14ac:dyDescent="0.25">
      <c r="D109" s="160" t="s">
        <v>3077</v>
      </c>
      <c r="E109" s="159" t="s">
        <v>3067</v>
      </c>
      <c r="F109" s="160"/>
      <c r="G109" s="159"/>
      <c r="H109" s="160"/>
      <c r="I109" s="160"/>
      <c r="J109" s="159" t="str">
        <f t="shared" si="1"/>
        <v/>
      </c>
      <c r="K109" s="160"/>
      <c r="L109" s="160"/>
      <c r="M109" s="160"/>
      <c r="N109" s="160"/>
      <c r="O109" s="159" t="s">
        <v>3078</v>
      </c>
      <c r="P109" s="166"/>
      <c r="Q109" s="861"/>
      <c r="R109" s="165"/>
    </row>
    <row r="110" spans="4:18" x14ac:dyDescent="0.25">
      <c r="D110" s="160" t="s">
        <v>3079</v>
      </c>
      <c r="E110" s="159" t="s">
        <v>3067</v>
      </c>
      <c r="F110" s="160"/>
      <c r="G110" s="159"/>
      <c r="H110" s="160"/>
      <c r="I110" s="160"/>
      <c r="J110" s="159" t="str">
        <f t="shared" si="1"/>
        <v/>
      </c>
      <c r="K110" s="160"/>
      <c r="L110" s="160"/>
      <c r="M110" s="160"/>
      <c r="N110" s="160"/>
      <c r="O110" s="159" t="s">
        <v>3080</v>
      </c>
      <c r="P110" s="166"/>
      <c r="Q110" s="861"/>
      <c r="R110" s="165"/>
    </row>
    <row r="111" spans="4:18" x14ac:dyDescent="0.25">
      <c r="D111" s="160" t="s">
        <v>3081</v>
      </c>
      <c r="E111" s="159" t="s">
        <v>3067</v>
      </c>
      <c r="F111" s="160"/>
      <c r="G111" s="159"/>
      <c r="H111" s="160"/>
      <c r="I111" s="160"/>
      <c r="J111" s="159" t="str">
        <f t="shared" si="1"/>
        <v/>
      </c>
      <c r="K111" s="160"/>
      <c r="L111" s="160"/>
      <c r="M111" s="160"/>
      <c r="N111" s="160"/>
      <c r="O111" s="159" t="s">
        <v>3082</v>
      </c>
      <c r="P111" s="166"/>
      <c r="Q111" s="861"/>
      <c r="R111" s="165"/>
    </row>
    <row r="112" spans="4:18" x14ac:dyDescent="0.25">
      <c r="D112" s="160" t="s">
        <v>3083</v>
      </c>
      <c r="E112" s="159" t="s">
        <v>3067</v>
      </c>
      <c r="F112" s="160"/>
      <c r="G112" s="159"/>
      <c r="H112" s="160"/>
      <c r="I112" s="160"/>
      <c r="J112" s="159" t="str">
        <f t="shared" si="1"/>
        <v/>
      </c>
      <c r="K112" s="160"/>
      <c r="L112" s="160"/>
      <c r="M112" s="160"/>
      <c r="N112" s="160"/>
      <c r="O112" s="159" t="s">
        <v>3084</v>
      </c>
      <c r="P112" s="166"/>
      <c r="Q112" s="861"/>
      <c r="R112" s="165"/>
    </row>
    <row r="113" spans="4:18" x14ac:dyDescent="0.25">
      <c r="D113" s="160" t="s">
        <v>3085</v>
      </c>
      <c r="E113" s="159" t="s">
        <v>3067</v>
      </c>
      <c r="F113" s="160"/>
      <c r="G113" s="159"/>
      <c r="H113" s="160"/>
      <c r="I113" s="160"/>
      <c r="J113" s="159" t="str">
        <f t="shared" si="1"/>
        <v/>
      </c>
      <c r="K113" s="160"/>
      <c r="L113" s="160"/>
      <c r="M113" s="160"/>
      <c r="N113" s="160"/>
      <c r="O113" s="159" t="s">
        <v>3086</v>
      </c>
      <c r="P113" s="166"/>
      <c r="Q113" s="861"/>
      <c r="R113" s="165"/>
    </row>
    <row r="114" spans="4:18" x14ac:dyDescent="0.25">
      <c r="D114" s="160" t="s">
        <v>3087</v>
      </c>
      <c r="E114" s="159" t="s">
        <v>3088</v>
      </c>
      <c r="F114" s="160"/>
      <c r="G114" s="159"/>
      <c r="H114" s="160"/>
      <c r="I114" s="160"/>
      <c r="J114" s="159" t="str">
        <f t="shared" si="1"/>
        <v/>
      </c>
      <c r="K114" s="160"/>
      <c r="L114" s="160"/>
      <c r="M114" s="160"/>
      <c r="N114" s="160"/>
      <c r="O114" s="159" t="s">
        <v>3089</v>
      </c>
      <c r="P114" s="166"/>
      <c r="Q114" s="861"/>
      <c r="R114" s="165"/>
    </row>
    <row r="115" spans="4:18" x14ac:dyDescent="0.25">
      <c r="D115" s="160" t="s">
        <v>3090</v>
      </c>
      <c r="E115" s="159" t="s">
        <v>3088</v>
      </c>
      <c r="F115" s="160"/>
      <c r="G115" s="159"/>
      <c r="H115" s="160"/>
      <c r="I115" s="160"/>
      <c r="J115" s="159" t="str">
        <f t="shared" si="1"/>
        <v/>
      </c>
      <c r="K115" s="160"/>
      <c r="L115" s="160"/>
      <c r="M115" s="160"/>
      <c r="N115" s="160"/>
      <c r="O115" s="159" t="s">
        <v>3091</v>
      </c>
      <c r="P115" s="166"/>
      <c r="Q115" s="861"/>
      <c r="R115" s="165"/>
    </row>
    <row r="116" spans="4:18" x14ac:dyDescent="0.25">
      <c r="D116" s="160" t="s">
        <v>3092</v>
      </c>
      <c r="E116" s="159" t="s">
        <v>3088</v>
      </c>
      <c r="F116" s="160"/>
      <c r="G116" s="159"/>
      <c r="H116" s="160"/>
      <c r="I116" s="160"/>
      <c r="J116" s="159" t="str">
        <f t="shared" si="1"/>
        <v/>
      </c>
      <c r="K116" s="160"/>
      <c r="L116" s="160"/>
      <c r="M116" s="160"/>
      <c r="N116" s="160"/>
      <c r="O116" s="159" t="s">
        <v>3093</v>
      </c>
      <c r="P116" s="166"/>
      <c r="Q116" s="861"/>
      <c r="R116" s="165"/>
    </row>
    <row r="117" spans="4:18" x14ac:dyDescent="0.25">
      <c r="D117" s="160" t="s">
        <v>3094</v>
      </c>
      <c r="E117" s="159" t="s">
        <v>3088</v>
      </c>
      <c r="F117" s="160"/>
      <c r="G117" s="159"/>
      <c r="H117" s="160"/>
      <c r="I117" s="160"/>
      <c r="J117" s="159" t="str">
        <f t="shared" si="1"/>
        <v/>
      </c>
      <c r="K117" s="160"/>
      <c r="L117" s="160"/>
      <c r="M117" s="160"/>
      <c r="N117" s="160"/>
      <c r="O117" s="159" t="s">
        <v>3095</v>
      </c>
      <c r="P117" s="166"/>
      <c r="Q117" s="861"/>
      <c r="R117" s="165"/>
    </row>
    <row r="118" spans="4:18" x14ac:dyDescent="0.25">
      <c r="D118" s="160" t="s">
        <v>3096</v>
      </c>
      <c r="E118" s="159" t="s">
        <v>3088</v>
      </c>
      <c r="F118" s="160"/>
      <c r="G118" s="159"/>
      <c r="H118" s="160"/>
      <c r="I118" s="160"/>
      <c r="J118" s="159" t="str">
        <f t="shared" si="1"/>
        <v/>
      </c>
      <c r="K118" s="160"/>
      <c r="L118" s="160"/>
      <c r="M118" s="160"/>
      <c r="N118" s="160"/>
      <c r="O118" s="159" t="s">
        <v>3097</v>
      </c>
      <c r="P118" s="166"/>
      <c r="Q118" s="861"/>
      <c r="R118" s="165"/>
    </row>
    <row r="119" spans="4:18" x14ac:dyDescent="0.25">
      <c r="D119" s="160" t="s">
        <v>3098</v>
      </c>
      <c r="E119" s="159" t="s">
        <v>3088</v>
      </c>
      <c r="F119" s="160"/>
      <c r="G119" s="159"/>
      <c r="H119" s="160"/>
      <c r="I119" s="160"/>
      <c r="J119" s="159" t="str">
        <f t="shared" si="1"/>
        <v/>
      </c>
      <c r="K119" s="160"/>
      <c r="L119" s="160"/>
      <c r="M119" s="160"/>
      <c r="N119" s="160"/>
      <c r="O119" s="159" t="s">
        <v>3099</v>
      </c>
      <c r="P119" s="166"/>
      <c r="Q119" s="861"/>
      <c r="R119" s="165"/>
    </row>
    <row r="120" spans="4:18" x14ac:dyDescent="0.25">
      <c r="D120" s="160" t="s">
        <v>3100</v>
      </c>
      <c r="E120" s="159" t="s">
        <v>3088</v>
      </c>
      <c r="F120" s="160"/>
      <c r="G120" s="159"/>
      <c r="H120" s="160"/>
      <c r="I120" s="160"/>
      <c r="J120" s="159" t="str">
        <f t="shared" si="1"/>
        <v/>
      </c>
      <c r="K120" s="160"/>
      <c r="L120" s="160"/>
      <c r="M120" s="160"/>
      <c r="N120" s="160"/>
      <c r="O120" s="159" t="s">
        <v>3101</v>
      </c>
      <c r="P120" s="166"/>
      <c r="Q120" s="861"/>
      <c r="R120" s="165"/>
    </row>
    <row r="121" spans="4:18" x14ac:dyDescent="0.25">
      <c r="D121" s="160" t="s">
        <v>3102</v>
      </c>
      <c r="E121" s="159" t="s">
        <v>3088</v>
      </c>
      <c r="F121" s="160"/>
      <c r="G121" s="159"/>
      <c r="H121" s="160"/>
      <c r="I121" s="160"/>
      <c r="J121" s="159" t="str">
        <f t="shared" si="1"/>
        <v/>
      </c>
      <c r="K121" s="160"/>
      <c r="L121" s="160"/>
      <c r="M121" s="160"/>
      <c r="N121" s="160"/>
      <c r="O121" s="159" t="s">
        <v>3103</v>
      </c>
      <c r="P121" s="166"/>
      <c r="Q121" s="861"/>
      <c r="R121" s="165"/>
    </row>
    <row r="122" spans="4:18" x14ac:dyDescent="0.25">
      <c r="D122" s="160" t="s">
        <v>3104</v>
      </c>
      <c r="E122" s="159" t="s">
        <v>3088</v>
      </c>
      <c r="F122" s="160"/>
      <c r="G122" s="159"/>
      <c r="H122" s="160"/>
      <c r="I122" s="160"/>
      <c r="J122" s="159" t="str">
        <f t="shared" si="1"/>
        <v/>
      </c>
      <c r="K122" s="160"/>
      <c r="L122" s="160"/>
      <c r="M122" s="160"/>
      <c r="N122" s="160"/>
      <c r="O122" s="159" t="s">
        <v>3105</v>
      </c>
      <c r="P122" s="166"/>
      <c r="Q122" s="861"/>
      <c r="R122" s="165"/>
    </row>
    <row r="123" spans="4:18" x14ac:dyDescent="0.25">
      <c r="D123" s="160" t="s">
        <v>3106</v>
      </c>
      <c r="E123" s="159" t="s">
        <v>3088</v>
      </c>
      <c r="F123" s="160"/>
      <c r="G123" s="159"/>
      <c r="H123" s="160"/>
      <c r="I123" s="160"/>
      <c r="J123" s="159" t="str">
        <f t="shared" si="1"/>
        <v/>
      </c>
      <c r="K123" s="160"/>
      <c r="L123" s="160"/>
      <c r="M123" s="160"/>
      <c r="N123" s="160"/>
      <c r="O123" s="159" t="s">
        <v>3107</v>
      </c>
      <c r="P123" s="166"/>
      <c r="Q123" s="861"/>
      <c r="R123" s="165"/>
    </row>
    <row r="124" spans="4:18" x14ac:dyDescent="0.25">
      <c r="D124" s="160" t="s">
        <v>3108</v>
      </c>
      <c r="E124" s="159" t="s">
        <v>3109</v>
      </c>
      <c r="F124" s="160"/>
      <c r="G124" s="159"/>
      <c r="H124" s="160"/>
      <c r="I124" s="160"/>
      <c r="J124" s="159" t="str">
        <f t="shared" si="1"/>
        <v/>
      </c>
      <c r="K124" s="160"/>
      <c r="L124" s="160"/>
      <c r="M124" s="160"/>
      <c r="N124" s="160"/>
      <c r="O124" s="159" t="s">
        <v>3110</v>
      </c>
      <c r="P124" s="166"/>
      <c r="Q124" s="861"/>
      <c r="R124" s="165"/>
    </row>
    <row r="125" spans="4:18" x14ac:dyDescent="0.25">
      <c r="D125" s="160" t="s">
        <v>3111</v>
      </c>
      <c r="E125" s="159" t="s">
        <v>3109</v>
      </c>
      <c r="F125" s="160"/>
      <c r="G125" s="159"/>
      <c r="H125" s="160"/>
      <c r="I125" s="160"/>
      <c r="J125" s="159" t="str">
        <f t="shared" si="1"/>
        <v/>
      </c>
      <c r="K125" s="160"/>
      <c r="L125" s="160"/>
      <c r="M125" s="160"/>
      <c r="N125" s="160"/>
      <c r="O125" s="159" t="s">
        <v>3112</v>
      </c>
      <c r="P125" s="166"/>
      <c r="Q125" s="861"/>
      <c r="R125" s="165"/>
    </row>
    <row r="126" spans="4:18" x14ac:dyDescent="0.25">
      <c r="D126" s="160" t="s">
        <v>3113</v>
      </c>
      <c r="E126" s="159" t="s">
        <v>3109</v>
      </c>
      <c r="F126" s="160"/>
      <c r="G126" s="159"/>
      <c r="H126" s="160"/>
      <c r="I126" s="160"/>
      <c r="J126" s="159" t="str">
        <f t="shared" si="1"/>
        <v/>
      </c>
      <c r="K126" s="160"/>
      <c r="L126" s="160"/>
      <c r="M126" s="160"/>
      <c r="N126" s="160"/>
      <c r="O126" s="159" t="s">
        <v>3114</v>
      </c>
      <c r="P126" s="166"/>
      <c r="Q126" s="861"/>
      <c r="R126" s="165"/>
    </row>
    <row r="127" spans="4:18" x14ac:dyDescent="0.25">
      <c r="D127" s="160" t="s">
        <v>3115</v>
      </c>
      <c r="E127" s="159" t="s">
        <v>3109</v>
      </c>
      <c r="F127" s="160"/>
      <c r="G127" s="159"/>
      <c r="H127" s="160"/>
      <c r="I127" s="160"/>
      <c r="J127" s="159" t="str">
        <f t="shared" si="1"/>
        <v/>
      </c>
      <c r="K127" s="160"/>
      <c r="L127" s="160"/>
      <c r="M127" s="160"/>
      <c r="N127" s="160"/>
      <c r="O127" s="159" t="s">
        <v>3116</v>
      </c>
      <c r="P127" s="166"/>
      <c r="Q127" s="861"/>
      <c r="R127" s="165"/>
    </row>
    <row r="128" spans="4:18" x14ac:dyDescent="0.25">
      <c r="D128" s="160" t="s">
        <v>3117</v>
      </c>
      <c r="E128" s="159" t="s">
        <v>3109</v>
      </c>
      <c r="F128" s="160"/>
      <c r="G128" s="159"/>
      <c r="H128" s="160"/>
      <c r="I128" s="160"/>
      <c r="J128" s="159" t="str">
        <f t="shared" si="1"/>
        <v/>
      </c>
      <c r="K128" s="160"/>
      <c r="L128" s="160"/>
      <c r="M128" s="160"/>
      <c r="N128" s="160"/>
      <c r="O128" s="159" t="s">
        <v>3118</v>
      </c>
      <c r="P128" s="166"/>
      <c r="Q128" s="861"/>
      <c r="R128" s="165"/>
    </row>
    <row r="129" spans="4:18" x14ac:dyDescent="0.25">
      <c r="D129" s="160" t="s">
        <v>3119</v>
      </c>
      <c r="E129" s="159" t="s">
        <v>3109</v>
      </c>
      <c r="F129" s="160"/>
      <c r="G129" s="159"/>
      <c r="H129" s="160"/>
      <c r="I129" s="160"/>
      <c r="J129" s="159" t="str">
        <f t="shared" si="1"/>
        <v/>
      </c>
      <c r="K129" s="160"/>
      <c r="L129" s="160"/>
      <c r="M129" s="160"/>
      <c r="N129" s="160"/>
      <c r="O129" s="159" t="s">
        <v>3120</v>
      </c>
      <c r="P129" s="166"/>
      <c r="Q129" s="861"/>
      <c r="R129" s="165"/>
    </row>
    <row r="130" spans="4:18" x14ac:dyDescent="0.25">
      <c r="D130" s="160" t="s">
        <v>3121</v>
      </c>
      <c r="E130" s="159" t="s">
        <v>3109</v>
      </c>
      <c r="F130" s="160"/>
      <c r="G130" s="159"/>
      <c r="H130" s="160"/>
      <c r="I130" s="160"/>
      <c r="J130" s="159" t="str">
        <f t="shared" si="1"/>
        <v/>
      </c>
      <c r="K130" s="160"/>
      <c r="L130" s="160"/>
      <c r="M130" s="160"/>
      <c r="N130" s="160"/>
      <c r="O130" s="159" t="s">
        <v>3122</v>
      </c>
      <c r="P130" s="166"/>
      <c r="Q130" s="861"/>
      <c r="R130" s="165"/>
    </row>
    <row r="131" spans="4:18" x14ac:dyDescent="0.25">
      <c r="D131" s="160" t="s">
        <v>3123</v>
      </c>
      <c r="E131" s="159" t="s">
        <v>3109</v>
      </c>
      <c r="F131" s="160"/>
      <c r="G131" s="159"/>
      <c r="H131" s="160"/>
      <c r="I131" s="160"/>
      <c r="J131" s="159" t="str">
        <f t="shared" si="1"/>
        <v/>
      </c>
      <c r="K131" s="160"/>
      <c r="L131" s="160"/>
      <c r="M131" s="160"/>
      <c r="N131" s="160"/>
      <c r="O131" s="159" t="s">
        <v>3124</v>
      </c>
      <c r="P131" s="166"/>
      <c r="Q131" s="861"/>
      <c r="R131" s="165"/>
    </row>
    <row r="132" spans="4:18" x14ac:dyDescent="0.25">
      <c r="D132" s="160" t="s">
        <v>3125</v>
      </c>
      <c r="E132" s="159" t="s">
        <v>3109</v>
      </c>
      <c r="F132" s="160"/>
      <c r="G132" s="159"/>
      <c r="H132" s="160"/>
      <c r="I132" s="160"/>
      <c r="J132" s="159" t="str">
        <f t="shared" ref="J132:J153" si="2">F132&amp;H132&amp;I132</f>
        <v/>
      </c>
      <c r="K132" s="160"/>
      <c r="L132" s="160"/>
      <c r="M132" s="160"/>
      <c r="N132" s="160"/>
      <c r="O132" s="159" t="s">
        <v>3126</v>
      </c>
      <c r="P132" s="166"/>
      <c r="Q132" s="861"/>
      <c r="R132" s="165"/>
    </row>
    <row r="133" spans="4:18" x14ac:dyDescent="0.25">
      <c r="D133" s="160" t="s">
        <v>3127</v>
      </c>
      <c r="E133" s="159" t="s">
        <v>3109</v>
      </c>
      <c r="F133" s="160"/>
      <c r="G133" s="159"/>
      <c r="H133" s="160"/>
      <c r="I133" s="160"/>
      <c r="J133" s="159" t="str">
        <f t="shared" si="2"/>
        <v/>
      </c>
      <c r="K133" s="160"/>
      <c r="L133" s="160"/>
      <c r="M133" s="160"/>
      <c r="N133" s="160"/>
      <c r="O133" s="159" t="s">
        <v>3128</v>
      </c>
      <c r="P133" s="166"/>
      <c r="Q133" s="861"/>
      <c r="R133" s="165"/>
    </row>
    <row r="134" spans="4:18" x14ac:dyDescent="0.25">
      <c r="D134" s="160" t="s">
        <v>3129</v>
      </c>
      <c r="E134" s="159" t="s">
        <v>3130</v>
      </c>
      <c r="F134" s="160"/>
      <c r="G134" s="159"/>
      <c r="H134" s="160"/>
      <c r="I134" s="160"/>
      <c r="J134" s="159" t="str">
        <f t="shared" si="2"/>
        <v/>
      </c>
      <c r="K134" s="160"/>
      <c r="L134" s="160"/>
      <c r="M134" s="160"/>
      <c r="N134" s="160"/>
      <c r="O134" s="159" t="s">
        <v>3131</v>
      </c>
      <c r="P134" s="166"/>
      <c r="Q134" s="861"/>
      <c r="R134" s="165"/>
    </row>
    <row r="135" spans="4:18" x14ac:dyDescent="0.25">
      <c r="D135" s="160" t="s">
        <v>3132</v>
      </c>
      <c r="E135" s="159" t="s">
        <v>3130</v>
      </c>
      <c r="F135" s="160"/>
      <c r="G135" s="159"/>
      <c r="H135" s="160"/>
      <c r="I135" s="160"/>
      <c r="J135" s="159" t="str">
        <f t="shared" si="2"/>
        <v/>
      </c>
      <c r="K135" s="160"/>
      <c r="L135" s="160"/>
      <c r="M135" s="160"/>
      <c r="N135" s="160"/>
      <c r="O135" s="159" t="s">
        <v>3133</v>
      </c>
      <c r="P135" s="166"/>
      <c r="Q135" s="861"/>
      <c r="R135" s="165"/>
    </row>
    <row r="136" spans="4:18" x14ac:dyDescent="0.25">
      <c r="D136" s="160" t="s">
        <v>3134</v>
      </c>
      <c r="E136" s="159" t="s">
        <v>3130</v>
      </c>
      <c r="F136" s="160"/>
      <c r="G136" s="159"/>
      <c r="H136" s="160"/>
      <c r="I136" s="160"/>
      <c r="J136" s="159" t="str">
        <f t="shared" si="2"/>
        <v/>
      </c>
      <c r="K136" s="160"/>
      <c r="L136" s="160"/>
      <c r="M136" s="160"/>
      <c r="N136" s="160"/>
      <c r="O136" s="159" t="s">
        <v>3135</v>
      </c>
      <c r="P136" s="166"/>
      <c r="Q136" s="861"/>
      <c r="R136" s="165"/>
    </row>
    <row r="137" spans="4:18" x14ac:dyDescent="0.25">
      <c r="D137" s="160" t="s">
        <v>3136</v>
      </c>
      <c r="E137" s="159" t="s">
        <v>3130</v>
      </c>
      <c r="F137" s="160"/>
      <c r="G137" s="159"/>
      <c r="H137" s="160"/>
      <c r="I137" s="160"/>
      <c r="J137" s="159" t="str">
        <f t="shared" si="2"/>
        <v/>
      </c>
      <c r="K137" s="160"/>
      <c r="L137" s="160"/>
      <c r="M137" s="160"/>
      <c r="N137" s="160"/>
      <c r="O137" s="159" t="s">
        <v>3137</v>
      </c>
      <c r="P137" s="166"/>
      <c r="Q137" s="861"/>
      <c r="R137" s="165"/>
    </row>
    <row r="138" spans="4:18" x14ac:dyDescent="0.25">
      <c r="D138" s="160" t="s">
        <v>3138</v>
      </c>
      <c r="E138" s="159" t="s">
        <v>3130</v>
      </c>
      <c r="F138" s="160"/>
      <c r="G138" s="159"/>
      <c r="H138" s="160"/>
      <c r="I138" s="160"/>
      <c r="J138" s="159" t="str">
        <f t="shared" si="2"/>
        <v/>
      </c>
      <c r="K138" s="160"/>
      <c r="L138" s="160"/>
      <c r="M138" s="160"/>
      <c r="N138" s="160"/>
      <c r="O138" s="159" t="s">
        <v>3139</v>
      </c>
      <c r="P138" s="166"/>
      <c r="Q138" s="861"/>
      <c r="R138" s="165"/>
    </row>
    <row r="139" spans="4:18" x14ac:dyDescent="0.25">
      <c r="D139" s="160" t="s">
        <v>3140</v>
      </c>
      <c r="E139" s="159" t="s">
        <v>3130</v>
      </c>
      <c r="F139" s="160"/>
      <c r="G139" s="159"/>
      <c r="H139" s="160"/>
      <c r="I139" s="160"/>
      <c r="J139" s="159" t="str">
        <f t="shared" si="2"/>
        <v/>
      </c>
      <c r="K139" s="160"/>
      <c r="L139" s="160"/>
      <c r="M139" s="160"/>
      <c r="N139" s="160"/>
      <c r="O139" s="159" t="s">
        <v>3141</v>
      </c>
      <c r="P139" s="166"/>
      <c r="Q139" s="861"/>
      <c r="R139" s="165"/>
    </row>
    <row r="140" spans="4:18" x14ac:dyDescent="0.25">
      <c r="D140" s="160" t="s">
        <v>3142</v>
      </c>
      <c r="E140" s="159" t="s">
        <v>3130</v>
      </c>
      <c r="F140" s="160"/>
      <c r="G140" s="159"/>
      <c r="H140" s="160"/>
      <c r="I140" s="160"/>
      <c r="J140" s="159" t="str">
        <f t="shared" si="2"/>
        <v/>
      </c>
      <c r="K140" s="160"/>
      <c r="L140" s="160"/>
      <c r="M140" s="160"/>
      <c r="N140" s="160"/>
      <c r="O140" s="159" t="s">
        <v>3143</v>
      </c>
      <c r="P140" s="166"/>
      <c r="Q140" s="861"/>
      <c r="R140" s="165"/>
    </row>
    <row r="141" spans="4:18" x14ac:dyDescent="0.25">
      <c r="D141" s="160" t="s">
        <v>3144</v>
      </c>
      <c r="E141" s="159" t="s">
        <v>3130</v>
      </c>
      <c r="F141" s="160"/>
      <c r="G141" s="159"/>
      <c r="H141" s="160"/>
      <c r="I141" s="160"/>
      <c r="J141" s="159" t="str">
        <f t="shared" si="2"/>
        <v/>
      </c>
      <c r="K141" s="160"/>
      <c r="L141" s="160"/>
      <c r="M141" s="160"/>
      <c r="N141" s="160"/>
      <c r="O141" s="159" t="s">
        <v>3145</v>
      </c>
      <c r="P141" s="166"/>
      <c r="Q141" s="861"/>
      <c r="R141" s="165"/>
    </row>
    <row r="142" spans="4:18" x14ac:dyDescent="0.25">
      <c r="D142" s="160" t="s">
        <v>3146</v>
      </c>
      <c r="E142" s="159" t="s">
        <v>3130</v>
      </c>
      <c r="F142" s="160"/>
      <c r="G142" s="159"/>
      <c r="H142" s="160"/>
      <c r="I142" s="160"/>
      <c r="J142" s="159" t="str">
        <f t="shared" si="2"/>
        <v/>
      </c>
      <c r="K142" s="160"/>
      <c r="L142" s="160"/>
      <c r="M142" s="160"/>
      <c r="N142" s="160"/>
      <c r="O142" s="159" t="s">
        <v>3147</v>
      </c>
      <c r="P142" s="166"/>
      <c r="Q142" s="861"/>
      <c r="R142" s="165"/>
    </row>
    <row r="143" spans="4:18" x14ac:dyDescent="0.25">
      <c r="D143" s="160" t="s">
        <v>3148</v>
      </c>
      <c r="E143" s="159" t="s">
        <v>3130</v>
      </c>
      <c r="F143" s="160"/>
      <c r="G143" s="159"/>
      <c r="H143" s="160"/>
      <c r="I143" s="160"/>
      <c r="J143" s="159" t="str">
        <f t="shared" si="2"/>
        <v/>
      </c>
      <c r="K143" s="160"/>
      <c r="L143" s="160"/>
      <c r="M143" s="160"/>
      <c r="N143" s="160"/>
      <c r="O143" s="159" t="s">
        <v>3149</v>
      </c>
      <c r="P143" s="166"/>
      <c r="Q143" s="861"/>
      <c r="R143" s="165"/>
    </row>
    <row r="144" spans="4:18" x14ac:dyDescent="0.25">
      <c r="D144" s="160" t="s">
        <v>3150</v>
      </c>
      <c r="E144" s="159" t="s">
        <v>3151</v>
      </c>
      <c r="F144" s="160"/>
      <c r="G144" s="159"/>
      <c r="H144" s="160"/>
      <c r="I144" s="160"/>
      <c r="J144" s="159" t="str">
        <f t="shared" si="2"/>
        <v/>
      </c>
      <c r="K144" s="160"/>
      <c r="L144" s="160"/>
      <c r="M144" s="160"/>
      <c r="N144" s="160"/>
      <c r="O144" s="159" t="s">
        <v>3152</v>
      </c>
      <c r="P144" s="166"/>
      <c r="Q144" s="861"/>
      <c r="R144" s="165"/>
    </row>
    <row r="145" spans="4:18" x14ac:dyDescent="0.25">
      <c r="D145" s="160" t="s">
        <v>3153</v>
      </c>
      <c r="E145" s="159" t="s">
        <v>3151</v>
      </c>
      <c r="F145" s="160"/>
      <c r="G145" s="159"/>
      <c r="H145" s="160"/>
      <c r="I145" s="160"/>
      <c r="J145" s="159" t="str">
        <f t="shared" si="2"/>
        <v/>
      </c>
      <c r="K145" s="160"/>
      <c r="L145" s="160"/>
      <c r="M145" s="160"/>
      <c r="N145" s="160"/>
      <c r="O145" s="159" t="s">
        <v>3154</v>
      </c>
      <c r="P145" s="166"/>
      <c r="Q145" s="861"/>
      <c r="R145" s="165"/>
    </row>
    <row r="146" spans="4:18" x14ac:dyDescent="0.25">
      <c r="D146" s="160" t="s">
        <v>3155</v>
      </c>
      <c r="E146" s="159" t="s">
        <v>3151</v>
      </c>
      <c r="F146" s="160"/>
      <c r="G146" s="159"/>
      <c r="H146" s="160"/>
      <c r="I146" s="160"/>
      <c r="J146" s="159" t="str">
        <f t="shared" si="2"/>
        <v/>
      </c>
      <c r="K146" s="160"/>
      <c r="L146" s="160"/>
      <c r="M146" s="160"/>
      <c r="N146" s="160"/>
      <c r="O146" s="159" t="s">
        <v>3156</v>
      </c>
      <c r="P146" s="166"/>
      <c r="Q146" s="861"/>
      <c r="R146" s="165"/>
    </row>
    <row r="147" spans="4:18" x14ac:dyDescent="0.25">
      <c r="D147" s="160" t="s">
        <v>3157</v>
      </c>
      <c r="E147" s="159" t="s">
        <v>3151</v>
      </c>
      <c r="F147" s="160"/>
      <c r="G147" s="159"/>
      <c r="H147" s="160"/>
      <c r="I147" s="160"/>
      <c r="J147" s="159" t="str">
        <f t="shared" si="2"/>
        <v/>
      </c>
      <c r="K147" s="160"/>
      <c r="L147" s="160"/>
      <c r="M147" s="160"/>
      <c r="N147" s="160"/>
      <c r="O147" s="159" t="s">
        <v>3158</v>
      </c>
      <c r="P147" s="166"/>
      <c r="Q147" s="861"/>
      <c r="R147" s="165"/>
    </row>
    <row r="148" spans="4:18" x14ac:dyDescent="0.25">
      <c r="D148" s="160" t="s">
        <v>3159</v>
      </c>
      <c r="E148" s="159" t="s">
        <v>3151</v>
      </c>
      <c r="F148" s="160"/>
      <c r="G148" s="159"/>
      <c r="H148" s="160"/>
      <c r="I148" s="160"/>
      <c r="J148" s="159" t="str">
        <f t="shared" si="2"/>
        <v/>
      </c>
      <c r="K148" s="160"/>
      <c r="L148" s="160"/>
      <c r="M148" s="160"/>
      <c r="N148" s="160"/>
      <c r="O148" s="159" t="s">
        <v>3160</v>
      </c>
      <c r="P148" s="166"/>
      <c r="Q148" s="861"/>
      <c r="R148" s="165"/>
    </row>
    <row r="149" spans="4:18" x14ac:dyDescent="0.25">
      <c r="D149" s="160" t="s">
        <v>3161</v>
      </c>
      <c r="E149" s="159" t="s">
        <v>3151</v>
      </c>
      <c r="F149" s="160"/>
      <c r="G149" s="159"/>
      <c r="H149" s="160"/>
      <c r="I149" s="160"/>
      <c r="J149" s="159" t="str">
        <f t="shared" si="2"/>
        <v/>
      </c>
      <c r="K149" s="160"/>
      <c r="L149" s="160"/>
      <c r="M149" s="160"/>
      <c r="N149" s="160"/>
      <c r="O149" s="159" t="s">
        <v>3162</v>
      </c>
      <c r="P149" s="166"/>
      <c r="Q149" s="861"/>
      <c r="R149" s="165"/>
    </row>
    <row r="150" spans="4:18" x14ac:dyDescent="0.25">
      <c r="D150" s="160" t="s">
        <v>3163</v>
      </c>
      <c r="E150" s="159" t="s">
        <v>3151</v>
      </c>
      <c r="F150" s="160"/>
      <c r="G150" s="159"/>
      <c r="H150" s="160"/>
      <c r="I150" s="160"/>
      <c r="J150" s="159" t="str">
        <f t="shared" si="2"/>
        <v/>
      </c>
      <c r="K150" s="160"/>
      <c r="L150" s="160"/>
      <c r="M150" s="160"/>
      <c r="N150" s="160"/>
      <c r="O150" s="159" t="s">
        <v>3164</v>
      </c>
      <c r="P150" s="166"/>
      <c r="Q150" s="861"/>
      <c r="R150" s="165"/>
    </row>
    <row r="151" spans="4:18" x14ac:dyDescent="0.25">
      <c r="D151" s="160" t="s">
        <v>3165</v>
      </c>
      <c r="E151" s="159" t="s">
        <v>3151</v>
      </c>
      <c r="F151" s="160"/>
      <c r="G151" s="159"/>
      <c r="H151" s="160"/>
      <c r="I151" s="160"/>
      <c r="J151" s="159" t="str">
        <f t="shared" si="2"/>
        <v/>
      </c>
      <c r="K151" s="160"/>
      <c r="L151" s="160"/>
      <c r="M151" s="160"/>
      <c r="N151" s="160"/>
      <c r="O151" s="159" t="s">
        <v>3166</v>
      </c>
      <c r="P151" s="166"/>
      <c r="Q151" s="861"/>
      <c r="R151" s="165"/>
    </row>
    <row r="152" spans="4:18" x14ac:dyDescent="0.25">
      <c r="D152" s="160" t="s">
        <v>3167</v>
      </c>
      <c r="E152" s="159" t="s">
        <v>3151</v>
      </c>
      <c r="F152" s="160"/>
      <c r="G152" s="159"/>
      <c r="H152" s="160"/>
      <c r="I152" s="160"/>
      <c r="J152" s="159" t="str">
        <f t="shared" si="2"/>
        <v/>
      </c>
      <c r="K152" s="160"/>
      <c r="L152" s="160"/>
      <c r="M152" s="160"/>
      <c r="N152" s="160"/>
      <c r="O152" s="159" t="s">
        <v>3168</v>
      </c>
      <c r="P152" s="166"/>
      <c r="Q152" s="861"/>
      <c r="R152" s="165"/>
    </row>
    <row r="153" spans="4:18" x14ac:dyDescent="0.25">
      <c r="D153" s="160" t="s">
        <v>3169</v>
      </c>
      <c r="E153" s="159" t="s">
        <v>3151</v>
      </c>
      <c r="F153" s="160"/>
      <c r="G153" s="159"/>
      <c r="H153" s="160"/>
      <c r="I153" s="160"/>
      <c r="J153" s="159" t="str">
        <f t="shared" si="2"/>
        <v/>
      </c>
      <c r="K153" s="160"/>
      <c r="L153" s="160"/>
      <c r="M153" s="160"/>
      <c r="N153" s="160"/>
      <c r="O153" s="159" t="s">
        <v>3170</v>
      </c>
      <c r="P153" s="166"/>
      <c r="Q153" s="861"/>
      <c r="R153" s="165"/>
    </row>
    <row r="157" spans="4:18" ht="13" x14ac:dyDescent="0.3">
      <c r="D157" s="6" t="s">
        <v>157</v>
      </c>
    </row>
    <row r="158" spans="4:18" x14ac:dyDescent="0.25">
      <c r="D158" s="159" t="s">
        <v>159</v>
      </c>
      <c r="E158" s="159" t="s">
        <v>161</v>
      </c>
      <c r="F158" s="159" t="s">
        <v>55</v>
      </c>
      <c r="G158" s="159"/>
      <c r="H158" s="159" t="s">
        <v>34</v>
      </c>
      <c r="I158" s="159" t="s">
        <v>27</v>
      </c>
      <c r="J158" s="159" t="s">
        <v>155</v>
      </c>
      <c r="K158" s="159" t="s">
        <v>28</v>
      </c>
      <c r="L158" s="159" t="s">
        <v>29</v>
      </c>
      <c r="M158" s="159" t="s">
        <v>18</v>
      </c>
      <c r="N158" s="159" t="s">
        <v>9</v>
      </c>
      <c r="O158" s="159" t="s">
        <v>48</v>
      </c>
    </row>
    <row r="159" spans="4:18" hidden="1" x14ac:dyDescent="0.25">
      <c r="D159" s="160" t="s">
        <v>158</v>
      </c>
      <c r="E159" s="159" t="s">
        <v>160</v>
      </c>
      <c r="F159" s="160" t="s">
        <v>162</v>
      </c>
      <c r="G159" s="159"/>
      <c r="H159" s="160" t="s">
        <v>77</v>
      </c>
      <c r="I159" s="160" t="s">
        <v>76</v>
      </c>
      <c r="J159" s="159" t="str">
        <f>F159&amp;H159&amp;I159</f>
        <v>[Outcome Indicator Name][Category][Disaggregation]</v>
      </c>
      <c r="K159" s="160" t="s">
        <v>40</v>
      </c>
      <c r="L159" s="160" t="s">
        <v>41</v>
      </c>
      <c r="M159" s="160" t="s">
        <v>42</v>
      </c>
      <c r="N159" s="160" t="s">
        <v>69</v>
      </c>
      <c r="O159" s="159" t="s">
        <v>47</v>
      </c>
    </row>
    <row r="160" spans="4:18" x14ac:dyDescent="0.25">
      <c r="D160" s="160" t="s">
        <v>3171</v>
      </c>
      <c r="E160" s="159" t="s">
        <v>3172</v>
      </c>
      <c r="F160" s="160"/>
      <c r="G160" s="159"/>
      <c r="H160" s="160"/>
      <c r="I160" s="160"/>
      <c r="J160" s="159" t="str">
        <f t="shared" ref="J160:J223" si="3">F160&amp;H160&amp;I160</f>
        <v/>
      </c>
      <c r="K160" s="160"/>
      <c r="L160" s="160"/>
      <c r="M160" s="160"/>
      <c r="N160" s="160"/>
      <c r="O160" s="159" t="s">
        <v>3173</v>
      </c>
    </row>
    <row r="161" spans="4:15" x14ac:dyDescent="0.25">
      <c r="D161" s="160" t="s">
        <v>3174</v>
      </c>
      <c r="E161" s="159" t="s">
        <v>3172</v>
      </c>
      <c r="F161" s="160"/>
      <c r="G161" s="159"/>
      <c r="H161" s="160"/>
      <c r="I161" s="160"/>
      <c r="J161" s="159" t="str">
        <f t="shared" si="3"/>
        <v/>
      </c>
      <c r="K161" s="160"/>
      <c r="L161" s="160"/>
      <c r="M161" s="160"/>
      <c r="N161" s="160"/>
      <c r="O161" s="159" t="s">
        <v>3175</v>
      </c>
    </row>
    <row r="162" spans="4:15" x14ac:dyDescent="0.25">
      <c r="D162" s="160" t="s">
        <v>3176</v>
      </c>
      <c r="E162" s="159" t="s">
        <v>3172</v>
      </c>
      <c r="F162" s="160"/>
      <c r="G162" s="159"/>
      <c r="H162" s="160"/>
      <c r="I162" s="160"/>
      <c r="J162" s="159" t="str">
        <f t="shared" si="3"/>
        <v/>
      </c>
      <c r="K162" s="160"/>
      <c r="L162" s="160"/>
      <c r="M162" s="160"/>
      <c r="N162" s="160"/>
      <c r="O162" s="159" t="s">
        <v>3177</v>
      </c>
    </row>
    <row r="163" spans="4:15" x14ac:dyDescent="0.25">
      <c r="D163" s="160" t="s">
        <v>3178</v>
      </c>
      <c r="E163" s="159" t="s">
        <v>3172</v>
      </c>
      <c r="F163" s="160"/>
      <c r="G163" s="159"/>
      <c r="H163" s="160"/>
      <c r="I163" s="160"/>
      <c r="J163" s="159" t="str">
        <f t="shared" si="3"/>
        <v/>
      </c>
      <c r="K163" s="160"/>
      <c r="L163" s="160"/>
      <c r="M163" s="160"/>
      <c r="N163" s="160"/>
      <c r="O163" s="159" t="s">
        <v>3179</v>
      </c>
    </row>
    <row r="164" spans="4:15" x14ac:dyDescent="0.25">
      <c r="D164" s="160" t="s">
        <v>3180</v>
      </c>
      <c r="E164" s="159" t="s">
        <v>3172</v>
      </c>
      <c r="F164" s="160"/>
      <c r="G164" s="159"/>
      <c r="H164" s="160"/>
      <c r="I164" s="160"/>
      <c r="J164" s="159" t="str">
        <f t="shared" si="3"/>
        <v/>
      </c>
      <c r="K164" s="160"/>
      <c r="L164" s="160"/>
      <c r="M164" s="160"/>
      <c r="N164" s="160"/>
      <c r="O164" s="159" t="s">
        <v>3181</v>
      </c>
    </row>
    <row r="165" spans="4:15" x14ac:dyDescent="0.25">
      <c r="D165" s="160" t="s">
        <v>3182</v>
      </c>
      <c r="E165" s="159" t="s">
        <v>3172</v>
      </c>
      <c r="F165" s="160"/>
      <c r="G165" s="159"/>
      <c r="H165" s="160"/>
      <c r="I165" s="160"/>
      <c r="J165" s="159" t="str">
        <f t="shared" si="3"/>
        <v/>
      </c>
      <c r="K165" s="160"/>
      <c r="L165" s="160"/>
      <c r="M165" s="160"/>
      <c r="N165" s="160"/>
      <c r="O165" s="159" t="s">
        <v>3183</v>
      </c>
    </row>
    <row r="166" spans="4:15" x14ac:dyDescent="0.25">
      <c r="D166" s="160" t="s">
        <v>3184</v>
      </c>
      <c r="E166" s="159" t="s">
        <v>3172</v>
      </c>
      <c r="F166" s="160"/>
      <c r="G166" s="159"/>
      <c r="H166" s="160"/>
      <c r="I166" s="160"/>
      <c r="J166" s="159" t="str">
        <f t="shared" si="3"/>
        <v/>
      </c>
      <c r="K166" s="160"/>
      <c r="L166" s="160"/>
      <c r="M166" s="160"/>
      <c r="N166" s="160"/>
      <c r="O166" s="159" t="s">
        <v>3185</v>
      </c>
    </row>
    <row r="167" spans="4:15" x14ac:dyDescent="0.25">
      <c r="D167" s="160" t="s">
        <v>3186</v>
      </c>
      <c r="E167" s="159" t="s">
        <v>3172</v>
      </c>
      <c r="F167" s="160"/>
      <c r="G167" s="159"/>
      <c r="H167" s="160"/>
      <c r="I167" s="160"/>
      <c r="J167" s="159" t="str">
        <f t="shared" si="3"/>
        <v/>
      </c>
      <c r="K167" s="160"/>
      <c r="L167" s="160"/>
      <c r="M167" s="160"/>
      <c r="N167" s="160"/>
      <c r="O167" s="159" t="s">
        <v>3187</v>
      </c>
    </row>
    <row r="168" spans="4:15" x14ac:dyDescent="0.25">
      <c r="D168" s="160" t="s">
        <v>3188</v>
      </c>
      <c r="E168" s="159" t="s">
        <v>3172</v>
      </c>
      <c r="F168" s="160"/>
      <c r="G168" s="159"/>
      <c r="H168" s="160"/>
      <c r="I168" s="160"/>
      <c r="J168" s="159" t="str">
        <f t="shared" si="3"/>
        <v/>
      </c>
      <c r="K168" s="160"/>
      <c r="L168" s="160"/>
      <c r="M168" s="160"/>
      <c r="N168" s="160"/>
      <c r="O168" s="159" t="s">
        <v>3189</v>
      </c>
    </row>
    <row r="169" spans="4:15" x14ac:dyDescent="0.25">
      <c r="D169" s="160" t="s">
        <v>3190</v>
      </c>
      <c r="E169" s="159" t="s">
        <v>3172</v>
      </c>
      <c r="F169" s="160"/>
      <c r="G169" s="159"/>
      <c r="H169" s="160"/>
      <c r="I169" s="160"/>
      <c r="J169" s="159" t="str">
        <f t="shared" si="3"/>
        <v/>
      </c>
      <c r="K169" s="160"/>
      <c r="L169" s="160"/>
      <c r="M169" s="160"/>
      <c r="N169" s="160"/>
      <c r="O169" s="159" t="s">
        <v>3191</v>
      </c>
    </row>
    <row r="170" spans="4:15" x14ac:dyDescent="0.25">
      <c r="D170" s="160" t="s">
        <v>3192</v>
      </c>
      <c r="E170" s="159" t="s">
        <v>3193</v>
      </c>
      <c r="F170" s="160"/>
      <c r="G170" s="159"/>
      <c r="H170" s="160"/>
      <c r="I170" s="160"/>
      <c r="J170" s="159" t="str">
        <f t="shared" si="3"/>
        <v/>
      </c>
      <c r="K170" s="160"/>
      <c r="L170" s="160"/>
      <c r="M170" s="160"/>
      <c r="N170" s="160"/>
      <c r="O170" s="159" t="s">
        <v>3194</v>
      </c>
    </row>
    <row r="171" spans="4:15" x14ac:dyDescent="0.25">
      <c r="D171" s="160" t="s">
        <v>3195</v>
      </c>
      <c r="E171" s="159" t="s">
        <v>3193</v>
      </c>
      <c r="F171" s="160"/>
      <c r="G171" s="159"/>
      <c r="H171" s="160"/>
      <c r="I171" s="160"/>
      <c r="J171" s="159" t="str">
        <f t="shared" si="3"/>
        <v/>
      </c>
      <c r="K171" s="160"/>
      <c r="L171" s="160"/>
      <c r="M171" s="160"/>
      <c r="N171" s="160"/>
      <c r="O171" s="159" t="s">
        <v>3196</v>
      </c>
    </row>
    <row r="172" spans="4:15" x14ac:dyDescent="0.25">
      <c r="D172" s="160" t="s">
        <v>3197</v>
      </c>
      <c r="E172" s="159" t="s">
        <v>3193</v>
      </c>
      <c r="F172" s="160"/>
      <c r="G172" s="159"/>
      <c r="H172" s="160"/>
      <c r="I172" s="160"/>
      <c r="J172" s="159" t="str">
        <f t="shared" si="3"/>
        <v/>
      </c>
      <c r="K172" s="160"/>
      <c r="L172" s="160"/>
      <c r="M172" s="160"/>
      <c r="N172" s="160"/>
      <c r="O172" s="159" t="s">
        <v>3198</v>
      </c>
    </row>
    <row r="173" spans="4:15" x14ac:dyDescent="0.25">
      <c r="D173" s="160" t="s">
        <v>3199</v>
      </c>
      <c r="E173" s="159" t="s">
        <v>3193</v>
      </c>
      <c r="F173" s="160"/>
      <c r="G173" s="159"/>
      <c r="H173" s="160"/>
      <c r="I173" s="160"/>
      <c r="J173" s="159" t="str">
        <f t="shared" si="3"/>
        <v/>
      </c>
      <c r="K173" s="160"/>
      <c r="L173" s="160"/>
      <c r="M173" s="160"/>
      <c r="N173" s="160"/>
      <c r="O173" s="159" t="s">
        <v>3200</v>
      </c>
    </row>
    <row r="174" spans="4:15" x14ac:dyDescent="0.25">
      <c r="D174" s="160" t="s">
        <v>3201</v>
      </c>
      <c r="E174" s="159" t="s">
        <v>3193</v>
      </c>
      <c r="F174" s="160"/>
      <c r="G174" s="159"/>
      <c r="H174" s="160"/>
      <c r="I174" s="160"/>
      <c r="J174" s="159" t="str">
        <f t="shared" si="3"/>
        <v/>
      </c>
      <c r="K174" s="160"/>
      <c r="L174" s="160"/>
      <c r="M174" s="160"/>
      <c r="N174" s="160"/>
      <c r="O174" s="159" t="s">
        <v>3202</v>
      </c>
    </row>
    <row r="175" spans="4:15" x14ac:dyDescent="0.25">
      <c r="D175" s="160" t="s">
        <v>3203</v>
      </c>
      <c r="E175" s="159" t="s">
        <v>3193</v>
      </c>
      <c r="F175" s="160"/>
      <c r="G175" s="159"/>
      <c r="H175" s="160"/>
      <c r="I175" s="160"/>
      <c r="J175" s="159" t="str">
        <f t="shared" si="3"/>
        <v/>
      </c>
      <c r="K175" s="160"/>
      <c r="L175" s="160"/>
      <c r="M175" s="160"/>
      <c r="N175" s="160"/>
      <c r="O175" s="159" t="s">
        <v>3204</v>
      </c>
    </row>
    <row r="176" spans="4:15" x14ac:dyDescent="0.25">
      <c r="D176" s="160" t="s">
        <v>3205</v>
      </c>
      <c r="E176" s="159" t="s">
        <v>3193</v>
      </c>
      <c r="F176" s="160"/>
      <c r="G176" s="159"/>
      <c r="H176" s="160"/>
      <c r="I176" s="160"/>
      <c r="J176" s="159" t="str">
        <f t="shared" si="3"/>
        <v/>
      </c>
      <c r="K176" s="160"/>
      <c r="L176" s="160"/>
      <c r="M176" s="160"/>
      <c r="N176" s="160"/>
      <c r="O176" s="159" t="s">
        <v>3206</v>
      </c>
    </row>
    <row r="177" spans="4:15" x14ac:dyDescent="0.25">
      <c r="D177" s="160" t="s">
        <v>3207</v>
      </c>
      <c r="E177" s="159" t="s">
        <v>3193</v>
      </c>
      <c r="F177" s="160"/>
      <c r="G177" s="159"/>
      <c r="H177" s="160"/>
      <c r="I177" s="160"/>
      <c r="J177" s="159" t="str">
        <f t="shared" si="3"/>
        <v/>
      </c>
      <c r="K177" s="160"/>
      <c r="L177" s="160"/>
      <c r="M177" s="160"/>
      <c r="N177" s="160"/>
      <c r="O177" s="159" t="s">
        <v>3208</v>
      </c>
    </row>
    <row r="178" spans="4:15" x14ac:dyDescent="0.25">
      <c r="D178" s="160" t="s">
        <v>3209</v>
      </c>
      <c r="E178" s="159" t="s">
        <v>3193</v>
      </c>
      <c r="F178" s="160"/>
      <c r="G178" s="159"/>
      <c r="H178" s="160"/>
      <c r="I178" s="160"/>
      <c r="J178" s="159" t="str">
        <f t="shared" si="3"/>
        <v/>
      </c>
      <c r="K178" s="160"/>
      <c r="L178" s="160"/>
      <c r="M178" s="160"/>
      <c r="N178" s="160"/>
      <c r="O178" s="159" t="s">
        <v>3210</v>
      </c>
    </row>
    <row r="179" spans="4:15" x14ac:dyDescent="0.25">
      <c r="D179" s="160" t="s">
        <v>3211</v>
      </c>
      <c r="E179" s="159" t="s">
        <v>3193</v>
      </c>
      <c r="F179" s="160"/>
      <c r="G179" s="159"/>
      <c r="H179" s="160"/>
      <c r="I179" s="160"/>
      <c r="J179" s="159" t="str">
        <f t="shared" si="3"/>
        <v/>
      </c>
      <c r="K179" s="160"/>
      <c r="L179" s="160"/>
      <c r="M179" s="160"/>
      <c r="N179" s="160"/>
      <c r="O179" s="159" t="s">
        <v>3212</v>
      </c>
    </row>
    <row r="180" spans="4:15" x14ac:dyDescent="0.25">
      <c r="D180" s="160" t="s">
        <v>3213</v>
      </c>
      <c r="E180" s="159" t="s">
        <v>3214</v>
      </c>
      <c r="F180" s="160"/>
      <c r="G180" s="159"/>
      <c r="H180" s="160"/>
      <c r="I180" s="160"/>
      <c r="J180" s="159" t="str">
        <f t="shared" si="3"/>
        <v/>
      </c>
      <c r="K180" s="160"/>
      <c r="L180" s="160"/>
      <c r="M180" s="160"/>
      <c r="N180" s="160"/>
      <c r="O180" s="159" t="s">
        <v>3215</v>
      </c>
    </row>
    <row r="181" spans="4:15" x14ac:dyDescent="0.25">
      <c r="D181" s="160" t="s">
        <v>3216</v>
      </c>
      <c r="E181" s="159" t="s">
        <v>3214</v>
      </c>
      <c r="F181" s="160"/>
      <c r="G181" s="159"/>
      <c r="H181" s="160"/>
      <c r="I181" s="160"/>
      <c r="J181" s="159" t="str">
        <f t="shared" si="3"/>
        <v/>
      </c>
      <c r="K181" s="160"/>
      <c r="L181" s="160"/>
      <c r="M181" s="160"/>
      <c r="N181" s="160"/>
      <c r="O181" s="159" t="s">
        <v>3217</v>
      </c>
    </row>
    <row r="182" spans="4:15" x14ac:dyDescent="0.25">
      <c r="D182" s="160" t="s">
        <v>3218</v>
      </c>
      <c r="E182" s="159" t="s">
        <v>3214</v>
      </c>
      <c r="F182" s="160"/>
      <c r="G182" s="159"/>
      <c r="H182" s="160"/>
      <c r="I182" s="160"/>
      <c r="J182" s="159" t="str">
        <f t="shared" si="3"/>
        <v/>
      </c>
      <c r="K182" s="160"/>
      <c r="L182" s="160"/>
      <c r="M182" s="160"/>
      <c r="N182" s="160"/>
      <c r="O182" s="159" t="s">
        <v>3219</v>
      </c>
    </row>
    <row r="183" spans="4:15" x14ac:dyDescent="0.25">
      <c r="D183" s="160" t="s">
        <v>3220</v>
      </c>
      <c r="E183" s="159" t="s">
        <v>3214</v>
      </c>
      <c r="F183" s="160"/>
      <c r="G183" s="159"/>
      <c r="H183" s="160"/>
      <c r="I183" s="160"/>
      <c r="J183" s="159" t="str">
        <f t="shared" si="3"/>
        <v/>
      </c>
      <c r="K183" s="160"/>
      <c r="L183" s="160"/>
      <c r="M183" s="160"/>
      <c r="N183" s="160"/>
      <c r="O183" s="159" t="s">
        <v>3221</v>
      </c>
    </row>
    <row r="184" spans="4:15" x14ac:dyDescent="0.25">
      <c r="D184" s="160" t="s">
        <v>3222</v>
      </c>
      <c r="E184" s="159" t="s">
        <v>3214</v>
      </c>
      <c r="F184" s="160"/>
      <c r="G184" s="159"/>
      <c r="H184" s="160"/>
      <c r="I184" s="160"/>
      <c r="J184" s="159" t="str">
        <f t="shared" si="3"/>
        <v/>
      </c>
      <c r="K184" s="160"/>
      <c r="L184" s="160"/>
      <c r="M184" s="160"/>
      <c r="N184" s="160"/>
      <c r="O184" s="159" t="s">
        <v>3223</v>
      </c>
    </row>
    <row r="185" spans="4:15" x14ac:dyDescent="0.25">
      <c r="D185" s="160" t="s">
        <v>3224</v>
      </c>
      <c r="E185" s="159" t="s">
        <v>3214</v>
      </c>
      <c r="F185" s="160"/>
      <c r="G185" s="159"/>
      <c r="H185" s="160"/>
      <c r="I185" s="160"/>
      <c r="J185" s="159" t="str">
        <f t="shared" si="3"/>
        <v/>
      </c>
      <c r="K185" s="160"/>
      <c r="L185" s="160"/>
      <c r="M185" s="160"/>
      <c r="N185" s="160"/>
      <c r="O185" s="159" t="s">
        <v>3225</v>
      </c>
    </row>
    <row r="186" spans="4:15" x14ac:dyDescent="0.25">
      <c r="D186" s="160" t="s">
        <v>3226</v>
      </c>
      <c r="E186" s="159" t="s">
        <v>3214</v>
      </c>
      <c r="F186" s="160"/>
      <c r="G186" s="159"/>
      <c r="H186" s="160"/>
      <c r="I186" s="160"/>
      <c r="J186" s="159" t="str">
        <f t="shared" si="3"/>
        <v/>
      </c>
      <c r="K186" s="160"/>
      <c r="L186" s="160"/>
      <c r="M186" s="160"/>
      <c r="N186" s="160"/>
      <c r="O186" s="159" t="s">
        <v>3227</v>
      </c>
    </row>
    <row r="187" spans="4:15" x14ac:dyDescent="0.25">
      <c r="D187" s="160" t="s">
        <v>3228</v>
      </c>
      <c r="E187" s="159" t="s">
        <v>3214</v>
      </c>
      <c r="F187" s="160"/>
      <c r="G187" s="159"/>
      <c r="H187" s="160"/>
      <c r="I187" s="160"/>
      <c r="J187" s="159" t="str">
        <f t="shared" si="3"/>
        <v/>
      </c>
      <c r="K187" s="160"/>
      <c r="L187" s="160"/>
      <c r="M187" s="160"/>
      <c r="N187" s="160"/>
      <c r="O187" s="159" t="s">
        <v>3229</v>
      </c>
    </row>
    <row r="188" spans="4:15" x14ac:dyDescent="0.25">
      <c r="D188" s="160" t="s">
        <v>3230</v>
      </c>
      <c r="E188" s="159" t="s">
        <v>3214</v>
      </c>
      <c r="F188" s="160"/>
      <c r="G188" s="159"/>
      <c r="H188" s="160"/>
      <c r="I188" s="160"/>
      <c r="J188" s="159" t="str">
        <f t="shared" si="3"/>
        <v/>
      </c>
      <c r="K188" s="160"/>
      <c r="L188" s="160"/>
      <c r="M188" s="160"/>
      <c r="N188" s="160"/>
      <c r="O188" s="159" t="s">
        <v>3231</v>
      </c>
    </row>
    <row r="189" spans="4:15" x14ac:dyDescent="0.25">
      <c r="D189" s="160" t="s">
        <v>3232</v>
      </c>
      <c r="E189" s="159" t="s">
        <v>3214</v>
      </c>
      <c r="F189" s="160"/>
      <c r="G189" s="159"/>
      <c r="H189" s="160"/>
      <c r="I189" s="160"/>
      <c r="J189" s="159" t="str">
        <f t="shared" si="3"/>
        <v/>
      </c>
      <c r="K189" s="160"/>
      <c r="L189" s="160"/>
      <c r="M189" s="160"/>
      <c r="N189" s="160"/>
      <c r="O189" s="159" t="s">
        <v>3233</v>
      </c>
    </row>
    <row r="190" spans="4:15" x14ac:dyDescent="0.25">
      <c r="D190" s="160" t="s">
        <v>3234</v>
      </c>
      <c r="E190" s="159" t="s">
        <v>3235</v>
      </c>
      <c r="F190" s="160"/>
      <c r="G190" s="159"/>
      <c r="H190" s="160"/>
      <c r="I190" s="160"/>
      <c r="J190" s="159" t="str">
        <f t="shared" si="3"/>
        <v/>
      </c>
      <c r="K190" s="160"/>
      <c r="L190" s="160"/>
      <c r="M190" s="160"/>
      <c r="N190" s="160"/>
      <c r="O190" s="159" t="s">
        <v>3236</v>
      </c>
    </row>
    <row r="191" spans="4:15" x14ac:dyDescent="0.25">
      <c r="D191" s="160" t="s">
        <v>3237</v>
      </c>
      <c r="E191" s="159" t="s">
        <v>3235</v>
      </c>
      <c r="F191" s="160"/>
      <c r="G191" s="159"/>
      <c r="H191" s="160"/>
      <c r="I191" s="160"/>
      <c r="J191" s="159" t="str">
        <f t="shared" si="3"/>
        <v/>
      </c>
      <c r="K191" s="160"/>
      <c r="L191" s="160"/>
      <c r="M191" s="160"/>
      <c r="N191" s="160"/>
      <c r="O191" s="159" t="s">
        <v>3238</v>
      </c>
    </row>
    <row r="192" spans="4:15" x14ac:dyDescent="0.25">
      <c r="D192" s="160" t="s">
        <v>3239</v>
      </c>
      <c r="E192" s="159" t="s">
        <v>3235</v>
      </c>
      <c r="F192" s="160"/>
      <c r="G192" s="159"/>
      <c r="H192" s="160"/>
      <c r="I192" s="160"/>
      <c r="J192" s="159" t="str">
        <f t="shared" si="3"/>
        <v/>
      </c>
      <c r="K192" s="160"/>
      <c r="L192" s="160"/>
      <c r="M192" s="160"/>
      <c r="N192" s="160"/>
      <c r="O192" s="159" t="s">
        <v>3240</v>
      </c>
    </row>
    <row r="193" spans="4:15" x14ac:dyDescent="0.25">
      <c r="D193" s="160" t="s">
        <v>3241</v>
      </c>
      <c r="E193" s="159" t="s">
        <v>3235</v>
      </c>
      <c r="F193" s="160"/>
      <c r="G193" s="159"/>
      <c r="H193" s="160"/>
      <c r="I193" s="160"/>
      <c r="J193" s="159" t="str">
        <f t="shared" si="3"/>
        <v/>
      </c>
      <c r="K193" s="160"/>
      <c r="L193" s="160"/>
      <c r="M193" s="160"/>
      <c r="N193" s="160"/>
      <c r="O193" s="159" t="s">
        <v>3242</v>
      </c>
    </row>
    <row r="194" spans="4:15" x14ac:dyDescent="0.25">
      <c r="D194" s="160" t="s">
        <v>3243</v>
      </c>
      <c r="E194" s="159" t="s">
        <v>3235</v>
      </c>
      <c r="F194" s="160"/>
      <c r="G194" s="159"/>
      <c r="H194" s="160"/>
      <c r="I194" s="160"/>
      <c r="J194" s="159" t="str">
        <f t="shared" si="3"/>
        <v/>
      </c>
      <c r="K194" s="160"/>
      <c r="L194" s="160"/>
      <c r="M194" s="160"/>
      <c r="N194" s="160"/>
      <c r="O194" s="159" t="s">
        <v>3244</v>
      </c>
    </row>
    <row r="195" spans="4:15" x14ac:dyDescent="0.25">
      <c r="D195" s="160" t="s">
        <v>3245</v>
      </c>
      <c r="E195" s="159" t="s">
        <v>3235</v>
      </c>
      <c r="F195" s="160"/>
      <c r="G195" s="159"/>
      <c r="H195" s="160"/>
      <c r="I195" s="160"/>
      <c r="J195" s="159" t="str">
        <f t="shared" si="3"/>
        <v/>
      </c>
      <c r="K195" s="160"/>
      <c r="L195" s="160"/>
      <c r="M195" s="160"/>
      <c r="N195" s="160"/>
      <c r="O195" s="159" t="s">
        <v>3246</v>
      </c>
    </row>
    <row r="196" spans="4:15" x14ac:dyDescent="0.25">
      <c r="D196" s="160" t="s">
        <v>3247</v>
      </c>
      <c r="E196" s="159" t="s">
        <v>3235</v>
      </c>
      <c r="F196" s="160"/>
      <c r="G196" s="159"/>
      <c r="H196" s="160"/>
      <c r="I196" s="160"/>
      <c r="J196" s="159" t="str">
        <f t="shared" si="3"/>
        <v/>
      </c>
      <c r="K196" s="160"/>
      <c r="L196" s="160"/>
      <c r="M196" s="160"/>
      <c r="N196" s="160"/>
      <c r="O196" s="159" t="s">
        <v>3248</v>
      </c>
    </row>
    <row r="197" spans="4:15" x14ac:dyDescent="0.25">
      <c r="D197" s="160" t="s">
        <v>3249</v>
      </c>
      <c r="E197" s="159" t="s">
        <v>3235</v>
      </c>
      <c r="F197" s="160"/>
      <c r="G197" s="159"/>
      <c r="H197" s="160"/>
      <c r="I197" s="160"/>
      <c r="J197" s="159" t="str">
        <f t="shared" si="3"/>
        <v/>
      </c>
      <c r="K197" s="160"/>
      <c r="L197" s="160"/>
      <c r="M197" s="160"/>
      <c r="N197" s="160"/>
      <c r="O197" s="159" t="s">
        <v>3250</v>
      </c>
    </row>
    <row r="198" spans="4:15" x14ac:dyDescent="0.25">
      <c r="D198" s="160" t="s">
        <v>3251</v>
      </c>
      <c r="E198" s="159" t="s">
        <v>3235</v>
      </c>
      <c r="F198" s="160"/>
      <c r="G198" s="159"/>
      <c r="H198" s="160"/>
      <c r="I198" s="160"/>
      <c r="J198" s="159" t="str">
        <f t="shared" si="3"/>
        <v/>
      </c>
      <c r="K198" s="160"/>
      <c r="L198" s="160"/>
      <c r="M198" s="160"/>
      <c r="N198" s="160"/>
      <c r="O198" s="159" t="s">
        <v>3252</v>
      </c>
    </row>
    <row r="199" spans="4:15" x14ac:dyDescent="0.25">
      <c r="D199" s="160" t="s">
        <v>3253</v>
      </c>
      <c r="E199" s="159" t="s">
        <v>3235</v>
      </c>
      <c r="F199" s="160"/>
      <c r="G199" s="159"/>
      <c r="H199" s="160"/>
      <c r="I199" s="160"/>
      <c r="J199" s="159" t="str">
        <f t="shared" si="3"/>
        <v/>
      </c>
      <c r="K199" s="160"/>
      <c r="L199" s="160"/>
      <c r="M199" s="160"/>
      <c r="N199" s="160"/>
      <c r="O199" s="159" t="s">
        <v>3254</v>
      </c>
    </row>
    <row r="200" spans="4:15" x14ac:dyDescent="0.25">
      <c r="D200" s="160" t="s">
        <v>3255</v>
      </c>
      <c r="E200" s="159" t="s">
        <v>3256</v>
      </c>
      <c r="F200" s="160"/>
      <c r="G200" s="159"/>
      <c r="H200" s="160"/>
      <c r="I200" s="160"/>
      <c r="J200" s="159" t="str">
        <f t="shared" si="3"/>
        <v/>
      </c>
      <c r="K200" s="160"/>
      <c r="L200" s="160"/>
      <c r="M200" s="160"/>
      <c r="N200" s="160"/>
      <c r="O200" s="159" t="s">
        <v>3257</v>
      </c>
    </row>
    <row r="201" spans="4:15" x14ac:dyDescent="0.25">
      <c r="D201" s="160" t="s">
        <v>3258</v>
      </c>
      <c r="E201" s="159" t="s">
        <v>3256</v>
      </c>
      <c r="F201" s="160"/>
      <c r="G201" s="159"/>
      <c r="H201" s="160"/>
      <c r="I201" s="160"/>
      <c r="J201" s="159" t="str">
        <f t="shared" si="3"/>
        <v/>
      </c>
      <c r="K201" s="160"/>
      <c r="L201" s="160"/>
      <c r="M201" s="160"/>
      <c r="N201" s="160"/>
      <c r="O201" s="159" t="s">
        <v>3259</v>
      </c>
    </row>
    <row r="202" spans="4:15" x14ac:dyDescent="0.25">
      <c r="D202" s="160" t="s">
        <v>3260</v>
      </c>
      <c r="E202" s="159" t="s">
        <v>3256</v>
      </c>
      <c r="F202" s="160"/>
      <c r="G202" s="159"/>
      <c r="H202" s="160"/>
      <c r="I202" s="160"/>
      <c r="J202" s="159" t="str">
        <f t="shared" si="3"/>
        <v/>
      </c>
      <c r="K202" s="160"/>
      <c r="L202" s="160"/>
      <c r="M202" s="160"/>
      <c r="N202" s="160"/>
      <c r="O202" s="159" t="s">
        <v>3261</v>
      </c>
    </row>
    <row r="203" spans="4:15" x14ac:dyDescent="0.25">
      <c r="D203" s="160" t="s">
        <v>3262</v>
      </c>
      <c r="E203" s="159" t="s">
        <v>3256</v>
      </c>
      <c r="F203" s="160"/>
      <c r="G203" s="159"/>
      <c r="H203" s="160"/>
      <c r="I203" s="160"/>
      <c r="J203" s="159" t="str">
        <f t="shared" si="3"/>
        <v/>
      </c>
      <c r="K203" s="160"/>
      <c r="L203" s="160"/>
      <c r="M203" s="160"/>
      <c r="N203" s="160"/>
      <c r="O203" s="159" t="s">
        <v>3263</v>
      </c>
    </row>
    <row r="204" spans="4:15" x14ac:dyDescent="0.25">
      <c r="D204" s="160" t="s">
        <v>3264</v>
      </c>
      <c r="E204" s="159" t="s">
        <v>3256</v>
      </c>
      <c r="F204" s="160"/>
      <c r="G204" s="159"/>
      <c r="H204" s="160"/>
      <c r="I204" s="160"/>
      <c r="J204" s="159" t="str">
        <f t="shared" si="3"/>
        <v/>
      </c>
      <c r="K204" s="160"/>
      <c r="L204" s="160"/>
      <c r="M204" s="160"/>
      <c r="N204" s="160"/>
      <c r="O204" s="159" t="s">
        <v>3265</v>
      </c>
    </row>
    <row r="205" spans="4:15" x14ac:dyDescent="0.25">
      <c r="D205" s="160" t="s">
        <v>3266</v>
      </c>
      <c r="E205" s="159" t="s">
        <v>3256</v>
      </c>
      <c r="F205" s="160"/>
      <c r="G205" s="159"/>
      <c r="H205" s="160"/>
      <c r="I205" s="160"/>
      <c r="J205" s="159" t="str">
        <f t="shared" si="3"/>
        <v/>
      </c>
      <c r="K205" s="160"/>
      <c r="L205" s="160"/>
      <c r="M205" s="160"/>
      <c r="N205" s="160"/>
      <c r="O205" s="159" t="s">
        <v>3267</v>
      </c>
    </row>
    <row r="206" spans="4:15" x14ac:dyDescent="0.25">
      <c r="D206" s="160" t="s">
        <v>3268</v>
      </c>
      <c r="E206" s="159" t="s">
        <v>3256</v>
      </c>
      <c r="F206" s="160"/>
      <c r="G206" s="159"/>
      <c r="H206" s="160"/>
      <c r="I206" s="160"/>
      <c r="J206" s="159" t="str">
        <f t="shared" si="3"/>
        <v/>
      </c>
      <c r="K206" s="160"/>
      <c r="L206" s="160"/>
      <c r="M206" s="160"/>
      <c r="N206" s="160"/>
      <c r="O206" s="159" t="s">
        <v>3269</v>
      </c>
    </row>
    <row r="207" spans="4:15" x14ac:dyDescent="0.25">
      <c r="D207" s="160" t="s">
        <v>3270</v>
      </c>
      <c r="E207" s="159" t="s">
        <v>3256</v>
      </c>
      <c r="F207" s="160"/>
      <c r="G207" s="159"/>
      <c r="H207" s="160"/>
      <c r="I207" s="160"/>
      <c r="J207" s="159" t="str">
        <f t="shared" si="3"/>
        <v/>
      </c>
      <c r="K207" s="160"/>
      <c r="L207" s="160"/>
      <c r="M207" s="160"/>
      <c r="N207" s="160"/>
      <c r="O207" s="159" t="s">
        <v>3271</v>
      </c>
    </row>
    <row r="208" spans="4:15" x14ac:dyDescent="0.25">
      <c r="D208" s="160" t="s">
        <v>3272</v>
      </c>
      <c r="E208" s="159" t="s">
        <v>3256</v>
      </c>
      <c r="F208" s="160"/>
      <c r="G208" s="159"/>
      <c r="H208" s="160"/>
      <c r="I208" s="160"/>
      <c r="J208" s="159" t="str">
        <f t="shared" si="3"/>
        <v/>
      </c>
      <c r="K208" s="160"/>
      <c r="L208" s="160"/>
      <c r="M208" s="160"/>
      <c r="N208" s="160"/>
      <c r="O208" s="159" t="s">
        <v>3273</v>
      </c>
    </row>
    <row r="209" spans="4:15" x14ac:dyDescent="0.25">
      <c r="D209" s="160" t="s">
        <v>3274</v>
      </c>
      <c r="E209" s="159" t="s">
        <v>3256</v>
      </c>
      <c r="F209" s="160"/>
      <c r="G209" s="159"/>
      <c r="H209" s="160"/>
      <c r="I209" s="160"/>
      <c r="J209" s="159" t="str">
        <f t="shared" si="3"/>
        <v/>
      </c>
      <c r="K209" s="160"/>
      <c r="L209" s="160"/>
      <c r="M209" s="160"/>
      <c r="N209" s="160"/>
      <c r="O209" s="159" t="s">
        <v>3275</v>
      </c>
    </row>
    <row r="210" spans="4:15" x14ac:dyDescent="0.25">
      <c r="D210" s="160" t="s">
        <v>3276</v>
      </c>
      <c r="E210" s="159" t="s">
        <v>3277</v>
      </c>
      <c r="F210" s="160"/>
      <c r="G210" s="159"/>
      <c r="H210" s="160"/>
      <c r="I210" s="160"/>
      <c r="J210" s="159" t="str">
        <f t="shared" si="3"/>
        <v/>
      </c>
      <c r="K210" s="160"/>
      <c r="L210" s="160"/>
      <c r="M210" s="160"/>
      <c r="N210" s="160"/>
      <c r="O210" s="159" t="s">
        <v>3278</v>
      </c>
    </row>
    <row r="211" spans="4:15" x14ac:dyDescent="0.25">
      <c r="D211" s="160" t="s">
        <v>3279</v>
      </c>
      <c r="E211" s="159" t="s">
        <v>3277</v>
      </c>
      <c r="F211" s="160"/>
      <c r="G211" s="159"/>
      <c r="H211" s="160"/>
      <c r="I211" s="160"/>
      <c r="J211" s="159" t="str">
        <f t="shared" si="3"/>
        <v/>
      </c>
      <c r="K211" s="160"/>
      <c r="L211" s="160"/>
      <c r="M211" s="160"/>
      <c r="N211" s="160"/>
      <c r="O211" s="159" t="s">
        <v>3280</v>
      </c>
    </row>
    <row r="212" spans="4:15" x14ac:dyDescent="0.25">
      <c r="D212" s="160" t="s">
        <v>3281</v>
      </c>
      <c r="E212" s="159" t="s">
        <v>3277</v>
      </c>
      <c r="F212" s="160"/>
      <c r="G212" s="159"/>
      <c r="H212" s="160"/>
      <c r="I212" s="160"/>
      <c r="J212" s="159" t="str">
        <f t="shared" si="3"/>
        <v/>
      </c>
      <c r="K212" s="160"/>
      <c r="L212" s="160"/>
      <c r="M212" s="160"/>
      <c r="N212" s="160"/>
      <c r="O212" s="159" t="s">
        <v>3282</v>
      </c>
    </row>
    <row r="213" spans="4:15" x14ac:dyDescent="0.25">
      <c r="D213" s="160" t="s">
        <v>3283</v>
      </c>
      <c r="E213" s="159" t="s">
        <v>3277</v>
      </c>
      <c r="F213" s="160"/>
      <c r="G213" s="159"/>
      <c r="H213" s="160"/>
      <c r="I213" s="160"/>
      <c r="J213" s="159" t="str">
        <f t="shared" si="3"/>
        <v/>
      </c>
      <c r="K213" s="160"/>
      <c r="L213" s="160"/>
      <c r="M213" s="160"/>
      <c r="N213" s="160"/>
      <c r="O213" s="159" t="s">
        <v>3284</v>
      </c>
    </row>
    <row r="214" spans="4:15" x14ac:dyDescent="0.25">
      <c r="D214" s="160" t="s">
        <v>3285</v>
      </c>
      <c r="E214" s="159" t="s">
        <v>3277</v>
      </c>
      <c r="F214" s="160"/>
      <c r="G214" s="159"/>
      <c r="H214" s="160"/>
      <c r="I214" s="160"/>
      <c r="J214" s="159" t="str">
        <f t="shared" si="3"/>
        <v/>
      </c>
      <c r="K214" s="160"/>
      <c r="L214" s="160"/>
      <c r="M214" s="160"/>
      <c r="N214" s="160"/>
      <c r="O214" s="159" t="s">
        <v>3286</v>
      </c>
    </row>
    <row r="215" spans="4:15" x14ac:dyDescent="0.25">
      <c r="D215" s="160" t="s">
        <v>3287</v>
      </c>
      <c r="E215" s="159" t="s">
        <v>3277</v>
      </c>
      <c r="F215" s="160"/>
      <c r="G215" s="159"/>
      <c r="H215" s="160"/>
      <c r="I215" s="160"/>
      <c r="J215" s="159" t="str">
        <f t="shared" si="3"/>
        <v/>
      </c>
      <c r="K215" s="160"/>
      <c r="L215" s="160"/>
      <c r="M215" s="160"/>
      <c r="N215" s="160"/>
      <c r="O215" s="159" t="s">
        <v>3288</v>
      </c>
    </row>
    <row r="216" spans="4:15" x14ac:dyDescent="0.25">
      <c r="D216" s="160" t="s">
        <v>3289</v>
      </c>
      <c r="E216" s="159" t="s">
        <v>3277</v>
      </c>
      <c r="F216" s="160"/>
      <c r="G216" s="159"/>
      <c r="H216" s="160"/>
      <c r="I216" s="160"/>
      <c r="J216" s="159" t="str">
        <f t="shared" si="3"/>
        <v/>
      </c>
      <c r="K216" s="160"/>
      <c r="L216" s="160"/>
      <c r="M216" s="160"/>
      <c r="N216" s="160"/>
      <c r="O216" s="159" t="s">
        <v>3290</v>
      </c>
    </row>
    <row r="217" spans="4:15" x14ac:dyDescent="0.25">
      <c r="D217" s="160" t="s">
        <v>3291</v>
      </c>
      <c r="E217" s="159" t="s">
        <v>3277</v>
      </c>
      <c r="F217" s="160"/>
      <c r="G217" s="159"/>
      <c r="H217" s="160"/>
      <c r="I217" s="160"/>
      <c r="J217" s="159" t="str">
        <f t="shared" si="3"/>
        <v/>
      </c>
      <c r="K217" s="160"/>
      <c r="L217" s="160"/>
      <c r="M217" s="160"/>
      <c r="N217" s="160"/>
      <c r="O217" s="159" t="s">
        <v>3292</v>
      </c>
    </row>
    <row r="218" spans="4:15" x14ac:dyDescent="0.25">
      <c r="D218" s="160" t="s">
        <v>3293</v>
      </c>
      <c r="E218" s="159" t="s">
        <v>3277</v>
      </c>
      <c r="F218" s="160"/>
      <c r="G218" s="159"/>
      <c r="H218" s="160"/>
      <c r="I218" s="160"/>
      <c r="J218" s="159" t="str">
        <f t="shared" si="3"/>
        <v/>
      </c>
      <c r="K218" s="160"/>
      <c r="L218" s="160"/>
      <c r="M218" s="160"/>
      <c r="N218" s="160"/>
      <c r="O218" s="159" t="s">
        <v>3294</v>
      </c>
    </row>
    <row r="219" spans="4:15" x14ac:dyDescent="0.25">
      <c r="D219" s="160" t="s">
        <v>3295</v>
      </c>
      <c r="E219" s="159" t="s">
        <v>3277</v>
      </c>
      <c r="F219" s="160"/>
      <c r="G219" s="159"/>
      <c r="H219" s="160"/>
      <c r="I219" s="160"/>
      <c r="J219" s="159" t="str">
        <f t="shared" si="3"/>
        <v/>
      </c>
      <c r="K219" s="160"/>
      <c r="L219" s="160"/>
      <c r="M219" s="160"/>
      <c r="N219" s="160"/>
      <c r="O219" s="159" t="s">
        <v>3296</v>
      </c>
    </row>
    <row r="220" spans="4:15" x14ac:dyDescent="0.25">
      <c r="D220" s="160" t="s">
        <v>3297</v>
      </c>
      <c r="E220" s="159" t="s">
        <v>3298</v>
      </c>
      <c r="F220" s="160"/>
      <c r="G220" s="159"/>
      <c r="H220" s="160"/>
      <c r="I220" s="160"/>
      <c r="J220" s="159" t="str">
        <f t="shared" si="3"/>
        <v/>
      </c>
      <c r="K220" s="160"/>
      <c r="L220" s="160"/>
      <c r="M220" s="160"/>
      <c r="N220" s="160"/>
      <c r="O220" s="159" t="s">
        <v>3299</v>
      </c>
    </row>
    <row r="221" spans="4:15" x14ac:dyDescent="0.25">
      <c r="D221" s="160" t="s">
        <v>3300</v>
      </c>
      <c r="E221" s="159" t="s">
        <v>3298</v>
      </c>
      <c r="F221" s="160"/>
      <c r="G221" s="159"/>
      <c r="H221" s="160"/>
      <c r="I221" s="160"/>
      <c r="J221" s="159" t="str">
        <f t="shared" si="3"/>
        <v/>
      </c>
      <c r="K221" s="160"/>
      <c r="L221" s="160"/>
      <c r="M221" s="160"/>
      <c r="N221" s="160"/>
      <c r="O221" s="159" t="s">
        <v>3301</v>
      </c>
    </row>
    <row r="222" spans="4:15" x14ac:dyDescent="0.25">
      <c r="D222" s="160" t="s">
        <v>3302</v>
      </c>
      <c r="E222" s="159" t="s">
        <v>3298</v>
      </c>
      <c r="F222" s="160"/>
      <c r="G222" s="159"/>
      <c r="H222" s="160"/>
      <c r="I222" s="160"/>
      <c r="J222" s="159" t="str">
        <f t="shared" si="3"/>
        <v/>
      </c>
      <c r="K222" s="160"/>
      <c r="L222" s="160"/>
      <c r="M222" s="160"/>
      <c r="N222" s="160"/>
      <c r="O222" s="159" t="s">
        <v>3303</v>
      </c>
    </row>
    <row r="223" spans="4:15" x14ac:dyDescent="0.25">
      <c r="D223" s="160" t="s">
        <v>3304</v>
      </c>
      <c r="E223" s="159" t="s">
        <v>3298</v>
      </c>
      <c r="F223" s="160"/>
      <c r="G223" s="159"/>
      <c r="H223" s="160"/>
      <c r="I223" s="160"/>
      <c r="J223" s="159" t="str">
        <f t="shared" si="3"/>
        <v/>
      </c>
      <c r="K223" s="160"/>
      <c r="L223" s="160"/>
      <c r="M223" s="160"/>
      <c r="N223" s="160"/>
      <c r="O223" s="159" t="s">
        <v>3305</v>
      </c>
    </row>
    <row r="224" spans="4:15" x14ac:dyDescent="0.25">
      <c r="D224" s="160" t="s">
        <v>3306</v>
      </c>
      <c r="E224" s="159" t="s">
        <v>3298</v>
      </c>
      <c r="F224" s="160"/>
      <c r="G224" s="159"/>
      <c r="H224" s="160"/>
      <c r="I224" s="160"/>
      <c r="J224" s="159" t="str">
        <f t="shared" ref="J224:J287" si="4">F224&amp;H224&amp;I224</f>
        <v/>
      </c>
      <c r="K224" s="160"/>
      <c r="L224" s="160"/>
      <c r="M224" s="160"/>
      <c r="N224" s="160"/>
      <c r="O224" s="159" t="s">
        <v>3307</v>
      </c>
    </row>
    <row r="225" spans="4:15" x14ac:dyDescent="0.25">
      <c r="D225" s="160" t="s">
        <v>3308</v>
      </c>
      <c r="E225" s="159" t="s">
        <v>3298</v>
      </c>
      <c r="F225" s="160"/>
      <c r="G225" s="159"/>
      <c r="H225" s="160"/>
      <c r="I225" s="160"/>
      <c r="J225" s="159" t="str">
        <f t="shared" si="4"/>
        <v/>
      </c>
      <c r="K225" s="160"/>
      <c r="L225" s="160"/>
      <c r="M225" s="160"/>
      <c r="N225" s="160"/>
      <c r="O225" s="159" t="s">
        <v>3309</v>
      </c>
    </row>
    <row r="226" spans="4:15" x14ac:dyDescent="0.25">
      <c r="D226" s="160" t="s">
        <v>3310</v>
      </c>
      <c r="E226" s="159" t="s">
        <v>3298</v>
      </c>
      <c r="F226" s="160"/>
      <c r="G226" s="159"/>
      <c r="H226" s="160"/>
      <c r="I226" s="160"/>
      <c r="J226" s="159" t="str">
        <f t="shared" si="4"/>
        <v/>
      </c>
      <c r="K226" s="160"/>
      <c r="L226" s="160"/>
      <c r="M226" s="160"/>
      <c r="N226" s="160"/>
      <c r="O226" s="159" t="s">
        <v>3311</v>
      </c>
    </row>
    <row r="227" spans="4:15" x14ac:dyDescent="0.25">
      <c r="D227" s="160" t="s">
        <v>3312</v>
      </c>
      <c r="E227" s="159" t="s">
        <v>3298</v>
      </c>
      <c r="F227" s="160"/>
      <c r="G227" s="159"/>
      <c r="H227" s="160"/>
      <c r="I227" s="160"/>
      <c r="J227" s="159" t="str">
        <f t="shared" si="4"/>
        <v/>
      </c>
      <c r="K227" s="160"/>
      <c r="L227" s="160"/>
      <c r="M227" s="160"/>
      <c r="N227" s="160"/>
      <c r="O227" s="159" t="s">
        <v>3313</v>
      </c>
    </row>
    <row r="228" spans="4:15" x14ac:dyDescent="0.25">
      <c r="D228" s="160" t="s">
        <v>3314</v>
      </c>
      <c r="E228" s="159" t="s">
        <v>3298</v>
      </c>
      <c r="F228" s="160"/>
      <c r="G228" s="159"/>
      <c r="H228" s="160"/>
      <c r="I228" s="160"/>
      <c r="J228" s="159" t="str">
        <f t="shared" si="4"/>
        <v/>
      </c>
      <c r="K228" s="160"/>
      <c r="L228" s="160"/>
      <c r="M228" s="160"/>
      <c r="N228" s="160"/>
      <c r="O228" s="159" t="s">
        <v>3315</v>
      </c>
    </row>
    <row r="229" spans="4:15" x14ac:dyDescent="0.25">
      <c r="D229" s="160" t="s">
        <v>3316</v>
      </c>
      <c r="E229" s="159" t="s">
        <v>3298</v>
      </c>
      <c r="F229" s="160"/>
      <c r="G229" s="159"/>
      <c r="H229" s="160"/>
      <c r="I229" s="160"/>
      <c r="J229" s="159" t="str">
        <f t="shared" si="4"/>
        <v/>
      </c>
      <c r="K229" s="160"/>
      <c r="L229" s="160"/>
      <c r="M229" s="160"/>
      <c r="N229" s="160"/>
      <c r="O229" s="159" t="s">
        <v>3317</v>
      </c>
    </row>
    <row r="230" spans="4:15" x14ac:dyDescent="0.25">
      <c r="D230" s="160" t="s">
        <v>3318</v>
      </c>
      <c r="E230" s="159" t="s">
        <v>3319</v>
      </c>
      <c r="F230" s="160"/>
      <c r="G230" s="159"/>
      <c r="H230" s="160"/>
      <c r="I230" s="160"/>
      <c r="J230" s="159" t="str">
        <f t="shared" si="4"/>
        <v/>
      </c>
      <c r="K230" s="160"/>
      <c r="L230" s="160"/>
      <c r="M230" s="160"/>
      <c r="N230" s="160"/>
      <c r="O230" s="159" t="s">
        <v>3320</v>
      </c>
    </row>
    <row r="231" spans="4:15" x14ac:dyDescent="0.25">
      <c r="D231" s="160" t="s">
        <v>3321</v>
      </c>
      <c r="E231" s="159" t="s">
        <v>3319</v>
      </c>
      <c r="F231" s="160"/>
      <c r="G231" s="159"/>
      <c r="H231" s="160"/>
      <c r="I231" s="160"/>
      <c r="J231" s="159" t="str">
        <f t="shared" si="4"/>
        <v/>
      </c>
      <c r="K231" s="160"/>
      <c r="L231" s="160"/>
      <c r="M231" s="160"/>
      <c r="N231" s="160"/>
      <c r="O231" s="159" t="s">
        <v>3322</v>
      </c>
    </row>
    <row r="232" spans="4:15" x14ac:dyDescent="0.25">
      <c r="D232" s="160" t="s">
        <v>3323</v>
      </c>
      <c r="E232" s="159" t="s">
        <v>3319</v>
      </c>
      <c r="F232" s="160"/>
      <c r="G232" s="159"/>
      <c r="H232" s="160"/>
      <c r="I232" s="160"/>
      <c r="J232" s="159" t="str">
        <f t="shared" si="4"/>
        <v/>
      </c>
      <c r="K232" s="160"/>
      <c r="L232" s="160"/>
      <c r="M232" s="160"/>
      <c r="N232" s="160"/>
      <c r="O232" s="159" t="s">
        <v>3324</v>
      </c>
    </row>
    <row r="233" spans="4:15" x14ac:dyDescent="0.25">
      <c r="D233" s="160" t="s">
        <v>3325</v>
      </c>
      <c r="E233" s="159" t="s">
        <v>3319</v>
      </c>
      <c r="F233" s="160"/>
      <c r="G233" s="159"/>
      <c r="H233" s="160"/>
      <c r="I233" s="160"/>
      <c r="J233" s="159" t="str">
        <f t="shared" si="4"/>
        <v/>
      </c>
      <c r="K233" s="160"/>
      <c r="L233" s="160"/>
      <c r="M233" s="160"/>
      <c r="N233" s="160"/>
      <c r="O233" s="159" t="s">
        <v>3326</v>
      </c>
    </row>
    <row r="234" spans="4:15" x14ac:dyDescent="0.25">
      <c r="D234" s="160" t="s">
        <v>3327</v>
      </c>
      <c r="E234" s="159" t="s">
        <v>3319</v>
      </c>
      <c r="F234" s="160"/>
      <c r="G234" s="159"/>
      <c r="H234" s="160"/>
      <c r="I234" s="160"/>
      <c r="J234" s="159" t="str">
        <f t="shared" si="4"/>
        <v/>
      </c>
      <c r="K234" s="160"/>
      <c r="L234" s="160"/>
      <c r="M234" s="160"/>
      <c r="N234" s="160"/>
      <c r="O234" s="159" t="s">
        <v>3328</v>
      </c>
    </row>
    <row r="235" spans="4:15" x14ac:dyDescent="0.25">
      <c r="D235" s="160" t="s">
        <v>3329</v>
      </c>
      <c r="E235" s="159" t="s">
        <v>3319</v>
      </c>
      <c r="F235" s="160"/>
      <c r="G235" s="159"/>
      <c r="H235" s="160"/>
      <c r="I235" s="160"/>
      <c r="J235" s="159" t="str">
        <f t="shared" si="4"/>
        <v/>
      </c>
      <c r="K235" s="160"/>
      <c r="L235" s="160"/>
      <c r="M235" s="160"/>
      <c r="N235" s="160"/>
      <c r="O235" s="159" t="s">
        <v>3330</v>
      </c>
    </row>
    <row r="236" spans="4:15" x14ac:dyDescent="0.25">
      <c r="D236" s="160" t="s">
        <v>3331</v>
      </c>
      <c r="E236" s="159" t="s">
        <v>3319</v>
      </c>
      <c r="F236" s="160"/>
      <c r="G236" s="159"/>
      <c r="H236" s="160"/>
      <c r="I236" s="160"/>
      <c r="J236" s="159" t="str">
        <f t="shared" si="4"/>
        <v/>
      </c>
      <c r="K236" s="160"/>
      <c r="L236" s="160"/>
      <c r="M236" s="160"/>
      <c r="N236" s="160"/>
      <c r="O236" s="159" t="s">
        <v>3332</v>
      </c>
    </row>
    <row r="237" spans="4:15" x14ac:dyDescent="0.25">
      <c r="D237" s="160" t="s">
        <v>3333</v>
      </c>
      <c r="E237" s="159" t="s">
        <v>3319</v>
      </c>
      <c r="F237" s="160"/>
      <c r="G237" s="159"/>
      <c r="H237" s="160"/>
      <c r="I237" s="160"/>
      <c r="J237" s="159" t="str">
        <f t="shared" si="4"/>
        <v/>
      </c>
      <c r="K237" s="160"/>
      <c r="L237" s="160"/>
      <c r="M237" s="160"/>
      <c r="N237" s="160"/>
      <c r="O237" s="159" t="s">
        <v>3334</v>
      </c>
    </row>
    <row r="238" spans="4:15" x14ac:dyDescent="0.25">
      <c r="D238" s="160" t="s">
        <v>3335</v>
      </c>
      <c r="E238" s="159" t="s">
        <v>3319</v>
      </c>
      <c r="F238" s="160"/>
      <c r="G238" s="159"/>
      <c r="H238" s="160"/>
      <c r="I238" s="160"/>
      <c r="J238" s="159" t="str">
        <f t="shared" si="4"/>
        <v/>
      </c>
      <c r="K238" s="160"/>
      <c r="L238" s="160"/>
      <c r="M238" s="160"/>
      <c r="N238" s="160"/>
      <c r="O238" s="159" t="s">
        <v>3336</v>
      </c>
    </row>
    <row r="239" spans="4:15" x14ac:dyDescent="0.25">
      <c r="D239" s="160" t="s">
        <v>3337</v>
      </c>
      <c r="E239" s="159" t="s">
        <v>3319</v>
      </c>
      <c r="F239" s="160"/>
      <c r="G239" s="159"/>
      <c r="H239" s="160"/>
      <c r="I239" s="160"/>
      <c r="J239" s="159" t="str">
        <f t="shared" si="4"/>
        <v/>
      </c>
      <c r="K239" s="160"/>
      <c r="L239" s="160"/>
      <c r="M239" s="160"/>
      <c r="N239" s="160"/>
      <c r="O239" s="159" t="s">
        <v>3338</v>
      </c>
    </row>
    <row r="240" spans="4:15" x14ac:dyDescent="0.25">
      <c r="D240" s="160" t="s">
        <v>3339</v>
      </c>
      <c r="E240" s="159" t="s">
        <v>3340</v>
      </c>
      <c r="F240" s="160"/>
      <c r="G240" s="159"/>
      <c r="H240" s="160"/>
      <c r="I240" s="160"/>
      <c r="J240" s="159" t="str">
        <f t="shared" si="4"/>
        <v/>
      </c>
      <c r="K240" s="160"/>
      <c r="L240" s="160"/>
      <c r="M240" s="160"/>
      <c r="N240" s="160"/>
      <c r="O240" s="159" t="s">
        <v>3341</v>
      </c>
    </row>
    <row r="241" spans="4:15" x14ac:dyDescent="0.25">
      <c r="D241" s="160" t="s">
        <v>3342</v>
      </c>
      <c r="E241" s="159" t="s">
        <v>3340</v>
      </c>
      <c r="F241" s="160"/>
      <c r="G241" s="159"/>
      <c r="H241" s="160"/>
      <c r="I241" s="160"/>
      <c r="J241" s="159" t="str">
        <f t="shared" si="4"/>
        <v/>
      </c>
      <c r="K241" s="160"/>
      <c r="L241" s="160"/>
      <c r="M241" s="160"/>
      <c r="N241" s="160"/>
      <c r="O241" s="159" t="s">
        <v>3343</v>
      </c>
    </row>
    <row r="242" spans="4:15" x14ac:dyDescent="0.25">
      <c r="D242" s="160" t="s">
        <v>3344</v>
      </c>
      <c r="E242" s="159" t="s">
        <v>3340</v>
      </c>
      <c r="F242" s="160"/>
      <c r="G242" s="159"/>
      <c r="H242" s="160"/>
      <c r="I242" s="160"/>
      <c r="J242" s="159" t="str">
        <f t="shared" si="4"/>
        <v/>
      </c>
      <c r="K242" s="160"/>
      <c r="L242" s="160"/>
      <c r="M242" s="160"/>
      <c r="N242" s="160"/>
      <c r="O242" s="159" t="s">
        <v>3345</v>
      </c>
    </row>
    <row r="243" spans="4:15" x14ac:dyDescent="0.25">
      <c r="D243" s="160" t="s">
        <v>3346</v>
      </c>
      <c r="E243" s="159" t="s">
        <v>3340</v>
      </c>
      <c r="F243" s="160"/>
      <c r="G243" s="159"/>
      <c r="H243" s="160"/>
      <c r="I243" s="160"/>
      <c r="J243" s="159" t="str">
        <f t="shared" si="4"/>
        <v/>
      </c>
      <c r="K243" s="160"/>
      <c r="L243" s="160"/>
      <c r="M243" s="160"/>
      <c r="N243" s="160"/>
      <c r="O243" s="159" t="s">
        <v>3347</v>
      </c>
    </row>
    <row r="244" spans="4:15" x14ac:dyDescent="0.25">
      <c r="D244" s="160" t="s">
        <v>3348</v>
      </c>
      <c r="E244" s="159" t="s">
        <v>3340</v>
      </c>
      <c r="F244" s="160"/>
      <c r="G244" s="159"/>
      <c r="H244" s="160"/>
      <c r="I244" s="160"/>
      <c r="J244" s="159" t="str">
        <f t="shared" si="4"/>
        <v/>
      </c>
      <c r="K244" s="160"/>
      <c r="L244" s="160"/>
      <c r="M244" s="160"/>
      <c r="N244" s="160"/>
      <c r="O244" s="159" t="s">
        <v>3349</v>
      </c>
    </row>
    <row r="245" spans="4:15" x14ac:dyDescent="0.25">
      <c r="D245" s="160" t="s">
        <v>3350</v>
      </c>
      <c r="E245" s="159" t="s">
        <v>3340</v>
      </c>
      <c r="F245" s="160"/>
      <c r="G245" s="159"/>
      <c r="H245" s="160"/>
      <c r="I245" s="160"/>
      <c r="J245" s="159" t="str">
        <f t="shared" si="4"/>
        <v/>
      </c>
      <c r="K245" s="160"/>
      <c r="L245" s="160"/>
      <c r="M245" s="160"/>
      <c r="N245" s="160"/>
      <c r="O245" s="159" t="s">
        <v>3351</v>
      </c>
    </row>
    <row r="246" spans="4:15" x14ac:dyDescent="0.25">
      <c r="D246" s="160" t="s">
        <v>3352</v>
      </c>
      <c r="E246" s="159" t="s">
        <v>3340</v>
      </c>
      <c r="F246" s="160"/>
      <c r="G246" s="159"/>
      <c r="H246" s="160"/>
      <c r="I246" s="160"/>
      <c r="J246" s="159" t="str">
        <f t="shared" si="4"/>
        <v/>
      </c>
      <c r="K246" s="160"/>
      <c r="L246" s="160"/>
      <c r="M246" s="160"/>
      <c r="N246" s="160"/>
      <c r="O246" s="159" t="s">
        <v>3353</v>
      </c>
    </row>
    <row r="247" spans="4:15" x14ac:dyDescent="0.25">
      <c r="D247" s="160" t="s">
        <v>3354</v>
      </c>
      <c r="E247" s="159" t="s">
        <v>3340</v>
      </c>
      <c r="F247" s="160"/>
      <c r="G247" s="159"/>
      <c r="H247" s="160"/>
      <c r="I247" s="160"/>
      <c r="J247" s="159" t="str">
        <f t="shared" si="4"/>
        <v/>
      </c>
      <c r="K247" s="160"/>
      <c r="L247" s="160"/>
      <c r="M247" s="160"/>
      <c r="N247" s="160"/>
      <c r="O247" s="159" t="s">
        <v>3355</v>
      </c>
    </row>
    <row r="248" spans="4:15" x14ac:dyDescent="0.25">
      <c r="D248" s="160" t="s">
        <v>3356</v>
      </c>
      <c r="E248" s="159" t="s">
        <v>3340</v>
      </c>
      <c r="F248" s="160"/>
      <c r="G248" s="159"/>
      <c r="H248" s="160"/>
      <c r="I248" s="160"/>
      <c r="J248" s="159" t="str">
        <f t="shared" si="4"/>
        <v/>
      </c>
      <c r="K248" s="160"/>
      <c r="L248" s="160"/>
      <c r="M248" s="160"/>
      <c r="N248" s="160"/>
      <c r="O248" s="159" t="s">
        <v>3357</v>
      </c>
    </row>
    <row r="249" spans="4:15" x14ac:dyDescent="0.25">
      <c r="D249" s="160" t="s">
        <v>3358</v>
      </c>
      <c r="E249" s="159" t="s">
        <v>3340</v>
      </c>
      <c r="F249" s="160"/>
      <c r="G249" s="159"/>
      <c r="H249" s="160"/>
      <c r="I249" s="160"/>
      <c r="J249" s="159" t="str">
        <f t="shared" si="4"/>
        <v/>
      </c>
      <c r="K249" s="160"/>
      <c r="L249" s="160"/>
      <c r="M249" s="160"/>
      <c r="N249" s="160"/>
      <c r="O249" s="159" t="s">
        <v>3359</v>
      </c>
    </row>
    <row r="250" spans="4:15" x14ac:dyDescent="0.25">
      <c r="D250" s="160" t="s">
        <v>3360</v>
      </c>
      <c r="E250" s="159" t="s">
        <v>3361</v>
      </c>
      <c r="F250" s="160"/>
      <c r="G250" s="159"/>
      <c r="H250" s="160"/>
      <c r="I250" s="160"/>
      <c r="J250" s="159" t="str">
        <f t="shared" si="4"/>
        <v/>
      </c>
      <c r="K250" s="160"/>
      <c r="L250" s="160"/>
      <c r="M250" s="160"/>
      <c r="N250" s="160"/>
      <c r="O250" s="159" t="s">
        <v>3362</v>
      </c>
    </row>
    <row r="251" spans="4:15" x14ac:dyDescent="0.25">
      <c r="D251" s="160" t="s">
        <v>3363</v>
      </c>
      <c r="E251" s="159" t="s">
        <v>3361</v>
      </c>
      <c r="F251" s="160"/>
      <c r="G251" s="159"/>
      <c r="H251" s="160"/>
      <c r="I251" s="160"/>
      <c r="J251" s="159" t="str">
        <f t="shared" si="4"/>
        <v/>
      </c>
      <c r="K251" s="160"/>
      <c r="L251" s="160"/>
      <c r="M251" s="160"/>
      <c r="N251" s="160"/>
      <c r="O251" s="159" t="s">
        <v>3364</v>
      </c>
    </row>
    <row r="252" spans="4:15" x14ac:dyDescent="0.25">
      <c r="D252" s="160" t="s">
        <v>3365</v>
      </c>
      <c r="E252" s="159" t="s">
        <v>3361</v>
      </c>
      <c r="F252" s="160"/>
      <c r="G252" s="159"/>
      <c r="H252" s="160"/>
      <c r="I252" s="160"/>
      <c r="J252" s="159" t="str">
        <f t="shared" si="4"/>
        <v/>
      </c>
      <c r="K252" s="160"/>
      <c r="L252" s="160"/>
      <c r="M252" s="160"/>
      <c r="N252" s="160"/>
      <c r="O252" s="159" t="s">
        <v>3366</v>
      </c>
    </row>
    <row r="253" spans="4:15" x14ac:dyDescent="0.25">
      <c r="D253" s="160" t="s">
        <v>3367</v>
      </c>
      <c r="E253" s="159" t="s">
        <v>3361</v>
      </c>
      <c r="F253" s="160"/>
      <c r="G253" s="159"/>
      <c r="H253" s="160"/>
      <c r="I253" s="160"/>
      <c r="J253" s="159" t="str">
        <f t="shared" si="4"/>
        <v/>
      </c>
      <c r="K253" s="160"/>
      <c r="L253" s="160"/>
      <c r="M253" s="160"/>
      <c r="N253" s="160"/>
      <c r="O253" s="159" t="s">
        <v>3368</v>
      </c>
    </row>
    <row r="254" spans="4:15" x14ac:dyDescent="0.25">
      <c r="D254" s="160" t="s">
        <v>3369</v>
      </c>
      <c r="E254" s="159" t="s">
        <v>3361</v>
      </c>
      <c r="F254" s="160"/>
      <c r="G254" s="159"/>
      <c r="H254" s="160"/>
      <c r="I254" s="160"/>
      <c r="J254" s="159" t="str">
        <f t="shared" si="4"/>
        <v/>
      </c>
      <c r="K254" s="160"/>
      <c r="L254" s="160"/>
      <c r="M254" s="160"/>
      <c r="N254" s="160"/>
      <c r="O254" s="159" t="s">
        <v>3370</v>
      </c>
    </row>
    <row r="255" spans="4:15" x14ac:dyDescent="0.25">
      <c r="D255" s="160" t="s">
        <v>3371</v>
      </c>
      <c r="E255" s="159" t="s">
        <v>3361</v>
      </c>
      <c r="F255" s="160"/>
      <c r="G255" s="159"/>
      <c r="H255" s="160"/>
      <c r="I255" s="160"/>
      <c r="J255" s="159" t="str">
        <f t="shared" si="4"/>
        <v/>
      </c>
      <c r="K255" s="160"/>
      <c r="L255" s="160"/>
      <c r="M255" s="160"/>
      <c r="N255" s="160"/>
      <c r="O255" s="159" t="s">
        <v>3372</v>
      </c>
    </row>
    <row r="256" spans="4:15" x14ac:dyDescent="0.25">
      <c r="D256" s="160" t="s">
        <v>3373</v>
      </c>
      <c r="E256" s="159" t="s">
        <v>3361</v>
      </c>
      <c r="F256" s="160"/>
      <c r="G256" s="159"/>
      <c r="H256" s="160"/>
      <c r="I256" s="160"/>
      <c r="J256" s="159" t="str">
        <f t="shared" si="4"/>
        <v/>
      </c>
      <c r="K256" s="160"/>
      <c r="L256" s="160"/>
      <c r="M256" s="160"/>
      <c r="N256" s="160"/>
      <c r="O256" s="159" t="s">
        <v>3374</v>
      </c>
    </row>
    <row r="257" spans="4:15" x14ac:dyDescent="0.25">
      <c r="D257" s="160" t="s">
        <v>3375</v>
      </c>
      <c r="E257" s="159" t="s">
        <v>3361</v>
      </c>
      <c r="F257" s="160"/>
      <c r="G257" s="159"/>
      <c r="H257" s="160"/>
      <c r="I257" s="160"/>
      <c r="J257" s="159" t="str">
        <f t="shared" si="4"/>
        <v/>
      </c>
      <c r="K257" s="160"/>
      <c r="L257" s="160"/>
      <c r="M257" s="160"/>
      <c r="N257" s="160"/>
      <c r="O257" s="159" t="s">
        <v>3376</v>
      </c>
    </row>
    <row r="258" spans="4:15" x14ac:dyDescent="0.25">
      <c r="D258" s="160" t="s">
        <v>3377</v>
      </c>
      <c r="E258" s="159" t="s">
        <v>3361</v>
      </c>
      <c r="F258" s="160"/>
      <c r="G258" s="159"/>
      <c r="H258" s="160"/>
      <c r="I258" s="160"/>
      <c r="J258" s="159" t="str">
        <f t="shared" si="4"/>
        <v/>
      </c>
      <c r="K258" s="160"/>
      <c r="L258" s="160"/>
      <c r="M258" s="160"/>
      <c r="N258" s="160"/>
      <c r="O258" s="159" t="s">
        <v>3378</v>
      </c>
    </row>
    <row r="259" spans="4:15" x14ac:dyDescent="0.25">
      <c r="D259" s="160" t="s">
        <v>3379</v>
      </c>
      <c r="E259" s="159" t="s">
        <v>3361</v>
      </c>
      <c r="F259" s="160"/>
      <c r="G259" s="159"/>
      <c r="H259" s="160"/>
      <c r="I259" s="160"/>
      <c r="J259" s="159" t="str">
        <f t="shared" si="4"/>
        <v/>
      </c>
      <c r="K259" s="160"/>
      <c r="L259" s="160"/>
      <c r="M259" s="160"/>
      <c r="N259" s="160"/>
      <c r="O259" s="159" t="s">
        <v>3380</v>
      </c>
    </row>
    <row r="260" spans="4:15" x14ac:dyDescent="0.25">
      <c r="D260" s="160" t="s">
        <v>3381</v>
      </c>
      <c r="E260" s="159" t="s">
        <v>3382</v>
      </c>
      <c r="F260" s="160"/>
      <c r="G260" s="159"/>
      <c r="H260" s="160"/>
      <c r="I260" s="160"/>
      <c r="J260" s="159" t="str">
        <f t="shared" si="4"/>
        <v/>
      </c>
      <c r="K260" s="160"/>
      <c r="L260" s="160"/>
      <c r="M260" s="160"/>
      <c r="N260" s="160"/>
      <c r="O260" s="159" t="s">
        <v>3383</v>
      </c>
    </row>
    <row r="261" spans="4:15" x14ac:dyDescent="0.25">
      <c r="D261" s="160" t="s">
        <v>3384</v>
      </c>
      <c r="E261" s="159" t="s">
        <v>3382</v>
      </c>
      <c r="F261" s="160"/>
      <c r="G261" s="159"/>
      <c r="H261" s="160"/>
      <c r="I261" s="160"/>
      <c r="J261" s="159" t="str">
        <f t="shared" si="4"/>
        <v/>
      </c>
      <c r="K261" s="160"/>
      <c r="L261" s="160"/>
      <c r="M261" s="160"/>
      <c r="N261" s="160"/>
      <c r="O261" s="159" t="s">
        <v>3385</v>
      </c>
    </row>
    <row r="262" spans="4:15" x14ac:dyDescent="0.25">
      <c r="D262" s="160" t="s">
        <v>3386</v>
      </c>
      <c r="E262" s="159" t="s">
        <v>3382</v>
      </c>
      <c r="F262" s="160"/>
      <c r="G262" s="159"/>
      <c r="H262" s="160"/>
      <c r="I262" s="160"/>
      <c r="J262" s="159" t="str">
        <f t="shared" si="4"/>
        <v/>
      </c>
      <c r="K262" s="160"/>
      <c r="L262" s="160"/>
      <c r="M262" s="160"/>
      <c r="N262" s="160"/>
      <c r="O262" s="159" t="s">
        <v>3387</v>
      </c>
    </row>
    <row r="263" spans="4:15" x14ac:dyDescent="0.25">
      <c r="D263" s="160" t="s">
        <v>3388</v>
      </c>
      <c r="E263" s="159" t="s">
        <v>3382</v>
      </c>
      <c r="F263" s="160"/>
      <c r="G263" s="159"/>
      <c r="H263" s="160"/>
      <c r="I263" s="160"/>
      <c r="J263" s="159" t="str">
        <f t="shared" si="4"/>
        <v/>
      </c>
      <c r="K263" s="160"/>
      <c r="L263" s="160"/>
      <c r="M263" s="160"/>
      <c r="N263" s="160"/>
      <c r="O263" s="159" t="s">
        <v>3389</v>
      </c>
    </row>
    <row r="264" spans="4:15" x14ac:dyDescent="0.25">
      <c r="D264" s="160" t="s">
        <v>3390</v>
      </c>
      <c r="E264" s="159" t="s">
        <v>3382</v>
      </c>
      <c r="F264" s="160"/>
      <c r="G264" s="159"/>
      <c r="H264" s="160"/>
      <c r="I264" s="160"/>
      <c r="J264" s="159" t="str">
        <f t="shared" si="4"/>
        <v/>
      </c>
      <c r="K264" s="160"/>
      <c r="L264" s="160"/>
      <c r="M264" s="160"/>
      <c r="N264" s="160"/>
      <c r="O264" s="159" t="s">
        <v>3391</v>
      </c>
    </row>
    <row r="265" spans="4:15" x14ac:dyDescent="0.25">
      <c r="D265" s="160" t="s">
        <v>3392</v>
      </c>
      <c r="E265" s="159" t="s">
        <v>3382</v>
      </c>
      <c r="F265" s="160"/>
      <c r="G265" s="159"/>
      <c r="H265" s="160"/>
      <c r="I265" s="160"/>
      <c r="J265" s="159" t="str">
        <f t="shared" si="4"/>
        <v/>
      </c>
      <c r="K265" s="160"/>
      <c r="L265" s="160"/>
      <c r="M265" s="160"/>
      <c r="N265" s="160"/>
      <c r="O265" s="159" t="s">
        <v>3393</v>
      </c>
    </row>
    <row r="266" spans="4:15" x14ac:dyDescent="0.25">
      <c r="D266" s="160" t="s">
        <v>3394</v>
      </c>
      <c r="E266" s="159" t="s">
        <v>3382</v>
      </c>
      <c r="F266" s="160"/>
      <c r="G266" s="159"/>
      <c r="H266" s="160"/>
      <c r="I266" s="160"/>
      <c r="J266" s="159" t="str">
        <f t="shared" si="4"/>
        <v/>
      </c>
      <c r="K266" s="160"/>
      <c r="L266" s="160"/>
      <c r="M266" s="160"/>
      <c r="N266" s="160"/>
      <c r="O266" s="159" t="s">
        <v>3395</v>
      </c>
    </row>
    <row r="267" spans="4:15" x14ac:dyDescent="0.25">
      <c r="D267" s="160" t="s">
        <v>3396</v>
      </c>
      <c r="E267" s="159" t="s">
        <v>3382</v>
      </c>
      <c r="F267" s="160"/>
      <c r="G267" s="159"/>
      <c r="H267" s="160"/>
      <c r="I267" s="160"/>
      <c r="J267" s="159" t="str">
        <f t="shared" si="4"/>
        <v/>
      </c>
      <c r="K267" s="160"/>
      <c r="L267" s="160"/>
      <c r="M267" s="160"/>
      <c r="N267" s="160"/>
      <c r="O267" s="159" t="s">
        <v>3397</v>
      </c>
    </row>
    <row r="268" spans="4:15" x14ac:dyDescent="0.25">
      <c r="D268" s="160" t="s">
        <v>3398</v>
      </c>
      <c r="E268" s="159" t="s">
        <v>3382</v>
      </c>
      <c r="F268" s="160"/>
      <c r="G268" s="159"/>
      <c r="H268" s="160"/>
      <c r="I268" s="160"/>
      <c r="J268" s="159" t="str">
        <f t="shared" si="4"/>
        <v/>
      </c>
      <c r="K268" s="160"/>
      <c r="L268" s="160"/>
      <c r="M268" s="160"/>
      <c r="N268" s="160"/>
      <c r="O268" s="159" t="s">
        <v>3399</v>
      </c>
    </row>
    <row r="269" spans="4:15" x14ac:dyDescent="0.25">
      <c r="D269" s="160" t="s">
        <v>3400</v>
      </c>
      <c r="E269" s="159" t="s">
        <v>3382</v>
      </c>
      <c r="F269" s="160"/>
      <c r="G269" s="159"/>
      <c r="H269" s="160"/>
      <c r="I269" s="160"/>
      <c r="J269" s="159" t="str">
        <f t="shared" si="4"/>
        <v/>
      </c>
      <c r="K269" s="160"/>
      <c r="L269" s="160"/>
      <c r="M269" s="160"/>
      <c r="N269" s="160"/>
      <c r="O269" s="159" t="s">
        <v>3401</v>
      </c>
    </row>
    <row r="270" spans="4:15" x14ac:dyDescent="0.25">
      <c r="D270" s="160" t="s">
        <v>3402</v>
      </c>
      <c r="E270" s="159" t="s">
        <v>3403</v>
      </c>
      <c r="F270" s="160"/>
      <c r="G270" s="159"/>
      <c r="H270" s="160"/>
      <c r="I270" s="160"/>
      <c r="J270" s="159" t="str">
        <f t="shared" si="4"/>
        <v/>
      </c>
      <c r="K270" s="160"/>
      <c r="L270" s="160"/>
      <c r="M270" s="160"/>
      <c r="N270" s="160"/>
      <c r="O270" s="159" t="s">
        <v>3404</v>
      </c>
    </row>
    <row r="271" spans="4:15" x14ac:dyDescent="0.25">
      <c r="D271" s="160" t="s">
        <v>3405</v>
      </c>
      <c r="E271" s="159" t="s">
        <v>3403</v>
      </c>
      <c r="F271" s="160"/>
      <c r="G271" s="159"/>
      <c r="H271" s="160"/>
      <c r="I271" s="160"/>
      <c r="J271" s="159" t="str">
        <f t="shared" si="4"/>
        <v/>
      </c>
      <c r="K271" s="160"/>
      <c r="L271" s="160"/>
      <c r="M271" s="160"/>
      <c r="N271" s="160"/>
      <c r="O271" s="159" t="s">
        <v>3406</v>
      </c>
    </row>
    <row r="272" spans="4:15" x14ac:dyDescent="0.25">
      <c r="D272" s="160" t="s">
        <v>3407</v>
      </c>
      <c r="E272" s="159" t="s">
        <v>3403</v>
      </c>
      <c r="F272" s="160"/>
      <c r="G272" s="159"/>
      <c r="H272" s="160"/>
      <c r="I272" s="160"/>
      <c r="J272" s="159" t="str">
        <f t="shared" si="4"/>
        <v/>
      </c>
      <c r="K272" s="160"/>
      <c r="L272" s="160"/>
      <c r="M272" s="160"/>
      <c r="N272" s="160"/>
      <c r="O272" s="159" t="s">
        <v>3408</v>
      </c>
    </row>
    <row r="273" spans="4:15" x14ac:dyDescent="0.25">
      <c r="D273" s="160" t="s">
        <v>3409</v>
      </c>
      <c r="E273" s="159" t="s">
        <v>3403</v>
      </c>
      <c r="F273" s="160"/>
      <c r="G273" s="159"/>
      <c r="H273" s="160"/>
      <c r="I273" s="160"/>
      <c r="J273" s="159" t="str">
        <f t="shared" si="4"/>
        <v/>
      </c>
      <c r="K273" s="160"/>
      <c r="L273" s="160"/>
      <c r="M273" s="160"/>
      <c r="N273" s="160"/>
      <c r="O273" s="159" t="s">
        <v>3410</v>
      </c>
    </row>
    <row r="274" spans="4:15" x14ac:dyDescent="0.25">
      <c r="D274" s="160" t="s">
        <v>3411</v>
      </c>
      <c r="E274" s="159" t="s">
        <v>3403</v>
      </c>
      <c r="F274" s="160"/>
      <c r="G274" s="159"/>
      <c r="H274" s="160"/>
      <c r="I274" s="160"/>
      <c r="J274" s="159" t="str">
        <f t="shared" si="4"/>
        <v/>
      </c>
      <c r="K274" s="160"/>
      <c r="L274" s="160"/>
      <c r="M274" s="160"/>
      <c r="N274" s="160"/>
      <c r="O274" s="159" t="s">
        <v>3412</v>
      </c>
    </row>
    <row r="275" spans="4:15" x14ac:dyDescent="0.25">
      <c r="D275" s="160" t="s">
        <v>3413</v>
      </c>
      <c r="E275" s="159" t="s">
        <v>3403</v>
      </c>
      <c r="F275" s="160"/>
      <c r="G275" s="159"/>
      <c r="H275" s="160"/>
      <c r="I275" s="160"/>
      <c r="J275" s="159" t="str">
        <f t="shared" si="4"/>
        <v/>
      </c>
      <c r="K275" s="160"/>
      <c r="L275" s="160"/>
      <c r="M275" s="160"/>
      <c r="N275" s="160"/>
      <c r="O275" s="159" t="s">
        <v>3414</v>
      </c>
    </row>
    <row r="276" spans="4:15" x14ac:dyDescent="0.25">
      <c r="D276" s="160" t="s">
        <v>3415</v>
      </c>
      <c r="E276" s="159" t="s">
        <v>3403</v>
      </c>
      <c r="F276" s="160"/>
      <c r="G276" s="159"/>
      <c r="H276" s="160"/>
      <c r="I276" s="160"/>
      <c r="J276" s="159" t="str">
        <f t="shared" si="4"/>
        <v/>
      </c>
      <c r="K276" s="160"/>
      <c r="L276" s="160"/>
      <c r="M276" s="160"/>
      <c r="N276" s="160"/>
      <c r="O276" s="159" t="s">
        <v>3416</v>
      </c>
    </row>
    <row r="277" spans="4:15" x14ac:dyDescent="0.25">
      <c r="D277" s="160" t="s">
        <v>3417</v>
      </c>
      <c r="E277" s="159" t="s">
        <v>3403</v>
      </c>
      <c r="F277" s="160"/>
      <c r="G277" s="159"/>
      <c r="H277" s="160"/>
      <c r="I277" s="160"/>
      <c r="J277" s="159" t="str">
        <f t="shared" si="4"/>
        <v/>
      </c>
      <c r="K277" s="160"/>
      <c r="L277" s="160"/>
      <c r="M277" s="160"/>
      <c r="N277" s="160"/>
      <c r="O277" s="159" t="s">
        <v>3418</v>
      </c>
    </row>
    <row r="278" spans="4:15" x14ac:dyDescent="0.25">
      <c r="D278" s="160" t="s">
        <v>3419</v>
      </c>
      <c r="E278" s="159" t="s">
        <v>3403</v>
      </c>
      <c r="F278" s="160"/>
      <c r="G278" s="159"/>
      <c r="H278" s="160"/>
      <c r="I278" s="160"/>
      <c r="J278" s="159" t="str">
        <f t="shared" si="4"/>
        <v/>
      </c>
      <c r="K278" s="160"/>
      <c r="L278" s="160"/>
      <c r="M278" s="160"/>
      <c r="N278" s="160"/>
      <c r="O278" s="159" t="s">
        <v>3420</v>
      </c>
    </row>
    <row r="279" spans="4:15" x14ac:dyDescent="0.25">
      <c r="D279" s="160" t="s">
        <v>3421</v>
      </c>
      <c r="E279" s="159" t="s">
        <v>3403</v>
      </c>
      <c r="F279" s="160"/>
      <c r="G279" s="159"/>
      <c r="H279" s="160"/>
      <c r="I279" s="160"/>
      <c r="J279" s="159" t="str">
        <f t="shared" si="4"/>
        <v/>
      </c>
      <c r="K279" s="160"/>
      <c r="L279" s="160"/>
      <c r="M279" s="160"/>
      <c r="N279" s="160"/>
      <c r="O279" s="159" t="s">
        <v>3422</v>
      </c>
    </row>
    <row r="280" spans="4:15" x14ac:dyDescent="0.25">
      <c r="D280" s="160" t="s">
        <v>3423</v>
      </c>
      <c r="E280" s="159" t="s">
        <v>3424</v>
      </c>
      <c r="F280" s="160"/>
      <c r="G280" s="159"/>
      <c r="H280" s="160"/>
      <c r="I280" s="160"/>
      <c r="J280" s="159" t="str">
        <f t="shared" si="4"/>
        <v/>
      </c>
      <c r="K280" s="160"/>
      <c r="L280" s="160"/>
      <c r="M280" s="160"/>
      <c r="N280" s="160"/>
      <c r="O280" s="159" t="s">
        <v>3425</v>
      </c>
    </row>
    <row r="281" spans="4:15" x14ac:dyDescent="0.25">
      <c r="D281" s="160" t="s">
        <v>3426</v>
      </c>
      <c r="E281" s="159" t="s">
        <v>3424</v>
      </c>
      <c r="F281" s="160"/>
      <c r="G281" s="159"/>
      <c r="H281" s="160"/>
      <c r="I281" s="160"/>
      <c r="J281" s="159" t="str">
        <f t="shared" si="4"/>
        <v/>
      </c>
      <c r="K281" s="160"/>
      <c r="L281" s="160"/>
      <c r="M281" s="160"/>
      <c r="N281" s="160"/>
      <c r="O281" s="159" t="s">
        <v>3427</v>
      </c>
    </row>
    <row r="282" spans="4:15" x14ac:dyDescent="0.25">
      <c r="D282" s="160" t="s">
        <v>3428</v>
      </c>
      <c r="E282" s="159" t="s">
        <v>3424</v>
      </c>
      <c r="F282" s="160"/>
      <c r="G282" s="159"/>
      <c r="H282" s="160"/>
      <c r="I282" s="160"/>
      <c r="J282" s="159" t="str">
        <f t="shared" si="4"/>
        <v/>
      </c>
      <c r="K282" s="160"/>
      <c r="L282" s="160"/>
      <c r="M282" s="160"/>
      <c r="N282" s="160"/>
      <c r="O282" s="159" t="s">
        <v>3429</v>
      </c>
    </row>
    <row r="283" spans="4:15" x14ac:dyDescent="0.25">
      <c r="D283" s="160" t="s">
        <v>3430</v>
      </c>
      <c r="E283" s="159" t="s">
        <v>3424</v>
      </c>
      <c r="F283" s="160"/>
      <c r="G283" s="159"/>
      <c r="H283" s="160"/>
      <c r="I283" s="160"/>
      <c r="J283" s="159" t="str">
        <f t="shared" si="4"/>
        <v/>
      </c>
      <c r="K283" s="160"/>
      <c r="L283" s="160"/>
      <c r="M283" s="160"/>
      <c r="N283" s="160"/>
      <c r="O283" s="159" t="s">
        <v>3431</v>
      </c>
    </row>
    <row r="284" spans="4:15" x14ac:dyDescent="0.25">
      <c r="D284" s="160" t="s">
        <v>3432</v>
      </c>
      <c r="E284" s="159" t="s">
        <v>3424</v>
      </c>
      <c r="F284" s="160"/>
      <c r="G284" s="159"/>
      <c r="H284" s="160"/>
      <c r="I284" s="160"/>
      <c r="J284" s="159" t="str">
        <f t="shared" si="4"/>
        <v/>
      </c>
      <c r="K284" s="160"/>
      <c r="L284" s="160"/>
      <c r="M284" s="160"/>
      <c r="N284" s="160"/>
      <c r="O284" s="159" t="s">
        <v>3433</v>
      </c>
    </row>
    <row r="285" spans="4:15" x14ac:dyDescent="0.25">
      <c r="D285" s="160" t="s">
        <v>3434</v>
      </c>
      <c r="E285" s="159" t="s">
        <v>3424</v>
      </c>
      <c r="F285" s="160"/>
      <c r="G285" s="159"/>
      <c r="H285" s="160"/>
      <c r="I285" s="160"/>
      <c r="J285" s="159" t="str">
        <f t="shared" si="4"/>
        <v/>
      </c>
      <c r="K285" s="160"/>
      <c r="L285" s="160"/>
      <c r="M285" s="160"/>
      <c r="N285" s="160"/>
      <c r="O285" s="159" t="s">
        <v>3435</v>
      </c>
    </row>
    <row r="286" spans="4:15" x14ac:dyDescent="0.25">
      <c r="D286" s="160" t="s">
        <v>3436</v>
      </c>
      <c r="E286" s="159" t="s">
        <v>3424</v>
      </c>
      <c r="F286" s="160"/>
      <c r="G286" s="159"/>
      <c r="H286" s="160"/>
      <c r="I286" s="160"/>
      <c r="J286" s="159" t="str">
        <f t="shared" si="4"/>
        <v/>
      </c>
      <c r="K286" s="160"/>
      <c r="L286" s="160"/>
      <c r="M286" s="160"/>
      <c r="N286" s="160"/>
      <c r="O286" s="159" t="s">
        <v>3437</v>
      </c>
    </row>
    <row r="287" spans="4:15" x14ac:dyDescent="0.25">
      <c r="D287" s="160" t="s">
        <v>3438</v>
      </c>
      <c r="E287" s="159" t="s">
        <v>3424</v>
      </c>
      <c r="F287" s="160"/>
      <c r="G287" s="159"/>
      <c r="H287" s="160"/>
      <c r="I287" s="160"/>
      <c r="J287" s="159" t="str">
        <f t="shared" si="4"/>
        <v/>
      </c>
      <c r="K287" s="160"/>
      <c r="L287" s="160"/>
      <c r="M287" s="160"/>
      <c r="N287" s="160"/>
      <c r="O287" s="159" t="s">
        <v>3439</v>
      </c>
    </row>
    <row r="288" spans="4:15" x14ac:dyDescent="0.25">
      <c r="D288" s="160" t="s">
        <v>3440</v>
      </c>
      <c r="E288" s="159" t="s">
        <v>3424</v>
      </c>
      <c r="F288" s="160"/>
      <c r="G288" s="159"/>
      <c r="H288" s="160"/>
      <c r="I288" s="160"/>
      <c r="J288" s="159" t="str">
        <f t="shared" ref="J288:J309" si="5">F288&amp;H288&amp;I288</f>
        <v/>
      </c>
      <c r="K288" s="160"/>
      <c r="L288" s="160"/>
      <c r="M288" s="160"/>
      <c r="N288" s="160"/>
      <c r="O288" s="159" t="s">
        <v>3441</v>
      </c>
    </row>
    <row r="289" spans="4:15" x14ac:dyDescent="0.25">
      <c r="D289" s="160" t="s">
        <v>3442</v>
      </c>
      <c r="E289" s="159" t="s">
        <v>3424</v>
      </c>
      <c r="F289" s="160"/>
      <c r="G289" s="159"/>
      <c r="H289" s="160"/>
      <c r="I289" s="160"/>
      <c r="J289" s="159" t="str">
        <f t="shared" si="5"/>
        <v/>
      </c>
      <c r="K289" s="160"/>
      <c r="L289" s="160"/>
      <c r="M289" s="160"/>
      <c r="N289" s="160"/>
      <c r="O289" s="159" t="s">
        <v>3443</v>
      </c>
    </row>
    <row r="290" spans="4:15" x14ac:dyDescent="0.25">
      <c r="D290" s="160" t="s">
        <v>3444</v>
      </c>
      <c r="E290" s="159" t="s">
        <v>3445</v>
      </c>
      <c r="F290" s="160"/>
      <c r="G290" s="159"/>
      <c r="H290" s="160"/>
      <c r="I290" s="160"/>
      <c r="J290" s="159" t="str">
        <f t="shared" si="5"/>
        <v/>
      </c>
      <c r="K290" s="160"/>
      <c r="L290" s="160"/>
      <c r="M290" s="160"/>
      <c r="N290" s="160"/>
      <c r="O290" s="159" t="s">
        <v>3446</v>
      </c>
    </row>
    <row r="291" spans="4:15" x14ac:dyDescent="0.25">
      <c r="D291" s="160" t="s">
        <v>3447</v>
      </c>
      <c r="E291" s="159" t="s">
        <v>3445</v>
      </c>
      <c r="F291" s="160"/>
      <c r="G291" s="159"/>
      <c r="H291" s="160"/>
      <c r="I291" s="160"/>
      <c r="J291" s="159" t="str">
        <f t="shared" si="5"/>
        <v/>
      </c>
      <c r="K291" s="160"/>
      <c r="L291" s="160"/>
      <c r="M291" s="160"/>
      <c r="N291" s="160"/>
      <c r="O291" s="159" t="s">
        <v>3448</v>
      </c>
    </row>
    <row r="292" spans="4:15" x14ac:dyDescent="0.25">
      <c r="D292" s="160" t="s">
        <v>3449</v>
      </c>
      <c r="E292" s="159" t="s">
        <v>3445</v>
      </c>
      <c r="F292" s="160"/>
      <c r="G292" s="159"/>
      <c r="H292" s="160"/>
      <c r="I292" s="160"/>
      <c r="J292" s="159" t="str">
        <f t="shared" si="5"/>
        <v/>
      </c>
      <c r="K292" s="160"/>
      <c r="L292" s="160"/>
      <c r="M292" s="160"/>
      <c r="N292" s="160"/>
      <c r="O292" s="159" t="s">
        <v>3450</v>
      </c>
    </row>
    <row r="293" spans="4:15" x14ac:dyDescent="0.25">
      <c r="D293" s="160" t="s">
        <v>3451</v>
      </c>
      <c r="E293" s="159" t="s">
        <v>3445</v>
      </c>
      <c r="F293" s="160"/>
      <c r="G293" s="159"/>
      <c r="H293" s="160"/>
      <c r="I293" s="160"/>
      <c r="J293" s="159" t="str">
        <f t="shared" si="5"/>
        <v/>
      </c>
      <c r="K293" s="160"/>
      <c r="L293" s="160"/>
      <c r="M293" s="160"/>
      <c r="N293" s="160"/>
      <c r="O293" s="159" t="s">
        <v>3452</v>
      </c>
    </row>
    <row r="294" spans="4:15" x14ac:dyDescent="0.25">
      <c r="D294" s="160" t="s">
        <v>3453</v>
      </c>
      <c r="E294" s="159" t="s">
        <v>3445</v>
      </c>
      <c r="F294" s="160"/>
      <c r="G294" s="159"/>
      <c r="H294" s="160"/>
      <c r="I294" s="160"/>
      <c r="J294" s="159" t="str">
        <f t="shared" si="5"/>
        <v/>
      </c>
      <c r="K294" s="160"/>
      <c r="L294" s="160"/>
      <c r="M294" s="160"/>
      <c r="N294" s="160"/>
      <c r="O294" s="159" t="s">
        <v>3454</v>
      </c>
    </row>
    <row r="295" spans="4:15" x14ac:dyDescent="0.25">
      <c r="D295" s="160" t="s">
        <v>3455</v>
      </c>
      <c r="E295" s="159" t="s">
        <v>3445</v>
      </c>
      <c r="F295" s="160"/>
      <c r="G295" s="159"/>
      <c r="H295" s="160"/>
      <c r="I295" s="160"/>
      <c r="J295" s="159" t="str">
        <f t="shared" si="5"/>
        <v/>
      </c>
      <c r="K295" s="160"/>
      <c r="L295" s="160"/>
      <c r="M295" s="160"/>
      <c r="N295" s="160"/>
      <c r="O295" s="159" t="s">
        <v>3456</v>
      </c>
    </row>
    <row r="296" spans="4:15" x14ac:dyDescent="0.25">
      <c r="D296" s="160" t="s">
        <v>3457</v>
      </c>
      <c r="E296" s="159" t="s">
        <v>3445</v>
      </c>
      <c r="F296" s="160"/>
      <c r="G296" s="159"/>
      <c r="H296" s="160"/>
      <c r="I296" s="160"/>
      <c r="J296" s="159" t="str">
        <f t="shared" si="5"/>
        <v/>
      </c>
      <c r="K296" s="160"/>
      <c r="L296" s="160"/>
      <c r="M296" s="160"/>
      <c r="N296" s="160"/>
      <c r="O296" s="159" t="s">
        <v>3458</v>
      </c>
    </row>
    <row r="297" spans="4:15" x14ac:dyDescent="0.25">
      <c r="D297" s="160" t="s">
        <v>3459</v>
      </c>
      <c r="E297" s="159" t="s">
        <v>3445</v>
      </c>
      <c r="F297" s="160"/>
      <c r="G297" s="159"/>
      <c r="H297" s="160"/>
      <c r="I297" s="160"/>
      <c r="J297" s="159" t="str">
        <f t="shared" si="5"/>
        <v/>
      </c>
      <c r="K297" s="160"/>
      <c r="L297" s="160"/>
      <c r="M297" s="160"/>
      <c r="N297" s="160"/>
      <c r="O297" s="159" t="s">
        <v>3460</v>
      </c>
    </row>
    <row r="298" spans="4:15" x14ac:dyDescent="0.25">
      <c r="D298" s="160" t="s">
        <v>3461</v>
      </c>
      <c r="E298" s="159" t="s">
        <v>3445</v>
      </c>
      <c r="F298" s="160"/>
      <c r="G298" s="159"/>
      <c r="H298" s="160"/>
      <c r="I298" s="160"/>
      <c r="J298" s="159" t="str">
        <f t="shared" si="5"/>
        <v/>
      </c>
      <c r="K298" s="160"/>
      <c r="L298" s="160"/>
      <c r="M298" s="160"/>
      <c r="N298" s="160"/>
      <c r="O298" s="159" t="s">
        <v>3462</v>
      </c>
    </row>
    <row r="299" spans="4:15" x14ac:dyDescent="0.25">
      <c r="D299" s="160" t="s">
        <v>3463</v>
      </c>
      <c r="E299" s="159" t="s">
        <v>3445</v>
      </c>
      <c r="F299" s="160"/>
      <c r="G299" s="159"/>
      <c r="H299" s="160"/>
      <c r="I299" s="160"/>
      <c r="J299" s="159" t="str">
        <f t="shared" si="5"/>
        <v/>
      </c>
      <c r="K299" s="160"/>
      <c r="L299" s="160"/>
      <c r="M299" s="160"/>
      <c r="N299" s="160"/>
      <c r="O299" s="159" t="s">
        <v>3464</v>
      </c>
    </row>
    <row r="300" spans="4:15" x14ac:dyDescent="0.25">
      <c r="D300" s="160" t="s">
        <v>3465</v>
      </c>
      <c r="E300" s="159" t="s">
        <v>3466</v>
      </c>
      <c r="F300" s="160"/>
      <c r="G300" s="159"/>
      <c r="H300" s="160"/>
      <c r="I300" s="160"/>
      <c r="J300" s="159" t="str">
        <f t="shared" si="5"/>
        <v/>
      </c>
      <c r="K300" s="160"/>
      <c r="L300" s="160"/>
      <c r="M300" s="160"/>
      <c r="N300" s="160"/>
      <c r="O300" s="159" t="s">
        <v>3467</v>
      </c>
    </row>
    <row r="301" spans="4:15" x14ac:dyDescent="0.25">
      <c r="D301" s="160" t="s">
        <v>3468</v>
      </c>
      <c r="E301" s="159" t="s">
        <v>3466</v>
      </c>
      <c r="F301" s="160"/>
      <c r="G301" s="159"/>
      <c r="H301" s="160"/>
      <c r="I301" s="160"/>
      <c r="J301" s="159" t="str">
        <f t="shared" si="5"/>
        <v/>
      </c>
      <c r="K301" s="160"/>
      <c r="L301" s="160"/>
      <c r="M301" s="160"/>
      <c r="N301" s="160"/>
      <c r="O301" s="159" t="s">
        <v>3469</v>
      </c>
    </row>
    <row r="302" spans="4:15" x14ac:dyDescent="0.25">
      <c r="D302" s="160" t="s">
        <v>3470</v>
      </c>
      <c r="E302" s="159" t="s">
        <v>3466</v>
      </c>
      <c r="F302" s="160"/>
      <c r="G302" s="159"/>
      <c r="H302" s="160"/>
      <c r="I302" s="160"/>
      <c r="J302" s="159" t="str">
        <f t="shared" si="5"/>
        <v/>
      </c>
      <c r="K302" s="160"/>
      <c r="L302" s="160"/>
      <c r="M302" s="160"/>
      <c r="N302" s="160"/>
      <c r="O302" s="159" t="s">
        <v>3471</v>
      </c>
    </row>
    <row r="303" spans="4:15" x14ac:dyDescent="0.25">
      <c r="D303" s="160" t="s">
        <v>3472</v>
      </c>
      <c r="E303" s="159" t="s">
        <v>3466</v>
      </c>
      <c r="F303" s="160"/>
      <c r="G303" s="159"/>
      <c r="H303" s="160"/>
      <c r="I303" s="160"/>
      <c r="J303" s="159" t="str">
        <f t="shared" si="5"/>
        <v/>
      </c>
      <c r="K303" s="160"/>
      <c r="L303" s="160"/>
      <c r="M303" s="160"/>
      <c r="N303" s="160"/>
      <c r="O303" s="159" t="s">
        <v>3473</v>
      </c>
    </row>
    <row r="304" spans="4:15" x14ac:dyDescent="0.25">
      <c r="D304" s="160" t="s">
        <v>3474</v>
      </c>
      <c r="E304" s="159" t="s">
        <v>3466</v>
      </c>
      <c r="F304" s="160"/>
      <c r="G304" s="159"/>
      <c r="H304" s="160"/>
      <c r="I304" s="160"/>
      <c r="J304" s="159" t="str">
        <f t="shared" si="5"/>
        <v/>
      </c>
      <c r="K304" s="160"/>
      <c r="L304" s="160"/>
      <c r="M304" s="160"/>
      <c r="N304" s="160"/>
      <c r="O304" s="159" t="s">
        <v>3475</v>
      </c>
    </row>
    <row r="305" spans="4:17" x14ac:dyDescent="0.25">
      <c r="D305" s="160" t="s">
        <v>3476</v>
      </c>
      <c r="E305" s="159" t="s">
        <v>3466</v>
      </c>
      <c r="F305" s="160"/>
      <c r="G305" s="159"/>
      <c r="H305" s="160"/>
      <c r="I305" s="160"/>
      <c r="J305" s="159" t="str">
        <f t="shared" si="5"/>
        <v/>
      </c>
      <c r="K305" s="160"/>
      <c r="L305" s="160"/>
      <c r="M305" s="160"/>
      <c r="N305" s="160"/>
      <c r="O305" s="159" t="s">
        <v>3477</v>
      </c>
    </row>
    <row r="306" spans="4:17" x14ac:dyDescent="0.25">
      <c r="D306" s="160" t="s">
        <v>3478</v>
      </c>
      <c r="E306" s="159" t="s">
        <v>3466</v>
      </c>
      <c r="F306" s="160"/>
      <c r="G306" s="159"/>
      <c r="H306" s="160"/>
      <c r="I306" s="160"/>
      <c r="J306" s="159" t="str">
        <f t="shared" si="5"/>
        <v/>
      </c>
      <c r="K306" s="160"/>
      <c r="L306" s="160"/>
      <c r="M306" s="160"/>
      <c r="N306" s="160"/>
      <c r="O306" s="159" t="s">
        <v>3479</v>
      </c>
    </row>
    <row r="307" spans="4:17" x14ac:dyDescent="0.25">
      <c r="D307" s="160" t="s">
        <v>3480</v>
      </c>
      <c r="E307" s="159" t="s">
        <v>3466</v>
      </c>
      <c r="F307" s="160"/>
      <c r="G307" s="159"/>
      <c r="H307" s="160"/>
      <c r="I307" s="160"/>
      <c r="J307" s="159" t="str">
        <f t="shared" si="5"/>
        <v/>
      </c>
      <c r="K307" s="160"/>
      <c r="L307" s="160"/>
      <c r="M307" s="160"/>
      <c r="N307" s="160"/>
      <c r="O307" s="159" t="s">
        <v>3481</v>
      </c>
    </row>
    <row r="308" spans="4:17" x14ac:dyDescent="0.25">
      <c r="D308" s="160" t="s">
        <v>3482</v>
      </c>
      <c r="E308" s="159" t="s">
        <v>3466</v>
      </c>
      <c r="F308" s="160"/>
      <c r="G308" s="159"/>
      <c r="H308" s="160"/>
      <c r="I308" s="160"/>
      <c r="J308" s="159" t="str">
        <f t="shared" si="5"/>
        <v/>
      </c>
      <c r="K308" s="160"/>
      <c r="L308" s="160"/>
      <c r="M308" s="160"/>
      <c r="N308" s="160"/>
      <c r="O308" s="159" t="s">
        <v>3483</v>
      </c>
    </row>
    <row r="309" spans="4:17" x14ac:dyDescent="0.25">
      <c r="D309" s="160" t="s">
        <v>3484</v>
      </c>
      <c r="E309" s="159" t="s">
        <v>3466</v>
      </c>
      <c r="F309" s="160"/>
      <c r="G309" s="159"/>
      <c r="H309" s="160"/>
      <c r="I309" s="160"/>
      <c r="J309" s="159" t="str">
        <f t="shared" si="5"/>
        <v/>
      </c>
      <c r="K309" s="160"/>
      <c r="L309" s="160"/>
      <c r="M309" s="160"/>
      <c r="N309" s="160"/>
      <c r="O309" s="159" t="s">
        <v>3485</v>
      </c>
    </row>
    <row r="313" spans="4:17" ht="13" x14ac:dyDescent="0.3">
      <c r="D313" s="6" t="s">
        <v>163</v>
      </c>
    </row>
    <row r="314" spans="4:17" x14ac:dyDescent="0.25">
      <c r="D314" s="159" t="s">
        <v>165</v>
      </c>
      <c r="E314" s="159" t="s">
        <v>167</v>
      </c>
      <c r="F314" s="159" t="s">
        <v>99</v>
      </c>
      <c r="G314" s="159"/>
      <c r="H314" s="159" t="s">
        <v>34</v>
      </c>
      <c r="I314" s="159" t="s">
        <v>27</v>
      </c>
      <c r="J314" s="159" t="s">
        <v>155</v>
      </c>
      <c r="K314" s="159" t="s">
        <v>2</v>
      </c>
      <c r="L314" s="159" t="s">
        <v>3</v>
      </c>
      <c r="M314" s="159" t="s">
        <v>4</v>
      </c>
      <c r="N314" s="159" t="s">
        <v>146</v>
      </c>
      <c r="O314" s="159" t="s">
        <v>18</v>
      </c>
      <c r="P314" s="159" t="s">
        <v>9</v>
      </c>
      <c r="Q314" s="159" t="s">
        <v>48</v>
      </c>
    </row>
    <row r="315" spans="4:17" hidden="1" x14ac:dyDescent="0.25">
      <c r="D315" s="160" t="s">
        <v>164</v>
      </c>
      <c r="E315" s="159" t="s">
        <v>166</v>
      </c>
      <c r="F315" s="160" t="s">
        <v>171</v>
      </c>
      <c r="G315" s="159"/>
      <c r="H315" s="160" t="s">
        <v>77</v>
      </c>
      <c r="I315" s="160" t="s">
        <v>76</v>
      </c>
      <c r="J315" s="159" t="str">
        <f>F315&amp;H315&amp;I315</f>
        <v>[Coverage Indicator Name][Category][Disaggregation]</v>
      </c>
      <c r="K315" s="165" t="s">
        <v>56</v>
      </c>
      <c r="L315" s="166" t="s">
        <v>57</v>
      </c>
      <c r="M315" s="167" t="s">
        <v>168</v>
      </c>
      <c r="N315" s="160" t="s">
        <v>58</v>
      </c>
      <c r="O315" s="160" t="s">
        <v>42</v>
      </c>
      <c r="P315" s="160" t="s">
        <v>69</v>
      </c>
      <c r="Q315" s="159" t="s">
        <v>47</v>
      </c>
    </row>
    <row r="316" spans="4:17" x14ac:dyDescent="0.25">
      <c r="D316" s="160" t="s">
        <v>3486</v>
      </c>
      <c r="E316" s="159" t="s">
        <v>3487</v>
      </c>
      <c r="F316" s="160"/>
      <c r="G316" s="159"/>
      <c r="H316" s="160"/>
      <c r="I316" s="160"/>
      <c r="J316" s="159" t="str">
        <f t="shared" ref="J316:J379" si="6">F316&amp;H316&amp;I316</f>
        <v/>
      </c>
      <c r="K316" s="165"/>
      <c r="L316" s="166"/>
      <c r="M316" s="167"/>
      <c r="N316" s="160"/>
      <c r="O316" s="160"/>
      <c r="P316" s="160"/>
      <c r="Q316" s="159" t="s">
        <v>3488</v>
      </c>
    </row>
    <row r="317" spans="4:17" x14ac:dyDescent="0.25">
      <c r="D317" s="160" t="s">
        <v>3489</v>
      </c>
      <c r="E317" s="159" t="s">
        <v>3487</v>
      </c>
      <c r="F317" s="160"/>
      <c r="G317" s="159"/>
      <c r="H317" s="160"/>
      <c r="I317" s="160"/>
      <c r="J317" s="159" t="str">
        <f t="shared" si="6"/>
        <v/>
      </c>
      <c r="K317" s="165"/>
      <c r="L317" s="166"/>
      <c r="M317" s="167"/>
      <c r="N317" s="160"/>
      <c r="O317" s="160"/>
      <c r="P317" s="160"/>
      <c r="Q317" s="159" t="s">
        <v>3490</v>
      </c>
    </row>
    <row r="318" spans="4:17" x14ac:dyDescent="0.25">
      <c r="D318" s="160" t="s">
        <v>3491</v>
      </c>
      <c r="E318" s="159" t="s">
        <v>3487</v>
      </c>
      <c r="F318" s="160"/>
      <c r="G318" s="159"/>
      <c r="H318" s="160"/>
      <c r="I318" s="160"/>
      <c r="J318" s="159" t="str">
        <f t="shared" si="6"/>
        <v/>
      </c>
      <c r="K318" s="165"/>
      <c r="L318" s="166"/>
      <c r="M318" s="167"/>
      <c r="N318" s="160"/>
      <c r="O318" s="160"/>
      <c r="P318" s="160"/>
      <c r="Q318" s="159" t="s">
        <v>3492</v>
      </c>
    </row>
    <row r="319" spans="4:17" x14ac:dyDescent="0.25">
      <c r="D319" s="160" t="s">
        <v>3493</v>
      </c>
      <c r="E319" s="159" t="s">
        <v>3487</v>
      </c>
      <c r="F319" s="160"/>
      <c r="G319" s="159"/>
      <c r="H319" s="160"/>
      <c r="I319" s="160"/>
      <c r="J319" s="159" t="str">
        <f t="shared" si="6"/>
        <v/>
      </c>
      <c r="K319" s="165"/>
      <c r="L319" s="166"/>
      <c r="M319" s="167"/>
      <c r="N319" s="160"/>
      <c r="O319" s="160"/>
      <c r="P319" s="160"/>
      <c r="Q319" s="159" t="s">
        <v>3494</v>
      </c>
    </row>
    <row r="320" spans="4:17" x14ac:dyDescent="0.25">
      <c r="D320" s="160" t="s">
        <v>3495</v>
      </c>
      <c r="E320" s="159" t="s">
        <v>3487</v>
      </c>
      <c r="F320" s="160"/>
      <c r="G320" s="159"/>
      <c r="H320" s="160"/>
      <c r="I320" s="160"/>
      <c r="J320" s="159" t="str">
        <f t="shared" si="6"/>
        <v/>
      </c>
      <c r="K320" s="165"/>
      <c r="L320" s="166"/>
      <c r="M320" s="167"/>
      <c r="N320" s="160"/>
      <c r="O320" s="160"/>
      <c r="P320" s="160"/>
      <c r="Q320" s="159" t="s">
        <v>3496</v>
      </c>
    </row>
    <row r="321" spans="4:17" x14ac:dyDescent="0.25">
      <c r="D321" s="160" t="s">
        <v>3497</v>
      </c>
      <c r="E321" s="159" t="s">
        <v>3487</v>
      </c>
      <c r="F321" s="160"/>
      <c r="G321" s="159"/>
      <c r="H321" s="160"/>
      <c r="I321" s="160"/>
      <c r="J321" s="159" t="str">
        <f t="shared" si="6"/>
        <v/>
      </c>
      <c r="K321" s="165"/>
      <c r="L321" s="166"/>
      <c r="M321" s="167"/>
      <c r="N321" s="160"/>
      <c r="O321" s="160"/>
      <c r="P321" s="160"/>
      <c r="Q321" s="159" t="s">
        <v>3498</v>
      </c>
    </row>
    <row r="322" spans="4:17" x14ac:dyDescent="0.25">
      <c r="D322" s="160" t="s">
        <v>3499</v>
      </c>
      <c r="E322" s="159" t="s">
        <v>3487</v>
      </c>
      <c r="F322" s="160"/>
      <c r="G322" s="159"/>
      <c r="H322" s="160"/>
      <c r="I322" s="160"/>
      <c r="J322" s="159" t="str">
        <f t="shared" si="6"/>
        <v/>
      </c>
      <c r="K322" s="165"/>
      <c r="L322" s="166"/>
      <c r="M322" s="167"/>
      <c r="N322" s="160"/>
      <c r="O322" s="160"/>
      <c r="P322" s="160"/>
      <c r="Q322" s="159" t="s">
        <v>3500</v>
      </c>
    </row>
    <row r="323" spans="4:17" x14ac:dyDescent="0.25">
      <c r="D323" s="160" t="s">
        <v>3501</v>
      </c>
      <c r="E323" s="159" t="s">
        <v>3487</v>
      </c>
      <c r="F323" s="160"/>
      <c r="G323" s="159"/>
      <c r="H323" s="160"/>
      <c r="I323" s="160"/>
      <c r="J323" s="159" t="str">
        <f t="shared" si="6"/>
        <v/>
      </c>
      <c r="K323" s="165"/>
      <c r="L323" s="166"/>
      <c r="M323" s="167"/>
      <c r="N323" s="160"/>
      <c r="O323" s="160"/>
      <c r="P323" s="160"/>
      <c r="Q323" s="159" t="s">
        <v>3502</v>
      </c>
    </row>
    <row r="324" spans="4:17" x14ac:dyDescent="0.25">
      <c r="D324" s="160" t="s">
        <v>3503</v>
      </c>
      <c r="E324" s="159" t="s">
        <v>3487</v>
      </c>
      <c r="F324" s="160"/>
      <c r="G324" s="159"/>
      <c r="H324" s="160"/>
      <c r="I324" s="160"/>
      <c r="J324" s="159" t="str">
        <f t="shared" si="6"/>
        <v/>
      </c>
      <c r="K324" s="165"/>
      <c r="L324" s="166"/>
      <c r="M324" s="167"/>
      <c r="N324" s="160"/>
      <c r="O324" s="160"/>
      <c r="P324" s="160"/>
      <c r="Q324" s="159" t="s">
        <v>3504</v>
      </c>
    </row>
    <row r="325" spans="4:17" x14ac:dyDescent="0.25">
      <c r="D325" s="160" t="s">
        <v>3505</v>
      </c>
      <c r="E325" s="159" t="s">
        <v>3487</v>
      </c>
      <c r="F325" s="160"/>
      <c r="G325" s="159"/>
      <c r="H325" s="160"/>
      <c r="I325" s="160"/>
      <c r="J325" s="159" t="str">
        <f t="shared" si="6"/>
        <v/>
      </c>
      <c r="K325" s="165"/>
      <c r="L325" s="166"/>
      <c r="M325" s="167"/>
      <c r="N325" s="160"/>
      <c r="O325" s="160"/>
      <c r="P325" s="160"/>
      <c r="Q325" s="159" t="s">
        <v>3506</v>
      </c>
    </row>
    <row r="326" spans="4:17" x14ac:dyDescent="0.25">
      <c r="D326" s="160" t="s">
        <v>3507</v>
      </c>
      <c r="E326" s="159" t="s">
        <v>3487</v>
      </c>
      <c r="F326" s="160"/>
      <c r="G326" s="159"/>
      <c r="H326" s="160"/>
      <c r="I326" s="160"/>
      <c r="J326" s="159" t="str">
        <f t="shared" si="6"/>
        <v/>
      </c>
      <c r="K326" s="165"/>
      <c r="L326" s="166"/>
      <c r="M326" s="167"/>
      <c r="N326" s="160"/>
      <c r="O326" s="160"/>
      <c r="P326" s="160"/>
      <c r="Q326" s="159" t="s">
        <v>3508</v>
      </c>
    </row>
    <row r="327" spans="4:17" x14ac:dyDescent="0.25">
      <c r="D327" s="160" t="s">
        <v>3509</v>
      </c>
      <c r="E327" s="159" t="s">
        <v>3487</v>
      </c>
      <c r="F327" s="160"/>
      <c r="G327" s="159"/>
      <c r="H327" s="160"/>
      <c r="I327" s="160"/>
      <c r="J327" s="159" t="str">
        <f t="shared" si="6"/>
        <v/>
      </c>
      <c r="K327" s="165"/>
      <c r="L327" s="166"/>
      <c r="M327" s="167"/>
      <c r="N327" s="160"/>
      <c r="O327" s="160"/>
      <c r="P327" s="160"/>
      <c r="Q327" s="159" t="s">
        <v>3510</v>
      </c>
    </row>
    <row r="328" spans="4:17" x14ac:dyDescent="0.25">
      <c r="D328" s="160" t="s">
        <v>3511</v>
      </c>
      <c r="E328" s="159" t="s">
        <v>3487</v>
      </c>
      <c r="F328" s="160"/>
      <c r="G328" s="159"/>
      <c r="H328" s="160"/>
      <c r="I328" s="160"/>
      <c r="J328" s="159" t="str">
        <f t="shared" si="6"/>
        <v/>
      </c>
      <c r="K328" s="165"/>
      <c r="L328" s="166"/>
      <c r="M328" s="167"/>
      <c r="N328" s="160"/>
      <c r="O328" s="160"/>
      <c r="P328" s="160"/>
      <c r="Q328" s="159" t="s">
        <v>3512</v>
      </c>
    </row>
    <row r="329" spans="4:17" x14ac:dyDescent="0.25">
      <c r="D329" s="160" t="s">
        <v>3513</v>
      </c>
      <c r="E329" s="159" t="s">
        <v>3487</v>
      </c>
      <c r="F329" s="160"/>
      <c r="G329" s="159"/>
      <c r="H329" s="160"/>
      <c r="I329" s="160"/>
      <c r="J329" s="159" t="str">
        <f t="shared" si="6"/>
        <v/>
      </c>
      <c r="K329" s="165"/>
      <c r="L329" s="166"/>
      <c r="M329" s="167"/>
      <c r="N329" s="160"/>
      <c r="O329" s="160"/>
      <c r="P329" s="160"/>
      <c r="Q329" s="159" t="s">
        <v>3514</v>
      </c>
    </row>
    <row r="330" spans="4:17" x14ac:dyDescent="0.25">
      <c r="D330" s="160" t="s">
        <v>3515</v>
      </c>
      <c r="E330" s="159" t="s">
        <v>3487</v>
      </c>
      <c r="F330" s="160"/>
      <c r="G330" s="159"/>
      <c r="H330" s="160"/>
      <c r="I330" s="160"/>
      <c r="J330" s="159" t="str">
        <f t="shared" si="6"/>
        <v/>
      </c>
      <c r="K330" s="165"/>
      <c r="L330" s="166"/>
      <c r="M330" s="167"/>
      <c r="N330" s="160"/>
      <c r="O330" s="160"/>
      <c r="P330" s="160"/>
      <c r="Q330" s="159" t="s">
        <v>3516</v>
      </c>
    </row>
    <row r="331" spans="4:17" x14ac:dyDescent="0.25">
      <c r="D331" s="160" t="s">
        <v>3517</v>
      </c>
      <c r="E331" s="159" t="s">
        <v>3487</v>
      </c>
      <c r="F331" s="160"/>
      <c r="G331" s="159"/>
      <c r="H331" s="160"/>
      <c r="I331" s="160"/>
      <c r="J331" s="159" t="str">
        <f t="shared" si="6"/>
        <v/>
      </c>
      <c r="K331" s="165"/>
      <c r="L331" s="166"/>
      <c r="M331" s="167"/>
      <c r="N331" s="160"/>
      <c r="O331" s="160"/>
      <c r="P331" s="160"/>
      <c r="Q331" s="159" t="s">
        <v>3518</v>
      </c>
    </row>
    <row r="332" spans="4:17" x14ac:dyDescent="0.25">
      <c r="D332" s="160" t="s">
        <v>3519</v>
      </c>
      <c r="E332" s="159" t="s">
        <v>3487</v>
      </c>
      <c r="F332" s="160"/>
      <c r="G332" s="159"/>
      <c r="H332" s="160"/>
      <c r="I332" s="160"/>
      <c r="J332" s="159" t="str">
        <f t="shared" si="6"/>
        <v/>
      </c>
      <c r="K332" s="165"/>
      <c r="L332" s="166"/>
      <c r="M332" s="167"/>
      <c r="N332" s="160"/>
      <c r="O332" s="160"/>
      <c r="P332" s="160"/>
      <c r="Q332" s="159" t="s">
        <v>3520</v>
      </c>
    </row>
    <row r="333" spans="4:17" x14ac:dyDescent="0.25">
      <c r="D333" s="160" t="s">
        <v>3521</v>
      </c>
      <c r="E333" s="159" t="s">
        <v>3487</v>
      </c>
      <c r="F333" s="160"/>
      <c r="G333" s="159"/>
      <c r="H333" s="160"/>
      <c r="I333" s="160"/>
      <c r="J333" s="159" t="str">
        <f t="shared" si="6"/>
        <v/>
      </c>
      <c r="K333" s="165"/>
      <c r="L333" s="166"/>
      <c r="M333" s="167"/>
      <c r="N333" s="160"/>
      <c r="O333" s="160"/>
      <c r="P333" s="160"/>
      <c r="Q333" s="159" t="s">
        <v>3522</v>
      </c>
    </row>
    <row r="334" spans="4:17" x14ac:dyDescent="0.25">
      <c r="D334" s="160" t="s">
        <v>3523</v>
      </c>
      <c r="E334" s="159" t="s">
        <v>3487</v>
      </c>
      <c r="F334" s="160"/>
      <c r="G334" s="159"/>
      <c r="H334" s="160"/>
      <c r="I334" s="160"/>
      <c r="J334" s="159" t="str">
        <f t="shared" si="6"/>
        <v/>
      </c>
      <c r="K334" s="165"/>
      <c r="L334" s="166"/>
      <c r="M334" s="167"/>
      <c r="N334" s="160"/>
      <c r="O334" s="160"/>
      <c r="P334" s="160"/>
      <c r="Q334" s="159" t="s">
        <v>3524</v>
      </c>
    </row>
    <row r="335" spans="4:17" x14ac:dyDescent="0.25">
      <c r="D335" s="160" t="s">
        <v>3525</v>
      </c>
      <c r="E335" s="159" t="s">
        <v>3487</v>
      </c>
      <c r="F335" s="160"/>
      <c r="G335" s="159"/>
      <c r="H335" s="160"/>
      <c r="I335" s="160"/>
      <c r="J335" s="159" t="str">
        <f t="shared" si="6"/>
        <v/>
      </c>
      <c r="K335" s="165"/>
      <c r="L335" s="166"/>
      <c r="M335" s="167"/>
      <c r="N335" s="160"/>
      <c r="O335" s="160"/>
      <c r="P335" s="160"/>
      <c r="Q335" s="159" t="s">
        <v>3526</v>
      </c>
    </row>
    <row r="336" spans="4:17" x14ac:dyDescent="0.25">
      <c r="D336" s="160" t="s">
        <v>3527</v>
      </c>
      <c r="E336" s="159" t="s">
        <v>3528</v>
      </c>
      <c r="F336" s="160"/>
      <c r="G336" s="159"/>
      <c r="H336" s="160"/>
      <c r="I336" s="160"/>
      <c r="J336" s="159" t="str">
        <f t="shared" si="6"/>
        <v/>
      </c>
      <c r="K336" s="165"/>
      <c r="L336" s="166"/>
      <c r="M336" s="167"/>
      <c r="N336" s="160"/>
      <c r="O336" s="160"/>
      <c r="P336" s="160"/>
      <c r="Q336" s="159" t="s">
        <v>3529</v>
      </c>
    </row>
    <row r="337" spans="4:17" x14ac:dyDescent="0.25">
      <c r="D337" s="160" t="s">
        <v>3530</v>
      </c>
      <c r="E337" s="159" t="s">
        <v>3528</v>
      </c>
      <c r="F337" s="160"/>
      <c r="G337" s="159"/>
      <c r="H337" s="160"/>
      <c r="I337" s="160"/>
      <c r="J337" s="159" t="str">
        <f t="shared" si="6"/>
        <v/>
      </c>
      <c r="K337" s="165"/>
      <c r="L337" s="166"/>
      <c r="M337" s="167"/>
      <c r="N337" s="160"/>
      <c r="O337" s="160"/>
      <c r="P337" s="160"/>
      <c r="Q337" s="159" t="s">
        <v>3531</v>
      </c>
    </row>
    <row r="338" spans="4:17" x14ac:dyDescent="0.25">
      <c r="D338" s="160" t="s">
        <v>3532</v>
      </c>
      <c r="E338" s="159" t="s">
        <v>3528</v>
      </c>
      <c r="F338" s="160"/>
      <c r="G338" s="159"/>
      <c r="H338" s="160"/>
      <c r="I338" s="160"/>
      <c r="J338" s="159" t="str">
        <f t="shared" si="6"/>
        <v/>
      </c>
      <c r="K338" s="165"/>
      <c r="L338" s="166"/>
      <c r="M338" s="167"/>
      <c r="N338" s="160"/>
      <c r="O338" s="160"/>
      <c r="P338" s="160"/>
      <c r="Q338" s="159" t="s">
        <v>3533</v>
      </c>
    </row>
    <row r="339" spans="4:17" x14ac:dyDescent="0.25">
      <c r="D339" s="160" t="s">
        <v>3534</v>
      </c>
      <c r="E339" s="159" t="s">
        <v>3528</v>
      </c>
      <c r="F339" s="160"/>
      <c r="G339" s="159"/>
      <c r="H339" s="160"/>
      <c r="I339" s="160"/>
      <c r="J339" s="159" t="str">
        <f t="shared" si="6"/>
        <v/>
      </c>
      <c r="K339" s="165"/>
      <c r="L339" s="166"/>
      <c r="M339" s="167"/>
      <c r="N339" s="160"/>
      <c r="O339" s="160"/>
      <c r="P339" s="160"/>
      <c r="Q339" s="159" t="s">
        <v>3535</v>
      </c>
    </row>
    <row r="340" spans="4:17" x14ac:dyDescent="0.25">
      <c r="D340" s="160" t="s">
        <v>3536</v>
      </c>
      <c r="E340" s="159" t="s">
        <v>3528</v>
      </c>
      <c r="F340" s="160"/>
      <c r="G340" s="159"/>
      <c r="H340" s="160"/>
      <c r="I340" s="160"/>
      <c r="J340" s="159" t="str">
        <f t="shared" si="6"/>
        <v/>
      </c>
      <c r="K340" s="165"/>
      <c r="L340" s="166"/>
      <c r="M340" s="167"/>
      <c r="N340" s="160"/>
      <c r="O340" s="160"/>
      <c r="P340" s="160"/>
      <c r="Q340" s="159" t="s">
        <v>3537</v>
      </c>
    </row>
    <row r="341" spans="4:17" x14ac:dyDescent="0.25">
      <c r="D341" s="160" t="s">
        <v>3538</v>
      </c>
      <c r="E341" s="159" t="s">
        <v>3528</v>
      </c>
      <c r="F341" s="160"/>
      <c r="G341" s="159"/>
      <c r="H341" s="160"/>
      <c r="I341" s="160"/>
      <c r="J341" s="159" t="str">
        <f t="shared" si="6"/>
        <v/>
      </c>
      <c r="K341" s="165"/>
      <c r="L341" s="166"/>
      <c r="M341" s="167"/>
      <c r="N341" s="160"/>
      <c r="O341" s="160"/>
      <c r="P341" s="160"/>
      <c r="Q341" s="159" t="s">
        <v>3539</v>
      </c>
    </row>
    <row r="342" spans="4:17" x14ac:dyDescent="0.25">
      <c r="D342" s="160" t="s">
        <v>3540</v>
      </c>
      <c r="E342" s="159" t="s">
        <v>3528</v>
      </c>
      <c r="F342" s="160"/>
      <c r="G342" s="159"/>
      <c r="H342" s="160"/>
      <c r="I342" s="160"/>
      <c r="J342" s="159" t="str">
        <f t="shared" si="6"/>
        <v/>
      </c>
      <c r="K342" s="165"/>
      <c r="L342" s="166"/>
      <c r="M342" s="167"/>
      <c r="N342" s="160"/>
      <c r="O342" s="160"/>
      <c r="P342" s="160"/>
      <c r="Q342" s="159" t="s">
        <v>3541</v>
      </c>
    </row>
    <row r="343" spans="4:17" x14ac:dyDescent="0.25">
      <c r="D343" s="160" t="s">
        <v>3542</v>
      </c>
      <c r="E343" s="159" t="s">
        <v>3528</v>
      </c>
      <c r="F343" s="160"/>
      <c r="G343" s="159"/>
      <c r="H343" s="160"/>
      <c r="I343" s="160"/>
      <c r="J343" s="159" t="str">
        <f t="shared" si="6"/>
        <v/>
      </c>
      <c r="K343" s="165"/>
      <c r="L343" s="166"/>
      <c r="M343" s="167"/>
      <c r="N343" s="160"/>
      <c r="O343" s="160"/>
      <c r="P343" s="160"/>
      <c r="Q343" s="159" t="s">
        <v>3543</v>
      </c>
    </row>
    <row r="344" spans="4:17" x14ac:dyDescent="0.25">
      <c r="D344" s="160" t="s">
        <v>3544</v>
      </c>
      <c r="E344" s="159" t="s">
        <v>3528</v>
      </c>
      <c r="F344" s="160"/>
      <c r="G344" s="159"/>
      <c r="H344" s="160"/>
      <c r="I344" s="160"/>
      <c r="J344" s="159" t="str">
        <f t="shared" si="6"/>
        <v/>
      </c>
      <c r="K344" s="165"/>
      <c r="L344" s="166"/>
      <c r="M344" s="167"/>
      <c r="N344" s="160"/>
      <c r="O344" s="160"/>
      <c r="P344" s="160"/>
      <c r="Q344" s="159" t="s">
        <v>3545</v>
      </c>
    </row>
    <row r="345" spans="4:17" x14ac:dyDescent="0.25">
      <c r="D345" s="160" t="s">
        <v>3546</v>
      </c>
      <c r="E345" s="159" t="s">
        <v>3528</v>
      </c>
      <c r="F345" s="160"/>
      <c r="G345" s="159"/>
      <c r="H345" s="160"/>
      <c r="I345" s="160"/>
      <c r="J345" s="159" t="str">
        <f t="shared" si="6"/>
        <v/>
      </c>
      <c r="K345" s="165"/>
      <c r="L345" s="166"/>
      <c r="M345" s="167"/>
      <c r="N345" s="160"/>
      <c r="O345" s="160"/>
      <c r="P345" s="160"/>
      <c r="Q345" s="159" t="s">
        <v>3547</v>
      </c>
    </row>
    <row r="346" spans="4:17" x14ac:dyDescent="0.25">
      <c r="D346" s="160" t="s">
        <v>3548</v>
      </c>
      <c r="E346" s="159" t="s">
        <v>3528</v>
      </c>
      <c r="F346" s="160"/>
      <c r="G346" s="159"/>
      <c r="H346" s="160"/>
      <c r="I346" s="160"/>
      <c r="J346" s="159" t="str">
        <f t="shared" si="6"/>
        <v/>
      </c>
      <c r="K346" s="165"/>
      <c r="L346" s="166"/>
      <c r="M346" s="167"/>
      <c r="N346" s="160"/>
      <c r="O346" s="160"/>
      <c r="P346" s="160"/>
      <c r="Q346" s="159" t="s">
        <v>3549</v>
      </c>
    </row>
    <row r="347" spans="4:17" x14ac:dyDescent="0.25">
      <c r="D347" s="160" t="s">
        <v>3550</v>
      </c>
      <c r="E347" s="159" t="s">
        <v>3528</v>
      </c>
      <c r="F347" s="160"/>
      <c r="G347" s="159"/>
      <c r="H347" s="160"/>
      <c r="I347" s="160"/>
      <c r="J347" s="159" t="str">
        <f t="shared" si="6"/>
        <v/>
      </c>
      <c r="K347" s="165"/>
      <c r="L347" s="166"/>
      <c r="M347" s="167"/>
      <c r="N347" s="160"/>
      <c r="O347" s="160"/>
      <c r="P347" s="160"/>
      <c r="Q347" s="159" t="s">
        <v>3551</v>
      </c>
    </row>
    <row r="348" spans="4:17" x14ac:dyDescent="0.25">
      <c r="D348" s="160" t="s">
        <v>3552</v>
      </c>
      <c r="E348" s="159" t="s">
        <v>3528</v>
      </c>
      <c r="F348" s="160"/>
      <c r="G348" s="159"/>
      <c r="H348" s="160"/>
      <c r="I348" s="160"/>
      <c r="J348" s="159" t="str">
        <f t="shared" si="6"/>
        <v/>
      </c>
      <c r="K348" s="165"/>
      <c r="L348" s="166"/>
      <c r="M348" s="167"/>
      <c r="N348" s="160"/>
      <c r="O348" s="160"/>
      <c r="P348" s="160"/>
      <c r="Q348" s="159" t="s">
        <v>3553</v>
      </c>
    </row>
    <row r="349" spans="4:17" x14ac:dyDescent="0.25">
      <c r="D349" s="160" t="s">
        <v>3554</v>
      </c>
      <c r="E349" s="159" t="s">
        <v>3528</v>
      </c>
      <c r="F349" s="160"/>
      <c r="G349" s="159"/>
      <c r="H349" s="160"/>
      <c r="I349" s="160"/>
      <c r="J349" s="159" t="str">
        <f t="shared" si="6"/>
        <v/>
      </c>
      <c r="K349" s="165"/>
      <c r="L349" s="166"/>
      <c r="M349" s="167"/>
      <c r="N349" s="160"/>
      <c r="O349" s="160"/>
      <c r="P349" s="160"/>
      <c r="Q349" s="159" t="s">
        <v>3555</v>
      </c>
    </row>
    <row r="350" spans="4:17" x14ac:dyDescent="0.25">
      <c r="D350" s="160" t="s">
        <v>3556</v>
      </c>
      <c r="E350" s="159" t="s">
        <v>3528</v>
      </c>
      <c r="F350" s="160"/>
      <c r="G350" s="159"/>
      <c r="H350" s="160"/>
      <c r="I350" s="160"/>
      <c r="J350" s="159" t="str">
        <f t="shared" si="6"/>
        <v/>
      </c>
      <c r="K350" s="165"/>
      <c r="L350" s="166"/>
      <c r="M350" s="167"/>
      <c r="N350" s="160"/>
      <c r="O350" s="160"/>
      <c r="P350" s="160"/>
      <c r="Q350" s="159" t="s">
        <v>3557</v>
      </c>
    </row>
    <row r="351" spans="4:17" x14ac:dyDescent="0.25">
      <c r="D351" s="160" t="s">
        <v>3558</v>
      </c>
      <c r="E351" s="159" t="s">
        <v>3528</v>
      </c>
      <c r="F351" s="160"/>
      <c r="G351" s="159"/>
      <c r="H351" s="160"/>
      <c r="I351" s="160"/>
      <c r="J351" s="159" t="str">
        <f t="shared" si="6"/>
        <v/>
      </c>
      <c r="K351" s="165"/>
      <c r="L351" s="166"/>
      <c r="M351" s="167"/>
      <c r="N351" s="160"/>
      <c r="O351" s="160"/>
      <c r="P351" s="160"/>
      <c r="Q351" s="159" t="s">
        <v>3559</v>
      </c>
    </row>
    <row r="352" spans="4:17" x14ac:dyDescent="0.25">
      <c r="D352" s="160" t="s">
        <v>3560</v>
      </c>
      <c r="E352" s="159" t="s">
        <v>3528</v>
      </c>
      <c r="F352" s="160"/>
      <c r="G352" s="159"/>
      <c r="H352" s="160"/>
      <c r="I352" s="160"/>
      <c r="J352" s="159" t="str">
        <f t="shared" si="6"/>
        <v/>
      </c>
      <c r="K352" s="165"/>
      <c r="L352" s="166"/>
      <c r="M352" s="167"/>
      <c r="N352" s="160"/>
      <c r="O352" s="160"/>
      <c r="P352" s="160"/>
      <c r="Q352" s="159" t="s">
        <v>3561</v>
      </c>
    </row>
    <row r="353" spans="4:17" x14ac:dyDescent="0.25">
      <c r="D353" s="160" t="s">
        <v>3562</v>
      </c>
      <c r="E353" s="159" t="s">
        <v>3528</v>
      </c>
      <c r="F353" s="160"/>
      <c r="G353" s="159"/>
      <c r="H353" s="160"/>
      <c r="I353" s="160"/>
      <c r="J353" s="159" t="str">
        <f t="shared" si="6"/>
        <v/>
      </c>
      <c r="K353" s="165"/>
      <c r="L353" s="166"/>
      <c r="M353" s="167"/>
      <c r="N353" s="160"/>
      <c r="O353" s="160"/>
      <c r="P353" s="160"/>
      <c r="Q353" s="159" t="s">
        <v>3563</v>
      </c>
    </row>
    <row r="354" spans="4:17" x14ac:dyDescent="0.25">
      <c r="D354" s="160" t="s">
        <v>3564</v>
      </c>
      <c r="E354" s="159" t="s">
        <v>3528</v>
      </c>
      <c r="F354" s="160"/>
      <c r="G354" s="159"/>
      <c r="H354" s="160"/>
      <c r="I354" s="160"/>
      <c r="J354" s="159" t="str">
        <f t="shared" si="6"/>
        <v/>
      </c>
      <c r="K354" s="165"/>
      <c r="L354" s="166"/>
      <c r="M354" s="167"/>
      <c r="N354" s="160"/>
      <c r="O354" s="160"/>
      <c r="P354" s="160"/>
      <c r="Q354" s="159" t="s">
        <v>3565</v>
      </c>
    </row>
    <row r="355" spans="4:17" x14ac:dyDescent="0.25">
      <c r="D355" s="160" t="s">
        <v>3566</v>
      </c>
      <c r="E355" s="159" t="s">
        <v>3528</v>
      </c>
      <c r="F355" s="160"/>
      <c r="G355" s="159"/>
      <c r="H355" s="160"/>
      <c r="I355" s="160"/>
      <c r="J355" s="159" t="str">
        <f t="shared" si="6"/>
        <v/>
      </c>
      <c r="K355" s="165"/>
      <c r="L355" s="166"/>
      <c r="M355" s="167"/>
      <c r="N355" s="160"/>
      <c r="O355" s="160"/>
      <c r="P355" s="160"/>
      <c r="Q355" s="159" t="s">
        <v>3567</v>
      </c>
    </row>
    <row r="356" spans="4:17" x14ac:dyDescent="0.25">
      <c r="D356" s="160" t="s">
        <v>3568</v>
      </c>
      <c r="E356" s="159" t="s">
        <v>3569</v>
      </c>
      <c r="F356" s="160"/>
      <c r="G356" s="159"/>
      <c r="H356" s="160"/>
      <c r="I356" s="160"/>
      <c r="J356" s="159" t="str">
        <f t="shared" si="6"/>
        <v/>
      </c>
      <c r="K356" s="165"/>
      <c r="L356" s="166"/>
      <c r="M356" s="167"/>
      <c r="N356" s="160"/>
      <c r="O356" s="160"/>
      <c r="P356" s="160"/>
      <c r="Q356" s="159" t="s">
        <v>3570</v>
      </c>
    </row>
    <row r="357" spans="4:17" x14ac:dyDescent="0.25">
      <c r="D357" s="160" t="s">
        <v>3571</v>
      </c>
      <c r="E357" s="159" t="s">
        <v>3569</v>
      </c>
      <c r="F357" s="160"/>
      <c r="G357" s="159"/>
      <c r="H357" s="160"/>
      <c r="I357" s="160"/>
      <c r="J357" s="159" t="str">
        <f t="shared" si="6"/>
        <v/>
      </c>
      <c r="K357" s="165"/>
      <c r="L357" s="166"/>
      <c r="M357" s="167"/>
      <c r="N357" s="160"/>
      <c r="O357" s="160"/>
      <c r="P357" s="160"/>
      <c r="Q357" s="159" t="s">
        <v>3572</v>
      </c>
    </row>
    <row r="358" spans="4:17" x14ac:dyDescent="0.25">
      <c r="D358" s="160" t="s">
        <v>3573</v>
      </c>
      <c r="E358" s="159" t="s">
        <v>3569</v>
      </c>
      <c r="F358" s="160"/>
      <c r="G358" s="159"/>
      <c r="H358" s="160"/>
      <c r="I358" s="160"/>
      <c r="J358" s="159" t="str">
        <f t="shared" si="6"/>
        <v/>
      </c>
      <c r="K358" s="165"/>
      <c r="L358" s="166"/>
      <c r="M358" s="167"/>
      <c r="N358" s="160"/>
      <c r="O358" s="160"/>
      <c r="P358" s="160"/>
      <c r="Q358" s="159" t="s">
        <v>3574</v>
      </c>
    </row>
    <row r="359" spans="4:17" x14ac:dyDescent="0.25">
      <c r="D359" s="160" t="s">
        <v>3575</v>
      </c>
      <c r="E359" s="159" t="s">
        <v>3569</v>
      </c>
      <c r="F359" s="160"/>
      <c r="G359" s="159"/>
      <c r="H359" s="160"/>
      <c r="I359" s="160"/>
      <c r="J359" s="159" t="str">
        <f t="shared" si="6"/>
        <v/>
      </c>
      <c r="K359" s="165"/>
      <c r="L359" s="166"/>
      <c r="M359" s="167"/>
      <c r="N359" s="160"/>
      <c r="O359" s="160"/>
      <c r="P359" s="160"/>
      <c r="Q359" s="159" t="s">
        <v>3576</v>
      </c>
    </row>
    <row r="360" spans="4:17" x14ac:dyDescent="0.25">
      <c r="D360" s="160" t="s">
        <v>3577</v>
      </c>
      <c r="E360" s="159" t="s">
        <v>3569</v>
      </c>
      <c r="F360" s="160"/>
      <c r="G360" s="159"/>
      <c r="H360" s="160"/>
      <c r="I360" s="160"/>
      <c r="J360" s="159" t="str">
        <f t="shared" si="6"/>
        <v/>
      </c>
      <c r="K360" s="165"/>
      <c r="L360" s="166"/>
      <c r="M360" s="167"/>
      <c r="N360" s="160"/>
      <c r="O360" s="160"/>
      <c r="P360" s="160"/>
      <c r="Q360" s="159" t="s">
        <v>3578</v>
      </c>
    </row>
    <row r="361" spans="4:17" x14ac:dyDescent="0.25">
      <c r="D361" s="160" t="s">
        <v>3579</v>
      </c>
      <c r="E361" s="159" t="s">
        <v>3569</v>
      </c>
      <c r="F361" s="160"/>
      <c r="G361" s="159"/>
      <c r="H361" s="160"/>
      <c r="I361" s="160"/>
      <c r="J361" s="159" t="str">
        <f t="shared" si="6"/>
        <v/>
      </c>
      <c r="K361" s="165"/>
      <c r="L361" s="166"/>
      <c r="M361" s="167"/>
      <c r="N361" s="160"/>
      <c r="O361" s="160"/>
      <c r="P361" s="160"/>
      <c r="Q361" s="159" t="s">
        <v>3580</v>
      </c>
    </row>
    <row r="362" spans="4:17" x14ac:dyDescent="0.25">
      <c r="D362" s="160" t="s">
        <v>3581</v>
      </c>
      <c r="E362" s="159" t="s">
        <v>3569</v>
      </c>
      <c r="F362" s="160"/>
      <c r="G362" s="159"/>
      <c r="H362" s="160"/>
      <c r="I362" s="160"/>
      <c r="J362" s="159" t="str">
        <f t="shared" si="6"/>
        <v/>
      </c>
      <c r="K362" s="165"/>
      <c r="L362" s="166"/>
      <c r="M362" s="167"/>
      <c r="N362" s="160"/>
      <c r="O362" s="160"/>
      <c r="P362" s="160"/>
      <c r="Q362" s="159" t="s">
        <v>3582</v>
      </c>
    </row>
    <row r="363" spans="4:17" x14ac:dyDescent="0.25">
      <c r="D363" s="160" t="s">
        <v>3583</v>
      </c>
      <c r="E363" s="159" t="s">
        <v>3569</v>
      </c>
      <c r="F363" s="160"/>
      <c r="G363" s="159"/>
      <c r="H363" s="160"/>
      <c r="I363" s="160"/>
      <c r="J363" s="159" t="str">
        <f t="shared" si="6"/>
        <v/>
      </c>
      <c r="K363" s="165"/>
      <c r="L363" s="166"/>
      <c r="M363" s="167"/>
      <c r="N363" s="160"/>
      <c r="O363" s="160"/>
      <c r="P363" s="160"/>
      <c r="Q363" s="159" t="s">
        <v>3584</v>
      </c>
    </row>
    <row r="364" spans="4:17" x14ac:dyDescent="0.25">
      <c r="D364" s="160" t="s">
        <v>3585</v>
      </c>
      <c r="E364" s="159" t="s">
        <v>3569</v>
      </c>
      <c r="F364" s="160"/>
      <c r="G364" s="159"/>
      <c r="H364" s="160"/>
      <c r="I364" s="160"/>
      <c r="J364" s="159" t="str">
        <f t="shared" si="6"/>
        <v/>
      </c>
      <c r="K364" s="165"/>
      <c r="L364" s="166"/>
      <c r="M364" s="167"/>
      <c r="N364" s="160"/>
      <c r="O364" s="160"/>
      <c r="P364" s="160"/>
      <c r="Q364" s="159" t="s">
        <v>3586</v>
      </c>
    </row>
    <row r="365" spans="4:17" x14ac:dyDescent="0.25">
      <c r="D365" s="160" t="s">
        <v>3587</v>
      </c>
      <c r="E365" s="159" t="s">
        <v>3569</v>
      </c>
      <c r="F365" s="160"/>
      <c r="G365" s="159"/>
      <c r="H365" s="160"/>
      <c r="I365" s="160"/>
      <c r="J365" s="159" t="str">
        <f t="shared" si="6"/>
        <v/>
      </c>
      <c r="K365" s="165"/>
      <c r="L365" s="166"/>
      <c r="M365" s="167"/>
      <c r="N365" s="160"/>
      <c r="O365" s="160"/>
      <c r="P365" s="160"/>
      <c r="Q365" s="159" t="s">
        <v>3588</v>
      </c>
    </row>
    <row r="366" spans="4:17" x14ac:dyDescent="0.25">
      <c r="D366" s="160" t="s">
        <v>3589</v>
      </c>
      <c r="E366" s="159" t="s">
        <v>3569</v>
      </c>
      <c r="F366" s="160"/>
      <c r="G366" s="159"/>
      <c r="H366" s="160"/>
      <c r="I366" s="160"/>
      <c r="J366" s="159" t="str">
        <f t="shared" si="6"/>
        <v/>
      </c>
      <c r="K366" s="165"/>
      <c r="L366" s="166"/>
      <c r="M366" s="167"/>
      <c r="N366" s="160"/>
      <c r="O366" s="160"/>
      <c r="P366" s="160"/>
      <c r="Q366" s="159" t="s">
        <v>3590</v>
      </c>
    </row>
    <row r="367" spans="4:17" x14ac:dyDescent="0.25">
      <c r="D367" s="160" t="s">
        <v>3591</v>
      </c>
      <c r="E367" s="159" t="s">
        <v>3569</v>
      </c>
      <c r="F367" s="160"/>
      <c r="G367" s="159"/>
      <c r="H367" s="160"/>
      <c r="I367" s="160"/>
      <c r="J367" s="159" t="str">
        <f t="shared" si="6"/>
        <v/>
      </c>
      <c r="K367" s="165"/>
      <c r="L367" s="166"/>
      <c r="M367" s="167"/>
      <c r="N367" s="160"/>
      <c r="O367" s="160"/>
      <c r="P367" s="160"/>
      <c r="Q367" s="159" t="s">
        <v>3592</v>
      </c>
    </row>
    <row r="368" spans="4:17" x14ac:dyDescent="0.25">
      <c r="D368" s="160" t="s">
        <v>3593</v>
      </c>
      <c r="E368" s="159" t="s">
        <v>3569</v>
      </c>
      <c r="F368" s="160"/>
      <c r="G368" s="159"/>
      <c r="H368" s="160"/>
      <c r="I368" s="160"/>
      <c r="J368" s="159" t="str">
        <f t="shared" si="6"/>
        <v/>
      </c>
      <c r="K368" s="165"/>
      <c r="L368" s="166"/>
      <c r="M368" s="167"/>
      <c r="N368" s="160"/>
      <c r="O368" s="160"/>
      <c r="P368" s="160"/>
      <c r="Q368" s="159" t="s">
        <v>3594</v>
      </c>
    </row>
    <row r="369" spans="4:17" x14ac:dyDescent="0.25">
      <c r="D369" s="160" t="s">
        <v>3595</v>
      </c>
      <c r="E369" s="159" t="s">
        <v>3569</v>
      </c>
      <c r="F369" s="160"/>
      <c r="G369" s="159"/>
      <c r="H369" s="160"/>
      <c r="I369" s="160"/>
      <c r="J369" s="159" t="str">
        <f t="shared" si="6"/>
        <v/>
      </c>
      <c r="K369" s="165"/>
      <c r="L369" s="166"/>
      <c r="M369" s="167"/>
      <c r="N369" s="160"/>
      <c r="O369" s="160"/>
      <c r="P369" s="160"/>
      <c r="Q369" s="159" t="s">
        <v>3596</v>
      </c>
    </row>
    <row r="370" spans="4:17" x14ac:dyDescent="0.25">
      <c r="D370" s="160" t="s">
        <v>3597</v>
      </c>
      <c r="E370" s="159" t="s">
        <v>3569</v>
      </c>
      <c r="F370" s="160"/>
      <c r="G370" s="159"/>
      <c r="H370" s="160"/>
      <c r="I370" s="160"/>
      <c r="J370" s="159" t="str">
        <f t="shared" si="6"/>
        <v/>
      </c>
      <c r="K370" s="165"/>
      <c r="L370" s="166"/>
      <c r="M370" s="167"/>
      <c r="N370" s="160"/>
      <c r="O370" s="160"/>
      <c r="P370" s="160"/>
      <c r="Q370" s="159" t="s">
        <v>3598</v>
      </c>
    </row>
    <row r="371" spans="4:17" x14ac:dyDescent="0.25">
      <c r="D371" s="160" t="s">
        <v>3599</v>
      </c>
      <c r="E371" s="159" t="s">
        <v>3569</v>
      </c>
      <c r="F371" s="160"/>
      <c r="G371" s="159"/>
      <c r="H371" s="160"/>
      <c r="I371" s="160"/>
      <c r="J371" s="159" t="str">
        <f t="shared" si="6"/>
        <v/>
      </c>
      <c r="K371" s="165"/>
      <c r="L371" s="166"/>
      <c r="M371" s="167"/>
      <c r="N371" s="160"/>
      <c r="O371" s="160"/>
      <c r="P371" s="160"/>
      <c r="Q371" s="159" t="s">
        <v>3600</v>
      </c>
    </row>
    <row r="372" spans="4:17" x14ac:dyDescent="0.25">
      <c r="D372" s="160" t="s">
        <v>3601</v>
      </c>
      <c r="E372" s="159" t="s">
        <v>3569</v>
      </c>
      <c r="F372" s="160"/>
      <c r="G372" s="159"/>
      <c r="H372" s="160"/>
      <c r="I372" s="160"/>
      <c r="J372" s="159" t="str">
        <f t="shared" si="6"/>
        <v/>
      </c>
      <c r="K372" s="165"/>
      <c r="L372" s="166"/>
      <c r="M372" s="167"/>
      <c r="N372" s="160"/>
      <c r="O372" s="160"/>
      <c r="P372" s="160"/>
      <c r="Q372" s="159" t="s">
        <v>3602</v>
      </c>
    </row>
    <row r="373" spans="4:17" x14ac:dyDescent="0.25">
      <c r="D373" s="160" t="s">
        <v>3603</v>
      </c>
      <c r="E373" s="159" t="s">
        <v>3569</v>
      </c>
      <c r="F373" s="160"/>
      <c r="G373" s="159"/>
      <c r="H373" s="160"/>
      <c r="I373" s="160"/>
      <c r="J373" s="159" t="str">
        <f t="shared" si="6"/>
        <v/>
      </c>
      <c r="K373" s="165"/>
      <c r="L373" s="166"/>
      <c r="M373" s="167"/>
      <c r="N373" s="160"/>
      <c r="O373" s="160"/>
      <c r="P373" s="160"/>
      <c r="Q373" s="159" t="s">
        <v>3604</v>
      </c>
    </row>
    <row r="374" spans="4:17" x14ac:dyDescent="0.25">
      <c r="D374" s="160" t="s">
        <v>3605</v>
      </c>
      <c r="E374" s="159" t="s">
        <v>3569</v>
      </c>
      <c r="F374" s="160"/>
      <c r="G374" s="159"/>
      <c r="H374" s="160"/>
      <c r="I374" s="160"/>
      <c r="J374" s="159" t="str">
        <f t="shared" si="6"/>
        <v/>
      </c>
      <c r="K374" s="165"/>
      <c r="L374" s="166"/>
      <c r="M374" s="167"/>
      <c r="N374" s="160"/>
      <c r="O374" s="160"/>
      <c r="P374" s="160"/>
      <c r="Q374" s="159" t="s">
        <v>3606</v>
      </c>
    </row>
    <row r="375" spans="4:17" x14ac:dyDescent="0.25">
      <c r="D375" s="160" t="s">
        <v>3607</v>
      </c>
      <c r="E375" s="159" t="s">
        <v>3569</v>
      </c>
      <c r="F375" s="160"/>
      <c r="G375" s="159"/>
      <c r="H375" s="160"/>
      <c r="I375" s="160"/>
      <c r="J375" s="159" t="str">
        <f t="shared" si="6"/>
        <v/>
      </c>
      <c r="K375" s="165"/>
      <c r="L375" s="166"/>
      <c r="M375" s="167"/>
      <c r="N375" s="160"/>
      <c r="O375" s="160"/>
      <c r="P375" s="160"/>
      <c r="Q375" s="159" t="s">
        <v>3608</v>
      </c>
    </row>
    <row r="376" spans="4:17" x14ac:dyDescent="0.25">
      <c r="D376" s="160" t="s">
        <v>3609</v>
      </c>
      <c r="E376" s="159" t="s">
        <v>3610</v>
      </c>
      <c r="F376" s="160"/>
      <c r="G376" s="159"/>
      <c r="H376" s="160"/>
      <c r="I376" s="160"/>
      <c r="J376" s="159" t="str">
        <f t="shared" si="6"/>
        <v/>
      </c>
      <c r="K376" s="165"/>
      <c r="L376" s="166"/>
      <c r="M376" s="167"/>
      <c r="N376" s="160"/>
      <c r="O376" s="160"/>
      <c r="P376" s="160"/>
      <c r="Q376" s="159" t="s">
        <v>3611</v>
      </c>
    </row>
    <row r="377" spans="4:17" x14ac:dyDescent="0.25">
      <c r="D377" s="160" t="s">
        <v>3612</v>
      </c>
      <c r="E377" s="159" t="s">
        <v>3610</v>
      </c>
      <c r="F377" s="160"/>
      <c r="G377" s="159"/>
      <c r="H377" s="160"/>
      <c r="I377" s="160"/>
      <c r="J377" s="159" t="str">
        <f t="shared" si="6"/>
        <v/>
      </c>
      <c r="K377" s="165"/>
      <c r="L377" s="166"/>
      <c r="M377" s="167"/>
      <c r="N377" s="160"/>
      <c r="O377" s="160"/>
      <c r="P377" s="160"/>
      <c r="Q377" s="159" t="s">
        <v>3613</v>
      </c>
    </row>
    <row r="378" spans="4:17" x14ac:dyDescent="0.25">
      <c r="D378" s="160" t="s">
        <v>3614</v>
      </c>
      <c r="E378" s="159" t="s">
        <v>3610</v>
      </c>
      <c r="F378" s="160"/>
      <c r="G378" s="159"/>
      <c r="H378" s="160"/>
      <c r="I378" s="160"/>
      <c r="J378" s="159" t="str">
        <f t="shared" si="6"/>
        <v/>
      </c>
      <c r="K378" s="165"/>
      <c r="L378" s="166"/>
      <c r="M378" s="167"/>
      <c r="N378" s="160"/>
      <c r="O378" s="160"/>
      <c r="P378" s="160"/>
      <c r="Q378" s="159" t="s">
        <v>3615</v>
      </c>
    </row>
    <row r="379" spans="4:17" x14ac:dyDescent="0.25">
      <c r="D379" s="160" t="s">
        <v>3616</v>
      </c>
      <c r="E379" s="159" t="s">
        <v>3610</v>
      </c>
      <c r="F379" s="160"/>
      <c r="G379" s="159"/>
      <c r="H379" s="160"/>
      <c r="I379" s="160"/>
      <c r="J379" s="159" t="str">
        <f t="shared" si="6"/>
        <v/>
      </c>
      <c r="K379" s="165"/>
      <c r="L379" s="166"/>
      <c r="M379" s="167"/>
      <c r="N379" s="160"/>
      <c r="O379" s="160"/>
      <c r="P379" s="160"/>
      <c r="Q379" s="159" t="s">
        <v>3617</v>
      </c>
    </row>
    <row r="380" spans="4:17" x14ac:dyDescent="0.25">
      <c r="D380" s="160" t="s">
        <v>3618</v>
      </c>
      <c r="E380" s="159" t="s">
        <v>3610</v>
      </c>
      <c r="F380" s="160"/>
      <c r="G380" s="159"/>
      <c r="H380" s="160"/>
      <c r="I380" s="160"/>
      <c r="J380" s="159" t="str">
        <f t="shared" ref="J380:J443" si="7">F380&amp;H380&amp;I380</f>
        <v/>
      </c>
      <c r="K380" s="165"/>
      <c r="L380" s="166"/>
      <c r="M380" s="167"/>
      <c r="N380" s="160"/>
      <c r="O380" s="160"/>
      <c r="P380" s="160"/>
      <c r="Q380" s="159" t="s">
        <v>3619</v>
      </c>
    </row>
    <row r="381" spans="4:17" x14ac:dyDescent="0.25">
      <c r="D381" s="160" t="s">
        <v>3620</v>
      </c>
      <c r="E381" s="159" t="s">
        <v>3610</v>
      </c>
      <c r="F381" s="160"/>
      <c r="G381" s="159"/>
      <c r="H381" s="160"/>
      <c r="I381" s="160"/>
      <c r="J381" s="159" t="str">
        <f t="shared" si="7"/>
        <v/>
      </c>
      <c r="K381" s="165"/>
      <c r="L381" s="166"/>
      <c r="M381" s="167"/>
      <c r="N381" s="160"/>
      <c r="O381" s="160"/>
      <c r="P381" s="160"/>
      <c r="Q381" s="159" t="s">
        <v>3621</v>
      </c>
    </row>
    <row r="382" spans="4:17" x14ac:dyDescent="0.25">
      <c r="D382" s="160" t="s">
        <v>3622</v>
      </c>
      <c r="E382" s="159" t="s">
        <v>3610</v>
      </c>
      <c r="F382" s="160"/>
      <c r="G382" s="159"/>
      <c r="H382" s="160"/>
      <c r="I382" s="160"/>
      <c r="J382" s="159" t="str">
        <f t="shared" si="7"/>
        <v/>
      </c>
      <c r="K382" s="165"/>
      <c r="L382" s="166"/>
      <c r="M382" s="167"/>
      <c r="N382" s="160"/>
      <c r="O382" s="160"/>
      <c r="P382" s="160"/>
      <c r="Q382" s="159" t="s">
        <v>3623</v>
      </c>
    </row>
    <row r="383" spans="4:17" x14ac:dyDescent="0.25">
      <c r="D383" s="160" t="s">
        <v>3624</v>
      </c>
      <c r="E383" s="159" t="s">
        <v>3610</v>
      </c>
      <c r="F383" s="160"/>
      <c r="G383" s="159"/>
      <c r="H383" s="160"/>
      <c r="I383" s="160"/>
      <c r="J383" s="159" t="str">
        <f t="shared" si="7"/>
        <v/>
      </c>
      <c r="K383" s="165"/>
      <c r="L383" s="166"/>
      <c r="M383" s="167"/>
      <c r="N383" s="160"/>
      <c r="O383" s="160"/>
      <c r="P383" s="160"/>
      <c r="Q383" s="159" t="s">
        <v>3625</v>
      </c>
    </row>
    <row r="384" spans="4:17" x14ac:dyDescent="0.25">
      <c r="D384" s="160" t="s">
        <v>3626</v>
      </c>
      <c r="E384" s="159" t="s">
        <v>3610</v>
      </c>
      <c r="F384" s="160"/>
      <c r="G384" s="159"/>
      <c r="H384" s="160"/>
      <c r="I384" s="160"/>
      <c r="J384" s="159" t="str">
        <f t="shared" si="7"/>
        <v/>
      </c>
      <c r="K384" s="165"/>
      <c r="L384" s="166"/>
      <c r="M384" s="167"/>
      <c r="N384" s="160"/>
      <c r="O384" s="160"/>
      <c r="P384" s="160"/>
      <c r="Q384" s="159" t="s">
        <v>3627</v>
      </c>
    </row>
    <row r="385" spans="4:17" x14ac:dyDescent="0.25">
      <c r="D385" s="160" t="s">
        <v>3628</v>
      </c>
      <c r="E385" s="159" t="s">
        <v>3610</v>
      </c>
      <c r="F385" s="160"/>
      <c r="G385" s="159"/>
      <c r="H385" s="160"/>
      <c r="I385" s="160"/>
      <c r="J385" s="159" t="str">
        <f t="shared" si="7"/>
        <v/>
      </c>
      <c r="K385" s="165"/>
      <c r="L385" s="166"/>
      <c r="M385" s="167"/>
      <c r="N385" s="160"/>
      <c r="O385" s="160"/>
      <c r="P385" s="160"/>
      <c r="Q385" s="159" t="s">
        <v>3629</v>
      </c>
    </row>
    <row r="386" spans="4:17" x14ac:dyDescent="0.25">
      <c r="D386" s="160" t="s">
        <v>3630</v>
      </c>
      <c r="E386" s="159" t="s">
        <v>3610</v>
      </c>
      <c r="F386" s="160"/>
      <c r="G386" s="159"/>
      <c r="H386" s="160"/>
      <c r="I386" s="160"/>
      <c r="J386" s="159" t="str">
        <f t="shared" si="7"/>
        <v/>
      </c>
      <c r="K386" s="165"/>
      <c r="L386" s="166"/>
      <c r="M386" s="167"/>
      <c r="N386" s="160"/>
      <c r="O386" s="160"/>
      <c r="P386" s="160"/>
      <c r="Q386" s="159" t="s">
        <v>3631</v>
      </c>
    </row>
    <row r="387" spans="4:17" x14ac:dyDescent="0.25">
      <c r="D387" s="160" t="s">
        <v>3632</v>
      </c>
      <c r="E387" s="159" t="s">
        <v>3610</v>
      </c>
      <c r="F387" s="160"/>
      <c r="G387" s="159"/>
      <c r="H387" s="160"/>
      <c r="I387" s="160"/>
      <c r="J387" s="159" t="str">
        <f t="shared" si="7"/>
        <v/>
      </c>
      <c r="K387" s="165"/>
      <c r="L387" s="166"/>
      <c r="M387" s="167"/>
      <c r="N387" s="160"/>
      <c r="O387" s="160"/>
      <c r="P387" s="160"/>
      <c r="Q387" s="159" t="s">
        <v>3633</v>
      </c>
    </row>
    <row r="388" spans="4:17" x14ac:dyDescent="0.25">
      <c r="D388" s="160" t="s">
        <v>3634</v>
      </c>
      <c r="E388" s="159" t="s">
        <v>3610</v>
      </c>
      <c r="F388" s="160"/>
      <c r="G388" s="159"/>
      <c r="H388" s="160"/>
      <c r="I388" s="160"/>
      <c r="J388" s="159" t="str">
        <f t="shared" si="7"/>
        <v/>
      </c>
      <c r="K388" s="165"/>
      <c r="L388" s="166"/>
      <c r="M388" s="167"/>
      <c r="N388" s="160"/>
      <c r="O388" s="160"/>
      <c r="P388" s="160"/>
      <c r="Q388" s="159" t="s">
        <v>3635</v>
      </c>
    </row>
    <row r="389" spans="4:17" x14ac:dyDescent="0.25">
      <c r="D389" s="160" t="s">
        <v>3636</v>
      </c>
      <c r="E389" s="159" t="s">
        <v>3610</v>
      </c>
      <c r="F389" s="160"/>
      <c r="G389" s="159"/>
      <c r="H389" s="160"/>
      <c r="I389" s="160"/>
      <c r="J389" s="159" t="str">
        <f t="shared" si="7"/>
        <v/>
      </c>
      <c r="K389" s="165"/>
      <c r="L389" s="166"/>
      <c r="M389" s="167"/>
      <c r="N389" s="160"/>
      <c r="O389" s="160"/>
      <c r="P389" s="160"/>
      <c r="Q389" s="159" t="s">
        <v>3637</v>
      </c>
    </row>
    <row r="390" spans="4:17" x14ac:dyDescent="0.25">
      <c r="D390" s="160" t="s">
        <v>3638</v>
      </c>
      <c r="E390" s="159" t="s">
        <v>3610</v>
      </c>
      <c r="F390" s="160"/>
      <c r="G390" s="159"/>
      <c r="H390" s="160"/>
      <c r="I390" s="160"/>
      <c r="J390" s="159" t="str">
        <f t="shared" si="7"/>
        <v/>
      </c>
      <c r="K390" s="165"/>
      <c r="L390" s="166"/>
      <c r="M390" s="167"/>
      <c r="N390" s="160"/>
      <c r="O390" s="160"/>
      <c r="P390" s="160"/>
      <c r="Q390" s="159" t="s">
        <v>3639</v>
      </c>
    </row>
    <row r="391" spans="4:17" x14ac:dyDescent="0.25">
      <c r="D391" s="160" t="s">
        <v>3640</v>
      </c>
      <c r="E391" s="159" t="s">
        <v>3610</v>
      </c>
      <c r="F391" s="160"/>
      <c r="G391" s="159"/>
      <c r="H391" s="160"/>
      <c r="I391" s="160"/>
      <c r="J391" s="159" t="str">
        <f t="shared" si="7"/>
        <v/>
      </c>
      <c r="K391" s="165"/>
      <c r="L391" s="166"/>
      <c r="M391" s="167"/>
      <c r="N391" s="160"/>
      <c r="O391" s="160"/>
      <c r="P391" s="160"/>
      <c r="Q391" s="159" t="s">
        <v>3641</v>
      </c>
    </row>
    <row r="392" spans="4:17" x14ac:dyDescent="0.25">
      <c r="D392" s="160" t="s">
        <v>3642</v>
      </c>
      <c r="E392" s="159" t="s">
        <v>3610</v>
      </c>
      <c r="F392" s="160"/>
      <c r="G392" s="159"/>
      <c r="H392" s="160"/>
      <c r="I392" s="160"/>
      <c r="J392" s="159" t="str">
        <f t="shared" si="7"/>
        <v/>
      </c>
      <c r="K392" s="165"/>
      <c r="L392" s="166"/>
      <c r="M392" s="167"/>
      <c r="N392" s="160"/>
      <c r="O392" s="160"/>
      <c r="P392" s="160"/>
      <c r="Q392" s="159" t="s">
        <v>3643</v>
      </c>
    </row>
    <row r="393" spans="4:17" x14ac:dyDescent="0.25">
      <c r="D393" s="160" t="s">
        <v>3644</v>
      </c>
      <c r="E393" s="159" t="s">
        <v>3610</v>
      </c>
      <c r="F393" s="160"/>
      <c r="G393" s="159"/>
      <c r="H393" s="160"/>
      <c r="I393" s="160"/>
      <c r="J393" s="159" t="str">
        <f t="shared" si="7"/>
        <v/>
      </c>
      <c r="K393" s="165"/>
      <c r="L393" s="166"/>
      <c r="M393" s="167"/>
      <c r="N393" s="160"/>
      <c r="O393" s="160"/>
      <c r="P393" s="160"/>
      <c r="Q393" s="159" t="s">
        <v>3645</v>
      </c>
    </row>
    <row r="394" spans="4:17" x14ac:dyDescent="0.25">
      <c r="D394" s="160" t="s">
        <v>3646</v>
      </c>
      <c r="E394" s="159" t="s">
        <v>3610</v>
      </c>
      <c r="F394" s="160"/>
      <c r="G394" s="159"/>
      <c r="H394" s="160"/>
      <c r="I394" s="160"/>
      <c r="J394" s="159" t="str">
        <f t="shared" si="7"/>
        <v/>
      </c>
      <c r="K394" s="165"/>
      <c r="L394" s="166"/>
      <c r="M394" s="167"/>
      <c r="N394" s="160"/>
      <c r="O394" s="160"/>
      <c r="P394" s="160"/>
      <c r="Q394" s="159" t="s">
        <v>3647</v>
      </c>
    </row>
    <row r="395" spans="4:17" x14ac:dyDescent="0.25">
      <c r="D395" s="160" t="s">
        <v>3648</v>
      </c>
      <c r="E395" s="159" t="s">
        <v>3610</v>
      </c>
      <c r="F395" s="160"/>
      <c r="G395" s="159"/>
      <c r="H395" s="160"/>
      <c r="I395" s="160"/>
      <c r="J395" s="159" t="str">
        <f t="shared" si="7"/>
        <v/>
      </c>
      <c r="K395" s="165"/>
      <c r="L395" s="166"/>
      <c r="M395" s="167"/>
      <c r="N395" s="160"/>
      <c r="O395" s="160"/>
      <c r="P395" s="160"/>
      <c r="Q395" s="159" t="s">
        <v>3649</v>
      </c>
    </row>
    <row r="396" spans="4:17" x14ac:dyDescent="0.25">
      <c r="D396" s="160" t="s">
        <v>3650</v>
      </c>
      <c r="E396" s="159" t="s">
        <v>3651</v>
      </c>
      <c r="F396" s="160"/>
      <c r="G396" s="159"/>
      <c r="H396" s="160"/>
      <c r="I396" s="160"/>
      <c r="J396" s="159" t="str">
        <f t="shared" si="7"/>
        <v/>
      </c>
      <c r="K396" s="165"/>
      <c r="L396" s="166"/>
      <c r="M396" s="167"/>
      <c r="N396" s="160"/>
      <c r="O396" s="160"/>
      <c r="P396" s="160"/>
      <c r="Q396" s="159" t="s">
        <v>3652</v>
      </c>
    </row>
    <row r="397" spans="4:17" x14ac:dyDescent="0.25">
      <c r="D397" s="160" t="s">
        <v>3653</v>
      </c>
      <c r="E397" s="159" t="s">
        <v>3651</v>
      </c>
      <c r="F397" s="160"/>
      <c r="G397" s="159"/>
      <c r="H397" s="160"/>
      <c r="I397" s="160"/>
      <c r="J397" s="159" t="str">
        <f t="shared" si="7"/>
        <v/>
      </c>
      <c r="K397" s="165"/>
      <c r="L397" s="166"/>
      <c r="M397" s="167"/>
      <c r="N397" s="160"/>
      <c r="O397" s="160"/>
      <c r="P397" s="160"/>
      <c r="Q397" s="159" t="s">
        <v>3654</v>
      </c>
    </row>
    <row r="398" spans="4:17" x14ac:dyDescent="0.25">
      <c r="D398" s="160" t="s">
        <v>3655</v>
      </c>
      <c r="E398" s="159" t="s">
        <v>3651</v>
      </c>
      <c r="F398" s="160"/>
      <c r="G398" s="159"/>
      <c r="H398" s="160"/>
      <c r="I398" s="160"/>
      <c r="J398" s="159" t="str">
        <f t="shared" si="7"/>
        <v/>
      </c>
      <c r="K398" s="165"/>
      <c r="L398" s="166"/>
      <c r="M398" s="167"/>
      <c r="N398" s="160"/>
      <c r="O398" s="160"/>
      <c r="P398" s="160"/>
      <c r="Q398" s="159" t="s">
        <v>3656</v>
      </c>
    </row>
    <row r="399" spans="4:17" x14ac:dyDescent="0.25">
      <c r="D399" s="160" t="s">
        <v>3657</v>
      </c>
      <c r="E399" s="159" t="s">
        <v>3651</v>
      </c>
      <c r="F399" s="160"/>
      <c r="G399" s="159"/>
      <c r="H399" s="160"/>
      <c r="I399" s="160"/>
      <c r="J399" s="159" t="str">
        <f t="shared" si="7"/>
        <v/>
      </c>
      <c r="K399" s="165"/>
      <c r="L399" s="166"/>
      <c r="M399" s="167"/>
      <c r="N399" s="160"/>
      <c r="O399" s="160"/>
      <c r="P399" s="160"/>
      <c r="Q399" s="159" t="s">
        <v>3658</v>
      </c>
    </row>
    <row r="400" spans="4:17" x14ac:dyDescent="0.25">
      <c r="D400" s="160" t="s">
        <v>3659</v>
      </c>
      <c r="E400" s="159" t="s">
        <v>3651</v>
      </c>
      <c r="F400" s="160"/>
      <c r="G400" s="159"/>
      <c r="H400" s="160"/>
      <c r="I400" s="160"/>
      <c r="J400" s="159" t="str">
        <f t="shared" si="7"/>
        <v/>
      </c>
      <c r="K400" s="165"/>
      <c r="L400" s="166"/>
      <c r="M400" s="167"/>
      <c r="N400" s="160"/>
      <c r="O400" s="160"/>
      <c r="P400" s="160"/>
      <c r="Q400" s="159" t="s">
        <v>3660</v>
      </c>
    </row>
    <row r="401" spans="4:17" x14ac:dyDescent="0.25">
      <c r="D401" s="160" t="s">
        <v>3661</v>
      </c>
      <c r="E401" s="159" t="s">
        <v>3651</v>
      </c>
      <c r="F401" s="160"/>
      <c r="G401" s="159"/>
      <c r="H401" s="160"/>
      <c r="I401" s="160"/>
      <c r="J401" s="159" t="str">
        <f t="shared" si="7"/>
        <v/>
      </c>
      <c r="K401" s="165"/>
      <c r="L401" s="166"/>
      <c r="M401" s="167"/>
      <c r="N401" s="160"/>
      <c r="O401" s="160"/>
      <c r="P401" s="160"/>
      <c r="Q401" s="159" t="s">
        <v>3662</v>
      </c>
    </row>
    <row r="402" spans="4:17" x14ac:dyDescent="0.25">
      <c r="D402" s="160" t="s">
        <v>3663</v>
      </c>
      <c r="E402" s="159" t="s">
        <v>3651</v>
      </c>
      <c r="F402" s="160"/>
      <c r="G402" s="159"/>
      <c r="H402" s="160"/>
      <c r="I402" s="160"/>
      <c r="J402" s="159" t="str">
        <f t="shared" si="7"/>
        <v/>
      </c>
      <c r="K402" s="165"/>
      <c r="L402" s="166"/>
      <c r="M402" s="167"/>
      <c r="N402" s="160"/>
      <c r="O402" s="160"/>
      <c r="P402" s="160"/>
      <c r="Q402" s="159" t="s">
        <v>3664</v>
      </c>
    </row>
    <row r="403" spans="4:17" x14ac:dyDescent="0.25">
      <c r="D403" s="160" t="s">
        <v>3665</v>
      </c>
      <c r="E403" s="159" t="s">
        <v>3651</v>
      </c>
      <c r="F403" s="160"/>
      <c r="G403" s="159"/>
      <c r="H403" s="160"/>
      <c r="I403" s="160"/>
      <c r="J403" s="159" t="str">
        <f t="shared" si="7"/>
        <v/>
      </c>
      <c r="K403" s="165"/>
      <c r="L403" s="166"/>
      <c r="M403" s="167"/>
      <c r="N403" s="160"/>
      <c r="O403" s="160"/>
      <c r="P403" s="160"/>
      <c r="Q403" s="159" t="s">
        <v>3666</v>
      </c>
    </row>
    <row r="404" spans="4:17" x14ac:dyDescent="0.25">
      <c r="D404" s="160" t="s">
        <v>3667</v>
      </c>
      <c r="E404" s="159" t="s">
        <v>3651</v>
      </c>
      <c r="F404" s="160"/>
      <c r="G404" s="159"/>
      <c r="H404" s="160"/>
      <c r="I404" s="160"/>
      <c r="J404" s="159" t="str">
        <f t="shared" si="7"/>
        <v/>
      </c>
      <c r="K404" s="165"/>
      <c r="L404" s="166"/>
      <c r="M404" s="167"/>
      <c r="N404" s="160"/>
      <c r="O404" s="160"/>
      <c r="P404" s="160"/>
      <c r="Q404" s="159" t="s">
        <v>3668</v>
      </c>
    </row>
    <row r="405" spans="4:17" x14ac:dyDescent="0.25">
      <c r="D405" s="160" t="s">
        <v>3669</v>
      </c>
      <c r="E405" s="159" t="s">
        <v>3651</v>
      </c>
      <c r="F405" s="160"/>
      <c r="G405" s="159"/>
      <c r="H405" s="160"/>
      <c r="I405" s="160"/>
      <c r="J405" s="159" t="str">
        <f t="shared" si="7"/>
        <v/>
      </c>
      <c r="K405" s="165"/>
      <c r="L405" s="166"/>
      <c r="M405" s="167"/>
      <c r="N405" s="160"/>
      <c r="O405" s="160"/>
      <c r="P405" s="160"/>
      <c r="Q405" s="159" t="s">
        <v>3670</v>
      </c>
    </row>
    <row r="406" spans="4:17" x14ac:dyDescent="0.25">
      <c r="D406" s="160" t="s">
        <v>3671</v>
      </c>
      <c r="E406" s="159" t="s">
        <v>3651</v>
      </c>
      <c r="F406" s="160"/>
      <c r="G406" s="159"/>
      <c r="H406" s="160"/>
      <c r="I406" s="160"/>
      <c r="J406" s="159" t="str">
        <f t="shared" si="7"/>
        <v/>
      </c>
      <c r="K406" s="165"/>
      <c r="L406" s="166"/>
      <c r="M406" s="167"/>
      <c r="N406" s="160"/>
      <c r="O406" s="160"/>
      <c r="P406" s="160"/>
      <c r="Q406" s="159" t="s">
        <v>3672</v>
      </c>
    </row>
    <row r="407" spans="4:17" x14ac:dyDescent="0.25">
      <c r="D407" s="160" t="s">
        <v>3673</v>
      </c>
      <c r="E407" s="159" t="s">
        <v>3651</v>
      </c>
      <c r="F407" s="160"/>
      <c r="G407" s="159"/>
      <c r="H407" s="160"/>
      <c r="I407" s="160"/>
      <c r="J407" s="159" t="str">
        <f t="shared" si="7"/>
        <v/>
      </c>
      <c r="K407" s="165"/>
      <c r="L407" s="166"/>
      <c r="M407" s="167"/>
      <c r="N407" s="160"/>
      <c r="O407" s="160"/>
      <c r="P407" s="160"/>
      <c r="Q407" s="159" t="s">
        <v>3674</v>
      </c>
    </row>
    <row r="408" spans="4:17" x14ac:dyDescent="0.25">
      <c r="D408" s="160" t="s">
        <v>3675</v>
      </c>
      <c r="E408" s="159" t="s">
        <v>3651</v>
      </c>
      <c r="F408" s="160"/>
      <c r="G408" s="159"/>
      <c r="H408" s="160"/>
      <c r="I408" s="160"/>
      <c r="J408" s="159" t="str">
        <f t="shared" si="7"/>
        <v/>
      </c>
      <c r="K408" s="165"/>
      <c r="L408" s="166"/>
      <c r="M408" s="167"/>
      <c r="N408" s="160"/>
      <c r="O408" s="160"/>
      <c r="P408" s="160"/>
      <c r="Q408" s="159" t="s">
        <v>3676</v>
      </c>
    </row>
    <row r="409" spans="4:17" x14ac:dyDescent="0.25">
      <c r="D409" s="160" t="s">
        <v>3677</v>
      </c>
      <c r="E409" s="159" t="s">
        <v>3651</v>
      </c>
      <c r="F409" s="160"/>
      <c r="G409" s="159"/>
      <c r="H409" s="160"/>
      <c r="I409" s="160"/>
      <c r="J409" s="159" t="str">
        <f t="shared" si="7"/>
        <v/>
      </c>
      <c r="K409" s="165"/>
      <c r="L409" s="166"/>
      <c r="M409" s="167"/>
      <c r="N409" s="160"/>
      <c r="O409" s="160"/>
      <c r="P409" s="160"/>
      <c r="Q409" s="159" t="s">
        <v>3678</v>
      </c>
    </row>
    <row r="410" spans="4:17" x14ac:dyDescent="0.25">
      <c r="D410" s="160" t="s">
        <v>3679</v>
      </c>
      <c r="E410" s="159" t="s">
        <v>3651</v>
      </c>
      <c r="F410" s="160"/>
      <c r="G410" s="159"/>
      <c r="H410" s="160"/>
      <c r="I410" s="160"/>
      <c r="J410" s="159" t="str">
        <f t="shared" si="7"/>
        <v/>
      </c>
      <c r="K410" s="165"/>
      <c r="L410" s="166"/>
      <c r="M410" s="167"/>
      <c r="N410" s="160"/>
      <c r="O410" s="160"/>
      <c r="P410" s="160"/>
      <c r="Q410" s="159" t="s">
        <v>3680</v>
      </c>
    </row>
    <row r="411" spans="4:17" x14ac:dyDescent="0.25">
      <c r="D411" s="160" t="s">
        <v>3681</v>
      </c>
      <c r="E411" s="159" t="s">
        <v>3651</v>
      </c>
      <c r="F411" s="160"/>
      <c r="G411" s="159"/>
      <c r="H411" s="160"/>
      <c r="I411" s="160"/>
      <c r="J411" s="159" t="str">
        <f t="shared" si="7"/>
        <v/>
      </c>
      <c r="K411" s="165"/>
      <c r="L411" s="166"/>
      <c r="M411" s="167"/>
      <c r="N411" s="160"/>
      <c r="O411" s="160"/>
      <c r="P411" s="160"/>
      <c r="Q411" s="159" t="s">
        <v>3682</v>
      </c>
    </row>
    <row r="412" spans="4:17" x14ac:dyDescent="0.25">
      <c r="D412" s="160" t="s">
        <v>3683</v>
      </c>
      <c r="E412" s="159" t="s">
        <v>3651</v>
      </c>
      <c r="F412" s="160"/>
      <c r="G412" s="159"/>
      <c r="H412" s="160"/>
      <c r="I412" s="160"/>
      <c r="J412" s="159" t="str">
        <f t="shared" si="7"/>
        <v/>
      </c>
      <c r="K412" s="165"/>
      <c r="L412" s="166"/>
      <c r="M412" s="167"/>
      <c r="N412" s="160"/>
      <c r="O412" s="160"/>
      <c r="P412" s="160"/>
      <c r="Q412" s="159" t="s">
        <v>3684</v>
      </c>
    </row>
    <row r="413" spans="4:17" x14ac:dyDescent="0.25">
      <c r="D413" s="160" t="s">
        <v>3685</v>
      </c>
      <c r="E413" s="159" t="s">
        <v>3651</v>
      </c>
      <c r="F413" s="160"/>
      <c r="G413" s="159"/>
      <c r="H413" s="160"/>
      <c r="I413" s="160"/>
      <c r="J413" s="159" t="str">
        <f t="shared" si="7"/>
        <v/>
      </c>
      <c r="K413" s="165"/>
      <c r="L413" s="166"/>
      <c r="M413" s="167"/>
      <c r="N413" s="160"/>
      <c r="O413" s="160"/>
      <c r="P413" s="160"/>
      <c r="Q413" s="159" t="s">
        <v>3686</v>
      </c>
    </row>
    <row r="414" spans="4:17" x14ac:dyDescent="0.25">
      <c r="D414" s="160" t="s">
        <v>3687</v>
      </c>
      <c r="E414" s="159" t="s">
        <v>3651</v>
      </c>
      <c r="F414" s="160"/>
      <c r="G414" s="159"/>
      <c r="H414" s="160"/>
      <c r="I414" s="160"/>
      <c r="J414" s="159" t="str">
        <f t="shared" si="7"/>
        <v/>
      </c>
      <c r="K414" s="165"/>
      <c r="L414" s="166"/>
      <c r="M414" s="167"/>
      <c r="N414" s="160"/>
      <c r="O414" s="160"/>
      <c r="P414" s="160"/>
      <c r="Q414" s="159" t="s">
        <v>3688</v>
      </c>
    </row>
    <row r="415" spans="4:17" x14ac:dyDescent="0.25">
      <c r="D415" s="160" t="s">
        <v>3689</v>
      </c>
      <c r="E415" s="159" t="s">
        <v>3651</v>
      </c>
      <c r="F415" s="160"/>
      <c r="G415" s="159"/>
      <c r="H415" s="160"/>
      <c r="I415" s="160"/>
      <c r="J415" s="159" t="str">
        <f t="shared" si="7"/>
        <v/>
      </c>
      <c r="K415" s="165"/>
      <c r="L415" s="166"/>
      <c r="M415" s="167"/>
      <c r="N415" s="160"/>
      <c r="O415" s="160"/>
      <c r="P415" s="160"/>
      <c r="Q415" s="159" t="s">
        <v>3690</v>
      </c>
    </row>
    <row r="416" spans="4:17" x14ac:dyDescent="0.25">
      <c r="D416" s="160" t="s">
        <v>3691</v>
      </c>
      <c r="E416" s="159" t="s">
        <v>3692</v>
      </c>
      <c r="F416" s="160"/>
      <c r="G416" s="159"/>
      <c r="H416" s="160"/>
      <c r="I416" s="160"/>
      <c r="J416" s="159" t="str">
        <f t="shared" si="7"/>
        <v/>
      </c>
      <c r="K416" s="165"/>
      <c r="L416" s="166"/>
      <c r="M416" s="167"/>
      <c r="N416" s="160"/>
      <c r="O416" s="160"/>
      <c r="P416" s="160"/>
      <c r="Q416" s="159" t="s">
        <v>3693</v>
      </c>
    </row>
    <row r="417" spans="4:17" x14ac:dyDescent="0.25">
      <c r="D417" s="160" t="s">
        <v>3694</v>
      </c>
      <c r="E417" s="159" t="s">
        <v>3692</v>
      </c>
      <c r="F417" s="160"/>
      <c r="G417" s="159"/>
      <c r="H417" s="160"/>
      <c r="I417" s="160"/>
      <c r="J417" s="159" t="str">
        <f t="shared" si="7"/>
        <v/>
      </c>
      <c r="K417" s="165"/>
      <c r="L417" s="166"/>
      <c r="M417" s="167"/>
      <c r="N417" s="160"/>
      <c r="O417" s="160"/>
      <c r="P417" s="160"/>
      <c r="Q417" s="159" t="s">
        <v>3695</v>
      </c>
    </row>
    <row r="418" spans="4:17" x14ac:dyDescent="0.25">
      <c r="D418" s="160" t="s">
        <v>3696</v>
      </c>
      <c r="E418" s="159" t="s">
        <v>3692</v>
      </c>
      <c r="F418" s="160"/>
      <c r="G418" s="159"/>
      <c r="H418" s="160"/>
      <c r="I418" s="160"/>
      <c r="J418" s="159" t="str">
        <f t="shared" si="7"/>
        <v/>
      </c>
      <c r="K418" s="165"/>
      <c r="L418" s="166"/>
      <c r="M418" s="167"/>
      <c r="N418" s="160"/>
      <c r="O418" s="160"/>
      <c r="P418" s="160"/>
      <c r="Q418" s="159" t="s">
        <v>3697</v>
      </c>
    </row>
    <row r="419" spans="4:17" x14ac:dyDescent="0.25">
      <c r="D419" s="160" t="s">
        <v>3698</v>
      </c>
      <c r="E419" s="159" t="s">
        <v>3692</v>
      </c>
      <c r="F419" s="160"/>
      <c r="G419" s="159"/>
      <c r="H419" s="160"/>
      <c r="I419" s="160"/>
      <c r="J419" s="159" t="str">
        <f t="shared" si="7"/>
        <v/>
      </c>
      <c r="K419" s="165"/>
      <c r="L419" s="166"/>
      <c r="M419" s="167"/>
      <c r="N419" s="160"/>
      <c r="O419" s="160"/>
      <c r="P419" s="160"/>
      <c r="Q419" s="159" t="s">
        <v>3699</v>
      </c>
    </row>
    <row r="420" spans="4:17" x14ac:dyDescent="0.25">
      <c r="D420" s="160" t="s">
        <v>3700</v>
      </c>
      <c r="E420" s="159" t="s">
        <v>3692</v>
      </c>
      <c r="F420" s="160"/>
      <c r="G420" s="159"/>
      <c r="H420" s="160"/>
      <c r="I420" s="160"/>
      <c r="J420" s="159" t="str">
        <f t="shared" si="7"/>
        <v/>
      </c>
      <c r="K420" s="165"/>
      <c r="L420" s="166"/>
      <c r="M420" s="167"/>
      <c r="N420" s="160"/>
      <c r="O420" s="160"/>
      <c r="P420" s="160"/>
      <c r="Q420" s="159" t="s">
        <v>3701</v>
      </c>
    </row>
    <row r="421" spans="4:17" x14ac:dyDescent="0.25">
      <c r="D421" s="160" t="s">
        <v>3702</v>
      </c>
      <c r="E421" s="159" t="s">
        <v>3692</v>
      </c>
      <c r="F421" s="160"/>
      <c r="G421" s="159"/>
      <c r="H421" s="160"/>
      <c r="I421" s="160"/>
      <c r="J421" s="159" t="str">
        <f t="shared" si="7"/>
        <v/>
      </c>
      <c r="K421" s="165"/>
      <c r="L421" s="166"/>
      <c r="M421" s="167"/>
      <c r="N421" s="160"/>
      <c r="O421" s="160"/>
      <c r="P421" s="160"/>
      <c r="Q421" s="159" t="s">
        <v>3703</v>
      </c>
    </row>
    <row r="422" spans="4:17" x14ac:dyDescent="0.25">
      <c r="D422" s="160" t="s">
        <v>3704</v>
      </c>
      <c r="E422" s="159" t="s">
        <v>3692</v>
      </c>
      <c r="F422" s="160"/>
      <c r="G422" s="159"/>
      <c r="H422" s="160"/>
      <c r="I422" s="160"/>
      <c r="J422" s="159" t="str">
        <f t="shared" si="7"/>
        <v/>
      </c>
      <c r="K422" s="165"/>
      <c r="L422" s="166"/>
      <c r="M422" s="167"/>
      <c r="N422" s="160"/>
      <c r="O422" s="160"/>
      <c r="P422" s="160"/>
      <c r="Q422" s="159" t="s">
        <v>3705</v>
      </c>
    </row>
    <row r="423" spans="4:17" x14ac:dyDescent="0.25">
      <c r="D423" s="160" t="s">
        <v>3706</v>
      </c>
      <c r="E423" s="159" t="s">
        <v>3692</v>
      </c>
      <c r="F423" s="160"/>
      <c r="G423" s="159"/>
      <c r="H423" s="160"/>
      <c r="I423" s="160"/>
      <c r="J423" s="159" t="str">
        <f t="shared" si="7"/>
        <v/>
      </c>
      <c r="K423" s="165"/>
      <c r="L423" s="166"/>
      <c r="M423" s="167"/>
      <c r="N423" s="160"/>
      <c r="O423" s="160"/>
      <c r="P423" s="160"/>
      <c r="Q423" s="159" t="s">
        <v>3707</v>
      </c>
    </row>
    <row r="424" spans="4:17" x14ac:dyDescent="0.25">
      <c r="D424" s="160" t="s">
        <v>3708</v>
      </c>
      <c r="E424" s="159" t="s">
        <v>3692</v>
      </c>
      <c r="F424" s="160"/>
      <c r="G424" s="159"/>
      <c r="H424" s="160"/>
      <c r="I424" s="160"/>
      <c r="J424" s="159" t="str">
        <f t="shared" si="7"/>
        <v/>
      </c>
      <c r="K424" s="165"/>
      <c r="L424" s="166"/>
      <c r="M424" s="167"/>
      <c r="N424" s="160"/>
      <c r="O424" s="160"/>
      <c r="P424" s="160"/>
      <c r="Q424" s="159" t="s">
        <v>3709</v>
      </c>
    </row>
    <row r="425" spans="4:17" x14ac:dyDescent="0.25">
      <c r="D425" s="160" t="s">
        <v>3710</v>
      </c>
      <c r="E425" s="159" t="s">
        <v>3692</v>
      </c>
      <c r="F425" s="160"/>
      <c r="G425" s="159"/>
      <c r="H425" s="160"/>
      <c r="I425" s="160"/>
      <c r="J425" s="159" t="str">
        <f t="shared" si="7"/>
        <v/>
      </c>
      <c r="K425" s="165"/>
      <c r="L425" s="166"/>
      <c r="M425" s="167"/>
      <c r="N425" s="160"/>
      <c r="O425" s="160"/>
      <c r="P425" s="160"/>
      <c r="Q425" s="159" t="s">
        <v>3711</v>
      </c>
    </row>
    <row r="426" spans="4:17" x14ac:dyDescent="0.25">
      <c r="D426" s="160" t="s">
        <v>3712</v>
      </c>
      <c r="E426" s="159" t="s">
        <v>3692</v>
      </c>
      <c r="F426" s="160"/>
      <c r="G426" s="159"/>
      <c r="H426" s="160"/>
      <c r="I426" s="160"/>
      <c r="J426" s="159" t="str">
        <f t="shared" si="7"/>
        <v/>
      </c>
      <c r="K426" s="165"/>
      <c r="L426" s="166"/>
      <c r="M426" s="167"/>
      <c r="N426" s="160"/>
      <c r="O426" s="160"/>
      <c r="P426" s="160"/>
      <c r="Q426" s="159" t="s">
        <v>3713</v>
      </c>
    </row>
    <row r="427" spans="4:17" x14ac:dyDescent="0.25">
      <c r="D427" s="160" t="s">
        <v>3714</v>
      </c>
      <c r="E427" s="159" t="s">
        <v>3692</v>
      </c>
      <c r="F427" s="160"/>
      <c r="G427" s="159"/>
      <c r="H427" s="160"/>
      <c r="I427" s="160"/>
      <c r="J427" s="159" t="str">
        <f t="shared" si="7"/>
        <v/>
      </c>
      <c r="K427" s="165"/>
      <c r="L427" s="166"/>
      <c r="M427" s="167"/>
      <c r="N427" s="160"/>
      <c r="O427" s="160"/>
      <c r="P427" s="160"/>
      <c r="Q427" s="159" t="s">
        <v>3715</v>
      </c>
    </row>
    <row r="428" spans="4:17" x14ac:dyDescent="0.25">
      <c r="D428" s="160" t="s">
        <v>3716</v>
      </c>
      <c r="E428" s="159" t="s">
        <v>3692</v>
      </c>
      <c r="F428" s="160"/>
      <c r="G428" s="159"/>
      <c r="H428" s="160"/>
      <c r="I428" s="160"/>
      <c r="J428" s="159" t="str">
        <f t="shared" si="7"/>
        <v/>
      </c>
      <c r="K428" s="165"/>
      <c r="L428" s="166"/>
      <c r="M428" s="167"/>
      <c r="N428" s="160"/>
      <c r="O428" s="160"/>
      <c r="P428" s="160"/>
      <c r="Q428" s="159" t="s">
        <v>3717</v>
      </c>
    </row>
    <row r="429" spans="4:17" x14ac:dyDescent="0.25">
      <c r="D429" s="160" t="s">
        <v>3718</v>
      </c>
      <c r="E429" s="159" t="s">
        <v>3692</v>
      </c>
      <c r="F429" s="160"/>
      <c r="G429" s="159"/>
      <c r="H429" s="160"/>
      <c r="I429" s="160"/>
      <c r="J429" s="159" t="str">
        <f t="shared" si="7"/>
        <v/>
      </c>
      <c r="K429" s="165"/>
      <c r="L429" s="166"/>
      <c r="M429" s="167"/>
      <c r="N429" s="160"/>
      <c r="O429" s="160"/>
      <c r="P429" s="160"/>
      <c r="Q429" s="159" t="s">
        <v>3719</v>
      </c>
    </row>
    <row r="430" spans="4:17" x14ac:dyDescent="0.25">
      <c r="D430" s="160" t="s">
        <v>3720</v>
      </c>
      <c r="E430" s="159" t="s">
        <v>3692</v>
      </c>
      <c r="F430" s="160"/>
      <c r="G430" s="159"/>
      <c r="H430" s="160"/>
      <c r="I430" s="160"/>
      <c r="J430" s="159" t="str">
        <f t="shared" si="7"/>
        <v/>
      </c>
      <c r="K430" s="165"/>
      <c r="L430" s="166"/>
      <c r="M430" s="167"/>
      <c r="N430" s="160"/>
      <c r="O430" s="160"/>
      <c r="P430" s="160"/>
      <c r="Q430" s="159" t="s">
        <v>3721</v>
      </c>
    </row>
    <row r="431" spans="4:17" x14ac:dyDescent="0.25">
      <c r="D431" s="160" t="s">
        <v>3722</v>
      </c>
      <c r="E431" s="159" t="s">
        <v>3692</v>
      </c>
      <c r="F431" s="160"/>
      <c r="G431" s="159"/>
      <c r="H431" s="160"/>
      <c r="I431" s="160"/>
      <c r="J431" s="159" t="str">
        <f t="shared" si="7"/>
        <v/>
      </c>
      <c r="K431" s="165"/>
      <c r="L431" s="166"/>
      <c r="M431" s="167"/>
      <c r="N431" s="160"/>
      <c r="O431" s="160"/>
      <c r="P431" s="160"/>
      <c r="Q431" s="159" t="s">
        <v>3723</v>
      </c>
    </row>
    <row r="432" spans="4:17" x14ac:dyDescent="0.25">
      <c r="D432" s="160" t="s">
        <v>3724</v>
      </c>
      <c r="E432" s="159" t="s">
        <v>3692</v>
      </c>
      <c r="F432" s="160"/>
      <c r="G432" s="159"/>
      <c r="H432" s="160"/>
      <c r="I432" s="160"/>
      <c r="J432" s="159" t="str">
        <f t="shared" si="7"/>
        <v/>
      </c>
      <c r="K432" s="165"/>
      <c r="L432" s="166"/>
      <c r="M432" s="167"/>
      <c r="N432" s="160"/>
      <c r="O432" s="160"/>
      <c r="P432" s="160"/>
      <c r="Q432" s="159" t="s">
        <v>3725</v>
      </c>
    </row>
    <row r="433" spans="4:17" x14ac:dyDescent="0.25">
      <c r="D433" s="160" t="s">
        <v>3726</v>
      </c>
      <c r="E433" s="159" t="s">
        <v>3692</v>
      </c>
      <c r="F433" s="160"/>
      <c r="G433" s="159"/>
      <c r="H433" s="160"/>
      <c r="I433" s="160"/>
      <c r="J433" s="159" t="str">
        <f t="shared" si="7"/>
        <v/>
      </c>
      <c r="K433" s="165"/>
      <c r="L433" s="166"/>
      <c r="M433" s="167"/>
      <c r="N433" s="160"/>
      <c r="O433" s="160"/>
      <c r="P433" s="160"/>
      <c r="Q433" s="159" t="s">
        <v>3727</v>
      </c>
    </row>
    <row r="434" spans="4:17" x14ac:dyDescent="0.25">
      <c r="D434" s="160" t="s">
        <v>3728</v>
      </c>
      <c r="E434" s="159" t="s">
        <v>3692</v>
      </c>
      <c r="F434" s="160"/>
      <c r="G434" s="159"/>
      <c r="H434" s="160"/>
      <c r="I434" s="160"/>
      <c r="J434" s="159" t="str">
        <f t="shared" si="7"/>
        <v/>
      </c>
      <c r="K434" s="165"/>
      <c r="L434" s="166"/>
      <c r="M434" s="167"/>
      <c r="N434" s="160"/>
      <c r="O434" s="160"/>
      <c r="P434" s="160"/>
      <c r="Q434" s="159" t="s">
        <v>3729</v>
      </c>
    </row>
    <row r="435" spans="4:17" x14ac:dyDescent="0.25">
      <c r="D435" s="160" t="s">
        <v>3730</v>
      </c>
      <c r="E435" s="159" t="s">
        <v>3692</v>
      </c>
      <c r="F435" s="160"/>
      <c r="G435" s="159"/>
      <c r="H435" s="160"/>
      <c r="I435" s="160"/>
      <c r="J435" s="159" t="str">
        <f t="shared" si="7"/>
        <v/>
      </c>
      <c r="K435" s="165"/>
      <c r="L435" s="166"/>
      <c r="M435" s="167"/>
      <c r="N435" s="160"/>
      <c r="O435" s="160"/>
      <c r="P435" s="160"/>
      <c r="Q435" s="159" t="s">
        <v>3731</v>
      </c>
    </row>
    <row r="436" spans="4:17" x14ac:dyDescent="0.25">
      <c r="D436" s="160" t="s">
        <v>3732</v>
      </c>
      <c r="E436" s="159" t="s">
        <v>3733</v>
      </c>
      <c r="F436" s="160"/>
      <c r="G436" s="159"/>
      <c r="H436" s="160"/>
      <c r="I436" s="160"/>
      <c r="J436" s="159" t="str">
        <f t="shared" si="7"/>
        <v/>
      </c>
      <c r="K436" s="165"/>
      <c r="L436" s="166"/>
      <c r="M436" s="167"/>
      <c r="N436" s="160"/>
      <c r="O436" s="160"/>
      <c r="P436" s="160"/>
      <c r="Q436" s="159" t="s">
        <v>3734</v>
      </c>
    </row>
    <row r="437" spans="4:17" x14ac:dyDescent="0.25">
      <c r="D437" s="160" t="s">
        <v>3735</v>
      </c>
      <c r="E437" s="159" t="s">
        <v>3733</v>
      </c>
      <c r="F437" s="160"/>
      <c r="G437" s="159"/>
      <c r="H437" s="160"/>
      <c r="I437" s="160"/>
      <c r="J437" s="159" t="str">
        <f t="shared" si="7"/>
        <v/>
      </c>
      <c r="K437" s="165"/>
      <c r="L437" s="166"/>
      <c r="M437" s="167"/>
      <c r="N437" s="160"/>
      <c r="O437" s="160"/>
      <c r="P437" s="160"/>
      <c r="Q437" s="159" t="s">
        <v>3736</v>
      </c>
    </row>
    <row r="438" spans="4:17" x14ac:dyDescent="0.25">
      <c r="D438" s="160" t="s">
        <v>3737</v>
      </c>
      <c r="E438" s="159" t="s">
        <v>3733</v>
      </c>
      <c r="F438" s="160"/>
      <c r="G438" s="159"/>
      <c r="H438" s="160"/>
      <c r="I438" s="160"/>
      <c r="J438" s="159" t="str">
        <f t="shared" si="7"/>
        <v/>
      </c>
      <c r="K438" s="165"/>
      <c r="L438" s="166"/>
      <c r="M438" s="167"/>
      <c r="N438" s="160"/>
      <c r="O438" s="160"/>
      <c r="P438" s="160"/>
      <c r="Q438" s="159" t="s">
        <v>3738</v>
      </c>
    </row>
    <row r="439" spans="4:17" x14ac:dyDescent="0.25">
      <c r="D439" s="160" t="s">
        <v>3739</v>
      </c>
      <c r="E439" s="159" t="s">
        <v>3733</v>
      </c>
      <c r="F439" s="160"/>
      <c r="G439" s="159"/>
      <c r="H439" s="160"/>
      <c r="I439" s="160"/>
      <c r="J439" s="159" t="str">
        <f t="shared" si="7"/>
        <v/>
      </c>
      <c r="K439" s="165"/>
      <c r="L439" s="166"/>
      <c r="M439" s="167"/>
      <c r="N439" s="160"/>
      <c r="O439" s="160"/>
      <c r="P439" s="160"/>
      <c r="Q439" s="159" t="s">
        <v>3740</v>
      </c>
    </row>
    <row r="440" spans="4:17" x14ac:dyDescent="0.25">
      <c r="D440" s="160" t="s">
        <v>3741</v>
      </c>
      <c r="E440" s="159" t="s">
        <v>3733</v>
      </c>
      <c r="F440" s="160"/>
      <c r="G440" s="159"/>
      <c r="H440" s="160"/>
      <c r="I440" s="160"/>
      <c r="J440" s="159" t="str">
        <f t="shared" si="7"/>
        <v/>
      </c>
      <c r="K440" s="165"/>
      <c r="L440" s="166"/>
      <c r="M440" s="167"/>
      <c r="N440" s="160"/>
      <c r="O440" s="160"/>
      <c r="P440" s="160"/>
      <c r="Q440" s="159" t="s">
        <v>3742</v>
      </c>
    </row>
    <row r="441" spans="4:17" x14ac:dyDescent="0.25">
      <c r="D441" s="160" t="s">
        <v>3743</v>
      </c>
      <c r="E441" s="159" t="s">
        <v>3733</v>
      </c>
      <c r="F441" s="160"/>
      <c r="G441" s="159"/>
      <c r="H441" s="160"/>
      <c r="I441" s="160"/>
      <c r="J441" s="159" t="str">
        <f t="shared" si="7"/>
        <v/>
      </c>
      <c r="K441" s="165"/>
      <c r="L441" s="166"/>
      <c r="M441" s="167"/>
      <c r="N441" s="160"/>
      <c r="O441" s="160"/>
      <c r="P441" s="160"/>
      <c r="Q441" s="159" t="s">
        <v>3744</v>
      </c>
    </row>
    <row r="442" spans="4:17" x14ac:dyDescent="0.25">
      <c r="D442" s="160" t="s">
        <v>3745</v>
      </c>
      <c r="E442" s="159" t="s">
        <v>3733</v>
      </c>
      <c r="F442" s="160"/>
      <c r="G442" s="159"/>
      <c r="H442" s="160"/>
      <c r="I442" s="160"/>
      <c r="J442" s="159" t="str">
        <f t="shared" si="7"/>
        <v/>
      </c>
      <c r="K442" s="165"/>
      <c r="L442" s="166"/>
      <c r="M442" s="167"/>
      <c r="N442" s="160"/>
      <c r="O442" s="160"/>
      <c r="P442" s="160"/>
      <c r="Q442" s="159" t="s">
        <v>3746</v>
      </c>
    </row>
    <row r="443" spans="4:17" x14ac:dyDescent="0.25">
      <c r="D443" s="160" t="s">
        <v>3747</v>
      </c>
      <c r="E443" s="159" t="s">
        <v>3733</v>
      </c>
      <c r="F443" s="160"/>
      <c r="G443" s="159"/>
      <c r="H443" s="160"/>
      <c r="I443" s="160"/>
      <c r="J443" s="159" t="str">
        <f t="shared" si="7"/>
        <v/>
      </c>
      <c r="K443" s="165"/>
      <c r="L443" s="166"/>
      <c r="M443" s="167"/>
      <c r="N443" s="160"/>
      <c r="O443" s="160"/>
      <c r="P443" s="160"/>
      <c r="Q443" s="159" t="s">
        <v>3748</v>
      </c>
    </row>
    <row r="444" spans="4:17" x14ac:dyDescent="0.25">
      <c r="D444" s="160" t="s">
        <v>3749</v>
      </c>
      <c r="E444" s="159" t="s">
        <v>3733</v>
      </c>
      <c r="F444" s="160"/>
      <c r="G444" s="159"/>
      <c r="H444" s="160"/>
      <c r="I444" s="160"/>
      <c r="J444" s="159" t="str">
        <f t="shared" ref="J444:J507" si="8">F444&amp;H444&amp;I444</f>
        <v/>
      </c>
      <c r="K444" s="165"/>
      <c r="L444" s="166"/>
      <c r="M444" s="167"/>
      <c r="N444" s="160"/>
      <c r="O444" s="160"/>
      <c r="P444" s="160"/>
      <c r="Q444" s="159" t="s">
        <v>3750</v>
      </c>
    </row>
    <row r="445" spans="4:17" x14ac:dyDescent="0.25">
      <c r="D445" s="160" t="s">
        <v>3751</v>
      </c>
      <c r="E445" s="159" t="s">
        <v>3733</v>
      </c>
      <c r="F445" s="160"/>
      <c r="G445" s="159"/>
      <c r="H445" s="160"/>
      <c r="I445" s="160"/>
      <c r="J445" s="159" t="str">
        <f t="shared" si="8"/>
        <v/>
      </c>
      <c r="K445" s="165"/>
      <c r="L445" s="166"/>
      <c r="M445" s="167"/>
      <c r="N445" s="160"/>
      <c r="O445" s="160"/>
      <c r="P445" s="160"/>
      <c r="Q445" s="159" t="s">
        <v>3752</v>
      </c>
    </row>
    <row r="446" spans="4:17" x14ac:dyDescent="0.25">
      <c r="D446" s="160" t="s">
        <v>3753</v>
      </c>
      <c r="E446" s="159" t="s">
        <v>3733</v>
      </c>
      <c r="F446" s="160"/>
      <c r="G446" s="159"/>
      <c r="H446" s="160"/>
      <c r="I446" s="160"/>
      <c r="J446" s="159" t="str">
        <f t="shared" si="8"/>
        <v/>
      </c>
      <c r="K446" s="165"/>
      <c r="L446" s="166"/>
      <c r="M446" s="167"/>
      <c r="N446" s="160"/>
      <c r="O446" s="160"/>
      <c r="P446" s="160"/>
      <c r="Q446" s="159" t="s">
        <v>3754</v>
      </c>
    </row>
    <row r="447" spans="4:17" x14ac:dyDescent="0.25">
      <c r="D447" s="160" t="s">
        <v>3755</v>
      </c>
      <c r="E447" s="159" t="s">
        <v>3733</v>
      </c>
      <c r="F447" s="160"/>
      <c r="G447" s="159"/>
      <c r="H447" s="160"/>
      <c r="I447" s="160"/>
      <c r="J447" s="159" t="str">
        <f t="shared" si="8"/>
        <v/>
      </c>
      <c r="K447" s="165"/>
      <c r="L447" s="166"/>
      <c r="M447" s="167"/>
      <c r="N447" s="160"/>
      <c r="O447" s="160"/>
      <c r="P447" s="160"/>
      <c r="Q447" s="159" t="s">
        <v>3756</v>
      </c>
    </row>
    <row r="448" spans="4:17" x14ac:dyDescent="0.25">
      <c r="D448" s="160" t="s">
        <v>3757</v>
      </c>
      <c r="E448" s="159" t="s">
        <v>3733</v>
      </c>
      <c r="F448" s="160"/>
      <c r="G448" s="159"/>
      <c r="H448" s="160"/>
      <c r="I448" s="160"/>
      <c r="J448" s="159" t="str">
        <f t="shared" si="8"/>
        <v/>
      </c>
      <c r="K448" s="165"/>
      <c r="L448" s="166"/>
      <c r="M448" s="167"/>
      <c r="N448" s="160"/>
      <c r="O448" s="160"/>
      <c r="P448" s="160"/>
      <c r="Q448" s="159" t="s">
        <v>3758</v>
      </c>
    </row>
    <row r="449" spans="4:17" x14ac:dyDescent="0.25">
      <c r="D449" s="160" t="s">
        <v>3759</v>
      </c>
      <c r="E449" s="159" t="s">
        <v>3733</v>
      </c>
      <c r="F449" s="160"/>
      <c r="G449" s="159"/>
      <c r="H449" s="160"/>
      <c r="I449" s="160"/>
      <c r="J449" s="159" t="str">
        <f t="shared" si="8"/>
        <v/>
      </c>
      <c r="K449" s="165"/>
      <c r="L449" s="166"/>
      <c r="M449" s="167"/>
      <c r="N449" s="160"/>
      <c r="O449" s="160"/>
      <c r="P449" s="160"/>
      <c r="Q449" s="159" t="s">
        <v>3760</v>
      </c>
    </row>
    <row r="450" spans="4:17" x14ac:dyDescent="0.25">
      <c r="D450" s="160" t="s">
        <v>3761</v>
      </c>
      <c r="E450" s="159" t="s">
        <v>3733</v>
      </c>
      <c r="F450" s="160"/>
      <c r="G450" s="159"/>
      <c r="H450" s="160"/>
      <c r="I450" s="160"/>
      <c r="J450" s="159" t="str">
        <f t="shared" si="8"/>
        <v/>
      </c>
      <c r="K450" s="165"/>
      <c r="L450" s="166"/>
      <c r="M450" s="167"/>
      <c r="N450" s="160"/>
      <c r="O450" s="160"/>
      <c r="P450" s="160"/>
      <c r="Q450" s="159" t="s">
        <v>3762</v>
      </c>
    </row>
    <row r="451" spans="4:17" x14ac:dyDescent="0.25">
      <c r="D451" s="160" t="s">
        <v>3763</v>
      </c>
      <c r="E451" s="159" t="s">
        <v>3733</v>
      </c>
      <c r="F451" s="160"/>
      <c r="G451" s="159"/>
      <c r="H451" s="160"/>
      <c r="I451" s="160"/>
      <c r="J451" s="159" t="str">
        <f t="shared" si="8"/>
        <v/>
      </c>
      <c r="K451" s="165"/>
      <c r="L451" s="166"/>
      <c r="M451" s="167"/>
      <c r="N451" s="160"/>
      <c r="O451" s="160"/>
      <c r="P451" s="160"/>
      <c r="Q451" s="159" t="s">
        <v>3764</v>
      </c>
    </row>
    <row r="452" spans="4:17" x14ac:dyDescent="0.25">
      <c r="D452" s="160" t="s">
        <v>3765</v>
      </c>
      <c r="E452" s="159" t="s">
        <v>3733</v>
      </c>
      <c r="F452" s="160"/>
      <c r="G452" s="159"/>
      <c r="H452" s="160"/>
      <c r="I452" s="160"/>
      <c r="J452" s="159" t="str">
        <f t="shared" si="8"/>
        <v/>
      </c>
      <c r="K452" s="165"/>
      <c r="L452" s="166"/>
      <c r="M452" s="167"/>
      <c r="N452" s="160"/>
      <c r="O452" s="160"/>
      <c r="P452" s="160"/>
      <c r="Q452" s="159" t="s">
        <v>3766</v>
      </c>
    </row>
    <row r="453" spans="4:17" x14ac:dyDescent="0.25">
      <c r="D453" s="160" t="s">
        <v>3767</v>
      </c>
      <c r="E453" s="159" t="s">
        <v>3733</v>
      </c>
      <c r="F453" s="160"/>
      <c r="G453" s="159"/>
      <c r="H453" s="160"/>
      <c r="I453" s="160"/>
      <c r="J453" s="159" t="str">
        <f t="shared" si="8"/>
        <v/>
      </c>
      <c r="K453" s="165"/>
      <c r="L453" s="166"/>
      <c r="M453" s="167"/>
      <c r="N453" s="160"/>
      <c r="O453" s="160"/>
      <c r="P453" s="160"/>
      <c r="Q453" s="159" t="s">
        <v>3768</v>
      </c>
    </row>
    <row r="454" spans="4:17" x14ac:dyDescent="0.25">
      <c r="D454" s="160" t="s">
        <v>3769</v>
      </c>
      <c r="E454" s="159" t="s">
        <v>3733</v>
      </c>
      <c r="F454" s="160"/>
      <c r="G454" s="159"/>
      <c r="H454" s="160"/>
      <c r="I454" s="160"/>
      <c r="J454" s="159" t="str">
        <f t="shared" si="8"/>
        <v/>
      </c>
      <c r="K454" s="165"/>
      <c r="L454" s="166"/>
      <c r="M454" s="167"/>
      <c r="N454" s="160"/>
      <c r="O454" s="160"/>
      <c r="P454" s="160"/>
      <c r="Q454" s="159" t="s">
        <v>3770</v>
      </c>
    </row>
    <row r="455" spans="4:17" x14ac:dyDescent="0.25">
      <c r="D455" s="160" t="s">
        <v>3771</v>
      </c>
      <c r="E455" s="159" t="s">
        <v>3733</v>
      </c>
      <c r="F455" s="160"/>
      <c r="G455" s="159"/>
      <c r="H455" s="160"/>
      <c r="I455" s="160"/>
      <c r="J455" s="159" t="str">
        <f t="shared" si="8"/>
        <v/>
      </c>
      <c r="K455" s="165"/>
      <c r="L455" s="166"/>
      <c r="M455" s="167"/>
      <c r="N455" s="160"/>
      <c r="O455" s="160"/>
      <c r="P455" s="160"/>
      <c r="Q455" s="159" t="s">
        <v>3772</v>
      </c>
    </row>
    <row r="456" spans="4:17" x14ac:dyDescent="0.25">
      <c r="D456" s="160" t="s">
        <v>3773</v>
      </c>
      <c r="E456" s="159" t="s">
        <v>3774</v>
      </c>
      <c r="F456" s="160"/>
      <c r="G456" s="159"/>
      <c r="H456" s="160"/>
      <c r="I456" s="160"/>
      <c r="J456" s="159" t="str">
        <f t="shared" si="8"/>
        <v/>
      </c>
      <c r="K456" s="165"/>
      <c r="L456" s="166"/>
      <c r="M456" s="167"/>
      <c r="N456" s="160"/>
      <c r="O456" s="160"/>
      <c r="P456" s="160"/>
      <c r="Q456" s="159" t="s">
        <v>3775</v>
      </c>
    </row>
    <row r="457" spans="4:17" x14ac:dyDescent="0.25">
      <c r="D457" s="160" t="s">
        <v>3776</v>
      </c>
      <c r="E457" s="159" t="s">
        <v>3774</v>
      </c>
      <c r="F457" s="160"/>
      <c r="G457" s="159"/>
      <c r="H457" s="160"/>
      <c r="I457" s="160"/>
      <c r="J457" s="159" t="str">
        <f t="shared" si="8"/>
        <v/>
      </c>
      <c r="K457" s="165"/>
      <c r="L457" s="166"/>
      <c r="M457" s="167"/>
      <c r="N457" s="160"/>
      <c r="O457" s="160"/>
      <c r="P457" s="160"/>
      <c r="Q457" s="159" t="s">
        <v>3777</v>
      </c>
    </row>
    <row r="458" spans="4:17" x14ac:dyDescent="0.25">
      <c r="D458" s="160" t="s">
        <v>3778</v>
      </c>
      <c r="E458" s="159" t="s">
        <v>3774</v>
      </c>
      <c r="F458" s="160"/>
      <c r="G458" s="159"/>
      <c r="H458" s="160"/>
      <c r="I458" s="160"/>
      <c r="J458" s="159" t="str">
        <f t="shared" si="8"/>
        <v/>
      </c>
      <c r="K458" s="165"/>
      <c r="L458" s="166"/>
      <c r="M458" s="167"/>
      <c r="N458" s="160"/>
      <c r="O458" s="160"/>
      <c r="P458" s="160"/>
      <c r="Q458" s="159" t="s">
        <v>3779</v>
      </c>
    </row>
    <row r="459" spans="4:17" x14ac:dyDescent="0.25">
      <c r="D459" s="160" t="s">
        <v>3780</v>
      </c>
      <c r="E459" s="159" t="s">
        <v>3774</v>
      </c>
      <c r="F459" s="160"/>
      <c r="G459" s="159"/>
      <c r="H459" s="160"/>
      <c r="I459" s="160"/>
      <c r="J459" s="159" t="str">
        <f t="shared" si="8"/>
        <v/>
      </c>
      <c r="K459" s="165"/>
      <c r="L459" s="166"/>
      <c r="M459" s="167"/>
      <c r="N459" s="160"/>
      <c r="O459" s="160"/>
      <c r="P459" s="160"/>
      <c r="Q459" s="159" t="s">
        <v>3781</v>
      </c>
    </row>
    <row r="460" spans="4:17" x14ac:dyDescent="0.25">
      <c r="D460" s="160" t="s">
        <v>3782</v>
      </c>
      <c r="E460" s="159" t="s">
        <v>3774</v>
      </c>
      <c r="F460" s="160"/>
      <c r="G460" s="159"/>
      <c r="H460" s="160"/>
      <c r="I460" s="160"/>
      <c r="J460" s="159" t="str">
        <f t="shared" si="8"/>
        <v/>
      </c>
      <c r="K460" s="165"/>
      <c r="L460" s="166"/>
      <c r="M460" s="167"/>
      <c r="N460" s="160"/>
      <c r="O460" s="160"/>
      <c r="P460" s="160"/>
      <c r="Q460" s="159" t="s">
        <v>3783</v>
      </c>
    </row>
    <row r="461" spans="4:17" x14ac:dyDescent="0.25">
      <c r="D461" s="160" t="s">
        <v>3784</v>
      </c>
      <c r="E461" s="159" t="s">
        <v>3774</v>
      </c>
      <c r="F461" s="160"/>
      <c r="G461" s="159"/>
      <c r="H461" s="160"/>
      <c r="I461" s="160"/>
      <c r="J461" s="159" t="str">
        <f t="shared" si="8"/>
        <v/>
      </c>
      <c r="K461" s="165"/>
      <c r="L461" s="166"/>
      <c r="M461" s="167"/>
      <c r="N461" s="160"/>
      <c r="O461" s="160"/>
      <c r="P461" s="160"/>
      <c r="Q461" s="159" t="s">
        <v>3785</v>
      </c>
    </row>
    <row r="462" spans="4:17" x14ac:dyDescent="0.25">
      <c r="D462" s="160" t="s">
        <v>3786</v>
      </c>
      <c r="E462" s="159" t="s">
        <v>3774</v>
      </c>
      <c r="F462" s="160"/>
      <c r="G462" s="159"/>
      <c r="H462" s="160"/>
      <c r="I462" s="160"/>
      <c r="J462" s="159" t="str">
        <f t="shared" si="8"/>
        <v/>
      </c>
      <c r="K462" s="165"/>
      <c r="L462" s="166"/>
      <c r="M462" s="167"/>
      <c r="N462" s="160"/>
      <c r="O462" s="160"/>
      <c r="P462" s="160"/>
      <c r="Q462" s="159" t="s">
        <v>3787</v>
      </c>
    </row>
    <row r="463" spans="4:17" x14ac:dyDescent="0.25">
      <c r="D463" s="160" t="s">
        <v>3788</v>
      </c>
      <c r="E463" s="159" t="s">
        <v>3774</v>
      </c>
      <c r="F463" s="160"/>
      <c r="G463" s="159"/>
      <c r="H463" s="160"/>
      <c r="I463" s="160"/>
      <c r="J463" s="159" t="str">
        <f t="shared" si="8"/>
        <v/>
      </c>
      <c r="K463" s="165"/>
      <c r="L463" s="166"/>
      <c r="M463" s="167"/>
      <c r="N463" s="160"/>
      <c r="O463" s="160"/>
      <c r="P463" s="160"/>
      <c r="Q463" s="159" t="s">
        <v>3789</v>
      </c>
    </row>
    <row r="464" spans="4:17" x14ac:dyDescent="0.25">
      <c r="D464" s="160" t="s">
        <v>3790</v>
      </c>
      <c r="E464" s="159" t="s">
        <v>3774</v>
      </c>
      <c r="F464" s="160"/>
      <c r="G464" s="159"/>
      <c r="H464" s="160"/>
      <c r="I464" s="160"/>
      <c r="J464" s="159" t="str">
        <f t="shared" si="8"/>
        <v/>
      </c>
      <c r="K464" s="165"/>
      <c r="L464" s="166"/>
      <c r="M464" s="167"/>
      <c r="N464" s="160"/>
      <c r="O464" s="160"/>
      <c r="P464" s="160"/>
      <c r="Q464" s="159" t="s">
        <v>3791</v>
      </c>
    </row>
    <row r="465" spans="4:17" x14ac:dyDescent="0.25">
      <c r="D465" s="160" t="s">
        <v>3792</v>
      </c>
      <c r="E465" s="159" t="s">
        <v>3774</v>
      </c>
      <c r="F465" s="160"/>
      <c r="G465" s="159"/>
      <c r="H465" s="160"/>
      <c r="I465" s="160"/>
      <c r="J465" s="159" t="str">
        <f t="shared" si="8"/>
        <v/>
      </c>
      <c r="K465" s="165"/>
      <c r="L465" s="166"/>
      <c r="M465" s="167"/>
      <c r="N465" s="160"/>
      <c r="O465" s="160"/>
      <c r="P465" s="160"/>
      <c r="Q465" s="159" t="s">
        <v>3793</v>
      </c>
    </row>
    <row r="466" spans="4:17" x14ac:dyDescent="0.25">
      <c r="D466" s="160" t="s">
        <v>3794</v>
      </c>
      <c r="E466" s="159" t="s">
        <v>3774</v>
      </c>
      <c r="F466" s="160"/>
      <c r="G466" s="159"/>
      <c r="H466" s="160"/>
      <c r="I466" s="160"/>
      <c r="J466" s="159" t="str">
        <f t="shared" si="8"/>
        <v/>
      </c>
      <c r="K466" s="165"/>
      <c r="L466" s="166"/>
      <c r="M466" s="167"/>
      <c r="N466" s="160"/>
      <c r="O466" s="160"/>
      <c r="P466" s="160"/>
      <c r="Q466" s="159" t="s">
        <v>3795</v>
      </c>
    </row>
    <row r="467" spans="4:17" x14ac:dyDescent="0.25">
      <c r="D467" s="160" t="s">
        <v>3796</v>
      </c>
      <c r="E467" s="159" t="s">
        <v>3774</v>
      </c>
      <c r="F467" s="160"/>
      <c r="G467" s="159"/>
      <c r="H467" s="160"/>
      <c r="I467" s="160"/>
      <c r="J467" s="159" t="str">
        <f t="shared" si="8"/>
        <v/>
      </c>
      <c r="K467" s="165"/>
      <c r="L467" s="166"/>
      <c r="M467" s="167"/>
      <c r="N467" s="160"/>
      <c r="O467" s="160"/>
      <c r="P467" s="160"/>
      <c r="Q467" s="159" t="s">
        <v>3797</v>
      </c>
    </row>
    <row r="468" spans="4:17" x14ac:dyDescent="0.25">
      <c r="D468" s="160" t="s">
        <v>3798</v>
      </c>
      <c r="E468" s="159" t="s">
        <v>3774</v>
      </c>
      <c r="F468" s="160"/>
      <c r="G468" s="159"/>
      <c r="H468" s="160"/>
      <c r="I468" s="160"/>
      <c r="J468" s="159" t="str">
        <f t="shared" si="8"/>
        <v/>
      </c>
      <c r="K468" s="165"/>
      <c r="L468" s="166"/>
      <c r="M468" s="167"/>
      <c r="N468" s="160"/>
      <c r="O468" s="160"/>
      <c r="P468" s="160"/>
      <c r="Q468" s="159" t="s">
        <v>3799</v>
      </c>
    </row>
    <row r="469" spans="4:17" x14ac:dyDescent="0.25">
      <c r="D469" s="160" t="s">
        <v>3800</v>
      </c>
      <c r="E469" s="159" t="s">
        <v>3774</v>
      </c>
      <c r="F469" s="160"/>
      <c r="G469" s="159"/>
      <c r="H469" s="160"/>
      <c r="I469" s="160"/>
      <c r="J469" s="159" t="str">
        <f t="shared" si="8"/>
        <v/>
      </c>
      <c r="K469" s="165"/>
      <c r="L469" s="166"/>
      <c r="M469" s="167"/>
      <c r="N469" s="160"/>
      <c r="O469" s="160"/>
      <c r="P469" s="160"/>
      <c r="Q469" s="159" t="s">
        <v>3801</v>
      </c>
    </row>
    <row r="470" spans="4:17" x14ac:dyDescent="0.25">
      <c r="D470" s="160" t="s">
        <v>3802</v>
      </c>
      <c r="E470" s="159" t="s">
        <v>3774</v>
      </c>
      <c r="F470" s="160"/>
      <c r="G470" s="159"/>
      <c r="H470" s="160"/>
      <c r="I470" s="160"/>
      <c r="J470" s="159" t="str">
        <f t="shared" si="8"/>
        <v/>
      </c>
      <c r="K470" s="165"/>
      <c r="L470" s="166"/>
      <c r="M470" s="167"/>
      <c r="N470" s="160"/>
      <c r="O470" s="160"/>
      <c r="P470" s="160"/>
      <c r="Q470" s="159" t="s">
        <v>3803</v>
      </c>
    </row>
    <row r="471" spans="4:17" x14ac:dyDescent="0.25">
      <c r="D471" s="160" t="s">
        <v>3804</v>
      </c>
      <c r="E471" s="159" t="s">
        <v>3774</v>
      </c>
      <c r="F471" s="160"/>
      <c r="G471" s="159"/>
      <c r="H471" s="160"/>
      <c r="I471" s="160"/>
      <c r="J471" s="159" t="str">
        <f t="shared" si="8"/>
        <v/>
      </c>
      <c r="K471" s="165"/>
      <c r="L471" s="166"/>
      <c r="M471" s="167"/>
      <c r="N471" s="160"/>
      <c r="O471" s="160"/>
      <c r="P471" s="160"/>
      <c r="Q471" s="159" t="s">
        <v>3805</v>
      </c>
    </row>
    <row r="472" spans="4:17" x14ac:dyDescent="0.25">
      <c r="D472" s="160" t="s">
        <v>3806</v>
      </c>
      <c r="E472" s="159" t="s">
        <v>3774</v>
      </c>
      <c r="F472" s="160"/>
      <c r="G472" s="159"/>
      <c r="H472" s="160"/>
      <c r="I472" s="160"/>
      <c r="J472" s="159" t="str">
        <f t="shared" si="8"/>
        <v/>
      </c>
      <c r="K472" s="165"/>
      <c r="L472" s="166"/>
      <c r="M472" s="167"/>
      <c r="N472" s="160"/>
      <c r="O472" s="160"/>
      <c r="P472" s="160"/>
      <c r="Q472" s="159" t="s">
        <v>3807</v>
      </c>
    </row>
    <row r="473" spans="4:17" x14ac:dyDescent="0.25">
      <c r="D473" s="160" t="s">
        <v>3808</v>
      </c>
      <c r="E473" s="159" t="s">
        <v>3774</v>
      </c>
      <c r="F473" s="160"/>
      <c r="G473" s="159"/>
      <c r="H473" s="160"/>
      <c r="I473" s="160"/>
      <c r="J473" s="159" t="str">
        <f t="shared" si="8"/>
        <v/>
      </c>
      <c r="K473" s="165"/>
      <c r="L473" s="166"/>
      <c r="M473" s="167"/>
      <c r="N473" s="160"/>
      <c r="O473" s="160"/>
      <c r="P473" s="160"/>
      <c r="Q473" s="159" t="s">
        <v>3809</v>
      </c>
    </row>
    <row r="474" spans="4:17" x14ac:dyDescent="0.25">
      <c r="D474" s="160" t="s">
        <v>3810</v>
      </c>
      <c r="E474" s="159" t="s">
        <v>3774</v>
      </c>
      <c r="F474" s="160"/>
      <c r="G474" s="159"/>
      <c r="H474" s="160"/>
      <c r="I474" s="160"/>
      <c r="J474" s="159" t="str">
        <f t="shared" si="8"/>
        <v/>
      </c>
      <c r="K474" s="165"/>
      <c r="L474" s="166"/>
      <c r="M474" s="167"/>
      <c r="N474" s="160"/>
      <c r="O474" s="160"/>
      <c r="P474" s="160"/>
      <c r="Q474" s="159" t="s">
        <v>3811</v>
      </c>
    </row>
    <row r="475" spans="4:17" x14ac:dyDescent="0.25">
      <c r="D475" s="160" t="s">
        <v>3812</v>
      </c>
      <c r="E475" s="159" t="s">
        <v>3774</v>
      </c>
      <c r="F475" s="160"/>
      <c r="G475" s="159"/>
      <c r="H475" s="160"/>
      <c r="I475" s="160"/>
      <c r="J475" s="159" t="str">
        <f t="shared" si="8"/>
        <v/>
      </c>
      <c r="K475" s="165"/>
      <c r="L475" s="166"/>
      <c r="M475" s="167"/>
      <c r="N475" s="160"/>
      <c r="O475" s="160"/>
      <c r="P475" s="160"/>
      <c r="Q475" s="159" t="s">
        <v>3813</v>
      </c>
    </row>
    <row r="476" spans="4:17" x14ac:dyDescent="0.25">
      <c r="D476" s="160" t="s">
        <v>3814</v>
      </c>
      <c r="E476" s="159" t="s">
        <v>3815</v>
      </c>
      <c r="F476" s="160"/>
      <c r="G476" s="159"/>
      <c r="H476" s="160"/>
      <c r="I476" s="160"/>
      <c r="J476" s="159" t="str">
        <f t="shared" si="8"/>
        <v/>
      </c>
      <c r="K476" s="165"/>
      <c r="L476" s="166"/>
      <c r="M476" s="167"/>
      <c r="N476" s="160"/>
      <c r="O476" s="160"/>
      <c r="P476" s="160"/>
      <c r="Q476" s="159" t="s">
        <v>3816</v>
      </c>
    </row>
    <row r="477" spans="4:17" x14ac:dyDescent="0.25">
      <c r="D477" s="160" t="s">
        <v>3817</v>
      </c>
      <c r="E477" s="159" t="s">
        <v>3815</v>
      </c>
      <c r="F477" s="160"/>
      <c r="G477" s="159"/>
      <c r="H477" s="160"/>
      <c r="I477" s="160"/>
      <c r="J477" s="159" t="str">
        <f t="shared" si="8"/>
        <v/>
      </c>
      <c r="K477" s="165"/>
      <c r="L477" s="166"/>
      <c r="M477" s="167"/>
      <c r="N477" s="160"/>
      <c r="O477" s="160"/>
      <c r="P477" s="160"/>
      <c r="Q477" s="159" t="s">
        <v>3818</v>
      </c>
    </row>
    <row r="478" spans="4:17" x14ac:dyDescent="0.25">
      <c r="D478" s="160" t="s">
        <v>3819</v>
      </c>
      <c r="E478" s="159" t="s">
        <v>3815</v>
      </c>
      <c r="F478" s="160"/>
      <c r="G478" s="159"/>
      <c r="H478" s="160"/>
      <c r="I478" s="160"/>
      <c r="J478" s="159" t="str">
        <f t="shared" si="8"/>
        <v/>
      </c>
      <c r="K478" s="165"/>
      <c r="L478" s="166"/>
      <c r="M478" s="167"/>
      <c r="N478" s="160"/>
      <c r="O478" s="160"/>
      <c r="P478" s="160"/>
      <c r="Q478" s="159" t="s">
        <v>3820</v>
      </c>
    </row>
    <row r="479" spans="4:17" x14ac:dyDescent="0.25">
      <c r="D479" s="160" t="s">
        <v>3821</v>
      </c>
      <c r="E479" s="159" t="s">
        <v>3815</v>
      </c>
      <c r="F479" s="160"/>
      <c r="G479" s="159"/>
      <c r="H479" s="160"/>
      <c r="I479" s="160"/>
      <c r="J479" s="159" t="str">
        <f t="shared" si="8"/>
        <v/>
      </c>
      <c r="K479" s="165"/>
      <c r="L479" s="166"/>
      <c r="M479" s="167"/>
      <c r="N479" s="160"/>
      <c r="O479" s="160"/>
      <c r="P479" s="160"/>
      <c r="Q479" s="159" t="s">
        <v>3822</v>
      </c>
    </row>
    <row r="480" spans="4:17" x14ac:dyDescent="0.25">
      <c r="D480" s="160" t="s">
        <v>3823</v>
      </c>
      <c r="E480" s="159" t="s">
        <v>3815</v>
      </c>
      <c r="F480" s="160"/>
      <c r="G480" s="159"/>
      <c r="H480" s="160"/>
      <c r="I480" s="160"/>
      <c r="J480" s="159" t="str">
        <f t="shared" si="8"/>
        <v/>
      </c>
      <c r="K480" s="165"/>
      <c r="L480" s="166"/>
      <c r="M480" s="167"/>
      <c r="N480" s="160"/>
      <c r="O480" s="160"/>
      <c r="P480" s="160"/>
      <c r="Q480" s="159" t="s">
        <v>3824</v>
      </c>
    </row>
    <row r="481" spans="4:17" x14ac:dyDescent="0.25">
      <c r="D481" s="160" t="s">
        <v>3825</v>
      </c>
      <c r="E481" s="159" t="s">
        <v>3815</v>
      </c>
      <c r="F481" s="160"/>
      <c r="G481" s="159"/>
      <c r="H481" s="160"/>
      <c r="I481" s="160"/>
      <c r="J481" s="159" t="str">
        <f t="shared" si="8"/>
        <v/>
      </c>
      <c r="K481" s="165"/>
      <c r="L481" s="166"/>
      <c r="M481" s="167"/>
      <c r="N481" s="160"/>
      <c r="O481" s="160"/>
      <c r="P481" s="160"/>
      <c r="Q481" s="159" t="s">
        <v>3826</v>
      </c>
    </row>
    <row r="482" spans="4:17" x14ac:dyDescent="0.25">
      <c r="D482" s="160" t="s">
        <v>3827</v>
      </c>
      <c r="E482" s="159" t="s">
        <v>3815</v>
      </c>
      <c r="F482" s="160"/>
      <c r="G482" s="159"/>
      <c r="H482" s="160"/>
      <c r="I482" s="160"/>
      <c r="J482" s="159" t="str">
        <f t="shared" si="8"/>
        <v/>
      </c>
      <c r="K482" s="165"/>
      <c r="L482" s="166"/>
      <c r="M482" s="167"/>
      <c r="N482" s="160"/>
      <c r="O482" s="160"/>
      <c r="P482" s="160"/>
      <c r="Q482" s="159" t="s">
        <v>3828</v>
      </c>
    </row>
    <row r="483" spans="4:17" x14ac:dyDescent="0.25">
      <c r="D483" s="160" t="s">
        <v>3829</v>
      </c>
      <c r="E483" s="159" t="s">
        <v>3815</v>
      </c>
      <c r="F483" s="160"/>
      <c r="G483" s="159"/>
      <c r="H483" s="160"/>
      <c r="I483" s="160"/>
      <c r="J483" s="159" t="str">
        <f t="shared" si="8"/>
        <v/>
      </c>
      <c r="K483" s="165"/>
      <c r="L483" s="166"/>
      <c r="M483" s="167"/>
      <c r="N483" s="160"/>
      <c r="O483" s="160"/>
      <c r="P483" s="160"/>
      <c r="Q483" s="159" t="s">
        <v>3830</v>
      </c>
    </row>
    <row r="484" spans="4:17" x14ac:dyDescent="0.25">
      <c r="D484" s="160" t="s">
        <v>3831</v>
      </c>
      <c r="E484" s="159" t="s">
        <v>3815</v>
      </c>
      <c r="F484" s="160"/>
      <c r="G484" s="159"/>
      <c r="H484" s="160"/>
      <c r="I484" s="160"/>
      <c r="J484" s="159" t="str">
        <f t="shared" si="8"/>
        <v/>
      </c>
      <c r="K484" s="165"/>
      <c r="L484" s="166"/>
      <c r="M484" s="167"/>
      <c r="N484" s="160"/>
      <c r="O484" s="160"/>
      <c r="P484" s="160"/>
      <c r="Q484" s="159" t="s">
        <v>3832</v>
      </c>
    </row>
    <row r="485" spans="4:17" x14ac:dyDescent="0.25">
      <c r="D485" s="160" t="s">
        <v>3833</v>
      </c>
      <c r="E485" s="159" t="s">
        <v>3815</v>
      </c>
      <c r="F485" s="160"/>
      <c r="G485" s="159"/>
      <c r="H485" s="160"/>
      <c r="I485" s="160"/>
      <c r="J485" s="159" t="str">
        <f t="shared" si="8"/>
        <v/>
      </c>
      <c r="K485" s="165"/>
      <c r="L485" s="166"/>
      <c r="M485" s="167"/>
      <c r="N485" s="160"/>
      <c r="O485" s="160"/>
      <c r="P485" s="160"/>
      <c r="Q485" s="159" t="s">
        <v>3834</v>
      </c>
    </row>
    <row r="486" spans="4:17" x14ac:dyDescent="0.25">
      <c r="D486" s="160" t="s">
        <v>3835</v>
      </c>
      <c r="E486" s="159" t="s">
        <v>3815</v>
      </c>
      <c r="F486" s="160"/>
      <c r="G486" s="159"/>
      <c r="H486" s="160"/>
      <c r="I486" s="160"/>
      <c r="J486" s="159" t="str">
        <f t="shared" si="8"/>
        <v/>
      </c>
      <c r="K486" s="165"/>
      <c r="L486" s="166"/>
      <c r="M486" s="167"/>
      <c r="N486" s="160"/>
      <c r="O486" s="160"/>
      <c r="P486" s="160"/>
      <c r="Q486" s="159" t="s">
        <v>3836</v>
      </c>
    </row>
    <row r="487" spans="4:17" x14ac:dyDescent="0.25">
      <c r="D487" s="160" t="s">
        <v>3837</v>
      </c>
      <c r="E487" s="159" t="s">
        <v>3815</v>
      </c>
      <c r="F487" s="160"/>
      <c r="G487" s="159"/>
      <c r="H487" s="160"/>
      <c r="I487" s="160"/>
      <c r="J487" s="159" t="str">
        <f t="shared" si="8"/>
        <v/>
      </c>
      <c r="K487" s="165"/>
      <c r="L487" s="166"/>
      <c r="M487" s="167"/>
      <c r="N487" s="160"/>
      <c r="O487" s="160"/>
      <c r="P487" s="160"/>
      <c r="Q487" s="159" t="s">
        <v>3838</v>
      </c>
    </row>
    <row r="488" spans="4:17" x14ac:dyDescent="0.25">
      <c r="D488" s="160" t="s">
        <v>3839</v>
      </c>
      <c r="E488" s="159" t="s">
        <v>3815</v>
      </c>
      <c r="F488" s="160"/>
      <c r="G488" s="159"/>
      <c r="H488" s="160"/>
      <c r="I488" s="160"/>
      <c r="J488" s="159" t="str">
        <f t="shared" si="8"/>
        <v/>
      </c>
      <c r="K488" s="165"/>
      <c r="L488" s="166"/>
      <c r="M488" s="167"/>
      <c r="N488" s="160"/>
      <c r="O488" s="160"/>
      <c r="P488" s="160"/>
      <c r="Q488" s="159" t="s">
        <v>3840</v>
      </c>
    </row>
    <row r="489" spans="4:17" x14ac:dyDescent="0.25">
      <c r="D489" s="160" t="s">
        <v>3841</v>
      </c>
      <c r="E489" s="159" t="s">
        <v>3815</v>
      </c>
      <c r="F489" s="160"/>
      <c r="G489" s="159"/>
      <c r="H489" s="160"/>
      <c r="I489" s="160"/>
      <c r="J489" s="159" t="str">
        <f t="shared" si="8"/>
        <v/>
      </c>
      <c r="K489" s="165"/>
      <c r="L489" s="166"/>
      <c r="M489" s="167"/>
      <c r="N489" s="160"/>
      <c r="O489" s="160"/>
      <c r="P489" s="160"/>
      <c r="Q489" s="159" t="s">
        <v>3842</v>
      </c>
    </row>
    <row r="490" spans="4:17" x14ac:dyDescent="0.25">
      <c r="D490" s="160" t="s">
        <v>3843</v>
      </c>
      <c r="E490" s="159" t="s">
        <v>3815</v>
      </c>
      <c r="F490" s="160"/>
      <c r="G490" s="159"/>
      <c r="H490" s="160"/>
      <c r="I490" s="160"/>
      <c r="J490" s="159" t="str">
        <f t="shared" si="8"/>
        <v/>
      </c>
      <c r="K490" s="165"/>
      <c r="L490" s="166"/>
      <c r="M490" s="167"/>
      <c r="N490" s="160"/>
      <c r="O490" s="160"/>
      <c r="P490" s="160"/>
      <c r="Q490" s="159" t="s">
        <v>3844</v>
      </c>
    </row>
    <row r="491" spans="4:17" x14ac:dyDescent="0.25">
      <c r="D491" s="160" t="s">
        <v>3845</v>
      </c>
      <c r="E491" s="159" t="s">
        <v>3815</v>
      </c>
      <c r="F491" s="160"/>
      <c r="G491" s="159"/>
      <c r="H491" s="160"/>
      <c r="I491" s="160"/>
      <c r="J491" s="159" t="str">
        <f t="shared" si="8"/>
        <v/>
      </c>
      <c r="K491" s="165"/>
      <c r="L491" s="166"/>
      <c r="M491" s="167"/>
      <c r="N491" s="160"/>
      <c r="O491" s="160"/>
      <c r="P491" s="160"/>
      <c r="Q491" s="159" t="s">
        <v>3846</v>
      </c>
    </row>
    <row r="492" spans="4:17" x14ac:dyDescent="0.25">
      <c r="D492" s="160" t="s">
        <v>3847</v>
      </c>
      <c r="E492" s="159" t="s">
        <v>3815</v>
      </c>
      <c r="F492" s="160"/>
      <c r="G492" s="159"/>
      <c r="H492" s="160"/>
      <c r="I492" s="160"/>
      <c r="J492" s="159" t="str">
        <f t="shared" si="8"/>
        <v/>
      </c>
      <c r="K492" s="165"/>
      <c r="L492" s="166"/>
      <c r="M492" s="167"/>
      <c r="N492" s="160"/>
      <c r="O492" s="160"/>
      <c r="P492" s="160"/>
      <c r="Q492" s="159" t="s">
        <v>3848</v>
      </c>
    </row>
    <row r="493" spans="4:17" x14ac:dyDescent="0.25">
      <c r="D493" s="160" t="s">
        <v>3849</v>
      </c>
      <c r="E493" s="159" t="s">
        <v>3815</v>
      </c>
      <c r="F493" s="160"/>
      <c r="G493" s="159"/>
      <c r="H493" s="160"/>
      <c r="I493" s="160"/>
      <c r="J493" s="159" t="str">
        <f t="shared" si="8"/>
        <v/>
      </c>
      <c r="K493" s="165"/>
      <c r="L493" s="166"/>
      <c r="M493" s="167"/>
      <c r="N493" s="160"/>
      <c r="O493" s="160"/>
      <c r="P493" s="160"/>
      <c r="Q493" s="159" t="s">
        <v>3850</v>
      </c>
    </row>
    <row r="494" spans="4:17" x14ac:dyDescent="0.25">
      <c r="D494" s="160" t="s">
        <v>3851</v>
      </c>
      <c r="E494" s="159" t="s">
        <v>3815</v>
      </c>
      <c r="F494" s="160"/>
      <c r="G494" s="159"/>
      <c r="H494" s="160"/>
      <c r="I494" s="160"/>
      <c r="J494" s="159" t="str">
        <f t="shared" si="8"/>
        <v/>
      </c>
      <c r="K494" s="165"/>
      <c r="L494" s="166"/>
      <c r="M494" s="167"/>
      <c r="N494" s="160"/>
      <c r="O494" s="160"/>
      <c r="P494" s="160"/>
      <c r="Q494" s="159" t="s">
        <v>3852</v>
      </c>
    </row>
    <row r="495" spans="4:17" x14ac:dyDescent="0.25">
      <c r="D495" s="160" t="s">
        <v>3853</v>
      </c>
      <c r="E495" s="159" t="s">
        <v>3815</v>
      </c>
      <c r="F495" s="160"/>
      <c r="G495" s="159"/>
      <c r="H495" s="160"/>
      <c r="I495" s="160"/>
      <c r="J495" s="159" t="str">
        <f t="shared" si="8"/>
        <v/>
      </c>
      <c r="K495" s="165"/>
      <c r="L495" s="166"/>
      <c r="M495" s="167"/>
      <c r="N495" s="160"/>
      <c r="O495" s="160"/>
      <c r="P495" s="160"/>
      <c r="Q495" s="159" t="s">
        <v>3854</v>
      </c>
    </row>
    <row r="496" spans="4:17" x14ac:dyDescent="0.25">
      <c r="D496" s="160" t="s">
        <v>3855</v>
      </c>
      <c r="E496" s="159" t="s">
        <v>3856</v>
      </c>
      <c r="F496" s="160"/>
      <c r="G496" s="159"/>
      <c r="H496" s="160"/>
      <c r="I496" s="160"/>
      <c r="J496" s="159" t="str">
        <f t="shared" si="8"/>
        <v/>
      </c>
      <c r="K496" s="165"/>
      <c r="L496" s="166"/>
      <c r="M496" s="167"/>
      <c r="N496" s="160"/>
      <c r="O496" s="160"/>
      <c r="P496" s="160"/>
      <c r="Q496" s="159" t="s">
        <v>3857</v>
      </c>
    </row>
    <row r="497" spans="4:17" x14ac:dyDescent="0.25">
      <c r="D497" s="160" t="s">
        <v>3858</v>
      </c>
      <c r="E497" s="159" t="s">
        <v>3856</v>
      </c>
      <c r="F497" s="160"/>
      <c r="G497" s="159"/>
      <c r="H497" s="160"/>
      <c r="I497" s="160"/>
      <c r="J497" s="159" t="str">
        <f t="shared" si="8"/>
        <v/>
      </c>
      <c r="K497" s="165"/>
      <c r="L497" s="166"/>
      <c r="M497" s="167"/>
      <c r="N497" s="160"/>
      <c r="O497" s="160"/>
      <c r="P497" s="160"/>
      <c r="Q497" s="159" t="s">
        <v>3859</v>
      </c>
    </row>
    <row r="498" spans="4:17" x14ac:dyDescent="0.25">
      <c r="D498" s="160" t="s">
        <v>3860</v>
      </c>
      <c r="E498" s="159" t="s">
        <v>3856</v>
      </c>
      <c r="F498" s="160"/>
      <c r="G498" s="159"/>
      <c r="H498" s="160"/>
      <c r="I498" s="160"/>
      <c r="J498" s="159" t="str">
        <f t="shared" si="8"/>
        <v/>
      </c>
      <c r="K498" s="165"/>
      <c r="L498" s="166"/>
      <c r="M498" s="167"/>
      <c r="N498" s="160"/>
      <c r="O498" s="160"/>
      <c r="P498" s="160"/>
      <c r="Q498" s="159" t="s">
        <v>3861</v>
      </c>
    </row>
    <row r="499" spans="4:17" x14ac:dyDescent="0.25">
      <c r="D499" s="160" t="s">
        <v>3862</v>
      </c>
      <c r="E499" s="159" t="s">
        <v>3856</v>
      </c>
      <c r="F499" s="160"/>
      <c r="G499" s="159"/>
      <c r="H499" s="160"/>
      <c r="I499" s="160"/>
      <c r="J499" s="159" t="str">
        <f t="shared" si="8"/>
        <v/>
      </c>
      <c r="K499" s="165"/>
      <c r="L499" s="166"/>
      <c r="M499" s="167"/>
      <c r="N499" s="160"/>
      <c r="O499" s="160"/>
      <c r="P499" s="160"/>
      <c r="Q499" s="159" t="s">
        <v>3863</v>
      </c>
    </row>
    <row r="500" spans="4:17" x14ac:dyDescent="0.25">
      <c r="D500" s="160" t="s">
        <v>3864</v>
      </c>
      <c r="E500" s="159" t="s">
        <v>3856</v>
      </c>
      <c r="F500" s="160"/>
      <c r="G500" s="159"/>
      <c r="H500" s="160"/>
      <c r="I500" s="160"/>
      <c r="J500" s="159" t="str">
        <f t="shared" si="8"/>
        <v/>
      </c>
      <c r="K500" s="165"/>
      <c r="L500" s="166"/>
      <c r="M500" s="167"/>
      <c r="N500" s="160"/>
      <c r="O500" s="160"/>
      <c r="P500" s="160"/>
      <c r="Q500" s="159" t="s">
        <v>3865</v>
      </c>
    </row>
    <row r="501" spans="4:17" x14ac:dyDescent="0.25">
      <c r="D501" s="160" t="s">
        <v>3866</v>
      </c>
      <c r="E501" s="159" t="s">
        <v>3856</v>
      </c>
      <c r="F501" s="160"/>
      <c r="G501" s="159"/>
      <c r="H501" s="160"/>
      <c r="I501" s="160"/>
      <c r="J501" s="159" t="str">
        <f t="shared" si="8"/>
        <v/>
      </c>
      <c r="K501" s="165"/>
      <c r="L501" s="166"/>
      <c r="M501" s="167"/>
      <c r="N501" s="160"/>
      <c r="O501" s="160"/>
      <c r="P501" s="160"/>
      <c r="Q501" s="159" t="s">
        <v>3867</v>
      </c>
    </row>
    <row r="502" spans="4:17" x14ac:dyDescent="0.25">
      <c r="D502" s="160" t="s">
        <v>3868</v>
      </c>
      <c r="E502" s="159" t="s">
        <v>3856</v>
      </c>
      <c r="F502" s="160"/>
      <c r="G502" s="159"/>
      <c r="H502" s="160"/>
      <c r="I502" s="160"/>
      <c r="J502" s="159" t="str">
        <f t="shared" si="8"/>
        <v/>
      </c>
      <c r="K502" s="165"/>
      <c r="L502" s="166"/>
      <c r="M502" s="167"/>
      <c r="N502" s="160"/>
      <c r="O502" s="160"/>
      <c r="P502" s="160"/>
      <c r="Q502" s="159" t="s">
        <v>3869</v>
      </c>
    </row>
    <row r="503" spans="4:17" x14ac:dyDescent="0.25">
      <c r="D503" s="160" t="s">
        <v>3870</v>
      </c>
      <c r="E503" s="159" t="s">
        <v>3856</v>
      </c>
      <c r="F503" s="160"/>
      <c r="G503" s="159"/>
      <c r="H503" s="160"/>
      <c r="I503" s="160"/>
      <c r="J503" s="159" t="str">
        <f t="shared" si="8"/>
        <v/>
      </c>
      <c r="K503" s="165"/>
      <c r="L503" s="166"/>
      <c r="M503" s="167"/>
      <c r="N503" s="160"/>
      <c r="O503" s="160"/>
      <c r="P503" s="160"/>
      <c r="Q503" s="159" t="s">
        <v>3871</v>
      </c>
    </row>
    <row r="504" spans="4:17" x14ac:dyDescent="0.25">
      <c r="D504" s="160" t="s">
        <v>3872</v>
      </c>
      <c r="E504" s="159" t="s">
        <v>3856</v>
      </c>
      <c r="F504" s="160"/>
      <c r="G504" s="159"/>
      <c r="H504" s="160"/>
      <c r="I504" s="160"/>
      <c r="J504" s="159" t="str">
        <f t="shared" si="8"/>
        <v/>
      </c>
      <c r="K504" s="165"/>
      <c r="L504" s="166"/>
      <c r="M504" s="167"/>
      <c r="N504" s="160"/>
      <c r="O504" s="160"/>
      <c r="P504" s="160"/>
      <c r="Q504" s="159" t="s">
        <v>3873</v>
      </c>
    </row>
    <row r="505" spans="4:17" x14ac:dyDescent="0.25">
      <c r="D505" s="160" t="s">
        <v>3874</v>
      </c>
      <c r="E505" s="159" t="s">
        <v>3856</v>
      </c>
      <c r="F505" s="160"/>
      <c r="G505" s="159"/>
      <c r="H505" s="160"/>
      <c r="I505" s="160"/>
      <c r="J505" s="159" t="str">
        <f t="shared" si="8"/>
        <v/>
      </c>
      <c r="K505" s="165"/>
      <c r="L505" s="166"/>
      <c r="M505" s="167"/>
      <c r="N505" s="160"/>
      <c r="O505" s="160"/>
      <c r="P505" s="160"/>
      <c r="Q505" s="159" t="s">
        <v>3875</v>
      </c>
    </row>
    <row r="506" spans="4:17" x14ac:dyDescent="0.25">
      <c r="D506" s="160" t="s">
        <v>3876</v>
      </c>
      <c r="E506" s="159" t="s">
        <v>3856</v>
      </c>
      <c r="F506" s="160"/>
      <c r="G506" s="159"/>
      <c r="H506" s="160"/>
      <c r="I506" s="160"/>
      <c r="J506" s="159" t="str">
        <f t="shared" si="8"/>
        <v/>
      </c>
      <c r="K506" s="165"/>
      <c r="L506" s="166"/>
      <c r="M506" s="167"/>
      <c r="N506" s="160"/>
      <c r="O506" s="160"/>
      <c r="P506" s="160"/>
      <c r="Q506" s="159" t="s">
        <v>3877</v>
      </c>
    </row>
    <row r="507" spans="4:17" x14ac:dyDescent="0.25">
      <c r="D507" s="160" t="s">
        <v>3878</v>
      </c>
      <c r="E507" s="159" t="s">
        <v>3856</v>
      </c>
      <c r="F507" s="160"/>
      <c r="G507" s="159"/>
      <c r="H507" s="160"/>
      <c r="I507" s="160"/>
      <c r="J507" s="159" t="str">
        <f t="shared" si="8"/>
        <v/>
      </c>
      <c r="K507" s="165"/>
      <c r="L507" s="166"/>
      <c r="M507" s="167"/>
      <c r="N507" s="160"/>
      <c r="O507" s="160"/>
      <c r="P507" s="160"/>
      <c r="Q507" s="159" t="s">
        <v>3879</v>
      </c>
    </row>
    <row r="508" spans="4:17" x14ac:dyDescent="0.25">
      <c r="D508" s="160" t="s">
        <v>3880</v>
      </c>
      <c r="E508" s="159" t="s">
        <v>3856</v>
      </c>
      <c r="F508" s="160"/>
      <c r="G508" s="159"/>
      <c r="H508" s="160"/>
      <c r="I508" s="160"/>
      <c r="J508" s="159" t="str">
        <f t="shared" ref="J508:J571" si="9">F508&amp;H508&amp;I508</f>
        <v/>
      </c>
      <c r="K508" s="165"/>
      <c r="L508" s="166"/>
      <c r="M508" s="167"/>
      <c r="N508" s="160"/>
      <c r="O508" s="160"/>
      <c r="P508" s="160"/>
      <c r="Q508" s="159" t="s">
        <v>3881</v>
      </c>
    </row>
    <row r="509" spans="4:17" x14ac:dyDescent="0.25">
      <c r="D509" s="160" t="s">
        <v>3882</v>
      </c>
      <c r="E509" s="159" t="s">
        <v>3856</v>
      </c>
      <c r="F509" s="160"/>
      <c r="G509" s="159"/>
      <c r="H509" s="160"/>
      <c r="I509" s="160"/>
      <c r="J509" s="159" t="str">
        <f t="shared" si="9"/>
        <v/>
      </c>
      <c r="K509" s="165"/>
      <c r="L509" s="166"/>
      <c r="M509" s="167"/>
      <c r="N509" s="160"/>
      <c r="O509" s="160"/>
      <c r="P509" s="160"/>
      <c r="Q509" s="159" t="s">
        <v>3883</v>
      </c>
    </row>
    <row r="510" spans="4:17" x14ac:dyDescent="0.25">
      <c r="D510" s="160" t="s">
        <v>3884</v>
      </c>
      <c r="E510" s="159" t="s">
        <v>3856</v>
      </c>
      <c r="F510" s="160"/>
      <c r="G510" s="159"/>
      <c r="H510" s="160"/>
      <c r="I510" s="160"/>
      <c r="J510" s="159" t="str">
        <f t="shared" si="9"/>
        <v/>
      </c>
      <c r="K510" s="165"/>
      <c r="L510" s="166"/>
      <c r="M510" s="167"/>
      <c r="N510" s="160"/>
      <c r="O510" s="160"/>
      <c r="P510" s="160"/>
      <c r="Q510" s="159" t="s">
        <v>3885</v>
      </c>
    </row>
    <row r="511" spans="4:17" x14ac:dyDescent="0.25">
      <c r="D511" s="160" t="s">
        <v>3886</v>
      </c>
      <c r="E511" s="159" t="s">
        <v>3856</v>
      </c>
      <c r="F511" s="160"/>
      <c r="G511" s="159"/>
      <c r="H511" s="160"/>
      <c r="I511" s="160"/>
      <c r="J511" s="159" t="str">
        <f t="shared" si="9"/>
        <v/>
      </c>
      <c r="K511" s="165"/>
      <c r="L511" s="166"/>
      <c r="M511" s="167"/>
      <c r="N511" s="160"/>
      <c r="O511" s="160"/>
      <c r="P511" s="160"/>
      <c r="Q511" s="159" t="s">
        <v>3887</v>
      </c>
    </row>
    <row r="512" spans="4:17" x14ac:dyDescent="0.25">
      <c r="D512" s="160" t="s">
        <v>3888</v>
      </c>
      <c r="E512" s="159" t="s">
        <v>3856</v>
      </c>
      <c r="F512" s="160"/>
      <c r="G512" s="159"/>
      <c r="H512" s="160"/>
      <c r="I512" s="160"/>
      <c r="J512" s="159" t="str">
        <f t="shared" si="9"/>
        <v/>
      </c>
      <c r="K512" s="165"/>
      <c r="L512" s="166"/>
      <c r="M512" s="167"/>
      <c r="N512" s="160"/>
      <c r="O512" s="160"/>
      <c r="P512" s="160"/>
      <c r="Q512" s="159" t="s">
        <v>3889</v>
      </c>
    </row>
    <row r="513" spans="4:17" x14ac:dyDescent="0.25">
      <c r="D513" s="160" t="s">
        <v>3890</v>
      </c>
      <c r="E513" s="159" t="s">
        <v>3856</v>
      </c>
      <c r="F513" s="160"/>
      <c r="G513" s="159"/>
      <c r="H513" s="160"/>
      <c r="I513" s="160"/>
      <c r="J513" s="159" t="str">
        <f t="shared" si="9"/>
        <v/>
      </c>
      <c r="K513" s="165"/>
      <c r="L513" s="166"/>
      <c r="M513" s="167"/>
      <c r="N513" s="160"/>
      <c r="O513" s="160"/>
      <c r="P513" s="160"/>
      <c r="Q513" s="159" t="s">
        <v>3891</v>
      </c>
    </row>
    <row r="514" spans="4:17" x14ac:dyDescent="0.25">
      <c r="D514" s="160" t="s">
        <v>3892</v>
      </c>
      <c r="E514" s="159" t="s">
        <v>3856</v>
      </c>
      <c r="F514" s="160"/>
      <c r="G514" s="159"/>
      <c r="H514" s="160"/>
      <c r="I514" s="160"/>
      <c r="J514" s="159" t="str">
        <f t="shared" si="9"/>
        <v/>
      </c>
      <c r="K514" s="165"/>
      <c r="L514" s="166"/>
      <c r="M514" s="167"/>
      <c r="N514" s="160"/>
      <c r="O514" s="160"/>
      <c r="P514" s="160"/>
      <c r="Q514" s="159" t="s">
        <v>3893</v>
      </c>
    </row>
    <row r="515" spans="4:17" x14ac:dyDescent="0.25">
      <c r="D515" s="160" t="s">
        <v>3894</v>
      </c>
      <c r="E515" s="159" t="s">
        <v>3856</v>
      </c>
      <c r="F515" s="160"/>
      <c r="G515" s="159"/>
      <c r="H515" s="160"/>
      <c r="I515" s="160"/>
      <c r="J515" s="159" t="str">
        <f t="shared" si="9"/>
        <v/>
      </c>
      <c r="K515" s="165"/>
      <c r="L515" s="166"/>
      <c r="M515" s="167"/>
      <c r="N515" s="160"/>
      <c r="O515" s="160"/>
      <c r="P515" s="160"/>
      <c r="Q515" s="159" t="s">
        <v>3895</v>
      </c>
    </row>
    <row r="516" spans="4:17" x14ac:dyDescent="0.25">
      <c r="D516" s="160" t="s">
        <v>3896</v>
      </c>
      <c r="E516" s="159" t="s">
        <v>3897</v>
      </c>
      <c r="F516" s="160"/>
      <c r="G516" s="159"/>
      <c r="H516" s="160"/>
      <c r="I516" s="160"/>
      <c r="J516" s="159" t="str">
        <f t="shared" si="9"/>
        <v/>
      </c>
      <c r="K516" s="165"/>
      <c r="L516" s="166"/>
      <c r="M516" s="167"/>
      <c r="N516" s="160"/>
      <c r="O516" s="160"/>
      <c r="P516" s="160"/>
      <c r="Q516" s="159" t="s">
        <v>3898</v>
      </c>
    </row>
    <row r="517" spans="4:17" x14ac:dyDescent="0.25">
      <c r="D517" s="160" t="s">
        <v>3899</v>
      </c>
      <c r="E517" s="159" t="s">
        <v>3897</v>
      </c>
      <c r="F517" s="160"/>
      <c r="G517" s="159"/>
      <c r="H517" s="160"/>
      <c r="I517" s="160"/>
      <c r="J517" s="159" t="str">
        <f t="shared" si="9"/>
        <v/>
      </c>
      <c r="K517" s="165"/>
      <c r="L517" s="166"/>
      <c r="M517" s="167"/>
      <c r="N517" s="160"/>
      <c r="O517" s="160"/>
      <c r="P517" s="160"/>
      <c r="Q517" s="159" t="s">
        <v>3900</v>
      </c>
    </row>
    <row r="518" spans="4:17" x14ac:dyDescent="0.25">
      <c r="D518" s="160" t="s">
        <v>3901</v>
      </c>
      <c r="E518" s="159" t="s">
        <v>3897</v>
      </c>
      <c r="F518" s="160"/>
      <c r="G518" s="159"/>
      <c r="H518" s="160"/>
      <c r="I518" s="160"/>
      <c r="J518" s="159" t="str">
        <f t="shared" si="9"/>
        <v/>
      </c>
      <c r="K518" s="165"/>
      <c r="L518" s="166"/>
      <c r="M518" s="167"/>
      <c r="N518" s="160"/>
      <c r="O518" s="160"/>
      <c r="P518" s="160"/>
      <c r="Q518" s="159" t="s">
        <v>3902</v>
      </c>
    </row>
    <row r="519" spans="4:17" x14ac:dyDescent="0.25">
      <c r="D519" s="160" t="s">
        <v>3903</v>
      </c>
      <c r="E519" s="159" t="s">
        <v>3897</v>
      </c>
      <c r="F519" s="160"/>
      <c r="G519" s="159"/>
      <c r="H519" s="160"/>
      <c r="I519" s="160"/>
      <c r="J519" s="159" t="str">
        <f t="shared" si="9"/>
        <v/>
      </c>
      <c r="K519" s="165"/>
      <c r="L519" s="166"/>
      <c r="M519" s="167"/>
      <c r="N519" s="160"/>
      <c r="O519" s="160"/>
      <c r="P519" s="160"/>
      <c r="Q519" s="159" t="s">
        <v>3904</v>
      </c>
    </row>
    <row r="520" spans="4:17" x14ac:dyDescent="0.25">
      <c r="D520" s="160" t="s">
        <v>3905</v>
      </c>
      <c r="E520" s="159" t="s">
        <v>3897</v>
      </c>
      <c r="F520" s="160"/>
      <c r="G520" s="159"/>
      <c r="H520" s="160"/>
      <c r="I520" s="160"/>
      <c r="J520" s="159" t="str">
        <f t="shared" si="9"/>
        <v/>
      </c>
      <c r="K520" s="165"/>
      <c r="L520" s="166"/>
      <c r="M520" s="167"/>
      <c r="N520" s="160"/>
      <c r="O520" s="160"/>
      <c r="P520" s="160"/>
      <c r="Q520" s="159" t="s">
        <v>3906</v>
      </c>
    </row>
    <row r="521" spans="4:17" x14ac:dyDescent="0.25">
      <c r="D521" s="160" t="s">
        <v>3907</v>
      </c>
      <c r="E521" s="159" t="s">
        <v>3897</v>
      </c>
      <c r="F521" s="160"/>
      <c r="G521" s="159"/>
      <c r="H521" s="160"/>
      <c r="I521" s="160"/>
      <c r="J521" s="159" t="str">
        <f t="shared" si="9"/>
        <v/>
      </c>
      <c r="K521" s="165"/>
      <c r="L521" s="166"/>
      <c r="M521" s="167"/>
      <c r="N521" s="160"/>
      <c r="O521" s="160"/>
      <c r="P521" s="160"/>
      <c r="Q521" s="159" t="s">
        <v>3908</v>
      </c>
    </row>
    <row r="522" spans="4:17" x14ac:dyDescent="0.25">
      <c r="D522" s="160" t="s">
        <v>3909</v>
      </c>
      <c r="E522" s="159" t="s">
        <v>3897</v>
      </c>
      <c r="F522" s="160"/>
      <c r="G522" s="159"/>
      <c r="H522" s="160"/>
      <c r="I522" s="160"/>
      <c r="J522" s="159" t="str">
        <f t="shared" si="9"/>
        <v/>
      </c>
      <c r="K522" s="165"/>
      <c r="L522" s="166"/>
      <c r="M522" s="167"/>
      <c r="N522" s="160"/>
      <c r="O522" s="160"/>
      <c r="P522" s="160"/>
      <c r="Q522" s="159" t="s">
        <v>3910</v>
      </c>
    </row>
    <row r="523" spans="4:17" x14ac:dyDescent="0.25">
      <c r="D523" s="160" t="s">
        <v>3911</v>
      </c>
      <c r="E523" s="159" t="s">
        <v>3897</v>
      </c>
      <c r="F523" s="160"/>
      <c r="G523" s="159"/>
      <c r="H523" s="160"/>
      <c r="I523" s="160"/>
      <c r="J523" s="159" t="str">
        <f t="shared" si="9"/>
        <v/>
      </c>
      <c r="K523" s="165"/>
      <c r="L523" s="166"/>
      <c r="M523" s="167"/>
      <c r="N523" s="160"/>
      <c r="O523" s="160"/>
      <c r="P523" s="160"/>
      <c r="Q523" s="159" t="s">
        <v>3912</v>
      </c>
    </row>
    <row r="524" spans="4:17" x14ac:dyDescent="0.25">
      <c r="D524" s="160" t="s">
        <v>3913</v>
      </c>
      <c r="E524" s="159" t="s">
        <v>3897</v>
      </c>
      <c r="F524" s="160"/>
      <c r="G524" s="159"/>
      <c r="H524" s="160"/>
      <c r="I524" s="160"/>
      <c r="J524" s="159" t="str">
        <f t="shared" si="9"/>
        <v/>
      </c>
      <c r="K524" s="165"/>
      <c r="L524" s="166"/>
      <c r="M524" s="167"/>
      <c r="N524" s="160"/>
      <c r="O524" s="160"/>
      <c r="P524" s="160"/>
      <c r="Q524" s="159" t="s">
        <v>3914</v>
      </c>
    </row>
    <row r="525" spans="4:17" x14ac:dyDescent="0.25">
      <c r="D525" s="160" t="s">
        <v>3915</v>
      </c>
      <c r="E525" s="159" t="s">
        <v>3897</v>
      </c>
      <c r="F525" s="160"/>
      <c r="G525" s="159"/>
      <c r="H525" s="160"/>
      <c r="I525" s="160"/>
      <c r="J525" s="159" t="str">
        <f t="shared" si="9"/>
        <v/>
      </c>
      <c r="K525" s="165"/>
      <c r="L525" s="166"/>
      <c r="M525" s="167"/>
      <c r="N525" s="160"/>
      <c r="O525" s="160"/>
      <c r="P525" s="160"/>
      <c r="Q525" s="159" t="s">
        <v>3916</v>
      </c>
    </row>
    <row r="526" spans="4:17" x14ac:dyDescent="0.25">
      <c r="D526" s="160" t="s">
        <v>3917</v>
      </c>
      <c r="E526" s="159" t="s">
        <v>3897</v>
      </c>
      <c r="F526" s="160"/>
      <c r="G526" s="159"/>
      <c r="H526" s="160"/>
      <c r="I526" s="160"/>
      <c r="J526" s="159" t="str">
        <f t="shared" si="9"/>
        <v/>
      </c>
      <c r="K526" s="165"/>
      <c r="L526" s="166"/>
      <c r="M526" s="167"/>
      <c r="N526" s="160"/>
      <c r="O526" s="160"/>
      <c r="P526" s="160"/>
      <c r="Q526" s="159" t="s">
        <v>3918</v>
      </c>
    </row>
    <row r="527" spans="4:17" x14ac:dyDescent="0.25">
      <c r="D527" s="160" t="s">
        <v>3919</v>
      </c>
      <c r="E527" s="159" t="s">
        <v>3897</v>
      </c>
      <c r="F527" s="160"/>
      <c r="G527" s="159"/>
      <c r="H527" s="160"/>
      <c r="I527" s="160"/>
      <c r="J527" s="159" t="str">
        <f t="shared" si="9"/>
        <v/>
      </c>
      <c r="K527" s="165"/>
      <c r="L527" s="166"/>
      <c r="M527" s="167"/>
      <c r="N527" s="160"/>
      <c r="O527" s="160"/>
      <c r="P527" s="160"/>
      <c r="Q527" s="159" t="s">
        <v>3920</v>
      </c>
    </row>
    <row r="528" spans="4:17" x14ac:dyDescent="0.25">
      <c r="D528" s="160" t="s">
        <v>3921</v>
      </c>
      <c r="E528" s="159" t="s">
        <v>3897</v>
      </c>
      <c r="F528" s="160"/>
      <c r="G528" s="159"/>
      <c r="H528" s="160"/>
      <c r="I528" s="160"/>
      <c r="J528" s="159" t="str">
        <f t="shared" si="9"/>
        <v/>
      </c>
      <c r="K528" s="165"/>
      <c r="L528" s="166"/>
      <c r="M528" s="167"/>
      <c r="N528" s="160"/>
      <c r="O528" s="160"/>
      <c r="P528" s="160"/>
      <c r="Q528" s="159" t="s">
        <v>3922</v>
      </c>
    </row>
    <row r="529" spans="4:17" x14ac:dyDescent="0.25">
      <c r="D529" s="160" t="s">
        <v>3923</v>
      </c>
      <c r="E529" s="159" t="s">
        <v>3897</v>
      </c>
      <c r="F529" s="160"/>
      <c r="G529" s="159"/>
      <c r="H529" s="160"/>
      <c r="I529" s="160"/>
      <c r="J529" s="159" t="str">
        <f t="shared" si="9"/>
        <v/>
      </c>
      <c r="K529" s="165"/>
      <c r="L529" s="166"/>
      <c r="M529" s="167"/>
      <c r="N529" s="160"/>
      <c r="O529" s="160"/>
      <c r="P529" s="160"/>
      <c r="Q529" s="159" t="s">
        <v>3924</v>
      </c>
    </row>
    <row r="530" spans="4:17" x14ac:dyDescent="0.25">
      <c r="D530" s="160" t="s">
        <v>3925</v>
      </c>
      <c r="E530" s="159" t="s">
        <v>3897</v>
      </c>
      <c r="F530" s="160"/>
      <c r="G530" s="159"/>
      <c r="H530" s="160"/>
      <c r="I530" s="160"/>
      <c r="J530" s="159" t="str">
        <f t="shared" si="9"/>
        <v/>
      </c>
      <c r="K530" s="165"/>
      <c r="L530" s="166"/>
      <c r="M530" s="167"/>
      <c r="N530" s="160"/>
      <c r="O530" s="160"/>
      <c r="P530" s="160"/>
      <c r="Q530" s="159" t="s">
        <v>3926</v>
      </c>
    </row>
    <row r="531" spans="4:17" x14ac:dyDescent="0.25">
      <c r="D531" s="160" t="s">
        <v>3927</v>
      </c>
      <c r="E531" s="159" t="s">
        <v>3897</v>
      </c>
      <c r="F531" s="160"/>
      <c r="G531" s="159"/>
      <c r="H531" s="160"/>
      <c r="I531" s="160"/>
      <c r="J531" s="159" t="str">
        <f t="shared" si="9"/>
        <v/>
      </c>
      <c r="K531" s="165"/>
      <c r="L531" s="166"/>
      <c r="M531" s="167"/>
      <c r="N531" s="160"/>
      <c r="O531" s="160"/>
      <c r="P531" s="160"/>
      <c r="Q531" s="159" t="s">
        <v>3928</v>
      </c>
    </row>
    <row r="532" spans="4:17" x14ac:dyDescent="0.25">
      <c r="D532" s="160" t="s">
        <v>3929</v>
      </c>
      <c r="E532" s="159" t="s">
        <v>3897</v>
      </c>
      <c r="F532" s="160"/>
      <c r="G532" s="159"/>
      <c r="H532" s="160"/>
      <c r="I532" s="160"/>
      <c r="J532" s="159" t="str">
        <f t="shared" si="9"/>
        <v/>
      </c>
      <c r="K532" s="165"/>
      <c r="L532" s="166"/>
      <c r="M532" s="167"/>
      <c r="N532" s="160"/>
      <c r="O532" s="160"/>
      <c r="P532" s="160"/>
      <c r="Q532" s="159" t="s">
        <v>3930</v>
      </c>
    </row>
    <row r="533" spans="4:17" x14ac:dyDescent="0.25">
      <c r="D533" s="160" t="s">
        <v>3931</v>
      </c>
      <c r="E533" s="159" t="s">
        <v>3897</v>
      </c>
      <c r="F533" s="160"/>
      <c r="G533" s="159"/>
      <c r="H533" s="160"/>
      <c r="I533" s="160"/>
      <c r="J533" s="159" t="str">
        <f t="shared" si="9"/>
        <v/>
      </c>
      <c r="K533" s="165"/>
      <c r="L533" s="166"/>
      <c r="M533" s="167"/>
      <c r="N533" s="160"/>
      <c r="O533" s="160"/>
      <c r="P533" s="160"/>
      <c r="Q533" s="159" t="s">
        <v>3932</v>
      </c>
    </row>
    <row r="534" spans="4:17" x14ac:dyDescent="0.25">
      <c r="D534" s="160" t="s">
        <v>3933</v>
      </c>
      <c r="E534" s="159" t="s">
        <v>3897</v>
      </c>
      <c r="F534" s="160"/>
      <c r="G534" s="159"/>
      <c r="H534" s="160"/>
      <c r="I534" s="160"/>
      <c r="J534" s="159" t="str">
        <f t="shared" si="9"/>
        <v/>
      </c>
      <c r="K534" s="165"/>
      <c r="L534" s="166"/>
      <c r="M534" s="167"/>
      <c r="N534" s="160"/>
      <c r="O534" s="160"/>
      <c r="P534" s="160"/>
      <c r="Q534" s="159" t="s">
        <v>3934</v>
      </c>
    </row>
    <row r="535" spans="4:17" x14ac:dyDescent="0.25">
      <c r="D535" s="160" t="s">
        <v>3935</v>
      </c>
      <c r="E535" s="159" t="s">
        <v>3897</v>
      </c>
      <c r="F535" s="160"/>
      <c r="G535" s="159"/>
      <c r="H535" s="160"/>
      <c r="I535" s="160"/>
      <c r="J535" s="159" t="str">
        <f t="shared" si="9"/>
        <v/>
      </c>
      <c r="K535" s="165"/>
      <c r="L535" s="166"/>
      <c r="M535" s="167"/>
      <c r="N535" s="160"/>
      <c r="O535" s="160"/>
      <c r="P535" s="160"/>
      <c r="Q535" s="159" t="s">
        <v>3936</v>
      </c>
    </row>
    <row r="536" spans="4:17" x14ac:dyDescent="0.25">
      <c r="D536" s="160" t="s">
        <v>3937</v>
      </c>
      <c r="E536" s="159" t="s">
        <v>3938</v>
      </c>
      <c r="F536" s="160"/>
      <c r="G536" s="159"/>
      <c r="H536" s="160"/>
      <c r="I536" s="160"/>
      <c r="J536" s="159" t="str">
        <f t="shared" si="9"/>
        <v/>
      </c>
      <c r="K536" s="165"/>
      <c r="L536" s="166"/>
      <c r="M536" s="167"/>
      <c r="N536" s="160"/>
      <c r="O536" s="160"/>
      <c r="P536" s="160"/>
      <c r="Q536" s="159" t="s">
        <v>3939</v>
      </c>
    </row>
    <row r="537" spans="4:17" x14ac:dyDescent="0.25">
      <c r="D537" s="160" t="s">
        <v>3940</v>
      </c>
      <c r="E537" s="159" t="s">
        <v>3938</v>
      </c>
      <c r="F537" s="160"/>
      <c r="G537" s="159"/>
      <c r="H537" s="160"/>
      <c r="I537" s="160"/>
      <c r="J537" s="159" t="str">
        <f t="shared" si="9"/>
        <v/>
      </c>
      <c r="K537" s="165"/>
      <c r="L537" s="166"/>
      <c r="M537" s="167"/>
      <c r="N537" s="160"/>
      <c r="O537" s="160"/>
      <c r="P537" s="160"/>
      <c r="Q537" s="159" t="s">
        <v>3941</v>
      </c>
    </row>
    <row r="538" spans="4:17" x14ac:dyDescent="0.25">
      <c r="D538" s="160" t="s">
        <v>3942</v>
      </c>
      <c r="E538" s="159" t="s">
        <v>3938</v>
      </c>
      <c r="F538" s="160"/>
      <c r="G538" s="159"/>
      <c r="H538" s="160"/>
      <c r="I538" s="160"/>
      <c r="J538" s="159" t="str">
        <f t="shared" si="9"/>
        <v/>
      </c>
      <c r="K538" s="165"/>
      <c r="L538" s="166"/>
      <c r="M538" s="167"/>
      <c r="N538" s="160"/>
      <c r="O538" s="160"/>
      <c r="P538" s="160"/>
      <c r="Q538" s="159" t="s">
        <v>3943</v>
      </c>
    </row>
    <row r="539" spans="4:17" x14ac:dyDescent="0.25">
      <c r="D539" s="160" t="s">
        <v>3944</v>
      </c>
      <c r="E539" s="159" t="s">
        <v>3938</v>
      </c>
      <c r="F539" s="160"/>
      <c r="G539" s="159"/>
      <c r="H539" s="160"/>
      <c r="I539" s="160"/>
      <c r="J539" s="159" t="str">
        <f t="shared" si="9"/>
        <v/>
      </c>
      <c r="K539" s="165"/>
      <c r="L539" s="166"/>
      <c r="M539" s="167"/>
      <c r="N539" s="160"/>
      <c r="O539" s="160"/>
      <c r="P539" s="160"/>
      <c r="Q539" s="159" t="s">
        <v>3945</v>
      </c>
    </row>
    <row r="540" spans="4:17" x14ac:dyDescent="0.25">
      <c r="D540" s="160" t="s">
        <v>3946</v>
      </c>
      <c r="E540" s="159" t="s">
        <v>3938</v>
      </c>
      <c r="F540" s="160"/>
      <c r="G540" s="159"/>
      <c r="H540" s="160"/>
      <c r="I540" s="160"/>
      <c r="J540" s="159" t="str">
        <f t="shared" si="9"/>
        <v/>
      </c>
      <c r="K540" s="165"/>
      <c r="L540" s="166"/>
      <c r="M540" s="167"/>
      <c r="N540" s="160"/>
      <c r="O540" s="160"/>
      <c r="P540" s="160"/>
      <c r="Q540" s="159" t="s">
        <v>3947</v>
      </c>
    </row>
    <row r="541" spans="4:17" x14ac:dyDescent="0.25">
      <c r="D541" s="160" t="s">
        <v>3948</v>
      </c>
      <c r="E541" s="159" t="s">
        <v>3938</v>
      </c>
      <c r="F541" s="160"/>
      <c r="G541" s="159"/>
      <c r="H541" s="160"/>
      <c r="I541" s="160"/>
      <c r="J541" s="159" t="str">
        <f t="shared" si="9"/>
        <v/>
      </c>
      <c r="K541" s="165"/>
      <c r="L541" s="166"/>
      <c r="M541" s="167"/>
      <c r="N541" s="160"/>
      <c r="O541" s="160"/>
      <c r="P541" s="160"/>
      <c r="Q541" s="159" t="s">
        <v>3949</v>
      </c>
    </row>
    <row r="542" spans="4:17" x14ac:dyDescent="0.25">
      <c r="D542" s="160" t="s">
        <v>3950</v>
      </c>
      <c r="E542" s="159" t="s">
        <v>3938</v>
      </c>
      <c r="F542" s="160"/>
      <c r="G542" s="159"/>
      <c r="H542" s="160"/>
      <c r="I542" s="160"/>
      <c r="J542" s="159" t="str">
        <f t="shared" si="9"/>
        <v/>
      </c>
      <c r="K542" s="165"/>
      <c r="L542" s="166"/>
      <c r="M542" s="167"/>
      <c r="N542" s="160"/>
      <c r="O542" s="160"/>
      <c r="P542" s="160"/>
      <c r="Q542" s="159" t="s">
        <v>3951</v>
      </c>
    </row>
    <row r="543" spans="4:17" x14ac:dyDescent="0.25">
      <c r="D543" s="160" t="s">
        <v>3952</v>
      </c>
      <c r="E543" s="159" t="s">
        <v>3938</v>
      </c>
      <c r="F543" s="160"/>
      <c r="G543" s="159"/>
      <c r="H543" s="160"/>
      <c r="I543" s="160"/>
      <c r="J543" s="159" t="str">
        <f t="shared" si="9"/>
        <v/>
      </c>
      <c r="K543" s="165"/>
      <c r="L543" s="166"/>
      <c r="M543" s="167"/>
      <c r="N543" s="160"/>
      <c r="O543" s="160"/>
      <c r="P543" s="160"/>
      <c r="Q543" s="159" t="s">
        <v>3953</v>
      </c>
    </row>
    <row r="544" spans="4:17" x14ac:dyDescent="0.25">
      <c r="D544" s="160" t="s">
        <v>3954</v>
      </c>
      <c r="E544" s="159" t="s">
        <v>3938</v>
      </c>
      <c r="F544" s="160"/>
      <c r="G544" s="159"/>
      <c r="H544" s="160"/>
      <c r="I544" s="160"/>
      <c r="J544" s="159" t="str">
        <f t="shared" si="9"/>
        <v/>
      </c>
      <c r="K544" s="165"/>
      <c r="L544" s="166"/>
      <c r="M544" s="167"/>
      <c r="N544" s="160"/>
      <c r="O544" s="160"/>
      <c r="P544" s="160"/>
      <c r="Q544" s="159" t="s">
        <v>3955</v>
      </c>
    </row>
    <row r="545" spans="4:17" x14ac:dyDescent="0.25">
      <c r="D545" s="160" t="s">
        <v>3956</v>
      </c>
      <c r="E545" s="159" t="s">
        <v>3938</v>
      </c>
      <c r="F545" s="160"/>
      <c r="G545" s="159"/>
      <c r="H545" s="160"/>
      <c r="I545" s="160"/>
      <c r="J545" s="159" t="str">
        <f t="shared" si="9"/>
        <v/>
      </c>
      <c r="K545" s="165"/>
      <c r="L545" s="166"/>
      <c r="M545" s="167"/>
      <c r="N545" s="160"/>
      <c r="O545" s="160"/>
      <c r="P545" s="160"/>
      <c r="Q545" s="159" t="s">
        <v>3957</v>
      </c>
    </row>
    <row r="546" spans="4:17" x14ac:dyDescent="0.25">
      <c r="D546" s="160" t="s">
        <v>3958</v>
      </c>
      <c r="E546" s="159" t="s">
        <v>3938</v>
      </c>
      <c r="F546" s="160"/>
      <c r="G546" s="159"/>
      <c r="H546" s="160"/>
      <c r="I546" s="160"/>
      <c r="J546" s="159" t="str">
        <f t="shared" si="9"/>
        <v/>
      </c>
      <c r="K546" s="165"/>
      <c r="L546" s="166"/>
      <c r="M546" s="167"/>
      <c r="N546" s="160"/>
      <c r="O546" s="160"/>
      <c r="P546" s="160"/>
      <c r="Q546" s="159" t="s">
        <v>3959</v>
      </c>
    </row>
    <row r="547" spans="4:17" x14ac:dyDescent="0.25">
      <c r="D547" s="160" t="s">
        <v>3960</v>
      </c>
      <c r="E547" s="159" t="s">
        <v>3938</v>
      </c>
      <c r="F547" s="160"/>
      <c r="G547" s="159"/>
      <c r="H547" s="160"/>
      <c r="I547" s="160"/>
      <c r="J547" s="159" t="str">
        <f t="shared" si="9"/>
        <v/>
      </c>
      <c r="K547" s="165"/>
      <c r="L547" s="166"/>
      <c r="M547" s="167"/>
      <c r="N547" s="160"/>
      <c r="O547" s="160"/>
      <c r="P547" s="160"/>
      <c r="Q547" s="159" t="s">
        <v>3961</v>
      </c>
    </row>
    <row r="548" spans="4:17" x14ac:dyDescent="0.25">
      <c r="D548" s="160" t="s">
        <v>3962</v>
      </c>
      <c r="E548" s="159" t="s">
        <v>3938</v>
      </c>
      <c r="F548" s="160"/>
      <c r="G548" s="159"/>
      <c r="H548" s="160"/>
      <c r="I548" s="160"/>
      <c r="J548" s="159" t="str">
        <f t="shared" si="9"/>
        <v/>
      </c>
      <c r="K548" s="165"/>
      <c r="L548" s="166"/>
      <c r="M548" s="167"/>
      <c r="N548" s="160"/>
      <c r="O548" s="160"/>
      <c r="P548" s="160"/>
      <c r="Q548" s="159" t="s">
        <v>3963</v>
      </c>
    </row>
    <row r="549" spans="4:17" x14ac:dyDescent="0.25">
      <c r="D549" s="160" t="s">
        <v>3964</v>
      </c>
      <c r="E549" s="159" t="s">
        <v>3938</v>
      </c>
      <c r="F549" s="160"/>
      <c r="G549" s="159"/>
      <c r="H549" s="160"/>
      <c r="I549" s="160"/>
      <c r="J549" s="159" t="str">
        <f t="shared" si="9"/>
        <v/>
      </c>
      <c r="K549" s="165"/>
      <c r="L549" s="166"/>
      <c r="M549" s="167"/>
      <c r="N549" s="160"/>
      <c r="O549" s="160"/>
      <c r="P549" s="160"/>
      <c r="Q549" s="159" t="s">
        <v>3965</v>
      </c>
    </row>
    <row r="550" spans="4:17" x14ac:dyDescent="0.25">
      <c r="D550" s="160" t="s">
        <v>3966</v>
      </c>
      <c r="E550" s="159" t="s">
        <v>3938</v>
      </c>
      <c r="F550" s="160"/>
      <c r="G550" s="159"/>
      <c r="H550" s="160"/>
      <c r="I550" s="160"/>
      <c r="J550" s="159" t="str">
        <f t="shared" si="9"/>
        <v/>
      </c>
      <c r="K550" s="165"/>
      <c r="L550" s="166"/>
      <c r="M550" s="167"/>
      <c r="N550" s="160"/>
      <c r="O550" s="160"/>
      <c r="P550" s="160"/>
      <c r="Q550" s="159" t="s">
        <v>3967</v>
      </c>
    </row>
    <row r="551" spans="4:17" x14ac:dyDescent="0.25">
      <c r="D551" s="160" t="s">
        <v>3968</v>
      </c>
      <c r="E551" s="159" t="s">
        <v>3938</v>
      </c>
      <c r="F551" s="160"/>
      <c r="G551" s="159"/>
      <c r="H551" s="160"/>
      <c r="I551" s="160"/>
      <c r="J551" s="159" t="str">
        <f t="shared" si="9"/>
        <v/>
      </c>
      <c r="K551" s="165"/>
      <c r="L551" s="166"/>
      <c r="M551" s="167"/>
      <c r="N551" s="160"/>
      <c r="O551" s="160"/>
      <c r="P551" s="160"/>
      <c r="Q551" s="159" t="s">
        <v>3969</v>
      </c>
    </row>
    <row r="552" spans="4:17" x14ac:dyDescent="0.25">
      <c r="D552" s="160" t="s">
        <v>3970</v>
      </c>
      <c r="E552" s="159" t="s">
        <v>3938</v>
      </c>
      <c r="F552" s="160"/>
      <c r="G552" s="159"/>
      <c r="H552" s="160"/>
      <c r="I552" s="160"/>
      <c r="J552" s="159" t="str">
        <f t="shared" si="9"/>
        <v/>
      </c>
      <c r="K552" s="165"/>
      <c r="L552" s="166"/>
      <c r="M552" s="167"/>
      <c r="N552" s="160"/>
      <c r="O552" s="160"/>
      <c r="P552" s="160"/>
      <c r="Q552" s="159" t="s">
        <v>3971</v>
      </c>
    </row>
    <row r="553" spans="4:17" x14ac:dyDescent="0.25">
      <c r="D553" s="160" t="s">
        <v>3972</v>
      </c>
      <c r="E553" s="159" t="s">
        <v>3938</v>
      </c>
      <c r="F553" s="160"/>
      <c r="G553" s="159"/>
      <c r="H553" s="160"/>
      <c r="I553" s="160"/>
      <c r="J553" s="159" t="str">
        <f t="shared" si="9"/>
        <v/>
      </c>
      <c r="K553" s="165"/>
      <c r="L553" s="166"/>
      <c r="M553" s="167"/>
      <c r="N553" s="160"/>
      <c r="O553" s="160"/>
      <c r="P553" s="160"/>
      <c r="Q553" s="159" t="s">
        <v>3973</v>
      </c>
    </row>
    <row r="554" spans="4:17" x14ac:dyDescent="0.25">
      <c r="D554" s="160" t="s">
        <v>3974</v>
      </c>
      <c r="E554" s="159" t="s">
        <v>3938</v>
      </c>
      <c r="F554" s="160"/>
      <c r="G554" s="159"/>
      <c r="H554" s="160"/>
      <c r="I554" s="160"/>
      <c r="J554" s="159" t="str">
        <f t="shared" si="9"/>
        <v/>
      </c>
      <c r="K554" s="165"/>
      <c r="L554" s="166"/>
      <c r="M554" s="167"/>
      <c r="N554" s="160"/>
      <c r="O554" s="160"/>
      <c r="P554" s="160"/>
      <c r="Q554" s="159" t="s">
        <v>3975</v>
      </c>
    </row>
    <row r="555" spans="4:17" x14ac:dyDescent="0.25">
      <c r="D555" s="160" t="s">
        <v>3976</v>
      </c>
      <c r="E555" s="159" t="s">
        <v>3938</v>
      </c>
      <c r="F555" s="160"/>
      <c r="G555" s="159"/>
      <c r="H555" s="160"/>
      <c r="I555" s="160"/>
      <c r="J555" s="159" t="str">
        <f t="shared" si="9"/>
        <v/>
      </c>
      <c r="K555" s="165"/>
      <c r="L555" s="166"/>
      <c r="M555" s="167"/>
      <c r="N555" s="160"/>
      <c r="O555" s="160"/>
      <c r="P555" s="160"/>
      <c r="Q555" s="159" t="s">
        <v>3977</v>
      </c>
    </row>
    <row r="556" spans="4:17" x14ac:dyDescent="0.25">
      <c r="D556" s="160" t="s">
        <v>3978</v>
      </c>
      <c r="E556" s="159" t="s">
        <v>3979</v>
      </c>
      <c r="F556" s="160"/>
      <c r="G556" s="159"/>
      <c r="H556" s="160"/>
      <c r="I556" s="160"/>
      <c r="J556" s="159" t="str">
        <f t="shared" si="9"/>
        <v/>
      </c>
      <c r="K556" s="165"/>
      <c r="L556" s="166"/>
      <c r="M556" s="167"/>
      <c r="N556" s="160"/>
      <c r="O556" s="160"/>
      <c r="P556" s="160"/>
      <c r="Q556" s="159" t="s">
        <v>3980</v>
      </c>
    </row>
    <row r="557" spans="4:17" x14ac:dyDescent="0.25">
      <c r="D557" s="160" t="s">
        <v>3981</v>
      </c>
      <c r="E557" s="159" t="s">
        <v>3979</v>
      </c>
      <c r="F557" s="160"/>
      <c r="G557" s="159"/>
      <c r="H557" s="160"/>
      <c r="I557" s="160"/>
      <c r="J557" s="159" t="str">
        <f t="shared" si="9"/>
        <v/>
      </c>
      <c r="K557" s="165"/>
      <c r="L557" s="166"/>
      <c r="M557" s="167"/>
      <c r="N557" s="160"/>
      <c r="O557" s="160"/>
      <c r="P557" s="160"/>
      <c r="Q557" s="159" t="s">
        <v>3982</v>
      </c>
    </row>
    <row r="558" spans="4:17" x14ac:dyDescent="0.25">
      <c r="D558" s="160" t="s">
        <v>3983</v>
      </c>
      <c r="E558" s="159" t="s">
        <v>3979</v>
      </c>
      <c r="F558" s="160"/>
      <c r="G558" s="159"/>
      <c r="H558" s="160"/>
      <c r="I558" s="160"/>
      <c r="J558" s="159" t="str">
        <f t="shared" si="9"/>
        <v/>
      </c>
      <c r="K558" s="165"/>
      <c r="L558" s="166"/>
      <c r="M558" s="167"/>
      <c r="N558" s="160"/>
      <c r="O558" s="160"/>
      <c r="P558" s="160"/>
      <c r="Q558" s="159" t="s">
        <v>3984</v>
      </c>
    </row>
    <row r="559" spans="4:17" x14ac:dyDescent="0.25">
      <c r="D559" s="160" t="s">
        <v>3985</v>
      </c>
      <c r="E559" s="159" t="s">
        <v>3979</v>
      </c>
      <c r="F559" s="160"/>
      <c r="G559" s="159"/>
      <c r="H559" s="160"/>
      <c r="I559" s="160"/>
      <c r="J559" s="159" t="str">
        <f t="shared" si="9"/>
        <v/>
      </c>
      <c r="K559" s="165"/>
      <c r="L559" s="166"/>
      <c r="M559" s="167"/>
      <c r="N559" s="160"/>
      <c r="O559" s="160"/>
      <c r="P559" s="160"/>
      <c r="Q559" s="159" t="s">
        <v>3986</v>
      </c>
    </row>
    <row r="560" spans="4:17" x14ac:dyDescent="0.25">
      <c r="D560" s="160" t="s">
        <v>3987</v>
      </c>
      <c r="E560" s="159" t="s">
        <v>3979</v>
      </c>
      <c r="F560" s="160"/>
      <c r="G560" s="159"/>
      <c r="H560" s="160"/>
      <c r="I560" s="160"/>
      <c r="J560" s="159" t="str">
        <f t="shared" si="9"/>
        <v/>
      </c>
      <c r="K560" s="165"/>
      <c r="L560" s="166"/>
      <c r="M560" s="167"/>
      <c r="N560" s="160"/>
      <c r="O560" s="160"/>
      <c r="P560" s="160"/>
      <c r="Q560" s="159" t="s">
        <v>3988</v>
      </c>
    </row>
    <row r="561" spans="4:17" x14ac:dyDescent="0.25">
      <c r="D561" s="160" t="s">
        <v>3989</v>
      </c>
      <c r="E561" s="159" t="s">
        <v>3979</v>
      </c>
      <c r="F561" s="160"/>
      <c r="G561" s="159"/>
      <c r="H561" s="160"/>
      <c r="I561" s="160"/>
      <c r="J561" s="159" t="str">
        <f t="shared" si="9"/>
        <v/>
      </c>
      <c r="K561" s="165"/>
      <c r="L561" s="166"/>
      <c r="M561" s="167"/>
      <c r="N561" s="160"/>
      <c r="O561" s="160"/>
      <c r="P561" s="160"/>
      <c r="Q561" s="159" t="s">
        <v>3990</v>
      </c>
    </row>
    <row r="562" spans="4:17" x14ac:dyDescent="0.25">
      <c r="D562" s="160" t="s">
        <v>3991</v>
      </c>
      <c r="E562" s="159" t="s">
        <v>3979</v>
      </c>
      <c r="F562" s="160"/>
      <c r="G562" s="159"/>
      <c r="H562" s="160"/>
      <c r="I562" s="160"/>
      <c r="J562" s="159" t="str">
        <f t="shared" si="9"/>
        <v/>
      </c>
      <c r="K562" s="165"/>
      <c r="L562" s="166"/>
      <c r="M562" s="167"/>
      <c r="N562" s="160"/>
      <c r="O562" s="160"/>
      <c r="P562" s="160"/>
      <c r="Q562" s="159" t="s">
        <v>3992</v>
      </c>
    </row>
    <row r="563" spans="4:17" x14ac:dyDescent="0.25">
      <c r="D563" s="160" t="s">
        <v>3993</v>
      </c>
      <c r="E563" s="159" t="s">
        <v>3979</v>
      </c>
      <c r="F563" s="160"/>
      <c r="G563" s="159"/>
      <c r="H563" s="160"/>
      <c r="I563" s="160"/>
      <c r="J563" s="159" t="str">
        <f t="shared" si="9"/>
        <v/>
      </c>
      <c r="K563" s="165"/>
      <c r="L563" s="166"/>
      <c r="M563" s="167"/>
      <c r="N563" s="160"/>
      <c r="O563" s="160"/>
      <c r="P563" s="160"/>
      <c r="Q563" s="159" t="s">
        <v>3994</v>
      </c>
    </row>
    <row r="564" spans="4:17" x14ac:dyDescent="0.25">
      <c r="D564" s="160" t="s">
        <v>3995</v>
      </c>
      <c r="E564" s="159" t="s">
        <v>3979</v>
      </c>
      <c r="F564" s="160"/>
      <c r="G564" s="159"/>
      <c r="H564" s="160"/>
      <c r="I564" s="160"/>
      <c r="J564" s="159" t="str">
        <f t="shared" si="9"/>
        <v/>
      </c>
      <c r="K564" s="165"/>
      <c r="L564" s="166"/>
      <c r="M564" s="167"/>
      <c r="N564" s="160"/>
      <c r="O564" s="160"/>
      <c r="P564" s="160"/>
      <c r="Q564" s="159" t="s">
        <v>3996</v>
      </c>
    </row>
    <row r="565" spans="4:17" x14ac:dyDescent="0.25">
      <c r="D565" s="160" t="s">
        <v>3997</v>
      </c>
      <c r="E565" s="159" t="s">
        <v>3979</v>
      </c>
      <c r="F565" s="160"/>
      <c r="G565" s="159"/>
      <c r="H565" s="160"/>
      <c r="I565" s="160"/>
      <c r="J565" s="159" t="str">
        <f t="shared" si="9"/>
        <v/>
      </c>
      <c r="K565" s="165"/>
      <c r="L565" s="166"/>
      <c r="M565" s="167"/>
      <c r="N565" s="160"/>
      <c r="O565" s="160"/>
      <c r="P565" s="160"/>
      <c r="Q565" s="159" t="s">
        <v>3998</v>
      </c>
    </row>
    <row r="566" spans="4:17" x14ac:dyDescent="0.25">
      <c r="D566" s="160" t="s">
        <v>3999</v>
      </c>
      <c r="E566" s="159" t="s">
        <v>3979</v>
      </c>
      <c r="F566" s="160"/>
      <c r="G566" s="159"/>
      <c r="H566" s="160"/>
      <c r="I566" s="160"/>
      <c r="J566" s="159" t="str">
        <f t="shared" si="9"/>
        <v/>
      </c>
      <c r="K566" s="165"/>
      <c r="L566" s="166"/>
      <c r="M566" s="167"/>
      <c r="N566" s="160"/>
      <c r="O566" s="160"/>
      <c r="P566" s="160"/>
      <c r="Q566" s="159" t="s">
        <v>4000</v>
      </c>
    </row>
    <row r="567" spans="4:17" x14ac:dyDescent="0.25">
      <c r="D567" s="160" t="s">
        <v>4001</v>
      </c>
      <c r="E567" s="159" t="s">
        <v>3979</v>
      </c>
      <c r="F567" s="160"/>
      <c r="G567" s="159"/>
      <c r="H567" s="160"/>
      <c r="I567" s="160"/>
      <c r="J567" s="159" t="str">
        <f t="shared" si="9"/>
        <v/>
      </c>
      <c r="K567" s="165"/>
      <c r="L567" s="166"/>
      <c r="M567" s="167"/>
      <c r="N567" s="160"/>
      <c r="O567" s="160"/>
      <c r="P567" s="160"/>
      <c r="Q567" s="159" t="s">
        <v>4002</v>
      </c>
    </row>
    <row r="568" spans="4:17" x14ac:dyDescent="0.25">
      <c r="D568" s="160" t="s">
        <v>4003</v>
      </c>
      <c r="E568" s="159" t="s">
        <v>3979</v>
      </c>
      <c r="F568" s="160"/>
      <c r="G568" s="159"/>
      <c r="H568" s="160"/>
      <c r="I568" s="160"/>
      <c r="J568" s="159" t="str">
        <f t="shared" si="9"/>
        <v/>
      </c>
      <c r="K568" s="165"/>
      <c r="L568" s="166"/>
      <c r="M568" s="167"/>
      <c r="N568" s="160"/>
      <c r="O568" s="160"/>
      <c r="P568" s="160"/>
      <c r="Q568" s="159" t="s">
        <v>4004</v>
      </c>
    </row>
    <row r="569" spans="4:17" x14ac:dyDescent="0.25">
      <c r="D569" s="160" t="s">
        <v>4005</v>
      </c>
      <c r="E569" s="159" t="s">
        <v>3979</v>
      </c>
      <c r="F569" s="160"/>
      <c r="G569" s="159"/>
      <c r="H569" s="160"/>
      <c r="I569" s="160"/>
      <c r="J569" s="159" t="str">
        <f t="shared" si="9"/>
        <v/>
      </c>
      <c r="K569" s="165"/>
      <c r="L569" s="166"/>
      <c r="M569" s="167"/>
      <c r="N569" s="160"/>
      <c r="O569" s="160"/>
      <c r="P569" s="160"/>
      <c r="Q569" s="159" t="s">
        <v>4006</v>
      </c>
    </row>
    <row r="570" spans="4:17" x14ac:dyDescent="0.25">
      <c r="D570" s="160" t="s">
        <v>4007</v>
      </c>
      <c r="E570" s="159" t="s">
        <v>3979</v>
      </c>
      <c r="F570" s="160"/>
      <c r="G570" s="159"/>
      <c r="H570" s="160"/>
      <c r="I570" s="160"/>
      <c r="J570" s="159" t="str">
        <f t="shared" si="9"/>
        <v/>
      </c>
      <c r="K570" s="165"/>
      <c r="L570" s="166"/>
      <c r="M570" s="167"/>
      <c r="N570" s="160"/>
      <c r="O570" s="160"/>
      <c r="P570" s="160"/>
      <c r="Q570" s="159" t="s">
        <v>4008</v>
      </c>
    </row>
    <row r="571" spans="4:17" x14ac:dyDescent="0.25">
      <c r="D571" s="160" t="s">
        <v>4009</v>
      </c>
      <c r="E571" s="159" t="s">
        <v>3979</v>
      </c>
      <c r="F571" s="160"/>
      <c r="G571" s="159"/>
      <c r="H571" s="160"/>
      <c r="I571" s="160"/>
      <c r="J571" s="159" t="str">
        <f t="shared" si="9"/>
        <v/>
      </c>
      <c r="K571" s="165"/>
      <c r="L571" s="166"/>
      <c r="M571" s="167"/>
      <c r="N571" s="160"/>
      <c r="O571" s="160"/>
      <c r="P571" s="160"/>
      <c r="Q571" s="159" t="s">
        <v>4010</v>
      </c>
    </row>
    <row r="572" spans="4:17" x14ac:dyDescent="0.25">
      <c r="D572" s="160" t="s">
        <v>4011</v>
      </c>
      <c r="E572" s="159" t="s">
        <v>3979</v>
      </c>
      <c r="F572" s="160"/>
      <c r="G572" s="159"/>
      <c r="H572" s="160"/>
      <c r="I572" s="160"/>
      <c r="J572" s="159" t="str">
        <f t="shared" ref="J572:J635" si="10">F572&amp;H572&amp;I572</f>
        <v/>
      </c>
      <c r="K572" s="165"/>
      <c r="L572" s="166"/>
      <c r="M572" s="167"/>
      <c r="N572" s="160"/>
      <c r="O572" s="160"/>
      <c r="P572" s="160"/>
      <c r="Q572" s="159" t="s">
        <v>4012</v>
      </c>
    </row>
    <row r="573" spans="4:17" x14ac:dyDescent="0.25">
      <c r="D573" s="160" t="s">
        <v>4013</v>
      </c>
      <c r="E573" s="159" t="s">
        <v>3979</v>
      </c>
      <c r="F573" s="160"/>
      <c r="G573" s="159"/>
      <c r="H573" s="160"/>
      <c r="I573" s="160"/>
      <c r="J573" s="159" t="str">
        <f t="shared" si="10"/>
        <v/>
      </c>
      <c r="K573" s="165"/>
      <c r="L573" s="166"/>
      <c r="M573" s="167"/>
      <c r="N573" s="160"/>
      <c r="O573" s="160"/>
      <c r="P573" s="160"/>
      <c r="Q573" s="159" t="s">
        <v>4014</v>
      </c>
    </row>
    <row r="574" spans="4:17" x14ac:dyDescent="0.25">
      <c r="D574" s="160" t="s">
        <v>4015</v>
      </c>
      <c r="E574" s="159" t="s">
        <v>3979</v>
      </c>
      <c r="F574" s="160"/>
      <c r="G574" s="159"/>
      <c r="H574" s="160"/>
      <c r="I574" s="160"/>
      <c r="J574" s="159" t="str">
        <f t="shared" si="10"/>
        <v/>
      </c>
      <c r="K574" s="165"/>
      <c r="L574" s="166"/>
      <c r="M574" s="167"/>
      <c r="N574" s="160"/>
      <c r="O574" s="160"/>
      <c r="P574" s="160"/>
      <c r="Q574" s="159" t="s">
        <v>4016</v>
      </c>
    </row>
    <row r="575" spans="4:17" x14ac:dyDescent="0.25">
      <c r="D575" s="160" t="s">
        <v>4017</v>
      </c>
      <c r="E575" s="159" t="s">
        <v>3979</v>
      </c>
      <c r="F575" s="160"/>
      <c r="G575" s="159"/>
      <c r="H575" s="160"/>
      <c r="I575" s="160"/>
      <c r="J575" s="159" t="str">
        <f t="shared" si="10"/>
        <v/>
      </c>
      <c r="K575" s="165"/>
      <c r="L575" s="166"/>
      <c r="M575" s="167"/>
      <c r="N575" s="160"/>
      <c r="O575" s="160"/>
      <c r="P575" s="160"/>
      <c r="Q575" s="159" t="s">
        <v>4018</v>
      </c>
    </row>
    <row r="576" spans="4:17" x14ac:dyDescent="0.25">
      <c r="D576" s="160" t="s">
        <v>4019</v>
      </c>
      <c r="E576" s="159" t="s">
        <v>4020</v>
      </c>
      <c r="F576" s="160"/>
      <c r="G576" s="159"/>
      <c r="H576" s="160"/>
      <c r="I576" s="160"/>
      <c r="J576" s="159" t="str">
        <f t="shared" si="10"/>
        <v/>
      </c>
      <c r="K576" s="165"/>
      <c r="L576" s="166"/>
      <c r="M576" s="167"/>
      <c r="N576" s="160"/>
      <c r="O576" s="160"/>
      <c r="P576" s="160"/>
      <c r="Q576" s="159" t="s">
        <v>4021</v>
      </c>
    </row>
    <row r="577" spans="4:17" x14ac:dyDescent="0.25">
      <c r="D577" s="160" t="s">
        <v>4022</v>
      </c>
      <c r="E577" s="159" t="s">
        <v>4020</v>
      </c>
      <c r="F577" s="160"/>
      <c r="G577" s="159"/>
      <c r="H577" s="160"/>
      <c r="I577" s="160"/>
      <c r="J577" s="159" t="str">
        <f t="shared" si="10"/>
        <v/>
      </c>
      <c r="K577" s="165"/>
      <c r="L577" s="166"/>
      <c r="M577" s="167"/>
      <c r="N577" s="160"/>
      <c r="O577" s="160"/>
      <c r="P577" s="160"/>
      <c r="Q577" s="159" t="s">
        <v>4023</v>
      </c>
    </row>
    <row r="578" spans="4:17" x14ac:dyDescent="0.25">
      <c r="D578" s="160" t="s">
        <v>4024</v>
      </c>
      <c r="E578" s="159" t="s">
        <v>4020</v>
      </c>
      <c r="F578" s="160"/>
      <c r="G578" s="159"/>
      <c r="H578" s="160"/>
      <c r="I578" s="160"/>
      <c r="J578" s="159" t="str">
        <f t="shared" si="10"/>
        <v/>
      </c>
      <c r="K578" s="165"/>
      <c r="L578" s="166"/>
      <c r="M578" s="167"/>
      <c r="N578" s="160"/>
      <c r="O578" s="160"/>
      <c r="P578" s="160"/>
      <c r="Q578" s="159" t="s">
        <v>4025</v>
      </c>
    </row>
    <row r="579" spans="4:17" x14ac:dyDescent="0.25">
      <c r="D579" s="160" t="s">
        <v>4026</v>
      </c>
      <c r="E579" s="159" t="s">
        <v>4020</v>
      </c>
      <c r="F579" s="160"/>
      <c r="G579" s="159"/>
      <c r="H579" s="160"/>
      <c r="I579" s="160"/>
      <c r="J579" s="159" t="str">
        <f t="shared" si="10"/>
        <v/>
      </c>
      <c r="K579" s="165"/>
      <c r="L579" s="166"/>
      <c r="M579" s="167"/>
      <c r="N579" s="160"/>
      <c r="O579" s="160"/>
      <c r="P579" s="160"/>
      <c r="Q579" s="159" t="s">
        <v>4027</v>
      </c>
    </row>
    <row r="580" spans="4:17" x14ac:dyDescent="0.25">
      <c r="D580" s="160" t="s">
        <v>4028</v>
      </c>
      <c r="E580" s="159" t="s">
        <v>4020</v>
      </c>
      <c r="F580" s="160"/>
      <c r="G580" s="159"/>
      <c r="H580" s="160"/>
      <c r="I580" s="160"/>
      <c r="J580" s="159" t="str">
        <f t="shared" si="10"/>
        <v/>
      </c>
      <c r="K580" s="165"/>
      <c r="L580" s="166"/>
      <c r="M580" s="167"/>
      <c r="N580" s="160"/>
      <c r="O580" s="160"/>
      <c r="P580" s="160"/>
      <c r="Q580" s="159" t="s">
        <v>4029</v>
      </c>
    </row>
    <row r="581" spans="4:17" x14ac:dyDescent="0.25">
      <c r="D581" s="160" t="s">
        <v>4030</v>
      </c>
      <c r="E581" s="159" t="s">
        <v>4020</v>
      </c>
      <c r="F581" s="160"/>
      <c r="G581" s="159"/>
      <c r="H581" s="160"/>
      <c r="I581" s="160"/>
      <c r="J581" s="159" t="str">
        <f t="shared" si="10"/>
        <v/>
      </c>
      <c r="K581" s="165"/>
      <c r="L581" s="166"/>
      <c r="M581" s="167"/>
      <c r="N581" s="160"/>
      <c r="O581" s="160"/>
      <c r="P581" s="160"/>
      <c r="Q581" s="159" t="s">
        <v>4031</v>
      </c>
    </row>
    <row r="582" spans="4:17" x14ac:dyDescent="0.25">
      <c r="D582" s="160" t="s">
        <v>4032</v>
      </c>
      <c r="E582" s="159" t="s">
        <v>4020</v>
      </c>
      <c r="F582" s="160"/>
      <c r="G582" s="159"/>
      <c r="H582" s="160"/>
      <c r="I582" s="160"/>
      <c r="J582" s="159" t="str">
        <f t="shared" si="10"/>
        <v/>
      </c>
      <c r="K582" s="165"/>
      <c r="L582" s="166"/>
      <c r="M582" s="167"/>
      <c r="N582" s="160"/>
      <c r="O582" s="160"/>
      <c r="P582" s="160"/>
      <c r="Q582" s="159" t="s">
        <v>4033</v>
      </c>
    </row>
    <row r="583" spans="4:17" x14ac:dyDescent="0.25">
      <c r="D583" s="160" t="s">
        <v>4034</v>
      </c>
      <c r="E583" s="159" t="s">
        <v>4020</v>
      </c>
      <c r="F583" s="160"/>
      <c r="G583" s="159"/>
      <c r="H583" s="160"/>
      <c r="I583" s="160"/>
      <c r="J583" s="159" t="str">
        <f t="shared" si="10"/>
        <v/>
      </c>
      <c r="K583" s="165"/>
      <c r="L583" s="166"/>
      <c r="M583" s="167"/>
      <c r="N583" s="160"/>
      <c r="O583" s="160"/>
      <c r="P583" s="160"/>
      <c r="Q583" s="159" t="s">
        <v>4035</v>
      </c>
    </row>
    <row r="584" spans="4:17" x14ac:dyDescent="0.25">
      <c r="D584" s="160" t="s">
        <v>4036</v>
      </c>
      <c r="E584" s="159" t="s">
        <v>4020</v>
      </c>
      <c r="F584" s="160"/>
      <c r="G584" s="159"/>
      <c r="H584" s="160"/>
      <c r="I584" s="160"/>
      <c r="J584" s="159" t="str">
        <f t="shared" si="10"/>
        <v/>
      </c>
      <c r="K584" s="165"/>
      <c r="L584" s="166"/>
      <c r="M584" s="167"/>
      <c r="N584" s="160"/>
      <c r="O584" s="160"/>
      <c r="P584" s="160"/>
      <c r="Q584" s="159" t="s">
        <v>4037</v>
      </c>
    </row>
    <row r="585" spans="4:17" x14ac:dyDescent="0.25">
      <c r="D585" s="160" t="s">
        <v>4038</v>
      </c>
      <c r="E585" s="159" t="s">
        <v>4020</v>
      </c>
      <c r="F585" s="160"/>
      <c r="G585" s="159"/>
      <c r="H585" s="160"/>
      <c r="I585" s="160"/>
      <c r="J585" s="159" t="str">
        <f t="shared" si="10"/>
        <v/>
      </c>
      <c r="K585" s="165"/>
      <c r="L585" s="166"/>
      <c r="M585" s="167"/>
      <c r="N585" s="160"/>
      <c r="O585" s="160"/>
      <c r="P585" s="160"/>
      <c r="Q585" s="159" t="s">
        <v>4039</v>
      </c>
    </row>
    <row r="586" spans="4:17" x14ac:dyDescent="0.25">
      <c r="D586" s="160" t="s">
        <v>4040</v>
      </c>
      <c r="E586" s="159" t="s">
        <v>4020</v>
      </c>
      <c r="F586" s="160"/>
      <c r="G586" s="159"/>
      <c r="H586" s="160"/>
      <c r="I586" s="160"/>
      <c r="J586" s="159" t="str">
        <f t="shared" si="10"/>
        <v/>
      </c>
      <c r="K586" s="165"/>
      <c r="L586" s="166"/>
      <c r="M586" s="167"/>
      <c r="N586" s="160"/>
      <c r="O586" s="160"/>
      <c r="P586" s="160"/>
      <c r="Q586" s="159" t="s">
        <v>4041</v>
      </c>
    </row>
    <row r="587" spans="4:17" x14ac:dyDescent="0.25">
      <c r="D587" s="160" t="s">
        <v>4042</v>
      </c>
      <c r="E587" s="159" t="s">
        <v>4020</v>
      </c>
      <c r="F587" s="160"/>
      <c r="G587" s="159"/>
      <c r="H587" s="160"/>
      <c r="I587" s="160"/>
      <c r="J587" s="159" t="str">
        <f t="shared" si="10"/>
        <v/>
      </c>
      <c r="K587" s="165"/>
      <c r="L587" s="166"/>
      <c r="M587" s="167"/>
      <c r="N587" s="160"/>
      <c r="O587" s="160"/>
      <c r="P587" s="160"/>
      <c r="Q587" s="159" t="s">
        <v>4043</v>
      </c>
    </row>
    <row r="588" spans="4:17" x14ac:dyDescent="0.25">
      <c r="D588" s="160" t="s">
        <v>4044</v>
      </c>
      <c r="E588" s="159" t="s">
        <v>4020</v>
      </c>
      <c r="F588" s="160"/>
      <c r="G588" s="159"/>
      <c r="H588" s="160"/>
      <c r="I588" s="160"/>
      <c r="J588" s="159" t="str">
        <f t="shared" si="10"/>
        <v/>
      </c>
      <c r="K588" s="165"/>
      <c r="L588" s="166"/>
      <c r="M588" s="167"/>
      <c r="N588" s="160"/>
      <c r="O588" s="160"/>
      <c r="P588" s="160"/>
      <c r="Q588" s="159" t="s">
        <v>4045</v>
      </c>
    </row>
    <row r="589" spans="4:17" x14ac:dyDescent="0.25">
      <c r="D589" s="160" t="s">
        <v>4046</v>
      </c>
      <c r="E589" s="159" t="s">
        <v>4020</v>
      </c>
      <c r="F589" s="160"/>
      <c r="G589" s="159"/>
      <c r="H589" s="160"/>
      <c r="I589" s="160"/>
      <c r="J589" s="159" t="str">
        <f t="shared" si="10"/>
        <v/>
      </c>
      <c r="K589" s="165"/>
      <c r="L589" s="166"/>
      <c r="M589" s="167"/>
      <c r="N589" s="160"/>
      <c r="O589" s="160"/>
      <c r="P589" s="160"/>
      <c r="Q589" s="159" t="s">
        <v>4047</v>
      </c>
    </row>
    <row r="590" spans="4:17" x14ac:dyDescent="0.25">
      <c r="D590" s="160" t="s">
        <v>4048</v>
      </c>
      <c r="E590" s="159" t="s">
        <v>4020</v>
      </c>
      <c r="F590" s="160"/>
      <c r="G590" s="159"/>
      <c r="H590" s="160"/>
      <c r="I590" s="160"/>
      <c r="J590" s="159" t="str">
        <f t="shared" si="10"/>
        <v/>
      </c>
      <c r="K590" s="165"/>
      <c r="L590" s="166"/>
      <c r="M590" s="167"/>
      <c r="N590" s="160"/>
      <c r="O590" s="160"/>
      <c r="P590" s="160"/>
      <c r="Q590" s="159" t="s">
        <v>4049</v>
      </c>
    </row>
    <row r="591" spans="4:17" x14ac:dyDescent="0.25">
      <c r="D591" s="160" t="s">
        <v>4050</v>
      </c>
      <c r="E591" s="159" t="s">
        <v>4020</v>
      </c>
      <c r="F591" s="160"/>
      <c r="G591" s="159"/>
      <c r="H591" s="160"/>
      <c r="I591" s="160"/>
      <c r="J591" s="159" t="str">
        <f t="shared" si="10"/>
        <v/>
      </c>
      <c r="K591" s="165"/>
      <c r="L591" s="166"/>
      <c r="M591" s="167"/>
      <c r="N591" s="160"/>
      <c r="O591" s="160"/>
      <c r="P591" s="160"/>
      <c r="Q591" s="159" t="s">
        <v>4051</v>
      </c>
    </row>
    <row r="592" spans="4:17" x14ac:dyDescent="0.25">
      <c r="D592" s="160" t="s">
        <v>4052</v>
      </c>
      <c r="E592" s="159" t="s">
        <v>4020</v>
      </c>
      <c r="F592" s="160"/>
      <c r="G592" s="159"/>
      <c r="H592" s="160"/>
      <c r="I592" s="160"/>
      <c r="J592" s="159" t="str">
        <f t="shared" si="10"/>
        <v/>
      </c>
      <c r="K592" s="165"/>
      <c r="L592" s="166"/>
      <c r="M592" s="167"/>
      <c r="N592" s="160"/>
      <c r="O592" s="160"/>
      <c r="P592" s="160"/>
      <c r="Q592" s="159" t="s">
        <v>4053</v>
      </c>
    </row>
    <row r="593" spans="4:17" x14ac:dyDescent="0.25">
      <c r="D593" s="160" t="s">
        <v>4054</v>
      </c>
      <c r="E593" s="159" t="s">
        <v>4020</v>
      </c>
      <c r="F593" s="160"/>
      <c r="G593" s="159"/>
      <c r="H593" s="160"/>
      <c r="I593" s="160"/>
      <c r="J593" s="159" t="str">
        <f t="shared" si="10"/>
        <v/>
      </c>
      <c r="K593" s="165"/>
      <c r="L593" s="166"/>
      <c r="M593" s="167"/>
      <c r="N593" s="160"/>
      <c r="O593" s="160"/>
      <c r="P593" s="160"/>
      <c r="Q593" s="159" t="s">
        <v>4055</v>
      </c>
    </row>
    <row r="594" spans="4:17" x14ac:dyDescent="0.25">
      <c r="D594" s="160" t="s">
        <v>4056</v>
      </c>
      <c r="E594" s="159" t="s">
        <v>4020</v>
      </c>
      <c r="F594" s="160"/>
      <c r="G594" s="159"/>
      <c r="H594" s="160"/>
      <c r="I594" s="160"/>
      <c r="J594" s="159" t="str">
        <f t="shared" si="10"/>
        <v/>
      </c>
      <c r="K594" s="165"/>
      <c r="L594" s="166"/>
      <c r="M594" s="167"/>
      <c r="N594" s="160"/>
      <c r="O594" s="160"/>
      <c r="P594" s="160"/>
      <c r="Q594" s="159" t="s">
        <v>4057</v>
      </c>
    </row>
    <row r="595" spans="4:17" x14ac:dyDescent="0.25">
      <c r="D595" s="160" t="s">
        <v>4058</v>
      </c>
      <c r="E595" s="159" t="s">
        <v>4020</v>
      </c>
      <c r="F595" s="160"/>
      <c r="G595" s="159"/>
      <c r="H595" s="160"/>
      <c r="I595" s="160"/>
      <c r="J595" s="159" t="str">
        <f t="shared" si="10"/>
        <v/>
      </c>
      <c r="K595" s="165"/>
      <c r="L595" s="166"/>
      <c r="M595" s="167"/>
      <c r="N595" s="160"/>
      <c r="O595" s="160"/>
      <c r="P595" s="160"/>
      <c r="Q595" s="159" t="s">
        <v>4059</v>
      </c>
    </row>
    <row r="596" spans="4:17" x14ac:dyDescent="0.25">
      <c r="D596" s="160" t="s">
        <v>4060</v>
      </c>
      <c r="E596" s="159" t="s">
        <v>4061</v>
      </c>
      <c r="F596" s="160"/>
      <c r="G596" s="159"/>
      <c r="H596" s="160"/>
      <c r="I596" s="160"/>
      <c r="J596" s="159" t="str">
        <f t="shared" si="10"/>
        <v/>
      </c>
      <c r="K596" s="165"/>
      <c r="L596" s="166"/>
      <c r="M596" s="167"/>
      <c r="N596" s="160"/>
      <c r="O596" s="160"/>
      <c r="P596" s="160"/>
      <c r="Q596" s="159" t="s">
        <v>4062</v>
      </c>
    </row>
    <row r="597" spans="4:17" x14ac:dyDescent="0.25">
      <c r="D597" s="160" t="s">
        <v>4063</v>
      </c>
      <c r="E597" s="159" t="s">
        <v>4061</v>
      </c>
      <c r="F597" s="160"/>
      <c r="G597" s="159"/>
      <c r="H597" s="160"/>
      <c r="I597" s="160"/>
      <c r="J597" s="159" t="str">
        <f t="shared" si="10"/>
        <v/>
      </c>
      <c r="K597" s="165"/>
      <c r="L597" s="166"/>
      <c r="M597" s="167"/>
      <c r="N597" s="160"/>
      <c r="O597" s="160"/>
      <c r="P597" s="160"/>
      <c r="Q597" s="159" t="s">
        <v>4064</v>
      </c>
    </row>
    <row r="598" spans="4:17" x14ac:dyDescent="0.25">
      <c r="D598" s="160" t="s">
        <v>4065</v>
      </c>
      <c r="E598" s="159" t="s">
        <v>4061</v>
      </c>
      <c r="F598" s="160"/>
      <c r="G598" s="159"/>
      <c r="H598" s="160"/>
      <c r="I598" s="160"/>
      <c r="J598" s="159" t="str">
        <f t="shared" si="10"/>
        <v/>
      </c>
      <c r="K598" s="165"/>
      <c r="L598" s="166"/>
      <c r="M598" s="167"/>
      <c r="N598" s="160"/>
      <c r="O598" s="160"/>
      <c r="P598" s="160"/>
      <c r="Q598" s="159" t="s">
        <v>4066</v>
      </c>
    </row>
    <row r="599" spans="4:17" x14ac:dyDescent="0.25">
      <c r="D599" s="160" t="s">
        <v>4067</v>
      </c>
      <c r="E599" s="159" t="s">
        <v>4061</v>
      </c>
      <c r="F599" s="160"/>
      <c r="G599" s="159"/>
      <c r="H599" s="160"/>
      <c r="I599" s="160"/>
      <c r="J599" s="159" t="str">
        <f t="shared" si="10"/>
        <v/>
      </c>
      <c r="K599" s="165"/>
      <c r="L599" s="166"/>
      <c r="M599" s="167"/>
      <c r="N599" s="160"/>
      <c r="O599" s="160"/>
      <c r="P599" s="160"/>
      <c r="Q599" s="159" t="s">
        <v>4068</v>
      </c>
    </row>
    <row r="600" spans="4:17" x14ac:dyDescent="0.25">
      <c r="D600" s="160" t="s">
        <v>4069</v>
      </c>
      <c r="E600" s="159" t="s">
        <v>4061</v>
      </c>
      <c r="F600" s="160"/>
      <c r="G600" s="159"/>
      <c r="H600" s="160"/>
      <c r="I600" s="160"/>
      <c r="J600" s="159" t="str">
        <f t="shared" si="10"/>
        <v/>
      </c>
      <c r="K600" s="165"/>
      <c r="L600" s="166"/>
      <c r="M600" s="167"/>
      <c r="N600" s="160"/>
      <c r="O600" s="160"/>
      <c r="P600" s="160"/>
      <c r="Q600" s="159" t="s">
        <v>4070</v>
      </c>
    </row>
    <row r="601" spans="4:17" x14ac:dyDescent="0.25">
      <c r="D601" s="160" t="s">
        <v>4071</v>
      </c>
      <c r="E601" s="159" t="s">
        <v>4061</v>
      </c>
      <c r="F601" s="160"/>
      <c r="G601" s="159"/>
      <c r="H601" s="160"/>
      <c r="I601" s="160"/>
      <c r="J601" s="159" t="str">
        <f t="shared" si="10"/>
        <v/>
      </c>
      <c r="K601" s="165"/>
      <c r="L601" s="166"/>
      <c r="M601" s="167"/>
      <c r="N601" s="160"/>
      <c r="O601" s="160"/>
      <c r="P601" s="160"/>
      <c r="Q601" s="159" t="s">
        <v>4072</v>
      </c>
    </row>
    <row r="602" spans="4:17" x14ac:dyDescent="0.25">
      <c r="D602" s="160" t="s">
        <v>4073</v>
      </c>
      <c r="E602" s="159" t="s">
        <v>4061</v>
      </c>
      <c r="F602" s="160"/>
      <c r="G602" s="159"/>
      <c r="H602" s="160"/>
      <c r="I602" s="160"/>
      <c r="J602" s="159" t="str">
        <f t="shared" si="10"/>
        <v/>
      </c>
      <c r="K602" s="165"/>
      <c r="L602" s="166"/>
      <c r="M602" s="167"/>
      <c r="N602" s="160"/>
      <c r="O602" s="160"/>
      <c r="P602" s="160"/>
      <c r="Q602" s="159" t="s">
        <v>4074</v>
      </c>
    </row>
    <row r="603" spans="4:17" x14ac:dyDescent="0.25">
      <c r="D603" s="160" t="s">
        <v>4075</v>
      </c>
      <c r="E603" s="159" t="s">
        <v>4061</v>
      </c>
      <c r="F603" s="160"/>
      <c r="G603" s="159"/>
      <c r="H603" s="160"/>
      <c r="I603" s="160"/>
      <c r="J603" s="159" t="str">
        <f t="shared" si="10"/>
        <v/>
      </c>
      <c r="K603" s="165"/>
      <c r="L603" s="166"/>
      <c r="M603" s="167"/>
      <c r="N603" s="160"/>
      <c r="O603" s="160"/>
      <c r="P603" s="160"/>
      <c r="Q603" s="159" t="s">
        <v>4076</v>
      </c>
    </row>
    <row r="604" spans="4:17" x14ac:dyDescent="0.25">
      <c r="D604" s="160" t="s">
        <v>4077</v>
      </c>
      <c r="E604" s="159" t="s">
        <v>4061</v>
      </c>
      <c r="F604" s="160"/>
      <c r="G604" s="159"/>
      <c r="H604" s="160"/>
      <c r="I604" s="160"/>
      <c r="J604" s="159" t="str">
        <f t="shared" si="10"/>
        <v/>
      </c>
      <c r="K604" s="165"/>
      <c r="L604" s="166"/>
      <c r="M604" s="167"/>
      <c r="N604" s="160"/>
      <c r="O604" s="160"/>
      <c r="P604" s="160"/>
      <c r="Q604" s="159" t="s">
        <v>4078</v>
      </c>
    </row>
    <row r="605" spans="4:17" x14ac:dyDescent="0.25">
      <c r="D605" s="160" t="s">
        <v>4079</v>
      </c>
      <c r="E605" s="159" t="s">
        <v>4061</v>
      </c>
      <c r="F605" s="160"/>
      <c r="G605" s="159"/>
      <c r="H605" s="160"/>
      <c r="I605" s="160"/>
      <c r="J605" s="159" t="str">
        <f t="shared" si="10"/>
        <v/>
      </c>
      <c r="K605" s="165"/>
      <c r="L605" s="166"/>
      <c r="M605" s="167"/>
      <c r="N605" s="160"/>
      <c r="O605" s="160"/>
      <c r="P605" s="160"/>
      <c r="Q605" s="159" t="s">
        <v>4080</v>
      </c>
    </row>
    <row r="606" spans="4:17" x14ac:dyDescent="0.25">
      <c r="D606" s="160" t="s">
        <v>4081</v>
      </c>
      <c r="E606" s="159" t="s">
        <v>4061</v>
      </c>
      <c r="F606" s="160"/>
      <c r="G606" s="159"/>
      <c r="H606" s="160"/>
      <c r="I606" s="160"/>
      <c r="J606" s="159" t="str">
        <f t="shared" si="10"/>
        <v/>
      </c>
      <c r="K606" s="165"/>
      <c r="L606" s="166"/>
      <c r="M606" s="167"/>
      <c r="N606" s="160"/>
      <c r="O606" s="160"/>
      <c r="P606" s="160"/>
      <c r="Q606" s="159" t="s">
        <v>4082</v>
      </c>
    </row>
    <row r="607" spans="4:17" x14ac:dyDescent="0.25">
      <c r="D607" s="160" t="s">
        <v>4083</v>
      </c>
      <c r="E607" s="159" t="s">
        <v>4061</v>
      </c>
      <c r="F607" s="160"/>
      <c r="G607" s="159"/>
      <c r="H607" s="160"/>
      <c r="I607" s="160"/>
      <c r="J607" s="159" t="str">
        <f t="shared" si="10"/>
        <v/>
      </c>
      <c r="K607" s="165"/>
      <c r="L607" s="166"/>
      <c r="M607" s="167"/>
      <c r="N607" s="160"/>
      <c r="O607" s="160"/>
      <c r="P607" s="160"/>
      <c r="Q607" s="159" t="s">
        <v>4084</v>
      </c>
    </row>
    <row r="608" spans="4:17" x14ac:dyDescent="0.25">
      <c r="D608" s="160" t="s">
        <v>4085</v>
      </c>
      <c r="E608" s="159" t="s">
        <v>4061</v>
      </c>
      <c r="F608" s="160"/>
      <c r="G608" s="159"/>
      <c r="H608" s="160"/>
      <c r="I608" s="160"/>
      <c r="J608" s="159" t="str">
        <f t="shared" si="10"/>
        <v/>
      </c>
      <c r="K608" s="165"/>
      <c r="L608" s="166"/>
      <c r="M608" s="167"/>
      <c r="N608" s="160"/>
      <c r="O608" s="160"/>
      <c r="P608" s="160"/>
      <c r="Q608" s="159" t="s">
        <v>4086</v>
      </c>
    </row>
    <row r="609" spans="4:17" x14ac:dyDescent="0.25">
      <c r="D609" s="160" t="s">
        <v>4087</v>
      </c>
      <c r="E609" s="159" t="s">
        <v>4061</v>
      </c>
      <c r="F609" s="160"/>
      <c r="G609" s="159"/>
      <c r="H609" s="160"/>
      <c r="I609" s="160"/>
      <c r="J609" s="159" t="str">
        <f t="shared" si="10"/>
        <v/>
      </c>
      <c r="K609" s="165"/>
      <c r="L609" s="166"/>
      <c r="M609" s="167"/>
      <c r="N609" s="160"/>
      <c r="O609" s="160"/>
      <c r="P609" s="160"/>
      <c r="Q609" s="159" t="s">
        <v>4088</v>
      </c>
    </row>
    <row r="610" spans="4:17" x14ac:dyDescent="0.25">
      <c r="D610" s="160" t="s">
        <v>4089</v>
      </c>
      <c r="E610" s="159" t="s">
        <v>4061</v>
      </c>
      <c r="F610" s="160"/>
      <c r="G610" s="159"/>
      <c r="H610" s="160"/>
      <c r="I610" s="160"/>
      <c r="J610" s="159" t="str">
        <f t="shared" si="10"/>
        <v/>
      </c>
      <c r="K610" s="165"/>
      <c r="L610" s="166"/>
      <c r="M610" s="167"/>
      <c r="N610" s="160"/>
      <c r="O610" s="160"/>
      <c r="P610" s="160"/>
      <c r="Q610" s="159" t="s">
        <v>4090</v>
      </c>
    </row>
    <row r="611" spans="4:17" x14ac:dyDescent="0.25">
      <c r="D611" s="160" t="s">
        <v>4091</v>
      </c>
      <c r="E611" s="159" t="s">
        <v>4061</v>
      </c>
      <c r="F611" s="160"/>
      <c r="G611" s="159"/>
      <c r="H611" s="160"/>
      <c r="I611" s="160"/>
      <c r="J611" s="159" t="str">
        <f t="shared" si="10"/>
        <v/>
      </c>
      <c r="K611" s="165"/>
      <c r="L611" s="166"/>
      <c r="M611" s="167"/>
      <c r="N611" s="160"/>
      <c r="O611" s="160"/>
      <c r="P611" s="160"/>
      <c r="Q611" s="159" t="s">
        <v>4092</v>
      </c>
    </row>
    <row r="612" spans="4:17" x14ac:dyDescent="0.25">
      <c r="D612" s="160" t="s">
        <v>4093</v>
      </c>
      <c r="E612" s="159" t="s">
        <v>4061</v>
      </c>
      <c r="F612" s="160"/>
      <c r="G612" s="159"/>
      <c r="H612" s="160"/>
      <c r="I612" s="160"/>
      <c r="J612" s="159" t="str">
        <f t="shared" si="10"/>
        <v/>
      </c>
      <c r="K612" s="165"/>
      <c r="L612" s="166"/>
      <c r="M612" s="167"/>
      <c r="N612" s="160"/>
      <c r="O612" s="160"/>
      <c r="P612" s="160"/>
      <c r="Q612" s="159" t="s">
        <v>4094</v>
      </c>
    </row>
    <row r="613" spans="4:17" x14ac:dyDescent="0.25">
      <c r="D613" s="160" t="s">
        <v>4095</v>
      </c>
      <c r="E613" s="159" t="s">
        <v>4061</v>
      </c>
      <c r="F613" s="160"/>
      <c r="G613" s="159"/>
      <c r="H613" s="160"/>
      <c r="I613" s="160"/>
      <c r="J613" s="159" t="str">
        <f t="shared" si="10"/>
        <v/>
      </c>
      <c r="K613" s="165"/>
      <c r="L613" s="166"/>
      <c r="M613" s="167"/>
      <c r="N613" s="160"/>
      <c r="O613" s="160"/>
      <c r="P613" s="160"/>
      <c r="Q613" s="159" t="s">
        <v>4096</v>
      </c>
    </row>
    <row r="614" spans="4:17" x14ac:dyDescent="0.25">
      <c r="D614" s="160" t="s">
        <v>4097</v>
      </c>
      <c r="E614" s="159" t="s">
        <v>4061</v>
      </c>
      <c r="F614" s="160"/>
      <c r="G614" s="159"/>
      <c r="H614" s="160"/>
      <c r="I614" s="160"/>
      <c r="J614" s="159" t="str">
        <f t="shared" si="10"/>
        <v/>
      </c>
      <c r="K614" s="165"/>
      <c r="L614" s="166"/>
      <c r="M614" s="167"/>
      <c r="N614" s="160"/>
      <c r="O614" s="160"/>
      <c r="P614" s="160"/>
      <c r="Q614" s="159" t="s">
        <v>4098</v>
      </c>
    </row>
    <row r="615" spans="4:17" x14ac:dyDescent="0.25">
      <c r="D615" s="160" t="s">
        <v>4099</v>
      </c>
      <c r="E615" s="159" t="s">
        <v>4061</v>
      </c>
      <c r="F615" s="160"/>
      <c r="G615" s="159"/>
      <c r="H615" s="160"/>
      <c r="I615" s="160"/>
      <c r="J615" s="159" t="str">
        <f t="shared" si="10"/>
        <v/>
      </c>
      <c r="K615" s="165"/>
      <c r="L615" s="166"/>
      <c r="M615" s="167"/>
      <c r="N615" s="160"/>
      <c r="O615" s="160"/>
      <c r="P615" s="160"/>
      <c r="Q615" s="159" t="s">
        <v>4100</v>
      </c>
    </row>
    <row r="616" spans="4:17" x14ac:dyDescent="0.25">
      <c r="D616" s="160" t="s">
        <v>4101</v>
      </c>
      <c r="E616" s="159" t="s">
        <v>4102</v>
      </c>
      <c r="F616" s="160"/>
      <c r="G616" s="159"/>
      <c r="H616" s="160"/>
      <c r="I616" s="160"/>
      <c r="J616" s="159" t="str">
        <f t="shared" si="10"/>
        <v/>
      </c>
      <c r="K616" s="165"/>
      <c r="L616" s="166"/>
      <c r="M616" s="167"/>
      <c r="N616" s="160"/>
      <c r="O616" s="160"/>
      <c r="P616" s="160"/>
      <c r="Q616" s="159" t="s">
        <v>4103</v>
      </c>
    </row>
    <row r="617" spans="4:17" x14ac:dyDescent="0.25">
      <c r="D617" s="160" t="s">
        <v>4104</v>
      </c>
      <c r="E617" s="159" t="s">
        <v>4102</v>
      </c>
      <c r="F617" s="160"/>
      <c r="G617" s="159"/>
      <c r="H617" s="160"/>
      <c r="I617" s="160"/>
      <c r="J617" s="159" t="str">
        <f t="shared" si="10"/>
        <v/>
      </c>
      <c r="K617" s="165"/>
      <c r="L617" s="166"/>
      <c r="M617" s="167"/>
      <c r="N617" s="160"/>
      <c r="O617" s="160"/>
      <c r="P617" s="160"/>
      <c r="Q617" s="159" t="s">
        <v>4105</v>
      </c>
    </row>
    <row r="618" spans="4:17" x14ac:dyDescent="0.25">
      <c r="D618" s="160" t="s">
        <v>4106</v>
      </c>
      <c r="E618" s="159" t="s">
        <v>4102</v>
      </c>
      <c r="F618" s="160"/>
      <c r="G618" s="159"/>
      <c r="H618" s="160"/>
      <c r="I618" s="160"/>
      <c r="J618" s="159" t="str">
        <f t="shared" si="10"/>
        <v/>
      </c>
      <c r="K618" s="165"/>
      <c r="L618" s="166"/>
      <c r="M618" s="167"/>
      <c r="N618" s="160"/>
      <c r="O618" s="160"/>
      <c r="P618" s="160"/>
      <c r="Q618" s="159" t="s">
        <v>4107</v>
      </c>
    </row>
    <row r="619" spans="4:17" x14ac:dyDescent="0.25">
      <c r="D619" s="160" t="s">
        <v>4108</v>
      </c>
      <c r="E619" s="159" t="s">
        <v>4102</v>
      </c>
      <c r="F619" s="160"/>
      <c r="G619" s="159"/>
      <c r="H619" s="160"/>
      <c r="I619" s="160"/>
      <c r="J619" s="159" t="str">
        <f t="shared" si="10"/>
        <v/>
      </c>
      <c r="K619" s="165"/>
      <c r="L619" s="166"/>
      <c r="M619" s="167"/>
      <c r="N619" s="160"/>
      <c r="O619" s="160"/>
      <c r="P619" s="160"/>
      <c r="Q619" s="159" t="s">
        <v>4109</v>
      </c>
    </row>
    <row r="620" spans="4:17" x14ac:dyDescent="0.25">
      <c r="D620" s="160" t="s">
        <v>4110</v>
      </c>
      <c r="E620" s="159" t="s">
        <v>4102</v>
      </c>
      <c r="F620" s="160"/>
      <c r="G620" s="159"/>
      <c r="H620" s="160"/>
      <c r="I620" s="160"/>
      <c r="J620" s="159" t="str">
        <f t="shared" si="10"/>
        <v/>
      </c>
      <c r="K620" s="165"/>
      <c r="L620" s="166"/>
      <c r="M620" s="167"/>
      <c r="N620" s="160"/>
      <c r="O620" s="160"/>
      <c r="P620" s="160"/>
      <c r="Q620" s="159" t="s">
        <v>4111</v>
      </c>
    </row>
    <row r="621" spans="4:17" x14ac:dyDescent="0.25">
      <c r="D621" s="160" t="s">
        <v>4112</v>
      </c>
      <c r="E621" s="159" t="s">
        <v>4102</v>
      </c>
      <c r="F621" s="160"/>
      <c r="G621" s="159"/>
      <c r="H621" s="160"/>
      <c r="I621" s="160"/>
      <c r="J621" s="159" t="str">
        <f t="shared" si="10"/>
        <v/>
      </c>
      <c r="K621" s="165"/>
      <c r="L621" s="166"/>
      <c r="M621" s="167"/>
      <c r="N621" s="160"/>
      <c r="O621" s="160"/>
      <c r="P621" s="160"/>
      <c r="Q621" s="159" t="s">
        <v>4113</v>
      </c>
    </row>
    <row r="622" spans="4:17" x14ac:dyDescent="0.25">
      <c r="D622" s="160" t="s">
        <v>4114</v>
      </c>
      <c r="E622" s="159" t="s">
        <v>4102</v>
      </c>
      <c r="F622" s="160"/>
      <c r="G622" s="159"/>
      <c r="H622" s="160"/>
      <c r="I622" s="160"/>
      <c r="J622" s="159" t="str">
        <f t="shared" si="10"/>
        <v/>
      </c>
      <c r="K622" s="165"/>
      <c r="L622" s="166"/>
      <c r="M622" s="167"/>
      <c r="N622" s="160"/>
      <c r="O622" s="160"/>
      <c r="P622" s="160"/>
      <c r="Q622" s="159" t="s">
        <v>4115</v>
      </c>
    </row>
    <row r="623" spans="4:17" x14ac:dyDescent="0.25">
      <c r="D623" s="160" t="s">
        <v>4116</v>
      </c>
      <c r="E623" s="159" t="s">
        <v>4102</v>
      </c>
      <c r="F623" s="160"/>
      <c r="G623" s="159"/>
      <c r="H623" s="160"/>
      <c r="I623" s="160"/>
      <c r="J623" s="159" t="str">
        <f t="shared" si="10"/>
        <v/>
      </c>
      <c r="K623" s="165"/>
      <c r="L623" s="166"/>
      <c r="M623" s="167"/>
      <c r="N623" s="160"/>
      <c r="O623" s="160"/>
      <c r="P623" s="160"/>
      <c r="Q623" s="159" t="s">
        <v>4117</v>
      </c>
    </row>
    <row r="624" spans="4:17" x14ac:dyDescent="0.25">
      <c r="D624" s="160" t="s">
        <v>4118</v>
      </c>
      <c r="E624" s="159" t="s">
        <v>4102</v>
      </c>
      <c r="F624" s="160"/>
      <c r="G624" s="159"/>
      <c r="H624" s="160"/>
      <c r="I624" s="160"/>
      <c r="J624" s="159" t="str">
        <f t="shared" si="10"/>
        <v/>
      </c>
      <c r="K624" s="165"/>
      <c r="L624" s="166"/>
      <c r="M624" s="167"/>
      <c r="N624" s="160"/>
      <c r="O624" s="160"/>
      <c r="P624" s="160"/>
      <c r="Q624" s="159" t="s">
        <v>4119</v>
      </c>
    </row>
    <row r="625" spans="4:17" x14ac:dyDescent="0.25">
      <c r="D625" s="160" t="s">
        <v>4120</v>
      </c>
      <c r="E625" s="159" t="s">
        <v>4102</v>
      </c>
      <c r="F625" s="160"/>
      <c r="G625" s="159"/>
      <c r="H625" s="160"/>
      <c r="I625" s="160"/>
      <c r="J625" s="159" t="str">
        <f t="shared" si="10"/>
        <v/>
      </c>
      <c r="K625" s="165"/>
      <c r="L625" s="166"/>
      <c r="M625" s="167"/>
      <c r="N625" s="160"/>
      <c r="O625" s="160"/>
      <c r="P625" s="160"/>
      <c r="Q625" s="159" t="s">
        <v>4121</v>
      </c>
    </row>
    <row r="626" spans="4:17" x14ac:dyDescent="0.25">
      <c r="D626" s="160" t="s">
        <v>4122</v>
      </c>
      <c r="E626" s="159" t="s">
        <v>4102</v>
      </c>
      <c r="F626" s="160"/>
      <c r="G626" s="159"/>
      <c r="H626" s="160"/>
      <c r="I626" s="160"/>
      <c r="J626" s="159" t="str">
        <f t="shared" si="10"/>
        <v/>
      </c>
      <c r="K626" s="165"/>
      <c r="L626" s="166"/>
      <c r="M626" s="167"/>
      <c r="N626" s="160"/>
      <c r="O626" s="160"/>
      <c r="P626" s="160"/>
      <c r="Q626" s="159" t="s">
        <v>4123</v>
      </c>
    </row>
    <row r="627" spans="4:17" x14ac:dyDescent="0.25">
      <c r="D627" s="160" t="s">
        <v>4124</v>
      </c>
      <c r="E627" s="159" t="s">
        <v>4102</v>
      </c>
      <c r="F627" s="160"/>
      <c r="G627" s="159"/>
      <c r="H627" s="160"/>
      <c r="I627" s="160"/>
      <c r="J627" s="159" t="str">
        <f t="shared" si="10"/>
        <v/>
      </c>
      <c r="K627" s="165"/>
      <c r="L627" s="166"/>
      <c r="M627" s="167"/>
      <c r="N627" s="160"/>
      <c r="O627" s="160"/>
      <c r="P627" s="160"/>
      <c r="Q627" s="159" t="s">
        <v>4125</v>
      </c>
    </row>
    <row r="628" spans="4:17" x14ac:dyDescent="0.25">
      <c r="D628" s="160" t="s">
        <v>4126</v>
      </c>
      <c r="E628" s="159" t="s">
        <v>4102</v>
      </c>
      <c r="F628" s="160"/>
      <c r="G628" s="159"/>
      <c r="H628" s="160"/>
      <c r="I628" s="160"/>
      <c r="J628" s="159" t="str">
        <f t="shared" si="10"/>
        <v/>
      </c>
      <c r="K628" s="165"/>
      <c r="L628" s="166"/>
      <c r="M628" s="167"/>
      <c r="N628" s="160"/>
      <c r="O628" s="160"/>
      <c r="P628" s="160"/>
      <c r="Q628" s="159" t="s">
        <v>4127</v>
      </c>
    </row>
    <row r="629" spans="4:17" x14ac:dyDescent="0.25">
      <c r="D629" s="160" t="s">
        <v>4128</v>
      </c>
      <c r="E629" s="159" t="s">
        <v>4102</v>
      </c>
      <c r="F629" s="160"/>
      <c r="G629" s="159"/>
      <c r="H629" s="160"/>
      <c r="I629" s="160"/>
      <c r="J629" s="159" t="str">
        <f t="shared" si="10"/>
        <v/>
      </c>
      <c r="K629" s="165"/>
      <c r="L629" s="166"/>
      <c r="M629" s="167"/>
      <c r="N629" s="160"/>
      <c r="O629" s="160"/>
      <c r="P629" s="160"/>
      <c r="Q629" s="159" t="s">
        <v>4129</v>
      </c>
    </row>
    <row r="630" spans="4:17" x14ac:dyDescent="0.25">
      <c r="D630" s="160" t="s">
        <v>4130</v>
      </c>
      <c r="E630" s="159" t="s">
        <v>4102</v>
      </c>
      <c r="F630" s="160"/>
      <c r="G630" s="159"/>
      <c r="H630" s="160"/>
      <c r="I630" s="160"/>
      <c r="J630" s="159" t="str">
        <f t="shared" si="10"/>
        <v/>
      </c>
      <c r="K630" s="165"/>
      <c r="L630" s="166"/>
      <c r="M630" s="167"/>
      <c r="N630" s="160"/>
      <c r="O630" s="160"/>
      <c r="P630" s="160"/>
      <c r="Q630" s="159" t="s">
        <v>4131</v>
      </c>
    </row>
    <row r="631" spans="4:17" x14ac:dyDescent="0.25">
      <c r="D631" s="160" t="s">
        <v>4132</v>
      </c>
      <c r="E631" s="159" t="s">
        <v>4102</v>
      </c>
      <c r="F631" s="160"/>
      <c r="G631" s="159"/>
      <c r="H631" s="160"/>
      <c r="I631" s="160"/>
      <c r="J631" s="159" t="str">
        <f t="shared" si="10"/>
        <v/>
      </c>
      <c r="K631" s="165"/>
      <c r="L631" s="166"/>
      <c r="M631" s="167"/>
      <c r="N631" s="160"/>
      <c r="O631" s="160"/>
      <c r="P631" s="160"/>
      <c r="Q631" s="159" t="s">
        <v>4133</v>
      </c>
    </row>
    <row r="632" spans="4:17" x14ac:dyDescent="0.25">
      <c r="D632" s="160" t="s">
        <v>4134</v>
      </c>
      <c r="E632" s="159" t="s">
        <v>4102</v>
      </c>
      <c r="F632" s="160"/>
      <c r="G632" s="159"/>
      <c r="H632" s="160"/>
      <c r="I632" s="160"/>
      <c r="J632" s="159" t="str">
        <f t="shared" si="10"/>
        <v/>
      </c>
      <c r="K632" s="165"/>
      <c r="L632" s="166"/>
      <c r="M632" s="167"/>
      <c r="N632" s="160"/>
      <c r="O632" s="160"/>
      <c r="P632" s="160"/>
      <c r="Q632" s="159" t="s">
        <v>4135</v>
      </c>
    </row>
    <row r="633" spans="4:17" x14ac:dyDescent="0.25">
      <c r="D633" s="160" t="s">
        <v>4136</v>
      </c>
      <c r="E633" s="159" t="s">
        <v>4102</v>
      </c>
      <c r="F633" s="160"/>
      <c r="G633" s="159"/>
      <c r="H633" s="160"/>
      <c r="I633" s="160"/>
      <c r="J633" s="159" t="str">
        <f t="shared" si="10"/>
        <v/>
      </c>
      <c r="K633" s="165"/>
      <c r="L633" s="166"/>
      <c r="M633" s="167"/>
      <c r="N633" s="160"/>
      <c r="O633" s="160"/>
      <c r="P633" s="160"/>
      <c r="Q633" s="159" t="s">
        <v>4137</v>
      </c>
    </row>
    <row r="634" spans="4:17" x14ac:dyDescent="0.25">
      <c r="D634" s="160" t="s">
        <v>4138</v>
      </c>
      <c r="E634" s="159" t="s">
        <v>4102</v>
      </c>
      <c r="F634" s="160"/>
      <c r="G634" s="159"/>
      <c r="H634" s="160"/>
      <c r="I634" s="160"/>
      <c r="J634" s="159" t="str">
        <f t="shared" si="10"/>
        <v/>
      </c>
      <c r="K634" s="165"/>
      <c r="L634" s="166"/>
      <c r="M634" s="167"/>
      <c r="N634" s="160"/>
      <c r="O634" s="160"/>
      <c r="P634" s="160"/>
      <c r="Q634" s="159" t="s">
        <v>4139</v>
      </c>
    </row>
    <row r="635" spans="4:17" x14ac:dyDescent="0.25">
      <c r="D635" s="160" t="s">
        <v>4140</v>
      </c>
      <c r="E635" s="159" t="s">
        <v>4102</v>
      </c>
      <c r="F635" s="160"/>
      <c r="G635" s="159"/>
      <c r="H635" s="160"/>
      <c r="I635" s="160"/>
      <c r="J635" s="159" t="str">
        <f t="shared" si="10"/>
        <v/>
      </c>
      <c r="K635" s="165"/>
      <c r="L635" s="166"/>
      <c r="M635" s="167"/>
      <c r="N635" s="160"/>
      <c r="O635" s="160"/>
      <c r="P635" s="160"/>
      <c r="Q635" s="159" t="s">
        <v>4141</v>
      </c>
    </row>
    <row r="636" spans="4:17" x14ac:dyDescent="0.25">
      <c r="D636" s="160" t="s">
        <v>4142</v>
      </c>
      <c r="E636" s="159" t="s">
        <v>4143</v>
      </c>
      <c r="F636" s="160"/>
      <c r="G636" s="159"/>
      <c r="H636" s="160"/>
      <c r="I636" s="160"/>
      <c r="J636" s="159" t="str">
        <f t="shared" ref="J636:J699" si="11">F636&amp;H636&amp;I636</f>
        <v/>
      </c>
      <c r="K636" s="165"/>
      <c r="L636" s="166"/>
      <c r="M636" s="167"/>
      <c r="N636" s="160"/>
      <c r="O636" s="160"/>
      <c r="P636" s="160"/>
      <c r="Q636" s="159" t="s">
        <v>4144</v>
      </c>
    </row>
    <row r="637" spans="4:17" x14ac:dyDescent="0.25">
      <c r="D637" s="160" t="s">
        <v>4145</v>
      </c>
      <c r="E637" s="159" t="s">
        <v>4143</v>
      </c>
      <c r="F637" s="160"/>
      <c r="G637" s="159"/>
      <c r="H637" s="160"/>
      <c r="I637" s="160"/>
      <c r="J637" s="159" t="str">
        <f t="shared" si="11"/>
        <v/>
      </c>
      <c r="K637" s="165"/>
      <c r="L637" s="166"/>
      <c r="M637" s="167"/>
      <c r="N637" s="160"/>
      <c r="O637" s="160"/>
      <c r="P637" s="160"/>
      <c r="Q637" s="159" t="s">
        <v>4146</v>
      </c>
    </row>
    <row r="638" spans="4:17" x14ac:dyDescent="0.25">
      <c r="D638" s="160" t="s">
        <v>4147</v>
      </c>
      <c r="E638" s="159" t="s">
        <v>4143</v>
      </c>
      <c r="F638" s="160"/>
      <c r="G638" s="159"/>
      <c r="H638" s="160"/>
      <c r="I638" s="160"/>
      <c r="J638" s="159" t="str">
        <f t="shared" si="11"/>
        <v/>
      </c>
      <c r="K638" s="165"/>
      <c r="L638" s="166"/>
      <c r="M638" s="167"/>
      <c r="N638" s="160"/>
      <c r="O638" s="160"/>
      <c r="P638" s="160"/>
      <c r="Q638" s="159" t="s">
        <v>4148</v>
      </c>
    </row>
    <row r="639" spans="4:17" x14ac:dyDescent="0.25">
      <c r="D639" s="160" t="s">
        <v>4149</v>
      </c>
      <c r="E639" s="159" t="s">
        <v>4143</v>
      </c>
      <c r="F639" s="160"/>
      <c r="G639" s="159"/>
      <c r="H639" s="160"/>
      <c r="I639" s="160"/>
      <c r="J639" s="159" t="str">
        <f t="shared" si="11"/>
        <v/>
      </c>
      <c r="K639" s="165"/>
      <c r="L639" s="166"/>
      <c r="M639" s="167"/>
      <c r="N639" s="160"/>
      <c r="O639" s="160"/>
      <c r="P639" s="160"/>
      <c r="Q639" s="159" t="s">
        <v>4150</v>
      </c>
    </row>
    <row r="640" spans="4:17" x14ac:dyDescent="0.25">
      <c r="D640" s="160" t="s">
        <v>4151</v>
      </c>
      <c r="E640" s="159" t="s">
        <v>4143</v>
      </c>
      <c r="F640" s="160"/>
      <c r="G640" s="159"/>
      <c r="H640" s="160"/>
      <c r="I640" s="160"/>
      <c r="J640" s="159" t="str">
        <f t="shared" si="11"/>
        <v/>
      </c>
      <c r="K640" s="165"/>
      <c r="L640" s="166"/>
      <c r="M640" s="167"/>
      <c r="N640" s="160"/>
      <c r="O640" s="160"/>
      <c r="P640" s="160"/>
      <c r="Q640" s="159" t="s">
        <v>4152</v>
      </c>
    </row>
    <row r="641" spans="4:17" x14ac:dyDescent="0.25">
      <c r="D641" s="160" t="s">
        <v>4153</v>
      </c>
      <c r="E641" s="159" t="s">
        <v>4143</v>
      </c>
      <c r="F641" s="160"/>
      <c r="G641" s="159"/>
      <c r="H641" s="160"/>
      <c r="I641" s="160"/>
      <c r="J641" s="159" t="str">
        <f t="shared" si="11"/>
        <v/>
      </c>
      <c r="K641" s="165"/>
      <c r="L641" s="166"/>
      <c r="M641" s="167"/>
      <c r="N641" s="160"/>
      <c r="O641" s="160"/>
      <c r="P641" s="160"/>
      <c r="Q641" s="159" t="s">
        <v>4154</v>
      </c>
    </row>
    <row r="642" spans="4:17" x14ac:dyDescent="0.25">
      <c r="D642" s="160" t="s">
        <v>4155</v>
      </c>
      <c r="E642" s="159" t="s">
        <v>4143</v>
      </c>
      <c r="F642" s="160"/>
      <c r="G642" s="159"/>
      <c r="H642" s="160"/>
      <c r="I642" s="160"/>
      <c r="J642" s="159" t="str">
        <f t="shared" si="11"/>
        <v/>
      </c>
      <c r="K642" s="165"/>
      <c r="L642" s="166"/>
      <c r="M642" s="167"/>
      <c r="N642" s="160"/>
      <c r="O642" s="160"/>
      <c r="P642" s="160"/>
      <c r="Q642" s="159" t="s">
        <v>4156</v>
      </c>
    </row>
    <row r="643" spans="4:17" x14ac:dyDescent="0.25">
      <c r="D643" s="160" t="s">
        <v>4157</v>
      </c>
      <c r="E643" s="159" t="s">
        <v>4143</v>
      </c>
      <c r="F643" s="160"/>
      <c r="G643" s="159"/>
      <c r="H643" s="160"/>
      <c r="I643" s="160"/>
      <c r="J643" s="159" t="str">
        <f t="shared" si="11"/>
        <v/>
      </c>
      <c r="K643" s="165"/>
      <c r="L643" s="166"/>
      <c r="M643" s="167"/>
      <c r="N643" s="160"/>
      <c r="O643" s="160"/>
      <c r="P643" s="160"/>
      <c r="Q643" s="159" t="s">
        <v>4158</v>
      </c>
    </row>
    <row r="644" spans="4:17" x14ac:dyDescent="0.25">
      <c r="D644" s="160" t="s">
        <v>4159</v>
      </c>
      <c r="E644" s="159" t="s">
        <v>4143</v>
      </c>
      <c r="F644" s="160"/>
      <c r="G644" s="159"/>
      <c r="H644" s="160"/>
      <c r="I644" s="160"/>
      <c r="J644" s="159" t="str">
        <f t="shared" si="11"/>
        <v/>
      </c>
      <c r="K644" s="165"/>
      <c r="L644" s="166"/>
      <c r="M644" s="167"/>
      <c r="N644" s="160"/>
      <c r="O644" s="160"/>
      <c r="P644" s="160"/>
      <c r="Q644" s="159" t="s">
        <v>4160</v>
      </c>
    </row>
    <row r="645" spans="4:17" x14ac:dyDescent="0.25">
      <c r="D645" s="160" t="s">
        <v>4161</v>
      </c>
      <c r="E645" s="159" t="s">
        <v>4143</v>
      </c>
      <c r="F645" s="160"/>
      <c r="G645" s="159"/>
      <c r="H645" s="160"/>
      <c r="I645" s="160"/>
      <c r="J645" s="159" t="str">
        <f t="shared" si="11"/>
        <v/>
      </c>
      <c r="K645" s="165"/>
      <c r="L645" s="166"/>
      <c r="M645" s="167"/>
      <c r="N645" s="160"/>
      <c r="O645" s="160"/>
      <c r="P645" s="160"/>
      <c r="Q645" s="159" t="s">
        <v>4162</v>
      </c>
    </row>
    <row r="646" spans="4:17" x14ac:dyDescent="0.25">
      <c r="D646" s="160" t="s">
        <v>4163</v>
      </c>
      <c r="E646" s="159" t="s">
        <v>4143</v>
      </c>
      <c r="F646" s="160"/>
      <c r="G646" s="159"/>
      <c r="H646" s="160"/>
      <c r="I646" s="160"/>
      <c r="J646" s="159" t="str">
        <f t="shared" si="11"/>
        <v/>
      </c>
      <c r="K646" s="165"/>
      <c r="L646" s="166"/>
      <c r="M646" s="167"/>
      <c r="N646" s="160"/>
      <c r="O646" s="160"/>
      <c r="P646" s="160"/>
      <c r="Q646" s="159" t="s">
        <v>4164</v>
      </c>
    </row>
    <row r="647" spans="4:17" x14ac:dyDescent="0.25">
      <c r="D647" s="160" t="s">
        <v>4165</v>
      </c>
      <c r="E647" s="159" t="s">
        <v>4143</v>
      </c>
      <c r="F647" s="160"/>
      <c r="G647" s="159"/>
      <c r="H647" s="160"/>
      <c r="I647" s="160"/>
      <c r="J647" s="159" t="str">
        <f t="shared" si="11"/>
        <v/>
      </c>
      <c r="K647" s="165"/>
      <c r="L647" s="166"/>
      <c r="M647" s="167"/>
      <c r="N647" s="160"/>
      <c r="O647" s="160"/>
      <c r="P647" s="160"/>
      <c r="Q647" s="159" t="s">
        <v>4166</v>
      </c>
    </row>
    <row r="648" spans="4:17" x14ac:dyDescent="0.25">
      <c r="D648" s="160" t="s">
        <v>4167</v>
      </c>
      <c r="E648" s="159" t="s">
        <v>4143</v>
      </c>
      <c r="F648" s="160"/>
      <c r="G648" s="159"/>
      <c r="H648" s="160"/>
      <c r="I648" s="160"/>
      <c r="J648" s="159" t="str">
        <f t="shared" si="11"/>
        <v/>
      </c>
      <c r="K648" s="165"/>
      <c r="L648" s="166"/>
      <c r="M648" s="167"/>
      <c r="N648" s="160"/>
      <c r="O648" s="160"/>
      <c r="P648" s="160"/>
      <c r="Q648" s="159" t="s">
        <v>4168</v>
      </c>
    </row>
    <row r="649" spans="4:17" x14ac:dyDescent="0.25">
      <c r="D649" s="160" t="s">
        <v>4169</v>
      </c>
      <c r="E649" s="159" t="s">
        <v>4143</v>
      </c>
      <c r="F649" s="160"/>
      <c r="G649" s="159"/>
      <c r="H649" s="160"/>
      <c r="I649" s="160"/>
      <c r="J649" s="159" t="str">
        <f t="shared" si="11"/>
        <v/>
      </c>
      <c r="K649" s="165"/>
      <c r="L649" s="166"/>
      <c r="M649" s="167"/>
      <c r="N649" s="160"/>
      <c r="O649" s="160"/>
      <c r="P649" s="160"/>
      <c r="Q649" s="159" t="s">
        <v>4170</v>
      </c>
    </row>
    <row r="650" spans="4:17" x14ac:dyDescent="0.25">
      <c r="D650" s="160" t="s">
        <v>4171</v>
      </c>
      <c r="E650" s="159" t="s">
        <v>4143</v>
      </c>
      <c r="F650" s="160"/>
      <c r="G650" s="159"/>
      <c r="H650" s="160"/>
      <c r="I650" s="160"/>
      <c r="J650" s="159" t="str">
        <f t="shared" si="11"/>
        <v/>
      </c>
      <c r="K650" s="165"/>
      <c r="L650" s="166"/>
      <c r="M650" s="167"/>
      <c r="N650" s="160"/>
      <c r="O650" s="160"/>
      <c r="P650" s="160"/>
      <c r="Q650" s="159" t="s">
        <v>4172</v>
      </c>
    </row>
    <row r="651" spans="4:17" x14ac:dyDescent="0.25">
      <c r="D651" s="160" t="s">
        <v>4173</v>
      </c>
      <c r="E651" s="159" t="s">
        <v>4143</v>
      </c>
      <c r="F651" s="160"/>
      <c r="G651" s="159"/>
      <c r="H651" s="160"/>
      <c r="I651" s="160"/>
      <c r="J651" s="159" t="str">
        <f t="shared" si="11"/>
        <v/>
      </c>
      <c r="K651" s="165"/>
      <c r="L651" s="166"/>
      <c r="M651" s="167"/>
      <c r="N651" s="160"/>
      <c r="O651" s="160"/>
      <c r="P651" s="160"/>
      <c r="Q651" s="159" t="s">
        <v>4174</v>
      </c>
    </row>
    <row r="652" spans="4:17" x14ac:dyDescent="0.25">
      <c r="D652" s="160" t="s">
        <v>4175</v>
      </c>
      <c r="E652" s="159" t="s">
        <v>4143</v>
      </c>
      <c r="F652" s="160"/>
      <c r="G652" s="159"/>
      <c r="H652" s="160"/>
      <c r="I652" s="160"/>
      <c r="J652" s="159" t="str">
        <f t="shared" si="11"/>
        <v/>
      </c>
      <c r="K652" s="165"/>
      <c r="L652" s="166"/>
      <c r="M652" s="167"/>
      <c r="N652" s="160"/>
      <c r="O652" s="160"/>
      <c r="P652" s="160"/>
      <c r="Q652" s="159" t="s">
        <v>4176</v>
      </c>
    </row>
    <row r="653" spans="4:17" x14ac:dyDescent="0.25">
      <c r="D653" s="160" t="s">
        <v>4177</v>
      </c>
      <c r="E653" s="159" t="s">
        <v>4143</v>
      </c>
      <c r="F653" s="160"/>
      <c r="G653" s="159"/>
      <c r="H653" s="160"/>
      <c r="I653" s="160"/>
      <c r="J653" s="159" t="str">
        <f t="shared" si="11"/>
        <v/>
      </c>
      <c r="K653" s="165"/>
      <c r="L653" s="166"/>
      <c r="M653" s="167"/>
      <c r="N653" s="160"/>
      <c r="O653" s="160"/>
      <c r="P653" s="160"/>
      <c r="Q653" s="159" t="s">
        <v>4178</v>
      </c>
    </row>
    <row r="654" spans="4:17" x14ac:dyDescent="0.25">
      <c r="D654" s="160" t="s">
        <v>4179</v>
      </c>
      <c r="E654" s="159" t="s">
        <v>4143</v>
      </c>
      <c r="F654" s="160"/>
      <c r="G654" s="159"/>
      <c r="H654" s="160"/>
      <c r="I654" s="160"/>
      <c r="J654" s="159" t="str">
        <f t="shared" si="11"/>
        <v/>
      </c>
      <c r="K654" s="165"/>
      <c r="L654" s="166"/>
      <c r="M654" s="167"/>
      <c r="N654" s="160"/>
      <c r="O654" s="160"/>
      <c r="P654" s="160"/>
      <c r="Q654" s="159" t="s">
        <v>4180</v>
      </c>
    </row>
    <row r="655" spans="4:17" x14ac:dyDescent="0.25">
      <c r="D655" s="160" t="s">
        <v>4181</v>
      </c>
      <c r="E655" s="159" t="s">
        <v>4143</v>
      </c>
      <c r="F655" s="160"/>
      <c r="G655" s="159"/>
      <c r="H655" s="160"/>
      <c r="I655" s="160"/>
      <c r="J655" s="159" t="str">
        <f t="shared" si="11"/>
        <v/>
      </c>
      <c r="K655" s="165"/>
      <c r="L655" s="166"/>
      <c r="M655" s="167"/>
      <c r="N655" s="160"/>
      <c r="O655" s="160"/>
      <c r="P655" s="160"/>
      <c r="Q655" s="159" t="s">
        <v>4182</v>
      </c>
    </row>
    <row r="656" spans="4:17" x14ac:dyDescent="0.25">
      <c r="D656" s="160" t="s">
        <v>4183</v>
      </c>
      <c r="E656" s="159" t="s">
        <v>4184</v>
      </c>
      <c r="F656" s="160"/>
      <c r="G656" s="159"/>
      <c r="H656" s="160"/>
      <c r="I656" s="160"/>
      <c r="J656" s="159" t="str">
        <f t="shared" si="11"/>
        <v/>
      </c>
      <c r="K656" s="165"/>
      <c r="L656" s="166"/>
      <c r="M656" s="167"/>
      <c r="N656" s="160"/>
      <c r="O656" s="160"/>
      <c r="P656" s="160"/>
      <c r="Q656" s="159" t="s">
        <v>4185</v>
      </c>
    </row>
    <row r="657" spans="4:17" x14ac:dyDescent="0.25">
      <c r="D657" s="160" t="s">
        <v>4186</v>
      </c>
      <c r="E657" s="159" t="s">
        <v>4184</v>
      </c>
      <c r="F657" s="160"/>
      <c r="G657" s="159"/>
      <c r="H657" s="160"/>
      <c r="I657" s="160"/>
      <c r="J657" s="159" t="str">
        <f t="shared" si="11"/>
        <v/>
      </c>
      <c r="K657" s="165"/>
      <c r="L657" s="166"/>
      <c r="M657" s="167"/>
      <c r="N657" s="160"/>
      <c r="O657" s="160"/>
      <c r="P657" s="160"/>
      <c r="Q657" s="159" t="s">
        <v>4187</v>
      </c>
    </row>
    <row r="658" spans="4:17" x14ac:dyDescent="0.25">
      <c r="D658" s="160" t="s">
        <v>4188</v>
      </c>
      <c r="E658" s="159" t="s">
        <v>4184</v>
      </c>
      <c r="F658" s="160"/>
      <c r="G658" s="159"/>
      <c r="H658" s="160"/>
      <c r="I658" s="160"/>
      <c r="J658" s="159" t="str">
        <f t="shared" si="11"/>
        <v/>
      </c>
      <c r="K658" s="165"/>
      <c r="L658" s="166"/>
      <c r="M658" s="167"/>
      <c r="N658" s="160"/>
      <c r="O658" s="160"/>
      <c r="P658" s="160"/>
      <c r="Q658" s="159" t="s">
        <v>4189</v>
      </c>
    </row>
    <row r="659" spans="4:17" x14ac:dyDescent="0.25">
      <c r="D659" s="160" t="s">
        <v>4190</v>
      </c>
      <c r="E659" s="159" t="s">
        <v>4184</v>
      </c>
      <c r="F659" s="160"/>
      <c r="G659" s="159"/>
      <c r="H659" s="160"/>
      <c r="I659" s="160"/>
      <c r="J659" s="159" t="str">
        <f t="shared" si="11"/>
        <v/>
      </c>
      <c r="K659" s="165"/>
      <c r="L659" s="166"/>
      <c r="M659" s="167"/>
      <c r="N659" s="160"/>
      <c r="O659" s="160"/>
      <c r="P659" s="160"/>
      <c r="Q659" s="159" t="s">
        <v>4191</v>
      </c>
    </row>
    <row r="660" spans="4:17" x14ac:dyDescent="0.25">
      <c r="D660" s="160" t="s">
        <v>4192</v>
      </c>
      <c r="E660" s="159" t="s">
        <v>4184</v>
      </c>
      <c r="F660" s="160"/>
      <c r="G660" s="159"/>
      <c r="H660" s="160"/>
      <c r="I660" s="160"/>
      <c r="J660" s="159" t="str">
        <f t="shared" si="11"/>
        <v/>
      </c>
      <c r="K660" s="165"/>
      <c r="L660" s="166"/>
      <c r="M660" s="167"/>
      <c r="N660" s="160"/>
      <c r="O660" s="160"/>
      <c r="P660" s="160"/>
      <c r="Q660" s="159" t="s">
        <v>4193</v>
      </c>
    </row>
    <row r="661" spans="4:17" x14ac:dyDescent="0.25">
      <c r="D661" s="160" t="s">
        <v>4194</v>
      </c>
      <c r="E661" s="159" t="s">
        <v>4184</v>
      </c>
      <c r="F661" s="160"/>
      <c r="G661" s="159"/>
      <c r="H661" s="160"/>
      <c r="I661" s="160"/>
      <c r="J661" s="159" t="str">
        <f t="shared" si="11"/>
        <v/>
      </c>
      <c r="K661" s="165"/>
      <c r="L661" s="166"/>
      <c r="M661" s="167"/>
      <c r="N661" s="160"/>
      <c r="O661" s="160"/>
      <c r="P661" s="160"/>
      <c r="Q661" s="159" t="s">
        <v>4195</v>
      </c>
    </row>
    <row r="662" spans="4:17" x14ac:dyDescent="0.25">
      <c r="D662" s="160" t="s">
        <v>4196</v>
      </c>
      <c r="E662" s="159" t="s">
        <v>4184</v>
      </c>
      <c r="F662" s="160"/>
      <c r="G662" s="159"/>
      <c r="H662" s="160"/>
      <c r="I662" s="160"/>
      <c r="J662" s="159" t="str">
        <f t="shared" si="11"/>
        <v/>
      </c>
      <c r="K662" s="165"/>
      <c r="L662" s="166"/>
      <c r="M662" s="167"/>
      <c r="N662" s="160"/>
      <c r="O662" s="160"/>
      <c r="P662" s="160"/>
      <c r="Q662" s="159" t="s">
        <v>4197</v>
      </c>
    </row>
    <row r="663" spans="4:17" x14ac:dyDescent="0.25">
      <c r="D663" s="160" t="s">
        <v>4198</v>
      </c>
      <c r="E663" s="159" t="s">
        <v>4184</v>
      </c>
      <c r="F663" s="160"/>
      <c r="G663" s="159"/>
      <c r="H663" s="160"/>
      <c r="I663" s="160"/>
      <c r="J663" s="159" t="str">
        <f t="shared" si="11"/>
        <v/>
      </c>
      <c r="K663" s="165"/>
      <c r="L663" s="166"/>
      <c r="M663" s="167"/>
      <c r="N663" s="160"/>
      <c r="O663" s="160"/>
      <c r="P663" s="160"/>
      <c r="Q663" s="159" t="s">
        <v>4199</v>
      </c>
    </row>
    <row r="664" spans="4:17" x14ac:dyDescent="0.25">
      <c r="D664" s="160" t="s">
        <v>4200</v>
      </c>
      <c r="E664" s="159" t="s">
        <v>4184</v>
      </c>
      <c r="F664" s="160"/>
      <c r="G664" s="159"/>
      <c r="H664" s="160"/>
      <c r="I664" s="160"/>
      <c r="J664" s="159" t="str">
        <f t="shared" si="11"/>
        <v/>
      </c>
      <c r="K664" s="165"/>
      <c r="L664" s="166"/>
      <c r="M664" s="167"/>
      <c r="N664" s="160"/>
      <c r="O664" s="160"/>
      <c r="P664" s="160"/>
      <c r="Q664" s="159" t="s">
        <v>4201</v>
      </c>
    </row>
    <row r="665" spans="4:17" x14ac:dyDescent="0.25">
      <c r="D665" s="160" t="s">
        <v>4202</v>
      </c>
      <c r="E665" s="159" t="s">
        <v>4184</v>
      </c>
      <c r="F665" s="160"/>
      <c r="G665" s="159"/>
      <c r="H665" s="160"/>
      <c r="I665" s="160"/>
      <c r="J665" s="159" t="str">
        <f t="shared" si="11"/>
        <v/>
      </c>
      <c r="K665" s="165"/>
      <c r="L665" s="166"/>
      <c r="M665" s="167"/>
      <c r="N665" s="160"/>
      <c r="O665" s="160"/>
      <c r="P665" s="160"/>
      <c r="Q665" s="159" t="s">
        <v>4203</v>
      </c>
    </row>
    <row r="666" spans="4:17" x14ac:dyDescent="0.25">
      <c r="D666" s="160" t="s">
        <v>4204</v>
      </c>
      <c r="E666" s="159" t="s">
        <v>4184</v>
      </c>
      <c r="F666" s="160"/>
      <c r="G666" s="159"/>
      <c r="H666" s="160"/>
      <c r="I666" s="160"/>
      <c r="J666" s="159" t="str">
        <f t="shared" si="11"/>
        <v/>
      </c>
      <c r="K666" s="165"/>
      <c r="L666" s="166"/>
      <c r="M666" s="167"/>
      <c r="N666" s="160"/>
      <c r="O666" s="160"/>
      <c r="P666" s="160"/>
      <c r="Q666" s="159" t="s">
        <v>4205</v>
      </c>
    </row>
    <row r="667" spans="4:17" x14ac:dyDescent="0.25">
      <c r="D667" s="160" t="s">
        <v>4206</v>
      </c>
      <c r="E667" s="159" t="s">
        <v>4184</v>
      </c>
      <c r="F667" s="160"/>
      <c r="G667" s="159"/>
      <c r="H667" s="160"/>
      <c r="I667" s="160"/>
      <c r="J667" s="159" t="str">
        <f t="shared" si="11"/>
        <v/>
      </c>
      <c r="K667" s="165"/>
      <c r="L667" s="166"/>
      <c r="M667" s="167"/>
      <c r="N667" s="160"/>
      <c r="O667" s="160"/>
      <c r="P667" s="160"/>
      <c r="Q667" s="159" t="s">
        <v>4207</v>
      </c>
    </row>
    <row r="668" spans="4:17" x14ac:dyDescent="0.25">
      <c r="D668" s="160" t="s">
        <v>4208</v>
      </c>
      <c r="E668" s="159" t="s">
        <v>4184</v>
      </c>
      <c r="F668" s="160"/>
      <c r="G668" s="159"/>
      <c r="H668" s="160"/>
      <c r="I668" s="160"/>
      <c r="J668" s="159" t="str">
        <f t="shared" si="11"/>
        <v/>
      </c>
      <c r="K668" s="165"/>
      <c r="L668" s="166"/>
      <c r="M668" s="167"/>
      <c r="N668" s="160"/>
      <c r="O668" s="160"/>
      <c r="P668" s="160"/>
      <c r="Q668" s="159" t="s">
        <v>4209</v>
      </c>
    </row>
    <row r="669" spans="4:17" x14ac:dyDescent="0.25">
      <c r="D669" s="160" t="s">
        <v>4210</v>
      </c>
      <c r="E669" s="159" t="s">
        <v>4184</v>
      </c>
      <c r="F669" s="160"/>
      <c r="G669" s="159"/>
      <c r="H669" s="160"/>
      <c r="I669" s="160"/>
      <c r="J669" s="159" t="str">
        <f t="shared" si="11"/>
        <v/>
      </c>
      <c r="K669" s="165"/>
      <c r="L669" s="166"/>
      <c r="M669" s="167"/>
      <c r="N669" s="160"/>
      <c r="O669" s="160"/>
      <c r="P669" s="160"/>
      <c r="Q669" s="159" t="s">
        <v>4211</v>
      </c>
    </row>
    <row r="670" spans="4:17" x14ac:dyDescent="0.25">
      <c r="D670" s="160" t="s">
        <v>4212</v>
      </c>
      <c r="E670" s="159" t="s">
        <v>4184</v>
      </c>
      <c r="F670" s="160"/>
      <c r="G670" s="159"/>
      <c r="H670" s="160"/>
      <c r="I670" s="160"/>
      <c r="J670" s="159" t="str">
        <f t="shared" si="11"/>
        <v/>
      </c>
      <c r="K670" s="165"/>
      <c r="L670" s="166"/>
      <c r="M670" s="167"/>
      <c r="N670" s="160"/>
      <c r="O670" s="160"/>
      <c r="P670" s="160"/>
      <c r="Q670" s="159" t="s">
        <v>4213</v>
      </c>
    </row>
    <row r="671" spans="4:17" x14ac:dyDescent="0.25">
      <c r="D671" s="160" t="s">
        <v>4214</v>
      </c>
      <c r="E671" s="159" t="s">
        <v>4184</v>
      </c>
      <c r="F671" s="160"/>
      <c r="G671" s="159"/>
      <c r="H671" s="160"/>
      <c r="I671" s="160"/>
      <c r="J671" s="159" t="str">
        <f t="shared" si="11"/>
        <v/>
      </c>
      <c r="K671" s="165"/>
      <c r="L671" s="166"/>
      <c r="M671" s="167"/>
      <c r="N671" s="160"/>
      <c r="O671" s="160"/>
      <c r="P671" s="160"/>
      <c r="Q671" s="159" t="s">
        <v>4215</v>
      </c>
    </row>
    <row r="672" spans="4:17" x14ac:dyDescent="0.25">
      <c r="D672" s="160" t="s">
        <v>4216</v>
      </c>
      <c r="E672" s="159" t="s">
        <v>4184</v>
      </c>
      <c r="F672" s="160"/>
      <c r="G672" s="159"/>
      <c r="H672" s="160"/>
      <c r="I672" s="160"/>
      <c r="J672" s="159" t="str">
        <f t="shared" si="11"/>
        <v/>
      </c>
      <c r="K672" s="165"/>
      <c r="L672" s="166"/>
      <c r="M672" s="167"/>
      <c r="N672" s="160"/>
      <c r="O672" s="160"/>
      <c r="P672" s="160"/>
      <c r="Q672" s="159" t="s">
        <v>4217</v>
      </c>
    </row>
    <row r="673" spans="4:17" x14ac:dyDescent="0.25">
      <c r="D673" s="160" t="s">
        <v>4218</v>
      </c>
      <c r="E673" s="159" t="s">
        <v>4184</v>
      </c>
      <c r="F673" s="160"/>
      <c r="G673" s="159"/>
      <c r="H673" s="160"/>
      <c r="I673" s="160"/>
      <c r="J673" s="159" t="str">
        <f t="shared" si="11"/>
        <v/>
      </c>
      <c r="K673" s="165"/>
      <c r="L673" s="166"/>
      <c r="M673" s="167"/>
      <c r="N673" s="160"/>
      <c r="O673" s="160"/>
      <c r="P673" s="160"/>
      <c r="Q673" s="159" t="s">
        <v>4219</v>
      </c>
    </row>
    <row r="674" spans="4:17" x14ac:dyDescent="0.25">
      <c r="D674" s="160" t="s">
        <v>4220</v>
      </c>
      <c r="E674" s="159" t="s">
        <v>4184</v>
      </c>
      <c r="F674" s="160"/>
      <c r="G674" s="159"/>
      <c r="H674" s="160"/>
      <c r="I674" s="160"/>
      <c r="J674" s="159" t="str">
        <f t="shared" si="11"/>
        <v/>
      </c>
      <c r="K674" s="165"/>
      <c r="L674" s="166"/>
      <c r="M674" s="167"/>
      <c r="N674" s="160"/>
      <c r="O674" s="160"/>
      <c r="P674" s="160"/>
      <c r="Q674" s="159" t="s">
        <v>4221</v>
      </c>
    </row>
    <row r="675" spans="4:17" x14ac:dyDescent="0.25">
      <c r="D675" s="160" t="s">
        <v>4222</v>
      </c>
      <c r="E675" s="159" t="s">
        <v>4184</v>
      </c>
      <c r="F675" s="160"/>
      <c r="G675" s="159"/>
      <c r="H675" s="160"/>
      <c r="I675" s="160"/>
      <c r="J675" s="159" t="str">
        <f t="shared" si="11"/>
        <v/>
      </c>
      <c r="K675" s="165"/>
      <c r="L675" s="166"/>
      <c r="M675" s="167"/>
      <c r="N675" s="160"/>
      <c r="O675" s="160"/>
      <c r="P675" s="160"/>
      <c r="Q675" s="159" t="s">
        <v>4223</v>
      </c>
    </row>
    <row r="676" spans="4:17" x14ac:dyDescent="0.25">
      <c r="D676" s="160" t="s">
        <v>4224</v>
      </c>
      <c r="E676" s="159" t="s">
        <v>4225</v>
      </c>
      <c r="F676" s="160"/>
      <c r="G676" s="159"/>
      <c r="H676" s="160"/>
      <c r="I676" s="160"/>
      <c r="J676" s="159" t="str">
        <f t="shared" si="11"/>
        <v/>
      </c>
      <c r="K676" s="165"/>
      <c r="L676" s="166"/>
      <c r="M676" s="167"/>
      <c r="N676" s="160"/>
      <c r="O676" s="160"/>
      <c r="P676" s="160"/>
      <c r="Q676" s="159" t="s">
        <v>4226</v>
      </c>
    </row>
    <row r="677" spans="4:17" x14ac:dyDescent="0.25">
      <c r="D677" s="160" t="s">
        <v>4227</v>
      </c>
      <c r="E677" s="159" t="s">
        <v>4225</v>
      </c>
      <c r="F677" s="160"/>
      <c r="G677" s="159"/>
      <c r="H677" s="160"/>
      <c r="I677" s="160"/>
      <c r="J677" s="159" t="str">
        <f t="shared" si="11"/>
        <v/>
      </c>
      <c r="K677" s="165"/>
      <c r="L677" s="166"/>
      <c r="M677" s="167"/>
      <c r="N677" s="160"/>
      <c r="O677" s="160"/>
      <c r="P677" s="160"/>
      <c r="Q677" s="159" t="s">
        <v>4228</v>
      </c>
    </row>
    <row r="678" spans="4:17" x14ac:dyDescent="0.25">
      <c r="D678" s="160" t="s">
        <v>4229</v>
      </c>
      <c r="E678" s="159" t="s">
        <v>4225</v>
      </c>
      <c r="F678" s="160"/>
      <c r="G678" s="159"/>
      <c r="H678" s="160"/>
      <c r="I678" s="160"/>
      <c r="J678" s="159" t="str">
        <f t="shared" si="11"/>
        <v/>
      </c>
      <c r="K678" s="165"/>
      <c r="L678" s="166"/>
      <c r="M678" s="167"/>
      <c r="N678" s="160"/>
      <c r="O678" s="160"/>
      <c r="P678" s="160"/>
      <c r="Q678" s="159" t="s">
        <v>4230</v>
      </c>
    </row>
    <row r="679" spans="4:17" x14ac:dyDescent="0.25">
      <c r="D679" s="160" t="s">
        <v>4231</v>
      </c>
      <c r="E679" s="159" t="s">
        <v>4225</v>
      </c>
      <c r="F679" s="160"/>
      <c r="G679" s="159"/>
      <c r="H679" s="160"/>
      <c r="I679" s="160"/>
      <c r="J679" s="159" t="str">
        <f t="shared" si="11"/>
        <v/>
      </c>
      <c r="K679" s="165"/>
      <c r="L679" s="166"/>
      <c r="M679" s="167"/>
      <c r="N679" s="160"/>
      <c r="O679" s="160"/>
      <c r="P679" s="160"/>
      <c r="Q679" s="159" t="s">
        <v>4232</v>
      </c>
    </row>
    <row r="680" spans="4:17" x14ac:dyDescent="0.25">
      <c r="D680" s="160" t="s">
        <v>4233</v>
      </c>
      <c r="E680" s="159" t="s">
        <v>4225</v>
      </c>
      <c r="F680" s="160"/>
      <c r="G680" s="159"/>
      <c r="H680" s="160"/>
      <c r="I680" s="160"/>
      <c r="J680" s="159" t="str">
        <f t="shared" si="11"/>
        <v/>
      </c>
      <c r="K680" s="165"/>
      <c r="L680" s="166"/>
      <c r="M680" s="167"/>
      <c r="N680" s="160"/>
      <c r="O680" s="160"/>
      <c r="P680" s="160"/>
      <c r="Q680" s="159" t="s">
        <v>4234</v>
      </c>
    </row>
    <row r="681" spans="4:17" x14ac:dyDescent="0.25">
      <c r="D681" s="160" t="s">
        <v>4235</v>
      </c>
      <c r="E681" s="159" t="s">
        <v>4225</v>
      </c>
      <c r="F681" s="160"/>
      <c r="G681" s="159"/>
      <c r="H681" s="160"/>
      <c r="I681" s="160"/>
      <c r="J681" s="159" t="str">
        <f t="shared" si="11"/>
        <v/>
      </c>
      <c r="K681" s="165"/>
      <c r="L681" s="166"/>
      <c r="M681" s="167"/>
      <c r="N681" s="160"/>
      <c r="O681" s="160"/>
      <c r="P681" s="160"/>
      <c r="Q681" s="159" t="s">
        <v>4236</v>
      </c>
    </row>
    <row r="682" spans="4:17" x14ac:dyDescent="0.25">
      <c r="D682" s="160" t="s">
        <v>4237</v>
      </c>
      <c r="E682" s="159" t="s">
        <v>4225</v>
      </c>
      <c r="F682" s="160"/>
      <c r="G682" s="159"/>
      <c r="H682" s="160"/>
      <c r="I682" s="160"/>
      <c r="J682" s="159" t="str">
        <f t="shared" si="11"/>
        <v/>
      </c>
      <c r="K682" s="165"/>
      <c r="L682" s="166"/>
      <c r="M682" s="167"/>
      <c r="N682" s="160"/>
      <c r="O682" s="160"/>
      <c r="P682" s="160"/>
      <c r="Q682" s="159" t="s">
        <v>4238</v>
      </c>
    </row>
    <row r="683" spans="4:17" x14ac:dyDescent="0.25">
      <c r="D683" s="160" t="s">
        <v>4239</v>
      </c>
      <c r="E683" s="159" t="s">
        <v>4225</v>
      </c>
      <c r="F683" s="160"/>
      <c r="G683" s="159"/>
      <c r="H683" s="160"/>
      <c r="I683" s="160"/>
      <c r="J683" s="159" t="str">
        <f t="shared" si="11"/>
        <v/>
      </c>
      <c r="K683" s="165"/>
      <c r="L683" s="166"/>
      <c r="M683" s="167"/>
      <c r="N683" s="160"/>
      <c r="O683" s="160"/>
      <c r="P683" s="160"/>
      <c r="Q683" s="159" t="s">
        <v>4240</v>
      </c>
    </row>
    <row r="684" spans="4:17" x14ac:dyDescent="0.25">
      <c r="D684" s="160" t="s">
        <v>4241</v>
      </c>
      <c r="E684" s="159" t="s">
        <v>4225</v>
      </c>
      <c r="F684" s="160"/>
      <c r="G684" s="159"/>
      <c r="H684" s="160"/>
      <c r="I684" s="160"/>
      <c r="J684" s="159" t="str">
        <f t="shared" si="11"/>
        <v/>
      </c>
      <c r="K684" s="165"/>
      <c r="L684" s="166"/>
      <c r="M684" s="167"/>
      <c r="N684" s="160"/>
      <c r="O684" s="160"/>
      <c r="P684" s="160"/>
      <c r="Q684" s="159" t="s">
        <v>4242</v>
      </c>
    </row>
    <row r="685" spans="4:17" x14ac:dyDescent="0.25">
      <c r="D685" s="160" t="s">
        <v>4243</v>
      </c>
      <c r="E685" s="159" t="s">
        <v>4225</v>
      </c>
      <c r="F685" s="160"/>
      <c r="G685" s="159"/>
      <c r="H685" s="160"/>
      <c r="I685" s="160"/>
      <c r="J685" s="159" t="str">
        <f t="shared" si="11"/>
        <v/>
      </c>
      <c r="K685" s="165"/>
      <c r="L685" s="166"/>
      <c r="M685" s="167"/>
      <c r="N685" s="160"/>
      <c r="O685" s="160"/>
      <c r="P685" s="160"/>
      <c r="Q685" s="159" t="s">
        <v>4244</v>
      </c>
    </row>
    <row r="686" spans="4:17" x14ac:dyDescent="0.25">
      <c r="D686" s="160" t="s">
        <v>4245</v>
      </c>
      <c r="E686" s="159" t="s">
        <v>4225</v>
      </c>
      <c r="F686" s="160"/>
      <c r="G686" s="159"/>
      <c r="H686" s="160"/>
      <c r="I686" s="160"/>
      <c r="J686" s="159" t="str">
        <f t="shared" si="11"/>
        <v/>
      </c>
      <c r="K686" s="165"/>
      <c r="L686" s="166"/>
      <c r="M686" s="167"/>
      <c r="N686" s="160"/>
      <c r="O686" s="160"/>
      <c r="P686" s="160"/>
      <c r="Q686" s="159" t="s">
        <v>4246</v>
      </c>
    </row>
    <row r="687" spans="4:17" x14ac:dyDescent="0.25">
      <c r="D687" s="160" t="s">
        <v>4247</v>
      </c>
      <c r="E687" s="159" t="s">
        <v>4225</v>
      </c>
      <c r="F687" s="160"/>
      <c r="G687" s="159"/>
      <c r="H687" s="160"/>
      <c r="I687" s="160"/>
      <c r="J687" s="159" t="str">
        <f t="shared" si="11"/>
        <v/>
      </c>
      <c r="K687" s="165"/>
      <c r="L687" s="166"/>
      <c r="M687" s="167"/>
      <c r="N687" s="160"/>
      <c r="O687" s="160"/>
      <c r="P687" s="160"/>
      <c r="Q687" s="159" t="s">
        <v>4248</v>
      </c>
    </row>
    <row r="688" spans="4:17" x14ac:dyDescent="0.25">
      <c r="D688" s="160" t="s">
        <v>4249</v>
      </c>
      <c r="E688" s="159" t="s">
        <v>4225</v>
      </c>
      <c r="F688" s="160"/>
      <c r="G688" s="159"/>
      <c r="H688" s="160"/>
      <c r="I688" s="160"/>
      <c r="J688" s="159" t="str">
        <f t="shared" si="11"/>
        <v/>
      </c>
      <c r="K688" s="165"/>
      <c r="L688" s="166"/>
      <c r="M688" s="167"/>
      <c r="N688" s="160"/>
      <c r="O688" s="160"/>
      <c r="P688" s="160"/>
      <c r="Q688" s="159" t="s">
        <v>4250</v>
      </c>
    </row>
    <row r="689" spans="4:17" x14ac:dyDescent="0.25">
      <c r="D689" s="160" t="s">
        <v>4251</v>
      </c>
      <c r="E689" s="159" t="s">
        <v>4225</v>
      </c>
      <c r="F689" s="160"/>
      <c r="G689" s="159"/>
      <c r="H689" s="160"/>
      <c r="I689" s="160"/>
      <c r="J689" s="159" t="str">
        <f t="shared" si="11"/>
        <v/>
      </c>
      <c r="K689" s="165"/>
      <c r="L689" s="166"/>
      <c r="M689" s="167"/>
      <c r="N689" s="160"/>
      <c r="O689" s="160"/>
      <c r="P689" s="160"/>
      <c r="Q689" s="159" t="s">
        <v>4252</v>
      </c>
    </row>
    <row r="690" spans="4:17" x14ac:dyDescent="0.25">
      <c r="D690" s="160" t="s">
        <v>4253</v>
      </c>
      <c r="E690" s="159" t="s">
        <v>4225</v>
      </c>
      <c r="F690" s="160"/>
      <c r="G690" s="159"/>
      <c r="H690" s="160"/>
      <c r="I690" s="160"/>
      <c r="J690" s="159" t="str">
        <f t="shared" si="11"/>
        <v/>
      </c>
      <c r="K690" s="165"/>
      <c r="L690" s="166"/>
      <c r="M690" s="167"/>
      <c r="N690" s="160"/>
      <c r="O690" s="160"/>
      <c r="P690" s="160"/>
      <c r="Q690" s="159" t="s">
        <v>4254</v>
      </c>
    </row>
    <row r="691" spans="4:17" x14ac:dyDescent="0.25">
      <c r="D691" s="160" t="s">
        <v>4255</v>
      </c>
      <c r="E691" s="159" t="s">
        <v>4225</v>
      </c>
      <c r="F691" s="160"/>
      <c r="G691" s="159"/>
      <c r="H691" s="160"/>
      <c r="I691" s="160"/>
      <c r="J691" s="159" t="str">
        <f t="shared" si="11"/>
        <v/>
      </c>
      <c r="K691" s="165"/>
      <c r="L691" s="166"/>
      <c r="M691" s="167"/>
      <c r="N691" s="160"/>
      <c r="O691" s="160"/>
      <c r="P691" s="160"/>
      <c r="Q691" s="159" t="s">
        <v>4256</v>
      </c>
    </row>
    <row r="692" spans="4:17" x14ac:dyDescent="0.25">
      <c r="D692" s="160" t="s">
        <v>4257</v>
      </c>
      <c r="E692" s="159" t="s">
        <v>4225</v>
      </c>
      <c r="F692" s="160"/>
      <c r="G692" s="159"/>
      <c r="H692" s="160"/>
      <c r="I692" s="160"/>
      <c r="J692" s="159" t="str">
        <f t="shared" si="11"/>
        <v/>
      </c>
      <c r="K692" s="165"/>
      <c r="L692" s="166"/>
      <c r="M692" s="167"/>
      <c r="N692" s="160"/>
      <c r="O692" s="160"/>
      <c r="P692" s="160"/>
      <c r="Q692" s="159" t="s">
        <v>4258</v>
      </c>
    </row>
    <row r="693" spans="4:17" x14ac:dyDescent="0.25">
      <c r="D693" s="160" t="s">
        <v>4259</v>
      </c>
      <c r="E693" s="159" t="s">
        <v>4225</v>
      </c>
      <c r="F693" s="160"/>
      <c r="G693" s="159"/>
      <c r="H693" s="160"/>
      <c r="I693" s="160"/>
      <c r="J693" s="159" t="str">
        <f t="shared" si="11"/>
        <v/>
      </c>
      <c r="K693" s="165"/>
      <c r="L693" s="166"/>
      <c r="M693" s="167"/>
      <c r="N693" s="160"/>
      <c r="O693" s="160"/>
      <c r="P693" s="160"/>
      <c r="Q693" s="159" t="s">
        <v>4260</v>
      </c>
    </row>
    <row r="694" spans="4:17" x14ac:dyDescent="0.25">
      <c r="D694" s="160" t="s">
        <v>4261</v>
      </c>
      <c r="E694" s="159" t="s">
        <v>4225</v>
      </c>
      <c r="F694" s="160"/>
      <c r="G694" s="159"/>
      <c r="H694" s="160"/>
      <c r="I694" s="160"/>
      <c r="J694" s="159" t="str">
        <f t="shared" si="11"/>
        <v/>
      </c>
      <c r="K694" s="165"/>
      <c r="L694" s="166"/>
      <c r="M694" s="167"/>
      <c r="N694" s="160"/>
      <c r="O694" s="160"/>
      <c r="P694" s="160"/>
      <c r="Q694" s="159" t="s">
        <v>4262</v>
      </c>
    </row>
    <row r="695" spans="4:17" x14ac:dyDescent="0.25">
      <c r="D695" s="160" t="s">
        <v>4263</v>
      </c>
      <c r="E695" s="159" t="s">
        <v>4225</v>
      </c>
      <c r="F695" s="160"/>
      <c r="G695" s="159"/>
      <c r="H695" s="160"/>
      <c r="I695" s="160"/>
      <c r="J695" s="159" t="str">
        <f t="shared" si="11"/>
        <v/>
      </c>
      <c r="K695" s="165"/>
      <c r="L695" s="166"/>
      <c r="M695" s="167"/>
      <c r="N695" s="160"/>
      <c r="O695" s="160"/>
      <c r="P695" s="160"/>
      <c r="Q695" s="159" t="s">
        <v>4264</v>
      </c>
    </row>
    <row r="696" spans="4:17" x14ac:dyDescent="0.25">
      <c r="D696" s="160" t="s">
        <v>4265</v>
      </c>
      <c r="E696" s="159" t="s">
        <v>4266</v>
      </c>
      <c r="F696" s="160"/>
      <c r="G696" s="159"/>
      <c r="H696" s="160"/>
      <c r="I696" s="160"/>
      <c r="J696" s="159" t="str">
        <f t="shared" si="11"/>
        <v/>
      </c>
      <c r="K696" s="165"/>
      <c r="L696" s="166"/>
      <c r="M696" s="167"/>
      <c r="N696" s="160"/>
      <c r="O696" s="160"/>
      <c r="P696" s="160"/>
      <c r="Q696" s="159" t="s">
        <v>4267</v>
      </c>
    </row>
    <row r="697" spans="4:17" x14ac:dyDescent="0.25">
      <c r="D697" s="160" t="s">
        <v>4268</v>
      </c>
      <c r="E697" s="159" t="s">
        <v>4266</v>
      </c>
      <c r="F697" s="160"/>
      <c r="G697" s="159"/>
      <c r="H697" s="160"/>
      <c r="I697" s="160"/>
      <c r="J697" s="159" t="str">
        <f t="shared" si="11"/>
        <v/>
      </c>
      <c r="K697" s="165"/>
      <c r="L697" s="166"/>
      <c r="M697" s="167"/>
      <c r="N697" s="160"/>
      <c r="O697" s="160"/>
      <c r="P697" s="160"/>
      <c r="Q697" s="159" t="s">
        <v>4269</v>
      </c>
    </row>
    <row r="698" spans="4:17" x14ac:dyDescent="0.25">
      <c r="D698" s="160" t="s">
        <v>4270</v>
      </c>
      <c r="E698" s="159" t="s">
        <v>4266</v>
      </c>
      <c r="F698" s="160"/>
      <c r="G698" s="159"/>
      <c r="H698" s="160"/>
      <c r="I698" s="160"/>
      <c r="J698" s="159" t="str">
        <f t="shared" si="11"/>
        <v/>
      </c>
      <c r="K698" s="165"/>
      <c r="L698" s="166"/>
      <c r="M698" s="167"/>
      <c r="N698" s="160"/>
      <c r="O698" s="160"/>
      <c r="P698" s="160"/>
      <c r="Q698" s="159" t="s">
        <v>4271</v>
      </c>
    </row>
    <row r="699" spans="4:17" x14ac:dyDescent="0.25">
      <c r="D699" s="160" t="s">
        <v>4272</v>
      </c>
      <c r="E699" s="159" t="s">
        <v>4266</v>
      </c>
      <c r="F699" s="160"/>
      <c r="G699" s="159"/>
      <c r="H699" s="160"/>
      <c r="I699" s="160"/>
      <c r="J699" s="159" t="str">
        <f t="shared" si="11"/>
        <v/>
      </c>
      <c r="K699" s="165"/>
      <c r="L699" s="166"/>
      <c r="M699" s="167"/>
      <c r="N699" s="160"/>
      <c r="O699" s="160"/>
      <c r="P699" s="160"/>
      <c r="Q699" s="159" t="s">
        <v>4273</v>
      </c>
    </row>
    <row r="700" spans="4:17" x14ac:dyDescent="0.25">
      <c r="D700" s="160" t="s">
        <v>4274</v>
      </c>
      <c r="E700" s="159" t="s">
        <v>4266</v>
      </c>
      <c r="F700" s="160"/>
      <c r="G700" s="159"/>
      <c r="H700" s="160"/>
      <c r="I700" s="160"/>
      <c r="J700" s="159" t="str">
        <f t="shared" ref="J700:J763" si="12">F700&amp;H700&amp;I700</f>
        <v/>
      </c>
      <c r="K700" s="165"/>
      <c r="L700" s="166"/>
      <c r="M700" s="167"/>
      <c r="N700" s="160"/>
      <c r="O700" s="160"/>
      <c r="P700" s="160"/>
      <c r="Q700" s="159" t="s">
        <v>4275</v>
      </c>
    </row>
    <row r="701" spans="4:17" x14ac:dyDescent="0.25">
      <c r="D701" s="160" t="s">
        <v>4276</v>
      </c>
      <c r="E701" s="159" t="s">
        <v>4266</v>
      </c>
      <c r="F701" s="160"/>
      <c r="G701" s="159"/>
      <c r="H701" s="160"/>
      <c r="I701" s="160"/>
      <c r="J701" s="159" t="str">
        <f t="shared" si="12"/>
        <v/>
      </c>
      <c r="K701" s="165"/>
      <c r="L701" s="166"/>
      <c r="M701" s="167"/>
      <c r="N701" s="160"/>
      <c r="O701" s="160"/>
      <c r="P701" s="160"/>
      <c r="Q701" s="159" t="s">
        <v>4277</v>
      </c>
    </row>
    <row r="702" spans="4:17" x14ac:dyDescent="0.25">
      <c r="D702" s="160" t="s">
        <v>4278</v>
      </c>
      <c r="E702" s="159" t="s">
        <v>4266</v>
      </c>
      <c r="F702" s="160"/>
      <c r="G702" s="159"/>
      <c r="H702" s="160"/>
      <c r="I702" s="160"/>
      <c r="J702" s="159" t="str">
        <f t="shared" si="12"/>
        <v/>
      </c>
      <c r="K702" s="165"/>
      <c r="L702" s="166"/>
      <c r="M702" s="167"/>
      <c r="N702" s="160"/>
      <c r="O702" s="160"/>
      <c r="P702" s="160"/>
      <c r="Q702" s="159" t="s">
        <v>4279</v>
      </c>
    </row>
    <row r="703" spans="4:17" x14ac:dyDescent="0.25">
      <c r="D703" s="160" t="s">
        <v>4280</v>
      </c>
      <c r="E703" s="159" t="s">
        <v>4266</v>
      </c>
      <c r="F703" s="160"/>
      <c r="G703" s="159"/>
      <c r="H703" s="160"/>
      <c r="I703" s="160"/>
      <c r="J703" s="159" t="str">
        <f t="shared" si="12"/>
        <v/>
      </c>
      <c r="K703" s="165"/>
      <c r="L703" s="166"/>
      <c r="M703" s="167"/>
      <c r="N703" s="160"/>
      <c r="O703" s="160"/>
      <c r="P703" s="160"/>
      <c r="Q703" s="159" t="s">
        <v>4281</v>
      </c>
    </row>
    <row r="704" spans="4:17" x14ac:dyDescent="0.25">
      <c r="D704" s="160" t="s">
        <v>4282</v>
      </c>
      <c r="E704" s="159" t="s">
        <v>4266</v>
      </c>
      <c r="F704" s="160"/>
      <c r="G704" s="159"/>
      <c r="H704" s="160"/>
      <c r="I704" s="160"/>
      <c r="J704" s="159" t="str">
        <f t="shared" si="12"/>
        <v/>
      </c>
      <c r="K704" s="165"/>
      <c r="L704" s="166"/>
      <c r="M704" s="167"/>
      <c r="N704" s="160"/>
      <c r="O704" s="160"/>
      <c r="P704" s="160"/>
      <c r="Q704" s="159" t="s">
        <v>4283</v>
      </c>
    </row>
    <row r="705" spans="4:17" x14ac:dyDescent="0.25">
      <c r="D705" s="160" t="s">
        <v>4284</v>
      </c>
      <c r="E705" s="159" t="s">
        <v>4266</v>
      </c>
      <c r="F705" s="160"/>
      <c r="G705" s="159"/>
      <c r="H705" s="160"/>
      <c r="I705" s="160"/>
      <c r="J705" s="159" t="str">
        <f t="shared" si="12"/>
        <v/>
      </c>
      <c r="K705" s="165"/>
      <c r="L705" s="166"/>
      <c r="M705" s="167"/>
      <c r="N705" s="160"/>
      <c r="O705" s="160"/>
      <c r="P705" s="160"/>
      <c r="Q705" s="159" t="s">
        <v>4285</v>
      </c>
    </row>
    <row r="706" spans="4:17" x14ac:dyDescent="0.25">
      <c r="D706" s="160" t="s">
        <v>4286</v>
      </c>
      <c r="E706" s="159" t="s">
        <v>4266</v>
      </c>
      <c r="F706" s="160"/>
      <c r="G706" s="159"/>
      <c r="H706" s="160"/>
      <c r="I706" s="160"/>
      <c r="J706" s="159" t="str">
        <f t="shared" si="12"/>
        <v/>
      </c>
      <c r="K706" s="165"/>
      <c r="L706" s="166"/>
      <c r="M706" s="167"/>
      <c r="N706" s="160"/>
      <c r="O706" s="160"/>
      <c r="P706" s="160"/>
      <c r="Q706" s="159" t="s">
        <v>4287</v>
      </c>
    </row>
    <row r="707" spans="4:17" x14ac:dyDescent="0.25">
      <c r="D707" s="160" t="s">
        <v>4288</v>
      </c>
      <c r="E707" s="159" t="s">
        <v>4266</v>
      </c>
      <c r="F707" s="160"/>
      <c r="G707" s="159"/>
      <c r="H707" s="160"/>
      <c r="I707" s="160"/>
      <c r="J707" s="159" t="str">
        <f t="shared" si="12"/>
        <v/>
      </c>
      <c r="K707" s="165"/>
      <c r="L707" s="166"/>
      <c r="M707" s="167"/>
      <c r="N707" s="160"/>
      <c r="O707" s="160"/>
      <c r="P707" s="160"/>
      <c r="Q707" s="159" t="s">
        <v>4289</v>
      </c>
    </row>
    <row r="708" spans="4:17" x14ac:dyDescent="0.25">
      <c r="D708" s="160" t="s">
        <v>4290</v>
      </c>
      <c r="E708" s="159" t="s">
        <v>4266</v>
      </c>
      <c r="F708" s="160"/>
      <c r="G708" s="159"/>
      <c r="H708" s="160"/>
      <c r="I708" s="160"/>
      <c r="J708" s="159" t="str">
        <f t="shared" si="12"/>
        <v/>
      </c>
      <c r="K708" s="165"/>
      <c r="L708" s="166"/>
      <c r="M708" s="167"/>
      <c r="N708" s="160"/>
      <c r="O708" s="160"/>
      <c r="P708" s="160"/>
      <c r="Q708" s="159" t="s">
        <v>4291</v>
      </c>
    </row>
    <row r="709" spans="4:17" x14ac:dyDescent="0.25">
      <c r="D709" s="160" t="s">
        <v>4292</v>
      </c>
      <c r="E709" s="159" t="s">
        <v>4266</v>
      </c>
      <c r="F709" s="160"/>
      <c r="G709" s="159"/>
      <c r="H709" s="160"/>
      <c r="I709" s="160"/>
      <c r="J709" s="159" t="str">
        <f t="shared" si="12"/>
        <v/>
      </c>
      <c r="K709" s="165"/>
      <c r="L709" s="166"/>
      <c r="M709" s="167"/>
      <c r="N709" s="160"/>
      <c r="O709" s="160"/>
      <c r="P709" s="160"/>
      <c r="Q709" s="159" t="s">
        <v>4293</v>
      </c>
    </row>
    <row r="710" spans="4:17" x14ac:dyDescent="0.25">
      <c r="D710" s="160" t="s">
        <v>4294</v>
      </c>
      <c r="E710" s="159" t="s">
        <v>4266</v>
      </c>
      <c r="F710" s="160"/>
      <c r="G710" s="159"/>
      <c r="H710" s="160"/>
      <c r="I710" s="160"/>
      <c r="J710" s="159" t="str">
        <f t="shared" si="12"/>
        <v/>
      </c>
      <c r="K710" s="165"/>
      <c r="L710" s="166"/>
      <c r="M710" s="167"/>
      <c r="N710" s="160"/>
      <c r="O710" s="160"/>
      <c r="P710" s="160"/>
      <c r="Q710" s="159" t="s">
        <v>4295</v>
      </c>
    </row>
    <row r="711" spans="4:17" x14ac:dyDescent="0.25">
      <c r="D711" s="160" t="s">
        <v>4296</v>
      </c>
      <c r="E711" s="159" t="s">
        <v>4266</v>
      </c>
      <c r="F711" s="160"/>
      <c r="G711" s="159"/>
      <c r="H711" s="160"/>
      <c r="I711" s="160"/>
      <c r="J711" s="159" t="str">
        <f t="shared" si="12"/>
        <v/>
      </c>
      <c r="K711" s="165"/>
      <c r="L711" s="166"/>
      <c r="M711" s="167"/>
      <c r="N711" s="160"/>
      <c r="O711" s="160"/>
      <c r="P711" s="160"/>
      <c r="Q711" s="159" t="s">
        <v>4297</v>
      </c>
    </row>
    <row r="712" spans="4:17" x14ac:dyDescent="0.25">
      <c r="D712" s="160" t="s">
        <v>4298</v>
      </c>
      <c r="E712" s="159" t="s">
        <v>4266</v>
      </c>
      <c r="F712" s="160"/>
      <c r="G712" s="159"/>
      <c r="H712" s="160"/>
      <c r="I712" s="160"/>
      <c r="J712" s="159" t="str">
        <f t="shared" si="12"/>
        <v/>
      </c>
      <c r="K712" s="165"/>
      <c r="L712" s="166"/>
      <c r="M712" s="167"/>
      <c r="N712" s="160"/>
      <c r="O712" s="160"/>
      <c r="P712" s="160"/>
      <c r="Q712" s="159" t="s">
        <v>4299</v>
      </c>
    </row>
    <row r="713" spans="4:17" x14ac:dyDescent="0.25">
      <c r="D713" s="160" t="s">
        <v>4300</v>
      </c>
      <c r="E713" s="159" t="s">
        <v>4266</v>
      </c>
      <c r="F713" s="160"/>
      <c r="G713" s="159"/>
      <c r="H713" s="160"/>
      <c r="I713" s="160"/>
      <c r="J713" s="159" t="str">
        <f t="shared" si="12"/>
        <v/>
      </c>
      <c r="K713" s="165"/>
      <c r="L713" s="166"/>
      <c r="M713" s="167"/>
      <c r="N713" s="160"/>
      <c r="O713" s="160"/>
      <c r="P713" s="160"/>
      <c r="Q713" s="159" t="s">
        <v>4301</v>
      </c>
    </row>
    <row r="714" spans="4:17" x14ac:dyDescent="0.25">
      <c r="D714" s="160" t="s">
        <v>4302</v>
      </c>
      <c r="E714" s="159" t="s">
        <v>4266</v>
      </c>
      <c r="F714" s="160"/>
      <c r="G714" s="159"/>
      <c r="H714" s="160"/>
      <c r="I714" s="160"/>
      <c r="J714" s="159" t="str">
        <f t="shared" si="12"/>
        <v/>
      </c>
      <c r="K714" s="165"/>
      <c r="L714" s="166"/>
      <c r="M714" s="167"/>
      <c r="N714" s="160"/>
      <c r="O714" s="160"/>
      <c r="P714" s="160"/>
      <c r="Q714" s="159" t="s">
        <v>4303</v>
      </c>
    </row>
    <row r="715" spans="4:17" x14ac:dyDescent="0.25">
      <c r="D715" s="160" t="s">
        <v>4304</v>
      </c>
      <c r="E715" s="159" t="s">
        <v>4266</v>
      </c>
      <c r="F715" s="160"/>
      <c r="G715" s="159"/>
      <c r="H715" s="160"/>
      <c r="I715" s="160"/>
      <c r="J715" s="159" t="str">
        <f t="shared" si="12"/>
        <v/>
      </c>
      <c r="K715" s="165"/>
      <c r="L715" s="166"/>
      <c r="M715" s="167"/>
      <c r="N715" s="160"/>
      <c r="O715" s="160"/>
      <c r="P715" s="160"/>
      <c r="Q715" s="159" t="s">
        <v>4305</v>
      </c>
    </row>
    <row r="716" spans="4:17" x14ac:dyDescent="0.25">
      <c r="D716" s="160" t="s">
        <v>4306</v>
      </c>
      <c r="E716" s="159" t="s">
        <v>4307</v>
      </c>
      <c r="F716" s="160"/>
      <c r="G716" s="159"/>
      <c r="H716" s="160"/>
      <c r="I716" s="160"/>
      <c r="J716" s="159" t="str">
        <f t="shared" si="12"/>
        <v/>
      </c>
      <c r="K716" s="165"/>
      <c r="L716" s="166"/>
      <c r="M716" s="167"/>
      <c r="N716" s="160"/>
      <c r="O716" s="160"/>
      <c r="P716" s="160"/>
      <c r="Q716" s="159" t="s">
        <v>4308</v>
      </c>
    </row>
    <row r="717" spans="4:17" x14ac:dyDescent="0.25">
      <c r="D717" s="160" t="s">
        <v>4309</v>
      </c>
      <c r="E717" s="159" t="s">
        <v>4307</v>
      </c>
      <c r="F717" s="160"/>
      <c r="G717" s="159"/>
      <c r="H717" s="160"/>
      <c r="I717" s="160"/>
      <c r="J717" s="159" t="str">
        <f t="shared" si="12"/>
        <v/>
      </c>
      <c r="K717" s="165"/>
      <c r="L717" s="166"/>
      <c r="M717" s="167"/>
      <c r="N717" s="160"/>
      <c r="O717" s="160"/>
      <c r="P717" s="160"/>
      <c r="Q717" s="159" t="s">
        <v>4310</v>
      </c>
    </row>
    <row r="718" spans="4:17" x14ac:dyDescent="0.25">
      <c r="D718" s="160" t="s">
        <v>4311</v>
      </c>
      <c r="E718" s="159" t="s">
        <v>4307</v>
      </c>
      <c r="F718" s="160"/>
      <c r="G718" s="159"/>
      <c r="H718" s="160"/>
      <c r="I718" s="160"/>
      <c r="J718" s="159" t="str">
        <f t="shared" si="12"/>
        <v/>
      </c>
      <c r="K718" s="165"/>
      <c r="L718" s="166"/>
      <c r="M718" s="167"/>
      <c r="N718" s="160"/>
      <c r="O718" s="160"/>
      <c r="P718" s="160"/>
      <c r="Q718" s="159" t="s">
        <v>4312</v>
      </c>
    </row>
    <row r="719" spans="4:17" x14ac:dyDescent="0.25">
      <c r="D719" s="160" t="s">
        <v>4313</v>
      </c>
      <c r="E719" s="159" t="s">
        <v>4307</v>
      </c>
      <c r="F719" s="160"/>
      <c r="G719" s="159"/>
      <c r="H719" s="160"/>
      <c r="I719" s="160"/>
      <c r="J719" s="159" t="str">
        <f t="shared" si="12"/>
        <v/>
      </c>
      <c r="K719" s="165"/>
      <c r="L719" s="166"/>
      <c r="M719" s="167"/>
      <c r="N719" s="160"/>
      <c r="O719" s="160"/>
      <c r="P719" s="160"/>
      <c r="Q719" s="159" t="s">
        <v>4314</v>
      </c>
    </row>
    <row r="720" spans="4:17" x14ac:dyDescent="0.25">
      <c r="D720" s="160" t="s">
        <v>4315</v>
      </c>
      <c r="E720" s="159" t="s">
        <v>4307</v>
      </c>
      <c r="F720" s="160"/>
      <c r="G720" s="159"/>
      <c r="H720" s="160"/>
      <c r="I720" s="160"/>
      <c r="J720" s="159" t="str">
        <f t="shared" si="12"/>
        <v/>
      </c>
      <c r="K720" s="165"/>
      <c r="L720" s="166"/>
      <c r="M720" s="167"/>
      <c r="N720" s="160"/>
      <c r="O720" s="160"/>
      <c r="P720" s="160"/>
      <c r="Q720" s="159" t="s">
        <v>4316</v>
      </c>
    </row>
    <row r="721" spans="4:17" x14ac:dyDescent="0.25">
      <c r="D721" s="160" t="s">
        <v>4317</v>
      </c>
      <c r="E721" s="159" t="s">
        <v>4307</v>
      </c>
      <c r="F721" s="160"/>
      <c r="G721" s="159"/>
      <c r="H721" s="160"/>
      <c r="I721" s="160"/>
      <c r="J721" s="159" t="str">
        <f t="shared" si="12"/>
        <v/>
      </c>
      <c r="K721" s="165"/>
      <c r="L721" s="166"/>
      <c r="M721" s="167"/>
      <c r="N721" s="160"/>
      <c r="O721" s="160"/>
      <c r="P721" s="160"/>
      <c r="Q721" s="159" t="s">
        <v>4318</v>
      </c>
    </row>
    <row r="722" spans="4:17" x14ac:dyDescent="0.25">
      <c r="D722" s="160" t="s">
        <v>4319</v>
      </c>
      <c r="E722" s="159" t="s">
        <v>4307</v>
      </c>
      <c r="F722" s="160"/>
      <c r="G722" s="159"/>
      <c r="H722" s="160"/>
      <c r="I722" s="160"/>
      <c r="J722" s="159" t="str">
        <f t="shared" si="12"/>
        <v/>
      </c>
      <c r="K722" s="165"/>
      <c r="L722" s="166"/>
      <c r="M722" s="167"/>
      <c r="N722" s="160"/>
      <c r="O722" s="160"/>
      <c r="P722" s="160"/>
      <c r="Q722" s="159" t="s">
        <v>4320</v>
      </c>
    </row>
    <row r="723" spans="4:17" x14ac:dyDescent="0.25">
      <c r="D723" s="160" t="s">
        <v>4321</v>
      </c>
      <c r="E723" s="159" t="s">
        <v>4307</v>
      </c>
      <c r="F723" s="160"/>
      <c r="G723" s="159"/>
      <c r="H723" s="160"/>
      <c r="I723" s="160"/>
      <c r="J723" s="159" t="str">
        <f t="shared" si="12"/>
        <v/>
      </c>
      <c r="K723" s="165"/>
      <c r="L723" s="166"/>
      <c r="M723" s="167"/>
      <c r="N723" s="160"/>
      <c r="O723" s="160"/>
      <c r="P723" s="160"/>
      <c r="Q723" s="159" t="s">
        <v>4322</v>
      </c>
    </row>
    <row r="724" spans="4:17" x14ac:dyDescent="0.25">
      <c r="D724" s="160" t="s">
        <v>4323</v>
      </c>
      <c r="E724" s="159" t="s">
        <v>4307</v>
      </c>
      <c r="F724" s="160"/>
      <c r="G724" s="159"/>
      <c r="H724" s="160"/>
      <c r="I724" s="160"/>
      <c r="J724" s="159" t="str">
        <f t="shared" si="12"/>
        <v/>
      </c>
      <c r="K724" s="165"/>
      <c r="L724" s="166"/>
      <c r="M724" s="167"/>
      <c r="N724" s="160"/>
      <c r="O724" s="160"/>
      <c r="P724" s="160"/>
      <c r="Q724" s="159" t="s">
        <v>4324</v>
      </c>
    </row>
    <row r="725" spans="4:17" x14ac:dyDescent="0.25">
      <c r="D725" s="160" t="s">
        <v>4325</v>
      </c>
      <c r="E725" s="159" t="s">
        <v>4307</v>
      </c>
      <c r="F725" s="160"/>
      <c r="G725" s="159"/>
      <c r="H725" s="160"/>
      <c r="I725" s="160"/>
      <c r="J725" s="159" t="str">
        <f t="shared" si="12"/>
        <v/>
      </c>
      <c r="K725" s="165"/>
      <c r="L725" s="166"/>
      <c r="M725" s="167"/>
      <c r="N725" s="160"/>
      <c r="O725" s="160"/>
      <c r="P725" s="160"/>
      <c r="Q725" s="159" t="s">
        <v>4326</v>
      </c>
    </row>
    <row r="726" spans="4:17" x14ac:dyDescent="0.25">
      <c r="D726" s="160" t="s">
        <v>4327</v>
      </c>
      <c r="E726" s="159" t="s">
        <v>4307</v>
      </c>
      <c r="F726" s="160"/>
      <c r="G726" s="159"/>
      <c r="H726" s="160"/>
      <c r="I726" s="160"/>
      <c r="J726" s="159" t="str">
        <f t="shared" si="12"/>
        <v/>
      </c>
      <c r="K726" s="165"/>
      <c r="L726" s="166"/>
      <c r="M726" s="167"/>
      <c r="N726" s="160"/>
      <c r="O726" s="160"/>
      <c r="P726" s="160"/>
      <c r="Q726" s="159" t="s">
        <v>4328</v>
      </c>
    </row>
    <row r="727" spans="4:17" x14ac:dyDescent="0.25">
      <c r="D727" s="160" t="s">
        <v>4329</v>
      </c>
      <c r="E727" s="159" t="s">
        <v>4307</v>
      </c>
      <c r="F727" s="160"/>
      <c r="G727" s="159"/>
      <c r="H727" s="160"/>
      <c r="I727" s="160"/>
      <c r="J727" s="159" t="str">
        <f t="shared" si="12"/>
        <v/>
      </c>
      <c r="K727" s="165"/>
      <c r="L727" s="166"/>
      <c r="M727" s="167"/>
      <c r="N727" s="160"/>
      <c r="O727" s="160"/>
      <c r="P727" s="160"/>
      <c r="Q727" s="159" t="s">
        <v>4330</v>
      </c>
    </row>
    <row r="728" spans="4:17" x14ac:dyDescent="0.25">
      <c r="D728" s="160" t="s">
        <v>4331</v>
      </c>
      <c r="E728" s="159" t="s">
        <v>4307</v>
      </c>
      <c r="F728" s="160"/>
      <c r="G728" s="159"/>
      <c r="H728" s="160"/>
      <c r="I728" s="160"/>
      <c r="J728" s="159" t="str">
        <f t="shared" si="12"/>
        <v/>
      </c>
      <c r="K728" s="165"/>
      <c r="L728" s="166"/>
      <c r="M728" s="167"/>
      <c r="N728" s="160"/>
      <c r="O728" s="160"/>
      <c r="P728" s="160"/>
      <c r="Q728" s="159" t="s">
        <v>4332</v>
      </c>
    </row>
    <row r="729" spans="4:17" x14ac:dyDescent="0.25">
      <c r="D729" s="160" t="s">
        <v>4333</v>
      </c>
      <c r="E729" s="159" t="s">
        <v>4307</v>
      </c>
      <c r="F729" s="160"/>
      <c r="G729" s="159"/>
      <c r="H729" s="160"/>
      <c r="I729" s="160"/>
      <c r="J729" s="159" t="str">
        <f t="shared" si="12"/>
        <v/>
      </c>
      <c r="K729" s="165"/>
      <c r="L729" s="166"/>
      <c r="M729" s="167"/>
      <c r="N729" s="160"/>
      <c r="O729" s="160"/>
      <c r="P729" s="160"/>
      <c r="Q729" s="159" t="s">
        <v>4334</v>
      </c>
    </row>
    <row r="730" spans="4:17" x14ac:dyDescent="0.25">
      <c r="D730" s="160" t="s">
        <v>4335</v>
      </c>
      <c r="E730" s="159" t="s">
        <v>4307</v>
      </c>
      <c r="F730" s="160"/>
      <c r="G730" s="159"/>
      <c r="H730" s="160"/>
      <c r="I730" s="160"/>
      <c r="J730" s="159" t="str">
        <f t="shared" si="12"/>
        <v/>
      </c>
      <c r="K730" s="165"/>
      <c r="L730" s="166"/>
      <c r="M730" s="167"/>
      <c r="N730" s="160"/>
      <c r="O730" s="160"/>
      <c r="P730" s="160"/>
      <c r="Q730" s="159" t="s">
        <v>4336</v>
      </c>
    </row>
    <row r="731" spans="4:17" x14ac:dyDescent="0.25">
      <c r="D731" s="160" t="s">
        <v>4337</v>
      </c>
      <c r="E731" s="159" t="s">
        <v>4307</v>
      </c>
      <c r="F731" s="160"/>
      <c r="G731" s="159"/>
      <c r="H731" s="160"/>
      <c r="I731" s="160"/>
      <c r="J731" s="159" t="str">
        <f t="shared" si="12"/>
        <v/>
      </c>
      <c r="K731" s="165"/>
      <c r="L731" s="166"/>
      <c r="M731" s="167"/>
      <c r="N731" s="160"/>
      <c r="O731" s="160"/>
      <c r="P731" s="160"/>
      <c r="Q731" s="159" t="s">
        <v>4338</v>
      </c>
    </row>
    <row r="732" spans="4:17" x14ac:dyDescent="0.25">
      <c r="D732" s="160" t="s">
        <v>4339</v>
      </c>
      <c r="E732" s="159" t="s">
        <v>4307</v>
      </c>
      <c r="F732" s="160"/>
      <c r="G732" s="159"/>
      <c r="H732" s="160"/>
      <c r="I732" s="160"/>
      <c r="J732" s="159" t="str">
        <f t="shared" si="12"/>
        <v/>
      </c>
      <c r="K732" s="165"/>
      <c r="L732" s="166"/>
      <c r="M732" s="167"/>
      <c r="N732" s="160"/>
      <c r="O732" s="160"/>
      <c r="P732" s="160"/>
      <c r="Q732" s="159" t="s">
        <v>4340</v>
      </c>
    </row>
    <row r="733" spans="4:17" x14ac:dyDescent="0.25">
      <c r="D733" s="160" t="s">
        <v>4341</v>
      </c>
      <c r="E733" s="159" t="s">
        <v>4307</v>
      </c>
      <c r="F733" s="160"/>
      <c r="G733" s="159"/>
      <c r="H733" s="160"/>
      <c r="I733" s="160"/>
      <c r="J733" s="159" t="str">
        <f t="shared" si="12"/>
        <v/>
      </c>
      <c r="K733" s="165"/>
      <c r="L733" s="166"/>
      <c r="M733" s="167"/>
      <c r="N733" s="160"/>
      <c r="O733" s="160"/>
      <c r="P733" s="160"/>
      <c r="Q733" s="159" t="s">
        <v>4342</v>
      </c>
    </row>
    <row r="734" spans="4:17" x14ac:dyDescent="0.25">
      <c r="D734" s="160" t="s">
        <v>4343</v>
      </c>
      <c r="E734" s="159" t="s">
        <v>4307</v>
      </c>
      <c r="F734" s="160"/>
      <c r="G734" s="159"/>
      <c r="H734" s="160"/>
      <c r="I734" s="160"/>
      <c r="J734" s="159" t="str">
        <f t="shared" si="12"/>
        <v/>
      </c>
      <c r="K734" s="165"/>
      <c r="L734" s="166"/>
      <c r="M734" s="167"/>
      <c r="N734" s="160"/>
      <c r="O734" s="160"/>
      <c r="P734" s="160"/>
      <c r="Q734" s="159" t="s">
        <v>4344</v>
      </c>
    </row>
    <row r="735" spans="4:17" x14ac:dyDescent="0.25">
      <c r="D735" s="160" t="s">
        <v>4345</v>
      </c>
      <c r="E735" s="159" t="s">
        <v>4307</v>
      </c>
      <c r="F735" s="160"/>
      <c r="G735" s="159"/>
      <c r="H735" s="160"/>
      <c r="I735" s="160"/>
      <c r="J735" s="159" t="str">
        <f t="shared" si="12"/>
        <v/>
      </c>
      <c r="K735" s="165"/>
      <c r="L735" s="166"/>
      <c r="M735" s="167"/>
      <c r="N735" s="160"/>
      <c r="O735" s="160"/>
      <c r="P735" s="160"/>
      <c r="Q735" s="159" t="s">
        <v>4346</v>
      </c>
    </row>
    <row r="736" spans="4:17" x14ac:dyDescent="0.25">
      <c r="D736" s="160" t="s">
        <v>4347</v>
      </c>
      <c r="E736" s="159" t="s">
        <v>4348</v>
      </c>
      <c r="F736" s="160"/>
      <c r="G736" s="159"/>
      <c r="H736" s="160"/>
      <c r="I736" s="160"/>
      <c r="J736" s="159" t="str">
        <f t="shared" si="12"/>
        <v/>
      </c>
      <c r="K736" s="165"/>
      <c r="L736" s="166"/>
      <c r="M736" s="167"/>
      <c r="N736" s="160"/>
      <c r="O736" s="160"/>
      <c r="P736" s="160"/>
      <c r="Q736" s="159" t="s">
        <v>4349</v>
      </c>
    </row>
    <row r="737" spans="4:17" x14ac:dyDescent="0.25">
      <c r="D737" s="160" t="s">
        <v>4350</v>
      </c>
      <c r="E737" s="159" t="s">
        <v>4348</v>
      </c>
      <c r="F737" s="160"/>
      <c r="G737" s="159"/>
      <c r="H737" s="160"/>
      <c r="I737" s="160"/>
      <c r="J737" s="159" t="str">
        <f t="shared" si="12"/>
        <v/>
      </c>
      <c r="K737" s="165"/>
      <c r="L737" s="166"/>
      <c r="M737" s="167"/>
      <c r="N737" s="160"/>
      <c r="O737" s="160"/>
      <c r="P737" s="160"/>
      <c r="Q737" s="159" t="s">
        <v>4351</v>
      </c>
    </row>
    <row r="738" spans="4:17" x14ac:dyDescent="0.25">
      <c r="D738" s="160" t="s">
        <v>4352</v>
      </c>
      <c r="E738" s="159" t="s">
        <v>4348</v>
      </c>
      <c r="F738" s="160"/>
      <c r="G738" s="159"/>
      <c r="H738" s="160"/>
      <c r="I738" s="160"/>
      <c r="J738" s="159" t="str">
        <f t="shared" si="12"/>
        <v/>
      </c>
      <c r="K738" s="165"/>
      <c r="L738" s="166"/>
      <c r="M738" s="167"/>
      <c r="N738" s="160"/>
      <c r="O738" s="160"/>
      <c r="P738" s="160"/>
      <c r="Q738" s="159" t="s">
        <v>4353</v>
      </c>
    </row>
    <row r="739" spans="4:17" x14ac:dyDescent="0.25">
      <c r="D739" s="160" t="s">
        <v>4354</v>
      </c>
      <c r="E739" s="159" t="s">
        <v>4348</v>
      </c>
      <c r="F739" s="160"/>
      <c r="G739" s="159"/>
      <c r="H739" s="160"/>
      <c r="I739" s="160"/>
      <c r="J739" s="159" t="str">
        <f t="shared" si="12"/>
        <v/>
      </c>
      <c r="K739" s="165"/>
      <c r="L739" s="166"/>
      <c r="M739" s="167"/>
      <c r="N739" s="160"/>
      <c r="O739" s="160"/>
      <c r="P739" s="160"/>
      <c r="Q739" s="159" t="s">
        <v>4355</v>
      </c>
    </row>
    <row r="740" spans="4:17" x14ac:dyDescent="0.25">
      <c r="D740" s="160" t="s">
        <v>4356</v>
      </c>
      <c r="E740" s="159" t="s">
        <v>4348</v>
      </c>
      <c r="F740" s="160"/>
      <c r="G740" s="159"/>
      <c r="H740" s="160"/>
      <c r="I740" s="160"/>
      <c r="J740" s="159" t="str">
        <f t="shared" si="12"/>
        <v/>
      </c>
      <c r="K740" s="165"/>
      <c r="L740" s="166"/>
      <c r="M740" s="167"/>
      <c r="N740" s="160"/>
      <c r="O740" s="160"/>
      <c r="P740" s="160"/>
      <c r="Q740" s="159" t="s">
        <v>4357</v>
      </c>
    </row>
    <row r="741" spans="4:17" x14ac:dyDescent="0.25">
      <c r="D741" s="160" t="s">
        <v>4358</v>
      </c>
      <c r="E741" s="159" t="s">
        <v>4348</v>
      </c>
      <c r="F741" s="160"/>
      <c r="G741" s="159"/>
      <c r="H741" s="160"/>
      <c r="I741" s="160"/>
      <c r="J741" s="159" t="str">
        <f t="shared" si="12"/>
        <v/>
      </c>
      <c r="K741" s="165"/>
      <c r="L741" s="166"/>
      <c r="M741" s="167"/>
      <c r="N741" s="160"/>
      <c r="O741" s="160"/>
      <c r="P741" s="160"/>
      <c r="Q741" s="159" t="s">
        <v>4359</v>
      </c>
    </row>
    <row r="742" spans="4:17" x14ac:dyDescent="0.25">
      <c r="D742" s="160" t="s">
        <v>4360</v>
      </c>
      <c r="E742" s="159" t="s">
        <v>4348</v>
      </c>
      <c r="F742" s="160"/>
      <c r="G742" s="159"/>
      <c r="H742" s="160"/>
      <c r="I742" s="160"/>
      <c r="J742" s="159" t="str">
        <f t="shared" si="12"/>
        <v/>
      </c>
      <c r="K742" s="165"/>
      <c r="L742" s="166"/>
      <c r="M742" s="167"/>
      <c r="N742" s="160"/>
      <c r="O742" s="160"/>
      <c r="P742" s="160"/>
      <c r="Q742" s="159" t="s">
        <v>4361</v>
      </c>
    </row>
    <row r="743" spans="4:17" x14ac:dyDescent="0.25">
      <c r="D743" s="160" t="s">
        <v>4362</v>
      </c>
      <c r="E743" s="159" t="s">
        <v>4348</v>
      </c>
      <c r="F743" s="160"/>
      <c r="G743" s="159"/>
      <c r="H743" s="160"/>
      <c r="I743" s="160"/>
      <c r="J743" s="159" t="str">
        <f t="shared" si="12"/>
        <v/>
      </c>
      <c r="K743" s="165"/>
      <c r="L743" s="166"/>
      <c r="M743" s="167"/>
      <c r="N743" s="160"/>
      <c r="O743" s="160"/>
      <c r="P743" s="160"/>
      <c r="Q743" s="159" t="s">
        <v>4363</v>
      </c>
    </row>
    <row r="744" spans="4:17" x14ac:dyDescent="0.25">
      <c r="D744" s="160" t="s">
        <v>4364</v>
      </c>
      <c r="E744" s="159" t="s">
        <v>4348</v>
      </c>
      <c r="F744" s="160"/>
      <c r="G744" s="159"/>
      <c r="H744" s="160"/>
      <c r="I744" s="160"/>
      <c r="J744" s="159" t="str">
        <f t="shared" si="12"/>
        <v/>
      </c>
      <c r="K744" s="165"/>
      <c r="L744" s="166"/>
      <c r="M744" s="167"/>
      <c r="N744" s="160"/>
      <c r="O744" s="160"/>
      <c r="P744" s="160"/>
      <c r="Q744" s="159" t="s">
        <v>4365</v>
      </c>
    </row>
    <row r="745" spans="4:17" x14ac:dyDescent="0.25">
      <c r="D745" s="160" t="s">
        <v>4366</v>
      </c>
      <c r="E745" s="159" t="s">
        <v>4348</v>
      </c>
      <c r="F745" s="160"/>
      <c r="G745" s="159"/>
      <c r="H745" s="160"/>
      <c r="I745" s="160"/>
      <c r="J745" s="159" t="str">
        <f t="shared" si="12"/>
        <v/>
      </c>
      <c r="K745" s="165"/>
      <c r="L745" s="166"/>
      <c r="M745" s="167"/>
      <c r="N745" s="160"/>
      <c r="O745" s="160"/>
      <c r="P745" s="160"/>
      <c r="Q745" s="159" t="s">
        <v>4367</v>
      </c>
    </row>
    <row r="746" spans="4:17" x14ac:dyDescent="0.25">
      <c r="D746" s="160" t="s">
        <v>4368</v>
      </c>
      <c r="E746" s="159" t="s">
        <v>4348</v>
      </c>
      <c r="F746" s="160"/>
      <c r="G746" s="159"/>
      <c r="H746" s="160"/>
      <c r="I746" s="160"/>
      <c r="J746" s="159" t="str">
        <f t="shared" si="12"/>
        <v/>
      </c>
      <c r="K746" s="165"/>
      <c r="L746" s="166"/>
      <c r="M746" s="167"/>
      <c r="N746" s="160"/>
      <c r="O746" s="160"/>
      <c r="P746" s="160"/>
      <c r="Q746" s="159" t="s">
        <v>4369</v>
      </c>
    </row>
    <row r="747" spans="4:17" x14ac:dyDescent="0.25">
      <c r="D747" s="160" t="s">
        <v>4370</v>
      </c>
      <c r="E747" s="159" t="s">
        <v>4348</v>
      </c>
      <c r="F747" s="160"/>
      <c r="G747" s="159"/>
      <c r="H747" s="160"/>
      <c r="I747" s="160"/>
      <c r="J747" s="159" t="str">
        <f t="shared" si="12"/>
        <v/>
      </c>
      <c r="K747" s="165"/>
      <c r="L747" s="166"/>
      <c r="M747" s="167"/>
      <c r="N747" s="160"/>
      <c r="O747" s="160"/>
      <c r="P747" s="160"/>
      <c r="Q747" s="159" t="s">
        <v>4371</v>
      </c>
    </row>
    <row r="748" spans="4:17" x14ac:dyDescent="0.25">
      <c r="D748" s="160" t="s">
        <v>4372</v>
      </c>
      <c r="E748" s="159" t="s">
        <v>4348</v>
      </c>
      <c r="F748" s="160"/>
      <c r="G748" s="159"/>
      <c r="H748" s="160"/>
      <c r="I748" s="160"/>
      <c r="J748" s="159" t="str">
        <f t="shared" si="12"/>
        <v/>
      </c>
      <c r="K748" s="165"/>
      <c r="L748" s="166"/>
      <c r="M748" s="167"/>
      <c r="N748" s="160"/>
      <c r="O748" s="160"/>
      <c r="P748" s="160"/>
      <c r="Q748" s="159" t="s">
        <v>4373</v>
      </c>
    </row>
    <row r="749" spans="4:17" x14ac:dyDescent="0.25">
      <c r="D749" s="160" t="s">
        <v>4374</v>
      </c>
      <c r="E749" s="159" t="s">
        <v>4348</v>
      </c>
      <c r="F749" s="160"/>
      <c r="G749" s="159"/>
      <c r="H749" s="160"/>
      <c r="I749" s="160"/>
      <c r="J749" s="159" t="str">
        <f t="shared" si="12"/>
        <v/>
      </c>
      <c r="K749" s="165"/>
      <c r="L749" s="166"/>
      <c r="M749" s="167"/>
      <c r="N749" s="160"/>
      <c r="O749" s="160"/>
      <c r="P749" s="160"/>
      <c r="Q749" s="159" t="s">
        <v>4375</v>
      </c>
    </row>
    <row r="750" spans="4:17" x14ac:dyDescent="0.25">
      <c r="D750" s="160" t="s">
        <v>4376</v>
      </c>
      <c r="E750" s="159" t="s">
        <v>4348</v>
      </c>
      <c r="F750" s="160"/>
      <c r="G750" s="159"/>
      <c r="H750" s="160"/>
      <c r="I750" s="160"/>
      <c r="J750" s="159" t="str">
        <f t="shared" si="12"/>
        <v/>
      </c>
      <c r="K750" s="165"/>
      <c r="L750" s="166"/>
      <c r="M750" s="167"/>
      <c r="N750" s="160"/>
      <c r="O750" s="160"/>
      <c r="P750" s="160"/>
      <c r="Q750" s="159" t="s">
        <v>4377</v>
      </c>
    </row>
    <row r="751" spans="4:17" x14ac:dyDescent="0.25">
      <c r="D751" s="160" t="s">
        <v>4378</v>
      </c>
      <c r="E751" s="159" t="s">
        <v>4348</v>
      </c>
      <c r="F751" s="160"/>
      <c r="G751" s="159"/>
      <c r="H751" s="160"/>
      <c r="I751" s="160"/>
      <c r="J751" s="159" t="str">
        <f t="shared" si="12"/>
        <v/>
      </c>
      <c r="K751" s="165"/>
      <c r="L751" s="166"/>
      <c r="M751" s="167"/>
      <c r="N751" s="160"/>
      <c r="O751" s="160"/>
      <c r="P751" s="160"/>
      <c r="Q751" s="159" t="s">
        <v>4379</v>
      </c>
    </row>
    <row r="752" spans="4:17" x14ac:dyDescent="0.25">
      <c r="D752" s="160" t="s">
        <v>4380</v>
      </c>
      <c r="E752" s="159" t="s">
        <v>4348</v>
      </c>
      <c r="F752" s="160"/>
      <c r="G752" s="159"/>
      <c r="H752" s="160"/>
      <c r="I752" s="160"/>
      <c r="J752" s="159" t="str">
        <f t="shared" si="12"/>
        <v/>
      </c>
      <c r="K752" s="165"/>
      <c r="L752" s="166"/>
      <c r="M752" s="167"/>
      <c r="N752" s="160"/>
      <c r="O752" s="160"/>
      <c r="P752" s="160"/>
      <c r="Q752" s="159" t="s">
        <v>4381</v>
      </c>
    </row>
    <row r="753" spans="4:17" x14ac:dyDescent="0.25">
      <c r="D753" s="160" t="s">
        <v>4382</v>
      </c>
      <c r="E753" s="159" t="s">
        <v>4348</v>
      </c>
      <c r="F753" s="160"/>
      <c r="G753" s="159"/>
      <c r="H753" s="160"/>
      <c r="I753" s="160"/>
      <c r="J753" s="159" t="str">
        <f t="shared" si="12"/>
        <v/>
      </c>
      <c r="K753" s="165"/>
      <c r="L753" s="166"/>
      <c r="M753" s="167"/>
      <c r="N753" s="160"/>
      <c r="O753" s="160"/>
      <c r="P753" s="160"/>
      <c r="Q753" s="159" t="s">
        <v>4383</v>
      </c>
    </row>
    <row r="754" spans="4:17" x14ac:dyDescent="0.25">
      <c r="D754" s="160" t="s">
        <v>4384</v>
      </c>
      <c r="E754" s="159" t="s">
        <v>4348</v>
      </c>
      <c r="F754" s="160"/>
      <c r="G754" s="159"/>
      <c r="H754" s="160"/>
      <c r="I754" s="160"/>
      <c r="J754" s="159" t="str">
        <f t="shared" si="12"/>
        <v/>
      </c>
      <c r="K754" s="165"/>
      <c r="L754" s="166"/>
      <c r="M754" s="167"/>
      <c r="N754" s="160"/>
      <c r="O754" s="160"/>
      <c r="P754" s="160"/>
      <c r="Q754" s="159" t="s">
        <v>4385</v>
      </c>
    </row>
    <row r="755" spans="4:17" x14ac:dyDescent="0.25">
      <c r="D755" s="160" t="s">
        <v>4386</v>
      </c>
      <c r="E755" s="159" t="s">
        <v>4348</v>
      </c>
      <c r="F755" s="160"/>
      <c r="G755" s="159"/>
      <c r="H755" s="160"/>
      <c r="I755" s="160"/>
      <c r="J755" s="159" t="str">
        <f t="shared" si="12"/>
        <v/>
      </c>
      <c r="K755" s="165"/>
      <c r="L755" s="166"/>
      <c r="M755" s="167"/>
      <c r="N755" s="160"/>
      <c r="O755" s="160"/>
      <c r="P755" s="160"/>
      <c r="Q755" s="159" t="s">
        <v>4387</v>
      </c>
    </row>
    <row r="756" spans="4:17" x14ac:dyDescent="0.25">
      <c r="D756" s="160" t="s">
        <v>4388</v>
      </c>
      <c r="E756" s="159" t="s">
        <v>4389</v>
      </c>
      <c r="F756" s="160"/>
      <c r="G756" s="159"/>
      <c r="H756" s="160"/>
      <c r="I756" s="160"/>
      <c r="J756" s="159" t="str">
        <f t="shared" si="12"/>
        <v/>
      </c>
      <c r="K756" s="165"/>
      <c r="L756" s="166"/>
      <c r="M756" s="167"/>
      <c r="N756" s="160"/>
      <c r="O756" s="160"/>
      <c r="P756" s="160"/>
      <c r="Q756" s="159" t="s">
        <v>4390</v>
      </c>
    </row>
    <row r="757" spans="4:17" x14ac:dyDescent="0.25">
      <c r="D757" s="160" t="s">
        <v>4391</v>
      </c>
      <c r="E757" s="159" t="s">
        <v>4389</v>
      </c>
      <c r="F757" s="160"/>
      <c r="G757" s="159"/>
      <c r="H757" s="160"/>
      <c r="I757" s="160"/>
      <c r="J757" s="159" t="str">
        <f t="shared" si="12"/>
        <v/>
      </c>
      <c r="K757" s="165"/>
      <c r="L757" s="166"/>
      <c r="M757" s="167"/>
      <c r="N757" s="160"/>
      <c r="O757" s="160"/>
      <c r="P757" s="160"/>
      <c r="Q757" s="159" t="s">
        <v>4392</v>
      </c>
    </row>
    <row r="758" spans="4:17" x14ac:dyDescent="0.25">
      <c r="D758" s="160" t="s">
        <v>4393</v>
      </c>
      <c r="E758" s="159" t="s">
        <v>4389</v>
      </c>
      <c r="F758" s="160"/>
      <c r="G758" s="159"/>
      <c r="H758" s="160"/>
      <c r="I758" s="160"/>
      <c r="J758" s="159" t="str">
        <f t="shared" si="12"/>
        <v/>
      </c>
      <c r="K758" s="165"/>
      <c r="L758" s="166"/>
      <c r="M758" s="167"/>
      <c r="N758" s="160"/>
      <c r="O758" s="160"/>
      <c r="P758" s="160"/>
      <c r="Q758" s="159" t="s">
        <v>4394</v>
      </c>
    </row>
    <row r="759" spans="4:17" x14ac:dyDescent="0.25">
      <c r="D759" s="160" t="s">
        <v>4395</v>
      </c>
      <c r="E759" s="159" t="s">
        <v>4389</v>
      </c>
      <c r="F759" s="160"/>
      <c r="G759" s="159"/>
      <c r="H759" s="160"/>
      <c r="I759" s="160"/>
      <c r="J759" s="159" t="str">
        <f t="shared" si="12"/>
        <v/>
      </c>
      <c r="K759" s="165"/>
      <c r="L759" s="166"/>
      <c r="M759" s="167"/>
      <c r="N759" s="160"/>
      <c r="O759" s="160"/>
      <c r="P759" s="160"/>
      <c r="Q759" s="159" t="s">
        <v>4396</v>
      </c>
    </row>
    <row r="760" spans="4:17" x14ac:dyDescent="0.25">
      <c r="D760" s="160" t="s">
        <v>4397</v>
      </c>
      <c r="E760" s="159" t="s">
        <v>4389</v>
      </c>
      <c r="F760" s="160"/>
      <c r="G760" s="159"/>
      <c r="H760" s="160"/>
      <c r="I760" s="160"/>
      <c r="J760" s="159" t="str">
        <f t="shared" si="12"/>
        <v/>
      </c>
      <c r="K760" s="165"/>
      <c r="L760" s="166"/>
      <c r="M760" s="167"/>
      <c r="N760" s="160"/>
      <c r="O760" s="160"/>
      <c r="P760" s="160"/>
      <c r="Q760" s="159" t="s">
        <v>4398</v>
      </c>
    </row>
    <row r="761" spans="4:17" x14ac:dyDescent="0.25">
      <c r="D761" s="160" t="s">
        <v>4399</v>
      </c>
      <c r="E761" s="159" t="s">
        <v>4389</v>
      </c>
      <c r="F761" s="160"/>
      <c r="G761" s="159"/>
      <c r="H761" s="160"/>
      <c r="I761" s="160"/>
      <c r="J761" s="159" t="str">
        <f t="shared" si="12"/>
        <v/>
      </c>
      <c r="K761" s="165"/>
      <c r="L761" s="166"/>
      <c r="M761" s="167"/>
      <c r="N761" s="160"/>
      <c r="O761" s="160"/>
      <c r="P761" s="160"/>
      <c r="Q761" s="159" t="s">
        <v>4400</v>
      </c>
    </row>
    <row r="762" spans="4:17" x14ac:dyDescent="0.25">
      <c r="D762" s="160" t="s">
        <v>4401</v>
      </c>
      <c r="E762" s="159" t="s">
        <v>4389</v>
      </c>
      <c r="F762" s="160"/>
      <c r="G762" s="159"/>
      <c r="H762" s="160"/>
      <c r="I762" s="160"/>
      <c r="J762" s="159" t="str">
        <f t="shared" si="12"/>
        <v/>
      </c>
      <c r="K762" s="165"/>
      <c r="L762" s="166"/>
      <c r="M762" s="167"/>
      <c r="N762" s="160"/>
      <c r="O762" s="160"/>
      <c r="P762" s="160"/>
      <c r="Q762" s="159" t="s">
        <v>4402</v>
      </c>
    </row>
    <row r="763" spans="4:17" x14ac:dyDescent="0.25">
      <c r="D763" s="160" t="s">
        <v>4403</v>
      </c>
      <c r="E763" s="159" t="s">
        <v>4389</v>
      </c>
      <c r="F763" s="160"/>
      <c r="G763" s="159"/>
      <c r="H763" s="160"/>
      <c r="I763" s="160"/>
      <c r="J763" s="159" t="str">
        <f t="shared" si="12"/>
        <v/>
      </c>
      <c r="K763" s="165"/>
      <c r="L763" s="166"/>
      <c r="M763" s="167"/>
      <c r="N763" s="160"/>
      <c r="O763" s="160"/>
      <c r="P763" s="160"/>
      <c r="Q763" s="159" t="s">
        <v>4404</v>
      </c>
    </row>
    <row r="764" spans="4:17" x14ac:dyDescent="0.25">
      <c r="D764" s="160" t="s">
        <v>4405</v>
      </c>
      <c r="E764" s="159" t="s">
        <v>4389</v>
      </c>
      <c r="F764" s="160"/>
      <c r="G764" s="159"/>
      <c r="H764" s="160"/>
      <c r="I764" s="160"/>
      <c r="J764" s="159" t="str">
        <f t="shared" ref="J764:J827" si="13">F764&amp;H764&amp;I764</f>
        <v/>
      </c>
      <c r="K764" s="165"/>
      <c r="L764" s="166"/>
      <c r="M764" s="167"/>
      <c r="N764" s="160"/>
      <c r="O764" s="160"/>
      <c r="P764" s="160"/>
      <c r="Q764" s="159" t="s">
        <v>4406</v>
      </c>
    </row>
    <row r="765" spans="4:17" x14ac:dyDescent="0.25">
      <c r="D765" s="160" t="s">
        <v>4407</v>
      </c>
      <c r="E765" s="159" t="s">
        <v>4389</v>
      </c>
      <c r="F765" s="160"/>
      <c r="G765" s="159"/>
      <c r="H765" s="160"/>
      <c r="I765" s="160"/>
      <c r="J765" s="159" t="str">
        <f t="shared" si="13"/>
        <v/>
      </c>
      <c r="K765" s="165"/>
      <c r="L765" s="166"/>
      <c r="M765" s="167"/>
      <c r="N765" s="160"/>
      <c r="O765" s="160"/>
      <c r="P765" s="160"/>
      <c r="Q765" s="159" t="s">
        <v>4408</v>
      </c>
    </row>
    <row r="766" spans="4:17" x14ac:dyDescent="0.25">
      <c r="D766" s="160" t="s">
        <v>4409</v>
      </c>
      <c r="E766" s="159" t="s">
        <v>4389</v>
      </c>
      <c r="F766" s="160"/>
      <c r="G766" s="159"/>
      <c r="H766" s="160"/>
      <c r="I766" s="160"/>
      <c r="J766" s="159" t="str">
        <f t="shared" si="13"/>
        <v/>
      </c>
      <c r="K766" s="165"/>
      <c r="L766" s="166"/>
      <c r="M766" s="167"/>
      <c r="N766" s="160"/>
      <c r="O766" s="160"/>
      <c r="P766" s="160"/>
      <c r="Q766" s="159" t="s">
        <v>4410</v>
      </c>
    </row>
    <row r="767" spans="4:17" x14ac:dyDescent="0.25">
      <c r="D767" s="160" t="s">
        <v>4411</v>
      </c>
      <c r="E767" s="159" t="s">
        <v>4389</v>
      </c>
      <c r="F767" s="160"/>
      <c r="G767" s="159"/>
      <c r="H767" s="160"/>
      <c r="I767" s="160"/>
      <c r="J767" s="159" t="str">
        <f t="shared" si="13"/>
        <v/>
      </c>
      <c r="K767" s="165"/>
      <c r="L767" s="166"/>
      <c r="M767" s="167"/>
      <c r="N767" s="160"/>
      <c r="O767" s="160"/>
      <c r="P767" s="160"/>
      <c r="Q767" s="159" t="s">
        <v>4412</v>
      </c>
    </row>
    <row r="768" spans="4:17" x14ac:dyDescent="0.25">
      <c r="D768" s="160" t="s">
        <v>4413</v>
      </c>
      <c r="E768" s="159" t="s">
        <v>4389</v>
      </c>
      <c r="F768" s="160"/>
      <c r="G768" s="159"/>
      <c r="H768" s="160"/>
      <c r="I768" s="160"/>
      <c r="J768" s="159" t="str">
        <f t="shared" si="13"/>
        <v/>
      </c>
      <c r="K768" s="165"/>
      <c r="L768" s="166"/>
      <c r="M768" s="167"/>
      <c r="N768" s="160"/>
      <c r="O768" s="160"/>
      <c r="P768" s="160"/>
      <c r="Q768" s="159" t="s">
        <v>4414</v>
      </c>
    </row>
    <row r="769" spans="4:17" x14ac:dyDescent="0.25">
      <c r="D769" s="160" t="s">
        <v>4415</v>
      </c>
      <c r="E769" s="159" t="s">
        <v>4389</v>
      </c>
      <c r="F769" s="160"/>
      <c r="G769" s="159"/>
      <c r="H769" s="160"/>
      <c r="I769" s="160"/>
      <c r="J769" s="159" t="str">
        <f t="shared" si="13"/>
        <v/>
      </c>
      <c r="K769" s="165"/>
      <c r="L769" s="166"/>
      <c r="M769" s="167"/>
      <c r="N769" s="160"/>
      <c r="O769" s="160"/>
      <c r="P769" s="160"/>
      <c r="Q769" s="159" t="s">
        <v>4416</v>
      </c>
    </row>
    <row r="770" spans="4:17" x14ac:dyDescent="0.25">
      <c r="D770" s="160" t="s">
        <v>4417</v>
      </c>
      <c r="E770" s="159" t="s">
        <v>4389</v>
      </c>
      <c r="F770" s="160"/>
      <c r="G770" s="159"/>
      <c r="H770" s="160"/>
      <c r="I770" s="160"/>
      <c r="J770" s="159" t="str">
        <f t="shared" si="13"/>
        <v/>
      </c>
      <c r="K770" s="165"/>
      <c r="L770" s="166"/>
      <c r="M770" s="167"/>
      <c r="N770" s="160"/>
      <c r="O770" s="160"/>
      <c r="P770" s="160"/>
      <c r="Q770" s="159" t="s">
        <v>4418</v>
      </c>
    </row>
    <row r="771" spans="4:17" x14ac:dyDescent="0.25">
      <c r="D771" s="160" t="s">
        <v>4419</v>
      </c>
      <c r="E771" s="159" t="s">
        <v>4389</v>
      </c>
      <c r="F771" s="160"/>
      <c r="G771" s="159"/>
      <c r="H771" s="160"/>
      <c r="I771" s="160"/>
      <c r="J771" s="159" t="str">
        <f t="shared" si="13"/>
        <v/>
      </c>
      <c r="K771" s="165"/>
      <c r="L771" s="166"/>
      <c r="M771" s="167"/>
      <c r="N771" s="160"/>
      <c r="O771" s="160"/>
      <c r="P771" s="160"/>
      <c r="Q771" s="159" t="s">
        <v>4420</v>
      </c>
    </row>
    <row r="772" spans="4:17" x14ac:dyDescent="0.25">
      <c r="D772" s="160" t="s">
        <v>4421</v>
      </c>
      <c r="E772" s="159" t="s">
        <v>4389</v>
      </c>
      <c r="F772" s="160"/>
      <c r="G772" s="159"/>
      <c r="H772" s="160"/>
      <c r="I772" s="160"/>
      <c r="J772" s="159" t="str">
        <f t="shared" si="13"/>
        <v/>
      </c>
      <c r="K772" s="165"/>
      <c r="L772" s="166"/>
      <c r="M772" s="167"/>
      <c r="N772" s="160"/>
      <c r="O772" s="160"/>
      <c r="P772" s="160"/>
      <c r="Q772" s="159" t="s">
        <v>4422</v>
      </c>
    </row>
    <row r="773" spans="4:17" x14ac:dyDescent="0.25">
      <c r="D773" s="160" t="s">
        <v>4423</v>
      </c>
      <c r="E773" s="159" t="s">
        <v>4389</v>
      </c>
      <c r="F773" s="160"/>
      <c r="G773" s="159"/>
      <c r="H773" s="160"/>
      <c r="I773" s="160"/>
      <c r="J773" s="159" t="str">
        <f t="shared" si="13"/>
        <v/>
      </c>
      <c r="K773" s="165"/>
      <c r="L773" s="166"/>
      <c r="M773" s="167"/>
      <c r="N773" s="160"/>
      <c r="O773" s="160"/>
      <c r="P773" s="160"/>
      <c r="Q773" s="159" t="s">
        <v>4424</v>
      </c>
    </row>
    <row r="774" spans="4:17" x14ac:dyDescent="0.25">
      <c r="D774" s="160" t="s">
        <v>4425</v>
      </c>
      <c r="E774" s="159" t="s">
        <v>4389</v>
      </c>
      <c r="F774" s="160"/>
      <c r="G774" s="159"/>
      <c r="H774" s="160"/>
      <c r="I774" s="160"/>
      <c r="J774" s="159" t="str">
        <f t="shared" si="13"/>
        <v/>
      </c>
      <c r="K774" s="165"/>
      <c r="L774" s="166"/>
      <c r="M774" s="167"/>
      <c r="N774" s="160"/>
      <c r="O774" s="160"/>
      <c r="P774" s="160"/>
      <c r="Q774" s="159" t="s">
        <v>4426</v>
      </c>
    </row>
    <row r="775" spans="4:17" x14ac:dyDescent="0.25">
      <c r="D775" s="160" t="s">
        <v>4427</v>
      </c>
      <c r="E775" s="159" t="s">
        <v>4389</v>
      </c>
      <c r="F775" s="160"/>
      <c r="G775" s="159"/>
      <c r="H775" s="160"/>
      <c r="I775" s="160"/>
      <c r="J775" s="159" t="str">
        <f t="shared" si="13"/>
        <v/>
      </c>
      <c r="K775" s="165"/>
      <c r="L775" s="166"/>
      <c r="M775" s="167"/>
      <c r="N775" s="160"/>
      <c r="O775" s="160"/>
      <c r="P775" s="160"/>
      <c r="Q775" s="159" t="s">
        <v>4428</v>
      </c>
    </row>
    <row r="776" spans="4:17" x14ac:dyDescent="0.25">
      <c r="D776" s="160" t="s">
        <v>4429</v>
      </c>
      <c r="E776" s="159" t="s">
        <v>4430</v>
      </c>
      <c r="F776" s="160"/>
      <c r="G776" s="159"/>
      <c r="H776" s="160"/>
      <c r="I776" s="160"/>
      <c r="J776" s="159" t="str">
        <f t="shared" si="13"/>
        <v/>
      </c>
      <c r="K776" s="165"/>
      <c r="L776" s="166"/>
      <c r="M776" s="167"/>
      <c r="N776" s="160"/>
      <c r="O776" s="160"/>
      <c r="P776" s="160"/>
      <c r="Q776" s="159" t="s">
        <v>4431</v>
      </c>
    </row>
    <row r="777" spans="4:17" x14ac:dyDescent="0.25">
      <c r="D777" s="160" t="s">
        <v>4432</v>
      </c>
      <c r="E777" s="159" t="s">
        <v>4430</v>
      </c>
      <c r="F777" s="160"/>
      <c r="G777" s="159"/>
      <c r="H777" s="160"/>
      <c r="I777" s="160"/>
      <c r="J777" s="159" t="str">
        <f t="shared" si="13"/>
        <v/>
      </c>
      <c r="K777" s="165"/>
      <c r="L777" s="166"/>
      <c r="M777" s="167"/>
      <c r="N777" s="160"/>
      <c r="O777" s="160"/>
      <c r="P777" s="160"/>
      <c r="Q777" s="159" t="s">
        <v>4433</v>
      </c>
    </row>
    <row r="778" spans="4:17" x14ac:dyDescent="0.25">
      <c r="D778" s="160" t="s">
        <v>4434</v>
      </c>
      <c r="E778" s="159" t="s">
        <v>4430</v>
      </c>
      <c r="F778" s="160"/>
      <c r="G778" s="159"/>
      <c r="H778" s="160"/>
      <c r="I778" s="160"/>
      <c r="J778" s="159" t="str">
        <f t="shared" si="13"/>
        <v/>
      </c>
      <c r="K778" s="165"/>
      <c r="L778" s="166"/>
      <c r="M778" s="167"/>
      <c r="N778" s="160"/>
      <c r="O778" s="160"/>
      <c r="P778" s="160"/>
      <c r="Q778" s="159" t="s">
        <v>4435</v>
      </c>
    </row>
    <row r="779" spans="4:17" x14ac:dyDescent="0.25">
      <c r="D779" s="160" t="s">
        <v>4436</v>
      </c>
      <c r="E779" s="159" t="s">
        <v>4430</v>
      </c>
      <c r="F779" s="160"/>
      <c r="G779" s="159"/>
      <c r="H779" s="160"/>
      <c r="I779" s="160"/>
      <c r="J779" s="159" t="str">
        <f t="shared" si="13"/>
        <v/>
      </c>
      <c r="K779" s="165"/>
      <c r="L779" s="166"/>
      <c r="M779" s="167"/>
      <c r="N779" s="160"/>
      <c r="O779" s="160"/>
      <c r="P779" s="160"/>
      <c r="Q779" s="159" t="s">
        <v>4437</v>
      </c>
    </row>
    <row r="780" spans="4:17" x14ac:dyDescent="0.25">
      <c r="D780" s="160" t="s">
        <v>4438</v>
      </c>
      <c r="E780" s="159" t="s">
        <v>4430</v>
      </c>
      <c r="F780" s="160"/>
      <c r="G780" s="159"/>
      <c r="H780" s="160"/>
      <c r="I780" s="160"/>
      <c r="J780" s="159" t="str">
        <f t="shared" si="13"/>
        <v/>
      </c>
      <c r="K780" s="165"/>
      <c r="L780" s="166"/>
      <c r="M780" s="167"/>
      <c r="N780" s="160"/>
      <c r="O780" s="160"/>
      <c r="P780" s="160"/>
      <c r="Q780" s="159" t="s">
        <v>4439</v>
      </c>
    </row>
    <row r="781" spans="4:17" x14ac:dyDescent="0.25">
      <c r="D781" s="160" t="s">
        <v>4440</v>
      </c>
      <c r="E781" s="159" t="s">
        <v>4430</v>
      </c>
      <c r="F781" s="160"/>
      <c r="G781" s="159"/>
      <c r="H781" s="160"/>
      <c r="I781" s="160"/>
      <c r="J781" s="159" t="str">
        <f t="shared" si="13"/>
        <v/>
      </c>
      <c r="K781" s="165"/>
      <c r="L781" s="166"/>
      <c r="M781" s="167"/>
      <c r="N781" s="160"/>
      <c r="O781" s="160"/>
      <c r="P781" s="160"/>
      <c r="Q781" s="159" t="s">
        <v>4441</v>
      </c>
    </row>
    <row r="782" spans="4:17" x14ac:dyDescent="0.25">
      <c r="D782" s="160" t="s">
        <v>4442</v>
      </c>
      <c r="E782" s="159" t="s">
        <v>4430</v>
      </c>
      <c r="F782" s="160"/>
      <c r="G782" s="159"/>
      <c r="H782" s="160"/>
      <c r="I782" s="160"/>
      <c r="J782" s="159" t="str">
        <f t="shared" si="13"/>
        <v/>
      </c>
      <c r="K782" s="165"/>
      <c r="L782" s="166"/>
      <c r="M782" s="167"/>
      <c r="N782" s="160"/>
      <c r="O782" s="160"/>
      <c r="P782" s="160"/>
      <c r="Q782" s="159" t="s">
        <v>4443</v>
      </c>
    </row>
    <row r="783" spans="4:17" x14ac:dyDescent="0.25">
      <c r="D783" s="160" t="s">
        <v>4444</v>
      </c>
      <c r="E783" s="159" t="s">
        <v>4430</v>
      </c>
      <c r="F783" s="160"/>
      <c r="G783" s="159"/>
      <c r="H783" s="160"/>
      <c r="I783" s="160"/>
      <c r="J783" s="159" t="str">
        <f t="shared" si="13"/>
        <v/>
      </c>
      <c r="K783" s="165"/>
      <c r="L783" s="166"/>
      <c r="M783" s="167"/>
      <c r="N783" s="160"/>
      <c r="O783" s="160"/>
      <c r="P783" s="160"/>
      <c r="Q783" s="159" t="s">
        <v>4445</v>
      </c>
    </row>
    <row r="784" spans="4:17" x14ac:dyDescent="0.25">
      <c r="D784" s="160" t="s">
        <v>4446</v>
      </c>
      <c r="E784" s="159" t="s">
        <v>4430</v>
      </c>
      <c r="F784" s="160"/>
      <c r="G784" s="159"/>
      <c r="H784" s="160"/>
      <c r="I784" s="160"/>
      <c r="J784" s="159" t="str">
        <f t="shared" si="13"/>
        <v/>
      </c>
      <c r="K784" s="165"/>
      <c r="L784" s="166"/>
      <c r="M784" s="167"/>
      <c r="N784" s="160"/>
      <c r="O784" s="160"/>
      <c r="P784" s="160"/>
      <c r="Q784" s="159" t="s">
        <v>4447</v>
      </c>
    </row>
    <row r="785" spans="4:17" x14ac:dyDescent="0.25">
      <c r="D785" s="160" t="s">
        <v>4448</v>
      </c>
      <c r="E785" s="159" t="s">
        <v>4430</v>
      </c>
      <c r="F785" s="160"/>
      <c r="G785" s="159"/>
      <c r="H785" s="160"/>
      <c r="I785" s="160"/>
      <c r="J785" s="159" t="str">
        <f t="shared" si="13"/>
        <v/>
      </c>
      <c r="K785" s="165"/>
      <c r="L785" s="166"/>
      <c r="M785" s="167"/>
      <c r="N785" s="160"/>
      <c r="O785" s="160"/>
      <c r="P785" s="160"/>
      <c r="Q785" s="159" t="s">
        <v>4449</v>
      </c>
    </row>
    <row r="786" spans="4:17" x14ac:dyDescent="0.25">
      <c r="D786" s="160" t="s">
        <v>4450</v>
      </c>
      <c r="E786" s="159" t="s">
        <v>4430</v>
      </c>
      <c r="F786" s="160"/>
      <c r="G786" s="159"/>
      <c r="H786" s="160"/>
      <c r="I786" s="160"/>
      <c r="J786" s="159" t="str">
        <f t="shared" si="13"/>
        <v/>
      </c>
      <c r="K786" s="165"/>
      <c r="L786" s="166"/>
      <c r="M786" s="167"/>
      <c r="N786" s="160"/>
      <c r="O786" s="160"/>
      <c r="P786" s="160"/>
      <c r="Q786" s="159" t="s">
        <v>4451</v>
      </c>
    </row>
    <row r="787" spans="4:17" x14ac:dyDescent="0.25">
      <c r="D787" s="160" t="s">
        <v>4452</v>
      </c>
      <c r="E787" s="159" t="s">
        <v>4430</v>
      </c>
      <c r="F787" s="160"/>
      <c r="G787" s="159"/>
      <c r="H787" s="160"/>
      <c r="I787" s="160"/>
      <c r="J787" s="159" t="str">
        <f t="shared" si="13"/>
        <v/>
      </c>
      <c r="K787" s="165"/>
      <c r="L787" s="166"/>
      <c r="M787" s="167"/>
      <c r="N787" s="160"/>
      <c r="O787" s="160"/>
      <c r="P787" s="160"/>
      <c r="Q787" s="159" t="s">
        <v>4453</v>
      </c>
    </row>
    <row r="788" spans="4:17" x14ac:dyDescent="0.25">
      <c r="D788" s="160" t="s">
        <v>4454</v>
      </c>
      <c r="E788" s="159" t="s">
        <v>4430</v>
      </c>
      <c r="F788" s="160"/>
      <c r="G788" s="159"/>
      <c r="H788" s="160"/>
      <c r="I788" s="160"/>
      <c r="J788" s="159" t="str">
        <f t="shared" si="13"/>
        <v/>
      </c>
      <c r="K788" s="165"/>
      <c r="L788" s="166"/>
      <c r="M788" s="167"/>
      <c r="N788" s="160"/>
      <c r="O788" s="160"/>
      <c r="P788" s="160"/>
      <c r="Q788" s="159" t="s">
        <v>4455</v>
      </c>
    </row>
    <row r="789" spans="4:17" x14ac:dyDescent="0.25">
      <c r="D789" s="160" t="s">
        <v>4456</v>
      </c>
      <c r="E789" s="159" t="s">
        <v>4430</v>
      </c>
      <c r="F789" s="160"/>
      <c r="G789" s="159"/>
      <c r="H789" s="160"/>
      <c r="I789" s="160"/>
      <c r="J789" s="159" t="str">
        <f t="shared" si="13"/>
        <v/>
      </c>
      <c r="K789" s="165"/>
      <c r="L789" s="166"/>
      <c r="M789" s="167"/>
      <c r="N789" s="160"/>
      <c r="O789" s="160"/>
      <c r="P789" s="160"/>
      <c r="Q789" s="159" t="s">
        <v>4457</v>
      </c>
    </row>
    <row r="790" spans="4:17" x14ac:dyDescent="0.25">
      <c r="D790" s="160" t="s">
        <v>4458</v>
      </c>
      <c r="E790" s="159" t="s">
        <v>4430</v>
      </c>
      <c r="F790" s="160"/>
      <c r="G790" s="159"/>
      <c r="H790" s="160"/>
      <c r="I790" s="160"/>
      <c r="J790" s="159" t="str">
        <f t="shared" si="13"/>
        <v/>
      </c>
      <c r="K790" s="165"/>
      <c r="L790" s="166"/>
      <c r="M790" s="167"/>
      <c r="N790" s="160"/>
      <c r="O790" s="160"/>
      <c r="P790" s="160"/>
      <c r="Q790" s="159" t="s">
        <v>4459</v>
      </c>
    </row>
    <row r="791" spans="4:17" x14ac:dyDescent="0.25">
      <c r="D791" s="160" t="s">
        <v>4460</v>
      </c>
      <c r="E791" s="159" t="s">
        <v>4430</v>
      </c>
      <c r="F791" s="160"/>
      <c r="G791" s="159"/>
      <c r="H791" s="160"/>
      <c r="I791" s="160"/>
      <c r="J791" s="159" t="str">
        <f t="shared" si="13"/>
        <v/>
      </c>
      <c r="K791" s="165"/>
      <c r="L791" s="166"/>
      <c r="M791" s="167"/>
      <c r="N791" s="160"/>
      <c r="O791" s="160"/>
      <c r="P791" s="160"/>
      <c r="Q791" s="159" t="s">
        <v>4461</v>
      </c>
    </row>
    <row r="792" spans="4:17" x14ac:dyDescent="0.25">
      <c r="D792" s="160" t="s">
        <v>4462</v>
      </c>
      <c r="E792" s="159" t="s">
        <v>4430</v>
      </c>
      <c r="F792" s="160"/>
      <c r="G792" s="159"/>
      <c r="H792" s="160"/>
      <c r="I792" s="160"/>
      <c r="J792" s="159" t="str">
        <f t="shared" si="13"/>
        <v/>
      </c>
      <c r="K792" s="165"/>
      <c r="L792" s="166"/>
      <c r="M792" s="167"/>
      <c r="N792" s="160"/>
      <c r="O792" s="160"/>
      <c r="P792" s="160"/>
      <c r="Q792" s="159" t="s">
        <v>4463</v>
      </c>
    </row>
    <row r="793" spans="4:17" x14ac:dyDescent="0.25">
      <c r="D793" s="160" t="s">
        <v>4464</v>
      </c>
      <c r="E793" s="159" t="s">
        <v>4430</v>
      </c>
      <c r="F793" s="160"/>
      <c r="G793" s="159"/>
      <c r="H793" s="160"/>
      <c r="I793" s="160"/>
      <c r="J793" s="159" t="str">
        <f t="shared" si="13"/>
        <v/>
      </c>
      <c r="K793" s="165"/>
      <c r="L793" s="166"/>
      <c r="M793" s="167"/>
      <c r="N793" s="160"/>
      <c r="O793" s="160"/>
      <c r="P793" s="160"/>
      <c r="Q793" s="159" t="s">
        <v>4465</v>
      </c>
    </row>
    <row r="794" spans="4:17" x14ac:dyDescent="0.25">
      <c r="D794" s="160" t="s">
        <v>4466</v>
      </c>
      <c r="E794" s="159" t="s">
        <v>4430</v>
      </c>
      <c r="F794" s="160"/>
      <c r="G794" s="159"/>
      <c r="H794" s="160"/>
      <c r="I794" s="160"/>
      <c r="J794" s="159" t="str">
        <f t="shared" si="13"/>
        <v/>
      </c>
      <c r="K794" s="165"/>
      <c r="L794" s="166"/>
      <c r="M794" s="167"/>
      <c r="N794" s="160"/>
      <c r="O794" s="160"/>
      <c r="P794" s="160"/>
      <c r="Q794" s="159" t="s">
        <v>4467</v>
      </c>
    </row>
    <row r="795" spans="4:17" x14ac:dyDescent="0.25">
      <c r="D795" s="160" t="s">
        <v>4468</v>
      </c>
      <c r="E795" s="159" t="s">
        <v>4430</v>
      </c>
      <c r="F795" s="160"/>
      <c r="G795" s="159"/>
      <c r="H795" s="160"/>
      <c r="I795" s="160"/>
      <c r="J795" s="159" t="str">
        <f t="shared" si="13"/>
        <v/>
      </c>
      <c r="K795" s="165"/>
      <c r="L795" s="166"/>
      <c r="M795" s="167"/>
      <c r="N795" s="160"/>
      <c r="O795" s="160"/>
      <c r="P795" s="160"/>
      <c r="Q795" s="159" t="s">
        <v>4469</v>
      </c>
    </row>
    <row r="796" spans="4:17" x14ac:dyDescent="0.25">
      <c r="D796" s="160" t="s">
        <v>4470</v>
      </c>
      <c r="E796" s="159" t="s">
        <v>4471</v>
      </c>
      <c r="F796" s="160"/>
      <c r="G796" s="159"/>
      <c r="H796" s="160"/>
      <c r="I796" s="160"/>
      <c r="J796" s="159" t="str">
        <f t="shared" si="13"/>
        <v/>
      </c>
      <c r="K796" s="165"/>
      <c r="L796" s="166"/>
      <c r="M796" s="167"/>
      <c r="N796" s="160"/>
      <c r="O796" s="160"/>
      <c r="P796" s="160"/>
      <c r="Q796" s="159" t="s">
        <v>4472</v>
      </c>
    </row>
    <row r="797" spans="4:17" x14ac:dyDescent="0.25">
      <c r="D797" s="160" t="s">
        <v>4473</v>
      </c>
      <c r="E797" s="159" t="s">
        <v>4471</v>
      </c>
      <c r="F797" s="160"/>
      <c r="G797" s="159"/>
      <c r="H797" s="160"/>
      <c r="I797" s="160"/>
      <c r="J797" s="159" t="str">
        <f t="shared" si="13"/>
        <v/>
      </c>
      <c r="K797" s="165"/>
      <c r="L797" s="166"/>
      <c r="M797" s="167"/>
      <c r="N797" s="160"/>
      <c r="O797" s="160"/>
      <c r="P797" s="160"/>
      <c r="Q797" s="159" t="s">
        <v>4474</v>
      </c>
    </row>
    <row r="798" spans="4:17" x14ac:dyDescent="0.25">
      <c r="D798" s="160" t="s">
        <v>4475</v>
      </c>
      <c r="E798" s="159" t="s">
        <v>4471</v>
      </c>
      <c r="F798" s="160"/>
      <c r="G798" s="159"/>
      <c r="H798" s="160"/>
      <c r="I798" s="160"/>
      <c r="J798" s="159" t="str">
        <f t="shared" si="13"/>
        <v/>
      </c>
      <c r="K798" s="165"/>
      <c r="L798" s="166"/>
      <c r="M798" s="167"/>
      <c r="N798" s="160"/>
      <c r="O798" s="160"/>
      <c r="P798" s="160"/>
      <c r="Q798" s="159" t="s">
        <v>4476</v>
      </c>
    </row>
    <row r="799" spans="4:17" x14ac:dyDescent="0.25">
      <c r="D799" s="160" t="s">
        <v>4477</v>
      </c>
      <c r="E799" s="159" t="s">
        <v>4471</v>
      </c>
      <c r="F799" s="160"/>
      <c r="G799" s="159"/>
      <c r="H799" s="160"/>
      <c r="I799" s="160"/>
      <c r="J799" s="159" t="str">
        <f t="shared" si="13"/>
        <v/>
      </c>
      <c r="K799" s="165"/>
      <c r="L799" s="166"/>
      <c r="M799" s="167"/>
      <c r="N799" s="160"/>
      <c r="O799" s="160"/>
      <c r="P799" s="160"/>
      <c r="Q799" s="159" t="s">
        <v>4478</v>
      </c>
    </row>
    <row r="800" spans="4:17" x14ac:dyDescent="0.25">
      <c r="D800" s="160" t="s">
        <v>4479</v>
      </c>
      <c r="E800" s="159" t="s">
        <v>4471</v>
      </c>
      <c r="F800" s="160"/>
      <c r="G800" s="159"/>
      <c r="H800" s="160"/>
      <c r="I800" s="160"/>
      <c r="J800" s="159" t="str">
        <f t="shared" si="13"/>
        <v/>
      </c>
      <c r="K800" s="165"/>
      <c r="L800" s="166"/>
      <c r="M800" s="167"/>
      <c r="N800" s="160"/>
      <c r="O800" s="160"/>
      <c r="P800" s="160"/>
      <c r="Q800" s="159" t="s">
        <v>4480</v>
      </c>
    </row>
    <row r="801" spans="4:17" x14ac:dyDescent="0.25">
      <c r="D801" s="160" t="s">
        <v>4481</v>
      </c>
      <c r="E801" s="159" t="s">
        <v>4471</v>
      </c>
      <c r="F801" s="160"/>
      <c r="G801" s="159"/>
      <c r="H801" s="160"/>
      <c r="I801" s="160"/>
      <c r="J801" s="159" t="str">
        <f t="shared" si="13"/>
        <v/>
      </c>
      <c r="K801" s="165"/>
      <c r="L801" s="166"/>
      <c r="M801" s="167"/>
      <c r="N801" s="160"/>
      <c r="O801" s="160"/>
      <c r="P801" s="160"/>
      <c r="Q801" s="159" t="s">
        <v>4482</v>
      </c>
    </row>
    <row r="802" spans="4:17" x14ac:dyDescent="0.25">
      <c r="D802" s="160" t="s">
        <v>4483</v>
      </c>
      <c r="E802" s="159" t="s">
        <v>4471</v>
      </c>
      <c r="F802" s="160"/>
      <c r="G802" s="159"/>
      <c r="H802" s="160"/>
      <c r="I802" s="160"/>
      <c r="J802" s="159" t="str">
        <f t="shared" si="13"/>
        <v/>
      </c>
      <c r="K802" s="165"/>
      <c r="L802" s="166"/>
      <c r="M802" s="167"/>
      <c r="N802" s="160"/>
      <c r="O802" s="160"/>
      <c r="P802" s="160"/>
      <c r="Q802" s="159" t="s">
        <v>4484</v>
      </c>
    </row>
    <row r="803" spans="4:17" x14ac:dyDescent="0.25">
      <c r="D803" s="160" t="s">
        <v>4485</v>
      </c>
      <c r="E803" s="159" t="s">
        <v>4471</v>
      </c>
      <c r="F803" s="160"/>
      <c r="G803" s="159"/>
      <c r="H803" s="160"/>
      <c r="I803" s="160"/>
      <c r="J803" s="159" t="str">
        <f t="shared" si="13"/>
        <v/>
      </c>
      <c r="K803" s="165"/>
      <c r="L803" s="166"/>
      <c r="M803" s="167"/>
      <c r="N803" s="160"/>
      <c r="O803" s="160"/>
      <c r="P803" s="160"/>
      <c r="Q803" s="159" t="s">
        <v>4486</v>
      </c>
    </row>
    <row r="804" spans="4:17" x14ac:dyDescent="0.25">
      <c r="D804" s="160" t="s">
        <v>4487</v>
      </c>
      <c r="E804" s="159" t="s">
        <v>4471</v>
      </c>
      <c r="F804" s="160"/>
      <c r="G804" s="159"/>
      <c r="H804" s="160"/>
      <c r="I804" s="160"/>
      <c r="J804" s="159" t="str">
        <f t="shared" si="13"/>
        <v/>
      </c>
      <c r="K804" s="165"/>
      <c r="L804" s="166"/>
      <c r="M804" s="167"/>
      <c r="N804" s="160"/>
      <c r="O804" s="160"/>
      <c r="P804" s="160"/>
      <c r="Q804" s="159" t="s">
        <v>4488</v>
      </c>
    </row>
    <row r="805" spans="4:17" x14ac:dyDescent="0.25">
      <c r="D805" s="160" t="s">
        <v>4489</v>
      </c>
      <c r="E805" s="159" t="s">
        <v>4471</v>
      </c>
      <c r="F805" s="160"/>
      <c r="G805" s="159"/>
      <c r="H805" s="160"/>
      <c r="I805" s="160"/>
      <c r="J805" s="159" t="str">
        <f t="shared" si="13"/>
        <v/>
      </c>
      <c r="K805" s="165"/>
      <c r="L805" s="166"/>
      <c r="M805" s="167"/>
      <c r="N805" s="160"/>
      <c r="O805" s="160"/>
      <c r="P805" s="160"/>
      <c r="Q805" s="159" t="s">
        <v>4490</v>
      </c>
    </row>
    <row r="806" spans="4:17" x14ac:dyDescent="0.25">
      <c r="D806" s="160" t="s">
        <v>4491</v>
      </c>
      <c r="E806" s="159" t="s">
        <v>4471</v>
      </c>
      <c r="F806" s="160"/>
      <c r="G806" s="159"/>
      <c r="H806" s="160"/>
      <c r="I806" s="160"/>
      <c r="J806" s="159" t="str">
        <f t="shared" si="13"/>
        <v/>
      </c>
      <c r="K806" s="165"/>
      <c r="L806" s="166"/>
      <c r="M806" s="167"/>
      <c r="N806" s="160"/>
      <c r="O806" s="160"/>
      <c r="P806" s="160"/>
      <c r="Q806" s="159" t="s">
        <v>4492</v>
      </c>
    </row>
    <row r="807" spans="4:17" x14ac:dyDescent="0.25">
      <c r="D807" s="160" t="s">
        <v>4493</v>
      </c>
      <c r="E807" s="159" t="s">
        <v>4471</v>
      </c>
      <c r="F807" s="160"/>
      <c r="G807" s="159"/>
      <c r="H807" s="160"/>
      <c r="I807" s="160"/>
      <c r="J807" s="159" t="str">
        <f t="shared" si="13"/>
        <v/>
      </c>
      <c r="K807" s="165"/>
      <c r="L807" s="166"/>
      <c r="M807" s="167"/>
      <c r="N807" s="160"/>
      <c r="O807" s="160"/>
      <c r="P807" s="160"/>
      <c r="Q807" s="159" t="s">
        <v>4494</v>
      </c>
    </row>
    <row r="808" spans="4:17" x14ac:dyDescent="0.25">
      <c r="D808" s="160" t="s">
        <v>4495</v>
      </c>
      <c r="E808" s="159" t="s">
        <v>4471</v>
      </c>
      <c r="F808" s="160"/>
      <c r="G808" s="159"/>
      <c r="H808" s="160"/>
      <c r="I808" s="160"/>
      <c r="J808" s="159" t="str">
        <f t="shared" si="13"/>
        <v/>
      </c>
      <c r="K808" s="165"/>
      <c r="L808" s="166"/>
      <c r="M808" s="167"/>
      <c r="N808" s="160"/>
      <c r="O808" s="160"/>
      <c r="P808" s="160"/>
      <c r="Q808" s="159" t="s">
        <v>4496</v>
      </c>
    </row>
    <row r="809" spans="4:17" x14ac:dyDescent="0.25">
      <c r="D809" s="160" t="s">
        <v>4497</v>
      </c>
      <c r="E809" s="159" t="s">
        <v>4471</v>
      </c>
      <c r="F809" s="160"/>
      <c r="G809" s="159"/>
      <c r="H809" s="160"/>
      <c r="I809" s="160"/>
      <c r="J809" s="159" t="str">
        <f t="shared" si="13"/>
        <v/>
      </c>
      <c r="K809" s="165"/>
      <c r="L809" s="166"/>
      <c r="M809" s="167"/>
      <c r="N809" s="160"/>
      <c r="O809" s="160"/>
      <c r="P809" s="160"/>
      <c r="Q809" s="159" t="s">
        <v>4498</v>
      </c>
    </row>
    <row r="810" spans="4:17" x14ac:dyDescent="0.25">
      <c r="D810" s="160" t="s">
        <v>4499</v>
      </c>
      <c r="E810" s="159" t="s">
        <v>4471</v>
      </c>
      <c r="F810" s="160"/>
      <c r="G810" s="159"/>
      <c r="H810" s="160"/>
      <c r="I810" s="160"/>
      <c r="J810" s="159" t="str">
        <f t="shared" si="13"/>
        <v/>
      </c>
      <c r="K810" s="165"/>
      <c r="L810" s="166"/>
      <c r="M810" s="167"/>
      <c r="N810" s="160"/>
      <c r="O810" s="160"/>
      <c r="P810" s="160"/>
      <c r="Q810" s="159" t="s">
        <v>4500</v>
      </c>
    </row>
    <row r="811" spans="4:17" x14ac:dyDescent="0.25">
      <c r="D811" s="160" t="s">
        <v>4501</v>
      </c>
      <c r="E811" s="159" t="s">
        <v>4471</v>
      </c>
      <c r="F811" s="160"/>
      <c r="G811" s="159"/>
      <c r="H811" s="160"/>
      <c r="I811" s="160"/>
      <c r="J811" s="159" t="str">
        <f t="shared" si="13"/>
        <v/>
      </c>
      <c r="K811" s="165"/>
      <c r="L811" s="166"/>
      <c r="M811" s="167"/>
      <c r="N811" s="160"/>
      <c r="O811" s="160"/>
      <c r="P811" s="160"/>
      <c r="Q811" s="159" t="s">
        <v>4502</v>
      </c>
    </row>
    <row r="812" spans="4:17" x14ac:dyDescent="0.25">
      <c r="D812" s="160" t="s">
        <v>4503</v>
      </c>
      <c r="E812" s="159" t="s">
        <v>4471</v>
      </c>
      <c r="F812" s="160"/>
      <c r="G812" s="159"/>
      <c r="H812" s="160"/>
      <c r="I812" s="160"/>
      <c r="J812" s="159" t="str">
        <f t="shared" si="13"/>
        <v/>
      </c>
      <c r="K812" s="165"/>
      <c r="L812" s="166"/>
      <c r="M812" s="167"/>
      <c r="N812" s="160"/>
      <c r="O812" s="160"/>
      <c r="P812" s="160"/>
      <c r="Q812" s="159" t="s">
        <v>4504</v>
      </c>
    </row>
    <row r="813" spans="4:17" x14ac:dyDescent="0.25">
      <c r="D813" s="160" t="s">
        <v>4505</v>
      </c>
      <c r="E813" s="159" t="s">
        <v>4471</v>
      </c>
      <c r="F813" s="160"/>
      <c r="G813" s="159"/>
      <c r="H813" s="160"/>
      <c r="I813" s="160"/>
      <c r="J813" s="159" t="str">
        <f t="shared" si="13"/>
        <v/>
      </c>
      <c r="K813" s="165"/>
      <c r="L813" s="166"/>
      <c r="M813" s="167"/>
      <c r="N813" s="160"/>
      <c r="O813" s="160"/>
      <c r="P813" s="160"/>
      <c r="Q813" s="159" t="s">
        <v>4506</v>
      </c>
    </row>
    <row r="814" spans="4:17" x14ac:dyDescent="0.25">
      <c r="D814" s="160" t="s">
        <v>4507</v>
      </c>
      <c r="E814" s="159" t="s">
        <v>4471</v>
      </c>
      <c r="F814" s="160"/>
      <c r="G814" s="159"/>
      <c r="H814" s="160"/>
      <c r="I814" s="160"/>
      <c r="J814" s="159" t="str">
        <f t="shared" si="13"/>
        <v/>
      </c>
      <c r="K814" s="165"/>
      <c r="L814" s="166"/>
      <c r="M814" s="167"/>
      <c r="N814" s="160"/>
      <c r="O814" s="160"/>
      <c r="P814" s="160"/>
      <c r="Q814" s="159" t="s">
        <v>4508</v>
      </c>
    </row>
    <row r="815" spans="4:17" x14ac:dyDescent="0.25">
      <c r="D815" s="160" t="s">
        <v>4509</v>
      </c>
      <c r="E815" s="159" t="s">
        <v>4471</v>
      </c>
      <c r="F815" s="160"/>
      <c r="G815" s="159"/>
      <c r="H815" s="160"/>
      <c r="I815" s="160"/>
      <c r="J815" s="159" t="str">
        <f t="shared" si="13"/>
        <v/>
      </c>
      <c r="K815" s="165"/>
      <c r="L815" s="166"/>
      <c r="M815" s="167"/>
      <c r="N815" s="160"/>
      <c r="O815" s="160"/>
      <c r="P815" s="160"/>
      <c r="Q815" s="159" t="s">
        <v>4510</v>
      </c>
    </row>
    <row r="816" spans="4:17" x14ac:dyDescent="0.25">
      <c r="D816" s="160" t="s">
        <v>4511</v>
      </c>
      <c r="E816" s="159" t="s">
        <v>4512</v>
      </c>
      <c r="F816" s="160"/>
      <c r="G816" s="159"/>
      <c r="H816" s="160"/>
      <c r="I816" s="160"/>
      <c r="J816" s="159" t="str">
        <f t="shared" si="13"/>
        <v/>
      </c>
      <c r="K816" s="165"/>
      <c r="L816" s="166"/>
      <c r="M816" s="167"/>
      <c r="N816" s="160"/>
      <c r="O816" s="160"/>
      <c r="P816" s="160"/>
      <c r="Q816" s="159" t="s">
        <v>4513</v>
      </c>
    </row>
    <row r="817" spans="4:17" x14ac:dyDescent="0.25">
      <c r="D817" s="160" t="s">
        <v>4514</v>
      </c>
      <c r="E817" s="159" t="s">
        <v>4512</v>
      </c>
      <c r="F817" s="160"/>
      <c r="G817" s="159"/>
      <c r="H817" s="160"/>
      <c r="I817" s="160"/>
      <c r="J817" s="159" t="str">
        <f t="shared" si="13"/>
        <v/>
      </c>
      <c r="K817" s="165"/>
      <c r="L817" s="166"/>
      <c r="M817" s="167"/>
      <c r="N817" s="160"/>
      <c r="O817" s="160"/>
      <c r="P817" s="160"/>
      <c r="Q817" s="159" t="s">
        <v>4515</v>
      </c>
    </row>
    <row r="818" spans="4:17" x14ac:dyDescent="0.25">
      <c r="D818" s="160" t="s">
        <v>4516</v>
      </c>
      <c r="E818" s="159" t="s">
        <v>4512</v>
      </c>
      <c r="F818" s="160"/>
      <c r="G818" s="159"/>
      <c r="H818" s="160"/>
      <c r="I818" s="160"/>
      <c r="J818" s="159" t="str">
        <f t="shared" si="13"/>
        <v/>
      </c>
      <c r="K818" s="165"/>
      <c r="L818" s="166"/>
      <c r="M818" s="167"/>
      <c r="N818" s="160"/>
      <c r="O818" s="160"/>
      <c r="P818" s="160"/>
      <c r="Q818" s="159" t="s">
        <v>4517</v>
      </c>
    </row>
    <row r="819" spans="4:17" x14ac:dyDescent="0.25">
      <c r="D819" s="160" t="s">
        <v>4518</v>
      </c>
      <c r="E819" s="159" t="s">
        <v>4512</v>
      </c>
      <c r="F819" s="160"/>
      <c r="G819" s="159"/>
      <c r="H819" s="160"/>
      <c r="I819" s="160"/>
      <c r="J819" s="159" t="str">
        <f t="shared" si="13"/>
        <v/>
      </c>
      <c r="K819" s="165"/>
      <c r="L819" s="166"/>
      <c r="M819" s="167"/>
      <c r="N819" s="160"/>
      <c r="O819" s="160"/>
      <c r="P819" s="160"/>
      <c r="Q819" s="159" t="s">
        <v>4519</v>
      </c>
    </row>
    <row r="820" spans="4:17" x14ac:dyDescent="0.25">
      <c r="D820" s="160" t="s">
        <v>4520</v>
      </c>
      <c r="E820" s="159" t="s">
        <v>4512</v>
      </c>
      <c r="F820" s="160"/>
      <c r="G820" s="159"/>
      <c r="H820" s="160"/>
      <c r="I820" s="160"/>
      <c r="J820" s="159" t="str">
        <f t="shared" si="13"/>
        <v/>
      </c>
      <c r="K820" s="165"/>
      <c r="L820" s="166"/>
      <c r="M820" s="167"/>
      <c r="N820" s="160"/>
      <c r="O820" s="160"/>
      <c r="P820" s="160"/>
      <c r="Q820" s="159" t="s">
        <v>4521</v>
      </c>
    </row>
    <row r="821" spans="4:17" x14ac:dyDescent="0.25">
      <c r="D821" s="160" t="s">
        <v>4522</v>
      </c>
      <c r="E821" s="159" t="s">
        <v>4512</v>
      </c>
      <c r="F821" s="160"/>
      <c r="G821" s="159"/>
      <c r="H821" s="160"/>
      <c r="I821" s="160"/>
      <c r="J821" s="159" t="str">
        <f t="shared" si="13"/>
        <v/>
      </c>
      <c r="K821" s="165"/>
      <c r="L821" s="166"/>
      <c r="M821" s="167"/>
      <c r="N821" s="160"/>
      <c r="O821" s="160"/>
      <c r="P821" s="160"/>
      <c r="Q821" s="159" t="s">
        <v>4523</v>
      </c>
    </row>
    <row r="822" spans="4:17" x14ac:dyDescent="0.25">
      <c r="D822" s="160" t="s">
        <v>4524</v>
      </c>
      <c r="E822" s="159" t="s">
        <v>4512</v>
      </c>
      <c r="F822" s="160"/>
      <c r="G822" s="159"/>
      <c r="H822" s="160"/>
      <c r="I822" s="160"/>
      <c r="J822" s="159" t="str">
        <f t="shared" si="13"/>
        <v/>
      </c>
      <c r="K822" s="165"/>
      <c r="L822" s="166"/>
      <c r="M822" s="167"/>
      <c r="N822" s="160"/>
      <c r="O822" s="160"/>
      <c r="P822" s="160"/>
      <c r="Q822" s="159" t="s">
        <v>4525</v>
      </c>
    </row>
    <row r="823" spans="4:17" x14ac:dyDescent="0.25">
      <c r="D823" s="160" t="s">
        <v>4526</v>
      </c>
      <c r="E823" s="159" t="s">
        <v>4512</v>
      </c>
      <c r="F823" s="160"/>
      <c r="G823" s="159"/>
      <c r="H823" s="160"/>
      <c r="I823" s="160"/>
      <c r="J823" s="159" t="str">
        <f t="shared" si="13"/>
        <v/>
      </c>
      <c r="K823" s="165"/>
      <c r="L823" s="166"/>
      <c r="M823" s="167"/>
      <c r="N823" s="160"/>
      <c r="O823" s="160"/>
      <c r="P823" s="160"/>
      <c r="Q823" s="159" t="s">
        <v>4527</v>
      </c>
    </row>
    <row r="824" spans="4:17" x14ac:dyDescent="0.25">
      <c r="D824" s="160" t="s">
        <v>4528</v>
      </c>
      <c r="E824" s="159" t="s">
        <v>4512</v>
      </c>
      <c r="F824" s="160"/>
      <c r="G824" s="159"/>
      <c r="H824" s="160"/>
      <c r="I824" s="160"/>
      <c r="J824" s="159" t="str">
        <f t="shared" si="13"/>
        <v/>
      </c>
      <c r="K824" s="165"/>
      <c r="L824" s="166"/>
      <c r="M824" s="167"/>
      <c r="N824" s="160"/>
      <c r="O824" s="160"/>
      <c r="P824" s="160"/>
      <c r="Q824" s="159" t="s">
        <v>4529</v>
      </c>
    </row>
    <row r="825" spans="4:17" x14ac:dyDescent="0.25">
      <c r="D825" s="160" t="s">
        <v>4530</v>
      </c>
      <c r="E825" s="159" t="s">
        <v>4512</v>
      </c>
      <c r="F825" s="160"/>
      <c r="G825" s="159"/>
      <c r="H825" s="160"/>
      <c r="I825" s="160"/>
      <c r="J825" s="159" t="str">
        <f t="shared" si="13"/>
        <v/>
      </c>
      <c r="K825" s="165"/>
      <c r="L825" s="166"/>
      <c r="M825" s="167"/>
      <c r="N825" s="160"/>
      <c r="O825" s="160"/>
      <c r="P825" s="160"/>
      <c r="Q825" s="159" t="s">
        <v>4531</v>
      </c>
    </row>
    <row r="826" spans="4:17" x14ac:dyDescent="0.25">
      <c r="D826" s="160" t="s">
        <v>4532</v>
      </c>
      <c r="E826" s="159" t="s">
        <v>4512</v>
      </c>
      <c r="F826" s="160"/>
      <c r="G826" s="159"/>
      <c r="H826" s="160"/>
      <c r="I826" s="160"/>
      <c r="J826" s="159" t="str">
        <f t="shared" si="13"/>
        <v/>
      </c>
      <c r="K826" s="165"/>
      <c r="L826" s="166"/>
      <c r="M826" s="167"/>
      <c r="N826" s="160"/>
      <c r="O826" s="160"/>
      <c r="P826" s="160"/>
      <c r="Q826" s="159" t="s">
        <v>4533</v>
      </c>
    </row>
    <row r="827" spans="4:17" x14ac:dyDescent="0.25">
      <c r="D827" s="160" t="s">
        <v>4534</v>
      </c>
      <c r="E827" s="159" t="s">
        <v>4512</v>
      </c>
      <c r="F827" s="160"/>
      <c r="G827" s="159"/>
      <c r="H827" s="160"/>
      <c r="I827" s="160"/>
      <c r="J827" s="159" t="str">
        <f t="shared" si="13"/>
        <v/>
      </c>
      <c r="K827" s="165"/>
      <c r="L827" s="166"/>
      <c r="M827" s="167"/>
      <c r="N827" s="160"/>
      <c r="O827" s="160"/>
      <c r="P827" s="160"/>
      <c r="Q827" s="159" t="s">
        <v>4535</v>
      </c>
    </row>
    <row r="828" spans="4:17" x14ac:dyDescent="0.25">
      <c r="D828" s="160" t="s">
        <v>4536</v>
      </c>
      <c r="E828" s="159" t="s">
        <v>4512</v>
      </c>
      <c r="F828" s="160"/>
      <c r="G828" s="159"/>
      <c r="H828" s="160"/>
      <c r="I828" s="160"/>
      <c r="J828" s="159" t="str">
        <f t="shared" ref="J828:J891" si="14">F828&amp;H828&amp;I828</f>
        <v/>
      </c>
      <c r="K828" s="165"/>
      <c r="L828" s="166"/>
      <c r="M828" s="167"/>
      <c r="N828" s="160"/>
      <c r="O828" s="160"/>
      <c r="P828" s="160"/>
      <c r="Q828" s="159" t="s">
        <v>4537</v>
      </c>
    </row>
    <row r="829" spans="4:17" x14ac:dyDescent="0.25">
      <c r="D829" s="160" t="s">
        <v>4538</v>
      </c>
      <c r="E829" s="159" t="s">
        <v>4512</v>
      </c>
      <c r="F829" s="160"/>
      <c r="G829" s="159"/>
      <c r="H829" s="160"/>
      <c r="I829" s="160"/>
      <c r="J829" s="159" t="str">
        <f t="shared" si="14"/>
        <v/>
      </c>
      <c r="K829" s="165"/>
      <c r="L829" s="166"/>
      <c r="M829" s="167"/>
      <c r="N829" s="160"/>
      <c r="O829" s="160"/>
      <c r="P829" s="160"/>
      <c r="Q829" s="159" t="s">
        <v>4539</v>
      </c>
    </row>
    <row r="830" spans="4:17" x14ac:dyDescent="0.25">
      <c r="D830" s="160" t="s">
        <v>4540</v>
      </c>
      <c r="E830" s="159" t="s">
        <v>4512</v>
      </c>
      <c r="F830" s="160"/>
      <c r="G830" s="159"/>
      <c r="H830" s="160"/>
      <c r="I830" s="160"/>
      <c r="J830" s="159" t="str">
        <f t="shared" si="14"/>
        <v/>
      </c>
      <c r="K830" s="165"/>
      <c r="L830" s="166"/>
      <c r="M830" s="167"/>
      <c r="N830" s="160"/>
      <c r="O830" s="160"/>
      <c r="P830" s="160"/>
      <c r="Q830" s="159" t="s">
        <v>4541</v>
      </c>
    </row>
    <row r="831" spans="4:17" x14ac:dyDescent="0.25">
      <c r="D831" s="160" t="s">
        <v>4542</v>
      </c>
      <c r="E831" s="159" t="s">
        <v>4512</v>
      </c>
      <c r="F831" s="160"/>
      <c r="G831" s="159"/>
      <c r="H831" s="160"/>
      <c r="I831" s="160"/>
      <c r="J831" s="159" t="str">
        <f t="shared" si="14"/>
        <v/>
      </c>
      <c r="K831" s="165"/>
      <c r="L831" s="166"/>
      <c r="M831" s="167"/>
      <c r="N831" s="160"/>
      <c r="O831" s="160"/>
      <c r="P831" s="160"/>
      <c r="Q831" s="159" t="s">
        <v>4543</v>
      </c>
    </row>
    <row r="832" spans="4:17" x14ac:dyDescent="0.25">
      <c r="D832" s="160" t="s">
        <v>4544</v>
      </c>
      <c r="E832" s="159" t="s">
        <v>4512</v>
      </c>
      <c r="F832" s="160"/>
      <c r="G832" s="159"/>
      <c r="H832" s="160"/>
      <c r="I832" s="160"/>
      <c r="J832" s="159" t="str">
        <f t="shared" si="14"/>
        <v/>
      </c>
      <c r="K832" s="165"/>
      <c r="L832" s="166"/>
      <c r="M832" s="167"/>
      <c r="N832" s="160"/>
      <c r="O832" s="160"/>
      <c r="P832" s="160"/>
      <c r="Q832" s="159" t="s">
        <v>4545</v>
      </c>
    </row>
    <row r="833" spans="4:17" x14ac:dyDescent="0.25">
      <c r="D833" s="160" t="s">
        <v>4546</v>
      </c>
      <c r="E833" s="159" t="s">
        <v>4512</v>
      </c>
      <c r="F833" s="160"/>
      <c r="G833" s="159"/>
      <c r="H833" s="160"/>
      <c r="I833" s="160"/>
      <c r="J833" s="159" t="str">
        <f t="shared" si="14"/>
        <v/>
      </c>
      <c r="K833" s="165"/>
      <c r="L833" s="166"/>
      <c r="M833" s="167"/>
      <c r="N833" s="160"/>
      <c r="O833" s="160"/>
      <c r="P833" s="160"/>
      <c r="Q833" s="159" t="s">
        <v>4547</v>
      </c>
    </row>
    <row r="834" spans="4:17" x14ac:dyDescent="0.25">
      <c r="D834" s="160" t="s">
        <v>4548</v>
      </c>
      <c r="E834" s="159" t="s">
        <v>4512</v>
      </c>
      <c r="F834" s="160"/>
      <c r="G834" s="159"/>
      <c r="H834" s="160"/>
      <c r="I834" s="160"/>
      <c r="J834" s="159" t="str">
        <f t="shared" si="14"/>
        <v/>
      </c>
      <c r="K834" s="165"/>
      <c r="L834" s="166"/>
      <c r="M834" s="167"/>
      <c r="N834" s="160"/>
      <c r="O834" s="160"/>
      <c r="P834" s="160"/>
      <c r="Q834" s="159" t="s">
        <v>4549</v>
      </c>
    </row>
    <row r="835" spans="4:17" x14ac:dyDescent="0.25">
      <c r="D835" s="160" t="s">
        <v>4550</v>
      </c>
      <c r="E835" s="159" t="s">
        <v>4512</v>
      </c>
      <c r="F835" s="160"/>
      <c r="G835" s="159"/>
      <c r="H835" s="160"/>
      <c r="I835" s="160"/>
      <c r="J835" s="159" t="str">
        <f t="shared" si="14"/>
        <v/>
      </c>
      <c r="K835" s="165"/>
      <c r="L835" s="166"/>
      <c r="M835" s="167"/>
      <c r="N835" s="160"/>
      <c r="O835" s="160"/>
      <c r="P835" s="160"/>
      <c r="Q835" s="159" t="s">
        <v>4551</v>
      </c>
    </row>
    <row r="836" spans="4:17" x14ac:dyDescent="0.25">
      <c r="D836" s="160" t="s">
        <v>4552</v>
      </c>
      <c r="E836" s="159" t="s">
        <v>4553</v>
      </c>
      <c r="F836" s="160"/>
      <c r="G836" s="159"/>
      <c r="H836" s="160"/>
      <c r="I836" s="160"/>
      <c r="J836" s="159" t="str">
        <f t="shared" si="14"/>
        <v/>
      </c>
      <c r="K836" s="165"/>
      <c r="L836" s="166"/>
      <c r="M836" s="167"/>
      <c r="N836" s="160"/>
      <c r="O836" s="160"/>
      <c r="P836" s="160"/>
      <c r="Q836" s="159" t="s">
        <v>4554</v>
      </c>
    </row>
    <row r="837" spans="4:17" x14ac:dyDescent="0.25">
      <c r="D837" s="160" t="s">
        <v>4555</v>
      </c>
      <c r="E837" s="159" t="s">
        <v>4553</v>
      </c>
      <c r="F837" s="160"/>
      <c r="G837" s="159"/>
      <c r="H837" s="160"/>
      <c r="I837" s="160"/>
      <c r="J837" s="159" t="str">
        <f t="shared" si="14"/>
        <v/>
      </c>
      <c r="K837" s="165"/>
      <c r="L837" s="166"/>
      <c r="M837" s="167"/>
      <c r="N837" s="160"/>
      <c r="O837" s="160"/>
      <c r="P837" s="160"/>
      <c r="Q837" s="159" t="s">
        <v>4556</v>
      </c>
    </row>
    <row r="838" spans="4:17" x14ac:dyDescent="0.25">
      <c r="D838" s="160" t="s">
        <v>4557</v>
      </c>
      <c r="E838" s="159" t="s">
        <v>4553</v>
      </c>
      <c r="F838" s="160"/>
      <c r="G838" s="159"/>
      <c r="H838" s="160"/>
      <c r="I838" s="160"/>
      <c r="J838" s="159" t="str">
        <f t="shared" si="14"/>
        <v/>
      </c>
      <c r="K838" s="165"/>
      <c r="L838" s="166"/>
      <c r="M838" s="167"/>
      <c r="N838" s="160"/>
      <c r="O838" s="160"/>
      <c r="P838" s="160"/>
      <c r="Q838" s="159" t="s">
        <v>4558</v>
      </c>
    </row>
    <row r="839" spans="4:17" x14ac:dyDescent="0.25">
      <c r="D839" s="160" t="s">
        <v>4559</v>
      </c>
      <c r="E839" s="159" t="s">
        <v>4553</v>
      </c>
      <c r="F839" s="160"/>
      <c r="G839" s="159"/>
      <c r="H839" s="160"/>
      <c r="I839" s="160"/>
      <c r="J839" s="159" t="str">
        <f t="shared" si="14"/>
        <v/>
      </c>
      <c r="K839" s="165"/>
      <c r="L839" s="166"/>
      <c r="M839" s="167"/>
      <c r="N839" s="160"/>
      <c r="O839" s="160"/>
      <c r="P839" s="160"/>
      <c r="Q839" s="159" t="s">
        <v>4560</v>
      </c>
    </row>
    <row r="840" spans="4:17" x14ac:dyDescent="0.25">
      <c r="D840" s="160" t="s">
        <v>4561</v>
      </c>
      <c r="E840" s="159" t="s">
        <v>4553</v>
      </c>
      <c r="F840" s="160"/>
      <c r="G840" s="159"/>
      <c r="H840" s="160"/>
      <c r="I840" s="160"/>
      <c r="J840" s="159" t="str">
        <f t="shared" si="14"/>
        <v/>
      </c>
      <c r="K840" s="165"/>
      <c r="L840" s="166"/>
      <c r="M840" s="167"/>
      <c r="N840" s="160"/>
      <c r="O840" s="160"/>
      <c r="P840" s="160"/>
      <c r="Q840" s="159" t="s">
        <v>4562</v>
      </c>
    </row>
    <row r="841" spans="4:17" x14ac:dyDescent="0.25">
      <c r="D841" s="160" t="s">
        <v>4563</v>
      </c>
      <c r="E841" s="159" t="s">
        <v>4553</v>
      </c>
      <c r="F841" s="160"/>
      <c r="G841" s="159"/>
      <c r="H841" s="160"/>
      <c r="I841" s="160"/>
      <c r="J841" s="159" t="str">
        <f t="shared" si="14"/>
        <v/>
      </c>
      <c r="K841" s="165"/>
      <c r="L841" s="166"/>
      <c r="M841" s="167"/>
      <c r="N841" s="160"/>
      <c r="O841" s="160"/>
      <c r="P841" s="160"/>
      <c r="Q841" s="159" t="s">
        <v>4564</v>
      </c>
    </row>
    <row r="842" spans="4:17" x14ac:dyDescent="0.25">
      <c r="D842" s="160" t="s">
        <v>4565</v>
      </c>
      <c r="E842" s="159" t="s">
        <v>4553</v>
      </c>
      <c r="F842" s="160"/>
      <c r="G842" s="159"/>
      <c r="H842" s="160"/>
      <c r="I842" s="160"/>
      <c r="J842" s="159" t="str">
        <f t="shared" si="14"/>
        <v/>
      </c>
      <c r="K842" s="165"/>
      <c r="L842" s="166"/>
      <c r="M842" s="167"/>
      <c r="N842" s="160"/>
      <c r="O842" s="160"/>
      <c r="P842" s="160"/>
      <c r="Q842" s="159" t="s">
        <v>4566</v>
      </c>
    </row>
    <row r="843" spans="4:17" x14ac:dyDescent="0.25">
      <c r="D843" s="160" t="s">
        <v>4567</v>
      </c>
      <c r="E843" s="159" t="s">
        <v>4553</v>
      </c>
      <c r="F843" s="160"/>
      <c r="G843" s="159"/>
      <c r="H843" s="160"/>
      <c r="I843" s="160"/>
      <c r="J843" s="159" t="str">
        <f t="shared" si="14"/>
        <v/>
      </c>
      <c r="K843" s="165"/>
      <c r="L843" s="166"/>
      <c r="M843" s="167"/>
      <c r="N843" s="160"/>
      <c r="O843" s="160"/>
      <c r="P843" s="160"/>
      <c r="Q843" s="159" t="s">
        <v>4568</v>
      </c>
    </row>
    <row r="844" spans="4:17" x14ac:dyDescent="0.25">
      <c r="D844" s="160" t="s">
        <v>4569</v>
      </c>
      <c r="E844" s="159" t="s">
        <v>4553</v>
      </c>
      <c r="F844" s="160"/>
      <c r="G844" s="159"/>
      <c r="H844" s="160"/>
      <c r="I844" s="160"/>
      <c r="J844" s="159" t="str">
        <f t="shared" si="14"/>
        <v/>
      </c>
      <c r="K844" s="165"/>
      <c r="L844" s="166"/>
      <c r="M844" s="167"/>
      <c r="N844" s="160"/>
      <c r="O844" s="160"/>
      <c r="P844" s="160"/>
      <c r="Q844" s="159" t="s">
        <v>4570</v>
      </c>
    </row>
    <row r="845" spans="4:17" x14ac:dyDescent="0.25">
      <c r="D845" s="160" t="s">
        <v>4571</v>
      </c>
      <c r="E845" s="159" t="s">
        <v>4553</v>
      </c>
      <c r="F845" s="160"/>
      <c r="G845" s="159"/>
      <c r="H845" s="160"/>
      <c r="I845" s="160"/>
      <c r="J845" s="159" t="str">
        <f t="shared" si="14"/>
        <v/>
      </c>
      <c r="K845" s="165"/>
      <c r="L845" s="166"/>
      <c r="M845" s="167"/>
      <c r="N845" s="160"/>
      <c r="O845" s="160"/>
      <c r="P845" s="160"/>
      <c r="Q845" s="159" t="s">
        <v>4572</v>
      </c>
    </row>
    <row r="846" spans="4:17" x14ac:dyDescent="0.25">
      <c r="D846" s="160" t="s">
        <v>4573</v>
      </c>
      <c r="E846" s="159" t="s">
        <v>4553</v>
      </c>
      <c r="F846" s="160"/>
      <c r="G846" s="159"/>
      <c r="H846" s="160"/>
      <c r="I846" s="160"/>
      <c r="J846" s="159" t="str">
        <f t="shared" si="14"/>
        <v/>
      </c>
      <c r="K846" s="165"/>
      <c r="L846" s="166"/>
      <c r="M846" s="167"/>
      <c r="N846" s="160"/>
      <c r="O846" s="160"/>
      <c r="P846" s="160"/>
      <c r="Q846" s="159" t="s">
        <v>4574</v>
      </c>
    </row>
    <row r="847" spans="4:17" x14ac:dyDescent="0.25">
      <c r="D847" s="160" t="s">
        <v>4575</v>
      </c>
      <c r="E847" s="159" t="s">
        <v>4553</v>
      </c>
      <c r="F847" s="160"/>
      <c r="G847" s="159"/>
      <c r="H847" s="160"/>
      <c r="I847" s="160"/>
      <c r="J847" s="159" t="str">
        <f t="shared" si="14"/>
        <v/>
      </c>
      <c r="K847" s="165"/>
      <c r="L847" s="166"/>
      <c r="M847" s="167"/>
      <c r="N847" s="160"/>
      <c r="O847" s="160"/>
      <c r="P847" s="160"/>
      <c r="Q847" s="159" t="s">
        <v>4576</v>
      </c>
    </row>
    <row r="848" spans="4:17" x14ac:dyDescent="0.25">
      <c r="D848" s="160" t="s">
        <v>4577</v>
      </c>
      <c r="E848" s="159" t="s">
        <v>4553</v>
      </c>
      <c r="F848" s="160"/>
      <c r="G848" s="159"/>
      <c r="H848" s="160"/>
      <c r="I848" s="160"/>
      <c r="J848" s="159" t="str">
        <f t="shared" si="14"/>
        <v/>
      </c>
      <c r="K848" s="165"/>
      <c r="L848" s="166"/>
      <c r="M848" s="167"/>
      <c r="N848" s="160"/>
      <c r="O848" s="160"/>
      <c r="P848" s="160"/>
      <c r="Q848" s="159" t="s">
        <v>4578</v>
      </c>
    </row>
    <row r="849" spans="4:17" x14ac:dyDescent="0.25">
      <c r="D849" s="160" t="s">
        <v>4579</v>
      </c>
      <c r="E849" s="159" t="s">
        <v>4553</v>
      </c>
      <c r="F849" s="160"/>
      <c r="G849" s="159"/>
      <c r="H849" s="160"/>
      <c r="I849" s="160"/>
      <c r="J849" s="159" t="str">
        <f t="shared" si="14"/>
        <v/>
      </c>
      <c r="K849" s="165"/>
      <c r="L849" s="166"/>
      <c r="M849" s="167"/>
      <c r="N849" s="160"/>
      <c r="O849" s="160"/>
      <c r="P849" s="160"/>
      <c r="Q849" s="159" t="s">
        <v>4580</v>
      </c>
    </row>
    <row r="850" spans="4:17" x14ac:dyDescent="0.25">
      <c r="D850" s="160" t="s">
        <v>4581</v>
      </c>
      <c r="E850" s="159" t="s">
        <v>4553</v>
      </c>
      <c r="F850" s="160"/>
      <c r="G850" s="159"/>
      <c r="H850" s="160"/>
      <c r="I850" s="160"/>
      <c r="J850" s="159" t="str">
        <f t="shared" si="14"/>
        <v/>
      </c>
      <c r="K850" s="165"/>
      <c r="L850" s="166"/>
      <c r="M850" s="167"/>
      <c r="N850" s="160"/>
      <c r="O850" s="160"/>
      <c r="P850" s="160"/>
      <c r="Q850" s="159" t="s">
        <v>4582</v>
      </c>
    </row>
    <row r="851" spans="4:17" x14ac:dyDescent="0.25">
      <c r="D851" s="160" t="s">
        <v>4583</v>
      </c>
      <c r="E851" s="159" t="s">
        <v>4553</v>
      </c>
      <c r="F851" s="160"/>
      <c r="G851" s="159"/>
      <c r="H851" s="160"/>
      <c r="I851" s="160"/>
      <c r="J851" s="159" t="str">
        <f t="shared" si="14"/>
        <v/>
      </c>
      <c r="K851" s="165"/>
      <c r="L851" s="166"/>
      <c r="M851" s="167"/>
      <c r="N851" s="160"/>
      <c r="O851" s="160"/>
      <c r="P851" s="160"/>
      <c r="Q851" s="159" t="s">
        <v>4584</v>
      </c>
    </row>
    <row r="852" spans="4:17" x14ac:dyDescent="0.25">
      <c r="D852" s="160" t="s">
        <v>4585</v>
      </c>
      <c r="E852" s="159" t="s">
        <v>4553</v>
      </c>
      <c r="F852" s="160"/>
      <c r="G852" s="159"/>
      <c r="H852" s="160"/>
      <c r="I852" s="160"/>
      <c r="J852" s="159" t="str">
        <f t="shared" si="14"/>
        <v/>
      </c>
      <c r="K852" s="165"/>
      <c r="L852" s="166"/>
      <c r="M852" s="167"/>
      <c r="N852" s="160"/>
      <c r="O852" s="160"/>
      <c r="P852" s="160"/>
      <c r="Q852" s="159" t="s">
        <v>4586</v>
      </c>
    </row>
    <row r="853" spans="4:17" x14ac:dyDescent="0.25">
      <c r="D853" s="160" t="s">
        <v>4587</v>
      </c>
      <c r="E853" s="159" t="s">
        <v>4553</v>
      </c>
      <c r="F853" s="160"/>
      <c r="G853" s="159"/>
      <c r="H853" s="160"/>
      <c r="I853" s="160"/>
      <c r="J853" s="159" t="str">
        <f t="shared" si="14"/>
        <v/>
      </c>
      <c r="K853" s="165"/>
      <c r="L853" s="166"/>
      <c r="M853" s="167"/>
      <c r="N853" s="160"/>
      <c r="O853" s="160"/>
      <c r="P853" s="160"/>
      <c r="Q853" s="159" t="s">
        <v>4588</v>
      </c>
    </row>
    <row r="854" spans="4:17" x14ac:dyDescent="0.25">
      <c r="D854" s="160" t="s">
        <v>4589</v>
      </c>
      <c r="E854" s="159" t="s">
        <v>4553</v>
      </c>
      <c r="F854" s="160"/>
      <c r="G854" s="159"/>
      <c r="H854" s="160"/>
      <c r="I854" s="160"/>
      <c r="J854" s="159" t="str">
        <f t="shared" si="14"/>
        <v/>
      </c>
      <c r="K854" s="165"/>
      <c r="L854" s="166"/>
      <c r="M854" s="167"/>
      <c r="N854" s="160"/>
      <c r="O854" s="160"/>
      <c r="P854" s="160"/>
      <c r="Q854" s="159" t="s">
        <v>4590</v>
      </c>
    </row>
    <row r="855" spans="4:17" x14ac:dyDescent="0.25">
      <c r="D855" s="160" t="s">
        <v>4591</v>
      </c>
      <c r="E855" s="159" t="s">
        <v>4553</v>
      </c>
      <c r="F855" s="160"/>
      <c r="G855" s="159"/>
      <c r="H855" s="160"/>
      <c r="I855" s="160"/>
      <c r="J855" s="159" t="str">
        <f t="shared" si="14"/>
        <v/>
      </c>
      <c r="K855" s="165"/>
      <c r="L855" s="166"/>
      <c r="M855" s="167"/>
      <c r="N855" s="160"/>
      <c r="O855" s="160"/>
      <c r="P855" s="160"/>
      <c r="Q855" s="159" t="s">
        <v>4592</v>
      </c>
    </row>
    <row r="856" spans="4:17" x14ac:dyDescent="0.25">
      <c r="D856" s="160" t="s">
        <v>4593</v>
      </c>
      <c r="E856" s="159" t="s">
        <v>4594</v>
      </c>
      <c r="F856" s="160"/>
      <c r="G856" s="159"/>
      <c r="H856" s="160"/>
      <c r="I856" s="160"/>
      <c r="J856" s="159" t="str">
        <f t="shared" si="14"/>
        <v/>
      </c>
      <c r="K856" s="165"/>
      <c r="L856" s="166"/>
      <c r="M856" s="167"/>
      <c r="N856" s="160"/>
      <c r="O856" s="160"/>
      <c r="P856" s="160"/>
      <c r="Q856" s="159" t="s">
        <v>4595</v>
      </c>
    </row>
    <row r="857" spans="4:17" x14ac:dyDescent="0.25">
      <c r="D857" s="160" t="s">
        <v>4596</v>
      </c>
      <c r="E857" s="159" t="s">
        <v>4594</v>
      </c>
      <c r="F857" s="160"/>
      <c r="G857" s="159"/>
      <c r="H857" s="160"/>
      <c r="I857" s="160"/>
      <c r="J857" s="159" t="str">
        <f t="shared" si="14"/>
        <v/>
      </c>
      <c r="K857" s="165"/>
      <c r="L857" s="166"/>
      <c r="M857" s="167"/>
      <c r="N857" s="160"/>
      <c r="O857" s="160"/>
      <c r="P857" s="160"/>
      <c r="Q857" s="159" t="s">
        <v>4597</v>
      </c>
    </row>
    <row r="858" spans="4:17" x14ac:dyDescent="0.25">
      <c r="D858" s="160" t="s">
        <v>4598</v>
      </c>
      <c r="E858" s="159" t="s">
        <v>4594</v>
      </c>
      <c r="F858" s="160"/>
      <c r="G858" s="159"/>
      <c r="H858" s="160"/>
      <c r="I858" s="160"/>
      <c r="J858" s="159" t="str">
        <f t="shared" si="14"/>
        <v/>
      </c>
      <c r="K858" s="165"/>
      <c r="L858" s="166"/>
      <c r="M858" s="167"/>
      <c r="N858" s="160"/>
      <c r="O858" s="160"/>
      <c r="P858" s="160"/>
      <c r="Q858" s="159" t="s">
        <v>4599</v>
      </c>
    </row>
    <row r="859" spans="4:17" x14ac:dyDescent="0.25">
      <c r="D859" s="160" t="s">
        <v>4600</v>
      </c>
      <c r="E859" s="159" t="s">
        <v>4594</v>
      </c>
      <c r="F859" s="160"/>
      <c r="G859" s="159"/>
      <c r="H859" s="160"/>
      <c r="I859" s="160"/>
      <c r="J859" s="159" t="str">
        <f t="shared" si="14"/>
        <v/>
      </c>
      <c r="K859" s="165"/>
      <c r="L859" s="166"/>
      <c r="M859" s="167"/>
      <c r="N859" s="160"/>
      <c r="O859" s="160"/>
      <c r="P859" s="160"/>
      <c r="Q859" s="159" t="s">
        <v>4601</v>
      </c>
    </row>
    <row r="860" spans="4:17" x14ac:dyDescent="0.25">
      <c r="D860" s="160" t="s">
        <v>4602</v>
      </c>
      <c r="E860" s="159" t="s">
        <v>4594</v>
      </c>
      <c r="F860" s="160"/>
      <c r="G860" s="159"/>
      <c r="H860" s="160"/>
      <c r="I860" s="160"/>
      <c r="J860" s="159" t="str">
        <f t="shared" si="14"/>
        <v/>
      </c>
      <c r="K860" s="165"/>
      <c r="L860" s="166"/>
      <c r="M860" s="167"/>
      <c r="N860" s="160"/>
      <c r="O860" s="160"/>
      <c r="P860" s="160"/>
      <c r="Q860" s="159" t="s">
        <v>4603</v>
      </c>
    </row>
    <row r="861" spans="4:17" x14ac:dyDescent="0.25">
      <c r="D861" s="160" t="s">
        <v>4604</v>
      </c>
      <c r="E861" s="159" t="s">
        <v>4594</v>
      </c>
      <c r="F861" s="160"/>
      <c r="G861" s="159"/>
      <c r="H861" s="160"/>
      <c r="I861" s="160"/>
      <c r="J861" s="159" t="str">
        <f t="shared" si="14"/>
        <v/>
      </c>
      <c r="K861" s="165"/>
      <c r="L861" s="166"/>
      <c r="M861" s="167"/>
      <c r="N861" s="160"/>
      <c r="O861" s="160"/>
      <c r="P861" s="160"/>
      <c r="Q861" s="159" t="s">
        <v>4605</v>
      </c>
    </row>
    <row r="862" spans="4:17" x14ac:dyDescent="0.25">
      <c r="D862" s="160" t="s">
        <v>4606</v>
      </c>
      <c r="E862" s="159" t="s">
        <v>4594</v>
      </c>
      <c r="F862" s="160"/>
      <c r="G862" s="159"/>
      <c r="H862" s="160"/>
      <c r="I862" s="160"/>
      <c r="J862" s="159" t="str">
        <f t="shared" si="14"/>
        <v/>
      </c>
      <c r="K862" s="165"/>
      <c r="L862" s="166"/>
      <c r="M862" s="167"/>
      <c r="N862" s="160"/>
      <c r="O862" s="160"/>
      <c r="P862" s="160"/>
      <c r="Q862" s="159" t="s">
        <v>4607</v>
      </c>
    </row>
    <row r="863" spans="4:17" x14ac:dyDescent="0.25">
      <c r="D863" s="160" t="s">
        <v>4608</v>
      </c>
      <c r="E863" s="159" t="s">
        <v>4594</v>
      </c>
      <c r="F863" s="160"/>
      <c r="G863" s="159"/>
      <c r="H863" s="160"/>
      <c r="I863" s="160"/>
      <c r="J863" s="159" t="str">
        <f t="shared" si="14"/>
        <v/>
      </c>
      <c r="K863" s="165"/>
      <c r="L863" s="166"/>
      <c r="M863" s="167"/>
      <c r="N863" s="160"/>
      <c r="O863" s="160"/>
      <c r="P863" s="160"/>
      <c r="Q863" s="159" t="s">
        <v>4609</v>
      </c>
    </row>
    <row r="864" spans="4:17" x14ac:dyDescent="0.25">
      <c r="D864" s="160" t="s">
        <v>4610</v>
      </c>
      <c r="E864" s="159" t="s">
        <v>4594</v>
      </c>
      <c r="F864" s="160"/>
      <c r="G864" s="159"/>
      <c r="H864" s="160"/>
      <c r="I864" s="160"/>
      <c r="J864" s="159" t="str">
        <f t="shared" si="14"/>
        <v/>
      </c>
      <c r="K864" s="165"/>
      <c r="L864" s="166"/>
      <c r="M864" s="167"/>
      <c r="N864" s="160"/>
      <c r="O864" s="160"/>
      <c r="P864" s="160"/>
      <c r="Q864" s="159" t="s">
        <v>4611</v>
      </c>
    </row>
    <row r="865" spans="4:17" x14ac:dyDescent="0.25">
      <c r="D865" s="160" t="s">
        <v>4612</v>
      </c>
      <c r="E865" s="159" t="s">
        <v>4594</v>
      </c>
      <c r="F865" s="160"/>
      <c r="G865" s="159"/>
      <c r="H865" s="160"/>
      <c r="I865" s="160"/>
      <c r="J865" s="159" t="str">
        <f t="shared" si="14"/>
        <v/>
      </c>
      <c r="K865" s="165"/>
      <c r="L865" s="166"/>
      <c r="M865" s="167"/>
      <c r="N865" s="160"/>
      <c r="O865" s="160"/>
      <c r="P865" s="160"/>
      <c r="Q865" s="159" t="s">
        <v>4613</v>
      </c>
    </row>
    <row r="866" spans="4:17" x14ac:dyDescent="0.25">
      <c r="D866" s="160" t="s">
        <v>4614</v>
      </c>
      <c r="E866" s="159" t="s">
        <v>4594</v>
      </c>
      <c r="F866" s="160"/>
      <c r="G866" s="159"/>
      <c r="H866" s="160"/>
      <c r="I866" s="160"/>
      <c r="J866" s="159" t="str">
        <f t="shared" si="14"/>
        <v/>
      </c>
      <c r="K866" s="165"/>
      <c r="L866" s="166"/>
      <c r="M866" s="167"/>
      <c r="N866" s="160"/>
      <c r="O866" s="160"/>
      <c r="P866" s="160"/>
      <c r="Q866" s="159" t="s">
        <v>4615</v>
      </c>
    </row>
    <row r="867" spans="4:17" x14ac:dyDescent="0.25">
      <c r="D867" s="160" t="s">
        <v>4616</v>
      </c>
      <c r="E867" s="159" t="s">
        <v>4594</v>
      </c>
      <c r="F867" s="160"/>
      <c r="G867" s="159"/>
      <c r="H867" s="160"/>
      <c r="I867" s="160"/>
      <c r="J867" s="159" t="str">
        <f t="shared" si="14"/>
        <v/>
      </c>
      <c r="K867" s="165"/>
      <c r="L867" s="166"/>
      <c r="M867" s="167"/>
      <c r="N867" s="160"/>
      <c r="O867" s="160"/>
      <c r="P867" s="160"/>
      <c r="Q867" s="159" t="s">
        <v>4617</v>
      </c>
    </row>
    <row r="868" spans="4:17" x14ac:dyDescent="0.25">
      <c r="D868" s="160" t="s">
        <v>4618</v>
      </c>
      <c r="E868" s="159" t="s">
        <v>4594</v>
      </c>
      <c r="F868" s="160"/>
      <c r="G868" s="159"/>
      <c r="H868" s="160"/>
      <c r="I868" s="160"/>
      <c r="J868" s="159" t="str">
        <f t="shared" si="14"/>
        <v/>
      </c>
      <c r="K868" s="165"/>
      <c r="L868" s="166"/>
      <c r="M868" s="167"/>
      <c r="N868" s="160"/>
      <c r="O868" s="160"/>
      <c r="P868" s="160"/>
      <c r="Q868" s="159" t="s">
        <v>4619</v>
      </c>
    </row>
    <row r="869" spans="4:17" x14ac:dyDescent="0.25">
      <c r="D869" s="160" t="s">
        <v>4620</v>
      </c>
      <c r="E869" s="159" t="s">
        <v>4594</v>
      </c>
      <c r="F869" s="160"/>
      <c r="G869" s="159"/>
      <c r="H869" s="160"/>
      <c r="I869" s="160"/>
      <c r="J869" s="159" t="str">
        <f t="shared" si="14"/>
        <v/>
      </c>
      <c r="K869" s="165"/>
      <c r="L869" s="166"/>
      <c r="M869" s="167"/>
      <c r="N869" s="160"/>
      <c r="O869" s="160"/>
      <c r="P869" s="160"/>
      <c r="Q869" s="159" t="s">
        <v>4621</v>
      </c>
    </row>
    <row r="870" spans="4:17" x14ac:dyDescent="0.25">
      <c r="D870" s="160" t="s">
        <v>4622</v>
      </c>
      <c r="E870" s="159" t="s">
        <v>4594</v>
      </c>
      <c r="F870" s="160"/>
      <c r="G870" s="159"/>
      <c r="H870" s="160"/>
      <c r="I870" s="160"/>
      <c r="J870" s="159" t="str">
        <f t="shared" si="14"/>
        <v/>
      </c>
      <c r="K870" s="165"/>
      <c r="L870" s="166"/>
      <c r="M870" s="167"/>
      <c r="N870" s="160"/>
      <c r="O870" s="160"/>
      <c r="P870" s="160"/>
      <c r="Q870" s="159" t="s">
        <v>4623</v>
      </c>
    </row>
    <row r="871" spans="4:17" x14ac:dyDescent="0.25">
      <c r="D871" s="160" t="s">
        <v>4624</v>
      </c>
      <c r="E871" s="159" t="s">
        <v>4594</v>
      </c>
      <c r="F871" s="160"/>
      <c r="G871" s="159"/>
      <c r="H871" s="160"/>
      <c r="I871" s="160"/>
      <c r="J871" s="159" t="str">
        <f t="shared" si="14"/>
        <v/>
      </c>
      <c r="K871" s="165"/>
      <c r="L871" s="166"/>
      <c r="M871" s="167"/>
      <c r="N871" s="160"/>
      <c r="O871" s="160"/>
      <c r="P871" s="160"/>
      <c r="Q871" s="159" t="s">
        <v>4625</v>
      </c>
    </row>
    <row r="872" spans="4:17" x14ac:dyDescent="0.25">
      <c r="D872" s="160" t="s">
        <v>4626</v>
      </c>
      <c r="E872" s="159" t="s">
        <v>4594</v>
      </c>
      <c r="F872" s="160"/>
      <c r="G872" s="159"/>
      <c r="H872" s="160"/>
      <c r="I872" s="160"/>
      <c r="J872" s="159" t="str">
        <f t="shared" si="14"/>
        <v/>
      </c>
      <c r="K872" s="165"/>
      <c r="L872" s="166"/>
      <c r="M872" s="167"/>
      <c r="N872" s="160"/>
      <c r="O872" s="160"/>
      <c r="P872" s="160"/>
      <c r="Q872" s="159" t="s">
        <v>4627</v>
      </c>
    </row>
    <row r="873" spans="4:17" x14ac:dyDescent="0.25">
      <c r="D873" s="160" t="s">
        <v>4628</v>
      </c>
      <c r="E873" s="159" t="s">
        <v>4594</v>
      </c>
      <c r="F873" s="160"/>
      <c r="G873" s="159"/>
      <c r="H873" s="160"/>
      <c r="I873" s="160"/>
      <c r="J873" s="159" t="str">
        <f t="shared" si="14"/>
        <v/>
      </c>
      <c r="K873" s="165"/>
      <c r="L873" s="166"/>
      <c r="M873" s="167"/>
      <c r="N873" s="160"/>
      <c r="O873" s="160"/>
      <c r="P873" s="160"/>
      <c r="Q873" s="159" t="s">
        <v>4629</v>
      </c>
    </row>
    <row r="874" spans="4:17" x14ac:dyDescent="0.25">
      <c r="D874" s="160" t="s">
        <v>4630</v>
      </c>
      <c r="E874" s="159" t="s">
        <v>4594</v>
      </c>
      <c r="F874" s="160"/>
      <c r="G874" s="159"/>
      <c r="H874" s="160"/>
      <c r="I874" s="160"/>
      <c r="J874" s="159" t="str">
        <f t="shared" si="14"/>
        <v/>
      </c>
      <c r="K874" s="165"/>
      <c r="L874" s="166"/>
      <c r="M874" s="167"/>
      <c r="N874" s="160"/>
      <c r="O874" s="160"/>
      <c r="P874" s="160"/>
      <c r="Q874" s="159" t="s">
        <v>4631</v>
      </c>
    </row>
    <row r="875" spans="4:17" x14ac:dyDescent="0.25">
      <c r="D875" s="160" t="s">
        <v>4632</v>
      </c>
      <c r="E875" s="159" t="s">
        <v>4594</v>
      </c>
      <c r="F875" s="160"/>
      <c r="G875" s="159"/>
      <c r="H875" s="160"/>
      <c r="I875" s="160"/>
      <c r="J875" s="159" t="str">
        <f t="shared" si="14"/>
        <v/>
      </c>
      <c r="K875" s="165"/>
      <c r="L875" s="166"/>
      <c r="M875" s="167"/>
      <c r="N875" s="160"/>
      <c r="O875" s="160"/>
      <c r="P875" s="160"/>
      <c r="Q875" s="159" t="s">
        <v>4633</v>
      </c>
    </row>
    <row r="876" spans="4:17" x14ac:dyDescent="0.25">
      <c r="D876" s="160" t="s">
        <v>4634</v>
      </c>
      <c r="E876" s="159" t="s">
        <v>4635</v>
      </c>
      <c r="F876" s="160"/>
      <c r="G876" s="159"/>
      <c r="H876" s="160"/>
      <c r="I876" s="160"/>
      <c r="J876" s="159" t="str">
        <f t="shared" si="14"/>
        <v/>
      </c>
      <c r="K876" s="165"/>
      <c r="L876" s="166"/>
      <c r="M876" s="167"/>
      <c r="N876" s="160"/>
      <c r="O876" s="160"/>
      <c r="P876" s="160"/>
      <c r="Q876" s="159" t="s">
        <v>4636</v>
      </c>
    </row>
    <row r="877" spans="4:17" x14ac:dyDescent="0.25">
      <c r="D877" s="160" t="s">
        <v>4637</v>
      </c>
      <c r="E877" s="159" t="s">
        <v>4635</v>
      </c>
      <c r="F877" s="160"/>
      <c r="G877" s="159"/>
      <c r="H877" s="160"/>
      <c r="I877" s="160"/>
      <c r="J877" s="159" t="str">
        <f t="shared" si="14"/>
        <v/>
      </c>
      <c r="K877" s="165"/>
      <c r="L877" s="166"/>
      <c r="M877" s="167"/>
      <c r="N877" s="160"/>
      <c r="O877" s="160"/>
      <c r="P877" s="160"/>
      <c r="Q877" s="159" t="s">
        <v>4638</v>
      </c>
    </row>
    <row r="878" spans="4:17" x14ac:dyDescent="0.25">
      <c r="D878" s="160" t="s">
        <v>4639</v>
      </c>
      <c r="E878" s="159" t="s">
        <v>4635</v>
      </c>
      <c r="F878" s="160"/>
      <c r="G878" s="159"/>
      <c r="H878" s="160"/>
      <c r="I878" s="160"/>
      <c r="J878" s="159" t="str">
        <f t="shared" si="14"/>
        <v/>
      </c>
      <c r="K878" s="165"/>
      <c r="L878" s="166"/>
      <c r="M878" s="167"/>
      <c r="N878" s="160"/>
      <c r="O878" s="160"/>
      <c r="P878" s="160"/>
      <c r="Q878" s="159" t="s">
        <v>4640</v>
      </c>
    </row>
    <row r="879" spans="4:17" x14ac:dyDescent="0.25">
      <c r="D879" s="160" t="s">
        <v>4641</v>
      </c>
      <c r="E879" s="159" t="s">
        <v>4635</v>
      </c>
      <c r="F879" s="160"/>
      <c r="G879" s="159"/>
      <c r="H879" s="160"/>
      <c r="I879" s="160"/>
      <c r="J879" s="159" t="str">
        <f t="shared" si="14"/>
        <v/>
      </c>
      <c r="K879" s="165"/>
      <c r="L879" s="166"/>
      <c r="M879" s="167"/>
      <c r="N879" s="160"/>
      <c r="O879" s="160"/>
      <c r="P879" s="160"/>
      <c r="Q879" s="159" t="s">
        <v>4642</v>
      </c>
    </row>
    <row r="880" spans="4:17" x14ac:dyDescent="0.25">
      <c r="D880" s="160" t="s">
        <v>4643</v>
      </c>
      <c r="E880" s="159" t="s">
        <v>4635</v>
      </c>
      <c r="F880" s="160"/>
      <c r="G880" s="159"/>
      <c r="H880" s="160"/>
      <c r="I880" s="160"/>
      <c r="J880" s="159" t="str">
        <f t="shared" si="14"/>
        <v/>
      </c>
      <c r="K880" s="165"/>
      <c r="L880" s="166"/>
      <c r="M880" s="167"/>
      <c r="N880" s="160"/>
      <c r="O880" s="160"/>
      <c r="P880" s="160"/>
      <c r="Q880" s="159" t="s">
        <v>4644</v>
      </c>
    </row>
    <row r="881" spans="4:17" x14ac:dyDescent="0.25">
      <c r="D881" s="160" t="s">
        <v>4645</v>
      </c>
      <c r="E881" s="159" t="s">
        <v>4635</v>
      </c>
      <c r="F881" s="160"/>
      <c r="G881" s="159"/>
      <c r="H881" s="160"/>
      <c r="I881" s="160"/>
      <c r="J881" s="159" t="str">
        <f t="shared" si="14"/>
        <v/>
      </c>
      <c r="K881" s="165"/>
      <c r="L881" s="166"/>
      <c r="M881" s="167"/>
      <c r="N881" s="160"/>
      <c r="O881" s="160"/>
      <c r="P881" s="160"/>
      <c r="Q881" s="159" t="s">
        <v>4646</v>
      </c>
    </row>
    <row r="882" spans="4:17" x14ac:dyDescent="0.25">
      <c r="D882" s="160" t="s">
        <v>4647</v>
      </c>
      <c r="E882" s="159" t="s">
        <v>4635</v>
      </c>
      <c r="F882" s="160"/>
      <c r="G882" s="159"/>
      <c r="H882" s="160"/>
      <c r="I882" s="160"/>
      <c r="J882" s="159" t="str">
        <f t="shared" si="14"/>
        <v/>
      </c>
      <c r="K882" s="165"/>
      <c r="L882" s="166"/>
      <c r="M882" s="167"/>
      <c r="N882" s="160"/>
      <c r="O882" s="160"/>
      <c r="P882" s="160"/>
      <c r="Q882" s="159" t="s">
        <v>4648</v>
      </c>
    </row>
    <row r="883" spans="4:17" x14ac:dyDescent="0.25">
      <c r="D883" s="160" t="s">
        <v>4649</v>
      </c>
      <c r="E883" s="159" t="s">
        <v>4635</v>
      </c>
      <c r="F883" s="160"/>
      <c r="G883" s="159"/>
      <c r="H883" s="160"/>
      <c r="I883" s="160"/>
      <c r="J883" s="159" t="str">
        <f t="shared" si="14"/>
        <v/>
      </c>
      <c r="K883" s="165"/>
      <c r="L883" s="166"/>
      <c r="M883" s="167"/>
      <c r="N883" s="160"/>
      <c r="O883" s="160"/>
      <c r="P883" s="160"/>
      <c r="Q883" s="159" t="s">
        <v>4650</v>
      </c>
    </row>
    <row r="884" spans="4:17" x14ac:dyDescent="0.25">
      <c r="D884" s="160" t="s">
        <v>4651</v>
      </c>
      <c r="E884" s="159" t="s">
        <v>4635</v>
      </c>
      <c r="F884" s="160"/>
      <c r="G884" s="159"/>
      <c r="H884" s="160"/>
      <c r="I884" s="160"/>
      <c r="J884" s="159" t="str">
        <f t="shared" si="14"/>
        <v/>
      </c>
      <c r="K884" s="165"/>
      <c r="L884" s="166"/>
      <c r="M884" s="167"/>
      <c r="N884" s="160"/>
      <c r="O884" s="160"/>
      <c r="P884" s="160"/>
      <c r="Q884" s="159" t="s">
        <v>4652</v>
      </c>
    </row>
    <row r="885" spans="4:17" x14ac:dyDescent="0.25">
      <c r="D885" s="160" t="s">
        <v>4653</v>
      </c>
      <c r="E885" s="159" t="s">
        <v>4635</v>
      </c>
      <c r="F885" s="160"/>
      <c r="G885" s="159"/>
      <c r="H885" s="160"/>
      <c r="I885" s="160"/>
      <c r="J885" s="159" t="str">
        <f t="shared" si="14"/>
        <v/>
      </c>
      <c r="K885" s="165"/>
      <c r="L885" s="166"/>
      <c r="M885" s="167"/>
      <c r="N885" s="160"/>
      <c r="O885" s="160"/>
      <c r="P885" s="160"/>
      <c r="Q885" s="159" t="s">
        <v>4654</v>
      </c>
    </row>
    <row r="886" spans="4:17" x14ac:dyDescent="0.25">
      <c r="D886" s="160" t="s">
        <v>4655</v>
      </c>
      <c r="E886" s="159" t="s">
        <v>4635</v>
      </c>
      <c r="F886" s="160"/>
      <c r="G886" s="159"/>
      <c r="H886" s="160"/>
      <c r="I886" s="160"/>
      <c r="J886" s="159" t="str">
        <f t="shared" si="14"/>
        <v/>
      </c>
      <c r="K886" s="165"/>
      <c r="L886" s="166"/>
      <c r="M886" s="167"/>
      <c r="N886" s="160"/>
      <c r="O886" s="160"/>
      <c r="P886" s="160"/>
      <c r="Q886" s="159" t="s">
        <v>4656</v>
      </c>
    </row>
    <row r="887" spans="4:17" x14ac:dyDescent="0.25">
      <c r="D887" s="160" t="s">
        <v>4657</v>
      </c>
      <c r="E887" s="159" t="s">
        <v>4635</v>
      </c>
      <c r="F887" s="160"/>
      <c r="G887" s="159"/>
      <c r="H887" s="160"/>
      <c r="I887" s="160"/>
      <c r="J887" s="159" t="str">
        <f t="shared" si="14"/>
        <v/>
      </c>
      <c r="K887" s="165"/>
      <c r="L887" s="166"/>
      <c r="M887" s="167"/>
      <c r="N887" s="160"/>
      <c r="O887" s="160"/>
      <c r="P887" s="160"/>
      <c r="Q887" s="159" t="s">
        <v>4658</v>
      </c>
    </row>
    <row r="888" spans="4:17" x14ac:dyDescent="0.25">
      <c r="D888" s="160" t="s">
        <v>4659</v>
      </c>
      <c r="E888" s="159" t="s">
        <v>4635</v>
      </c>
      <c r="F888" s="160"/>
      <c r="G888" s="159"/>
      <c r="H888" s="160"/>
      <c r="I888" s="160"/>
      <c r="J888" s="159" t="str">
        <f t="shared" si="14"/>
        <v/>
      </c>
      <c r="K888" s="165"/>
      <c r="L888" s="166"/>
      <c r="M888" s="167"/>
      <c r="N888" s="160"/>
      <c r="O888" s="160"/>
      <c r="P888" s="160"/>
      <c r="Q888" s="159" t="s">
        <v>4660</v>
      </c>
    </row>
    <row r="889" spans="4:17" x14ac:dyDescent="0.25">
      <c r="D889" s="160" t="s">
        <v>4661</v>
      </c>
      <c r="E889" s="159" t="s">
        <v>4635</v>
      </c>
      <c r="F889" s="160"/>
      <c r="G889" s="159"/>
      <c r="H889" s="160"/>
      <c r="I889" s="160"/>
      <c r="J889" s="159" t="str">
        <f t="shared" si="14"/>
        <v/>
      </c>
      <c r="K889" s="165"/>
      <c r="L889" s="166"/>
      <c r="M889" s="167"/>
      <c r="N889" s="160"/>
      <c r="O889" s="160"/>
      <c r="P889" s="160"/>
      <c r="Q889" s="159" t="s">
        <v>4662</v>
      </c>
    </row>
    <row r="890" spans="4:17" x14ac:dyDescent="0.25">
      <c r="D890" s="160" t="s">
        <v>4663</v>
      </c>
      <c r="E890" s="159" t="s">
        <v>4635</v>
      </c>
      <c r="F890" s="160"/>
      <c r="G890" s="159"/>
      <c r="H890" s="160"/>
      <c r="I890" s="160"/>
      <c r="J890" s="159" t="str">
        <f t="shared" si="14"/>
        <v/>
      </c>
      <c r="K890" s="165"/>
      <c r="L890" s="166"/>
      <c r="M890" s="167"/>
      <c r="N890" s="160"/>
      <c r="O890" s="160"/>
      <c r="P890" s="160"/>
      <c r="Q890" s="159" t="s">
        <v>4664</v>
      </c>
    </row>
    <row r="891" spans="4:17" x14ac:dyDescent="0.25">
      <c r="D891" s="160" t="s">
        <v>4665</v>
      </c>
      <c r="E891" s="159" t="s">
        <v>4635</v>
      </c>
      <c r="F891" s="160"/>
      <c r="G891" s="159"/>
      <c r="H891" s="160"/>
      <c r="I891" s="160"/>
      <c r="J891" s="159" t="str">
        <f t="shared" si="14"/>
        <v/>
      </c>
      <c r="K891" s="165"/>
      <c r="L891" s="166"/>
      <c r="M891" s="167"/>
      <c r="N891" s="160"/>
      <c r="O891" s="160"/>
      <c r="P891" s="160"/>
      <c r="Q891" s="159" t="s">
        <v>4666</v>
      </c>
    </row>
    <row r="892" spans="4:17" x14ac:dyDescent="0.25">
      <c r="D892" s="160" t="s">
        <v>4667</v>
      </c>
      <c r="E892" s="159" t="s">
        <v>4635</v>
      </c>
      <c r="F892" s="160"/>
      <c r="G892" s="159"/>
      <c r="H892" s="160"/>
      <c r="I892" s="160"/>
      <c r="J892" s="159" t="str">
        <f t="shared" ref="J892:J915" si="15">F892&amp;H892&amp;I892</f>
        <v/>
      </c>
      <c r="K892" s="165"/>
      <c r="L892" s="166"/>
      <c r="M892" s="167"/>
      <c r="N892" s="160"/>
      <c r="O892" s="160"/>
      <c r="P892" s="160"/>
      <c r="Q892" s="159" t="s">
        <v>4668</v>
      </c>
    </row>
    <row r="893" spans="4:17" x14ac:dyDescent="0.25">
      <c r="D893" s="160" t="s">
        <v>4669</v>
      </c>
      <c r="E893" s="159" t="s">
        <v>4635</v>
      </c>
      <c r="F893" s="160"/>
      <c r="G893" s="159"/>
      <c r="H893" s="160"/>
      <c r="I893" s="160"/>
      <c r="J893" s="159" t="str">
        <f t="shared" si="15"/>
        <v/>
      </c>
      <c r="K893" s="165"/>
      <c r="L893" s="166"/>
      <c r="M893" s="167"/>
      <c r="N893" s="160"/>
      <c r="O893" s="160"/>
      <c r="P893" s="160"/>
      <c r="Q893" s="159" t="s">
        <v>4670</v>
      </c>
    </row>
    <row r="894" spans="4:17" x14ac:dyDescent="0.25">
      <c r="D894" s="160" t="s">
        <v>4671</v>
      </c>
      <c r="E894" s="159" t="s">
        <v>4635</v>
      </c>
      <c r="F894" s="160"/>
      <c r="G894" s="159"/>
      <c r="H894" s="160"/>
      <c r="I894" s="160"/>
      <c r="J894" s="159" t="str">
        <f t="shared" si="15"/>
        <v/>
      </c>
      <c r="K894" s="165"/>
      <c r="L894" s="166"/>
      <c r="M894" s="167"/>
      <c r="N894" s="160"/>
      <c r="O894" s="160"/>
      <c r="P894" s="160"/>
      <c r="Q894" s="159" t="s">
        <v>4672</v>
      </c>
    </row>
    <row r="895" spans="4:17" x14ac:dyDescent="0.25">
      <c r="D895" s="160" t="s">
        <v>4673</v>
      </c>
      <c r="E895" s="159" t="s">
        <v>4635</v>
      </c>
      <c r="F895" s="160"/>
      <c r="G895" s="159"/>
      <c r="H895" s="160"/>
      <c r="I895" s="160"/>
      <c r="J895" s="159" t="str">
        <f t="shared" si="15"/>
        <v/>
      </c>
      <c r="K895" s="165"/>
      <c r="L895" s="166"/>
      <c r="M895" s="167"/>
      <c r="N895" s="160"/>
      <c r="O895" s="160"/>
      <c r="P895" s="160"/>
      <c r="Q895" s="159" t="s">
        <v>4674</v>
      </c>
    </row>
    <row r="896" spans="4:17" x14ac:dyDescent="0.25">
      <c r="D896" s="160" t="s">
        <v>4675</v>
      </c>
      <c r="E896" s="159" t="s">
        <v>4676</v>
      </c>
      <c r="F896" s="160"/>
      <c r="G896" s="159"/>
      <c r="H896" s="160"/>
      <c r="I896" s="160"/>
      <c r="J896" s="159" t="str">
        <f t="shared" si="15"/>
        <v/>
      </c>
      <c r="K896" s="165"/>
      <c r="L896" s="166"/>
      <c r="M896" s="167"/>
      <c r="N896" s="160"/>
      <c r="O896" s="160"/>
      <c r="P896" s="160"/>
      <c r="Q896" s="159" t="s">
        <v>4677</v>
      </c>
    </row>
    <row r="897" spans="4:17" x14ac:dyDescent="0.25">
      <c r="D897" s="160" t="s">
        <v>4678</v>
      </c>
      <c r="E897" s="159" t="s">
        <v>4676</v>
      </c>
      <c r="F897" s="160"/>
      <c r="G897" s="159"/>
      <c r="H897" s="160"/>
      <c r="I897" s="160"/>
      <c r="J897" s="159" t="str">
        <f t="shared" si="15"/>
        <v/>
      </c>
      <c r="K897" s="165"/>
      <c r="L897" s="166"/>
      <c r="M897" s="167"/>
      <c r="N897" s="160"/>
      <c r="O897" s="160"/>
      <c r="P897" s="160"/>
      <c r="Q897" s="159" t="s">
        <v>4679</v>
      </c>
    </row>
    <row r="898" spans="4:17" x14ac:dyDescent="0.25">
      <c r="D898" s="160" t="s">
        <v>4680</v>
      </c>
      <c r="E898" s="159" t="s">
        <v>4676</v>
      </c>
      <c r="F898" s="160"/>
      <c r="G898" s="159"/>
      <c r="H898" s="160"/>
      <c r="I898" s="160"/>
      <c r="J898" s="159" t="str">
        <f t="shared" si="15"/>
        <v/>
      </c>
      <c r="K898" s="165"/>
      <c r="L898" s="166"/>
      <c r="M898" s="167"/>
      <c r="N898" s="160"/>
      <c r="O898" s="160"/>
      <c r="P898" s="160"/>
      <c r="Q898" s="159" t="s">
        <v>4681</v>
      </c>
    </row>
    <row r="899" spans="4:17" x14ac:dyDescent="0.25">
      <c r="D899" s="160" t="s">
        <v>4682</v>
      </c>
      <c r="E899" s="159" t="s">
        <v>4676</v>
      </c>
      <c r="F899" s="160"/>
      <c r="G899" s="159"/>
      <c r="H899" s="160"/>
      <c r="I899" s="160"/>
      <c r="J899" s="159" t="str">
        <f t="shared" si="15"/>
        <v/>
      </c>
      <c r="K899" s="165"/>
      <c r="L899" s="166"/>
      <c r="M899" s="167"/>
      <c r="N899" s="160"/>
      <c r="O899" s="160"/>
      <c r="P899" s="160"/>
      <c r="Q899" s="159" t="s">
        <v>4683</v>
      </c>
    </row>
    <row r="900" spans="4:17" x14ac:dyDescent="0.25">
      <c r="D900" s="160" t="s">
        <v>4684</v>
      </c>
      <c r="E900" s="159" t="s">
        <v>4676</v>
      </c>
      <c r="F900" s="160"/>
      <c r="G900" s="159"/>
      <c r="H900" s="160"/>
      <c r="I900" s="160"/>
      <c r="J900" s="159" t="str">
        <f t="shared" si="15"/>
        <v/>
      </c>
      <c r="K900" s="165"/>
      <c r="L900" s="166"/>
      <c r="M900" s="167"/>
      <c r="N900" s="160"/>
      <c r="O900" s="160"/>
      <c r="P900" s="160"/>
      <c r="Q900" s="159" t="s">
        <v>4685</v>
      </c>
    </row>
    <row r="901" spans="4:17" x14ac:dyDescent="0.25">
      <c r="D901" s="160" t="s">
        <v>4686</v>
      </c>
      <c r="E901" s="159" t="s">
        <v>4676</v>
      </c>
      <c r="F901" s="160"/>
      <c r="G901" s="159"/>
      <c r="H901" s="160"/>
      <c r="I901" s="160"/>
      <c r="J901" s="159" t="str">
        <f t="shared" si="15"/>
        <v/>
      </c>
      <c r="K901" s="165"/>
      <c r="L901" s="166"/>
      <c r="M901" s="167"/>
      <c r="N901" s="160"/>
      <c r="O901" s="160"/>
      <c r="P901" s="160"/>
      <c r="Q901" s="159" t="s">
        <v>4687</v>
      </c>
    </row>
    <row r="902" spans="4:17" x14ac:dyDescent="0.25">
      <c r="D902" s="160" t="s">
        <v>4688</v>
      </c>
      <c r="E902" s="159" t="s">
        <v>4676</v>
      </c>
      <c r="F902" s="160"/>
      <c r="G902" s="159"/>
      <c r="H902" s="160"/>
      <c r="I902" s="160"/>
      <c r="J902" s="159" t="str">
        <f t="shared" si="15"/>
        <v/>
      </c>
      <c r="K902" s="165"/>
      <c r="L902" s="166"/>
      <c r="M902" s="167"/>
      <c r="N902" s="160"/>
      <c r="O902" s="160"/>
      <c r="P902" s="160"/>
      <c r="Q902" s="159" t="s">
        <v>4689</v>
      </c>
    </row>
    <row r="903" spans="4:17" x14ac:dyDescent="0.25">
      <c r="D903" s="160" t="s">
        <v>4690</v>
      </c>
      <c r="E903" s="159" t="s">
        <v>4676</v>
      </c>
      <c r="F903" s="160"/>
      <c r="G903" s="159"/>
      <c r="H903" s="160"/>
      <c r="I903" s="160"/>
      <c r="J903" s="159" t="str">
        <f t="shared" si="15"/>
        <v/>
      </c>
      <c r="K903" s="165"/>
      <c r="L903" s="166"/>
      <c r="M903" s="167"/>
      <c r="N903" s="160"/>
      <c r="O903" s="160"/>
      <c r="P903" s="160"/>
      <c r="Q903" s="159" t="s">
        <v>4691</v>
      </c>
    </row>
    <row r="904" spans="4:17" x14ac:dyDescent="0.25">
      <c r="D904" s="160" t="s">
        <v>4692</v>
      </c>
      <c r="E904" s="159" t="s">
        <v>4676</v>
      </c>
      <c r="F904" s="160"/>
      <c r="G904" s="159"/>
      <c r="H904" s="160"/>
      <c r="I904" s="160"/>
      <c r="J904" s="159" t="str">
        <f t="shared" si="15"/>
        <v/>
      </c>
      <c r="K904" s="165"/>
      <c r="L904" s="166"/>
      <c r="M904" s="167"/>
      <c r="N904" s="160"/>
      <c r="O904" s="160"/>
      <c r="P904" s="160"/>
      <c r="Q904" s="159" t="s">
        <v>4693</v>
      </c>
    </row>
    <row r="905" spans="4:17" x14ac:dyDescent="0.25">
      <c r="D905" s="160" t="s">
        <v>4694</v>
      </c>
      <c r="E905" s="159" t="s">
        <v>4676</v>
      </c>
      <c r="F905" s="160"/>
      <c r="G905" s="159"/>
      <c r="H905" s="160"/>
      <c r="I905" s="160"/>
      <c r="J905" s="159" t="str">
        <f t="shared" si="15"/>
        <v/>
      </c>
      <c r="K905" s="165"/>
      <c r="L905" s="166"/>
      <c r="M905" s="167"/>
      <c r="N905" s="160"/>
      <c r="O905" s="160"/>
      <c r="P905" s="160"/>
      <c r="Q905" s="159" t="s">
        <v>4695</v>
      </c>
    </row>
    <row r="906" spans="4:17" x14ac:dyDescent="0.25">
      <c r="D906" s="160" t="s">
        <v>4696</v>
      </c>
      <c r="E906" s="159" t="s">
        <v>4676</v>
      </c>
      <c r="F906" s="160"/>
      <c r="G906" s="159"/>
      <c r="H906" s="160"/>
      <c r="I906" s="160"/>
      <c r="J906" s="159" t="str">
        <f t="shared" si="15"/>
        <v/>
      </c>
      <c r="K906" s="165"/>
      <c r="L906" s="166"/>
      <c r="M906" s="167"/>
      <c r="N906" s="160"/>
      <c r="O906" s="160"/>
      <c r="P906" s="160"/>
      <c r="Q906" s="159" t="s">
        <v>4697</v>
      </c>
    </row>
    <row r="907" spans="4:17" x14ac:dyDescent="0.25">
      <c r="D907" s="160" t="s">
        <v>4698</v>
      </c>
      <c r="E907" s="159" t="s">
        <v>4676</v>
      </c>
      <c r="F907" s="160"/>
      <c r="G907" s="159"/>
      <c r="H907" s="160"/>
      <c r="I907" s="160"/>
      <c r="J907" s="159" t="str">
        <f t="shared" si="15"/>
        <v/>
      </c>
      <c r="K907" s="165"/>
      <c r="L907" s="166"/>
      <c r="M907" s="167"/>
      <c r="N907" s="160"/>
      <c r="O907" s="160"/>
      <c r="P907" s="160"/>
      <c r="Q907" s="159" t="s">
        <v>4699</v>
      </c>
    </row>
    <row r="908" spans="4:17" x14ac:dyDescent="0.25">
      <c r="D908" s="160" t="s">
        <v>4700</v>
      </c>
      <c r="E908" s="159" t="s">
        <v>4676</v>
      </c>
      <c r="F908" s="160"/>
      <c r="G908" s="159"/>
      <c r="H908" s="160"/>
      <c r="I908" s="160"/>
      <c r="J908" s="159" t="str">
        <f t="shared" si="15"/>
        <v/>
      </c>
      <c r="K908" s="165"/>
      <c r="L908" s="166"/>
      <c r="M908" s="167"/>
      <c r="N908" s="160"/>
      <c r="O908" s="160"/>
      <c r="P908" s="160"/>
      <c r="Q908" s="159" t="s">
        <v>4701</v>
      </c>
    </row>
    <row r="909" spans="4:17" x14ac:dyDescent="0.25">
      <c r="D909" s="160" t="s">
        <v>4702</v>
      </c>
      <c r="E909" s="159" t="s">
        <v>4676</v>
      </c>
      <c r="F909" s="160"/>
      <c r="G909" s="159"/>
      <c r="H909" s="160"/>
      <c r="I909" s="160"/>
      <c r="J909" s="159" t="str">
        <f t="shared" si="15"/>
        <v/>
      </c>
      <c r="K909" s="165"/>
      <c r="L909" s="166"/>
      <c r="M909" s="167"/>
      <c r="N909" s="160"/>
      <c r="O909" s="160"/>
      <c r="P909" s="160"/>
      <c r="Q909" s="159" t="s">
        <v>4703</v>
      </c>
    </row>
    <row r="910" spans="4:17" x14ac:dyDescent="0.25">
      <c r="D910" s="160" t="s">
        <v>4704</v>
      </c>
      <c r="E910" s="159" t="s">
        <v>4676</v>
      </c>
      <c r="F910" s="160"/>
      <c r="G910" s="159"/>
      <c r="H910" s="160"/>
      <c r="I910" s="160"/>
      <c r="J910" s="159" t="str">
        <f t="shared" si="15"/>
        <v/>
      </c>
      <c r="K910" s="165"/>
      <c r="L910" s="166"/>
      <c r="M910" s="167"/>
      <c r="N910" s="160"/>
      <c r="O910" s="160"/>
      <c r="P910" s="160"/>
      <c r="Q910" s="159" t="s">
        <v>4705</v>
      </c>
    </row>
    <row r="911" spans="4:17" x14ac:dyDescent="0.25">
      <c r="D911" s="160" t="s">
        <v>4706</v>
      </c>
      <c r="E911" s="159" t="s">
        <v>4676</v>
      </c>
      <c r="F911" s="160"/>
      <c r="G911" s="159"/>
      <c r="H911" s="160"/>
      <c r="I911" s="160"/>
      <c r="J911" s="159" t="str">
        <f t="shared" si="15"/>
        <v/>
      </c>
      <c r="K911" s="165"/>
      <c r="L911" s="166"/>
      <c r="M911" s="167"/>
      <c r="N911" s="160"/>
      <c r="O911" s="160"/>
      <c r="P911" s="160"/>
      <c r="Q911" s="159" t="s">
        <v>4707</v>
      </c>
    </row>
    <row r="912" spans="4:17" x14ac:dyDescent="0.25">
      <c r="D912" s="160" t="s">
        <v>4708</v>
      </c>
      <c r="E912" s="159" t="s">
        <v>4676</v>
      </c>
      <c r="F912" s="160"/>
      <c r="G912" s="159"/>
      <c r="H912" s="160"/>
      <c r="I912" s="160"/>
      <c r="J912" s="159" t="str">
        <f t="shared" si="15"/>
        <v/>
      </c>
      <c r="K912" s="165"/>
      <c r="L912" s="166"/>
      <c r="M912" s="167"/>
      <c r="N912" s="160"/>
      <c r="O912" s="160"/>
      <c r="P912" s="160"/>
      <c r="Q912" s="159" t="s">
        <v>4709</v>
      </c>
    </row>
    <row r="913" spans="4:17" x14ac:dyDescent="0.25">
      <c r="D913" s="160" t="s">
        <v>4710</v>
      </c>
      <c r="E913" s="159" t="s">
        <v>4676</v>
      </c>
      <c r="F913" s="160"/>
      <c r="G913" s="159"/>
      <c r="H913" s="160"/>
      <c r="I913" s="160"/>
      <c r="J913" s="159" t="str">
        <f t="shared" si="15"/>
        <v/>
      </c>
      <c r="K913" s="165"/>
      <c r="L913" s="166"/>
      <c r="M913" s="167"/>
      <c r="N913" s="160"/>
      <c r="O913" s="160"/>
      <c r="P913" s="160"/>
      <c r="Q913" s="159" t="s">
        <v>4711</v>
      </c>
    </row>
    <row r="914" spans="4:17" x14ac:dyDescent="0.25">
      <c r="D914" s="160" t="s">
        <v>4712</v>
      </c>
      <c r="E914" s="159" t="s">
        <v>4676</v>
      </c>
      <c r="F914" s="160"/>
      <c r="G914" s="159"/>
      <c r="H914" s="160"/>
      <c r="I914" s="160"/>
      <c r="J914" s="159" t="str">
        <f t="shared" si="15"/>
        <v/>
      </c>
      <c r="K914" s="165"/>
      <c r="L914" s="166"/>
      <c r="M914" s="167"/>
      <c r="N914" s="160"/>
      <c r="O914" s="160"/>
      <c r="P914" s="160"/>
      <c r="Q914" s="159" t="s">
        <v>4713</v>
      </c>
    </row>
    <row r="915" spans="4:17" x14ac:dyDescent="0.25">
      <c r="D915" s="160" t="s">
        <v>4714</v>
      </c>
      <c r="E915" s="159" t="s">
        <v>4676</v>
      </c>
      <c r="F915" s="160"/>
      <c r="G915" s="159"/>
      <c r="H915" s="160"/>
      <c r="I915" s="160"/>
      <c r="J915" s="159" t="str">
        <f t="shared" si="15"/>
        <v/>
      </c>
      <c r="K915" s="165"/>
      <c r="L915" s="166"/>
      <c r="M915" s="167"/>
      <c r="N915" s="160"/>
      <c r="O915" s="160"/>
      <c r="P915" s="160"/>
      <c r="Q915" s="159" t="s">
        <v>4715</v>
      </c>
    </row>
  </sheetData>
  <dataValidations count="10">
    <dataValidation type="custom" allowBlank="1" showInputMessage="1" showErrorMessage="1" errorTitle="X-Author for Excel" error="Id and Lookup fields are not editable." promptTitle="X-Author for Excel" sqref="O3:O153 O159:O309 Q315:Q915" xr:uid="{00000000-0002-0000-0F00-000000000000}">
      <formula1>""</formula1>
    </dataValidation>
    <dataValidation type="decimal" allowBlank="1" showInputMessage="1" showErrorMessage="1" errorTitle="X-Author for Excel" error="Please enter a valid numeric value. Valid range for Baseline N# is -1E+16 to 1E+16." promptTitle="X-Author for Excel" sqref="K315:K915" xr:uid="{00000000-0002-0000-0F00-000003000000}">
      <formula1>-10000000000000000</formula1>
      <formula2>10000000000000000</formula2>
    </dataValidation>
    <dataValidation type="decimal" allowBlank="1" showInputMessage="1" showErrorMessage="1" errorTitle="X-Author for Excel" error="Please enter a valid numeric value. Valid range for Baseline D# is -1E+16 to 1E+16." promptTitle="X-Author for Excel" sqref="L315:L915" xr:uid="{00000000-0002-0000-0F00-000004000000}">
      <formula1>-10000000000000000</formula1>
      <formula2>10000000000000000</formula2>
    </dataValidation>
    <dataValidation type="decimal" allowBlank="1" showInputMessage="1" showErrorMessage="1" errorTitle="X-Author for Excel" error="Please enter a valid numeric value. Valid range for Baseline % is -999.9 to 999.9." promptTitle="X-Author for Excel" sqref="M315:M915" xr:uid="{00000000-0002-0000-0F00-000005000000}">
      <formula1>-999.9</formula1>
      <formula2>999.9</formula2>
    </dataValidation>
    <dataValidation type="list" allowBlank="1" showInputMessage="1" showErrorMessage="1" errorTitle="X-Author for Excel" error="Please select a value from the drop-down." promptTitle="X-Author for Excel" sqref="L3:L153" xr:uid="{0DBEB1AF-0898-466B-B893-4AC7D0F3AE3E}">
      <formula1>IF(IFERROR(ROWS(INDIRECT(SUBSTITUTE("AIM_Impact_Disaggregation__c.AIM_Baseline_Year__c"," ","_"))),-1) &lt; 0, XAE_Invalid_PLData,INDIRECT(SUBSTITUTE("AIM_Impact_Disaggregation__c.AIM_Baseline_Year__c"," ","_")))</formula1>
    </dataValidation>
    <dataValidation type="decimal" allowBlank="1" showInputMessage="1" showErrorMessage="1" errorTitle="X-Author for Excel" error="Please enter a valid numeric value. Valid range for Baseline D# is -1E+16 to 1E+16." promptTitle="X-Author for Excel" sqref="P3:P153" xr:uid="{C78CB0F0-C9F8-4C01-A272-D227F2A8310B}">
      <formula1>-10000000000000000</formula1>
      <formula2>10000000000000000</formula2>
    </dataValidation>
    <dataValidation type="decimal" allowBlank="1" showInputMessage="1" showErrorMessage="1" errorTitle="X-Author for Excel" error="Please enter a valid numeric value. Valid range for Baseline N# is -100000000000000 to 100000000000000." promptTitle="X-Author for Excel" sqref="Q3:Q153" xr:uid="{6DEEA4EA-C640-451C-8869-DA308909847C}">
      <formula1>-100000000000000</formula1>
      <formula2>100000000000000</formula2>
    </dataValidation>
    <dataValidation type="decimal" allowBlank="1" showInputMessage="1" showErrorMessage="1" errorTitle="X-Author for Excel" error="Please enter a valid numeric value. Valid range for Baseline % is -999.99 to 999.99." promptTitle="X-Author for Excel" sqref="R3:R153" xr:uid="{E79500EF-885E-4C5D-BE39-0D3CB1C1CB57}">
      <formula1>-999.99</formula1>
      <formula2>999.99</formula2>
    </dataValidation>
    <dataValidation type="list" allowBlank="1" showInputMessage="1" showErrorMessage="1" errorTitle="X-Author for Excel" error="Please select a value from the drop-down." promptTitle="X-Author for Excel" sqref="L159:L309" xr:uid="{E4D9128F-7BCE-4319-80CB-C47A4258519D}">
      <formula1>IF(IFERROR(ROWS(INDIRECT(SUBSTITUTE("AIM_Outcome_Disaggregation__c.AIM_Baseline_Year__c"," ","_"))),-1) &lt; 0, XAE_Invalid_PLData,INDIRECT(SUBSTITUTE("AIM_Outcome_Disaggregation__c.AIM_Baseline_Year__c"," ","_")))</formula1>
    </dataValidation>
    <dataValidation type="list" allowBlank="1" showInputMessage="1" showErrorMessage="1" errorTitle="X-Author for Excel" error="Please select a value from the drop-down." promptTitle="X-Author for Excel" sqref="N315:N915" xr:uid="{FDF432F0-B51A-4241-A47E-FE9E574A1484}">
      <formula1>IF(IFERROR(ROWS(INDIRECT(SUBSTITUTE("AIM_Coverage_Disaggregation__c.AIM_Year__c"," ","_"))),-1) &lt; 0, XAE_Invalid_PLData,INDIRECT(SUBSTITUTE("AIM_Coverage_Disaggregation__c.AIM_Year__c"," ","_")))</formula1>
    </dataValidation>
  </dataValidations>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I1217"/>
  <sheetViews>
    <sheetView workbookViewId="0">
      <selection activeCell="H2" sqref="H2"/>
    </sheetView>
  </sheetViews>
  <sheetFormatPr defaultColWidth="8.58203125" defaultRowHeight="12.5" x14ac:dyDescent="0.25"/>
  <cols>
    <col min="1" max="1" width="13.58203125" style="1" bestFit="1" customWidth="1"/>
    <col min="2" max="2" width="24.08203125" style="1" customWidth="1"/>
    <col min="3" max="3" width="12.58203125" style="9" customWidth="1"/>
    <col min="4" max="4" width="13.58203125" style="1" bestFit="1" customWidth="1"/>
    <col min="5" max="5" width="26.9140625" style="1" customWidth="1"/>
    <col min="6" max="6" width="18.9140625" style="1" customWidth="1"/>
    <col min="7" max="8" width="8.58203125" style="1"/>
    <col min="9" max="9" width="16.58203125" style="1" customWidth="1"/>
    <col min="10" max="16384" width="8.58203125" style="1"/>
  </cols>
  <sheetData>
    <row r="1" spans="1:9" ht="13" x14ac:dyDescent="0.3">
      <c r="A1" s="814" t="s">
        <v>118</v>
      </c>
      <c r="B1" s="814"/>
      <c r="C1" s="814"/>
      <c r="D1" s="814"/>
    </row>
    <row r="2" spans="1:9" x14ac:dyDescent="0.25">
      <c r="A2" s="159" t="s">
        <v>51</v>
      </c>
      <c r="B2" s="164" t="s">
        <v>49</v>
      </c>
      <c r="C2" s="162"/>
      <c r="D2" s="159" t="s">
        <v>82</v>
      </c>
      <c r="E2" s="159" t="s">
        <v>48</v>
      </c>
      <c r="F2" s="159" t="str">
        <f>A2</f>
        <v>Account Role ID</v>
      </c>
      <c r="G2" s="159"/>
      <c r="H2" s="159" t="str">
        <f>B2</f>
        <v>Account (Name)</v>
      </c>
      <c r="I2" s="159" t="s">
        <v>39</v>
      </c>
    </row>
    <row r="3" spans="1:9" hidden="1" x14ac:dyDescent="0.25">
      <c r="A3" s="160" t="s">
        <v>50</v>
      </c>
      <c r="B3" s="159" t="s">
        <v>119</v>
      </c>
      <c r="C3" s="159" t="str">
        <f t="array" ref="C3">IFERROR(INDEX($B$3:$B$87, MATCH(0, COUNTIF($C$2:C2, $B$3:$B$87&amp;"") + IF($B$3:$B$87="",1,0), 0)), "")</f>
        <v>[Account (Name)]</v>
      </c>
      <c r="D3" s="159" t="s">
        <v>81</v>
      </c>
      <c r="E3" s="160" t="s">
        <v>47</v>
      </c>
      <c r="F3" s="160" t="str">
        <f>A3</f>
        <v>[Account Role ID]</v>
      </c>
      <c r="G3" s="159"/>
      <c r="H3" s="159" t="str">
        <f>B3</f>
        <v>[Account (Name)]</v>
      </c>
      <c r="I3" s="159" t="s">
        <v>143</v>
      </c>
    </row>
    <row r="4" spans="1:9" s="9" customFormat="1" x14ac:dyDescent="0.25">
      <c r="A4" s="160" t="s">
        <v>2682</v>
      </c>
      <c r="B4" s="159" t="s">
        <v>2683</v>
      </c>
      <c r="C4" s="159" t="str">
        <f t="array" ref="C4">IFERROR(INDEX($B$3:$B$87, MATCH(0, COUNTIF($C$2:C3, $B$3:$B$87&amp;"") + IF($B$3:$B$87="",1,0), 0)), "")</f>
        <v>United Nations Development Programme</v>
      </c>
      <c r="D4" s="159" t="s">
        <v>2684</v>
      </c>
      <c r="E4" s="160" t="s">
        <v>2685</v>
      </c>
      <c r="F4" s="160" t="str">
        <f t="shared" ref="F4:F67" si="0">A4</f>
        <v>AR-06975</v>
      </c>
      <c r="G4" s="159"/>
      <c r="H4" s="159" t="str">
        <f t="shared" ref="H4:H67" si="1">B4</f>
        <v>United Nations Development Programme</v>
      </c>
      <c r="I4" s="159"/>
    </row>
    <row r="5" spans="1:9" s="9" customFormat="1" x14ac:dyDescent="0.25">
      <c r="A5" s="160" t="s">
        <v>2686</v>
      </c>
      <c r="B5" s="159" t="s">
        <v>2683</v>
      </c>
      <c r="C5" s="159" t="str">
        <f t="array" ref="C5">IFERROR(INDEX($B$3:$B$87, MATCH(0, COUNTIF($C$2:C4, $B$3:$B$87&amp;"") + IF($B$3:$B$87="",1,0), 0)), "")</f>
        <v>Ministry of Public Health of the Islamic Republic of Afghanistan</v>
      </c>
      <c r="D5" s="159" t="s">
        <v>2684</v>
      </c>
      <c r="E5" s="160" t="s">
        <v>2687</v>
      </c>
      <c r="F5" s="160" t="str">
        <f t="shared" si="0"/>
        <v>AR-06984</v>
      </c>
      <c r="G5" s="159"/>
      <c r="H5" s="159" t="str">
        <f t="shared" si="1"/>
        <v>United Nations Development Programme</v>
      </c>
      <c r="I5" s="159"/>
    </row>
    <row r="6" spans="1:9" s="9" customFormat="1" x14ac:dyDescent="0.25">
      <c r="A6" s="160" t="s">
        <v>2688</v>
      </c>
      <c r="B6" s="159" t="s">
        <v>2689</v>
      </c>
      <c r="C6" s="159" t="str">
        <f t="array" ref="C6">IFERROR(INDEX($B$3:$B$87, MATCH(0, COUNTIF($C$2:C5, $B$3:$B$87&amp;"") + IF($B$3:$B$87="",1,0), 0)), "")</f>
        <v>Organization_0909220211</v>
      </c>
      <c r="D6" s="159" t="s">
        <v>2690</v>
      </c>
      <c r="E6" s="160" t="s">
        <v>2691</v>
      </c>
      <c r="F6" s="160" t="str">
        <f t="shared" si="0"/>
        <v>AR-13462</v>
      </c>
      <c r="G6" s="159"/>
      <c r="H6" s="159" t="str">
        <f t="shared" si="1"/>
        <v>Ministry of Public Health of the Islamic Republic of Afghanistan</v>
      </c>
      <c r="I6" s="159"/>
    </row>
    <row r="7" spans="1:9" s="9" customFormat="1" x14ac:dyDescent="0.25">
      <c r="A7" s="160" t="s">
        <v>2692</v>
      </c>
      <c r="B7" s="159" t="s">
        <v>2689</v>
      </c>
      <c r="C7" s="159" t="str">
        <f t="array" ref="C7">IFERROR(INDEX($B$3:$B$87, MATCH(0, COUNTIF($C$2:C6, $B$3:$B$87&amp;"") + IF($B$3:$B$87="",1,0), 0)), "")</f>
        <v>Organization_1309220427</v>
      </c>
      <c r="D7" s="159" t="s">
        <v>2690</v>
      </c>
      <c r="E7" s="160" t="s">
        <v>2693</v>
      </c>
      <c r="F7" s="160" t="str">
        <f t="shared" si="0"/>
        <v>AR-07656</v>
      </c>
      <c r="G7" s="159"/>
      <c r="H7" s="159" t="str">
        <f t="shared" si="1"/>
        <v>Ministry of Public Health of the Islamic Republic of Afghanistan</v>
      </c>
      <c r="I7" s="159"/>
    </row>
    <row r="8" spans="1:9" s="9" customFormat="1" x14ac:dyDescent="0.25">
      <c r="A8" s="160" t="s">
        <v>2694</v>
      </c>
      <c r="B8" s="159" t="s">
        <v>2683</v>
      </c>
      <c r="C8" s="159" t="str">
        <f t="array" ref="C8">IFERROR(INDEX($B$3:$B$87, MATCH(0, COUNTIF($C$2:C7, $B$3:$B$87&amp;"") + IF($B$3:$B$87="",1,0), 0)), "")</f>
        <v/>
      </c>
      <c r="D8" s="159" t="s">
        <v>2684</v>
      </c>
      <c r="E8" s="160" t="s">
        <v>2695</v>
      </c>
      <c r="F8" s="160" t="str">
        <f t="shared" si="0"/>
        <v>AR-07657</v>
      </c>
      <c r="G8" s="159"/>
      <c r="H8" s="159" t="str">
        <f t="shared" si="1"/>
        <v>United Nations Development Programme</v>
      </c>
      <c r="I8" s="159"/>
    </row>
    <row r="9" spans="1:9" s="9" customFormat="1" x14ac:dyDescent="0.25">
      <c r="A9" s="160" t="s">
        <v>2696</v>
      </c>
      <c r="B9" s="159" t="s">
        <v>2683</v>
      </c>
      <c r="C9" s="159" t="str">
        <f t="array" ref="C9">IFERROR(INDEX($B$3:$B$87, MATCH(0, COUNTIF($C$2:C8, $B$3:$B$87&amp;"") + IF($B$3:$B$87="",1,0), 0)), "")</f>
        <v/>
      </c>
      <c r="D9" s="159" t="s">
        <v>2684</v>
      </c>
      <c r="E9" s="160" t="s">
        <v>2697</v>
      </c>
      <c r="F9" s="160" t="str">
        <f t="shared" si="0"/>
        <v>AR-00937</v>
      </c>
      <c r="G9" s="159"/>
      <c r="H9" s="159" t="str">
        <f t="shared" si="1"/>
        <v>United Nations Development Programme</v>
      </c>
      <c r="I9" s="159"/>
    </row>
    <row r="10" spans="1:9" s="9" customFormat="1" x14ac:dyDescent="0.25">
      <c r="A10" s="160" t="s">
        <v>2698</v>
      </c>
      <c r="B10" s="159" t="s">
        <v>2683</v>
      </c>
      <c r="C10" s="159" t="str">
        <f t="array" ref="C10">IFERROR(INDEX($B$3:$B$87, MATCH(0, COUNTIF($C$2:C9, $B$3:$B$87&amp;"") + IF($B$3:$B$87="",1,0), 0)), "")</f>
        <v/>
      </c>
      <c r="D10" s="159" t="s">
        <v>2684</v>
      </c>
      <c r="E10" s="160" t="s">
        <v>2699</v>
      </c>
      <c r="F10" s="160" t="str">
        <f t="shared" si="0"/>
        <v>AR-00938</v>
      </c>
      <c r="G10" s="159"/>
      <c r="H10" s="159" t="str">
        <f t="shared" si="1"/>
        <v>United Nations Development Programme</v>
      </c>
      <c r="I10" s="159"/>
    </row>
    <row r="11" spans="1:9" s="9" customFormat="1" x14ac:dyDescent="0.25">
      <c r="A11" s="160" t="s">
        <v>2700</v>
      </c>
      <c r="B11" s="159" t="s">
        <v>2683</v>
      </c>
      <c r="C11" s="159" t="str">
        <f t="array" ref="C11">IFERROR(INDEX($B$3:$B$87, MATCH(0, COUNTIF($C$2:C10, $B$3:$B$87&amp;"") + IF($B$3:$B$87="",1,0), 0)), "")</f>
        <v/>
      </c>
      <c r="D11" s="159" t="s">
        <v>2684</v>
      </c>
      <c r="E11" s="160" t="s">
        <v>2701</v>
      </c>
      <c r="F11" s="160" t="str">
        <f t="shared" si="0"/>
        <v>AR-00939</v>
      </c>
      <c r="G11" s="159"/>
      <c r="H11" s="159" t="str">
        <f t="shared" si="1"/>
        <v>United Nations Development Programme</v>
      </c>
      <c r="I11" s="159"/>
    </row>
    <row r="12" spans="1:9" s="9" customFormat="1" x14ac:dyDescent="0.25">
      <c r="A12" s="160" t="s">
        <v>2702</v>
      </c>
      <c r="B12" s="159" t="s">
        <v>2689</v>
      </c>
      <c r="C12" s="159" t="str">
        <f t="array" ref="C12">IFERROR(INDEX($B$3:$B$87, MATCH(0, COUNTIF($C$2:C11, $B$3:$B$87&amp;"") + IF($B$3:$B$87="",1,0), 0)), "")</f>
        <v/>
      </c>
      <c r="D12" s="159" t="s">
        <v>2690</v>
      </c>
      <c r="E12" s="160" t="s">
        <v>2703</v>
      </c>
      <c r="F12" s="160" t="str">
        <f t="shared" si="0"/>
        <v>AR-01272</v>
      </c>
      <c r="G12" s="159"/>
      <c r="H12" s="159" t="str">
        <f t="shared" si="1"/>
        <v>Ministry of Public Health of the Islamic Republic of Afghanistan</v>
      </c>
      <c r="I12" s="159"/>
    </row>
    <row r="13" spans="1:9" s="9" customFormat="1" x14ac:dyDescent="0.25">
      <c r="A13" s="160" t="s">
        <v>2704</v>
      </c>
      <c r="B13" s="159" t="s">
        <v>2683</v>
      </c>
      <c r="C13" s="159" t="str">
        <f t="array" ref="C13">IFERROR(INDEX($B$3:$B$87, MATCH(0, COUNTIF($C$2:C12, $B$3:$B$87&amp;"") + IF($B$3:$B$87="",1,0), 0)), "")</f>
        <v/>
      </c>
      <c r="D13" s="159" t="s">
        <v>2684</v>
      </c>
      <c r="E13" s="160" t="s">
        <v>2705</v>
      </c>
      <c r="F13" s="160" t="str">
        <f t="shared" si="0"/>
        <v>AR-00940</v>
      </c>
      <c r="G13" s="159"/>
      <c r="H13" s="159" t="str">
        <f t="shared" si="1"/>
        <v>United Nations Development Programme</v>
      </c>
      <c r="I13" s="159"/>
    </row>
    <row r="14" spans="1:9" s="9" customFormat="1" x14ac:dyDescent="0.25">
      <c r="A14" s="160" t="s">
        <v>2706</v>
      </c>
      <c r="B14" s="159" t="s">
        <v>2689</v>
      </c>
      <c r="C14" s="159" t="str">
        <f t="array" ref="C14">IFERROR(INDEX($B$3:$B$87, MATCH(0, COUNTIF($C$2:C13, $B$3:$B$87&amp;"") + IF($B$3:$B$87="",1,0), 0)), "")</f>
        <v/>
      </c>
      <c r="D14" s="159" t="s">
        <v>2690</v>
      </c>
      <c r="E14" s="160" t="s">
        <v>2707</v>
      </c>
      <c r="F14" s="160" t="str">
        <f t="shared" si="0"/>
        <v>AR-01271</v>
      </c>
      <c r="G14" s="159"/>
      <c r="H14" s="159" t="str">
        <f t="shared" si="1"/>
        <v>Ministry of Public Health of the Islamic Republic of Afghanistan</v>
      </c>
      <c r="I14" s="159"/>
    </row>
    <row r="15" spans="1:9" s="9" customFormat="1" x14ac:dyDescent="0.25">
      <c r="A15" s="160" t="s">
        <v>2708</v>
      </c>
      <c r="B15" s="159" t="s">
        <v>2689</v>
      </c>
      <c r="C15" s="159" t="str">
        <f t="array" ref="C15">IFERROR(INDEX($B$3:$B$87, MATCH(0, COUNTIF($C$2:C14, $B$3:$B$87&amp;"") + IF($B$3:$B$87="",1,0), 0)), "")</f>
        <v/>
      </c>
      <c r="D15" s="159" t="s">
        <v>2690</v>
      </c>
      <c r="E15" s="160" t="s">
        <v>2709</v>
      </c>
      <c r="F15" s="160" t="str">
        <f t="shared" si="0"/>
        <v>AR-01270</v>
      </c>
      <c r="G15" s="159"/>
      <c r="H15" s="159" t="str">
        <f t="shared" si="1"/>
        <v>Ministry of Public Health of the Islamic Republic of Afghanistan</v>
      </c>
      <c r="I15" s="159"/>
    </row>
    <row r="16" spans="1:9" s="9" customFormat="1" x14ac:dyDescent="0.25">
      <c r="A16" s="160" t="s">
        <v>2710</v>
      </c>
      <c r="B16" s="159" t="s">
        <v>2683</v>
      </c>
      <c r="C16" s="159" t="str">
        <f t="array" ref="C16">IFERROR(INDEX($B$3:$B$87, MATCH(0, COUNTIF($C$2:C15, $B$3:$B$87&amp;"") + IF($B$3:$B$87="",1,0), 0)), "")</f>
        <v/>
      </c>
      <c r="D16" s="159" t="s">
        <v>2684</v>
      </c>
      <c r="E16" s="160" t="s">
        <v>2711</v>
      </c>
      <c r="F16" s="160" t="str">
        <f t="shared" si="0"/>
        <v>AR-10788</v>
      </c>
      <c r="G16" s="159"/>
      <c r="H16" s="159" t="str">
        <f t="shared" si="1"/>
        <v>United Nations Development Programme</v>
      </c>
      <c r="I16" s="159"/>
    </row>
    <row r="17" spans="1:9" s="9" customFormat="1" x14ac:dyDescent="0.25">
      <c r="A17" s="160" t="s">
        <v>2712</v>
      </c>
      <c r="B17" s="159" t="s">
        <v>2689</v>
      </c>
      <c r="C17" s="159" t="str">
        <f t="array" ref="C17">IFERROR(INDEX($B$3:$B$87, MATCH(0, COUNTIF($C$2:C16, $B$3:$B$87&amp;"") + IF($B$3:$B$87="",1,0), 0)), "")</f>
        <v/>
      </c>
      <c r="D17" s="159" t="s">
        <v>2690</v>
      </c>
      <c r="E17" s="160" t="s">
        <v>2713</v>
      </c>
      <c r="F17" s="160" t="str">
        <f t="shared" si="0"/>
        <v>AR-11105</v>
      </c>
      <c r="G17" s="159"/>
      <c r="H17" s="159" t="str">
        <f t="shared" si="1"/>
        <v>Ministry of Public Health of the Islamic Republic of Afghanistan</v>
      </c>
      <c r="I17" s="159"/>
    </row>
    <row r="18" spans="1:9" s="9" customFormat="1" x14ac:dyDescent="0.25">
      <c r="A18" s="160" t="s">
        <v>2714</v>
      </c>
      <c r="B18" s="159" t="s">
        <v>2683</v>
      </c>
      <c r="C18" s="159" t="str">
        <f t="array" ref="C18">IFERROR(INDEX($B$3:$B$87, MATCH(0, COUNTIF($C$2:C17, $B$3:$B$87&amp;"") + IF($B$3:$B$87="",1,0), 0)), "")</f>
        <v/>
      </c>
      <c r="D18" s="159" t="s">
        <v>2684</v>
      </c>
      <c r="E18" s="160" t="s">
        <v>2715</v>
      </c>
      <c r="F18" s="160" t="str">
        <f t="shared" si="0"/>
        <v>AR-11106</v>
      </c>
      <c r="G18" s="159"/>
      <c r="H18" s="159" t="str">
        <f t="shared" si="1"/>
        <v>United Nations Development Programme</v>
      </c>
      <c r="I18" s="159"/>
    </row>
    <row r="19" spans="1:9" s="9" customFormat="1" x14ac:dyDescent="0.25">
      <c r="A19" s="160" t="s">
        <v>2716</v>
      </c>
      <c r="B19" s="159" t="s">
        <v>2689</v>
      </c>
      <c r="C19" s="159" t="str">
        <f t="array" ref="C19">IFERROR(INDEX($B$3:$B$87, MATCH(0, COUNTIF($C$2:C18, $B$3:$B$87&amp;"") + IF($B$3:$B$87="",1,0), 0)), "")</f>
        <v/>
      </c>
      <c r="D19" s="159" t="s">
        <v>2690</v>
      </c>
      <c r="E19" s="160" t="s">
        <v>2717</v>
      </c>
      <c r="F19" s="160" t="str">
        <f t="shared" si="0"/>
        <v>AR-11224</v>
      </c>
      <c r="G19" s="159"/>
      <c r="H19" s="159" t="str">
        <f t="shared" si="1"/>
        <v>Ministry of Public Health of the Islamic Republic of Afghanistan</v>
      </c>
      <c r="I19" s="159"/>
    </row>
    <row r="20" spans="1:9" s="9" customFormat="1" x14ac:dyDescent="0.25">
      <c r="A20" s="160" t="s">
        <v>2718</v>
      </c>
      <c r="B20" s="159" t="s">
        <v>2683</v>
      </c>
      <c r="C20" s="159" t="str">
        <f t="array" ref="C20">IFERROR(INDEX($B$3:$B$87, MATCH(0, COUNTIF($C$2:C19, $B$3:$B$87&amp;"") + IF($B$3:$B$87="",1,0), 0)), "")</f>
        <v/>
      </c>
      <c r="D20" s="159" t="s">
        <v>2684</v>
      </c>
      <c r="E20" s="160" t="s">
        <v>2719</v>
      </c>
      <c r="F20" s="160" t="str">
        <f t="shared" si="0"/>
        <v>AR-11491</v>
      </c>
      <c r="G20" s="159"/>
      <c r="H20" s="159" t="str">
        <f t="shared" si="1"/>
        <v>United Nations Development Programme</v>
      </c>
      <c r="I20" s="159"/>
    </row>
    <row r="21" spans="1:9" s="9" customFormat="1" x14ac:dyDescent="0.25">
      <c r="A21" s="160" t="s">
        <v>2720</v>
      </c>
      <c r="B21" s="159" t="s">
        <v>2689</v>
      </c>
      <c r="C21" s="159" t="str">
        <f t="array" ref="C21">IFERROR(INDEX($B$3:$B$87, MATCH(0, COUNTIF($C$2:C20, $B$3:$B$87&amp;"") + IF($B$3:$B$87="",1,0), 0)), "")</f>
        <v/>
      </c>
      <c r="D21" s="159" t="s">
        <v>2690</v>
      </c>
      <c r="E21" s="160" t="s">
        <v>2721</v>
      </c>
      <c r="F21" s="160" t="str">
        <f t="shared" si="0"/>
        <v>AR-11234</v>
      </c>
      <c r="G21" s="159"/>
      <c r="H21" s="159" t="str">
        <f t="shared" si="1"/>
        <v>Ministry of Public Health of the Islamic Republic of Afghanistan</v>
      </c>
      <c r="I21" s="159"/>
    </row>
    <row r="22" spans="1:9" s="9" customFormat="1" x14ac:dyDescent="0.25">
      <c r="A22" s="160" t="s">
        <v>2722</v>
      </c>
      <c r="B22" s="159" t="s">
        <v>2689</v>
      </c>
      <c r="C22" s="159" t="str">
        <f t="array" ref="C22">IFERROR(INDEX($B$3:$B$87, MATCH(0, COUNTIF($C$2:C21, $B$3:$B$87&amp;"") + IF($B$3:$B$87="",1,0), 0)), "")</f>
        <v/>
      </c>
      <c r="D22" s="159" t="s">
        <v>2690</v>
      </c>
      <c r="E22" s="160" t="s">
        <v>2723</v>
      </c>
      <c r="F22" s="160" t="str">
        <f t="shared" si="0"/>
        <v>AR-11470</v>
      </c>
      <c r="G22" s="159"/>
      <c r="H22" s="159" t="str">
        <f t="shared" si="1"/>
        <v>Ministry of Public Health of the Islamic Republic of Afghanistan</v>
      </c>
      <c r="I22" s="159"/>
    </row>
    <row r="23" spans="1:9" s="9" customFormat="1" x14ac:dyDescent="0.25">
      <c r="A23" s="160" t="s">
        <v>2724</v>
      </c>
      <c r="B23" s="159" t="s">
        <v>2689</v>
      </c>
      <c r="C23" s="159" t="str">
        <f t="array" ref="C23">IFERROR(INDEX($B$3:$B$87, MATCH(0, COUNTIF($C$2:C22, $B$3:$B$87&amp;"") + IF($B$3:$B$87="",1,0), 0)), "")</f>
        <v/>
      </c>
      <c r="D23" s="159" t="s">
        <v>2690</v>
      </c>
      <c r="E23" s="160" t="s">
        <v>2725</v>
      </c>
      <c r="F23" s="160" t="str">
        <f t="shared" si="0"/>
        <v>AR-11490</v>
      </c>
      <c r="G23" s="159"/>
      <c r="H23" s="159" t="str">
        <f t="shared" si="1"/>
        <v>Ministry of Public Health of the Islamic Republic of Afghanistan</v>
      </c>
      <c r="I23" s="159"/>
    </row>
    <row r="24" spans="1:9" s="9" customFormat="1" x14ac:dyDescent="0.25">
      <c r="A24" s="160" t="s">
        <v>2726</v>
      </c>
      <c r="B24" s="159" t="s">
        <v>2683</v>
      </c>
      <c r="C24" s="159" t="str">
        <f t="array" ref="C24">IFERROR(INDEX($B$3:$B$87, MATCH(0, COUNTIF($C$2:C23, $B$3:$B$87&amp;"") + IF($B$3:$B$87="",1,0), 0)), "")</f>
        <v/>
      </c>
      <c r="D24" s="159" t="s">
        <v>2684</v>
      </c>
      <c r="E24" s="160" t="s">
        <v>2727</v>
      </c>
      <c r="F24" s="160" t="str">
        <f t="shared" si="0"/>
        <v>AR-11573</v>
      </c>
      <c r="G24" s="159"/>
      <c r="H24" s="159" t="str">
        <f t="shared" si="1"/>
        <v>United Nations Development Programme</v>
      </c>
      <c r="I24" s="159"/>
    </row>
    <row r="25" spans="1:9" s="9" customFormat="1" x14ac:dyDescent="0.25">
      <c r="A25" s="160" t="s">
        <v>2728</v>
      </c>
      <c r="B25" s="159" t="s">
        <v>2689</v>
      </c>
      <c r="C25" s="159" t="str">
        <f t="array" ref="C25">IFERROR(INDEX($B$3:$B$87, MATCH(0, COUNTIF($C$2:C24, $B$3:$B$87&amp;"") + IF($B$3:$B$87="",1,0), 0)), "")</f>
        <v/>
      </c>
      <c r="D25" s="159" t="s">
        <v>2690</v>
      </c>
      <c r="E25" s="160" t="s">
        <v>2729</v>
      </c>
      <c r="F25" s="160" t="str">
        <f t="shared" si="0"/>
        <v>AR-11574</v>
      </c>
      <c r="G25" s="159"/>
      <c r="H25" s="159" t="str">
        <f t="shared" si="1"/>
        <v>Ministry of Public Health of the Islamic Republic of Afghanistan</v>
      </c>
      <c r="I25" s="159"/>
    </row>
    <row r="26" spans="1:9" s="9" customFormat="1" x14ac:dyDescent="0.25">
      <c r="A26" s="160" t="s">
        <v>2730</v>
      </c>
      <c r="B26" s="159" t="s">
        <v>2689</v>
      </c>
      <c r="C26" s="159" t="str">
        <f t="array" ref="C26">IFERROR(INDEX($B$3:$B$87, MATCH(0, COUNTIF($C$2:C25, $B$3:$B$87&amp;"") + IF($B$3:$B$87="",1,0), 0)), "")</f>
        <v/>
      </c>
      <c r="D26" s="159" t="s">
        <v>2690</v>
      </c>
      <c r="E26" s="160" t="s">
        <v>2731</v>
      </c>
      <c r="F26" s="160" t="str">
        <f t="shared" si="0"/>
        <v>AR-12117</v>
      </c>
      <c r="G26" s="159"/>
      <c r="H26" s="159" t="str">
        <f t="shared" si="1"/>
        <v>Ministry of Public Health of the Islamic Republic of Afghanistan</v>
      </c>
      <c r="I26" s="159"/>
    </row>
    <row r="27" spans="1:9" s="9" customFormat="1" x14ac:dyDescent="0.25">
      <c r="A27" s="160" t="s">
        <v>2732</v>
      </c>
      <c r="B27" s="159" t="s">
        <v>2683</v>
      </c>
      <c r="C27" s="159" t="str">
        <f t="array" ref="C27">IFERROR(INDEX($B$3:$B$87, MATCH(0, COUNTIF($C$2:C26, $B$3:$B$87&amp;"") + IF($B$3:$B$87="",1,0), 0)), "")</f>
        <v/>
      </c>
      <c r="D27" s="159" t="s">
        <v>2684</v>
      </c>
      <c r="E27" s="160" t="s">
        <v>2733</v>
      </c>
      <c r="F27" s="160" t="str">
        <f t="shared" si="0"/>
        <v>AR-12118</v>
      </c>
      <c r="G27" s="159"/>
      <c r="H27" s="159" t="str">
        <f t="shared" si="1"/>
        <v>United Nations Development Programme</v>
      </c>
      <c r="I27" s="159"/>
    </row>
    <row r="28" spans="1:9" s="9" customFormat="1" x14ac:dyDescent="0.25">
      <c r="A28" s="160" t="s">
        <v>2734</v>
      </c>
      <c r="B28" s="159" t="s">
        <v>2683</v>
      </c>
      <c r="C28" s="159" t="str">
        <f t="array" ref="C28">IFERROR(INDEX($B$3:$B$87, MATCH(0, COUNTIF($C$2:C27, $B$3:$B$87&amp;"") + IF($B$3:$B$87="",1,0), 0)), "")</f>
        <v/>
      </c>
      <c r="D28" s="159" t="s">
        <v>2684</v>
      </c>
      <c r="E28" s="160" t="s">
        <v>2735</v>
      </c>
      <c r="F28" s="160" t="str">
        <f t="shared" si="0"/>
        <v>AR-12280</v>
      </c>
      <c r="G28" s="159"/>
      <c r="H28" s="159" t="str">
        <f t="shared" si="1"/>
        <v>United Nations Development Programme</v>
      </c>
      <c r="I28" s="159"/>
    </row>
    <row r="29" spans="1:9" s="9" customFormat="1" x14ac:dyDescent="0.25">
      <c r="A29" s="160" t="s">
        <v>2736</v>
      </c>
      <c r="B29" s="159" t="s">
        <v>2689</v>
      </c>
      <c r="C29" s="159" t="str">
        <f t="array" ref="C29">IFERROR(INDEX($B$3:$B$87, MATCH(0, COUNTIF($C$2:C28, $B$3:$B$87&amp;"") + IF($B$3:$B$87="",1,0), 0)), "")</f>
        <v/>
      </c>
      <c r="D29" s="159" t="s">
        <v>2690</v>
      </c>
      <c r="E29" s="160" t="s">
        <v>2737</v>
      </c>
      <c r="F29" s="160" t="str">
        <f t="shared" si="0"/>
        <v>AR-12281</v>
      </c>
      <c r="G29" s="159"/>
      <c r="H29" s="159" t="str">
        <f t="shared" si="1"/>
        <v>Ministry of Public Health of the Islamic Republic of Afghanistan</v>
      </c>
      <c r="I29" s="159"/>
    </row>
    <row r="30" spans="1:9" s="9" customFormat="1" x14ac:dyDescent="0.25">
      <c r="A30" s="160" t="s">
        <v>2738</v>
      </c>
      <c r="B30" s="159" t="s">
        <v>2683</v>
      </c>
      <c r="C30" s="159" t="str">
        <f t="array" ref="C30">IFERROR(INDEX($B$3:$B$87, MATCH(0, COUNTIF($C$2:C29, $B$3:$B$87&amp;"") + IF($B$3:$B$87="",1,0), 0)), "")</f>
        <v/>
      </c>
      <c r="D30" s="159" t="s">
        <v>2684</v>
      </c>
      <c r="E30" s="160" t="s">
        <v>2739</v>
      </c>
      <c r="F30" s="160" t="str">
        <f t="shared" si="0"/>
        <v>AR-12316</v>
      </c>
      <c r="G30" s="159"/>
      <c r="H30" s="159" t="str">
        <f t="shared" si="1"/>
        <v>United Nations Development Programme</v>
      </c>
      <c r="I30" s="159"/>
    </row>
    <row r="31" spans="1:9" s="9" customFormat="1" x14ac:dyDescent="0.25">
      <c r="A31" s="160" t="s">
        <v>2740</v>
      </c>
      <c r="B31" s="159" t="s">
        <v>2689</v>
      </c>
      <c r="C31" s="159" t="str">
        <f t="array" ref="C31">IFERROR(INDEX($B$3:$B$87, MATCH(0, COUNTIF($C$2:C30, $B$3:$B$87&amp;"") + IF($B$3:$B$87="",1,0), 0)), "")</f>
        <v/>
      </c>
      <c r="D31" s="159" t="s">
        <v>2690</v>
      </c>
      <c r="E31" s="160" t="s">
        <v>2741</v>
      </c>
      <c r="F31" s="160" t="str">
        <f t="shared" si="0"/>
        <v>AR-12317</v>
      </c>
      <c r="G31" s="159"/>
      <c r="H31" s="159" t="str">
        <f t="shared" si="1"/>
        <v>Ministry of Public Health of the Islamic Republic of Afghanistan</v>
      </c>
      <c r="I31" s="159"/>
    </row>
    <row r="32" spans="1:9" s="9" customFormat="1" x14ac:dyDescent="0.25">
      <c r="A32" s="160" t="s">
        <v>2742</v>
      </c>
      <c r="B32" s="159" t="s">
        <v>2689</v>
      </c>
      <c r="C32" s="159" t="str">
        <f t="array" ref="C32">IFERROR(INDEX($B$3:$B$87, MATCH(0, COUNTIF($C$2:C31, $B$3:$B$87&amp;"") + IF($B$3:$B$87="",1,0), 0)), "")</f>
        <v/>
      </c>
      <c r="D32" s="159" t="s">
        <v>2690</v>
      </c>
      <c r="E32" s="160" t="s">
        <v>2743</v>
      </c>
      <c r="F32" s="160" t="str">
        <f t="shared" si="0"/>
        <v>AR-12416</v>
      </c>
      <c r="G32" s="159"/>
      <c r="H32" s="159" t="str">
        <f t="shared" si="1"/>
        <v>Ministry of Public Health of the Islamic Republic of Afghanistan</v>
      </c>
      <c r="I32" s="159"/>
    </row>
    <row r="33" spans="1:9" s="9" customFormat="1" x14ac:dyDescent="0.25">
      <c r="A33" s="160" t="s">
        <v>2744</v>
      </c>
      <c r="B33" s="159" t="s">
        <v>2683</v>
      </c>
      <c r="C33" s="159" t="str">
        <f t="array" ref="C33">IFERROR(INDEX($B$3:$B$87, MATCH(0, COUNTIF($C$2:C32, $B$3:$B$87&amp;"") + IF($B$3:$B$87="",1,0), 0)), "")</f>
        <v/>
      </c>
      <c r="D33" s="159" t="s">
        <v>2684</v>
      </c>
      <c r="E33" s="160" t="s">
        <v>2745</v>
      </c>
      <c r="F33" s="160" t="str">
        <f t="shared" si="0"/>
        <v>AR-12417</v>
      </c>
      <c r="G33" s="159"/>
      <c r="H33" s="159" t="str">
        <f t="shared" si="1"/>
        <v>United Nations Development Programme</v>
      </c>
      <c r="I33" s="159"/>
    </row>
    <row r="34" spans="1:9" s="9" customFormat="1" x14ac:dyDescent="0.25">
      <c r="A34" s="160" t="s">
        <v>2746</v>
      </c>
      <c r="B34" s="159" t="s">
        <v>2689</v>
      </c>
      <c r="C34" s="159" t="str">
        <f t="array" ref="C34">IFERROR(INDEX($B$3:$B$87, MATCH(0, COUNTIF($C$2:C33, $B$3:$B$87&amp;"") + IF($B$3:$B$87="",1,0), 0)), "")</f>
        <v/>
      </c>
      <c r="D34" s="159" t="s">
        <v>2690</v>
      </c>
      <c r="E34" s="160" t="s">
        <v>2747</v>
      </c>
      <c r="F34" s="160" t="str">
        <f t="shared" si="0"/>
        <v>AR-12434</v>
      </c>
      <c r="G34" s="159"/>
      <c r="H34" s="159" t="str">
        <f t="shared" si="1"/>
        <v>Ministry of Public Health of the Islamic Republic of Afghanistan</v>
      </c>
      <c r="I34" s="159"/>
    </row>
    <row r="35" spans="1:9" s="9" customFormat="1" x14ac:dyDescent="0.25">
      <c r="A35" s="160" t="s">
        <v>2748</v>
      </c>
      <c r="B35" s="159" t="s">
        <v>2683</v>
      </c>
      <c r="C35" s="159" t="str">
        <f t="array" ref="C35">IFERROR(INDEX($B$3:$B$87, MATCH(0, COUNTIF($C$2:C34, $B$3:$B$87&amp;"") + IF($B$3:$B$87="",1,0), 0)), "")</f>
        <v/>
      </c>
      <c r="D35" s="159" t="s">
        <v>2684</v>
      </c>
      <c r="E35" s="160" t="s">
        <v>2749</v>
      </c>
      <c r="F35" s="160" t="str">
        <f t="shared" si="0"/>
        <v>AR-12435</v>
      </c>
      <c r="G35" s="159"/>
      <c r="H35" s="159" t="str">
        <f t="shared" si="1"/>
        <v>United Nations Development Programme</v>
      </c>
      <c r="I35" s="159"/>
    </row>
    <row r="36" spans="1:9" s="9" customFormat="1" x14ac:dyDescent="0.25">
      <c r="A36" s="160" t="s">
        <v>2750</v>
      </c>
      <c r="B36" s="159" t="s">
        <v>2689</v>
      </c>
      <c r="C36" s="159" t="str">
        <f t="array" ref="C36">IFERROR(INDEX($B$3:$B$87, MATCH(0, COUNTIF($C$2:C35, $B$3:$B$87&amp;"") + IF($B$3:$B$87="",1,0), 0)), "")</f>
        <v/>
      </c>
      <c r="D36" s="159" t="s">
        <v>2690</v>
      </c>
      <c r="E36" s="160" t="s">
        <v>2751</v>
      </c>
      <c r="F36" s="160" t="str">
        <f t="shared" si="0"/>
        <v>AR-12461</v>
      </c>
      <c r="G36" s="159"/>
      <c r="H36" s="159" t="str">
        <f t="shared" si="1"/>
        <v>Ministry of Public Health of the Islamic Republic of Afghanistan</v>
      </c>
      <c r="I36" s="159"/>
    </row>
    <row r="37" spans="1:9" s="9" customFormat="1" x14ac:dyDescent="0.25">
      <c r="A37" s="160" t="s">
        <v>2752</v>
      </c>
      <c r="B37" s="159" t="s">
        <v>2683</v>
      </c>
      <c r="C37" s="159" t="str">
        <f t="array" ref="C37">IFERROR(INDEX($B$3:$B$87, MATCH(0, COUNTIF($C$2:C36, $B$3:$B$87&amp;"") + IF($B$3:$B$87="",1,0), 0)), "")</f>
        <v/>
      </c>
      <c r="D37" s="159" t="s">
        <v>2684</v>
      </c>
      <c r="E37" s="160" t="s">
        <v>2753</v>
      </c>
      <c r="F37" s="160" t="str">
        <f t="shared" si="0"/>
        <v>AR-12462</v>
      </c>
      <c r="G37" s="159"/>
      <c r="H37" s="159" t="str">
        <f t="shared" si="1"/>
        <v>United Nations Development Programme</v>
      </c>
      <c r="I37" s="159"/>
    </row>
    <row r="38" spans="1:9" s="9" customFormat="1" x14ac:dyDescent="0.25">
      <c r="A38" s="160" t="s">
        <v>2754</v>
      </c>
      <c r="B38" s="159" t="s">
        <v>2755</v>
      </c>
      <c r="C38" s="159" t="str">
        <f t="array" ref="C38">IFERROR(INDEX($B$3:$B$87, MATCH(0, COUNTIF($C$2:C37, $B$3:$B$87&amp;"") + IF($B$3:$B$87="",1,0), 0)), "")</f>
        <v/>
      </c>
      <c r="D38" s="159" t="s">
        <v>2756</v>
      </c>
      <c r="E38" s="160" t="s">
        <v>2757</v>
      </c>
      <c r="F38" s="160" t="str">
        <f t="shared" si="0"/>
        <v>AR-12488</v>
      </c>
      <c r="G38" s="159"/>
      <c r="H38" s="159" t="str">
        <f t="shared" si="1"/>
        <v>Organization_0909220211</v>
      </c>
      <c r="I38" s="159"/>
    </row>
    <row r="39" spans="1:9" s="9" customFormat="1" x14ac:dyDescent="0.25">
      <c r="A39" s="160" t="s">
        <v>2758</v>
      </c>
      <c r="B39" s="159" t="s">
        <v>2689</v>
      </c>
      <c r="C39" s="159" t="str">
        <f t="array" ref="C39">IFERROR(INDEX($B$3:$B$87, MATCH(0, COUNTIF($C$2:C38, $B$3:$B$87&amp;"") + IF($B$3:$B$87="",1,0), 0)), "")</f>
        <v/>
      </c>
      <c r="D39" s="159" t="s">
        <v>2690</v>
      </c>
      <c r="E39" s="160" t="s">
        <v>2759</v>
      </c>
      <c r="F39" s="160" t="str">
        <f t="shared" si="0"/>
        <v>AR-12534</v>
      </c>
      <c r="G39" s="159"/>
      <c r="H39" s="159" t="str">
        <f t="shared" si="1"/>
        <v>Ministry of Public Health of the Islamic Republic of Afghanistan</v>
      </c>
      <c r="I39" s="159"/>
    </row>
    <row r="40" spans="1:9" s="9" customFormat="1" x14ac:dyDescent="0.25">
      <c r="A40" s="160" t="s">
        <v>2760</v>
      </c>
      <c r="B40" s="159" t="s">
        <v>2755</v>
      </c>
      <c r="C40" s="159" t="str">
        <f t="array" ref="C40">IFERROR(INDEX($B$3:$B$87, MATCH(0, COUNTIF($C$2:C39, $B$3:$B$87&amp;"") + IF($B$3:$B$87="",1,0), 0)), "")</f>
        <v/>
      </c>
      <c r="D40" s="159" t="s">
        <v>2756</v>
      </c>
      <c r="E40" s="160" t="s">
        <v>2761</v>
      </c>
      <c r="F40" s="160" t="str">
        <f t="shared" si="0"/>
        <v>AR-12535</v>
      </c>
      <c r="G40" s="159"/>
      <c r="H40" s="159" t="str">
        <f t="shared" si="1"/>
        <v>Organization_0909220211</v>
      </c>
      <c r="I40" s="159"/>
    </row>
    <row r="41" spans="1:9" s="9" customFormat="1" x14ac:dyDescent="0.25">
      <c r="A41" s="160" t="s">
        <v>2762</v>
      </c>
      <c r="B41" s="159" t="s">
        <v>2683</v>
      </c>
      <c r="C41" s="159" t="str">
        <f t="array" ref="C41">IFERROR(INDEX($B$3:$B$87, MATCH(0, COUNTIF($C$2:C40, $B$3:$B$87&amp;"") + IF($B$3:$B$87="",1,0), 0)), "")</f>
        <v/>
      </c>
      <c r="D41" s="159" t="s">
        <v>2684</v>
      </c>
      <c r="E41" s="160" t="s">
        <v>2763</v>
      </c>
      <c r="F41" s="160" t="str">
        <f t="shared" si="0"/>
        <v>AR-13001</v>
      </c>
      <c r="G41" s="159"/>
      <c r="H41" s="159" t="str">
        <f t="shared" si="1"/>
        <v>United Nations Development Programme</v>
      </c>
      <c r="I41" s="159"/>
    </row>
    <row r="42" spans="1:9" s="9" customFormat="1" x14ac:dyDescent="0.25">
      <c r="A42" s="160" t="s">
        <v>2764</v>
      </c>
      <c r="B42" s="159" t="s">
        <v>2683</v>
      </c>
      <c r="C42" s="159" t="str">
        <f t="array" ref="C42">IFERROR(INDEX($B$3:$B$87, MATCH(0, COUNTIF($C$2:C41, $B$3:$B$87&amp;"") + IF($B$3:$B$87="",1,0), 0)), "")</f>
        <v/>
      </c>
      <c r="D42" s="159" t="s">
        <v>2684</v>
      </c>
      <c r="E42" s="160" t="s">
        <v>2765</v>
      </c>
      <c r="F42" s="160" t="str">
        <f t="shared" si="0"/>
        <v>AR-12916</v>
      </c>
      <c r="G42" s="159"/>
      <c r="H42" s="159" t="str">
        <f t="shared" si="1"/>
        <v>United Nations Development Programme</v>
      </c>
      <c r="I42" s="159"/>
    </row>
    <row r="43" spans="1:9" s="9" customFormat="1" x14ac:dyDescent="0.25">
      <c r="A43" s="160" t="s">
        <v>2766</v>
      </c>
      <c r="B43" s="159" t="s">
        <v>2689</v>
      </c>
      <c r="C43" s="159" t="str">
        <f t="array" ref="C43">IFERROR(INDEX($B$3:$B$87, MATCH(0, COUNTIF($C$2:C42, $B$3:$B$87&amp;"") + IF($B$3:$B$87="",1,0), 0)), "")</f>
        <v/>
      </c>
      <c r="D43" s="159" t="s">
        <v>2690</v>
      </c>
      <c r="E43" s="160" t="s">
        <v>2767</v>
      </c>
      <c r="F43" s="160" t="str">
        <f t="shared" si="0"/>
        <v>AR-12917</v>
      </c>
      <c r="G43" s="159"/>
      <c r="H43" s="159" t="str">
        <f t="shared" si="1"/>
        <v>Ministry of Public Health of the Islamic Republic of Afghanistan</v>
      </c>
      <c r="I43" s="159"/>
    </row>
    <row r="44" spans="1:9" s="9" customFormat="1" x14ac:dyDescent="0.25">
      <c r="A44" s="160" t="s">
        <v>2768</v>
      </c>
      <c r="B44" s="159" t="s">
        <v>2683</v>
      </c>
      <c r="C44" s="159" t="str">
        <f t="array" ref="C44">IFERROR(INDEX($B$3:$B$87, MATCH(0, COUNTIF($C$2:C43, $B$3:$B$87&amp;"") + IF($B$3:$B$87="",1,0), 0)), "")</f>
        <v/>
      </c>
      <c r="D44" s="159" t="s">
        <v>2684</v>
      </c>
      <c r="E44" s="160" t="s">
        <v>2769</v>
      </c>
      <c r="F44" s="160" t="str">
        <f t="shared" si="0"/>
        <v>AR-12918</v>
      </c>
      <c r="G44" s="159"/>
      <c r="H44" s="159" t="str">
        <f t="shared" si="1"/>
        <v>United Nations Development Programme</v>
      </c>
      <c r="I44" s="159"/>
    </row>
    <row r="45" spans="1:9" s="9" customFormat="1" x14ac:dyDescent="0.25">
      <c r="A45" s="160" t="s">
        <v>2770</v>
      </c>
      <c r="B45" s="159" t="s">
        <v>2683</v>
      </c>
      <c r="C45" s="159" t="str">
        <f t="array" ref="C45">IFERROR(INDEX($B$3:$B$87, MATCH(0, COUNTIF($C$2:C44, $B$3:$B$87&amp;"") + IF($B$3:$B$87="",1,0), 0)), "")</f>
        <v/>
      </c>
      <c r="D45" s="159" t="s">
        <v>2684</v>
      </c>
      <c r="E45" s="160" t="s">
        <v>2771</v>
      </c>
      <c r="F45" s="160" t="str">
        <f t="shared" si="0"/>
        <v>AR-12919</v>
      </c>
      <c r="G45" s="159"/>
      <c r="H45" s="159" t="str">
        <f t="shared" si="1"/>
        <v>United Nations Development Programme</v>
      </c>
      <c r="I45" s="159"/>
    </row>
    <row r="46" spans="1:9" s="9" customFormat="1" x14ac:dyDescent="0.25">
      <c r="A46" s="160" t="s">
        <v>2772</v>
      </c>
      <c r="B46" s="159" t="s">
        <v>2689</v>
      </c>
      <c r="C46" s="159" t="str">
        <f t="array" ref="C46">IFERROR(INDEX($B$3:$B$87, MATCH(0, COUNTIF($C$2:C45, $B$3:$B$87&amp;"") + IF($B$3:$B$87="",1,0), 0)), "")</f>
        <v/>
      </c>
      <c r="D46" s="159" t="s">
        <v>2690</v>
      </c>
      <c r="E46" s="160" t="s">
        <v>2773</v>
      </c>
      <c r="F46" s="160" t="str">
        <f t="shared" si="0"/>
        <v>AR-12925</v>
      </c>
      <c r="G46" s="159"/>
      <c r="H46" s="159" t="str">
        <f t="shared" si="1"/>
        <v>Ministry of Public Health of the Islamic Republic of Afghanistan</v>
      </c>
      <c r="I46" s="159"/>
    </row>
    <row r="47" spans="1:9" s="9" customFormat="1" x14ac:dyDescent="0.25">
      <c r="A47" s="160" t="s">
        <v>2774</v>
      </c>
      <c r="B47" s="159" t="s">
        <v>2755</v>
      </c>
      <c r="C47" s="159" t="str">
        <f t="array" ref="C47">IFERROR(INDEX($B$3:$B$87, MATCH(0, COUNTIF($C$2:C46, $B$3:$B$87&amp;"") + IF($B$3:$B$87="",1,0), 0)), "")</f>
        <v/>
      </c>
      <c r="D47" s="159" t="s">
        <v>2756</v>
      </c>
      <c r="E47" s="160" t="s">
        <v>2775</v>
      </c>
      <c r="F47" s="160" t="str">
        <f t="shared" si="0"/>
        <v>AR-12926</v>
      </c>
      <c r="G47" s="159"/>
      <c r="H47" s="159" t="str">
        <f t="shared" si="1"/>
        <v>Organization_0909220211</v>
      </c>
      <c r="I47" s="159"/>
    </row>
    <row r="48" spans="1:9" s="9" customFormat="1" x14ac:dyDescent="0.25">
      <c r="A48" s="160" t="s">
        <v>2776</v>
      </c>
      <c r="B48" s="159" t="s">
        <v>2755</v>
      </c>
      <c r="C48" s="159" t="str">
        <f t="array" ref="C48">IFERROR(INDEX($B$3:$B$87, MATCH(0, COUNTIF($C$2:C47, $B$3:$B$87&amp;"") + IF($B$3:$B$87="",1,0), 0)), "")</f>
        <v/>
      </c>
      <c r="D48" s="159" t="s">
        <v>2756</v>
      </c>
      <c r="E48" s="160" t="s">
        <v>2777</v>
      </c>
      <c r="F48" s="160" t="str">
        <f t="shared" si="0"/>
        <v>AR-12927</v>
      </c>
      <c r="G48" s="159"/>
      <c r="H48" s="159" t="str">
        <f t="shared" si="1"/>
        <v>Organization_0909220211</v>
      </c>
      <c r="I48" s="159"/>
    </row>
    <row r="49" spans="1:9" s="9" customFormat="1" x14ac:dyDescent="0.25">
      <c r="A49" s="160" t="s">
        <v>2778</v>
      </c>
      <c r="B49" s="159" t="s">
        <v>2689</v>
      </c>
      <c r="C49" s="159" t="str">
        <f t="array" ref="C49">IFERROR(INDEX($B$3:$B$87, MATCH(0, COUNTIF($C$2:C48, $B$3:$B$87&amp;"") + IF($B$3:$B$87="",1,0), 0)), "")</f>
        <v/>
      </c>
      <c r="D49" s="159" t="s">
        <v>2690</v>
      </c>
      <c r="E49" s="160" t="s">
        <v>2779</v>
      </c>
      <c r="F49" s="160" t="str">
        <f t="shared" si="0"/>
        <v>AR-12928</v>
      </c>
      <c r="G49" s="159"/>
      <c r="H49" s="159" t="str">
        <f t="shared" si="1"/>
        <v>Ministry of Public Health of the Islamic Republic of Afghanistan</v>
      </c>
      <c r="I49" s="159"/>
    </row>
    <row r="50" spans="1:9" s="9" customFormat="1" x14ac:dyDescent="0.25">
      <c r="A50" s="160" t="s">
        <v>2780</v>
      </c>
      <c r="B50" s="159" t="s">
        <v>2781</v>
      </c>
      <c r="C50" s="159" t="str">
        <f t="array" ref="C50">IFERROR(INDEX($B$3:$B$87, MATCH(0, COUNTIF($C$2:C49, $B$3:$B$87&amp;"") + IF($B$3:$B$87="",1,0), 0)), "")</f>
        <v/>
      </c>
      <c r="D50" s="159" t="s">
        <v>2782</v>
      </c>
      <c r="E50" s="160" t="s">
        <v>2783</v>
      </c>
      <c r="F50" s="160" t="str">
        <f t="shared" si="0"/>
        <v>AR-12929</v>
      </c>
      <c r="G50" s="159"/>
      <c r="H50" s="159" t="str">
        <f t="shared" si="1"/>
        <v>Organization_1309220427</v>
      </c>
      <c r="I50" s="159"/>
    </row>
    <row r="51" spans="1:9" s="9" customFormat="1" x14ac:dyDescent="0.25">
      <c r="A51" s="160" t="s">
        <v>2784</v>
      </c>
      <c r="B51" s="159" t="s">
        <v>2755</v>
      </c>
      <c r="C51" s="159" t="str">
        <f t="array" ref="C51">IFERROR(INDEX($B$3:$B$87, MATCH(0, COUNTIF($C$2:C50, $B$3:$B$87&amp;"") + IF($B$3:$B$87="",1,0), 0)), "")</f>
        <v/>
      </c>
      <c r="D51" s="159" t="s">
        <v>2756</v>
      </c>
      <c r="E51" s="160" t="s">
        <v>2785</v>
      </c>
      <c r="F51" s="160" t="str">
        <f t="shared" si="0"/>
        <v>AR-12930</v>
      </c>
      <c r="G51" s="159"/>
      <c r="H51" s="159" t="str">
        <f t="shared" si="1"/>
        <v>Organization_0909220211</v>
      </c>
      <c r="I51" s="159"/>
    </row>
    <row r="52" spans="1:9" s="9" customFormat="1" x14ac:dyDescent="0.25">
      <c r="A52" s="160" t="s">
        <v>2786</v>
      </c>
      <c r="B52" s="159" t="s">
        <v>2755</v>
      </c>
      <c r="C52" s="159" t="str">
        <f t="array" ref="C52">IFERROR(INDEX($B$3:$B$87, MATCH(0, COUNTIF($C$2:C51, $B$3:$B$87&amp;"") + IF($B$3:$B$87="",1,0), 0)), "")</f>
        <v/>
      </c>
      <c r="D52" s="159" t="s">
        <v>2756</v>
      </c>
      <c r="E52" s="160" t="s">
        <v>2787</v>
      </c>
      <c r="F52" s="160" t="str">
        <f t="shared" si="0"/>
        <v>AR-12937</v>
      </c>
      <c r="G52" s="159"/>
      <c r="H52" s="159" t="str">
        <f t="shared" si="1"/>
        <v>Organization_0909220211</v>
      </c>
      <c r="I52" s="159"/>
    </row>
    <row r="53" spans="1:9" s="9" customFormat="1" x14ac:dyDescent="0.25">
      <c r="A53" s="160" t="s">
        <v>2788</v>
      </c>
      <c r="B53" s="159" t="s">
        <v>2683</v>
      </c>
      <c r="C53" s="159" t="str">
        <f t="array" ref="C53">IFERROR(INDEX($B$3:$B$87, MATCH(0, COUNTIF($C$2:C52, $B$3:$B$87&amp;"") + IF($B$3:$B$87="",1,0), 0)), "")</f>
        <v/>
      </c>
      <c r="D53" s="159" t="s">
        <v>2684</v>
      </c>
      <c r="E53" s="160" t="s">
        <v>2789</v>
      </c>
      <c r="F53" s="160" t="str">
        <f t="shared" si="0"/>
        <v>AR-13002</v>
      </c>
      <c r="G53" s="159"/>
      <c r="H53" s="159" t="str">
        <f t="shared" si="1"/>
        <v>United Nations Development Programme</v>
      </c>
      <c r="I53" s="159"/>
    </row>
    <row r="54" spans="1:9" s="9" customFormat="1" x14ac:dyDescent="0.25">
      <c r="A54" s="160" t="s">
        <v>2790</v>
      </c>
      <c r="B54" s="159" t="s">
        <v>2689</v>
      </c>
      <c r="C54" s="159" t="str">
        <f t="array" ref="C54">IFERROR(INDEX($B$3:$B$87, MATCH(0, COUNTIF($C$2:C53, $B$3:$B$87&amp;"") + IF($B$3:$B$87="",1,0), 0)), "")</f>
        <v/>
      </c>
      <c r="D54" s="159" t="s">
        <v>2690</v>
      </c>
      <c r="E54" s="160" t="s">
        <v>2791</v>
      </c>
      <c r="F54" s="160" t="str">
        <f t="shared" si="0"/>
        <v>AR-13120</v>
      </c>
      <c r="G54" s="159"/>
      <c r="H54" s="159" t="str">
        <f t="shared" si="1"/>
        <v>Ministry of Public Health of the Islamic Republic of Afghanistan</v>
      </c>
      <c r="I54" s="159"/>
    </row>
    <row r="55" spans="1:9" s="9" customFormat="1" x14ac:dyDescent="0.25">
      <c r="A55" s="160" t="s">
        <v>2792</v>
      </c>
      <c r="B55" s="159" t="s">
        <v>2781</v>
      </c>
      <c r="C55" s="159" t="str">
        <f t="array" ref="C55">IFERROR(INDEX($B$3:$B$87, MATCH(0, COUNTIF($C$2:C54, $B$3:$B$87&amp;"") + IF($B$3:$B$87="",1,0), 0)), "")</f>
        <v/>
      </c>
      <c r="D55" s="159" t="s">
        <v>2782</v>
      </c>
      <c r="E55" s="160" t="s">
        <v>2793</v>
      </c>
      <c r="F55" s="160" t="str">
        <f t="shared" si="0"/>
        <v>AR-13121</v>
      </c>
      <c r="G55" s="159"/>
      <c r="H55" s="159" t="str">
        <f t="shared" si="1"/>
        <v>Organization_1309220427</v>
      </c>
      <c r="I55" s="159"/>
    </row>
    <row r="56" spans="1:9" s="9" customFormat="1" x14ac:dyDescent="0.25">
      <c r="A56" s="160" t="s">
        <v>2794</v>
      </c>
      <c r="B56" s="159" t="s">
        <v>2755</v>
      </c>
      <c r="C56" s="159" t="str">
        <f t="array" ref="C56">IFERROR(INDEX($B$3:$B$87, MATCH(0, COUNTIF($C$2:C55, $B$3:$B$87&amp;"") + IF($B$3:$B$87="",1,0), 0)), "")</f>
        <v/>
      </c>
      <c r="D56" s="159" t="s">
        <v>2756</v>
      </c>
      <c r="E56" s="160" t="s">
        <v>2795</v>
      </c>
      <c r="F56" s="160" t="str">
        <f t="shared" si="0"/>
        <v>AR-13122</v>
      </c>
      <c r="G56" s="159"/>
      <c r="H56" s="159" t="str">
        <f t="shared" si="1"/>
        <v>Organization_0909220211</v>
      </c>
      <c r="I56" s="159"/>
    </row>
    <row r="57" spans="1:9" s="9" customFormat="1" x14ac:dyDescent="0.25">
      <c r="A57" s="160" t="s">
        <v>2796</v>
      </c>
      <c r="B57" s="159" t="s">
        <v>2683</v>
      </c>
      <c r="C57" s="159" t="str">
        <f t="array" ref="C57">IFERROR(INDEX($B$3:$B$87, MATCH(0, COUNTIF($C$2:C56, $B$3:$B$87&amp;"") + IF($B$3:$B$87="",1,0), 0)), "")</f>
        <v/>
      </c>
      <c r="D57" s="159" t="s">
        <v>2684</v>
      </c>
      <c r="E57" s="160" t="s">
        <v>2797</v>
      </c>
      <c r="F57" s="160" t="str">
        <f t="shared" si="0"/>
        <v>AR-13273</v>
      </c>
      <c r="G57" s="159"/>
      <c r="H57" s="159" t="str">
        <f t="shared" si="1"/>
        <v>United Nations Development Programme</v>
      </c>
      <c r="I57" s="159"/>
    </row>
    <row r="58" spans="1:9" s="9" customFormat="1" x14ac:dyDescent="0.25">
      <c r="A58" s="160" t="s">
        <v>2798</v>
      </c>
      <c r="B58" s="159" t="s">
        <v>2689</v>
      </c>
      <c r="C58" s="159" t="str">
        <f t="array" ref="C58">IFERROR(INDEX($B$3:$B$87, MATCH(0, COUNTIF($C$2:C57, $B$3:$B$87&amp;"") + IF($B$3:$B$87="",1,0), 0)), "")</f>
        <v/>
      </c>
      <c r="D58" s="159" t="s">
        <v>2690</v>
      </c>
      <c r="E58" s="160" t="s">
        <v>2799</v>
      </c>
      <c r="F58" s="160" t="str">
        <f t="shared" si="0"/>
        <v>AR-13274</v>
      </c>
      <c r="G58" s="159"/>
      <c r="H58" s="159" t="str">
        <f t="shared" si="1"/>
        <v>Ministry of Public Health of the Islamic Republic of Afghanistan</v>
      </c>
      <c r="I58" s="159"/>
    </row>
    <row r="59" spans="1:9" s="9" customFormat="1" x14ac:dyDescent="0.25">
      <c r="A59" s="160" t="s">
        <v>2800</v>
      </c>
      <c r="B59" s="159" t="s">
        <v>2683</v>
      </c>
      <c r="C59" s="159" t="str">
        <f t="array" ref="C59">IFERROR(INDEX($B$3:$B$87, MATCH(0, COUNTIF($C$2:C58, $B$3:$B$87&amp;"") + IF($B$3:$B$87="",1,0), 0)), "")</f>
        <v/>
      </c>
      <c r="D59" s="159" t="s">
        <v>2684</v>
      </c>
      <c r="E59" s="160" t="s">
        <v>2801</v>
      </c>
      <c r="F59" s="160" t="str">
        <f t="shared" si="0"/>
        <v>AR-13526</v>
      </c>
      <c r="G59" s="159"/>
      <c r="H59" s="159" t="str">
        <f t="shared" si="1"/>
        <v>United Nations Development Programme</v>
      </c>
      <c r="I59" s="159"/>
    </row>
    <row r="60" spans="1:9" s="9" customFormat="1" x14ac:dyDescent="0.25">
      <c r="A60" s="160" t="s">
        <v>2802</v>
      </c>
      <c r="B60" s="159" t="s">
        <v>2689</v>
      </c>
      <c r="C60" s="159" t="str">
        <f t="array" ref="C60">IFERROR(INDEX($B$3:$B$87, MATCH(0, COUNTIF($C$2:C59, $B$3:$B$87&amp;"") + IF($B$3:$B$87="",1,0), 0)), "")</f>
        <v/>
      </c>
      <c r="D60" s="159" t="s">
        <v>2690</v>
      </c>
      <c r="E60" s="160" t="s">
        <v>2803</v>
      </c>
      <c r="F60" s="160" t="str">
        <f t="shared" si="0"/>
        <v>AR-13527</v>
      </c>
      <c r="G60" s="159"/>
      <c r="H60" s="159" t="str">
        <f t="shared" si="1"/>
        <v>Ministry of Public Health of the Islamic Republic of Afghanistan</v>
      </c>
      <c r="I60" s="159"/>
    </row>
    <row r="61" spans="1:9" s="9" customFormat="1" x14ac:dyDescent="0.25">
      <c r="A61" s="160" t="s">
        <v>2804</v>
      </c>
      <c r="B61" s="159" t="s">
        <v>2683</v>
      </c>
      <c r="C61" s="159" t="str">
        <f t="array" ref="C61">IFERROR(INDEX($B$3:$B$87, MATCH(0, COUNTIF($C$2:C60, $B$3:$B$87&amp;"") + IF($B$3:$B$87="",1,0), 0)), "")</f>
        <v/>
      </c>
      <c r="D61" s="159" t="s">
        <v>2684</v>
      </c>
      <c r="E61" s="160" t="s">
        <v>2805</v>
      </c>
      <c r="F61" s="160" t="str">
        <f t="shared" si="0"/>
        <v>AR-13528</v>
      </c>
      <c r="G61" s="159"/>
      <c r="H61" s="159" t="str">
        <f t="shared" si="1"/>
        <v>United Nations Development Programme</v>
      </c>
      <c r="I61" s="159"/>
    </row>
    <row r="62" spans="1:9" s="9" customFormat="1" x14ac:dyDescent="0.25">
      <c r="A62" s="160" t="s">
        <v>2806</v>
      </c>
      <c r="B62" s="159" t="s">
        <v>2689</v>
      </c>
      <c r="C62" s="159" t="str">
        <f t="array" ref="C62">IFERROR(INDEX($B$3:$B$87, MATCH(0, COUNTIF($C$2:C61, $B$3:$B$87&amp;"") + IF($B$3:$B$87="",1,0), 0)), "")</f>
        <v/>
      </c>
      <c r="D62" s="159" t="s">
        <v>2690</v>
      </c>
      <c r="E62" s="160" t="s">
        <v>2807</v>
      </c>
      <c r="F62" s="160" t="str">
        <f t="shared" si="0"/>
        <v>AR-13529</v>
      </c>
      <c r="G62" s="159"/>
      <c r="H62" s="159" t="str">
        <f t="shared" si="1"/>
        <v>Ministry of Public Health of the Islamic Republic of Afghanistan</v>
      </c>
      <c r="I62" s="159"/>
    </row>
    <row r="63" spans="1:9" s="9" customFormat="1" x14ac:dyDescent="0.25">
      <c r="A63" s="160" t="s">
        <v>2808</v>
      </c>
      <c r="B63" s="159" t="s">
        <v>2683</v>
      </c>
      <c r="C63" s="159" t="str">
        <f t="array" ref="C63">IFERROR(INDEX($B$3:$B$87, MATCH(0, COUNTIF($C$2:C62, $B$3:$B$87&amp;"") + IF($B$3:$B$87="",1,0), 0)), "")</f>
        <v/>
      </c>
      <c r="D63" s="159" t="s">
        <v>2684</v>
      </c>
      <c r="E63" s="160" t="s">
        <v>2809</v>
      </c>
      <c r="F63" s="160" t="str">
        <f t="shared" si="0"/>
        <v>AR-10994</v>
      </c>
      <c r="G63" s="159"/>
      <c r="H63" s="159" t="str">
        <f t="shared" si="1"/>
        <v>United Nations Development Programme</v>
      </c>
      <c r="I63" s="159"/>
    </row>
    <row r="64" spans="1:9" s="9" customFormat="1" x14ac:dyDescent="0.25">
      <c r="A64" s="160" t="s">
        <v>2810</v>
      </c>
      <c r="B64" s="159" t="s">
        <v>2689</v>
      </c>
      <c r="C64" s="159" t="str">
        <f t="array" ref="C64">IFERROR(INDEX($B$3:$B$87, MATCH(0, COUNTIF($C$2:C63, $B$3:$B$87&amp;"") + IF($B$3:$B$87="",1,0), 0)), "")</f>
        <v/>
      </c>
      <c r="D64" s="159" t="s">
        <v>2690</v>
      </c>
      <c r="E64" s="160" t="s">
        <v>2811</v>
      </c>
      <c r="F64" s="160" t="str">
        <f t="shared" si="0"/>
        <v>AR-11003</v>
      </c>
      <c r="G64" s="159"/>
      <c r="H64" s="159" t="str">
        <f t="shared" si="1"/>
        <v>Ministry of Public Health of the Islamic Republic of Afghanistan</v>
      </c>
      <c r="I64" s="159"/>
    </row>
    <row r="65" spans="1:9" s="9" customFormat="1" x14ac:dyDescent="0.25">
      <c r="A65" s="160" t="s">
        <v>2812</v>
      </c>
      <c r="B65" s="159" t="s">
        <v>2689</v>
      </c>
      <c r="C65" s="159" t="str">
        <f t="array" ref="C65">IFERROR(INDEX($B$3:$B$87, MATCH(0, COUNTIF($C$2:C64, $B$3:$B$87&amp;"") + IF($B$3:$B$87="",1,0), 0)), "")</f>
        <v/>
      </c>
      <c r="D65" s="159" t="s">
        <v>2690</v>
      </c>
      <c r="E65" s="160" t="s">
        <v>2813</v>
      </c>
      <c r="F65" s="160" t="str">
        <f t="shared" si="0"/>
        <v>AR-11004</v>
      </c>
      <c r="G65" s="159"/>
      <c r="H65" s="159" t="str">
        <f t="shared" si="1"/>
        <v>Ministry of Public Health of the Islamic Republic of Afghanistan</v>
      </c>
      <c r="I65" s="159"/>
    </row>
    <row r="66" spans="1:9" s="9" customFormat="1" x14ac:dyDescent="0.25">
      <c r="A66" s="160" t="s">
        <v>2814</v>
      </c>
      <c r="B66" s="159" t="s">
        <v>2683</v>
      </c>
      <c r="C66" s="159" t="str">
        <f t="array" ref="C66">IFERROR(INDEX($B$3:$B$87, MATCH(0, COUNTIF($C$2:C65, $B$3:$B$87&amp;"") + IF($B$3:$B$87="",1,0), 0)), "")</f>
        <v/>
      </c>
      <c r="D66" s="159" t="s">
        <v>2684</v>
      </c>
      <c r="E66" s="160" t="s">
        <v>2815</v>
      </c>
      <c r="F66" s="160" t="str">
        <f t="shared" si="0"/>
        <v>AR-11253</v>
      </c>
      <c r="G66" s="159"/>
      <c r="H66" s="159" t="str">
        <f t="shared" si="1"/>
        <v>United Nations Development Programme</v>
      </c>
      <c r="I66" s="159"/>
    </row>
    <row r="67" spans="1:9" s="9" customFormat="1" x14ac:dyDescent="0.25">
      <c r="A67" s="160" t="s">
        <v>2816</v>
      </c>
      <c r="B67" s="159" t="s">
        <v>2689</v>
      </c>
      <c r="C67" s="159" t="str">
        <f t="array" ref="C67">IFERROR(INDEX($B$3:$B$87, MATCH(0, COUNTIF($C$2:C66, $B$3:$B$87&amp;"") + IF($B$3:$B$87="",1,0), 0)), "")</f>
        <v/>
      </c>
      <c r="D67" s="159" t="s">
        <v>2690</v>
      </c>
      <c r="E67" s="160" t="s">
        <v>2817</v>
      </c>
      <c r="F67" s="160" t="str">
        <f t="shared" si="0"/>
        <v>AR-11489</v>
      </c>
      <c r="G67" s="159"/>
      <c r="H67" s="159" t="str">
        <f t="shared" si="1"/>
        <v>Ministry of Public Health of the Islamic Republic of Afghanistan</v>
      </c>
      <c r="I67" s="159"/>
    </row>
    <row r="68" spans="1:9" s="9" customFormat="1" x14ac:dyDescent="0.25">
      <c r="A68" s="160" t="s">
        <v>2818</v>
      </c>
      <c r="B68" s="159" t="s">
        <v>2689</v>
      </c>
      <c r="C68" s="159" t="str">
        <f t="array" ref="C68">IFERROR(INDEX($B$3:$B$87, MATCH(0, COUNTIF($C$2:C67, $B$3:$B$87&amp;"") + IF($B$3:$B$87="",1,0), 0)), "")</f>
        <v/>
      </c>
      <c r="D68" s="159" t="s">
        <v>2690</v>
      </c>
      <c r="E68" s="160" t="s">
        <v>2819</v>
      </c>
      <c r="F68" s="160" t="str">
        <f t="shared" ref="F68:F86" si="2">A68</f>
        <v>AR-11280</v>
      </c>
      <c r="G68" s="159"/>
      <c r="H68" s="159" t="str">
        <f t="shared" ref="H68:H86" si="3">B68</f>
        <v>Ministry of Public Health of the Islamic Republic of Afghanistan</v>
      </c>
      <c r="I68" s="159"/>
    </row>
    <row r="69" spans="1:9" s="9" customFormat="1" x14ac:dyDescent="0.25">
      <c r="A69" s="160" t="s">
        <v>2820</v>
      </c>
      <c r="B69" s="159" t="s">
        <v>2683</v>
      </c>
      <c r="C69" s="159" t="str">
        <f t="array" ref="C69">IFERROR(INDEX($B$3:$B$87, MATCH(0, COUNTIF($C$2:C68, $B$3:$B$87&amp;"") + IF($B$3:$B$87="",1,0), 0)), "")</f>
        <v/>
      </c>
      <c r="D69" s="159" t="s">
        <v>2684</v>
      </c>
      <c r="E69" s="160" t="s">
        <v>2821</v>
      </c>
      <c r="F69" s="160" t="str">
        <f t="shared" si="2"/>
        <v>AR-11281</v>
      </c>
      <c r="G69" s="159"/>
      <c r="H69" s="159" t="str">
        <f t="shared" si="3"/>
        <v>United Nations Development Programme</v>
      </c>
      <c r="I69" s="159"/>
    </row>
    <row r="70" spans="1:9" s="9" customFormat="1" x14ac:dyDescent="0.25">
      <c r="A70" s="160" t="s">
        <v>2822</v>
      </c>
      <c r="B70" s="159" t="s">
        <v>2689</v>
      </c>
      <c r="C70" s="159" t="str">
        <f t="array" ref="C70">IFERROR(INDEX($B$3:$B$87, MATCH(0, COUNTIF($C$2:C69, $B$3:$B$87&amp;"") + IF($B$3:$B$87="",1,0), 0)), "")</f>
        <v/>
      </c>
      <c r="D70" s="159" t="s">
        <v>2690</v>
      </c>
      <c r="E70" s="160" t="s">
        <v>2823</v>
      </c>
      <c r="F70" s="160" t="str">
        <f t="shared" si="2"/>
        <v>AR-11469</v>
      </c>
      <c r="G70" s="159"/>
      <c r="H70" s="159" t="str">
        <f t="shared" si="3"/>
        <v>Ministry of Public Health of the Islamic Republic of Afghanistan</v>
      </c>
      <c r="I70" s="159"/>
    </row>
    <row r="71" spans="1:9" s="9" customFormat="1" x14ac:dyDescent="0.25">
      <c r="A71" s="160" t="s">
        <v>2824</v>
      </c>
      <c r="B71" s="159" t="s">
        <v>2689</v>
      </c>
      <c r="C71" s="159" t="str">
        <f t="array" ref="C71">IFERROR(INDEX($B$3:$B$87, MATCH(0, COUNTIF($C$2:C70, $B$3:$B$87&amp;"") + IF($B$3:$B$87="",1,0), 0)), "")</f>
        <v/>
      </c>
      <c r="D71" s="159" t="s">
        <v>2690</v>
      </c>
      <c r="E71" s="160" t="s">
        <v>2825</v>
      </c>
      <c r="F71" s="160" t="str">
        <f t="shared" si="2"/>
        <v>AR-11379</v>
      </c>
      <c r="G71" s="159"/>
      <c r="H71" s="159" t="str">
        <f t="shared" si="3"/>
        <v>Ministry of Public Health of the Islamic Republic of Afghanistan</v>
      </c>
      <c r="I71" s="159"/>
    </row>
    <row r="72" spans="1:9" s="9" customFormat="1" x14ac:dyDescent="0.25">
      <c r="A72" s="160" t="s">
        <v>2826</v>
      </c>
      <c r="B72" s="159" t="s">
        <v>2683</v>
      </c>
      <c r="C72" s="159" t="str">
        <f t="array" ref="C72">IFERROR(INDEX($B$3:$B$87, MATCH(0, COUNTIF($C$2:C71, $B$3:$B$87&amp;"") + IF($B$3:$B$87="",1,0), 0)), "")</f>
        <v/>
      </c>
      <c r="D72" s="159" t="s">
        <v>2684</v>
      </c>
      <c r="E72" s="160" t="s">
        <v>2827</v>
      </c>
      <c r="F72" s="160" t="str">
        <f t="shared" si="2"/>
        <v>AR-11380</v>
      </c>
      <c r="G72" s="159"/>
      <c r="H72" s="159" t="str">
        <f t="shared" si="3"/>
        <v>United Nations Development Programme</v>
      </c>
      <c r="I72" s="159"/>
    </row>
    <row r="73" spans="1:9" s="9" customFormat="1" x14ac:dyDescent="0.25">
      <c r="A73" s="160" t="s">
        <v>2828</v>
      </c>
      <c r="B73" s="159" t="s">
        <v>2683</v>
      </c>
      <c r="C73" s="159" t="str">
        <f t="array" ref="C73">IFERROR(INDEX($B$3:$B$87, MATCH(0, COUNTIF($C$2:C72, $B$3:$B$87&amp;"") + IF($B$3:$B$87="",1,0), 0)), "")</f>
        <v/>
      </c>
      <c r="D73" s="159" t="s">
        <v>2684</v>
      </c>
      <c r="E73" s="160" t="s">
        <v>2829</v>
      </c>
      <c r="F73" s="160" t="str">
        <f t="shared" si="2"/>
        <v>AR-11397</v>
      </c>
      <c r="G73" s="159"/>
      <c r="H73" s="159" t="str">
        <f t="shared" si="3"/>
        <v>United Nations Development Programme</v>
      </c>
      <c r="I73" s="159"/>
    </row>
    <row r="74" spans="1:9" s="9" customFormat="1" x14ac:dyDescent="0.25">
      <c r="A74" s="160" t="s">
        <v>2830</v>
      </c>
      <c r="B74" s="159" t="s">
        <v>2689</v>
      </c>
      <c r="C74" s="159" t="str">
        <f t="array" ref="C74">IFERROR(INDEX($B$3:$B$87, MATCH(0, COUNTIF($C$2:C73, $B$3:$B$87&amp;"") + IF($B$3:$B$87="",1,0), 0)), "")</f>
        <v/>
      </c>
      <c r="D74" s="159" t="s">
        <v>2690</v>
      </c>
      <c r="E74" s="160" t="s">
        <v>2831</v>
      </c>
      <c r="F74" s="160" t="str">
        <f t="shared" si="2"/>
        <v>AR-11398</v>
      </c>
      <c r="G74" s="159"/>
      <c r="H74" s="159" t="str">
        <f t="shared" si="3"/>
        <v>Ministry of Public Health of the Islamic Republic of Afghanistan</v>
      </c>
      <c r="I74" s="159"/>
    </row>
    <row r="75" spans="1:9" s="9" customFormat="1" x14ac:dyDescent="0.25">
      <c r="A75" s="160" t="s">
        <v>2832</v>
      </c>
      <c r="B75" s="159" t="s">
        <v>2689</v>
      </c>
      <c r="C75" s="159" t="str">
        <f t="array" ref="C75">IFERROR(INDEX($B$3:$B$87, MATCH(0, COUNTIF($C$2:C74, $B$3:$B$87&amp;"") + IF($B$3:$B$87="",1,0), 0)), "")</f>
        <v/>
      </c>
      <c r="D75" s="159" t="s">
        <v>2690</v>
      </c>
      <c r="E75" s="160" t="s">
        <v>2833</v>
      </c>
      <c r="F75" s="160" t="str">
        <f t="shared" si="2"/>
        <v>AR-11600</v>
      </c>
      <c r="G75" s="159"/>
      <c r="H75" s="159" t="str">
        <f t="shared" si="3"/>
        <v>Ministry of Public Health of the Islamic Republic of Afghanistan</v>
      </c>
      <c r="I75" s="159"/>
    </row>
    <row r="76" spans="1:9" s="9" customFormat="1" x14ac:dyDescent="0.25">
      <c r="A76" s="160" t="s">
        <v>2834</v>
      </c>
      <c r="B76" s="159" t="s">
        <v>2683</v>
      </c>
      <c r="C76" s="159" t="str">
        <f t="array" ref="C76">IFERROR(INDEX($B$3:$B$87, MATCH(0, COUNTIF($C$2:C75, $B$3:$B$87&amp;"") + IF($B$3:$B$87="",1,0), 0)), "")</f>
        <v/>
      </c>
      <c r="D76" s="159" t="s">
        <v>2684</v>
      </c>
      <c r="E76" s="160" t="s">
        <v>2835</v>
      </c>
      <c r="F76" s="160" t="str">
        <f t="shared" si="2"/>
        <v>AR-11601</v>
      </c>
      <c r="G76" s="159"/>
      <c r="H76" s="159" t="str">
        <f t="shared" si="3"/>
        <v>United Nations Development Programme</v>
      </c>
      <c r="I76" s="159"/>
    </row>
    <row r="77" spans="1:9" s="9" customFormat="1" x14ac:dyDescent="0.25">
      <c r="A77" s="160" t="s">
        <v>2836</v>
      </c>
      <c r="B77" s="159" t="s">
        <v>2683</v>
      </c>
      <c r="C77" s="159" t="str">
        <f t="array" ref="C77">IFERROR(INDEX($B$3:$B$87, MATCH(0, COUNTIF($C$2:C76, $B$3:$B$87&amp;"") + IF($B$3:$B$87="",1,0), 0)), "")</f>
        <v/>
      </c>
      <c r="D77" s="159" t="s">
        <v>2684</v>
      </c>
      <c r="E77" s="160" t="s">
        <v>2837</v>
      </c>
      <c r="F77" s="160" t="str">
        <f t="shared" si="2"/>
        <v>AR-11618</v>
      </c>
      <c r="G77" s="159"/>
      <c r="H77" s="159" t="str">
        <f t="shared" si="3"/>
        <v>United Nations Development Programme</v>
      </c>
      <c r="I77" s="159"/>
    </row>
    <row r="78" spans="1:9" s="9" customFormat="1" x14ac:dyDescent="0.25">
      <c r="A78" s="160" t="s">
        <v>2838</v>
      </c>
      <c r="B78" s="159" t="s">
        <v>2781</v>
      </c>
      <c r="C78" s="159" t="str">
        <f t="array" ref="C78">IFERROR(INDEX($B$3:$B$87, MATCH(0, COUNTIF($C$2:C77, $B$3:$B$87&amp;"") + IF($B$3:$B$87="",1,0), 0)), "")</f>
        <v/>
      </c>
      <c r="D78" s="159" t="s">
        <v>2782</v>
      </c>
      <c r="E78" s="160" t="s">
        <v>2839</v>
      </c>
      <c r="F78" s="160" t="str">
        <f t="shared" si="2"/>
        <v>AR-12817</v>
      </c>
      <c r="G78" s="159"/>
      <c r="H78" s="159" t="str">
        <f t="shared" si="3"/>
        <v>Organization_1309220427</v>
      </c>
      <c r="I78" s="159"/>
    </row>
    <row r="79" spans="1:9" s="9" customFormat="1" x14ac:dyDescent="0.25">
      <c r="A79" s="160" t="s">
        <v>2840</v>
      </c>
      <c r="B79" s="159" t="s">
        <v>2689</v>
      </c>
      <c r="C79" s="159" t="str">
        <f t="array" ref="C79">IFERROR(INDEX($B$3:$B$87, MATCH(0, COUNTIF($C$2:C78, $B$3:$B$87&amp;"") + IF($B$3:$B$87="",1,0), 0)), "")</f>
        <v/>
      </c>
      <c r="D79" s="159" t="s">
        <v>2690</v>
      </c>
      <c r="E79" s="160" t="s">
        <v>2841</v>
      </c>
      <c r="F79" s="160" t="str">
        <f t="shared" si="2"/>
        <v>AR-03150</v>
      </c>
      <c r="G79" s="159"/>
      <c r="H79" s="159" t="str">
        <f t="shared" si="3"/>
        <v>Ministry of Public Health of the Islamic Republic of Afghanistan</v>
      </c>
      <c r="I79" s="159"/>
    </row>
    <row r="80" spans="1:9" s="9" customFormat="1" x14ac:dyDescent="0.25">
      <c r="A80" s="160" t="s">
        <v>2842</v>
      </c>
      <c r="B80" s="159" t="s">
        <v>2683</v>
      </c>
      <c r="C80" s="159" t="str">
        <f t="array" ref="C80">IFERROR(INDEX($B$3:$B$87, MATCH(0, COUNTIF($C$2:C79, $B$3:$B$87&amp;"") + IF($B$3:$B$87="",1,0), 0)), "")</f>
        <v/>
      </c>
      <c r="D80" s="159" t="s">
        <v>2684</v>
      </c>
      <c r="E80" s="160" t="s">
        <v>2843</v>
      </c>
      <c r="F80" s="160" t="str">
        <f t="shared" si="2"/>
        <v>AR-03151</v>
      </c>
      <c r="G80" s="159"/>
      <c r="H80" s="159" t="str">
        <f t="shared" si="3"/>
        <v>United Nations Development Programme</v>
      </c>
      <c r="I80" s="159"/>
    </row>
    <row r="81" spans="1:9" s="9" customFormat="1" x14ac:dyDescent="0.25">
      <c r="A81" s="160" t="s">
        <v>2844</v>
      </c>
      <c r="B81" s="159" t="s">
        <v>2683</v>
      </c>
      <c r="C81" s="159" t="str">
        <f t="array" ref="C81">IFERROR(INDEX($B$3:$B$87, MATCH(0, COUNTIF($C$2:C80, $B$3:$B$87&amp;"") + IF($B$3:$B$87="",1,0), 0)), "")</f>
        <v/>
      </c>
      <c r="D81" s="159" t="s">
        <v>2684</v>
      </c>
      <c r="E81" s="160" t="s">
        <v>2845</v>
      </c>
      <c r="F81" s="160" t="str">
        <f t="shared" si="2"/>
        <v>AR-13399</v>
      </c>
      <c r="G81" s="159"/>
      <c r="H81" s="159" t="str">
        <f t="shared" si="3"/>
        <v>United Nations Development Programme</v>
      </c>
      <c r="I81" s="159"/>
    </row>
    <row r="82" spans="1:9" s="9" customFormat="1" x14ac:dyDescent="0.25">
      <c r="A82" s="160" t="s">
        <v>2846</v>
      </c>
      <c r="B82" s="159" t="s">
        <v>2689</v>
      </c>
      <c r="C82" s="159" t="str">
        <f t="array" ref="C82">IFERROR(INDEX($B$3:$B$87, MATCH(0, COUNTIF($C$2:C81, $B$3:$B$87&amp;"") + IF($B$3:$B$87="",1,0), 0)), "")</f>
        <v/>
      </c>
      <c r="D82" s="159" t="s">
        <v>2690</v>
      </c>
      <c r="E82" s="160" t="s">
        <v>2847</v>
      </c>
      <c r="F82" s="160" t="str">
        <f t="shared" si="2"/>
        <v>AR-13400</v>
      </c>
      <c r="G82" s="159"/>
      <c r="H82" s="159" t="str">
        <f t="shared" si="3"/>
        <v>Ministry of Public Health of the Islamic Republic of Afghanistan</v>
      </c>
      <c r="I82" s="159"/>
    </row>
    <row r="83" spans="1:9" s="9" customFormat="1" x14ac:dyDescent="0.25">
      <c r="A83" s="160" t="s">
        <v>2848</v>
      </c>
      <c r="B83" s="159" t="s">
        <v>2683</v>
      </c>
      <c r="C83" s="159" t="str">
        <f t="array" ref="C83">IFERROR(INDEX($B$3:$B$87, MATCH(0, COUNTIF($C$2:C82, $B$3:$B$87&amp;"") + IF($B$3:$B$87="",1,0), 0)), "")</f>
        <v/>
      </c>
      <c r="D83" s="159" t="s">
        <v>2684</v>
      </c>
      <c r="E83" s="160" t="s">
        <v>2849</v>
      </c>
      <c r="F83" s="160" t="str">
        <f t="shared" si="2"/>
        <v>AR-12198</v>
      </c>
      <c r="G83" s="159"/>
      <c r="H83" s="159" t="str">
        <f t="shared" si="3"/>
        <v>United Nations Development Programme</v>
      </c>
      <c r="I83" s="159"/>
    </row>
    <row r="84" spans="1:9" s="9" customFormat="1" x14ac:dyDescent="0.25">
      <c r="A84" s="160" t="s">
        <v>2850</v>
      </c>
      <c r="B84" s="159" t="s">
        <v>2683</v>
      </c>
      <c r="C84" s="159" t="str">
        <f t="array" ref="C84">IFERROR(INDEX($B$3:$B$87, MATCH(0, COUNTIF($C$2:C83, $B$3:$B$87&amp;"") + IF($B$3:$B$87="",1,0), 0)), "")</f>
        <v/>
      </c>
      <c r="D84" s="159" t="s">
        <v>2684</v>
      </c>
      <c r="E84" s="160" t="s">
        <v>2851</v>
      </c>
      <c r="F84" s="160" t="str">
        <f t="shared" si="2"/>
        <v>AR-11979</v>
      </c>
      <c r="G84" s="159"/>
      <c r="H84" s="159" t="str">
        <f t="shared" si="3"/>
        <v>United Nations Development Programme</v>
      </c>
      <c r="I84" s="159"/>
    </row>
    <row r="85" spans="1:9" s="9" customFormat="1" x14ac:dyDescent="0.25">
      <c r="A85" s="160" t="s">
        <v>2852</v>
      </c>
      <c r="B85" s="159" t="s">
        <v>2689</v>
      </c>
      <c r="C85" s="159" t="str">
        <f t="array" ref="C85">IFERROR(INDEX($B$3:$B$87, MATCH(0, COUNTIF($C$2:C84, $B$3:$B$87&amp;"") + IF($B$3:$B$87="",1,0), 0)), "")</f>
        <v/>
      </c>
      <c r="D85" s="159" t="s">
        <v>2690</v>
      </c>
      <c r="E85" s="160" t="s">
        <v>2853</v>
      </c>
      <c r="F85" s="160" t="str">
        <f t="shared" si="2"/>
        <v>AR-11980</v>
      </c>
      <c r="G85" s="159"/>
      <c r="H85" s="159" t="str">
        <f t="shared" si="3"/>
        <v>Ministry of Public Health of the Islamic Republic of Afghanistan</v>
      </c>
      <c r="I85" s="159"/>
    </row>
    <row r="86" spans="1:9" s="9" customFormat="1" x14ac:dyDescent="0.25">
      <c r="A86" s="160" t="s">
        <v>2854</v>
      </c>
      <c r="B86" s="159" t="s">
        <v>2683</v>
      </c>
      <c r="C86" s="159" t="str">
        <f t="array" ref="C86">IFERROR(INDEX($B$3:$B$87, MATCH(0, COUNTIF($C$2:C85, $B$3:$B$87&amp;"") + IF($B$3:$B$87="",1,0), 0)), "")</f>
        <v/>
      </c>
      <c r="D86" s="159" t="s">
        <v>2684</v>
      </c>
      <c r="E86" s="160" t="s">
        <v>2855</v>
      </c>
      <c r="F86" s="160" t="str">
        <f t="shared" si="2"/>
        <v>AR-12024</v>
      </c>
      <c r="G86" s="159"/>
      <c r="H86" s="159" t="str">
        <f t="shared" si="3"/>
        <v>United Nations Development Programme</v>
      </c>
      <c r="I86" s="159"/>
    </row>
    <row r="87" spans="1:9" s="9" customFormat="1" x14ac:dyDescent="0.25"/>
    <row r="88" spans="1:9" s="9" customFormat="1" hidden="1" x14ac:dyDescent="0.25"/>
    <row r="89" spans="1:9" s="9" customFormat="1" hidden="1" x14ac:dyDescent="0.25"/>
    <row r="90" spans="1:9" s="9" customFormat="1" hidden="1" x14ac:dyDescent="0.25"/>
    <row r="91" spans="1:9" s="9" customFormat="1" hidden="1" x14ac:dyDescent="0.25"/>
    <row r="93" spans="1:9" ht="13" x14ac:dyDescent="0.3">
      <c r="A93" s="814" t="s">
        <v>117</v>
      </c>
      <c r="B93" s="814"/>
      <c r="C93" s="814"/>
      <c r="D93" s="814"/>
    </row>
    <row r="94" spans="1:9" x14ac:dyDescent="0.25">
      <c r="A94" s="159" t="s">
        <v>51</v>
      </c>
      <c r="B94" s="159" t="s">
        <v>49</v>
      </c>
      <c r="C94" s="159"/>
      <c r="D94" s="159" t="s">
        <v>82</v>
      </c>
    </row>
    <row r="95" spans="1:9" hidden="1" x14ac:dyDescent="0.25">
      <c r="A95" s="160" t="s">
        <v>50</v>
      </c>
      <c r="B95" s="159" t="s">
        <v>119</v>
      </c>
      <c r="C95" s="159" t="str">
        <f t="array" ref="C95">IFERROR(INDEX($B$95:$B$401, MATCH(0, COUNTIF($C$94:C94, $B$95:$B$401&amp;"") + IF($B$95:$B$401="",1,0), 0)), "")</f>
        <v>[Account (Name)]</v>
      </c>
      <c r="D95" s="159" t="s">
        <v>81</v>
      </c>
    </row>
    <row r="96" spans="1:9" s="9" customFormat="1" x14ac:dyDescent="0.25">
      <c r="A96" s="160" t="s">
        <v>4766</v>
      </c>
      <c r="B96" s="159" t="s">
        <v>4767</v>
      </c>
      <c r="C96" s="159" t="str">
        <f t="array" ref="C96">IFERROR(INDEX($B$95:$B$401, MATCH(0, COUNTIF($C$94:C95, $B$95:$B$401&amp;"") + IF($B$95:$B$401="",1,0), 0)), "")</f>
        <v>Kazakh scientific center of dermatology and infectious diseases of the Ministry of Health of the Republic of Kazakhstan</v>
      </c>
      <c r="D96" s="159" t="s">
        <v>4768</v>
      </c>
    </row>
    <row r="97" spans="1:4" s="9" customFormat="1" x14ac:dyDescent="0.25">
      <c r="A97" s="160" t="s">
        <v>4769</v>
      </c>
      <c r="B97" s="159" t="s">
        <v>4770</v>
      </c>
      <c r="C97" s="159" t="str">
        <f t="array" ref="C97">IFERROR(INDEX($B$95:$B$401, MATCH(0, COUNTIF($C$94:C96, $B$95:$B$401&amp;"") + IF($B$95:$B$401="",1,0), 0)), "")</f>
        <v>Project HOPE  - the People to People Health Foundation</v>
      </c>
      <c r="D97" s="159" t="s">
        <v>4771</v>
      </c>
    </row>
    <row r="98" spans="1:4" s="9" customFormat="1" x14ac:dyDescent="0.25">
      <c r="A98" s="160" t="s">
        <v>4772</v>
      </c>
      <c r="B98" s="159" t="s">
        <v>4773</v>
      </c>
      <c r="C98" s="159" t="str">
        <f t="array" ref="C98">IFERROR(INDEX($B$95:$B$401, MATCH(0, COUNTIF($C$94:C97, $B$95:$B$401&amp;"") + IF($B$95:$B$401="",1,0), 0)), "")</f>
        <v>RSE on REU “National Scientific Center of Phthisiopulmonology of the Republic of  Kazakhstan” of the Ministry of Health of the Republic of  Kazakhstan</v>
      </c>
      <c r="D98" s="159" t="s">
        <v>4774</v>
      </c>
    </row>
    <row r="99" spans="1:4" s="9" customFormat="1" x14ac:dyDescent="0.25">
      <c r="A99" s="160" t="s">
        <v>4775</v>
      </c>
      <c r="B99" s="159" t="s">
        <v>4767</v>
      </c>
      <c r="C99" s="159" t="str">
        <f t="array" ref="C99">IFERROR(INDEX($B$95:$B$401, MATCH(0, COUNTIF($C$94:C98, $B$95:$B$401&amp;"") + IF($B$95:$B$401="",1,0), 0)), "")</f>
        <v>United Nations Development Programme</v>
      </c>
      <c r="D99" s="159" t="s">
        <v>4768</v>
      </c>
    </row>
    <row r="100" spans="1:4" s="9" customFormat="1" x14ac:dyDescent="0.25">
      <c r="A100" s="160" t="s">
        <v>4776</v>
      </c>
      <c r="B100" s="159" t="s">
        <v>4773</v>
      </c>
      <c r="C100" s="159" t="str">
        <f t="array" ref="C100">IFERROR(INDEX($B$95:$B$401, MATCH(0, COUNTIF($C$94:C99, $B$95:$B$401&amp;"") + IF($B$95:$B$401="",1,0), 0)), "")</f>
        <v>Republican Center of Tuberculosis Control - Tajikistan</v>
      </c>
      <c r="D100" s="159" t="s">
        <v>4774</v>
      </c>
    </row>
    <row r="101" spans="1:4" s="9" customFormat="1" x14ac:dyDescent="0.25">
      <c r="A101" s="160" t="s">
        <v>4777</v>
      </c>
      <c r="B101" s="159" t="s">
        <v>4767</v>
      </c>
      <c r="C101" s="159" t="str">
        <f t="array" ref="C101">IFERROR(INDEX($B$95:$B$401, MATCH(0, COUNTIF($C$94:C100, $B$95:$B$401&amp;"") + IF($B$95:$B$401="",1,0), 0)), "")</f>
        <v>Republican Center to Fight AIDS</v>
      </c>
      <c r="D101" s="159" t="s">
        <v>4768</v>
      </c>
    </row>
    <row r="102" spans="1:4" s="9" customFormat="1" x14ac:dyDescent="0.25">
      <c r="A102" s="160" t="s">
        <v>4778</v>
      </c>
      <c r="B102" s="159" t="s">
        <v>4773</v>
      </c>
      <c r="C102" s="159" t="str">
        <f t="array" ref="C102">IFERROR(INDEX($B$95:$B$401, MATCH(0, COUNTIF($C$94:C101, $B$95:$B$401&amp;"") + IF($B$95:$B$401="",1,0), 0)), "")</f>
        <v>Republican Center of State Sanitary-Epidemiological Surveillance of the Republic of Uzbekistan</v>
      </c>
      <c r="D102" s="159" t="s">
        <v>4774</v>
      </c>
    </row>
    <row r="103" spans="1:4" s="9" customFormat="1" x14ac:dyDescent="0.25">
      <c r="A103" s="160" t="s">
        <v>4779</v>
      </c>
      <c r="B103" s="159" t="s">
        <v>4773</v>
      </c>
      <c r="C103" s="159" t="str">
        <f t="array" ref="C103">IFERROR(INDEX($B$95:$B$401, MATCH(0, COUNTIF($C$94:C102, $B$95:$B$401&amp;"") + IF($B$95:$B$401="",1,0), 0)), "")</f>
        <v>Republican DOTS Centre  Ministry of Health of the Republic of Uzbekistan</v>
      </c>
      <c r="D103" s="159" t="s">
        <v>4774</v>
      </c>
    </row>
    <row r="104" spans="1:4" s="9" customFormat="1" x14ac:dyDescent="0.25">
      <c r="A104" s="160" t="s">
        <v>4780</v>
      </c>
      <c r="B104" s="159" t="s">
        <v>2683</v>
      </c>
      <c r="C104" s="159" t="str">
        <f t="array" ref="C104">IFERROR(INDEX($B$95:$B$401, MATCH(0, COUNTIF($C$94:C103, $B$95:$B$401&amp;"") + IF($B$95:$B$401="",1,0), 0)), "")</f>
        <v>Republican Specialized Scientific-Practical Medical Center of Phthisiology and Pulmonology</v>
      </c>
      <c r="D104" s="159" t="s">
        <v>4781</v>
      </c>
    </row>
    <row r="105" spans="1:4" s="9" customFormat="1" x14ac:dyDescent="0.25">
      <c r="A105" s="160" t="s">
        <v>4782</v>
      </c>
      <c r="B105" s="159" t="s">
        <v>2683</v>
      </c>
      <c r="C105" s="159" t="str">
        <f t="array" ref="C105">IFERROR(INDEX($B$95:$B$401, MATCH(0, COUNTIF($C$94:C104, $B$95:$B$401&amp;"") + IF($B$95:$B$401="",1,0), 0)), "")</f>
        <v>Ministry of Health of Mongolia</v>
      </c>
      <c r="D105" s="159" t="s">
        <v>4781</v>
      </c>
    </row>
    <row r="106" spans="1:4" s="9" customFormat="1" x14ac:dyDescent="0.25">
      <c r="A106" s="160" t="s">
        <v>4783</v>
      </c>
      <c r="B106" s="159" t="s">
        <v>2683</v>
      </c>
      <c r="C106" s="159" t="str">
        <f t="array" ref="C106">IFERROR(INDEX($B$95:$B$401, MATCH(0, COUNTIF($C$94:C105, $B$95:$B$401&amp;"") + IF($B$95:$B$401="",1,0), 0)), "")</f>
        <v>Ministry of Health of the Lao People's Democratic Republic</v>
      </c>
      <c r="D106" s="159" t="s">
        <v>4781</v>
      </c>
    </row>
    <row r="107" spans="1:4" s="9" customFormat="1" x14ac:dyDescent="0.25">
      <c r="A107" s="160" t="s">
        <v>4784</v>
      </c>
      <c r="B107" s="159" t="s">
        <v>2683</v>
      </c>
      <c r="C107" s="159" t="str">
        <f t="array" ref="C107">IFERROR(INDEX($B$95:$B$401, MATCH(0, COUNTIF($C$94:C106, $B$95:$B$401&amp;"") + IF($B$95:$B$401="",1,0), 0)), "")</f>
        <v>Malaysian AIDS Council</v>
      </c>
      <c r="D107" s="159" t="s">
        <v>4781</v>
      </c>
    </row>
    <row r="108" spans="1:4" s="9" customFormat="1" x14ac:dyDescent="0.25">
      <c r="A108" s="160" t="s">
        <v>4785</v>
      </c>
      <c r="B108" s="159" t="s">
        <v>4770</v>
      </c>
      <c r="C108" s="159" t="str">
        <f t="array" ref="C108">IFERROR(INDEX($B$95:$B$401, MATCH(0, COUNTIF($C$94:C107, $B$95:$B$401&amp;"") + IF($B$95:$B$401="",1,0), 0)), "")</f>
        <v>Ministry of Health of the Democratic Republic of Timor-Leste</v>
      </c>
      <c r="D108" s="159" t="s">
        <v>4786</v>
      </c>
    </row>
    <row r="109" spans="1:4" s="9" customFormat="1" x14ac:dyDescent="0.25">
      <c r="A109" s="160" t="s">
        <v>4787</v>
      </c>
      <c r="B109" s="159" t="s">
        <v>2683</v>
      </c>
      <c r="C109" s="159" t="str">
        <f t="array" ref="C109">IFERROR(INDEX($B$95:$B$401, MATCH(0, COUNTIF($C$94:C108, $B$95:$B$401&amp;"") + IF($B$95:$B$401="",1,0), 0)), "")</f>
        <v>Ministry of Health of the Royal Government of Bhutan</v>
      </c>
      <c r="D109" s="159" t="s">
        <v>4781</v>
      </c>
    </row>
    <row r="110" spans="1:4" s="9" customFormat="1" x14ac:dyDescent="0.25">
      <c r="A110" s="160" t="s">
        <v>4788</v>
      </c>
      <c r="B110" s="159" t="s">
        <v>2683</v>
      </c>
      <c r="C110" s="159" t="str">
        <f t="array" ref="C110">IFERROR(INDEX($B$95:$B$401, MATCH(0, COUNTIF($C$94:C109, $B$95:$B$401&amp;"") + IF($B$95:$B$401="",1,0), 0)), "")</f>
        <v>Ministry of Health of the Republic of Armenia</v>
      </c>
      <c r="D110" s="159" t="s">
        <v>4781</v>
      </c>
    </row>
    <row r="111" spans="1:4" s="9" customFormat="1" x14ac:dyDescent="0.25">
      <c r="A111" s="160" t="s">
        <v>4789</v>
      </c>
      <c r="B111" s="159" t="s">
        <v>2683</v>
      </c>
      <c r="C111" s="159" t="str">
        <f t="array" ref="C111">IFERROR(INDEX($B$95:$B$401, MATCH(0, COUNTIF($C$94:C110, $B$95:$B$401&amp;"") + IF($B$95:$B$401="",1,0), 0)), "")</f>
        <v>Mission East</v>
      </c>
      <c r="D111" s="159" t="s">
        <v>4790</v>
      </c>
    </row>
    <row r="112" spans="1:4" s="9" customFormat="1" x14ac:dyDescent="0.25">
      <c r="A112" s="160" t="s">
        <v>4791</v>
      </c>
      <c r="B112" s="159" t="s">
        <v>4770</v>
      </c>
      <c r="C112" s="159" t="str">
        <f t="array" ref="C112">IFERROR(INDEX($B$95:$B$401, MATCH(0, COUNTIF($C$94:C111, $B$95:$B$401&amp;"") + IF($B$95:$B$401="",1,0), 0)), "")</f>
        <v>Ministry of Health of the Republic of Azerbaijan</v>
      </c>
      <c r="D112" s="159" t="s">
        <v>4786</v>
      </c>
    </row>
    <row r="113" spans="1:4" s="9" customFormat="1" x14ac:dyDescent="0.25">
      <c r="A113" s="160" t="s">
        <v>4792</v>
      </c>
      <c r="B113" s="159" t="s">
        <v>4793</v>
      </c>
      <c r="C113" s="159" t="str">
        <f t="array" ref="C113">IFERROR(INDEX($B$95:$B$401, MATCH(0, COUNTIF($C$94:C112, $B$95:$B$401&amp;"") + IF($B$95:$B$401="",1,0), 0)), "")</f>
        <v>Main Medical Department of the Ministry of Justice of the Republic of Azerbaijan</v>
      </c>
      <c r="D113" s="159" t="s">
        <v>4794</v>
      </c>
    </row>
    <row r="114" spans="1:4" s="9" customFormat="1" x14ac:dyDescent="0.25">
      <c r="A114" s="160" t="s">
        <v>4795</v>
      </c>
      <c r="B114" s="159" t="s">
        <v>2683</v>
      </c>
      <c r="C114" s="159" t="str">
        <f t="array" ref="C114">IFERROR(INDEX($B$95:$B$401, MATCH(0, COUNTIF($C$94:C113, $B$95:$B$401&amp;"") + IF($B$95:$B$401="",1,0), 0)), "")</f>
        <v>National Center For Disease Control and Public Health</v>
      </c>
      <c r="D114" s="159" t="s">
        <v>4790</v>
      </c>
    </row>
    <row r="115" spans="1:4" s="9" customFormat="1" x14ac:dyDescent="0.25">
      <c r="A115" s="160" t="s">
        <v>4796</v>
      </c>
      <c r="B115" s="159" t="s">
        <v>2683</v>
      </c>
      <c r="C115" s="159" t="str">
        <f t="array" ref="C115">IFERROR(INDEX($B$95:$B$401, MATCH(0, COUNTIF($C$94:C114, $B$95:$B$401&amp;"") + IF($B$95:$B$401="",1,0), 0)), "")</f>
        <v>Republican Scientific and Practical Center for Medical Technologies, Informatization, Administration and Management of Health</v>
      </c>
      <c r="D115" s="159" t="s">
        <v>4790</v>
      </c>
    </row>
    <row r="116" spans="1:4" s="9" customFormat="1" x14ac:dyDescent="0.25">
      <c r="A116" s="160" t="s">
        <v>4797</v>
      </c>
      <c r="B116" s="159" t="s">
        <v>4770</v>
      </c>
      <c r="C116" s="159" t="str">
        <f t="array" ref="C116">IFERROR(INDEX($B$95:$B$401, MATCH(0, COUNTIF($C$94:C115, $B$95:$B$401&amp;"") + IF($B$95:$B$401="",1,0), 0)), "")</f>
        <v>Public Institution - Coordination, Implementation and Monitoring Unit of the Health  System Projects</v>
      </c>
      <c r="D116" s="159" t="s">
        <v>4786</v>
      </c>
    </row>
    <row r="117" spans="1:4" s="9" customFormat="1" x14ac:dyDescent="0.25">
      <c r="A117" s="160" t="s">
        <v>4798</v>
      </c>
      <c r="B117" s="159" t="s">
        <v>2683</v>
      </c>
      <c r="C117" s="159" t="str">
        <f t="array" ref="C117">IFERROR(INDEX($B$95:$B$401, MATCH(0, COUNTIF($C$94:C116, $B$95:$B$401&amp;"") + IF($B$95:$B$401="",1,0), 0)), "")</f>
        <v>Center for Health Policies and Studies</v>
      </c>
      <c r="D117" s="159" t="s">
        <v>4790</v>
      </c>
    </row>
    <row r="118" spans="1:4" s="9" customFormat="1" x14ac:dyDescent="0.25">
      <c r="A118" s="160" t="s">
        <v>4799</v>
      </c>
      <c r="B118" s="159" t="s">
        <v>2683</v>
      </c>
      <c r="C118" s="159" t="str">
        <f t="array" ref="C118">IFERROR(INDEX($B$95:$B$401, MATCH(0, COUNTIF($C$94:C117, $B$95:$B$401&amp;"") + IF($B$95:$B$401="",1,0), 0)), "")</f>
        <v>State Institution "Public Health Center of the Ministry of Health of Ukraine"</v>
      </c>
      <c r="D118" s="159" t="s">
        <v>4790</v>
      </c>
    </row>
    <row r="119" spans="1:4" s="9" customFormat="1" x14ac:dyDescent="0.25">
      <c r="A119" s="160" t="s">
        <v>4800</v>
      </c>
      <c r="B119" s="159" t="s">
        <v>2683</v>
      </c>
      <c r="C119" s="159" t="str">
        <f t="array" ref="C119">IFERROR(INDEX($B$95:$B$401, MATCH(0, COUNTIF($C$94:C118, $B$95:$B$401&amp;"") + IF($B$95:$B$401="",1,0), 0)), "")</f>
        <v>Charitable Organization "All-Ukrainian Network of People Living with HIV/AIDS"</v>
      </c>
      <c r="D119" s="159" t="s">
        <v>4790</v>
      </c>
    </row>
    <row r="120" spans="1:4" s="9" customFormat="1" x14ac:dyDescent="0.25">
      <c r="A120" s="160" t="s">
        <v>4801</v>
      </c>
      <c r="B120" s="159" t="s">
        <v>4793</v>
      </c>
      <c r="C120" s="159" t="str">
        <f t="array" ref="C120">IFERROR(INDEX($B$95:$B$401, MATCH(0, COUNTIF($C$94:C119, $B$95:$B$401&amp;"") + IF($B$95:$B$401="",1,0), 0)), "")</f>
        <v>International Charitable Foundation “Alliance for Public Health”</v>
      </c>
      <c r="D120" s="159" t="s">
        <v>4794</v>
      </c>
    </row>
    <row r="121" spans="1:4" s="9" customFormat="1" x14ac:dyDescent="0.25">
      <c r="A121" s="160" t="s">
        <v>4802</v>
      </c>
      <c r="B121" s="159" t="s">
        <v>4770</v>
      </c>
      <c r="C121" s="159" t="str">
        <f t="array" ref="C121">IFERROR(INDEX($B$95:$B$401, MATCH(0, COUNTIF($C$94:C120, $B$95:$B$401&amp;"") + IF($B$95:$B$401="",1,0), 0)), "")</f>
        <v>United Nations Children's Fund</v>
      </c>
      <c r="D121" s="159" t="s">
        <v>4786</v>
      </c>
    </row>
    <row r="122" spans="1:4" s="9" customFormat="1" x14ac:dyDescent="0.25">
      <c r="A122" s="160" t="s">
        <v>4803</v>
      </c>
      <c r="B122" s="159" t="s">
        <v>2683</v>
      </c>
      <c r="C122" s="159" t="str">
        <f t="array" ref="C122">IFERROR(INDEX($B$95:$B$401, MATCH(0, COUNTIF($C$94:C121, $B$95:$B$401&amp;"") + IF($B$95:$B$401="",1,0), 0)), "")</f>
        <v>World Vision (PNG) Trust</v>
      </c>
      <c r="D122" s="159" t="s">
        <v>4790</v>
      </c>
    </row>
    <row r="123" spans="1:4" s="9" customFormat="1" x14ac:dyDescent="0.25">
      <c r="A123" s="160" t="s">
        <v>4804</v>
      </c>
      <c r="B123" s="159" t="s">
        <v>2683</v>
      </c>
      <c r="C123" s="159" t="str">
        <f t="array" ref="C123">IFERROR(INDEX($B$95:$B$401, MATCH(0, COUNTIF($C$94:C122, $B$95:$B$401&amp;"") + IF($B$95:$B$401="",1,0), 0)), "")</f>
        <v>The Rotary Club of Port Moresby Inc.</v>
      </c>
      <c r="D123" s="159" t="s">
        <v>4805</v>
      </c>
    </row>
    <row r="124" spans="1:4" s="9" customFormat="1" x14ac:dyDescent="0.25">
      <c r="A124" s="160" t="s">
        <v>4806</v>
      </c>
      <c r="B124" s="159" t="s">
        <v>2683</v>
      </c>
      <c r="C124" s="159" t="str">
        <f t="array" ref="C124">IFERROR(INDEX($B$95:$B$401, MATCH(0, COUNTIF($C$94:C123, $B$95:$B$401&amp;"") + IF($B$95:$B$401="",1,0), 0)), "")</f>
        <v>Oil Search Foundation</v>
      </c>
      <c r="D124" s="159" t="s">
        <v>4805</v>
      </c>
    </row>
    <row r="125" spans="1:4" s="9" customFormat="1" x14ac:dyDescent="0.25">
      <c r="A125" s="160" t="s">
        <v>4807</v>
      </c>
      <c r="B125" s="159" t="s">
        <v>2683</v>
      </c>
      <c r="C125" s="159" t="str">
        <f t="array" ref="C125">IFERROR(INDEX($B$95:$B$401, MATCH(0, COUNTIF($C$94:C124, $B$95:$B$401&amp;"") + IF($B$95:$B$401="",1,0), 0)), "")</f>
        <v>Population Services International</v>
      </c>
      <c r="D125" s="159" t="s">
        <v>4805</v>
      </c>
    </row>
    <row r="126" spans="1:4" s="9" customFormat="1" x14ac:dyDescent="0.25">
      <c r="A126" s="160" t="s">
        <v>4808</v>
      </c>
      <c r="B126" s="159" t="s">
        <v>2683</v>
      </c>
      <c r="C126" s="159" t="str">
        <f t="array" ref="C126">IFERROR(INDEX($B$95:$B$401, MATCH(0, COUNTIF($C$94:C125, $B$95:$B$401&amp;"") + IF($B$95:$B$401="",1,0), 0)), "")</f>
        <v>Federal Ministry of Health of the Federal Democratic Republic of Ethiopia</v>
      </c>
      <c r="D126" s="159" t="s">
        <v>4805</v>
      </c>
    </row>
    <row r="127" spans="1:4" s="9" customFormat="1" x14ac:dyDescent="0.25">
      <c r="A127" s="160" t="s">
        <v>4809</v>
      </c>
      <c r="B127" s="159" t="s">
        <v>4810</v>
      </c>
      <c r="C127" s="159" t="str">
        <f t="array" ref="C127">IFERROR(INDEX($B$95:$B$401, MATCH(0, COUNTIF($C$94:C126, $B$95:$B$401&amp;"") + IF($B$95:$B$401="",1,0), 0)), "")</f>
        <v>HIV/AIDS Prevention and Control Office</v>
      </c>
      <c r="D127" s="159" t="s">
        <v>4811</v>
      </c>
    </row>
    <row r="128" spans="1:4" s="9" customFormat="1" x14ac:dyDescent="0.25">
      <c r="A128" s="160" t="s">
        <v>4812</v>
      </c>
      <c r="B128" s="159" t="s">
        <v>4813</v>
      </c>
      <c r="C128" s="159" t="str">
        <f t="array" ref="C128">IFERROR(INDEX($B$95:$B$401, MATCH(0, COUNTIF($C$94:C127, $B$95:$B$401&amp;"") + IF($B$95:$B$401="",1,0), 0)), "")</f>
        <v>Amref Health Africa</v>
      </c>
      <c r="D128" s="159" t="s">
        <v>4814</v>
      </c>
    </row>
    <row r="129" spans="1:4" s="9" customFormat="1" x14ac:dyDescent="0.25">
      <c r="A129" s="160" t="s">
        <v>4815</v>
      </c>
      <c r="B129" s="159" t="s">
        <v>4816</v>
      </c>
      <c r="C129" s="159" t="str">
        <f t="array" ref="C129">IFERROR(INDEX($B$95:$B$401, MATCH(0, COUNTIF($C$94:C128, $B$95:$B$401&amp;"") + IF($B$95:$B$401="",1,0), 0)), "")</f>
        <v>National Treasury of the Republic of Kenya</v>
      </c>
      <c r="D129" s="159" t="s">
        <v>4817</v>
      </c>
    </row>
    <row r="130" spans="1:4" s="9" customFormat="1" x14ac:dyDescent="0.25">
      <c r="A130" s="160" t="s">
        <v>4818</v>
      </c>
      <c r="B130" s="159" t="s">
        <v>4813</v>
      </c>
      <c r="C130" s="159" t="str">
        <f t="array" ref="C130">IFERROR(INDEX($B$95:$B$401, MATCH(0, COUNTIF($C$94:C129, $B$95:$B$401&amp;"") + IF($B$95:$B$401="",1,0), 0)), "")</f>
        <v>Kenya Red Cross Society</v>
      </c>
      <c r="D130" s="159" t="s">
        <v>4814</v>
      </c>
    </row>
    <row r="131" spans="1:4" s="9" customFormat="1" x14ac:dyDescent="0.25">
      <c r="A131" s="160" t="s">
        <v>4819</v>
      </c>
      <c r="B131" s="159" t="s">
        <v>2683</v>
      </c>
      <c r="C131" s="159" t="str">
        <f t="array" ref="C131">IFERROR(INDEX($B$95:$B$401, MATCH(0, COUNTIF($C$94:C130, $B$95:$B$401&amp;"") + IF($B$95:$B$401="",1,0), 0)), "")</f>
        <v>World Vision International</v>
      </c>
      <c r="D131" s="159" t="s">
        <v>4820</v>
      </c>
    </row>
    <row r="132" spans="1:4" s="9" customFormat="1" x14ac:dyDescent="0.25">
      <c r="A132" s="160" t="s">
        <v>4821</v>
      </c>
      <c r="B132" s="159" t="s">
        <v>4810</v>
      </c>
      <c r="C132" s="159" t="str">
        <f t="array" ref="C132">IFERROR(INDEX($B$95:$B$401, MATCH(0, COUNTIF($C$94:C131, $B$95:$B$401&amp;"") + IF($B$95:$B$401="",1,0), 0)), "")</f>
        <v>Ministry of Finance, Planning and Economic Development of the Republic of Uganda</v>
      </c>
      <c r="D132" s="159" t="s">
        <v>4811</v>
      </c>
    </row>
    <row r="133" spans="1:4" s="9" customFormat="1" x14ac:dyDescent="0.25">
      <c r="A133" s="160" t="s">
        <v>4822</v>
      </c>
      <c r="B133" s="159" t="s">
        <v>4816</v>
      </c>
      <c r="C133" s="159" t="str">
        <f t="array" ref="C133">IFERROR(INDEX($B$95:$B$401, MATCH(0, COUNTIF($C$94:C132, $B$95:$B$401&amp;"") + IF($B$95:$B$401="",1,0), 0)), "")</f>
        <v>The AIDS Support Organisation (Uganda) Limited</v>
      </c>
      <c r="D133" s="159" t="s">
        <v>4817</v>
      </c>
    </row>
    <row r="134" spans="1:4" s="9" customFormat="1" x14ac:dyDescent="0.25">
      <c r="A134" s="160" t="s">
        <v>4823</v>
      </c>
      <c r="B134" s="159" t="s">
        <v>4816</v>
      </c>
      <c r="C134" s="159" t="str">
        <f t="array" ref="C134">IFERROR(INDEX($B$95:$B$401, MATCH(0, COUNTIF($C$94:C133, $B$95:$B$401&amp;"") + IF($B$95:$B$401="",1,0), 0)), "")</f>
        <v>Federal Ministry of Health of the Republic of Sudan</v>
      </c>
      <c r="D134" s="159" t="s">
        <v>4817</v>
      </c>
    </row>
    <row r="135" spans="1:4" s="9" customFormat="1" x14ac:dyDescent="0.25">
      <c r="A135" s="160" t="s">
        <v>4824</v>
      </c>
      <c r="B135" s="159" t="s">
        <v>4810</v>
      </c>
      <c r="C135" s="159" t="str">
        <f t="array" ref="C135">IFERROR(INDEX($B$95:$B$401, MATCH(0, COUNTIF($C$94:C134, $B$95:$B$401&amp;"") + IF($B$95:$B$401="",1,0), 0)), "")</f>
        <v>Conseil National de Lutte contre le VIH/SIDA, la Tuberculose, le Paludisme, les Hépatites, les Infections sexuellement transmissibles et les Epidémies</v>
      </c>
      <c r="D135" s="159" t="s">
        <v>4811</v>
      </c>
    </row>
    <row r="136" spans="1:4" s="9" customFormat="1" x14ac:dyDescent="0.25">
      <c r="A136" s="160" t="s">
        <v>4825</v>
      </c>
      <c r="B136" s="159" t="s">
        <v>4826</v>
      </c>
      <c r="C136" s="159" t="str">
        <f t="array" ref="C136">IFERROR(INDEX($B$95:$B$401, MATCH(0, COUNTIF($C$94:C135, $B$95:$B$401&amp;"") + IF($B$95:$B$401="",1,0), 0)), "")</f>
        <v>Programme santé de lutte contre le Sida</v>
      </c>
      <c r="D136" s="159" t="s">
        <v>4827</v>
      </c>
    </row>
    <row r="137" spans="1:4" s="9" customFormat="1" x14ac:dyDescent="0.25">
      <c r="A137" s="160" t="s">
        <v>4828</v>
      </c>
      <c r="B137" s="159" t="s">
        <v>4816</v>
      </c>
      <c r="C137" s="159" t="str">
        <f t="array" ref="C137">IFERROR(INDEX($B$95:$B$401, MATCH(0, COUNTIF($C$94:C136, $B$95:$B$401&amp;"") + IF($B$95:$B$401="",1,0), 0)), "")</f>
        <v>Plan International, Inc.</v>
      </c>
      <c r="D137" s="159" t="s">
        <v>4817</v>
      </c>
    </row>
    <row r="138" spans="1:4" s="9" customFormat="1" x14ac:dyDescent="0.25">
      <c r="A138" s="160" t="s">
        <v>4829</v>
      </c>
      <c r="B138" s="159" t="s">
        <v>4826</v>
      </c>
      <c r="C138" s="159" t="str">
        <f t="array" ref="C138">IFERROR(INDEX($B$95:$B$401, MATCH(0, COUNTIF($C$94:C137, $B$95:$B$401&amp;"") + IF($B$95:$B$401="",1,0), 0)), "")</f>
        <v>Programme National de Lutte contre le Paludisme de la République du Bénin</v>
      </c>
      <c r="D138" s="159" t="s">
        <v>4827</v>
      </c>
    </row>
    <row r="139" spans="1:4" s="9" customFormat="1" x14ac:dyDescent="0.25">
      <c r="A139" s="160" t="s">
        <v>4830</v>
      </c>
      <c r="B139" s="159" t="s">
        <v>4810</v>
      </c>
      <c r="C139" s="159" t="str">
        <f t="array" ref="C139">IFERROR(INDEX($B$95:$B$401, MATCH(0, COUNTIF($C$94:C138, $B$95:$B$401&amp;"") + IF($B$95:$B$401="",1,0), 0)), "")</f>
        <v>National Tuberculosis Programme of the Republic of Benin</v>
      </c>
      <c r="D139" s="159" t="s">
        <v>4811</v>
      </c>
    </row>
    <row r="140" spans="1:4" s="9" customFormat="1" x14ac:dyDescent="0.25">
      <c r="A140" s="160" t="s">
        <v>4831</v>
      </c>
      <c r="B140" s="159" t="s">
        <v>4832</v>
      </c>
      <c r="C140" s="159" t="str">
        <f t="array" ref="C140">IFERROR(INDEX($B$95:$B$401, MATCH(0, COUNTIF($C$94:C139, $B$95:$B$401&amp;"") + IF($B$95:$B$401="",1,0), 0)), "")</f>
        <v>Africare</v>
      </c>
      <c r="D140" s="159" t="s">
        <v>4833</v>
      </c>
    </row>
    <row r="141" spans="1:4" s="9" customFormat="1" x14ac:dyDescent="0.25">
      <c r="A141" s="160" t="s">
        <v>4834</v>
      </c>
      <c r="B141" s="159" t="s">
        <v>4832</v>
      </c>
      <c r="C141" s="159" t="str">
        <f t="array" ref="C141">IFERROR(INDEX($B$95:$B$401, MATCH(0, COUNTIF($C$94:C140, $B$95:$B$401&amp;"") + IF($B$95:$B$401="",1,0), 0)), "")</f>
        <v>Catholic Relief Services - United States Conference of Catholic Bishops</v>
      </c>
      <c r="D141" s="159" t="s">
        <v>4833</v>
      </c>
    </row>
    <row r="142" spans="1:4" s="9" customFormat="1" x14ac:dyDescent="0.25">
      <c r="A142" s="160" t="s">
        <v>4835</v>
      </c>
      <c r="B142" s="159" t="s">
        <v>4832</v>
      </c>
      <c r="C142" s="159" t="str">
        <f t="array" ref="C142">IFERROR(INDEX($B$95:$B$401, MATCH(0, COUNTIF($C$94:C141, $B$95:$B$401&amp;"") + IF($B$95:$B$401="",1,0), 0)), "")</f>
        <v>Health System Performance Program</v>
      </c>
      <c r="D142" s="159" t="s">
        <v>4833</v>
      </c>
    </row>
    <row r="143" spans="1:4" s="9" customFormat="1" x14ac:dyDescent="0.25">
      <c r="A143" s="160" t="s">
        <v>4836</v>
      </c>
      <c r="B143" s="159" t="s">
        <v>4832</v>
      </c>
      <c r="C143" s="159" t="str">
        <f t="array" ref="C143">IFERROR(INDEX($B$95:$B$401, MATCH(0, COUNTIF($C$94:C142, $B$95:$B$401&amp;"") + IF($B$95:$B$401="",1,0), 0)), "")</f>
        <v/>
      </c>
      <c r="D143" s="159" t="s">
        <v>4833</v>
      </c>
    </row>
    <row r="144" spans="1:4" s="9" customFormat="1" x14ac:dyDescent="0.25">
      <c r="A144" s="160" t="s">
        <v>4837</v>
      </c>
      <c r="B144" s="159" t="s">
        <v>4832</v>
      </c>
      <c r="C144" s="159" t="str">
        <f t="array" ref="C144">IFERROR(INDEX($B$95:$B$401, MATCH(0, COUNTIF($C$94:C143, $B$95:$B$401&amp;"") + IF($B$95:$B$401="",1,0), 0)), "")</f>
        <v/>
      </c>
      <c r="D144" s="159" t="s">
        <v>4833</v>
      </c>
    </row>
    <row r="145" spans="1:4" s="9" customFormat="1" x14ac:dyDescent="0.25">
      <c r="A145" s="160" t="s">
        <v>4838</v>
      </c>
      <c r="B145" s="159" t="s">
        <v>4832</v>
      </c>
      <c r="C145" s="159" t="str">
        <f t="array" ref="C145">IFERROR(INDEX($B$95:$B$401, MATCH(0, COUNTIF($C$94:C144, $B$95:$B$401&amp;"") + IF($B$95:$B$401="",1,0), 0)), "")</f>
        <v/>
      </c>
      <c r="D145" s="159" t="s">
        <v>4833</v>
      </c>
    </row>
    <row r="146" spans="1:4" s="9" customFormat="1" x14ac:dyDescent="0.25">
      <c r="A146" s="160" t="s">
        <v>4839</v>
      </c>
      <c r="B146" s="159" t="s">
        <v>4832</v>
      </c>
      <c r="C146" s="159" t="str">
        <f t="array" ref="C146">IFERROR(INDEX($B$95:$B$401, MATCH(0, COUNTIF($C$94:C145, $B$95:$B$401&amp;"") + IF($B$95:$B$401="",1,0), 0)), "")</f>
        <v/>
      </c>
      <c r="D146" s="159" t="s">
        <v>4833</v>
      </c>
    </row>
    <row r="147" spans="1:4" s="9" customFormat="1" x14ac:dyDescent="0.25">
      <c r="A147" s="160" t="s">
        <v>4840</v>
      </c>
      <c r="B147" s="159" t="s">
        <v>4841</v>
      </c>
      <c r="C147" s="159" t="str">
        <f t="array" ref="C147">IFERROR(INDEX($B$95:$B$401, MATCH(0, COUNTIF($C$94:C146, $B$95:$B$401&amp;"") + IF($B$95:$B$401="",1,0), 0)), "")</f>
        <v/>
      </c>
      <c r="D147" s="159" t="s">
        <v>4842</v>
      </c>
    </row>
    <row r="148" spans="1:4" s="9" customFormat="1" x14ac:dyDescent="0.25">
      <c r="A148" s="160" t="s">
        <v>4843</v>
      </c>
      <c r="B148" s="159" t="s">
        <v>4841</v>
      </c>
      <c r="C148" s="159" t="str">
        <f t="array" ref="C148">IFERROR(INDEX($B$95:$B$401, MATCH(0, COUNTIF($C$94:C147, $B$95:$B$401&amp;"") + IF($B$95:$B$401="",1,0), 0)), "")</f>
        <v/>
      </c>
      <c r="D148" s="159" t="s">
        <v>4842</v>
      </c>
    </row>
    <row r="149" spans="1:4" s="9" customFormat="1" x14ac:dyDescent="0.25">
      <c r="A149" s="160" t="s">
        <v>4844</v>
      </c>
      <c r="B149" s="159" t="s">
        <v>4841</v>
      </c>
      <c r="C149" s="159" t="str">
        <f t="array" ref="C149">IFERROR(INDEX($B$95:$B$401, MATCH(0, COUNTIF($C$94:C148, $B$95:$B$401&amp;"") + IF($B$95:$B$401="",1,0), 0)), "")</f>
        <v/>
      </c>
      <c r="D149" s="159" t="s">
        <v>4842</v>
      </c>
    </row>
    <row r="150" spans="1:4" s="9" customFormat="1" x14ac:dyDescent="0.25">
      <c r="A150" s="160" t="s">
        <v>4845</v>
      </c>
      <c r="B150" s="159" t="s">
        <v>4841</v>
      </c>
      <c r="C150" s="159" t="str">
        <f t="array" ref="C150">IFERROR(INDEX($B$95:$B$401, MATCH(0, COUNTIF($C$94:C149, $B$95:$B$401&amp;"") + IF($B$95:$B$401="",1,0), 0)), "")</f>
        <v/>
      </c>
      <c r="D150" s="159" t="s">
        <v>4842</v>
      </c>
    </row>
    <row r="151" spans="1:4" s="9" customFormat="1" x14ac:dyDescent="0.25">
      <c r="A151" s="160" t="s">
        <v>4846</v>
      </c>
      <c r="B151" s="159" t="s">
        <v>4841</v>
      </c>
      <c r="C151" s="159" t="str">
        <f t="array" ref="C151">IFERROR(INDEX($B$95:$B$401, MATCH(0, COUNTIF($C$94:C150, $B$95:$B$401&amp;"") + IF($B$95:$B$401="",1,0), 0)), "")</f>
        <v/>
      </c>
      <c r="D151" s="159" t="s">
        <v>4842</v>
      </c>
    </row>
    <row r="152" spans="1:4" s="9" customFormat="1" x14ac:dyDescent="0.25">
      <c r="A152" s="160" t="s">
        <v>4847</v>
      </c>
      <c r="B152" s="159" t="s">
        <v>4841</v>
      </c>
      <c r="C152" s="159" t="str">
        <f t="array" ref="C152">IFERROR(INDEX($B$95:$B$401, MATCH(0, COUNTIF($C$94:C151, $B$95:$B$401&amp;"") + IF($B$95:$B$401="",1,0), 0)), "")</f>
        <v/>
      </c>
      <c r="D152" s="159" t="s">
        <v>4842</v>
      </c>
    </row>
    <row r="153" spans="1:4" s="9" customFormat="1" x14ac:dyDescent="0.25">
      <c r="A153" s="160" t="s">
        <v>4848</v>
      </c>
      <c r="B153" s="159" t="s">
        <v>4841</v>
      </c>
      <c r="C153" s="159" t="str">
        <f t="array" ref="C153">IFERROR(INDEX($B$95:$B$401, MATCH(0, COUNTIF($C$94:C152, $B$95:$B$401&amp;"") + IF($B$95:$B$401="",1,0), 0)), "")</f>
        <v/>
      </c>
      <c r="D153" s="159" t="s">
        <v>4842</v>
      </c>
    </row>
    <row r="154" spans="1:4" s="9" customFormat="1" x14ac:dyDescent="0.25">
      <c r="A154" s="160" t="s">
        <v>4849</v>
      </c>
      <c r="B154" s="159" t="s">
        <v>4841</v>
      </c>
      <c r="C154" s="159" t="str">
        <f t="array" ref="C154">IFERROR(INDEX($B$95:$B$401, MATCH(0, COUNTIF($C$94:C153, $B$95:$B$401&amp;"") + IF($B$95:$B$401="",1,0), 0)), "")</f>
        <v/>
      </c>
      <c r="D154" s="159" t="s">
        <v>4842</v>
      </c>
    </row>
    <row r="155" spans="1:4" s="9" customFormat="1" x14ac:dyDescent="0.25">
      <c r="A155" s="160" t="s">
        <v>4850</v>
      </c>
      <c r="B155" s="159" t="s">
        <v>4841</v>
      </c>
      <c r="C155" s="159" t="str">
        <f t="array" ref="C155">IFERROR(INDEX($B$95:$B$401, MATCH(0, COUNTIF($C$94:C154, $B$95:$B$401&amp;"") + IF($B$95:$B$401="",1,0), 0)), "")</f>
        <v/>
      </c>
      <c r="D155" s="159" t="s">
        <v>4842</v>
      </c>
    </row>
    <row r="156" spans="1:4" s="9" customFormat="1" x14ac:dyDescent="0.25">
      <c r="A156" s="160" t="s">
        <v>4851</v>
      </c>
      <c r="B156" s="159" t="s">
        <v>4852</v>
      </c>
      <c r="C156" s="159" t="str">
        <f t="array" ref="C156">IFERROR(INDEX($B$95:$B$401, MATCH(0, COUNTIF($C$94:C155, $B$95:$B$401&amp;"") + IF($B$95:$B$401="",1,0), 0)), "")</f>
        <v/>
      </c>
      <c r="D156" s="159" t="s">
        <v>4853</v>
      </c>
    </row>
    <row r="157" spans="1:4" s="9" customFormat="1" x14ac:dyDescent="0.25">
      <c r="A157" s="160" t="s">
        <v>4854</v>
      </c>
      <c r="B157" s="159" t="s">
        <v>4852</v>
      </c>
      <c r="C157" s="159" t="str">
        <f t="array" ref="C157">IFERROR(INDEX($B$95:$B$401, MATCH(0, COUNTIF($C$94:C156, $B$95:$B$401&amp;"") + IF($B$95:$B$401="",1,0), 0)), "")</f>
        <v/>
      </c>
      <c r="D157" s="159" t="s">
        <v>4853</v>
      </c>
    </row>
    <row r="158" spans="1:4" s="9" customFormat="1" x14ac:dyDescent="0.25">
      <c r="A158" s="160" t="s">
        <v>4855</v>
      </c>
      <c r="B158" s="159" t="s">
        <v>4852</v>
      </c>
      <c r="C158" s="159" t="str">
        <f t="array" ref="C158">IFERROR(INDEX($B$95:$B$401, MATCH(0, COUNTIF($C$94:C157, $B$95:$B$401&amp;"") + IF($B$95:$B$401="",1,0), 0)), "")</f>
        <v/>
      </c>
      <c r="D158" s="159" t="s">
        <v>4853</v>
      </c>
    </row>
    <row r="159" spans="1:4" s="9" customFormat="1" x14ac:dyDescent="0.25">
      <c r="A159" s="160" t="s">
        <v>4856</v>
      </c>
      <c r="B159" s="159" t="s">
        <v>4857</v>
      </c>
      <c r="C159" s="159" t="str">
        <f t="array" ref="C159">IFERROR(INDEX($B$95:$B$401, MATCH(0, COUNTIF($C$94:C158, $B$95:$B$401&amp;"") + IF($B$95:$B$401="",1,0), 0)), "")</f>
        <v/>
      </c>
      <c r="D159" s="159" t="s">
        <v>4858</v>
      </c>
    </row>
    <row r="160" spans="1:4" s="9" customFormat="1" x14ac:dyDescent="0.25">
      <c r="A160" s="160" t="s">
        <v>4859</v>
      </c>
      <c r="B160" s="159" t="s">
        <v>4857</v>
      </c>
      <c r="C160" s="159" t="str">
        <f t="array" ref="C160">IFERROR(INDEX($B$95:$B$401, MATCH(0, COUNTIF($C$94:C159, $B$95:$B$401&amp;"") + IF($B$95:$B$401="",1,0), 0)), "")</f>
        <v/>
      </c>
      <c r="D160" s="159" t="s">
        <v>4858</v>
      </c>
    </row>
    <row r="161" spans="1:4" s="9" customFormat="1" x14ac:dyDescent="0.25">
      <c r="A161" s="160" t="s">
        <v>4860</v>
      </c>
      <c r="B161" s="159" t="s">
        <v>4857</v>
      </c>
      <c r="C161" s="159" t="str">
        <f t="array" ref="C161">IFERROR(INDEX($B$95:$B$401, MATCH(0, COUNTIF($C$94:C160, $B$95:$B$401&amp;"") + IF($B$95:$B$401="",1,0), 0)), "")</f>
        <v/>
      </c>
      <c r="D161" s="159" t="s">
        <v>4858</v>
      </c>
    </row>
    <row r="162" spans="1:4" s="9" customFormat="1" x14ac:dyDescent="0.25">
      <c r="A162" s="160" t="s">
        <v>4861</v>
      </c>
      <c r="B162" s="159" t="s">
        <v>4857</v>
      </c>
      <c r="C162" s="159" t="str">
        <f t="array" ref="C162">IFERROR(INDEX($B$95:$B$401, MATCH(0, COUNTIF($C$94:C161, $B$95:$B$401&amp;"") + IF($B$95:$B$401="",1,0), 0)), "")</f>
        <v/>
      </c>
      <c r="D162" s="159" t="s">
        <v>4858</v>
      </c>
    </row>
    <row r="163" spans="1:4" s="9" customFormat="1" x14ac:dyDescent="0.25">
      <c r="A163" s="160" t="s">
        <v>4862</v>
      </c>
      <c r="B163" s="159" t="s">
        <v>4857</v>
      </c>
      <c r="C163" s="159" t="str">
        <f t="array" ref="C163">IFERROR(INDEX($B$95:$B$401, MATCH(0, COUNTIF($C$94:C162, $B$95:$B$401&amp;"") + IF($B$95:$B$401="",1,0), 0)), "")</f>
        <v/>
      </c>
      <c r="D163" s="159" t="s">
        <v>4858</v>
      </c>
    </row>
    <row r="164" spans="1:4" s="9" customFormat="1" x14ac:dyDescent="0.25">
      <c r="A164" s="160" t="s">
        <v>4863</v>
      </c>
      <c r="B164" s="159" t="s">
        <v>4857</v>
      </c>
      <c r="C164" s="159" t="str">
        <f t="array" ref="C164">IFERROR(INDEX($B$95:$B$401, MATCH(0, COUNTIF($C$94:C163, $B$95:$B$401&amp;"") + IF($B$95:$B$401="",1,0), 0)), "")</f>
        <v/>
      </c>
      <c r="D164" s="159" t="s">
        <v>4858</v>
      </c>
    </row>
    <row r="165" spans="1:4" s="9" customFormat="1" x14ac:dyDescent="0.25">
      <c r="A165" s="160" t="s">
        <v>4864</v>
      </c>
      <c r="B165" s="159" t="s">
        <v>4857</v>
      </c>
      <c r="C165" s="159" t="str">
        <f t="array" ref="C165">IFERROR(INDEX($B$95:$B$401, MATCH(0, COUNTIF($C$94:C164, $B$95:$B$401&amp;"") + IF($B$95:$B$401="",1,0), 0)), "")</f>
        <v/>
      </c>
      <c r="D165" s="159" t="s">
        <v>4858</v>
      </c>
    </row>
    <row r="166" spans="1:4" s="9" customFormat="1" x14ac:dyDescent="0.25">
      <c r="A166" s="160" t="s">
        <v>4865</v>
      </c>
      <c r="B166" s="159" t="s">
        <v>4857</v>
      </c>
      <c r="C166" s="159" t="str">
        <f t="array" ref="C166">IFERROR(INDEX($B$95:$B$401, MATCH(0, COUNTIF($C$94:C165, $B$95:$B$401&amp;"") + IF($B$95:$B$401="",1,0), 0)), "")</f>
        <v/>
      </c>
      <c r="D166" s="159" t="s">
        <v>4858</v>
      </c>
    </row>
    <row r="167" spans="1:4" s="9" customFormat="1" x14ac:dyDescent="0.25">
      <c r="A167" s="160" t="s">
        <v>4866</v>
      </c>
      <c r="B167" s="159" t="s">
        <v>4867</v>
      </c>
      <c r="C167" s="159" t="str">
        <f t="array" ref="C167">IFERROR(INDEX($B$95:$B$401, MATCH(0, COUNTIF($C$94:C166, $B$95:$B$401&amp;"") + IF($B$95:$B$401="",1,0), 0)), "")</f>
        <v/>
      </c>
      <c r="D167" s="159" t="s">
        <v>4868</v>
      </c>
    </row>
    <row r="168" spans="1:4" s="9" customFormat="1" x14ac:dyDescent="0.25">
      <c r="A168" s="160" t="s">
        <v>4869</v>
      </c>
      <c r="B168" s="159" t="s">
        <v>4867</v>
      </c>
      <c r="C168" s="159" t="str">
        <f t="array" ref="C168">IFERROR(INDEX($B$95:$B$401, MATCH(0, COUNTIF($C$94:C167, $B$95:$B$401&amp;"") + IF($B$95:$B$401="",1,0), 0)), "")</f>
        <v/>
      </c>
      <c r="D168" s="159" t="s">
        <v>4868</v>
      </c>
    </row>
    <row r="169" spans="1:4" s="9" customFormat="1" x14ac:dyDescent="0.25">
      <c r="A169" s="160" t="s">
        <v>4870</v>
      </c>
      <c r="B169" s="159" t="s">
        <v>4867</v>
      </c>
      <c r="C169" s="159" t="str">
        <f t="array" ref="C169">IFERROR(INDEX($B$95:$B$401, MATCH(0, COUNTIF($C$94:C168, $B$95:$B$401&amp;"") + IF($B$95:$B$401="",1,0), 0)), "")</f>
        <v/>
      </c>
      <c r="D169" s="159" t="s">
        <v>4868</v>
      </c>
    </row>
    <row r="170" spans="1:4" s="9" customFormat="1" x14ac:dyDescent="0.25">
      <c r="A170" s="160" t="s">
        <v>4871</v>
      </c>
      <c r="B170" s="159" t="s">
        <v>4867</v>
      </c>
      <c r="C170" s="159" t="str">
        <f t="array" ref="C170">IFERROR(INDEX($B$95:$B$401, MATCH(0, COUNTIF($C$94:C169, $B$95:$B$401&amp;"") + IF($B$95:$B$401="",1,0), 0)), "")</f>
        <v/>
      </c>
      <c r="D170" s="159" t="s">
        <v>4868</v>
      </c>
    </row>
    <row r="171" spans="1:4" s="9" customFormat="1" x14ac:dyDescent="0.25">
      <c r="A171" s="160" t="s">
        <v>4872</v>
      </c>
      <c r="B171" s="159" t="s">
        <v>4867</v>
      </c>
      <c r="C171" s="159" t="str">
        <f t="array" ref="C171">IFERROR(INDEX($B$95:$B$401, MATCH(0, COUNTIF($C$94:C170, $B$95:$B$401&amp;"") + IF($B$95:$B$401="",1,0), 0)), "")</f>
        <v/>
      </c>
      <c r="D171" s="159" t="s">
        <v>4868</v>
      </c>
    </row>
    <row r="172" spans="1:4" s="9" customFormat="1" x14ac:dyDescent="0.25">
      <c r="A172" s="160" t="s">
        <v>4873</v>
      </c>
      <c r="B172" s="159" t="s">
        <v>4867</v>
      </c>
      <c r="C172" s="159" t="str">
        <f t="array" ref="C172">IFERROR(INDEX($B$95:$B$401, MATCH(0, COUNTIF($C$94:C171, $B$95:$B$401&amp;"") + IF($B$95:$B$401="",1,0), 0)), "")</f>
        <v/>
      </c>
      <c r="D172" s="159" t="s">
        <v>4868</v>
      </c>
    </row>
    <row r="173" spans="1:4" s="9" customFormat="1" x14ac:dyDescent="0.25">
      <c r="A173" s="160" t="s">
        <v>4874</v>
      </c>
      <c r="B173" s="159" t="s">
        <v>4867</v>
      </c>
      <c r="C173" s="159" t="str">
        <f t="array" ref="C173">IFERROR(INDEX($B$95:$B$401, MATCH(0, COUNTIF($C$94:C172, $B$95:$B$401&amp;"") + IF($B$95:$B$401="",1,0), 0)), "")</f>
        <v/>
      </c>
      <c r="D173" s="159" t="s">
        <v>4868</v>
      </c>
    </row>
    <row r="174" spans="1:4" s="9" customFormat="1" x14ac:dyDescent="0.25">
      <c r="A174" s="160" t="s">
        <v>4875</v>
      </c>
      <c r="B174" s="159" t="s">
        <v>4867</v>
      </c>
      <c r="C174" s="159" t="str">
        <f t="array" ref="C174">IFERROR(INDEX($B$95:$B$401, MATCH(0, COUNTIF($C$94:C173, $B$95:$B$401&amp;"") + IF($B$95:$B$401="",1,0), 0)), "")</f>
        <v/>
      </c>
      <c r="D174" s="159" t="s">
        <v>4868</v>
      </c>
    </row>
    <row r="175" spans="1:4" s="9" customFormat="1" x14ac:dyDescent="0.25">
      <c r="A175" s="160" t="s">
        <v>4876</v>
      </c>
      <c r="B175" s="159" t="s">
        <v>4867</v>
      </c>
      <c r="C175" s="159" t="str">
        <f t="array" ref="C175">IFERROR(INDEX($B$95:$B$401, MATCH(0, COUNTIF($C$94:C174, $B$95:$B$401&amp;"") + IF($B$95:$B$401="",1,0), 0)), "")</f>
        <v/>
      </c>
      <c r="D175" s="159" t="s">
        <v>4868</v>
      </c>
    </row>
    <row r="176" spans="1:4" s="9" customFormat="1" x14ac:dyDescent="0.25">
      <c r="A176" s="160" t="s">
        <v>4877</v>
      </c>
      <c r="B176" s="159" t="s">
        <v>4867</v>
      </c>
      <c r="C176" s="159" t="str">
        <f t="array" ref="C176">IFERROR(INDEX($B$95:$B$401, MATCH(0, COUNTIF($C$94:C175, $B$95:$B$401&amp;"") + IF($B$95:$B$401="",1,0), 0)), "")</f>
        <v/>
      </c>
      <c r="D176" s="159" t="s">
        <v>4868</v>
      </c>
    </row>
    <row r="177" spans="1:4" s="9" customFormat="1" x14ac:dyDescent="0.25">
      <c r="A177" s="160" t="s">
        <v>4878</v>
      </c>
      <c r="B177" s="159" t="s">
        <v>4867</v>
      </c>
      <c r="C177" s="159" t="str">
        <f t="array" ref="C177">IFERROR(INDEX($B$95:$B$401, MATCH(0, COUNTIF($C$94:C176, $B$95:$B$401&amp;"") + IF($B$95:$B$401="",1,0), 0)), "")</f>
        <v/>
      </c>
      <c r="D177" s="159" t="s">
        <v>4868</v>
      </c>
    </row>
    <row r="178" spans="1:4" s="9" customFormat="1" x14ac:dyDescent="0.25">
      <c r="A178" s="160" t="s">
        <v>4879</v>
      </c>
      <c r="B178" s="159" t="s">
        <v>4880</v>
      </c>
      <c r="C178" s="159" t="str">
        <f t="array" ref="C178">IFERROR(INDEX($B$95:$B$401, MATCH(0, COUNTIF($C$94:C177, $B$95:$B$401&amp;"") + IF($B$95:$B$401="",1,0), 0)), "")</f>
        <v/>
      </c>
      <c r="D178" s="159" t="s">
        <v>4881</v>
      </c>
    </row>
    <row r="179" spans="1:4" s="9" customFormat="1" x14ac:dyDescent="0.25">
      <c r="A179" s="160" t="s">
        <v>4882</v>
      </c>
      <c r="B179" s="159" t="s">
        <v>4883</v>
      </c>
      <c r="C179" s="159" t="str">
        <f t="array" ref="C179">IFERROR(INDEX($B$95:$B$401, MATCH(0, COUNTIF($C$94:C178, $B$95:$B$401&amp;"") + IF($B$95:$B$401="",1,0), 0)), "")</f>
        <v/>
      </c>
      <c r="D179" s="159" t="s">
        <v>4884</v>
      </c>
    </row>
    <row r="180" spans="1:4" s="9" customFormat="1" x14ac:dyDescent="0.25">
      <c r="A180" s="160" t="s">
        <v>4885</v>
      </c>
      <c r="B180" s="159" t="s">
        <v>4880</v>
      </c>
      <c r="C180" s="159" t="str">
        <f t="array" ref="C180">IFERROR(INDEX($B$95:$B$401, MATCH(0, COUNTIF($C$94:C179, $B$95:$B$401&amp;"") + IF($B$95:$B$401="",1,0), 0)), "")</f>
        <v/>
      </c>
      <c r="D180" s="159" t="s">
        <v>4881</v>
      </c>
    </row>
    <row r="181" spans="1:4" s="9" customFormat="1" x14ac:dyDescent="0.25">
      <c r="A181" s="160" t="s">
        <v>4886</v>
      </c>
      <c r="B181" s="159" t="s">
        <v>4880</v>
      </c>
      <c r="C181" s="159" t="str">
        <f t="array" ref="C181">IFERROR(INDEX($B$95:$B$401, MATCH(0, COUNTIF($C$94:C180, $B$95:$B$401&amp;"") + IF($B$95:$B$401="",1,0), 0)), "")</f>
        <v/>
      </c>
      <c r="D181" s="159" t="s">
        <v>4881</v>
      </c>
    </row>
    <row r="182" spans="1:4" s="9" customFormat="1" x14ac:dyDescent="0.25">
      <c r="A182" s="160" t="s">
        <v>4887</v>
      </c>
      <c r="B182" s="159" t="s">
        <v>4880</v>
      </c>
      <c r="C182" s="159" t="str">
        <f t="array" ref="C182">IFERROR(INDEX($B$95:$B$401, MATCH(0, COUNTIF($C$94:C181, $B$95:$B$401&amp;"") + IF($B$95:$B$401="",1,0), 0)), "")</f>
        <v/>
      </c>
      <c r="D182" s="159" t="s">
        <v>4881</v>
      </c>
    </row>
    <row r="183" spans="1:4" s="9" customFormat="1" x14ac:dyDescent="0.25">
      <c r="A183" s="160" t="s">
        <v>4888</v>
      </c>
      <c r="B183" s="159" t="s">
        <v>4880</v>
      </c>
      <c r="C183" s="159" t="str">
        <f t="array" ref="C183">IFERROR(INDEX($B$95:$B$401, MATCH(0, COUNTIF($C$94:C182, $B$95:$B$401&amp;"") + IF($B$95:$B$401="",1,0), 0)), "")</f>
        <v/>
      </c>
      <c r="D183" s="159" t="s">
        <v>4881</v>
      </c>
    </row>
    <row r="184" spans="1:4" s="9" customFormat="1" x14ac:dyDescent="0.25">
      <c r="A184" s="160" t="s">
        <v>4889</v>
      </c>
      <c r="B184" s="159" t="s">
        <v>2683</v>
      </c>
      <c r="C184" s="159" t="str">
        <f t="array" ref="C184">IFERROR(INDEX($B$95:$B$401, MATCH(0, COUNTIF($C$94:C183, $B$95:$B$401&amp;"") + IF($B$95:$B$401="",1,0), 0)), "")</f>
        <v/>
      </c>
      <c r="D184" s="159" t="s">
        <v>4781</v>
      </c>
    </row>
    <row r="185" spans="1:4" s="9" customFormat="1" x14ac:dyDescent="0.25">
      <c r="A185" s="160" t="s">
        <v>4890</v>
      </c>
      <c r="B185" s="159" t="s">
        <v>4852</v>
      </c>
      <c r="C185" s="159" t="str">
        <f t="array" ref="C185">IFERROR(INDEX($B$95:$B$401, MATCH(0, COUNTIF($C$94:C184, $B$95:$B$401&amp;"") + IF($B$95:$B$401="",1,0), 0)), "")</f>
        <v/>
      </c>
      <c r="D185" s="159" t="s">
        <v>4853</v>
      </c>
    </row>
    <row r="186" spans="1:4" s="9" customFormat="1" x14ac:dyDescent="0.25">
      <c r="A186" s="160" t="s">
        <v>4891</v>
      </c>
      <c r="B186" s="159" t="s">
        <v>4880</v>
      </c>
      <c r="C186" s="159" t="str">
        <f t="array" ref="C186">IFERROR(INDEX($B$95:$B$401, MATCH(0, COUNTIF($C$94:C185, $B$95:$B$401&amp;"") + IF($B$95:$B$401="",1,0), 0)), "")</f>
        <v/>
      </c>
      <c r="D186" s="159" t="s">
        <v>4881</v>
      </c>
    </row>
    <row r="187" spans="1:4" s="9" customFormat="1" x14ac:dyDescent="0.25">
      <c r="A187" s="160" t="s">
        <v>4892</v>
      </c>
      <c r="B187" s="159" t="s">
        <v>4880</v>
      </c>
      <c r="C187" s="159" t="str">
        <f t="array" ref="C187">IFERROR(INDEX($B$95:$B$401, MATCH(0, COUNTIF($C$94:C186, $B$95:$B$401&amp;"") + IF($B$95:$B$401="",1,0), 0)), "")</f>
        <v/>
      </c>
      <c r="D187" s="159" t="s">
        <v>4881</v>
      </c>
    </row>
    <row r="188" spans="1:4" s="9" customFormat="1" x14ac:dyDescent="0.25">
      <c r="A188" s="160" t="s">
        <v>4893</v>
      </c>
      <c r="B188" s="159" t="s">
        <v>4880</v>
      </c>
      <c r="C188" s="159" t="str">
        <f t="array" ref="C188">IFERROR(INDEX($B$95:$B$401, MATCH(0, COUNTIF($C$94:C187, $B$95:$B$401&amp;"") + IF($B$95:$B$401="",1,0), 0)), "")</f>
        <v/>
      </c>
      <c r="D188" s="159" t="s">
        <v>4881</v>
      </c>
    </row>
    <row r="189" spans="1:4" s="9" customFormat="1" x14ac:dyDescent="0.25">
      <c r="A189" s="160" t="s">
        <v>4894</v>
      </c>
      <c r="B189" s="159" t="s">
        <v>4880</v>
      </c>
      <c r="C189" s="159" t="str">
        <f t="array" ref="C189">IFERROR(INDEX($B$95:$B$401, MATCH(0, COUNTIF($C$94:C188, $B$95:$B$401&amp;"") + IF($B$95:$B$401="",1,0), 0)), "")</f>
        <v/>
      </c>
      <c r="D189" s="159" t="s">
        <v>4881</v>
      </c>
    </row>
    <row r="190" spans="1:4" s="9" customFormat="1" x14ac:dyDescent="0.25">
      <c r="A190" s="160" t="s">
        <v>4895</v>
      </c>
      <c r="B190" s="159" t="s">
        <v>4883</v>
      </c>
      <c r="C190" s="159" t="str">
        <f t="array" ref="C190">IFERROR(INDEX($B$95:$B$401, MATCH(0, COUNTIF($C$94:C189, $B$95:$B$401&amp;"") + IF($B$95:$B$401="",1,0), 0)), "")</f>
        <v/>
      </c>
      <c r="D190" s="159" t="s">
        <v>4884</v>
      </c>
    </row>
    <row r="191" spans="1:4" s="9" customFormat="1" x14ac:dyDescent="0.25">
      <c r="A191" s="160" t="s">
        <v>4896</v>
      </c>
      <c r="B191" s="159" t="s">
        <v>4897</v>
      </c>
      <c r="C191" s="159" t="str">
        <f t="array" ref="C191">IFERROR(INDEX($B$95:$B$401, MATCH(0, COUNTIF($C$94:C190, $B$95:$B$401&amp;"") + IF($B$95:$B$401="",1,0), 0)), "")</f>
        <v/>
      </c>
      <c r="D191" s="159" t="s">
        <v>4898</v>
      </c>
    </row>
    <row r="192" spans="1:4" s="9" customFormat="1" x14ac:dyDescent="0.25">
      <c r="A192" s="160" t="s">
        <v>4899</v>
      </c>
      <c r="B192" s="159" t="s">
        <v>4897</v>
      </c>
      <c r="C192" s="159" t="str">
        <f t="array" ref="C192">IFERROR(INDEX($B$95:$B$401, MATCH(0, COUNTIF($C$94:C191, $B$95:$B$401&amp;"") + IF($B$95:$B$401="",1,0), 0)), "")</f>
        <v/>
      </c>
      <c r="D192" s="159" t="s">
        <v>4898</v>
      </c>
    </row>
    <row r="193" spans="1:4" s="9" customFormat="1" x14ac:dyDescent="0.25">
      <c r="A193" s="160" t="s">
        <v>4900</v>
      </c>
      <c r="B193" s="159" t="s">
        <v>4897</v>
      </c>
      <c r="C193" s="159" t="str">
        <f t="array" ref="C193">IFERROR(INDEX($B$95:$B$401, MATCH(0, COUNTIF($C$94:C192, $B$95:$B$401&amp;"") + IF($B$95:$B$401="",1,0), 0)), "")</f>
        <v/>
      </c>
      <c r="D193" s="159" t="s">
        <v>4898</v>
      </c>
    </row>
    <row r="194" spans="1:4" s="9" customFormat="1" x14ac:dyDescent="0.25">
      <c r="A194" s="160" t="s">
        <v>4901</v>
      </c>
      <c r="B194" s="159" t="s">
        <v>4897</v>
      </c>
      <c r="C194" s="159" t="str">
        <f t="array" ref="C194">IFERROR(INDEX($B$95:$B$401, MATCH(0, COUNTIF($C$94:C193, $B$95:$B$401&amp;"") + IF($B$95:$B$401="",1,0), 0)), "")</f>
        <v/>
      </c>
      <c r="D194" s="159" t="s">
        <v>4898</v>
      </c>
    </row>
    <row r="195" spans="1:4" s="9" customFormat="1" x14ac:dyDescent="0.25">
      <c r="A195" s="160" t="s">
        <v>4902</v>
      </c>
      <c r="B195" s="159" t="s">
        <v>4903</v>
      </c>
      <c r="C195" s="159" t="str">
        <f t="array" ref="C195">IFERROR(INDEX($B$95:$B$401, MATCH(0, COUNTIF($C$94:C194, $B$95:$B$401&amp;"") + IF($B$95:$B$401="",1,0), 0)), "")</f>
        <v/>
      </c>
      <c r="D195" s="159" t="s">
        <v>4904</v>
      </c>
    </row>
    <row r="196" spans="1:4" s="9" customFormat="1" x14ac:dyDescent="0.25">
      <c r="A196" s="160" t="s">
        <v>4905</v>
      </c>
      <c r="B196" s="159" t="s">
        <v>4897</v>
      </c>
      <c r="C196" s="159" t="str">
        <f t="array" ref="C196">IFERROR(INDEX($B$95:$B$401, MATCH(0, COUNTIF($C$94:C195, $B$95:$B$401&amp;"") + IF($B$95:$B$401="",1,0), 0)), "")</f>
        <v/>
      </c>
      <c r="D196" s="159" t="s">
        <v>4898</v>
      </c>
    </row>
    <row r="197" spans="1:4" s="9" customFormat="1" x14ac:dyDescent="0.25">
      <c r="A197" s="160" t="s">
        <v>4906</v>
      </c>
      <c r="B197" s="159" t="s">
        <v>4897</v>
      </c>
      <c r="C197" s="159" t="str">
        <f t="array" ref="C197">IFERROR(INDEX($B$95:$B$401, MATCH(0, COUNTIF($C$94:C196, $B$95:$B$401&amp;"") + IF($B$95:$B$401="",1,0), 0)), "")</f>
        <v/>
      </c>
      <c r="D197" s="159" t="s">
        <v>4898</v>
      </c>
    </row>
    <row r="198" spans="1:4" s="9" customFormat="1" x14ac:dyDescent="0.25">
      <c r="A198" s="160" t="s">
        <v>4907</v>
      </c>
      <c r="B198" s="159" t="s">
        <v>4897</v>
      </c>
      <c r="C198" s="159" t="str">
        <f t="array" ref="C198">IFERROR(INDEX($B$95:$B$401, MATCH(0, COUNTIF($C$94:C197, $B$95:$B$401&amp;"") + IF($B$95:$B$401="",1,0), 0)), "")</f>
        <v/>
      </c>
      <c r="D198" s="159" t="s">
        <v>4898</v>
      </c>
    </row>
    <row r="199" spans="1:4" s="9" customFormat="1" x14ac:dyDescent="0.25">
      <c r="A199" s="160" t="s">
        <v>4908</v>
      </c>
      <c r="B199" s="159" t="s">
        <v>4897</v>
      </c>
      <c r="C199" s="159" t="str">
        <f t="array" ref="C199">IFERROR(INDEX($B$95:$B$401, MATCH(0, COUNTIF($C$94:C198, $B$95:$B$401&amp;"") + IF($B$95:$B$401="",1,0), 0)), "")</f>
        <v/>
      </c>
      <c r="D199" s="159" t="s">
        <v>4898</v>
      </c>
    </row>
    <row r="200" spans="1:4" s="9" customFormat="1" x14ac:dyDescent="0.25">
      <c r="A200" s="160" t="s">
        <v>4909</v>
      </c>
      <c r="B200" s="159" t="s">
        <v>4910</v>
      </c>
      <c r="C200" s="159" t="str">
        <f t="array" ref="C200">IFERROR(INDEX($B$95:$B$401, MATCH(0, COUNTIF($C$94:C199, $B$95:$B$401&amp;"") + IF($B$95:$B$401="",1,0), 0)), "")</f>
        <v/>
      </c>
      <c r="D200" s="159" t="s">
        <v>4911</v>
      </c>
    </row>
    <row r="201" spans="1:4" s="9" customFormat="1" x14ac:dyDescent="0.25">
      <c r="A201" s="160" t="s">
        <v>4912</v>
      </c>
      <c r="B201" s="159" t="s">
        <v>4910</v>
      </c>
      <c r="C201" s="159" t="str">
        <f t="array" ref="C201">IFERROR(INDEX($B$95:$B$401, MATCH(0, COUNTIF($C$94:C200, $B$95:$B$401&amp;"") + IF($B$95:$B$401="",1,0), 0)), "")</f>
        <v/>
      </c>
      <c r="D201" s="159" t="s">
        <v>4911</v>
      </c>
    </row>
    <row r="202" spans="1:4" s="9" customFormat="1" x14ac:dyDescent="0.25">
      <c r="A202" s="160" t="s">
        <v>4913</v>
      </c>
      <c r="B202" s="159" t="s">
        <v>4910</v>
      </c>
      <c r="C202" s="159" t="str">
        <f t="array" ref="C202">IFERROR(INDEX($B$95:$B$401, MATCH(0, COUNTIF($C$94:C201, $B$95:$B$401&amp;"") + IF($B$95:$B$401="",1,0), 0)), "")</f>
        <v/>
      </c>
      <c r="D202" s="159" t="s">
        <v>4911</v>
      </c>
    </row>
    <row r="203" spans="1:4" s="9" customFormat="1" x14ac:dyDescent="0.25">
      <c r="A203" s="160" t="s">
        <v>4914</v>
      </c>
      <c r="B203" s="159" t="s">
        <v>4910</v>
      </c>
      <c r="C203" s="159" t="str">
        <f t="array" ref="C203">IFERROR(INDEX($B$95:$B$401, MATCH(0, COUNTIF($C$94:C202, $B$95:$B$401&amp;"") + IF($B$95:$B$401="",1,0), 0)), "")</f>
        <v/>
      </c>
      <c r="D203" s="159" t="s">
        <v>4911</v>
      </c>
    </row>
    <row r="204" spans="1:4" s="9" customFormat="1" x14ac:dyDescent="0.25">
      <c r="A204" s="160" t="s">
        <v>4915</v>
      </c>
      <c r="B204" s="159" t="s">
        <v>4910</v>
      </c>
      <c r="C204" s="159" t="str">
        <f t="array" ref="C204">IFERROR(INDEX($B$95:$B$401, MATCH(0, COUNTIF($C$94:C203, $B$95:$B$401&amp;"") + IF($B$95:$B$401="",1,0), 0)), "")</f>
        <v/>
      </c>
      <c r="D204" s="159" t="s">
        <v>4911</v>
      </c>
    </row>
    <row r="205" spans="1:4" s="9" customFormat="1" x14ac:dyDescent="0.25">
      <c r="A205" s="160" t="s">
        <v>4916</v>
      </c>
      <c r="B205" s="159" t="s">
        <v>4910</v>
      </c>
      <c r="C205" s="159" t="str">
        <f t="array" ref="C205">IFERROR(INDEX($B$95:$B$401, MATCH(0, COUNTIF($C$94:C204, $B$95:$B$401&amp;"") + IF($B$95:$B$401="",1,0), 0)), "")</f>
        <v/>
      </c>
      <c r="D205" s="159" t="s">
        <v>4911</v>
      </c>
    </row>
    <row r="206" spans="1:4" s="9" customFormat="1" x14ac:dyDescent="0.25">
      <c r="A206" s="160" t="s">
        <v>4917</v>
      </c>
      <c r="B206" s="159" t="s">
        <v>4918</v>
      </c>
      <c r="C206" s="159" t="str">
        <f t="array" ref="C206">IFERROR(INDEX($B$95:$B$401, MATCH(0, COUNTIF($C$94:C205, $B$95:$B$401&amp;"") + IF($B$95:$B$401="",1,0), 0)), "")</f>
        <v/>
      </c>
      <c r="D206" s="159" t="s">
        <v>4919</v>
      </c>
    </row>
    <row r="207" spans="1:4" s="9" customFormat="1" x14ac:dyDescent="0.25">
      <c r="A207" s="160" t="s">
        <v>4920</v>
      </c>
      <c r="B207" s="159" t="s">
        <v>4918</v>
      </c>
      <c r="C207" s="159" t="str">
        <f t="array" ref="C207">IFERROR(INDEX($B$95:$B$401, MATCH(0, COUNTIF($C$94:C206, $B$95:$B$401&amp;"") + IF($B$95:$B$401="",1,0), 0)), "")</f>
        <v/>
      </c>
      <c r="D207" s="159" t="s">
        <v>4919</v>
      </c>
    </row>
    <row r="208" spans="1:4" s="9" customFormat="1" x14ac:dyDescent="0.25">
      <c r="A208" s="160" t="s">
        <v>4921</v>
      </c>
      <c r="B208" s="159" t="s">
        <v>2683</v>
      </c>
      <c r="C208" s="159" t="str">
        <f t="array" ref="C208">IFERROR(INDEX($B$95:$B$401, MATCH(0, COUNTIF($C$94:C207, $B$95:$B$401&amp;"") + IF($B$95:$B$401="",1,0), 0)), "")</f>
        <v/>
      </c>
      <c r="D208" s="159" t="s">
        <v>4922</v>
      </c>
    </row>
    <row r="209" spans="1:4" s="9" customFormat="1" x14ac:dyDescent="0.25">
      <c r="A209" s="160" t="s">
        <v>4923</v>
      </c>
      <c r="B209" s="159" t="s">
        <v>2683</v>
      </c>
      <c r="C209" s="159" t="str">
        <f t="array" ref="C209">IFERROR(INDEX($B$95:$B$401, MATCH(0, COUNTIF($C$94:C208, $B$95:$B$401&amp;"") + IF($B$95:$B$401="",1,0), 0)), "")</f>
        <v/>
      </c>
      <c r="D209" s="159" t="s">
        <v>4922</v>
      </c>
    </row>
    <row r="210" spans="1:4" s="9" customFormat="1" x14ac:dyDescent="0.25">
      <c r="A210" s="160" t="s">
        <v>4924</v>
      </c>
      <c r="B210" s="159" t="s">
        <v>4918</v>
      </c>
      <c r="C210" s="159" t="str">
        <f t="array" ref="C210">IFERROR(INDEX($B$95:$B$401, MATCH(0, COUNTIF($C$94:C209, $B$95:$B$401&amp;"") + IF($B$95:$B$401="",1,0), 0)), "")</f>
        <v/>
      </c>
      <c r="D210" s="159" t="s">
        <v>4919</v>
      </c>
    </row>
    <row r="211" spans="1:4" s="9" customFormat="1" x14ac:dyDescent="0.25">
      <c r="A211" s="160" t="s">
        <v>4925</v>
      </c>
      <c r="B211" s="159" t="s">
        <v>4918</v>
      </c>
      <c r="C211" s="159" t="str">
        <f t="array" ref="C211">IFERROR(INDEX($B$95:$B$401, MATCH(0, COUNTIF($C$94:C210, $B$95:$B$401&amp;"") + IF($B$95:$B$401="",1,0), 0)), "")</f>
        <v/>
      </c>
      <c r="D211" s="159" t="s">
        <v>4919</v>
      </c>
    </row>
    <row r="212" spans="1:4" s="9" customFormat="1" x14ac:dyDescent="0.25">
      <c r="A212" s="160" t="s">
        <v>4926</v>
      </c>
      <c r="B212" s="159" t="s">
        <v>4918</v>
      </c>
      <c r="C212" s="159" t="str">
        <f t="array" ref="C212">IFERROR(INDEX($B$95:$B$401, MATCH(0, COUNTIF($C$94:C211, $B$95:$B$401&amp;"") + IF($B$95:$B$401="",1,0), 0)), "")</f>
        <v/>
      </c>
      <c r="D212" s="159" t="s">
        <v>4919</v>
      </c>
    </row>
    <row r="213" spans="1:4" s="9" customFormat="1" x14ac:dyDescent="0.25">
      <c r="A213" s="160" t="s">
        <v>4927</v>
      </c>
      <c r="B213" s="159" t="s">
        <v>4918</v>
      </c>
      <c r="C213" s="159" t="str">
        <f t="array" ref="C213">IFERROR(INDEX($B$95:$B$401, MATCH(0, COUNTIF($C$94:C212, $B$95:$B$401&amp;"") + IF($B$95:$B$401="",1,0), 0)), "")</f>
        <v/>
      </c>
      <c r="D213" s="159" t="s">
        <v>4919</v>
      </c>
    </row>
    <row r="214" spans="1:4" s="9" customFormat="1" x14ac:dyDescent="0.25">
      <c r="A214" s="160" t="s">
        <v>4928</v>
      </c>
      <c r="B214" s="159" t="s">
        <v>4918</v>
      </c>
      <c r="C214" s="159" t="str">
        <f t="array" ref="C214">IFERROR(INDEX($B$95:$B$401, MATCH(0, COUNTIF($C$94:C213, $B$95:$B$401&amp;"") + IF($B$95:$B$401="",1,0), 0)), "")</f>
        <v/>
      </c>
      <c r="D214" s="159" t="s">
        <v>4919</v>
      </c>
    </row>
    <row r="215" spans="1:4" s="9" customFormat="1" x14ac:dyDescent="0.25">
      <c r="A215" s="160" t="s">
        <v>4929</v>
      </c>
      <c r="B215" s="159" t="s">
        <v>2683</v>
      </c>
      <c r="C215" s="159" t="str">
        <f t="array" ref="C215">IFERROR(INDEX($B$95:$B$401, MATCH(0, COUNTIF($C$94:C214, $B$95:$B$401&amp;"") + IF($B$95:$B$401="",1,0), 0)), "")</f>
        <v/>
      </c>
      <c r="D215" s="159" t="s">
        <v>4930</v>
      </c>
    </row>
    <row r="216" spans="1:4" s="9" customFormat="1" x14ac:dyDescent="0.25">
      <c r="A216" s="160" t="s">
        <v>4931</v>
      </c>
      <c r="B216" s="159" t="s">
        <v>4918</v>
      </c>
      <c r="C216" s="159" t="str">
        <f t="array" ref="C216">IFERROR(INDEX($B$95:$B$401, MATCH(0, COUNTIF($C$94:C215, $B$95:$B$401&amp;"") + IF($B$95:$B$401="",1,0), 0)), "")</f>
        <v/>
      </c>
      <c r="D216" s="159" t="s">
        <v>4919</v>
      </c>
    </row>
    <row r="217" spans="1:4" s="9" customFormat="1" x14ac:dyDescent="0.25">
      <c r="A217" s="160" t="s">
        <v>4932</v>
      </c>
      <c r="B217" s="159" t="s">
        <v>4933</v>
      </c>
      <c r="C217" s="159" t="str">
        <f t="array" ref="C217">IFERROR(INDEX($B$95:$B$401, MATCH(0, COUNTIF($C$94:C216, $B$95:$B$401&amp;"") + IF($B$95:$B$401="",1,0), 0)), "")</f>
        <v/>
      </c>
      <c r="D217" s="159" t="s">
        <v>4934</v>
      </c>
    </row>
    <row r="218" spans="1:4" s="9" customFormat="1" x14ac:dyDescent="0.25">
      <c r="A218" s="160" t="s">
        <v>4935</v>
      </c>
      <c r="B218" s="159" t="s">
        <v>4933</v>
      </c>
      <c r="C218" s="159" t="str">
        <f t="array" ref="C218">IFERROR(INDEX($B$95:$B$401, MATCH(0, COUNTIF($C$94:C217, $B$95:$B$401&amp;"") + IF($B$95:$B$401="",1,0), 0)), "")</f>
        <v/>
      </c>
      <c r="D218" s="159" t="s">
        <v>4934</v>
      </c>
    </row>
    <row r="219" spans="1:4" s="9" customFormat="1" x14ac:dyDescent="0.25">
      <c r="A219" s="160" t="s">
        <v>4936</v>
      </c>
      <c r="B219" s="159" t="s">
        <v>4933</v>
      </c>
      <c r="C219" s="159" t="str">
        <f t="array" ref="C219">IFERROR(INDEX($B$95:$B$401, MATCH(0, COUNTIF($C$94:C218, $B$95:$B$401&amp;"") + IF($B$95:$B$401="",1,0), 0)), "")</f>
        <v/>
      </c>
      <c r="D219" s="159" t="s">
        <v>4934</v>
      </c>
    </row>
    <row r="220" spans="1:4" s="9" customFormat="1" x14ac:dyDescent="0.25">
      <c r="A220" s="160" t="s">
        <v>4937</v>
      </c>
      <c r="B220" s="159" t="s">
        <v>4938</v>
      </c>
      <c r="C220" s="159" t="str">
        <f t="array" ref="C220">IFERROR(INDEX($B$95:$B$401, MATCH(0, COUNTIF($C$94:C219, $B$95:$B$401&amp;"") + IF($B$95:$B$401="",1,0), 0)), "")</f>
        <v/>
      </c>
      <c r="D220" s="159" t="s">
        <v>4939</v>
      </c>
    </row>
    <row r="221" spans="1:4" s="9" customFormat="1" x14ac:dyDescent="0.25">
      <c r="A221" s="160" t="s">
        <v>4940</v>
      </c>
      <c r="B221" s="159" t="s">
        <v>4938</v>
      </c>
      <c r="C221" s="159" t="str">
        <f t="array" ref="C221">IFERROR(INDEX($B$95:$B$401, MATCH(0, COUNTIF($C$94:C220, $B$95:$B$401&amp;"") + IF($B$95:$B$401="",1,0), 0)), "")</f>
        <v/>
      </c>
      <c r="D221" s="159" t="s">
        <v>4939</v>
      </c>
    </row>
    <row r="222" spans="1:4" s="9" customFormat="1" x14ac:dyDescent="0.25">
      <c r="A222" s="160" t="s">
        <v>4941</v>
      </c>
      <c r="B222" s="159" t="s">
        <v>4938</v>
      </c>
      <c r="C222" s="159" t="str">
        <f t="array" ref="C222">IFERROR(INDEX($B$95:$B$401, MATCH(0, COUNTIF($C$94:C221, $B$95:$B$401&amp;"") + IF($B$95:$B$401="",1,0), 0)), "")</f>
        <v/>
      </c>
      <c r="D222" s="159" t="s">
        <v>4939</v>
      </c>
    </row>
    <row r="223" spans="1:4" s="9" customFormat="1" x14ac:dyDescent="0.25">
      <c r="A223" s="160" t="s">
        <v>4942</v>
      </c>
      <c r="B223" s="159" t="s">
        <v>4938</v>
      </c>
      <c r="C223" s="159" t="str">
        <f t="array" ref="C223">IFERROR(INDEX($B$95:$B$401, MATCH(0, COUNTIF($C$94:C222, $B$95:$B$401&amp;"") + IF($B$95:$B$401="",1,0), 0)), "")</f>
        <v/>
      </c>
      <c r="D223" s="159" t="s">
        <v>4939</v>
      </c>
    </row>
    <row r="224" spans="1:4" s="9" customFormat="1" x14ac:dyDescent="0.25">
      <c r="A224" s="160" t="s">
        <v>4943</v>
      </c>
      <c r="B224" s="159" t="s">
        <v>4933</v>
      </c>
      <c r="C224" s="159" t="str">
        <f t="array" ref="C224">IFERROR(INDEX($B$95:$B$401, MATCH(0, COUNTIF($C$94:C223, $B$95:$B$401&amp;"") + IF($B$95:$B$401="",1,0), 0)), "")</f>
        <v/>
      </c>
      <c r="D224" s="159" t="s">
        <v>4934</v>
      </c>
    </row>
    <row r="225" spans="1:4" s="9" customFormat="1" x14ac:dyDescent="0.25">
      <c r="A225" s="160" t="s">
        <v>4944</v>
      </c>
      <c r="B225" s="159" t="s">
        <v>4938</v>
      </c>
      <c r="C225" s="159" t="str">
        <f t="array" ref="C225">IFERROR(INDEX($B$95:$B$401, MATCH(0, COUNTIF($C$94:C224, $B$95:$B$401&amp;"") + IF($B$95:$B$401="",1,0), 0)), "")</f>
        <v/>
      </c>
      <c r="D225" s="159" t="s">
        <v>4939</v>
      </c>
    </row>
    <row r="226" spans="1:4" s="9" customFormat="1" x14ac:dyDescent="0.25">
      <c r="A226" s="160" t="s">
        <v>4945</v>
      </c>
      <c r="B226" s="159" t="s">
        <v>4933</v>
      </c>
      <c r="C226" s="159" t="str">
        <f t="array" ref="C226">IFERROR(INDEX($B$95:$B$401, MATCH(0, COUNTIF($C$94:C225, $B$95:$B$401&amp;"") + IF($B$95:$B$401="",1,0), 0)), "")</f>
        <v/>
      </c>
      <c r="D226" s="159" t="s">
        <v>4934</v>
      </c>
    </row>
    <row r="227" spans="1:4" s="9" customFormat="1" x14ac:dyDescent="0.25">
      <c r="A227" s="160" t="s">
        <v>4946</v>
      </c>
      <c r="B227" s="159" t="s">
        <v>4933</v>
      </c>
      <c r="C227" s="159" t="str">
        <f t="array" ref="C227">IFERROR(INDEX($B$95:$B$401, MATCH(0, COUNTIF($C$94:C226, $B$95:$B$401&amp;"") + IF($B$95:$B$401="",1,0), 0)), "")</f>
        <v/>
      </c>
      <c r="D227" s="159" t="s">
        <v>4934</v>
      </c>
    </row>
    <row r="228" spans="1:4" s="9" customFormat="1" x14ac:dyDescent="0.25">
      <c r="A228" s="160" t="s">
        <v>4947</v>
      </c>
      <c r="B228" s="159" t="s">
        <v>4948</v>
      </c>
      <c r="C228" s="159" t="str">
        <f t="array" ref="C228">IFERROR(INDEX($B$95:$B$401, MATCH(0, COUNTIF($C$94:C227, $B$95:$B$401&amp;"") + IF($B$95:$B$401="",1,0), 0)), "")</f>
        <v/>
      </c>
      <c r="D228" s="159" t="s">
        <v>4949</v>
      </c>
    </row>
    <row r="229" spans="1:4" s="9" customFormat="1" x14ac:dyDescent="0.25">
      <c r="A229" s="160" t="s">
        <v>4950</v>
      </c>
      <c r="B229" s="159" t="s">
        <v>4951</v>
      </c>
      <c r="C229" s="159" t="str">
        <f t="array" ref="C229">IFERROR(INDEX($B$95:$B$401, MATCH(0, COUNTIF($C$94:C228, $B$95:$B$401&amp;"") + IF($B$95:$B$401="",1,0), 0)), "")</f>
        <v/>
      </c>
      <c r="D229" s="159" t="s">
        <v>4952</v>
      </c>
    </row>
    <row r="230" spans="1:4" s="9" customFormat="1" x14ac:dyDescent="0.25">
      <c r="A230" s="160" t="s">
        <v>4953</v>
      </c>
      <c r="B230" s="159" t="s">
        <v>4954</v>
      </c>
      <c r="C230" s="159" t="str">
        <f t="array" ref="C230">IFERROR(INDEX($B$95:$B$401, MATCH(0, COUNTIF($C$94:C229, $B$95:$B$401&amp;"") + IF($B$95:$B$401="",1,0), 0)), "")</f>
        <v/>
      </c>
      <c r="D230" s="159" t="s">
        <v>4955</v>
      </c>
    </row>
    <row r="231" spans="1:4" s="9" customFormat="1" x14ac:dyDescent="0.25">
      <c r="A231" s="160" t="s">
        <v>4956</v>
      </c>
      <c r="B231" s="159" t="s">
        <v>4957</v>
      </c>
      <c r="C231" s="159" t="str">
        <f t="array" ref="C231">IFERROR(INDEX($B$95:$B$401, MATCH(0, COUNTIF($C$94:C230, $B$95:$B$401&amp;"") + IF($B$95:$B$401="",1,0), 0)), "")</f>
        <v/>
      </c>
      <c r="D231" s="159" t="s">
        <v>4958</v>
      </c>
    </row>
    <row r="232" spans="1:4" s="9" customFormat="1" x14ac:dyDescent="0.25">
      <c r="A232" s="160" t="s">
        <v>4959</v>
      </c>
      <c r="B232" s="159" t="s">
        <v>4954</v>
      </c>
      <c r="C232" s="159" t="str">
        <f t="array" ref="C232">IFERROR(INDEX($B$95:$B$401, MATCH(0, COUNTIF($C$94:C231, $B$95:$B$401&amp;"") + IF($B$95:$B$401="",1,0), 0)), "")</f>
        <v/>
      </c>
      <c r="D232" s="159" t="s">
        <v>4955</v>
      </c>
    </row>
    <row r="233" spans="1:4" s="9" customFormat="1" x14ac:dyDescent="0.25">
      <c r="A233" s="160" t="s">
        <v>4960</v>
      </c>
      <c r="B233" s="159" t="s">
        <v>4951</v>
      </c>
      <c r="C233" s="159" t="str">
        <f t="array" ref="C233">IFERROR(INDEX($B$95:$B$401, MATCH(0, COUNTIF($C$94:C232, $B$95:$B$401&amp;"") + IF($B$95:$B$401="",1,0), 0)), "")</f>
        <v/>
      </c>
      <c r="D233" s="159" t="s">
        <v>4952</v>
      </c>
    </row>
    <row r="234" spans="1:4" s="9" customFormat="1" x14ac:dyDescent="0.25">
      <c r="A234" s="160" t="s">
        <v>4961</v>
      </c>
      <c r="B234" s="159" t="s">
        <v>4948</v>
      </c>
      <c r="C234" s="159" t="str">
        <f t="array" ref="C234">IFERROR(INDEX($B$95:$B$401, MATCH(0, COUNTIF($C$94:C233, $B$95:$B$401&amp;"") + IF($B$95:$B$401="",1,0), 0)), "")</f>
        <v/>
      </c>
      <c r="D234" s="159" t="s">
        <v>4949</v>
      </c>
    </row>
    <row r="235" spans="1:4" s="9" customFormat="1" x14ac:dyDescent="0.25">
      <c r="A235" s="160" t="s">
        <v>4962</v>
      </c>
      <c r="B235" s="159" t="s">
        <v>4948</v>
      </c>
      <c r="C235" s="159" t="str">
        <f t="array" ref="C235">IFERROR(INDEX($B$95:$B$401, MATCH(0, COUNTIF($C$94:C234, $B$95:$B$401&amp;"") + IF($B$95:$B$401="",1,0), 0)), "")</f>
        <v/>
      </c>
      <c r="D235" s="159" t="s">
        <v>4949</v>
      </c>
    </row>
    <row r="236" spans="1:4" s="9" customFormat="1" x14ac:dyDescent="0.25">
      <c r="A236" s="160" t="s">
        <v>4963</v>
      </c>
      <c r="B236" s="159" t="s">
        <v>4954</v>
      </c>
      <c r="C236" s="159" t="str">
        <f t="array" ref="C236">IFERROR(INDEX($B$95:$B$401, MATCH(0, COUNTIF($C$94:C235, $B$95:$B$401&amp;"") + IF($B$95:$B$401="",1,0), 0)), "")</f>
        <v/>
      </c>
      <c r="D236" s="159" t="s">
        <v>4955</v>
      </c>
    </row>
    <row r="237" spans="1:4" s="9" customFormat="1" x14ac:dyDescent="0.25">
      <c r="A237" s="160" t="s">
        <v>4964</v>
      </c>
      <c r="B237" s="159" t="s">
        <v>4951</v>
      </c>
      <c r="C237" s="159" t="str">
        <f t="array" ref="C237">IFERROR(INDEX($B$95:$B$401, MATCH(0, COUNTIF($C$94:C236, $B$95:$B$401&amp;"") + IF($B$95:$B$401="",1,0), 0)), "")</f>
        <v/>
      </c>
      <c r="D237" s="159" t="s">
        <v>4952</v>
      </c>
    </row>
    <row r="238" spans="1:4" s="9" customFormat="1" x14ac:dyDescent="0.25">
      <c r="A238" s="160" t="s">
        <v>4965</v>
      </c>
      <c r="B238" s="159" t="s">
        <v>4948</v>
      </c>
      <c r="C238" s="159" t="str">
        <f t="array" ref="C238">IFERROR(INDEX($B$95:$B$401, MATCH(0, COUNTIF($C$94:C237, $B$95:$B$401&amp;"") + IF($B$95:$B$401="",1,0), 0)), "")</f>
        <v/>
      </c>
      <c r="D238" s="159" t="s">
        <v>4949</v>
      </c>
    </row>
    <row r="239" spans="1:4" s="9" customFormat="1" x14ac:dyDescent="0.25">
      <c r="A239" s="160" t="s">
        <v>4966</v>
      </c>
      <c r="B239" s="159" t="s">
        <v>4948</v>
      </c>
      <c r="C239" s="159" t="str">
        <f t="array" ref="C239">IFERROR(INDEX($B$95:$B$401, MATCH(0, COUNTIF($C$94:C238, $B$95:$B$401&amp;"") + IF($B$95:$B$401="",1,0), 0)), "")</f>
        <v/>
      </c>
      <c r="D239" s="159" t="s">
        <v>4949</v>
      </c>
    </row>
    <row r="240" spans="1:4" s="9" customFormat="1" x14ac:dyDescent="0.25">
      <c r="A240" s="160" t="s">
        <v>4967</v>
      </c>
      <c r="B240" s="159" t="s">
        <v>4954</v>
      </c>
      <c r="C240" s="159" t="str">
        <f t="array" ref="C240">IFERROR(INDEX($B$95:$B$401, MATCH(0, COUNTIF($C$94:C239, $B$95:$B$401&amp;"") + IF($B$95:$B$401="",1,0), 0)), "")</f>
        <v/>
      </c>
      <c r="D240" s="159" t="s">
        <v>4955</v>
      </c>
    </row>
    <row r="241" spans="1:4" s="9" customFormat="1" x14ac:dyDescent="0.25">
      <c r="A241" s="160" t="s">
        <v>4968</v>
      </c>
      <c r="B241" s="159" t="s">
        <v>4951</v>
      </c>
      <c r="C241" s="159" t="str">
        <f t="array" ref="C241">IFERROR(INDEX($B$95:$B$401, MATCH(0, COUNTIF($C$94:C240, $B$95:$B$401&amp;"") + IF($B$95:$B$401="",1,0), 0)), "")</f>
        <v/>
      </c>
      <c r="D241" s="159" t="s">
        <v>4952</v>
      </c>
    </row>
    <row r="242" spans="1:4" s="9" customFormat="1" x14ac:dyDescent="0.25">
      <c r="A242" s="160" t="s">
        <v>4969</v>
      </c>
      <c r="B242" s="159" t="s">
        <v>4957</v>
      </c>
      <c r="C242" s="159" t="str">
        <f t="array" ref="C242">IFERROR(INDEX($B$95:$B$401, MATCH(0, COUNTIF($C$94:C241, $B$95:$B$401&amp;"") + IF($B$95:$B$401="",1,0), 0)), "")</f>
        <v/>
      </c>
      <c r="D242" s="159" t="s">
        <v>4958</v>
      </c>
    </row>
    <row r="243" spans="1:4" s="9" customFormat="1" x14ac:dyDescent="0.25">
      <c r="A243" s="160" t="s">
        <v>4970</v>
      </c>
      <c r="B243" s="159" t="s">
        <v>4957</v>
      </c>
      <c r="C243" s="159" t="str">
        <f t="array" ref="C243">IFERROR(INDEX($B$95:$B$401, MATCH(0, COUNTIF($C$94:C242, $B$95:$B$401&amp;"") + IF($B$95:$B$401="",1,0), 0)), "")</f>
        <v/>
      </c>
      <c r="D243" s="159" t="s">
        <v>4958</v>
      </c>
    </row>
    <row r="244" spans="1:4" s="9" customFormat="1" x14ac:dyDescent="0.25">
      <c r="A244" s="160" t="s">
        <v>4971</v>
      </c>
      <c r="B244" s="159" t="s">
        <v>4948</v>
      </c>
      <c r="C244" s="159" t="str">
        <f t="array" ref="C244">IFERROR(INDEX($B$95:$B$401, MATCH(0, COUNTIF($C$94:C243, $B$95:$B$401&amp;"") + IF($B$95:$B$401="",1,0), 0)), "")</f>
        <v/>
      </c>
      <c r="D244" s="159" t="s">
        <v>4949</v>
      </c>
    </row>
    <row r="245" spans="1:4" s="9" customFormat="1" x14ac:dyDescent="0.25">
      <c r="A245" s="160" t="s">
        <v>4972</v>
      </c>
      <c r="B245" s="159" t="s">
        <v>4951</v>
      </c>
      <c r="C245" s="159" t="str">
        <f t="array" ref="C245">IFERROR(INDEX($B$95:$B$401, MATCH(0, COUNTIF($C$94:C244, $B$95:$B$401&amp;"") + IF($B$95:$B$401="",1,0), 0)), "")</f>
        <v/>
      </c>
      <c r="D245" s="159" t="s">
        <v>4952</v>
      </c>
    </row>
    <row r="246" spans="1:4" s="9" customFormat="1" x14ac:dyDescent="0.25">
      <c r="A246" s="160" t="s">
        <v>4973</v>
      </c>
      <c r="B246" s="159" t="s">
        <v>4954</v>
      </c>
      <c r="C246" s="159" t="str">
        <f t="array" ref="C246">IFERROR(INDEX($B$95:$B$401, MATCH(0, COUNTIF($C$94:C245, $B$95:$B$401&amp;"") + IF($B$95:$B$401="",1,0), 0)), "")</f>
        <v/>
      </c>
      <c r="D246" s="159" t="s">
        <v>4955</v>
      </c>
    </row>
    <row r="247" spans="1:4" s="9" customFormat="1" x14ac:dyDescent="0.25">
      <c r="A247" s="160" t="s">
        <v>4974</v>
      </c>
      <c r="B247" s="159" t="s">
        <v>4957</v>
      </c>
      <c r="C247" s="159" t="str">
        <f t="array" ref="C247">IFERROR(INDEX($B$95:$B$401, MATCH(0, COUNTIF($C$94:C246, $B$95:$B$401&amp;"") + IF($B$95:$B$401="",1,0), 0)), "")</f>
        <v/>
      </c>
      <c r="D247" s="159" t="s">
        <v>4958</v>
      </c>
    </row>
    <row r="248" spans="1:4" s="9" customFormat="1" x14ac:dyDescent="0.25">
      <c r="A248" s="160" t="s">
        <v>4975</v>
      </c>
      <c r="B248" s="159" t="s">
        <v>4976</v>
      </c>
      <c r="C248" s="159" t="str">
        <f t="array" ref="C248">IFERROR(INDEX($B$95:$B$401, MATCH(0, COUNTIF($C$94:C247, $B$95:$B$401&amp;"") + IF($B$95:$B$401="",1,0), 0)), "")</f>
        <v/>
      </c>
      <c r="D248" s="159" t="s">
        <v>4977</v>
      </c>
    </row>
    <row r="249" spans="1:4" s="9" customFormat="1" x14ac:dyDescent="0.25">
      <c r="A249" s="160" t="s">
        <v>4978</v>
      </c>
      <c r="B249" s="159" t="s">
        <v>4979</v>
      </c>
      <c r="C249" s="159" t="str">
        <f t="array" ref="C249">IFERROR(INDEX($B$95:$B$401, MATCH(0, COUNTIF($C$94:C248, $B$95:$B$401&amp;"") + IF($B$95:$B$401="",1,0), 0)), "")</f>
        <v/>
      </c>
      <c r="D249" s="159" t="s">
        <v>4980</v>
      </c>
    </row>
    <row r="250" spans="1:4" s="9" customFormat="1" x14ac:dyDescent="0.25">
      <c r="A250" s="160" t="s">
        <v>4981</v>
      </c>
      <c r="B250" s="159" t="s">
        <v>4982</v>
      </c>
      <c r="C250" s="159" t="str">
        <f t="array" ref="C250">IFERROR(INDEX($B$95:$B$401, MATCH(0, COUNTIF($C$94:C249, $B$95:$B$401&amp;"") + IF($B$95:$B$401="",1,0), 0)), "")</f>
        <v/>
      </c>
      <c r="D250" s="159" t="s">
        <v>4983</v>
      </c>
    </row>
    <row r="251" spans="1:4" s="9" customFormat="1" x14ac:dyDescent="0.25">
      <c r="A251" s="160" t="s">
        <v>4984</v>
      </c>
      <c r="B251" s="159" t="s">
        <v>4985</v>
      </c>
      <c r="C251" s="159" t="str">
        <f t="array" ref="C251">IFERROR(INDEX($B$95:$B$401, MATCH(0, COUNTIF($C$94:C250, $B$95:$B$401&amp;"") + IF($B$95:$B$401="",1,0), 0)), "")</f>
        <v/>
      </c>
      <c r="D251" s="159" t="s">
        <v>4986</v>
      </c>
    </row>
    <row r="252" spans="1:4" s="9" customFormat="1" x14ac:dyDescent="0.25">
      <c r="A252" s="160" t="s">
        <v>4987</v>
      </c>
      <c r="B252" s="159" t="s">
        <v>4979</v>
      </c>
      <c r="C252" s="159" t="str">
        <f t="array" ref="C252">IFERROR(INDEX($B$95:$B$401, MATCH(0, COUNTIF($C$94:C251, $B$95:$B$401&amp;"") + IF($B$95:$B$401="",1,0), 0)), "")</f>
        <v/>
      </c>
      <c r="D252" s="159" t="s">
        <v>4980</v>
      </c>
    </row>
    <row r="253" spans="1:4" s="9" customFormat="1" x14ac:dyDescent="0.25">
      <c r="A253" s="160" t="s">
        <v>4988</v>
      </c>
      <c r="B253" s="159" t="s">
        <v>4976</v>
      </c>
      <c r="C253" s="159" t="str">
        <f t="array" ref="C253">IFERROR(INDEX($B$95:$B$401, MATCH(0, COUNTIF($C$94:C252, $B$95:$B$401&amp;"") + IF($B$95:$B$401="",1,0), 0)), "")</f>
        <v/>
      </c>
      <c r="D253" s="159" t="s">
        <v>4977</v>
      </c>
    </row>
    <row r="254" spans="1:4" s="9" customFormat="1" x14ac:dyDescent="0.25">
      <c r="A254" s="160" t="s">
        <v>4989</v>
      </c>
      <c r="B254" s="159" t="s">
        <v>4985</v>
      </c>
      <c r="C254" s="159" t="str">
        <f t="array" ref="C254">IFERROR(INDEX($B$95:$B$401, MATCH(0, COUNTIF($C$94:C253, $B$95:$B$401&amp;"") + IF($B$95:$B$401="",1,0), 0)), "")</f>
        <v/>
      </c>
      <c r="D254" s="159" t="s">
        <v>4986</v>
      </c>
    </row>
    <row r="255" spans="1:4" s="9" customFormat="1" x14ac:dyDescent="0.25">
      <c r="A255" s="160" t="s">
        <v>4990</v>
      </c>
      <c r="B255" s="159" t="s">
        <v>4976</v>
      </c>
      <c r="C255" s="159" t="str">
        <f t="array" ref="C255">IFERROR(INDEX($B$95:$B$401, MATCH(0, COUNTIF($C$94:C254, $B$95:$B$401&amp;"") + IF($B$95:$B$401="",1,0), 0)), "")</f>
        <v/>
      </c>
      <c r="D255" s="159" t="s">
        <v>4977</v>
      </c>
    </row>
    <row r="256" spans="1:4" s="9" customFormat="1" x14ac:dyDescent="0.25">
      <c r="A256" s="160" t="s">
        <v>4991</v>
      </c>
      <c r="B256" s="159" t="s">
        <v>4982</v>
      </c>
      <c r="C256" s="159" t="str">
        <f t="array" ref="C256">IFERROR(INDEX($B$95:$B$401, MATCH(0, COUNTIF($C$94:C255, $B$95:$B$401&amp;"") + IF($B$95:$B$401="",1,0), 0)), "")</f>
        <v/>
      </c>
      <c r="D256" s="159" t="s">
        <v>4983</v>
      </c>
    </row>
    <row r="257" spans="1:4" s="9" customFormat="1" x14ac:dyDescent="0.25">
      <c r="A257" s="160" t="s">
        <v>4992</v>
      </c>
      <c r="B257" s="159" t="s">
        <v>4979</v>
      </c>
      <c r="C257" s="159" t="str">
        <f t="array" ref="C257">IFERROR(INDEX($B$95:$B$401, MATCH(0, COUNTIF($C$94:C256, $B$95:$B$401&amp;"") + IF($B$95:$B$401="",1,0), 0)), "")</f>
        <v/>
      </c>
      <c r="D257" s="159" t="s">
        <v>4980</v>
      </c>
    </row>
    <row r="258" spans="1:4" s="9" customFormat="1" x14ac:dyDescent="0.25">
      <c r="A258" s="160" t="s">
        <v>4993</v>
      </c>
      <c r="B258" s="159" t="s">
        <v>4976</v>
      </c>
      <c r="C258" s="159" t="str">
        <f t="array" ref="C258">IFERROR(INDEX($B$95:$B$401, MATCH(0, COUNTIF($C$94:C257, $B$95:$B$401&amp;"") + IF($B$95:$B$401="",1,0), 0)), "")</f>
        <v/>
      </c>
      <c r="D258" s="159" t="s">
        <v>4977</v>
      </c>
    </row>
    <row r="259" spans="1:4" s="9" customFormat="1" x14ac:dyDescent="0.25">
      <c r="A259" s="160" t="s">
        <v>4994</v>
      </c>
      <c r="B259" s="159" t="s">
        <v>2683</v>
      </c>
      <c r="C259" s="159" t="str">
        <f t="array" ref="C259">IFERROR(INDEX($B$95:$B$401, MATCH(0, COUNTIF($C$94:C258, $B$95:$B$401&amp;"") + IF($B$95:$B$401="",1,0), 0)), "")</f>
        <v/>
      </c>
      <c r="D259" s="159" t="s">
        <v>4995</v>
      </c>
    </row>
    <row r="260" spans="1:4" s="9" customFormat="1" x14ac:dyDescent="0.25">
      <c r="A260" s="160" t="s">
        <v>4996</v>
      </c>
      <c r="B260" s="159" t="s">
        <v>2683</v>
      </c>
      <c r="C260" s="159" t="str">
        <f t="array" ref="C260">IFERROR(INDEX($B$95:$B$401, MATCH(0, COUNTIF($C$94:C259, $B$95:$B$401&amp;"") + IF($B$95:$B$401="",1,0), 0)), "")</f>
        <v/>
      </c>
      <c r="D260" s="159" t="s">
        <v>4995</v>
      </c>
    </row>
    <row r="261" spans="1:4" s="9" customFormat="1" x14ac:dyDescent="0.25">
      <c r="A261" s="160" t="s">
        <v>4997</v>
      </c>
      <c r="B261" s="159" t="s">
        <v>2683</v>
      </c>
      <c r="C261" s="159" t="str">
        <f t="array" ref="C261">IFERROR(INDEX($B$95:$B$401, MATCH(0, COUNTIF($C$94:C260, $B$95:$B$401&amp;"") + IF($B$95:$B$401="",1,0), 0)), "")</f>
        <v/>
      </c>
      <c r="D261" s="159" t="s">
        <v>4995</v>
      </c>
    </row>
    <row r="262" spans="1:4" s="9" customFormat="1" x14ac:dyDescent="0.25">
      <c r="A262" s="160" t="s">
        <v>4998</v>
      </c>
      <c r="B262" s="159" t="s">
        <v>2683</v>
      </c>
      <c r="C262" s="159" t="str">
        <f t="array" ref="C262">IFERROR(INDEX($B$95:$B$401, MATCH(0, COUNTIF($C$94:C261, $B$95:$B$401&amp;"") + IF($B$95:$B$401="",1,0), 0)), "")</f>
        <v/>
      </c>
      <c r="D262" s="159" t="s">
        <v>4995</v>
      </c>
    </row>
    <row r="263" spans="1:4" s="9" customFormat="1" x14ac:dyDescent="0.25">
      <c r="A263" s="160" t="s">
        <v>4999</v>
      </c>
      <c r="B263" s="159" t="s">
        <v>2683</v>
      </c>
      <c r="C263" s="159" t="str">
        <f t="array" ref="C263">IFERROR(INDEX($B$95:$B$401, MATCH(0, COUNTIF($C$94:C262, $B$95:$B$401&amp;"") + IF($B$95:$B$401="",1,0), 0)), "")</f>
        <v/>
      </c>
      <c r="D263" s="159" t="s">
        <v>4995</v>
      </c>
    </row>
    <row r="264" spans="1:4" s="9" customFormat="1" x14ac:dyDescent="0.25">
      <c r="A264" s="160" t="s">
        <v>5000</v>
      </c>
      <c r="B264" s="159" t="s">
        <v>2683</v>
      </c>
      <c r="C264" s="159" t="str">
        <f t="array" ref="C264">IFERROR(INDEX($B$95:$B$401, MATCH(0, COUNTIF($C$94:C263, $B$95:$B$401&amp;"") + IF($B$95:$B$401="",1,0), 0)), "")</f>
        <v/>
      </c>
      <c r="D264" s="159" t="s">
        <v>4995</v>
      </c>
    </row>
    <row r="265" spans="1:4" s="9" customFormat="1" x14ac:dyDescent="0.25">
      <c r="A265" s="160" t="s">
        <v>5001</v>
      </c>
      <c r="B265" s="159" t="s">
        <v>2683</v>
      </c>
      <c r="C265" s="159" t="str">
        <f t="array" ref="C265">IFERROR(INDEX($B$95:$B$401, MATCH(0, COUNTIF($C$94:C264, $B$95:$B$401&amp;"") + IF($B$95:$B$401="",1,0), 0)), "")</f>
        <v/>
      </c>
      <c r="D265" s="159" t="s">
        <v>4995</v>
      </c>
    </row>
    <row r="266" spans="1:4" s="9" customFormat="1" x14ac:dyDescent="0.25">
      <c r="A266" s="160" t="s">
        <v>5002</v>
      </c>
      <c r="B266" s="159" t="s">
        <v>2683</v>
      </c>
      <c r="C266" s="159" t="str">
        <f t="array" ref="C266">IFERROR(INDEX($B$95:$B$401, MATCH(0, COUNTIF($C$94:C265, $B$95:$B$401&amp;"") + IF($B$95:$B$401="",1,0), 0)), "")</f>
        <v/>
      </c>
      <c r="D266" s="159" t="s">
        <v>4995</v>
      </c>
    </row>
    <row r="267" spans="1:4" s="9" customFormat="1" x14ac:dyDescent="0.25">
      <c r="A267" s="160" t="s">
        <v>5003</v>
      </c>
      <c r="B267" s="159" t="s">
        <v>2683</v>
      </c>
      <c r="C267" s="159" t="str">
        <f t="array" ref="C267">IFERROR(INDEX($B$95:$B$401, MATCH(0, COUNTIF($C$94:C266, $B$95:$B$401&amp;"") + IF($B$95:$B$401="",1,0), 0)), "")</f>
        <v/>
      </c>
      <c r="D267" s="159" t="s">
        <v>4995</v>
      </c>
    </row>
    <row r="268" spans="1:4" s="9" customFormat="1" x14ac:dyDescent="0.25">
      <c r="A268" s="160" t="s">
        <v>5004</v>
      </c>
      <c r="B268" s="159" t="s">
        <v>2683</v>
      </c>
      <c r="C268" s="159" t="str">
        <f t="array" ref="C268">IFERROR(INDEX($B$95:$B$401, MATCH(0, COUNTIF($C$94:C267, $B$95:$B$401&amp;"") + IF($B$95:$B$401="",1,0), 0)), "")</f>
        <v/>
      </c>
      <c r="D268" s="159" t="s">
        <v>4995</v>
      </c>
    </row>
    <row r="269" spans="1:4" s="9" customFormat="1" x14ac:dyDescent="0.25">
      <c r="A269" s="160" t="s">
        <v>5005</v>
      </c>
      <c r="B269" s="159" t="s">
        <v>4957</v>
      </c>
      <c r="C269" s="159" t="str">
        <f t="array" ref="C269">IFERROR(INDEX($B$95:$B$401, MATCH(0, COUNTIF($C$94:C268, $B$95:$B$401&amp;"") + IF($B$95:$B$401="",1,0), 0)), "")</f>
        <v/>
      </c>
      <c r="D269" s="159" t="s">
        <v>5006</v>
      </c>
    </row>
    <row r="270" spans="1:4" s="9" customFormat="1" x14ac:dyDescent="0.25">
      <c r="A270" s="160" t="s">
        <v>5007</v>
      </c>
      <c r="B270" s="159" t="s">
        <v>4957</v>
      </c>
      <c r="C270" s="159" t="str">
        <f t="array" ref="C270">IFERROR(INDEX($B$95:$B$401, MATCH(0, COUNTIF($C$94:C269, $B$95:$B$401&amp;"") + IF($B$95:$B$401="",1,0), 0)), "")</f>
        <v/>
      </c>
      <c r="D270" s="159" t="s">
        <v>5006</v>
      </c>
    </row>
    <row r="271" spans="1:4" s="9" customFormat="1" x14ac:dyDescent="0.25">
      <c r="A271" s="160" t="s">
        <v>5008</v>
      </c>
      <c r="B271" s="159" t="s">
        <v>5009</v>
      </c>
      <c r="C271" s="159" t="str">
        <f t="array" ref="C271">IFERROR(INDEX($B$95:$B$401, MATCH(0, COUNTIF($C$94:C270, $B$95:$B$401&amp;"") + IF($B$95:$B$401="",1,0), 0)), "")</f>
        <v/>
      </c>
      <c r="D271" s="159" t="s">
        <v>5010</v>
      </c>
    </row>
    <row r="272" spans="1:4" s="9" customFormat="1" x14ac:dyDescent="0.25">
      <c r="A272" s="160" t="s">
        <v>5011</v>
      </c>
      <c r="B272" s="159" t="s">
        <v>5009</v>
      </c>
      <c r="C272" s="159" t="str">
        <f t="array" ref="C272">IFERROR(INDEX($B$95:$B$401, MATCH(0, COUNTIF($C$94:C271, $B$95:$B$401&amp;"") + IF($B$95:$B$401="",1,0), 0)), "")</f>
        <v/>
      </c>
      <c r="D272" s="159" t="s">
        <v>5010</v>
      </c>
    </row>
    <row r="273" spans="1:4" s="9" customFormat="1" x14ac:dyDescent="0.25">
      <c r="A273" s="160" t="s">
        <v>5012</v>
      </c>
      <c r="B273" s="159" t="s">
        <v>5009</v>
      </c>
      <c r="C273" s="159" t="str">
        <f t="array" ref="C273">IFERROR(INDEX($B$95:$B$401, MATCH(0, COUNTIF($C$94:C272, $B$95:$B$401&amp;"") + IF($B$95:$B$401="",1,0), 0)), "")</f>
        <v/>
      </c>
      <c r="D273" s="159" t="s">
        <v>5010</v>
      </c>
    </row>
    <row r="274" spans="1:4" s="9" customFormat="1" x14ac:dyDescent="0.25">
      <c r="A274" s="160" t="s">
        <v>5013</v>
      </c>
      <c r="B274" s="159" t="s">
        <v>5014</v>
      </c>
      <c r="C274" s="159" t="str">
        <f t="array" ref="C274">IFERROR(INDEX($B$95:$B$401, MATCH(0, COUNTIF($C$94:C273, $B$95:$B$401&amp;"") + IF($B$95:$B$401="",1,0), 0)), "")</f>
        <v/>
      </c>
      <c r="D274" s="159" t="s">
        <v>5015</v>
      </c>
    </row>
    <row r="275" spans="1:4" s="9" customFormat="1" x14ac:dyDescent="0.25">
      <c r="A275" s="160" t="s">
        <v>5016</v>
      </c>
      <c r="B275" s="159" t="s">
        <v>5014</v>
      </c>
      <c r="C275" s="159" t="str">
        <f t="array" ref="C275">IFERROR(INDEX($B$95:$B$401, MATCH(0, COUNTIF($C$94:C274, $B$95:$B$401&amp;"") + IF($B$95:$B$401="",1,0), 0)), "")</f>
        <v/>
      </c>
      <c r="D275" s="159" t="s">
        <v>5015</v>
      </c>
    </row>
    <row r="276" spans="1:4" s="9" customFormat="1" x14ac:dyDescent="0.25">
      <c r="A276" s="160" t="s">
        <v>5017</v>
      </c>
      <c r="B276" s="159" t="s">
        <v>5009</v>
      </c>
      <c r="C276" s="159" t="str">
        <f t="array" ref="C276">IFERROR(INDEX($B$95:$B$401, MATCH(0, COUNTIF($C$94:C275, $B$95:$B$401&amp;"") + IF($B$95:$B$401="",1,0), 0)), "")</f>
        <v/>
      </c>
      <c r="D276" s="159" t="s">
        <v>5010</v>
      </c>
    </row>
    <row r="277" spans="1:4" s="9" customFormat="1" x14ac:dyDescent="0.25">
      <c r="A277" s="160" t="s">
        <v>5018</v>
      </c>
      <c r="B277" s="159" t="s">
        <v>5009</v>
      </c>
      <c r="C277" s="159" t="str">
        <f t="array" ref="C277">IFERROR(INDEX($B$95:$B$401, MATCH(0, COUNTIF($C$94:C276, $B$95:$B$401&amp;"") + IF($B$95:$B$401="",1,0), 0)), "")</f>
        <v/>
      </c>
      <c r="D277" s="159" t="s">
        <v>5010</v>
      </c>
    </row>
    <row r="278" spans="1:4" s="9" customFormat="1" x14ac:dyDescent="0.25">
      <c r="A278" s="160" t="s">
        <v>5019</v>
      </c>
      <c r="B278" s="159" t="s">
        <v>5009</v>
      </c>
      <c r="C278" s="159" t="str">
        <f t="array" ref="C278">IFERROR(INDEX($B$95:$B$401, MATCH(0, COUNTIF($C$94:C277, $B$95:$B$401&amp;"") + IF($B$95:$B$401="",1,0), 0)), "")</f>
        <v/>
      </c>
      <c r="D278" s="159" t="s">
        <v>5010</v>
      </c>
    </row>
    <row r="279" spans="1:4" s="9" customFormat="1" x14ac:dyDescent="0.25">
      <c r="A279" s="160" t="s">
        <v>5020</v>
      </c>
      <c r="B279" s="159" t="s">
        <v>5009</v>
      </c>
      <c r="C279" s="159" t="str">
        <f t="array" ref="C279">IFERROR(INDEX($B$95:$B$401, MATCH(0, COUNTIF($C$94:C278, $B$95:$B$401&amp;"") + IF($B$95:$B$401="",1,0), 0)), "")</f>
        <v/>
      </c>
      <c r="D279" s="159" t="s">
        <v>5010</v>
      </c>
    </row>
    <row r="280" spans="1:4" s="9" customFormat="1" x14ac:dyDescent="0.25">
      <c r="A280" s="160" t="s">
        <v>5021</v>
      </c>
      <c r="B280" s="159" t="s">
        <v>5014</v>
      </c>
      <c r="C280" s="159" t="str">
        <f t="array" ref="C280">IFERROR(INDEX($B$95:$B$401, MATCH(0, COUNTIF($C$94:C279, $B$95:$B$401&amp;"") + IF($B$95:$B$401="",1,0), 0)), "")</f>
        <v/>
      </c>
      <c r="D280" s="159" t="s">
        <v>5015</v>
      </c>
    </row>
    <row r="281" spans="1:4" s="9" customFormat="1" x14ac:dyDescent="0.25">
      <c r="A281" s="160" t="s">
        <v>5022</v>
      </c>
      <c r="B281" s="159" t="s">
        <v>5009</v>
      </c>
      <c r="C281" s="159" t="str">
        <f t="array" ref="C281">IFERROR(INDEX($B$95:$B$401, MATCH(0, COUNTIF($C$94:C280, $B$95:$B$401&amp;"") + IF($B$95:$B$401="",1,0), 0)), "")</f>
        <v/>
      </c>
      <c r="D281" s="159" t="s">
        <v>5010</v>
      </c>
    </row>
    <row r="282" spans="1:4" s="9" customFormat="1" x14ac:dyDescent="0.25">
      <c r="A282" s="160" t="s">
        <v>5023</v>
      </c>
      <c r="B282" s="159" t="s">
        <v>5009</v>
      </c>
      <c r="C282" s="159" t="str">
        <f t="array" ref="C282">IFERROR(INDEX($B$95:$B$401, MATCH(0, COUNTIF($C$94:C281, $B$95:$B$401&amp;"") + IF($B$95:$B$401="",1,0), 0)), "")</f>
        <v/>
      </c>
      <c r="D282" s="159" t="s">
        <v>5010</v>
      </c>
    </row>
    <row r="283" spans="1:4" s="9" customFormat="1" x14ac:dyDescent="0.25">
      <c r="A283" s="160" t="s">
        <v>5024</v>
      </c>
      <c r="B283" s="159" t="s">
        <v>5009</v>
      </c>
      <c r="C283" s="159" t="str">
        <f t="array" ref="C283">IFERROR(INDEX($B$95:$B$401, MATCH(0, COUNTIF($C$94:C282, $B$95:$B$401&amp;"") + IF($B$95:$B$401="",1,0), 0)), "")</f>
        <v/>
      </c>
      <c r="D283" s="159" t="s">
        <v>5010</v>
      </c>
    </row>
    <row r="284" spans="1:4" s="9" customFormat="1" x14ac:dyDescent="0.25">
      <c r="A284" s="160" t="s">
        <v>5025</v>
      </c>
      <c r="B284" s="159" t="s">
        <v>5026</v>
      </c>
      <c r="C284" s="159" t="str">
        <f t="array" ref="C284">IFERROR(INDEX($B$95:$B$401, MATCH(0, COUNTIF($C$94:C283, $B$95:$B$401&amp;"") + IF($B$95:$B$401="",1,0), 0)), "")</f>
        <v/>
      </c>
      <c r="D284" s="159" t="s">
        <v>5027</v>
      </c>
    </row>
    <row r="285" spans="1:4" s="9" customFormat="1" x14ac:dyDescent="0.25">
      <c r="A285" s="160" t="s">
        <v>5028</v>
      </c>
      <c r="B285" s="159" t="s">
        <v>5029</v>
      </c>
      <c r="C285" s="159" t="str">
        <f t="array" ref="C285">IFERROR(INDEX($B$95:$B$401, MATCH(0, COUNTIF($C$94:C284, $B$95:$B$401&amp;"") + IF($B$95:$B$401="",1,0), 0)), "")</f>
        <v/>
      </c>
      <c r="D285" s="159" t="s">
        <v>5030</v>
      </c>
    </row>
    <row r="286" spans="1:4" s="9" customFormat="1" x14ac:dyDescent="0.25">
      <c r="A286" s="160" t="s">
        <v>5031</v>
      </c>
      <c r="B286" s="159" t="s">
        <v>5032</v>
      </c>
      <c r="C286" s="159" t="str">
        <f t="array" ref="C286">IFERROR(INDEX($B$95:$B$401, MATCH(0, COUNTIF($C$94:C285, $B$95:$B$401&amp;"") + IF($B$95:$B$401="",1,0), 0)), "")</f>
        <v/>
      </c>
      <c r="D286" s="159" t="s">
        <v>5033</v>
      </c>
    </row>
    <row r="287" spans="1:4" s="9" customFormat="1" x14ac:dyDescent="0.25">
      <c r="A287" s="160" t="s">
        <v>5034</v>
      </c>
      <c r="B287" s="159" t="s">
        <v>5029</v>
      </c>
      <c r="C287" s="159" t="str">
        <f t="array" ref="C287">IFERROR(INDEX($B$95:$B$401, MATCH(0, COUNTIF($C$94:C286, $B$95:$B$401&amp;"") + IF($B$95:$B$401="",1,0), 0)), "")</f>
        <v/>
      </c>
      <c r="D287" s="159" t="s">
        <v>5030</v>
      </c>
    </row>
    <row r="288" spans="1:4" s="9" customFormat="1" x14ac:dyDescent="0.25">
      <c r="A288" s="160" t="s">
        <v>5035</v>
      </c>
      <c r="B288" s="159" t="s">
        <v>5026</v>
      </c>
      <c r="C288" s="159" t="str">
        <f t="array" ref="C288">IFERROR(INDEX($B$95:$B$401, MATCH(0, COUNTIF($C$94:C287, $B$95:$B$401&amp;"") + IF($B$95:$B$401="",1,0), 0)), "")</f>
        <v/>
      </c>
      <c r="D288" s="159" t="s">
        <v>5027</v>
      </c>
    </row>
    <row r="289" spans="1:4" s="9" customFormat="1" x14ac:dyDescent="0.25">
      <c r="A289" s="160" t="s">
        <v>5036</v>
      </c>
      <c r="B289" s="159" t="s">
        <v>5029</v>
      </c>
      <c r="C289" s="159" t="str">
        <f t="array" ref="C289">IFERROR(INDEX($B$95:$B$401, MATCH(0, COUNTIF($C$94:C288, $B$95:$B$401&amp;"") + IF($B$95:$B$401="",1,0), 0)), "")</f>
        <v/>
      </c>
      <c r="D289" s="159" t="s">
        <v>5030</v>
      </c>
    </row>
    <row r="290" spans="1:4" s="9" customFormat="1" x14ac:dyDescent="0.25">
      <c r="A290" s="160" t="s">
        <v>5037</v>
      </c>
      <c r="B290" s="159" t="s">
        <v>5029</v>
      </c>
      <c r="C290" s="159" t="str">
        <f t="array" ref="C290">IFERROR(INDEX($B$95:$B$401, MATCH(0, COUNTIF($C$94:C289, $B$95:$B$401&amp;"") + IF($B$95:$B$401="",1,0), 0)), "")</f>
        <v/>
      </c>
      <c r="D290" s="159" t="s">
        <v>5030</v>
      </c>
    </row>
    <row r="291" spans="1:4" s="9" customFormat="1" x14ac:dyDescent="0.25">
      <c r="A291" s="160" t="s">
        <v>5038</v>
      </c>
      <c r="B291" s="159" t="s">
        <v>5026</v>
      </c>
      <c r="C291" s="159" t="str">
        <f t="array" ref="C291">IFERROR(INDEX($B$95:$B$401, MATCH(0, COUNTIF($C$94:C290, $B$95:$B$401&amp;"") + IF($B$95:$B$401="",1,0), 0)), "")</f>
        <v/>
      </c>
      <c r="D291" s="159" t="s">
        <v>5027</v>
      </c>
    </row>
    <row r="292" spans="1:4" s="9" customFormat="1" x14ac:dyDescent="0.25">
      <c r="A292" s="160" t="s">
        <v>5039</v>
      </c>
      <c r="B292" s="159" t="s">
        <v>5029</v>
      </c>
      <c r="C292" s="159" t="str">
        <f t="array" ref="C292">IFERROR(INDEX($B$95:$B$401, MATCH(0, COUNTIF($C$94:C291, $B$95:$B$401&amp;"") + IF($B$95:$B$401="",1,0), 0)), "")</f>
        <v/>
      </c>
      <c r="D292" s="159" t="s">
        <v>5030</v>
      </c>
    </row>
    <row r="293" spans="1:4" s="9" customFormat="1" x14ac:dyDescent="0.25">
      <c r="A293" s="160" t="s">
        <v>5040</v>
      </c>
      <c r="B293" s="159" t="s">
        <v>5032</v>
      </c>
      <c r="C293" s="159" t="str">
        <f t="array" ref="C293">IFERROR(INDEX($B$95:$B$401, MATCH(0, COUNTIF($C$94:C292, $B$95:$B$401&amp;"") + IF($B$95:$B$401="",1,0), 0)), "")</f>
        <v/>
      </c>
      <c r="D293" s="159" t="s">
        <v>5033</v>
      </c>
    </row>
    <row r="294" spans="1:4" s="9" customFormat="1" x14ac:dyDescent="0.25">
      <c r="A294" s="160" t="s">
        <v>5041</v>
      </c>
      <c r="B294" s="159" t="s">
        <v>5026</v>
      </c>
      <c r="C294" s="159" t="str">
        <f t="array" ref="C294">IFERROR(INDEX($B$95:$B$401, MATCH(0, COUNTIF($C$94:C293, $B$95:$B$401&amp;"") + IF($B$95:$B$401="",1,0), 0)), "")</f>
        <v/>
      </c>
      <c r="D294" s="159" t="s">
        <v>5027</v>
      </c>
    </row>
    <row r="295" spans="1:4" s="9" customFormat="1" x14ac:dyDescent="0.25">
      <c r="A295" s="160" t="s">
        <v>5042</v>
      </c>
      <c r="B295" s="159" t="s">
        <v>5029</v>
      </c>
      <c r="C295" s="159" t="str">
        <f t="array" ref="C295">IFERROR(INDEX($B$95:$B$401, MATCH(0, COUNTIF($C$94:C294, $B$95:$B$401&amp;"") + IF($B$95:$B$401="",1,0), 0)), "")</f>
        <v/>
      </c>
      <c r="D295" s="159" t="s">
        <v>5030</v>
      </c>
    </row>
    <row r="296" spans="1:4" s="9" customFormat="1" x14ac:dyDescent="0.25">
      <c r="A296" s="160" t="s">
        <v>5043</v>
      </c>
      <c r="B296" s="159" t="s">
        <v>5026</v>
      </c>
      <c r="C296" s="159" t="str">
        <f t="array" ref="C296">IFERROR(INDEX($B$95:$B$401, MATCH(0, COUNTIF($C$94:C295, $B$95:$B$401&amp;"") + IF($B$95:$B$401="",1,0), 0)), "")</f>
        <v/>
      </c>
      <c r="D296" s="159" t="s">
        <v>5027</v>
      </c>
    </row>
    <row r="297" spans="1:4" s="9" customFormat="1" x14ac:dyDescent="0.25">
      <c r="A297" s="160" t="s">
        <v>5044</v>
      </c>
      <c r="B297" s="159" t="s">
        <v>5032</v>
      </c>
      <c r="C297" s="159" t="str">
        <f t="array" ref="C297">IFERROR(INDEX($B$95:$B$401, MATCH(0, COUNTIF($C$94:C296, $B$95:$B$401&amp;"") + IF($B$95:$B$401="",1,0), 0)), "")</f>
        <v/>
      </c>
      <c r="D297" s="159" t="s">
        <v>5033</v>
      </c>
    </row>
    <row r="298" spans="1:4" s="9" customFormat="1" x14ac:dyDescent="0.25">
      <c r="A298" s="160" t="s">
        <v>5045</v>
      </c>
      <c r="B298" s="159" t="s">
        <v>5029</v>
      </c>
      <c r="C298" s="159" t="str">
        <f t="array" ref="C298">IFERROR(INDEX($B$95:$B$401, MATCH(0, COUNTIF($C$94:C297, $B$95:$B$401&amp;"") + IF($B$95:$B$401="",1,0), 0)), "")</f>
        <v/>
      </c>
      <c r="D298" s="159" t="s">
        <v>5030</v>
      </c>
    </row>
    <row r="299" spans="1:4" s="9" customFormat="1" x14ac:dyDescent="0.25">
      <c r="A299" s="160" t="s">
        <v>5046</v>
      </c>
      <c r="B299" s="159" t="s">
        <v>5026</v>
      </c>
      <c r="C299" s="159" t="str">
        <f t="array" ref="C299">IFERROR(INDEX($B$95:$B$401, MATCH(0, COUNTIF($C$94:C298, $B$95:$B$401&amp;"") + IF($B$95:$B$401="",1,0), 0)), "")</f>
        <v/>
      </c>
      <c r="D299" s="159" t="s">
        <v>5027</v>
      </c>
    </row>
    <row r="300" spans="1:4" s="9" customFormat="1" x14ac:dyDescent="0.25">
      <c r="A300" s="160" t="s">
        <v>5047</v>
      </c>
      <c r="B300" s="159" t="s">
        <v>5048</v>
      </c>
      <c r="C300" s="159" t="str">
        <f t="array" ref="C300">IFERROR(INDEX($B$95:$B$401, MATCH(0, COUNTIF($C$94:C299, $B$95:$B$401&amp;"") + IF($B$95:$B$401="",1,0), 0)), "")</f>
        <v/>
      </c>
      <c r="D300" s="159" t="s">
        <v>5049</v>
      </c>
    </row>
    <row r="301" spans="1:4" s="9" customFormat="1" x14ac:dyDescent="0.25">
      <c r="A301" s="160" t="s">
        <v>5050</v>
      </c>
      <c r="B301" s="159" t="s">
        <v>4957</v>
      </c>
      <c r="C301" s="159" t="str">
        <f t="array" ref="C301">IFERROR(INDEX($B$95:$B$401, MATCH(0, COUNTIF($C$94:C300, $B$95:$B$401&amp;"") + IF($B$95:$B$401="",1,0), 0)), "")</f>
        <v/>
      </c>
      <c r="D301" s="159" t="s">
        <v>4958</v>
      </c>
    </row>
    <row r="302" spans="1:4" s="9" customFormat="1" x14ac:dyDescent="0.25">
      <c r="A302" s="160" t="s">
        <v>5051</v>
      </c>
      <c r="B302" s="159" t="s">
        <v>4957</v>
      </c>
      <c r="C302" s="159" t="str">
        <f t="array" ref="C302">IFERROR(INDEX($B$95:$B$401, MATCH(0, COUNTIF($C$94:C301, $B$95:$B$401&amp;"") + IF($B$95:$B$401="",1,0), 0)), "")</f>
        <v/>
      </c>
      <c r="D302" s="159" t="s">
        <v>4958</v>
      </c>
    </row>
    <row r="303" spans="1:4" s="9" customFormat="1" x14ac:dyDescent="0.25">
      <c r="A303" s="160" t="s">
        <v>5052</v>
      </c>
      <c r="B303" s="159" t="s">
        <v>4957</v>
      </c>
      <c r="C303" s="159" t="str">
        <f t="array" ref="C303">IFERROR(INDEX($B$95:$B$401, MATCH(0, COUNTIF($C$94:C302, $B$95:$B$401&amp;"") + IF($B$95:$B$401="",1,0), 0)), "")</f>
        <v/>
      </c>
      <c r="D303" s="159" t="s">
        <v>4958</v>
      </c>
    </row>
    <row r="304" spans="1:4" s="9" customFormat="1" x14ac:dyDescent="0.25">
      <c r="A304" s="160" t="s">
        <v>5053</v>
      </c>
      <c r="B304" s="159" t="s">
        <v>4957</v>
      </c>
      <c r="C304" s="159" t="str">
        <f t="array" ref="C304">IFERROR(INDEX($B$95:$B$401, MATCH(0, COUNTIF($C$94:C303, $B$95:$B$401&amp;"") + IF($B$95:$B$401="",1,0), 0)), "")</f>
        <v/>
      </c>
      <c r="D304" s="159" t="s">
        <v>4958</v>
      </c>
    </row>
    <row r="305" spans="1:4" s="9" customFormat="1" x14ac:dyDescent="0.25">
      <c r="A305" s="160" t="s">
        <v>5054</v>
      </c>
      <c r="B305" s="159" t="s">
        <v>5048</v>
      </c>
      <c r="C305" s="159" t="str">
        <f t="array" ref="C305">IFERROR(INDEX($B$95:$B$401, MATCH(0, COUNTIF($C$94:C304, $B$95:$B$401&amp;"") + IF($B$95:$B$401="",1,0), 0)), "")</f>
        <v/>
      </c>
      <c r="D305" s="159" t="s">
        <v>5049</v>
      </c>
    </row>
    <row r="306" spans="1:4" s="9" customFormat="1" x14ac:dyDescent="0.25">
      <c r="A306" s="160" t="s">
        <v>5055</v>
      </c>
      <c r="B306" s="159" t="s">
        <v>4957</v>
      </c>
      <c r="C306" s="159" t="str">
        <f t="array" ref="C306">IFERROR(INDEX($B$95:$B$401, MATCH(0, COUNTIF($C$94:C305, $B$95:$B$401&amp;"") + IF($B$95:$B$401="",1,0), 0)), "")</f>
        <v/>
      </c>
      <c r="D306" s="159" t="s">
        <v>4958</v>
      </c>
    </row>
    <row r="307" spans="1:4" s="9" customFormat="1" x14ac:dyDescent="0.25">
      <c r="A307" s="160" t="s">
        <v>5056</v>
      </c>
      <c r="B307" s="159" t="s">
        <v>4957</v>
      </c>
      <c r="C307" s="159" t="str">
        <f t="array" ref="C307">IFERROR(INDEX($B$95:$B$401, MATCH(0, COUNTIF($C$94:C306, $B$95:$B$401&amp;"") + IF($B$95:$B$401="",1,0), 0)), "")</f>
        <v/>
      </c>
      <c r="D307" s="159" t="s">
        <v>4958</v>
      </c>
    </row>
    <row r="308" spans="1:4" s="9" customFormat="1" x14ac:dyDescent="0.25">
      <c r="A308" s="160" t="s">
        <v>5057</v>
      </c>
      <c r="B308" s="159" t="s">
        <v>5048</v>
      </c>
      <c r="C308" s="159" t="str">
        <f t="array" ref="C308">IFERROR(INDEX($B$95:$B$401, MATCH(0, COUNTIF($C$94:C307, $B$95:$B$401&amp;"") + IF($B$95:$B$401="",1,0), 0)), "")</f>
        <v/>
      </c>
      <c r="D308" s="159" t="s">
        <v>5049</v>
      </c>
    </row>
    <row r="309" spans="1:4" s="9" customFormat="1" x14ac:dyDescent="0.25">
      <c r="A309" s="160" t="s">
        <v>5058</v>
      </c>
      <c r="B309" s="159" t="s">
        <v>4957</v>
      </c>
      <c r="C309" s="159" t="str">
        <f t="array" ref="C309">IFERROR(INDEX($B$95:$B$401, MATCH(0, COUNTIF($C$94:C308, $B$95:$B$401&amp;"") + IF($B$95:$B$401="",1,0), 0)), "")</f>
        <v/>
      </c>
      <c r="D309" s="159" t="s">
        <v>4958</v>
      </c>
    </row>
    <row r="310" spans="1:4" s="9" customFormat="1" x14ac:dyDescent="0.25">
      <c r="A310" s="160" t="s">
        <v>5059</v>
      </c>
      <c r="B310" s="159" t="s">
        <v>4957</v>
      </c>
      <c r="C310" s="159" t="str">
        <f t="array" ref="C310">IFERROR(INDEX($B$95:$B$401, MATCH(0, COUNTIF($C$94:C309, $B$95:$B$401&amp;"") + IF($B$95:$B$401="",1,0), 0)), "")</f>
        <v/>
      </c>
      <c r="D310" s="159" t="s">
        <v>4958</v>
      </c>
    </row>
    <row r="311" spans="1:4" s="9" customFormat="1" x14ac:dyDescent="0.25">
      <c r="A311" s="160" t="s">
        <v>5060</v>
      </c>
      <c r="B311" s="159" t="s">
        <v>5061</v>
      </c>
      <c r="C311" s="159" t="str">
        <f t="array" ref="C311">IFERROR(INDEX($B$95:$B$401, MATCH(0, COUNTIF($C$94:C310, $B$95:$B$401&amp;"") + IF($B$95:$B$401="",1,0), 0)), "")</f>
        <v/>
      </c>
      <c r="D311" s="159" t="s">
        <v>5062</v>
      </c>
    </row>
    <row r="312" spans="1:4" s="9" customFormat="1" x14ac:dyDescent="0.25">
      <c r="A312" s="160" t="s">
        <v>5063</v>
      </c>
      <c r="B312" s="159" t="s">
        <v>5064</v>
      </c>
      <c r="C312" s="159" t="str">
        <f t="array" ref="C312">IFERROR(INDEX($B$95:$B$401, MATCH(0, COUNTIF($C$94:C311, $B$95:$B$401&amp;"") + IF($B$95:$B$401="",1,0), 0)), "")</f>
        <v/>
      </c>
      <c r="D312" s="159" t="s">
        <v>5065</v>
      </c>
    </row>
    <row r="313" spans="1:4" s="9" customFormat="1" x14ac:dyDescent="0.25">
      <c r="A313" s="160" t="s">
        <v>5066</v>
      </c>
      <c r="B313" s="159" t="s">
        <v>5061</v>
      </c>
      <c r="C313" s="159" t="str">
        <f t="array" ref="C313">IFERROR(INDEX($B$95:$B$401, MATCH(0, COUNTIF($C$94:C312, $B$95:$B$401&amp;"") + IF($B$95:$B$401="",1,0), 0)), "")</f>
        <v/>
      </c>
      <c r="D313" s="159" t="s">
        <v>5062</v>
      </c>
    </row>
    <row r="314" spans="1:4" s="9" customFormat="1" x14ac:dyDescent="0.25">
      <c r="A314" s="160" t="s">
        <v>5067</v>
      </c>
      <c r="B314" s="159" t="s">
        <v>5064</v>
      </c>
      <c r="C314" s="159" t="str">
        <f t="array" ref="C314">IFERROR(INDEX($B$95:$B$401, MATCH(0, COUNTIF($C$94:C313, $B$95:$B$401&amp;"") + IF($B$95:$B$401="",1,0), 0)), "")</f>
        <v/>
      </c>
      <c r="D314" s="159" t="s">
        <v>5065</v>
      </c>
    </row>
    <row r="315" spans="1:4" s="9" customFormat="1" x14ac:dyDescent="0.25">
      <c r="A315" s="160" t="s">
        <v>5068</v>
      </c>
      <c r="B315" s="159" t="s">
        <v>5061</v>
      </c>
      <c r="C315" s="159" t="str">
        <f t="array" ref="C315">IFERROR(INDEX($B$95:$B$401, MATCH(0, COUNTIF($C$94:C314, $B$95:$B$401&amp;"") + IF($B$95:$B$401="",1,0), 0)), "")</f>
        <v/>
      </c>
      <c r="D315" s="159" t="s">
        <v>5062</v>
      </c>
    </row>
    <row r="316" spans="1:4" s="9" customFormat="1" x14ac:dyDescent="0.25">
      <c r="A316" s="160" t="s">
        <v>5069</v>
      </c>
      <c r="B316" s="159" t="s">
        <v>5064</v>
      </c>
      <c r="C316" s="159" t="str">
        <f t="array" ref="C316">IFERROR(INDEX($B$95:$B$401, MATCH(0, COUNTIF($C$94:C315, $B$95:$B$401&amp;"") + IF($B$95:$B$401="",1,0), 0)), "")</f>
        <v/>
      </c>
      <c r="D316" s="159" t="s">
        <v>5065</v>
      </c>
    </row>
    <row r="317" spans="1:4" s="9" customFormat="1" x14ac:dyDescent="0.25">
      <c r="A317" s="160" t="s">
        <v>5070</v>
      </c>
      <c r="B317" s="159" t="s">
        <v>5061</v>
      </c>
      <c r="C317" s="159" t="str">
        <f t="array" ref="C317">IFERROR(INDEX($B$95:$B$401, MATCH(0, COUNTIF($C$94:C316, $B$95:$B$401&amp;"") + IF($B$95:$B$401="",1,0), 0)), "")</f>
        <v/>
      </c>
      <c r="D317" s="159" t="s">
        <v>5062</v>
      </c>
    </row>
    <row r="318" spans="1:4" s="9" customFormat="1" x14ac:dyDescent="0.25">
      <c r="A318" s="160" t="s">
        <v>5071</v>
      </c>
      <c r="B318" s="159" t="s">
        <v>5061</v>
      </c>
      <c r="C318" s="159" t="str">
        <f t="array" ref="C318">IFERROR(INDEX($B$95:$B$401, MATCH(0, COUNTIF($C$94:C317, $B$95:$B$401&amp;"") + IF($B$95:$B$401="",1,0), 0)), "")</f>
        <v/>
      </c>
      <c r="D318" s="159" t="s">
        <v>5062</v>
      </c>
    </row>
    <row r="319" spans="1:4" s="9" customFormat="1" x14ac:dyDescent="0.25">
      <c r="A319" s="160" t="s">
        <v>5072</v>
      </c>
      <c r="B319" s="159" t="s">
        <v>5061</v>
      </c>
      <c r="C319" s="159" t="str">
        <f t="array" ref="C319">IFERROR(INDEX($B$95:$B$401, MATCH(0, COUNTIF($C$94:C318, $B$95:$B$401&amp;"") + IF($B$95:$B$401="",1,0), 0)), "")</f>
        <v/>
      </c>
      <c r="D319" s="159" t="s">
        <v>5062</v>
      </c>
    </row>
    <row r="320" spans="1:4" s="9" customFormat="1" x14ac:dyDescent="0.25">
      <c r="A320" s="160" t="s">
        <v>5073</v>
      </c>
      <c r="B320" s="159" t="s">
        <v>5064</v>
      </c>
      <c r="C320" s="159" t="str">
        <f t="array" ref="C320">IFERROR(INDEX($B$95:$B$401, MATCH(0, COUNTIF($C$94:C319, $B$95:$B$401&amp;"") + IF($B$95:$B$401="",1,0), 0)), "")</f>
        <v/>
      </c>
      <c r="D320" s="159" t="s">
        <v>5065</v>
      </c>
    </row>
    <row r="321" spans="1:4" s="9" customFormat="1" x14ac:dyDescent="0.25">
      <c r="A321" s="160" t="s">
        <v>5074</v>
      </c>
      <c r="B321" s="159" t="s">
        <v>5061</v>
      </c>
      <c r="C321" s="159" t="str">
        <f t="array" ref="C321">IFERROR(INDEX($B$95:$B$401, MATCH(0, COUNTIF($C$94:C320, $B$95:$B$401&amp;"") + IF($B$95:$B$401="",1,0), 0)), "")</f>
        <v/>
      </c>
      <c r="D321" s="159" t="s">
        <v>5062</v>
      </c>
    </row>
    <row r="322" spans="1:4" s="9" customFormat="1" x14ac:dyDescent="0.25">
      <c r="A322" s="160" t="s">
        <v>5075</v>
      </c>
      <c r="B322" s="159" t="s">
        <v>5064</v>
      </c>
      <c r="C322" s="159" t="str">
        <f t="array" ref="C322">IFERROR(INDEX($B$95:$B$401, MATCH(0, COUNTIF($C$94:C321, $B$95:$B$401&amp;"") + IF($B$95:$B$401="",1,0), 0)), "")</f>
        <v/>
      </c>
      <c r="D322" s="159" t="s">
        <v>5065</v>
      </c>
    </row>
    <row r="323" spans="1:4" s="9" customFormat="1" x14ac:dyDescent="0.25">
      <c r="A323" s="160" t="s">
        <v>5076</v>
      </c>
      <c r="B323" s="159" t="s">
        <v>5061</v>
      </c>
      <c r="C323" s="159" t="str">
        <f t="array" ref="C323">IFERROR(INDEX($B$95:$B$401, MATCH(0, COUNTIF($C$94:C322, $B$95:$B$401&amp;"") + IF($B$95:$B$401="",1,0), 0)), "")</f>
        <v/>
      </c>
      <c r="D323" s="159" t="s">
        <v>5062</v>
      </c>
    </row>
    <row r="324" spans="1:4" s="9" customFormat="1" x14ac:dyDescent="0.25">
      <c r="A324" s="160" t="s">
        <v>5077</v>
      </c>
      <c r="B324" s="159" t="s">
        <v>5064</v>
      </c>
      <c r="C324" s="159" t="str">
        <f t="array" ref="C324">IFERROR(INDEX($B$95:$B$401, MATCH(0, COUNTIF($C$94:C323, $B$95:$B$401&amp;"") + IF($B$95:$B$401="",1,0), 0)), "")</f>
        <v/>
      </c>
      <c r="D324" s="159" t="s">
        <v>5065</v>
      </c>
    </row>
    <row r="325" spans="1:4" s="9" customFormat="1" x14ac:dyDescent="0.25">
      <c r="A325" s="160" t="s">
        <v>5078</v>
      </c>
      <c r="B325" s="159" t="s">
        <v>5061</v>
      </c>
      <c r="C325" s="159" t="str">
        <f t="array" ref="C325">IFERROR(INDEX($B$95:$B$401, MATCH(0, COUNTIF($C$94:C324, $B$95:$B$401&amp;"") + IF($B$95:$B$401="",1,0), 0)), "")</f>
        <v/>
      </c>
      <c r="D325" s="159" t="s">
        <v>5062</v>
      </c>
    </row>
    <row r="326" spans="1:4" s="9" customFormat="1" x14ac:dyDescent="0.25">
      <c r="A326" s="160" t="s">
        <v>5079</v>
      </c>
      <c r="B326" s="159" t="s">
        <v>5061</v>
      </c>
      <c r="C326" s="159" t="str">
        <f t="array" ref="C326">IFERROR(INDEX($B$95:$B$401, MATCH(0, COUNTIF($C$94:C325, $B$95:$B$401&amp;"") + IF($B$95:$B$401="",1,0), 0)), "")</f>
        <v/>
      </c>
      <c r="D326" s="159" t="s">
        <v>5062</v>
      </c>
    </row>
    <row r="327" spans="1:4" s="9" customFormat="1" x14ac:dyDescent="0.25">
      <c r="A327" s="160" t="s">
        <v>5080</v>
      </c>
      <c r="B327" s="159" t="s">
        <v>5061</v>
      </c>
      <c r="C327" s="159" t="str">
        <f t="array" ref="C327">IFERROR(INDEX($B$95:$B$401, MATCH(0, COUNTIF($C$94:C326, $B$95:$B$401&amp;"") + IF($B$95:$B$401="",1,0), 0)), "")</f>
        <v/>
      </c>
      <c r="D327" s="159" t="s">
        <v>5062</v>
      </c>
    </row>
    <row r="328" spans="1:4" s="9" customFormat="1" x14ac:dyDescent="0.25">
      <c r="A328" s="160" t="s">
        <v>5081</v>
      </c>
      <c r="B328" s="159" t="s">
        <v>5064</v>
      </c>
      <c r="C328" s="159" t="str">
        <f t="array" ref="C328">IFERROR(INDEX($B$95:$B$401, MATCH(0, COUNTIF($C$94:C327, $B$95:$B$401&amp;"") + IF($B$95:$B$401="",1,0), 0)), "")</f>
        <v/>
      </c>
      <c r="D328" s="159" t="s">
        <v>5065</v>
      </c>
    </row>
    <row r="329" spans="1:4" s="9" customFormat="1" x14ac:dyDescent="0.25">
      <c r="A329" s="160" t="s">
        <v>5082</v>
      </c>
      <c r="B329" s="159" t="s">
        <v>5061</v>
      </c>
      <c r="C329" s="159" t="str">
        <f t="array" ref="C329">IFERROR(INDEX($B$95:$B$401, MATCH(0, COUNTIF($C$94:C328, $B$95:$B$401&amp;"") + IF($B$95:$B$401="",1,0), 0)), "")</f>
        <v/>
      </c>
      <c r="D329" s="159" t="s">
        <v>5062</v>
      </c>
    </row>
    <row r="330" spans="1:4" s="9" customFormat="1" x14ac:dyDescent="0.25">
      <c r="A330" s="160" t="s">
        <v>5083</v>
      </c>
      <c r="B330" s="159" t="s">
        <v>5064</v>
      </c>
      <c r="C330" s="159" t="str">
        <f t="array" ref="C330">IFERROR(INDEX($B$95:$B$401, MATCH(0, COUNTIF($C$94:C329, $B$95:$B$401&amp;"") + IF($B$95:$B$401="",1,0), 0)), "")</f>
        <v/>
      </c>
      <c r="D330" s="159" t="s">
        <v>5065</v>
      </c>
    </row>
    <row r="331" spans="1:4" s="9" customFormat="1" x14ac:dyDescent="0.25">
      <c r="A331" s="160" t="s">
        <v>5084</v>
      </c>
      <c r="B331" s="159" t="s">
        <v>5061</v>
      </c>
      <c r="C331" s="159" t="str">
        <f t="array" ref="C331">IFERROR(INDEX($B$95:$B$401, MATCH(0, COUNTIF($C$94:C330, $B$95:$B$401&amp;"") + IF($B$95:$B$401="",1,0), 0)), "")</f>
        <v/>
      </c>
      <c r="D331" s="159" t="s">
        <v>5062</v>
      </c>
    </row>
    <row r="332" spans="1:4" s="9" customFormat="1" x14ac:dyDescent="0.25">
      <c r="A332" s="160" t="s">
        <v>5085</v>
      </c>
      <c r="B332" s="159" t="s">
        <v>5064</v>
      </c>
      <c r="C332" s="159" t="str">
        <f t="array" ref="C332">IFERROR(INDEX($B$95:$B$401, MATCH(0, COUNTIF($C$94:C331, $B$95:$B$401&amp;"") + IF($B$95:$B$401="",1,0), 0)), "")</f>
        <v/>
      </c>
      <c r="D332" s="159" t="s">
        <v>5065</v>
      </c>
    </row>
    <row r="333" spans="1:4" s="9" customFormat="1" x14ac:dyDescent="0.25">
      <c r="A333" s="160" t="s">
        <v>5086</v>
      </c>
      <c r="B333" s="159" t="s">
        <v>2683</v>
      </c>
      <c r="C333" s="159" t="str">
        <f t="array" ref="C333">IFERROR(INDEX($B$95:$B$401, MATCH(0, COUNTIF($C$94:C332, $B$95:$B$401&amp;"") + IF($B$95:$B$401="",1,0), 0)), "")</f>
        <v/>
      </c>
      <c r="D333" s="159" t="s">
        <v>5087</v>
      </c>
    </row>
    <row r="334" spans="1:4" s="9" customFormat="1" x14ac:dyDescent="0.25">
      <c r="A334" s="160" t="s">
        <v>5088</v>
      </c>
      <c r="B334" s="159" t="s">
        <v>2683</v>
      </c>
      <c r="C334" s="159" t="str">
        <f t="array" ref="C334">IFERROR(INDEX($B$95:$B$401, MATCH(0, COUNTIF($C$94:C333, $B$95:$B$401&amp;"") + IF($B$95:$B$401="",1,0), 0)), "")</f>
        <v/>
      </c>
      <c r="D334" s="159" t="s">
        <v>5087</v>
      </c>
    </row>
    <row r="335" spans="1:4" s="9" customFormat="1" x14ac:dyDescent="0.25">
      <c r="A335" s="160" t="s">
        <v>5089</v>
      </c>
      <c r="B335" s="159" t="s">
        <v>2683</v>
      </c>
      <c r="C335" s="159" t="str">
        <f t="array" ref="C335">IFERROR(INDEX($B$95:$B$401, MATCH(0, COUNTIF($C$94:C334, $B$95:$B$401&amp;"") + IF($B$95:$B$401="",1,0), 0)), "")</f>
        <v/>
      </c>
      <c r="D335" s="159" t="s">
        <v>5087</v>
      </c>
    </row>
    <row r="336" spans="1:4" s="9" customFormat="1" x14ac:dyDescent="0.25">
      <c r="A336" s="160" t="s">
        <v>5090</v>
      </c>
      <c r="B336" s="159" t="s">
        <v>2683</v>
      </c>
      <c r="C336" s="159" t="str">
        <f t="array" ref="C336">IFERROR(INDEX($B$95:$B$401, MATCH(0, COUNTIF($C$94:C335, $B$95:$B$401&amp;"") + IF($B$95:$B$401="",1,0), 0)), "")</f>
        <v/>
      </c>
      <c r="D336" s="159" t="s">
        <v>5087</v>
      </c>
    </row>
    <row r="337" spans="1:4" s="9" customFormat="1" x14ac:dyDescent="0.25">
      <c r="A337" s="160" t="s">
        <v>5091</v>
      </c>
      <c r="B337" s="159" t="s">
        <v>5092</v>
      </c>
      <c r="C337" s="159" t="str">
        <f t="array" ref="C337">IFERROR(INDEX($B$95:$B$401, MATCH(0, COUNTIF($C$94:C336, $B$95:$B$401&amp;"") + IF($B$95:$B$401="",1,0), 0)), "")</f>
        <v/>
      </c>
      <c r="D337" s="159" t="s">
        <v>5093</v>
      </c>
    </row>
    <row r="338" spans="1:4" s="9" customFormat="1" x14ac:dyDescent="0.25">
      <c r="A338" s="160" t="s">
        <v>5094</v>
      </c>
      <c r="B338" s="159" t="s">
        <v>2683</v>
      </c>
      <c r="C338" s="159" t="str">
        <f t="array" ref="C338">IFERROR(INDEX($B$95:$B$401, MATCH(0, COUNTIF($C$94:C337, $B$95:$B$401&amp;"") + IF($B$95:$B$401="",1,0), 0)), "")</f>
        <v/>
      </c>
      <c r="D338" s="159" t="s">
        <v>5087</v>
      </c>
    </row>
    <row r="339" spans="1:4" s="9" customFormat="1" x14ac:dyDescent="0.25">
      <c r="A339" s="160" t="s">
        <v>5095</v>
      </c>
      <c r="B339" s="159" t="s">
        <v>2683</v>
      </c>
      <c r="C339" s="159" t="str">
        <f t="array" ref="C339">IFERROR(INDEX($B$95:$B$401, MATCH(0, COUNTIF($C$94:C338, $B$95:$B$401&amp;"") + IF($B$95:$B$401="",1,0), 0)), "")</f>
        <v/>
      </c>
      <c r="D339" s="159" t="s">
        <v>5087</v>
      </c>
    </row>
    <row r="340" spans="1:4" s="9" customFormat="1" x14ac:dyDescent="0.25">
      <c r="A340" s="160" t="s">
        <v>5096</v>
      </c>
      <c r="B340" s="159" t="s">
        <v>2683</v>
      </c>
      <c r="C340" s="159" t="str">
        <f t="array" ref="C340">IFERROR(INDEX($B$95:$B$401, MATCH(0, COUNTIF($C$94:C339, $B$95:$B$401&amp;"") + IF($B$95:$B$401="",1,0), 0)), "")</f>
        <v/>
      </c>
      <c r="D340" s="159" t="s">
        <v>5087</v>
      </c>
    </row>
    <row r="341" spans="1:4" s="9" customFormat="1" x14ac:dyDescent="0.25">
      <c r="A341" s="160" t="s">
        <v>5097</v>
      </c>
      <c r="B341" s="159" t="s">
        <v>2683</v>
      </c>
      <c r="C341" s="159" t="str">
        <f t="array" ref="C341">IFERROR(INDEX($B$95:$B$401, MATCH(0, COUNTIF($C$94:C340, $B$95:$B$401&amp;"") + IF($B$95:$B$401="",1,0), 0)), "")</f>
        <v/>
      </c>
      <c r="D341" s="159" t="s">
        <v>5087</v>
      </c>
    </row>
    <row r="342" spans="1:4" s="9" customFormat="1" x14ac:dyDescent="0.25">
      <c r="A342" s="160" t="s">
        <v>5098</v>
      </c>
      <c r="B342" s="159" t="s">
        <v>5092</v>
      </c>
      <c r="C342" s="159" t="str">
        <f t="array" ref="C342">IFERROR(INDEX($B$95:$B$401, MATCH(0, COUNTIF($C$94:C341, $B$95:$B$401&amp;"") + IF($B$95:$B$401="",1,0), 0)), "")</f>
        <v/>
      </c>
      <c r="D342" s="159" t="s">
        <v>5093</v>
      </c>
    </row>
    <row r="343" spans="1:4" s="9" customFormat="1" x14ac:dyDescent="0.25">
      <c r="A343" s="160" t="s">
        <v>5099</v>
      </c>
      <c r="B343" s="159" t="s">
        <v>5092</v>
      </c>
      <c r="C343" s="159" t="str">
        <f t="array" ref="C343">IFERROR(INDEX($B$95:$B$401, MATCH(0, COUNTIF($C$94:C342, $B$95:$B$401&amp;"") + IF($B$95:$B$401="",1,0), 0)), "")</f>
        <v/>
      </c>
      <c r="D343" s="159" t="s">
        <v>5093</v>
      </c>
    </row>
    <row r="344" spans="1:4" s="9" customFormat="1" x14ac:dyDescent="0.25">
      <c r="A344" s="160" t="s">
        <v>5100</v>
      </c>
      <c r="B344" s="159" t="s">
        <v>2683</v>
      </c>
      <c r="C344" s="159" t="str">
        <f t="array" ref="C344">IFERROR(INDEX($B$95:$B$401, MATCH(0, COUNTIF($C$94:C343, $B$95:$B$401&amp;"") + IF($B$95:$B$401="",1,0), 0)), "")</f>
        <v/>
      </c>
      <c r="D344" s="159" t="s">
        <v>5087</v>
      </c>
    </row>
    <row r="345" spans="1:4" s="9" customFormat="1" x14ac:dyDescent="0.25">
      <c r="A345" s="160" t="s">
        <v>5101</v>
      </c>
      <c r="B345" s="159" t="s">
        <v>5092</v>
      </c>
      <c r="C345" s="159" t="str">
        <f t="array" ref="C345">IFERROR(INDEX($B$95:$B$401, MATCH(0, COUNTIF($C$94:C344, $B$95:$B$401&amp;"") + IF($B$95:$B$401="",1,0), 0)), "")</f>
        <v/>
      </c>
      <c r="D345" s="159" t="s">
        <v>5093</v>
      </c>
    </row>
    <row r="346" spans="1:4" s="9" customFormat="1" x14ac:dyDescent="0.25">
      <c r="A346" s="160" t="s">
        <v>5102</v>
      </c>
      <c r="B346" s="159" t="s">
        <v>5103</v>
      </c>
      <c r="C346" s="159" t="str">
        <f t="array" ref="C346">IFERROR(INDEX($B$95:$B$401, MATCH(0, COUNTIF($C$94:C345, $B$95:$B$401&amp;"") + IF($B$95:$B$401="",1,0), 0)), "")</f>
        <v/>
      </c>
      <c r="D346" s="159" t="s">
        <v>5104</v>
      </c>
    </row>
    <row r="347" spans="1:4" s="9" customFormat="1" x14ac:dyDescent="0.25">
      <c r="A347" s="160" t="s">
        <v>5105</v>
      </c>
      <c r="B347" s="159" t="s">
        <v>5106</v>
      </c>
      <c r="C347" s="159" t="str">
        <f t="array" ref="C347">IFERROR(INDEX($B$95:$B$401, MATCH(0, COUNTIF($C$94:C346, $B$95:$B$401&amp;"") + IF($B$95:$B$401="",1,0), 0)), "")</f>
        <v/>
      </c>
      <c r="D347" s="159" t="s">
        <v>5107</v>
      </c>
    </row>
    <row r="348" spans="1:4" s="9" customFormat="1" x14ac:dyDescent="0.25">
      <c r="A348" s="160" t="s">
        <v>5108</v>
      </c>
      <c r="B348" s="159" t="s">
        <v>5109</v>
      </c>
      <c r="C348" s="159" t="str">
        <f t="array" ref="C348">IFERROR(INDEX($B$95:$B$401, MATCH(0, COUNTIF($C$94:C347, $B$95:$B$401&amp;"") + IF($B$95:$B$401="",1,0), 0)), "")</f>
        <v/>
      </c>
      <c r="D348" s="159" t="s">
        <v>5110</v>
      </c>
    </row>
    <row r="349" spans="1:4" s="9" customFormat="1" x14ac:dyDescent="0.25">
      <c r="A349" s="160" t="s">
        <v>5111</v>
      </c>
      <c r="B349" s="159" t="s">
        <v>5112</v>
      </c>
      <c r="C349" s="159" t="str">
        <f t="array" ref="C349">IFERROR(INDEX($B$95:$B$401, MATCH(0, COUNTIF($C$94:C348, $B$95:$B$401&amp;"") + IF($B$95:$B$401="",1,0), 0)), "")</f>
        <v/>
      </c>
      <c r="D349" s="159" t="s">
        <v>5113</v>
      </c>
    </row>
    <row r="350" spans="1:4" s="9" customFormat="1" x14ac:dyDescent="0.25">
      <c r="A350" s="160" t="s">
        <v>5114</v>
      </c>
      <c r="B350" s="159" t="s">
        <v>5115</v>
      </c>
      <c r="C350" s="159" t="str">
        <f t="array" ref="C350">IFERROR(INDEX($B$95:$B$401, MATCH(0, COUNTIF($C$94:C349, $B$95:$B$401&amp;"") + IF($B$95:$B$401="",1,0), 0)), "")</f>
        <v/>
      </c>
      <c r="D350" s="159" t="s">
        <v>5116</v>
      </c>
    </row>
    <row r="351" spans="1:4" s="9" customFormat="1" x14ac:dyDescent="0.25">
      <c r="A351" s="160" t="s">
        <v>5117</v>
      </c>
      <c r="B351" s="159" t="s">
        <v>5106</v>
      </c>
      <c r="C351" s="159" t="str">
        <f t="array" ref="C351">IFERROR(INDEX($B$95:$B$401, MATCH(0, COUNTIF($C$94:C350, $B$95:$B$401&amp;"") + IF($B$95:$B$401="",1,0), 0)), "")</f>
        <v/>
      </c>
      <c r="D351" s="159" t="s">
        <v>5107</v>
      </c>
    </row>
    <row r="352" spans="1:4" s="9" customFormat="1" x14ac:dyDescent="0.25">
      <c r="A352" s="160" t="s">
        <v>5118</v>
      </c>
      <c r="B352" s="159" t="s">
        <v>5119</v>
      </c>
      <c r="C352" s="159" t="str">
        <f t="array" ref="C352">IFERROR(INDEX($B$95:$B$401, MATCH(0, COUNTIF($C$94:C351, $B$95:$B$401&amp;"") + IF($B$95:$B$401="",1,0), 0)), "")</f>
        <v/>
      </c>
      <c r="D352" s="159" t="s">
        <v>5120</v>
      </c>
    </row>
    <row r="353" spans="1:4" s="9" customFormat="1" x14ac:dyDescent="0.25">
      <c r="A353" s="160" t="s">
        <v>5121</v>
      </c>
      <c r="B353" s="159" t="s">
        <v>5122</v>
      </c>
      <c r="C353" s="159" t="str">
        <f t="array" ref="C353">IFERROR(INDEX($B$95:$B$401, MATCH(0, COUNTIF($C$94:C352, $B$95:$B$401&amp;"") + IF($B$95:$B$401="",1,0), 0)), "")</f>
        <v/>
      </c>
      <c r="D353" s="159" t="s">
        <v>5123</v>
      </c>
    </row>
    <row r="354" spans="1:4" s="9" customFormat="1" x14ac:dyDescent="0.25">
      <c r="A354" s="160" t="s">
        <v>5124</v>
      </c>
      <c r="B354" s="159" t="s">
        <v>5115</v>
      </c>
      <c r="C354" s="159" t="str">
        <f t="array" ref="C354">IFERROR(INDEX($B$95:$B$401, MATCH(0, COUNTIF($C$94:C353, $B$95:$B$401&amp;"") + IF($B$95:$B$401="",1,0), 0)), "")</f>
        <v/>
      </c>
      <c r="D354" s="159" t="s">
        <v>5116</v>
      </c>
    </row>
    <row r="355" spans="1:4" s="9" customFormat="1" x14ac:dyDescent="0.25">
      <c r="A355" s="160" t="s">
        <v>5125</v>
      </c>
      <c r="B355" s="159" t="s">
        <v>5109</v>
      </c>
      <c r="C355" s="159" t="str">
        <f t="array" ref="C355">IFERROR(INDEX($B$95:$B$401, MATCH(0, COUNTIF($C$94:C354, $B$95:$B$401&amp;"") + IF($B$95:$B$401="",1,0), 0)), "")</f>
        <v/>
      </c>
      <c r="D355" s="159" t="s">
        <v>5110</v>
      </c>
    </row>
    <row r="356" spans="1:4" s="9" customFormat="1" x14ac:dyDescent="0.25">
      <c r="A356" s="160" t="s">
        <v>5126</v>
      </c>
      <c r="B356" s="159" t="s">
        <v>5127</v>
      </c>
      <c r="C356" s="159" t="str">
        <f t="array" ref="C356">IFERROR(INDEX($B$95:$B$401, MATCH(0, COUNTIF($C$94:C355, $B$95:$B$401&amp;"") + IF($B$95:$B$401="",1,0), 0)), "")</f>
        <v/>
      </c>
      <c r="D356" s="159" t="s">
        <v>5128</v>
      </c>
    </row>
    <row r="357" spans="1:4" s="9" customFormat="1" x14ac:dyDescent="0.25">
      <c r="A357" s="160" t="s">
        <v>5129</v>
      </c>
      <c r="B357" s="159" t="s">
        <v>5112</v>
      </c>
      <c r="C357" s="159" t="str">
        <f t="array" ref="C357">IFERROR(INDEX($B$95:$B$401, MATCH(0, COUNTIF($C$94:C356, $B$95:$B$401&amp;"") + IF($B$95:$B$401="",1,0), 0)), "")</f>
        <v/>
      </c>
      <c r="D357" s="159" t="s">
        <v>5113</v>
      </c>
    </row>
    <row r="358" spans="1:4" s="9" customFormat="1" x14ac:dyDescent="0.25">
      <c r="A358" s="160" t="s">
        <v>5130</v>
      </c>
      <c r="B358" s="159" t="s">
        <v>5106</v>
      </c>
      <c r="C358" s="159" t="str">
        <f t="array" ref="C358">IFERROR(INDEX($B$95:$B$401, MATCH(0, COUNTIF($C$94:C357, $B$95:$B$401&amp;"") + IF($B$95:$B$401="",1,0), 0)), "")</f>
        <v/>
      </c>
      <c r="D358" s="159" t="s">
        <v>5107</v>
      </c>
    </row>
    <row r="359" spans="1:4" s="9" customFormat="1" x14ac:dyDescent="0.25">
      <c r="A359" s="160" t="s">
        <v>5131</v>
      </c>
      <c r="B359" s="159" t="s">
        <v>5109</v>
      </c>
      <c r="C359" s="159" t="str">
        <f t="array" ref="C359">IFERROR(INDEX($B$95:$B$401, MATCH(0, COUNTIF($C$94:C358, $B$95:$B$401&amp;"") + IF($B$95:$B$401="",1,0), 0)), "")</f>
        <v/>
      </c>
      <c r="D359" s="159" t="s">
        <v>5110</v>
      </c>
    </row>
    <row r="360" spans="1:4" s="9" customFormat="1" x14ac:dyDescent="0.25">
      <c r="A360" s="160" t="s">
        <v>5132</v>
      </c>
      <c r="B360" s="159" t="s">
        <v>5115</v>
      </c>
      <c r="C360" s="159" t="str">
        <f t="array" ref="C360">IFERROR(INDEX($B$95:$B$401, MATCH(0, COUNTIF($C$94:C359, $B$95:$B$401&amp;"") + IF($B$95:$B$401="",1,0), 0)), "")</f>
        <v/>
      </c>
      <c r="D360" s="159" t="s">
        <v>5116</v>
      </c>
    </row>
    <row r="361" spans="1:4" s="9" customFormat="1" x14ac:dyDescent="0.25">
      <c r="A361" s="160" t="s">
        <v>5133</v>
      </c>
      <c r="B361" s="159" t="s">
        <v>5112</v>
      </c>
      <c r="C361" s="159" t="str">
        <f t="array" ref="C361">IFERROR(INDEX($B$95:$B$401, MATCH(0, COUNTIF($C$94:C360, $B$95:$B$401&amp;"") + IF($B$95:$B$401="",1,0), 0)), "")</f>
        <v/>
      </c>
      <c r="D361" s="159" t="s">
        <v>5113</v>
      </c>
    </row>
    <row r="362" spans="1:4" s="9" customFormat="1" x14ac:dyDescent="0.25">
      <c r="A362" s="160" t="s">
        <v>5134</v>
      </c>
      <c r="B362" s="159" t="s">
        <v>5103</v>
      </c>
      <c r="C362" s="159" t="str">
        <f t="array" ref="C362">IFERROR(INDEX($B$95:$B$401, MATCH(0, COUNTIF($C$94:C361, $B$95:$B$401&amp;"") + IF($B$95:$B$401="",1,0), 0)), "")</f>
        <v/>
      </c>
      <c r="D362" s="159" t="s">
        <v>5104</v>
      </c>
    </row>
    <row r="363" spans="1:4" s="9" customFormat="1" x14ac:dyDescent="0.25">
      <c r="A363" s="160" t="s">
        <v>5135</v>
      </c>
      <c r="B363" s="159" t="s">
        <v>5103</v>
      </c>
      <c r="C363" s="159" t="str">
        <f t="array" ref="C363">IFERROR(INDEX($B$95:$B$401, MATCH(0, COUNTIF($C$94:C362, $B$95:$B$401&amp;"") + IF($B$95:$B$401="",1,0), 0)), "")</f>
        <v/>
      </c>
      <c r="D363" s="159" t="s">
        <v>5104</v>
      </c>
    </row>
    <row r="364" spans="1:4" s="9" customFormat="1" x14ac:dyDescent="0.25">
      <c r="A364" s="160" t="s">
        <v>5136</v>
      </c>
      <c r="B364" s="159" t="s">
        <v>5106</v>
      </c>
      <c r="C364" s="159" t="str">
        <f t="array" ref="C364">IFERROR(INDEX($B$95:$B$401, MATCH(0, COUNTIF($C$94:C363, $B$95:$B$401&amp;"") + IF($B$95:$B$401="",1,0), 0)), "")</f>
        <v/>
      </c>
      <c r="D364" s="159" t="s">
        <v>5107</v>
      </c>
    </row>
    <row r="365" spans="1:4" s="9" customFormat="1" x14ac:dyDescent="0.25">
      <c r="A365" s="160" t="s">
        <v>5137</v>
      </c>
      <c r="B365" s="159" t="s">
        <v>5109</v>
      </c>
      <c r="C365" s="159" t="str">
        <f t="array" ref="C365">IFERROR(INDEX($B$95:$B$401, MATCH(0, COUNTIF($C$94:C364, $B$95:$B$401&amp;"") + IF($B$95:$B$401="",1,0), 0)), "")</f>
        <v/>
      </c>
      <c r="D365" s="159" t="s">
        <v>5110</v>
      </c>
    </row>
    <row r="366" spans="1:4" s="9" customFormat="1" x14ac:dyDescent="0.25">
      <c r="A366" s="160" t="s">
        <v>5138</v>
      </c>
      <c r="B366" s="159" t="s">
        <v>5112</v>
      </c>
      <c r="C366" s="159" t="str">
        <f t="array" ref="C366">IFERROR(INDEX($B$95:$B$401, MATCH(0, COUNTIF($C$94:C365, $B$95:$B$401&amp;"") + IF($B$95:$B$401="",1,0), 0)), "")</f>
        <v/>
      </c>
      <c r="D366" s="159" t="s">
        <v>5113</v>
      </c>
    </row>
    <row r="367" spans="1:4" s="9" customFormat="1" x14ac:dyDescent="0.25">
      <c r="A367" s="160" t="s">
        <v>5139</v>
      </c>
      <c r="B367" s="159" t="s">
        <v>5109</v>
      </c>
      <c r="C367" s="159" t="str">
        <f t="array" ref="C367">IFERROR(INDEX($B$95:$B$401, MATCH(0, COUNTIF($C$94:C366, $B$95:$B$401&amp;"") + IF($B$95:$B$401="",1,0), 0)), "")</f>
        <v/>
      </c>
      <c r="D367" s="159" t="s">
        <v>5110</v>
      </c>
    </row>
    <row r="368" spans="1:4" s="9" customFormat="1" x14ac:dyDescent="0.25">
      <c r="A368" s="160" t="s">
        <v>5140</v>
      </c>
      <c r="B368" s="159" t="s">
        <v>5112</v>
      </c>
      <c r="C368" s="159" t="str">
        <f t="array" ref="C368">IFERROR(INDEX($B$95:$B$401, MATCH(0, COUNTIF($C$94:C367, $B$95:$B$401&amp;"") + IF($B$95:$B$401="",1,0), 0)), "")</f>
        <v/>
      </c>
      <c r="D368" s="159" t="s">
        <v>5113</v>
      </c>
    </row>
    <row r="369" spans="1:4" s="9" customFormat="1" x14ac:dyDescent="0.25">
      <c r="A369" s="160" t="s">
        <v>5141</v>
      </c>
      <c r="B369" s="159" t="s">
        <v>5106</v>
      </c>
      <c r="C369" s="159" t="str">
        <f t="array" ref="C369">IFERROR(INDEX($B$95:$B$401, MATCH(0, COUNTIF($C$94:C368, $B$95:$B$401&amp;"") + IF($B$95:$B$401="",1,0), 0)), "")</f>
        <v/>
      </c>
      <c r="D369" s="159" t="s">
        <v>5107</v>
      </c>
    </row>
    <row r="370" spans="1:4" s="9" customFormat="1" x14ac:dyDescent="0.25">
      <c r="A370" s="160" t="s">
        <v>5142</v>
      </c>
      <c r="B370" s="159" t="s">
        <v>5115</v>
      </c>
      <c r="C370" s="159" t="str">
        <f t="array" ref="C370">IFERROR(INDEX($B$95:$B$401, MATCH(0, COUNTIF($C$94:C369, $B$95:$B$401&amp;"") + IF($B$95:$B$401="",1,0), 0)), "")</f>
        <v/>
      </c>
      <c r="D370" s="159" t="s">
        <v>5116</v>
      </c>
    </row>
    <row r="371" spans="1:4" s="9" customFormat="1" x14ac:dyDescent="0.25">
      <c r="A371" s="160" t="s">
        <v>5143</v>
      </c>
      <c r="B371" s="159" t="s">
        <v>5122</v>
      </c>
      <c r="C371" s="159" t="str">
        <f t="array" ref="C371">IFERROR(INDEX($B$95:$B$401, MATCH(0, COUNTIF($C$94:C370, $B$95:$B$401&amp;"") + IF($B$95:$B$401="",1,0), 0)), "")</f>
        <v/>
      </c>
      <c r="D371" s="159" t="s">
        <v>5123</v>
      </c>
    </row>
    <row r="372" spans="1:4" s="9" customFormat="1" x14ac:dyDescent="0.25">
      <c r="A372" s="160" t="s">
        <v>5144</v>
      </c>
      <c r="B372" s="159" t="s">
        <v>5127</v>
      </c>
      <c r="C372" s="159" t="str">
        <f t="array" ref="C372">IFERROR(INDEX($B$95:$B$401, MATCH(0, COUNTIF($C$94:C371, $B$95:$B$401&amp;"") + IF($B$95:$B$401="",1,0), 0)), "")</f>
        <v/>
      </c>
      <c r="D372" s="159" t="s">
        <v>5128</v>
      </c>
    </row>
    <row r="373" spans="1:4" s="9" customFormat="1" x14ac:dyDescent="0.25">
      <c r="A373" s="160" t="s">
        <v>5145</v>
      </c>
      <c r="B373" s="159" t="s">
        <v>5122</v>
      </c>
      <c r="C373" s="159" t="str">
        <f t="array" ref="C373">IFERROR(INDEX($B$95:$B$401, MATCH(0, COUNTIF($C$94:C372, $B$95:$B$401&amp;"") + IF($B$95:$B$401="",1,0), 0)), "")</f>
        <v/>
      </c>
      <c r="D373" s="159" t="s">
        <v>5123</v>
      </c>
    </row>
    <row r="374" spans="1:4" s="9" customFormat="1" x14ac:dyDescent="0.25">
      <c r="A374" s="160" t="s">
        <v>5146</v>
      </c>
      <c r="B374" s="159" t="s">
        <v>5115</v>
      </c>
      <c r="C374" s="159" t="str">
        <f t="array" ref="C374">IFERROR(INDEX($B$95:$B$401, MATCH(0, COUNTIF($C$94:C373, $B$95:$B$401&amp;"") + IF($B$95:$B$401="",1,0), 0)), "")</f>
        <v/>
      </c>
      <c r="D374" s="159" t="s">
        <v>5116</v>
      </c>
    </row>
    <row r="375" spans="1:4" s="9" customFormat="1" x14ac:dyDescent="0.25">
      <c r="A375" s="160" t="s">
        <v>5147</v>
      </c>
      <c r="B375" s="159" t="s">
        <v>5115</v>
      </c>
      <c r="C375" s="159" t="str">
        <f t="array" ref="C375">IFERROR(INDEX($B$95:$B$401, MATCH(0, COUNTIF($C$94:C374, $B$95:$B$401&amp;"") + IF($B$95:$B$401="",1,0), 0)), "")</f>
        <v/>
      </c>
      <c r="D375" s="159" t="s">
        <v>5116</v>
      </c>
    </row>
    <row r="376" spans="1:4" s="9" customFormat="1" x14ac:dyDescent="0.25">
      <c r="A376" s="160" t="s">
        <v>5148</v>
      </c>
      <c r="B376" s="159" t="s">
        <v>5119</v>
      </c>
      <c r="C376" s="159" t="str">
        <f t="array" ref="C376">IFERROR(INDEX($B$95:$B$401, MATCH(0, COUNTIF($C$94:C375, $B$95:$B$401&amp;"") + IF($B$95:$B$401="",1,0), 0)), "")</f>
        <v/>
      </c>
      <c r="D376" s="159" t="s">
        <v>5120</v>
      </c>
    </row>
    <row r="377" spans="1:4" s="9" customFormat="1" x14ac:dyDescent="0.25">
      <c r="A377" s="160" t="s">
        <v>5149</v>
      </c>
      <c r="B377" s="159" t="s">
        <v>5106</v>
      </c>
      <c r="C377" s="159" t="str">
        <f t="array" ref="C377">IFERROR(INDEX($B$95:$B$401, MATCH(0, COUNTIF($C$94:C376, $B$95:$B$401&amp;"") + IF($B$95:$B$401="",1,0), 0)), "")</f>
        <v/>
      </c>
      <c r="D377" s="159" t="s">
        <v>5107</v>
      </c>
    </row>
    <row r="378" spans="1:4" s="9" customFormat="1" x14ac:dyDescent="0.25">
      <c r="A378" s="160" t="s">
        <v>5150</v>
      </c>
      <c r="B378" s="159" t="s">
        <v>5109</v>
      </c>
      <c r="C378" s="159" t="str">
        <f t="array" ref="C378">IFERROR(INDEX($B$95:$B$401, MATCH(0, COUNTIF($C$94:C377, $B$95:$B$401&amp;"") + IF($B$95:$B$401="",1,0), 0)), "")</f>
        <v/>
      </c>
      <c r="D378" s="159" t="s">
        <v>5110</v>
      </c>
    </row>
    <row r="379" spans="1:4" s="9" customFormat="1" x14ac:dyDescent="0.25">
      <c r="A379" s="160" t="s">
        <v>5151</v>
      </c>
      <c r="B379" s="159" t="s">
        <v>5112</v>
      </c>
      <c r="C379" s="159" t="str">
        <f t="array" ref="C379">IFERROR(INDEX($B$95:$B$401, MATCH(0, COUNTIF($C$94:C378, $B$95:$B$401&amp;"") + IF($B$95:$B$401="",1,0), 0)), "")</f>
        <v/>
      </c>
      <c r="D379" s="159" t="s">
        <v>5113</v>
      </c>
    </row>
    <row r="380" spans="1:4" s="9" customFormat="1" x14ac:dyDescent="0.25">
      <c r="A380" s="160" t="s">
        <v>5152</v>
      </c>
      <c r="B380" s="159" t="s">
        <v>5009</v>
      </c>
      <c r="C380" s="159" t="str">
        <f t="array" ref="C380">IFERROR(INDEX($B$95:$B$401, MATCH(0, COUNTIF($C$94:C379, $B$95:$B$401&amp;"") + IF($B$95:$B$401="",1,0), 0)), "")</f>
        <v/>
      </c>
      <c r="D380" s="159" t="s">
        <v>5010</v>
      </c>
    </row>
    <row r="381" spans="1:4" s="9" customFormat="1" x14ac:dyDescent="0.25">
      <c r="A381" s="160" t="s">
        <v>5153</v>
      </c>
      <c r="B381" s="159" t="s">
        <v>5014</v>
      </c>
      <c r="C381" s="159" t="str">
        <f t="array" ref="C381">IFERROR(INDEX($B$95:$B$401, MATCH(0, COUNTIF($C$94:C380, $B$95:$B$401&amp;"") + IF($B$95:$B$401="",1,0), 0)), "")</f>
        <v/>
      </c>
      <c r="D381" s="159" t="s">
        <v>5015</v>
      </c>
    </row>
    <row r="382" spans="1:4" s="9" customFormat="1" x14ac:dyDescent="0.25">
      <c r="A382" s="160" t="s">
        <v>5154</v>
      </c>
      <c r="B382" s="159" t="s">
        <v>5103</v>
      </c>
      <c r="C382" s="159" t="str">
        <f t="array" ref="C382">IFERROR(INDEX($B$95:$B$401, MATCH(0, COUNTIF($C$94:C381, $B$95:$B$401&amp;"") + IF($B$95:$B$401="",1,0), 0)), "")</f>
        <v/>
      </c>
      <c r="D382" s="159" t="s">
        <v>5104</v>
      </c>
    </row>
    <row r="383" spans="1:4" s="9" customFormat="1" x14ac:dyDescent="0.25">
      <c r="A383" s="160" t="s">
        <v>5155</v>
      </c>
      <c r="B383" s="159" t="s">
        <v>5103</v>
      </c>
      <c r="C383" s="159" t="str">
        <f t="array" ref="C383">IFERROR(INDEX($B$95:$B$401, MATCH(0, COUNTIF($C$94:C382, $B$95:$B$401&amp;"") + IF($B$95:$B$401="",1,0), 0)), "")</f>
        <v/>
      </c>
      <c r="D383" s="159" t="s">
        <v>5104</v>
      </c>
    </row>
    <row r="384" spans="1:4" s="9" customFormat="1" x14ac:dyDescent="0.25">
      <c r="A384" s="160" t="s">
        <v>5156</v>
      </c>
      <c r="B384" s="159" t="s">
        <v>2683</v>
      </c>
      <c r="C384" s="159" t="str">
        <f t="array" ref="C384">IFERROR(INDEX($B$95:$B$401, MATCH(0, COUNTIF($C$94:C383, $B$95:$B$401&amp;"") + IF($B$95:$B$401="",1,0), 0)), "")</f>
        <v/>
      </c>
      <c r="D384" s="159" t="s">
        <v>5157</v>
      </c>
    </row>
    <row r="385" spans="1:4" s="9" customFormat="1" x14ac:dyDescent="0.25">
      <c r="A385" s="160" t="s">
        <v>5158</v>
      </c>
      <c r="B385" s="159" t="s">
        <v>4957</v>
      </c>
      <c r="C385" s="159" t="str">
        <f t="array" ref="C385">IFERROR(INDEX($B$95:$B$401, MATCH(0, COUNTIF($C$94:C384, $B$95:$B$401&amp;"") + IF($B$95:$B$401="",1,0), 0)), "")</f>
        <v/>
      </c>
      <c r="D385" s="159" t="s">
        <v>4958</v>
      </c>
    </row>
    <row r="386" spans="1:4" s="9" customFormat="1" x14ac:dyDescent="0.25">
      <c r="A386" s="160" t="s">
        <v>5159</v>
      </c>
      <c r="B386" s="159" t="s">
        <v>4957</v>
      </c>
      <c r="C386" s="159" t="str">
        <f t="array" ref="C386">IFERROR(INDEX($B$95:$B$401, MATCH(0, COUNTIF($C$94:C385, $B$95:$B$401&amp;"") + IF($B$95:$B$401="",1,0), 0)), "")</f>
        <v/>
      </c>
      <c r="D386" s="159" t="s">
        <v>5160</v>
      </c>
    </row>
    <row r="387" spans="1:4" s="9" customFormat="1" x14ac:dyDescent="0.25">
      <c r="A387" s="160" t="s">
        <v>5161</v>
      </c>
      <c r="B387" s="159" t="s">
        <v>2683</v>
      </c>
      <c r="C387" s="159" t="str">
        <f t="array" ref="C387">IFERROR(INDEX($B$95:$B$401, MATCH(0, COUNTIF($C$94:C386, $B$95:$B$401&amp;"") + IF($B$95:$B$401="",1,0), 0)), "")</f>
        <v/>
      </c>
      <c r="D387" s="159" t="s">
        <v>5157</v>
      </c>
    </row>
    <row r="388" spans="1:4" s="9" customFormat="1" x14ac:dyDescent="0.25">
      <c r="A388" s="160" t="s">
        <v>5162</v>
      </c>
      <c r="B388" s="159" t="s">
        <v>2683</v>
      </c>
      <c r="C388" s="159" t="str">
        <f t="array" ref="C388">IFERROR(INDEX($B$95:$B$401, MATCH(0, COUNTIF($C$94:C387, $B$95:$B$401&amp;"") + IF($B$95:$B$401="",1,0), 0)), "")</f>
        <v/>
      </c>
      <c r="D388" s="159" t="s">
        <v>5157</v>
      </c>
    </row>
    <row r="389" spans="1:4" s="9" customFormat="1" x14ac:dyDescent="0.25">
      <c r="A389" s="160" t="s">
        <v>5163</v>
      </c>
      <c r="B389" s="159" t="s">
        <v>4985</v>
      </c>
      <c r="C389" s="159" t="str">
        <f t="array" ref="C389">IFERROR(INDEX($B$95:$B$401, MATCH(0, COUNTIF($C$94:C388, $B$95:$B$401&amp;"") + IF($B$95:$B$401="",1,0), 0)), "")</f>
        <v/>
      </c>
      <c r="D389" s="159" t="s">
        <v>4986</v>
      </c>
    </row>
    <row r="390" spans="1:4" s="9" customFormat="1" x14ac:dyDescent="0.25">
      <c r="A390" s="160" t="s">
        <v>5164</v>
      </c>
      <c r="B390" s="159" t="s">
        <v>2683</v>
      </c>
      <c r="C390" s="159" t="str">
        <f t="array" ref="C390">IFERROR(INDEX($B$95:$B$401, MATCH(0, COUNTIF($C$94:C389, $B$95:$B$401&amp;"") + IF($B$95:$B$401="",1,0), 0)), "")</f>
        <v/>
      </c>
      <c r="D390" s="159" t="s">
        <v>5157</v>
      </c>
    </row>
    <row r="391" spans="1:4" s="9" customFormat="1" x14ac:dyDescent="0.25">
      <c r="A391" s="160" t="s">
        <v>5165</v>
      </c>
      <c r="B391" s="159" t="s">
        <v>2683</v>
      </c>
      <c r="C391" s="159" t="str">
        <f t="array" ref="C391">IFERROR(INDEX($B$95:$B$401, MATCH(0, COUNTIF($C$94:C390, $B$95:$B$401&amp;"") + IF($B$95:$B$401="",1,0), 0)), "")</f>
        <v/>
      </c>
      <c r="D391" s="159" t="s">
        <v>5157</v>
      </c>
    </row>
    <row r="392" spans="1:4" s="9" customFormat="1" x14ac:dyDescent="0.25">
      <c r="A392" s="160" t="s">
        <v>5166</v>
      </c>
      <c r="B392" s="159" t="s">
        <v>2683</v>
      </c>
      <c r="C392" s="159" t="str">
        <f t="array" ref="C392">IFERROR(INDEX($B$95:$B$401, MATCH(0, COUNTIF($C$94:C391, $B$95:$B$401&amp;"") + IF($B$95:$B$401="",1,0), 0)), "")</f>
        <v/>
      </c>
      <c r="D392" s="159" t="s">
        <v>5157</v>
      </c>
    </row>
    <row r="393" spans="1:4" s="9" customFormat="1" x14ac:dyDescent="0.25">
      <c r="A393" s="160" t="s">
        <v>5167</v>
      </c>
      <c r="B393" s="159" t="s">
        <v>2683</v>
      </c>
      <c r="C393" s="159" t="str">
        <f t="array" ref="C393">IFERROR(INDEX($B$95:$B$401, MATCH(0, COUNTIF($C$94:C392, $B$95:$B$401&amp;"") + IF($B$95:$B$401="",1,0), 0)), "")</f>
        <v/>
      </c>
      <c r="D393" s="159" t="s">
        <v>5157</v>
      </c>
    </row>
    <row r="394" spans="1:4" s="9" customFormat="1" x14ac:dyDescent="0.25">
      <c r="A394" s="160" t="s">
        <v>5168</v>
      </c>
      <c r="B394" s="159" t="s">
        <v>2683</v>
      </c>
      <c r="C394" s="159" t="str">
        <f t="array" ref="C394">IFERROR(INDEX($B$95:$B$401, MATCH(0, COUNTIF($C$94:C393, $B$95:$B$401&amp;"") + IF($B$95:$B$401="",1,0), 0)), "")</f>
        <v/>
      </c>
      <c r="D394" s="159" t="s">
        <v>5157</v>
      </c>
    </row>
    <row r="395" spans="1:4" s="9" customFormat="1" x14ac:dyDescent="0.25">
      <c r="A395" s="160" t="s">
        <v>5169</v>
      </c>
      <c r="B395" s="159" t="s">
        <v>4985</v>
      </c>
      <c r="C395" s="159" t="str">
        <f t="array" ref="C395">IFERROR(INDEX($B$95:$B$401, MATCH(0, COUNTIF($C$94:C394, $B$95:$B$401&amp;"") + IF($B$95:$B$401="",1,0), 0)), "")</f>
        <v/>
      </c>
      <c r="D395" s="159" t="s">
        <v>4986</v>
      </c>
    </row>
    <row r="396" spans="1:4" s="9" customFormat="1" x14ac:dyDescent="0.25">
      <c r="A396" s="160" t="s">
        <v>5170</v>
      </c>
      <c r="B396" s="159" t="s">
        <v>4985</v>
      </c>
      <c r="C396" s="159" t="str">
        <f t="array" ref="C396">IFERROR(INDEX($B$95:$B$401, MATCH(0, COUNTIF($C$94:C395, $B$95:$B$401&amp;"") + IF($B$95:$B$401="",1,0), 0)), "")</f>
        <v/>
      </c>
      <c r="D396" s="159" t="s">
        <v>4986</v>
      </c>
    </row>
    <row r="397" spans="1:4" s="9" customFormat="1" x14ac:dyDescent="0.25">
      <c r="A397" s="160" t="s">
        <v>5171</v>
      </c>
      <c r="B397" s="159" t="s">
        <v>2683</v>
      </c>
      <c r="C397" s="159" t="str">
        <f t="array" ref="C397">IFERROR(INDEX($B$95:$B$401, MATCH(0, COUNTIF($C$94:C396, $B$95:$B$401&amp;"") + IF($B$95:$B$401="",1,0), 0)), "")</f>
        <v/>
      </c>
      <c r="D397" s="159" t="s">
        <v>5157</v>
      </c>
    </row>
    <row r="398" spans="1:4" s="9" customFormat="1" x14ac:dyDescent="0.25">
      <c r="A398" s="160" t="s">
        <v>5172</v>
      </c>
      <c r="B398" s="159" t="s">
        <v>2683</v>
      </c>
      <c r="C398" s="159" t="str">
        <f t="array" ref="C398">IFERROR(INDEX($B$95:$B$401, MATCH(0, COUNTIF($C$94:C397, $B$95:$B$401&amp;"") + IF($B$95:$B$401="",1,0), 0)), "")</f>
        <v/>
      </c>
      <c r="D398" s="159" t="s">
        <v>5157</v>
      </c>
    </row>
    <row r="399" spans="1:4" s="9" customFormat="1" x14ac:dyDescent="0.25">
      <c r="A399" s="160" t="s">
        <v>5173</v>
      </c>
      <c r="B399" s="159" t="s">
        <v>2683</v>
      </c>
      <c r="C399" s="159" t="str">
        <f t="array" ref="C399">IFERROR(INDEX($B$95:$B$401, MATCH(0, COUNTIF($C$94:C398, $B$95:$B$401&amp;"") + IF($B$95:$B$401="",1,0), 0)), "")</f>
        <v/>
      </c>
      <c r="D399" s="159" t="s">
        <v>5157</v>
      </c>
    </row>
    <row r="400" spans="1:4" s="9" customFormat="1" x14ac:dyDescent="0.25">
      <c r="A400" s="160" t="s">
        <v>5174</v>
      </c>
      <c r="B400" s="159" t="s">
        <v>4957</v>
      </c>
      <c r="C400" s="159" t="str">
        <f t="array" ref="C400">IFERROR(INDEX($B$95:$B$401, MATCH(0, COUNTIF($C$94:C399, $B$95:$B$401&amp;"") + IF($B$95:$B$401="",1,0), 0)), "")</f>
        <v/>
      </c>
      <c r="D400" s="159" t="s">
        <v>4958</v>
      </c>
    </row>
    <row r="404" spans="1:2" x14ac:dyDescent="0.25">
      <c r="B404" s="8"/>
    </row>
    <row r="405" spans="1:2" x14ac:dyDescent="0.25">
      <c r="A405" s="9"/>
      <c r="B405" s="8"/>
    </row>
    <row r="406" spans="1:2" x14ac:dyDescent="0.25">
      <c r="A406" s="9"/>
      <c r="B406" s="8"/>
    </row>
    <row r="407" spans="1:2" x14ac:dyDescent="0.25">
      <c r="A407" s="9"/>
      <c r="B407" s="8"/>
    </row>
    <row r="408" spans="1:2" x14ac:dyDescent="0.25">
      <c r="A408" s="9"/>
      <c r="B408" s="8"/>
    </row>
    <row r="409" spans="1:2" x14ac:dyDescent="0.25">
      <c r="A409" s="9"/>
      <c r="B409" s="8"/>
    </row>
    <row r="410" spans="1:2" x14ac:dyDescent="0.25">
      <c r="A410" s="9"/>
      <c r="B410" s="8"/>
    </row>
    <row r="411" spans="1:2" x14ac:dyDescent="0.25">
      <c r="A411" s="9"/>
      <c r="B411" s="8"/>
    </row>
    <row r="412" spans="1:2" x14ac:dyDescent="0.25">
      <c r="A412" s="9"/>
      <c r="B412" s="8"/>
    </row>
    <row r="413" spans="1:2" x14ac:dyDescent="0.25">
      <c r="A413" s="9"/>
      <c r="B413" s="8"/>
    </row>
    <row r="414" spans="1:2" x14ac:dyDescent="0.25">
      <c r="A414" s="9"/>
      <c r="B414" s="8"/>
    </row>
    <row r="415" spans="1:2" x14ac:dyDescent="0.25">
      <c r="A415" s="9"/>
      <c r="B415" s="8"/>
    </row>
    <row r="416" spans="1:2" x14ac:dyDescent="0.25">
      <c r="A416" s="9"/>
      <c r="B416" s="8"/>
    </row>
    <row r="417" spans="1:2" x14ac:dyDescent="0.25">
      <c r="A417" s="9"/>
      <c r="B417" s="8"/>
    </row>
    <row r="418" spans="1:2" x14ac:dyDescent="0.25">
      <c r="A418" s="9"/>
      <c r="B418" s="8"/>
    </row>
    <row r="419" spans="1:2" x14ac:dyDescent="0.25">
      <c r="A419" s="9"/>
      <c r="B419" s="8"/>
    </row>
    <row r="420" spans="1:2" x14ac:dyDescent="0.25">
      <c r="A420" s="9"/>
      <c r="B420" s="8"/>
    </row>
    <row r="421" spans="1:2" x14ac:dyDescent="0.25">
      <c r="A421" s="9"/>
      <c r="B421" s="8"/>
    </row>
    <row r="422" spans="1:2" x14ac:dyDescent="0.25">
      <c r="A422" s="9"/>
      <c r="B422" s="8"/>
    </row>
    <row r="423" spans="1:2" x14ac:dyDescent="0.25">
      <c r="A423" s="9"/>
      <c r="B423" s="8"/>
    </row>
    <row r="424" spans="1:2" x14ac:dyDescent="0.25">
      <c r="A424" s="9"/>
      <c r="B424" s="8"/>
    </row>
    <row r="425" spans="1:2" x14ac:dyDescent="0.25">
      <c r="A425" s="9"/>
      <c r="B425" s="8"/>
    </row>
    <row r="426" spans="1:2" x14ac:dyDescent="0.25">
      <c r="A426" s="9"/>
      <c r="B426" s="8"/>
    </row>
    <row r="427" spans="1:2" x14ac:dyDescent="0.25">
      <c r="A427" s="9"/>
      <c r="B427" s="8"/>
    </row>
    <row r="428" spans="1:2" x14ac:dyDescent="0.25">
      <c r="A428" s="9"/>
      <c r="B428" s="8"/>
    </row>
    <row r="429" spans="1:2" x14ac:dyDescent="0.25">
      <c r="A429" s="9"/>
      <c r="B429" s="8"/>
    </row>
    <row r="430" spans="1:2" x14ac:dyDescent="0.25">
      <c r="A430" s="9"/>
      <c r="B430" s="8"/>
    </row>
    <row r="431" spans="1:2" x14ac:dyDescent="0.25">
      <c r="A431" s="9"/>
      <c r="B431" s="8"/>
    </row>
    <row r="432" spans="1:2" x14ac:dyDescent="0.25">
      <c r="A432" s="9"/>
      <c r="B432" s="8"/>
    </row>
    <row r="433" spans="1:2" x14ac:dyDescent="0.25">
      <c r="A433" s="9"/>
      <c r="B433" s="8"/>
    </row>
    <row r="434" spans="1:2" x14ac:dyDescent="0.25">
      <c r="A434" s="9"/>
      <c r="B434" s="8"/>
    </row>
    <row r="435" spans="1:2" x14ac:dyDescent="0.25">
      <c r="A435" s="9"/>
      <c r="B435" s="8"/>
    </row>
    <row r="436" spans="1:2" x14ac:dyDescent="0.25">
      <c r="A436" s="9"/>
      <c r="B436" s="8"/>
    </row>
    <row r="437" spans="1:2" x14ac:dyDescent="0.25">
      <c r="A437" s="9"/>
      <c r="B437" s="8"/>
    </row>
    <row r="438" spans="1:2" x14ac:dyDescent="0.25">
      <c r="A438" s="9"/>
      <c r="B438" s="8"/>
    </row>
    <row r="439" spans="1:2" x14ac:dyDescent="0.25">
      <c r="A439" s="9"/>
      <c r="B439" s="8"/>
    </row>
    <row r="440" spans="1:2" x14ac:dyDescent="0.25">
      <c r="A440" s="9"/>
      <c r="B440" s="8"/>
    </row>
    <row r="441" spans="1:2" x14ac:dyDescent="0.25">
      <c r="A441" s="9"/>
      <c r="B441" s="8"/>
    </row>
    <row r="442" spans="1:2" x14ac:dyDescent="0.25">
      <c r="A442" s="9"/>
      <c r="B442" s="8"/>
    </row>
    <row r="443" spans="1:2" x14ac:dyDescent="0.25">
      <c r="A443" s="9"/>
      <c r="B443" s="8"/>
    </row>
    <row r="444" spans="1:2" x14ac:dyDescent="0.25">
      <c r="A444" s="9"/>
      <c r="B444" s="8"/>
    </row>
    <row r="445" spans="1:2" x14ac:dyDescent="0.25">
      <c r="A445" s="9"/>
      <c r="B445" s="8"/>
    </row>
    <row r="446" spans="1:2" x14ac:dyDescent="0.25">
      <c r="A446" s="9"/>
      <c r="B446" s="8"/>
    </row>
    <row r="447" spans="1:2" x14ac:dyDescent="0.25">
      <c r="A447" s="9"/>
      <c r="B447" s="8"/>
    </row>
    <row r="448" spans="1:2" x14ac:dyDescent="0.25">
      <c r="A448" s="9"/>
      <c r="B448" s="8"/>
    </row>
    <row r="449" spans="1:2" x14ac:dyDescent="0.25">
      <c r="A449" s="9"/>
      <c r="B449" s="8"/>
    </row>
    <row r="450" spans="1:2" x14ac:dyDescent="0.25">
      <c r="A450" s="9"/>
      <c r="B450" s="8"/>
    </row>
    <row r="451" spans="1:2" x14ac:dyDescent="0.25">
      <c r="A451" s="9"/>
      <c r="B451" s="8"/>
    </row>
    <row r="452" spans="1:2" x14ac:dyDescent="0.25">
      <c r="A452" s="9"/>
      <c r="B452" s="8"/>
    </row>
    <row r="453" spans="1:2" x14ac:dyDescent="0.25">
      <c r="A453" s="9"/>
      <c r="B453" s="8"/>
    </row>
    <row r="454" spans="1:2" x14ac:dyDescent="0.25">
      <c r="A454" s="9"/>
      <c r="B454" s="8"/>
    </row>
    <row r="455" spans="1:2" x14ac:dyDescent="0.25">
      <c r="A455" s="9"/>
      <c r="B455" s="8"/>
    </row>
    <row r="456" spans="1:2" x14ac:dyDescent="0.25">
      <c r="A456" s="9"/>
      <c r="B456" s="8"/>
    </row>
    <row r="457" spans="1:2" x14ac:dyDescent="0.25">
      <c r="A457" s="9"/>
      <c r="B457" s="8"/>
    </row>
    <row r="458" spans="1:2" x14ac:dyDescent="0.25">
      <c r="A458" s="9"/>
      <c r="B458" s="8"/>
    </row>
    <row r="459" spans="1:2" x14ac:dyDescent="0.25">
      <c r="A459" s="9"/>
      <c r="B459" s="8"/>
    </row>
    <row r="460" spans="1:2" x14ac:dyDescent="0.25">
      <c r="A460" s="9"/>
      <c r="B460" s="8"/>
    </row>
    <row r="461" spans="1:2" x14ac:dyDescent="0.25">
      <c r="A461" s="9"/>
      <c r="B461" s="8"/>
    </row>
    <row r="462" spans="1:2" x14ac:dyDescent="0.25">
      <c r="A462" s="9"/>
      <c r="B462" s="8"/>
    </row>
    <row r="463" spans="1:2" x14ac:dyDescent="0.25">
      <c r="A463" s="9"/>
      <c r="B463" s="8"/>
    </row>
    <row r="464" spans="1:2" x14ac:dyDescent="0.25">
      <c r="A464" s="9"/>
      <c r="B464" s="8"/>
    </row>
    <row r="465" spans="1:2" x14ac:dyDescent="0.25">
      <c r="A465" s="9"/>
      <c r="B465" s="8"/>
    </row>
    <row r="466" spans="1:2" x14ac:dyDescent="0.25">
      <c r="A466" s="9"/>
      <c r="B466" s="8"/>
    </row>
    <row r="467" spans="1:2" x14ac:dyDescent="0.25">
      <c r="A467" s="9"/>
      <c r="B467" s="8"/>
    </row>
    <row r="468" spans="1:2" x14ac:dyDescent="0.25">
      <c r="A468" s="9"/>
      <c r="B468" s="8"/>
    </row>
    <row r="469" spans="1:2" x14ac:dyDescent="0.25">
      <c r="A469" s="9"/>
      <c r="B469" s="8"/>
    </row>
    <row r="470" spans="1:2" x14ac:dyDescent="0.25">
      <c r="A470" s="9"/>
      <c r="B470" s="8"/>
    </row>
    <row r="471" spans="1:2" x14ac:dyDescent="0.25">
      <c r="A471" s="9"/>
      <c r="B471" s="8"/>
    </row>
    <row r="472" spans="1:2" x14ac:dyDescent="0.25">
      <c r="A472" s="9"/>
      <c r="B472" s="8"/>
    </row>
    <row r="473" spans="1:2" x14ac:dyDescent="0.25">
      <c r="A473" s="9"/>
      <c r="B473" s="8"/>
    </row>
    <row r="474" spans="1:2" x14ac:dyDescent="0.25">
      <c r="A474" s="9"/>
      <c r="B474" s="8"/>
    </row>
    <row r="475" spans="1:2" x14ac:dyDescent="0.25">
      <c r="A475" s="9"/>
      <c r="B475" s="8"/>
    </row>
    <row r="476" spans="1:2" x14ac:dyDescent="0.25">
      <c r="A476" s="9"/>
      <c r="B476" s="8"/>
    </row>
    <row r="477" spans="1:2" x14ac:dyDescent="0.25">
      <c r="A477" s="9"/>
      <c r="B477" s="8"/>
    </row>
    <row r="478" spans="1:2" x14ac:dyDescent="0.25">
      <c r="A478" s="9"/>
      <c r="B478" s="8"/>
    </row>
    <row r="479" spans="1:2" x14ac:dyDescent="0.25">
      <c r="A479" s="9"/>
      <c r="B479" s="8"/>
    </row>
    <row r="480" spans="1:2" x14ac:dyDescent="0.25">
      <c r="A480" s="9"/>
      <c r="B480" s="8"/>
    </row>
    <row r="481" spans="1:2" x14ac:dyDescent="0.25">
      <c r="A481" s="9"/>
      <c r="B481" s="8"/>
    </row>
    <row r="482" spans="1:2" x14ac:dyDescent="0.25">
      <c r="A482" s="9"/>
      <c r="B482" s="8"/>
    </row>
    <row r="483" spans="1:2" x14ac:dyDescent="0.25">
      <c r="A483" s="9"/>
      <c r="B483" s="8"/>
    </row>
    <row r="484" spans="1:2" x14ac:dyDescent="0.25">
      <c r="A484" s="9"/>
      <c r="B484" s="8"/>
    </row>
    <row r="485" spans="1:2" x14ac:dyDescent="0.25">
      <c r="A485" s="9"/>
      <c r="B485" s="8"/>
    </row>
    <row r="486" spans="1:2" x14ac:dyDescent="0.25">
      <c r="A486" s="9"/>
      <c r="B486" s="8"/>
    </row>
    <row r="487" spans="1:2" x14ac:dyDescent="0.25">
      <c r="A487" s="9"/>
      <c r="B487" s="8"/>
    </row>
    <row r="488" spans="1:2" x14ac:dyDescent="0.25">
      <c r="A488" s="9"/>
      <c r="B488" s="8"/>
    </row>
    <row r="489" spans="1:2" x14ac:dyDescent="0.25">
      <c r="A489" s="9"/>
      <c r="B489" s="8"/>
    </row>
    <row r="490" spans="1:2" x14ac:dyDescent="0.25">
      <c r="A490" s="9"/>
      <c r="B490" s="8"/>
    </row>
    <row r="491" spans="1:2" x14ac:dyDescent="0.25">
      <c r="A491" s="9"/>
      <c r="B491" s="8"/>
    </row>
    <row r="492" spans="1:2" x14ac:dyDescent="0.25">
      <c r="A492" s="9"/>
      <c r="B492" s="8"/>
    </row>
    <row r="493" spans="1:2" x14ac:dyDescent="0.25">
      <c r="A493" s="9"/>
      <c r="B493" s="8"/>
    </row>
    <row r="494" spans="1:2" x14ac:dyDescent="0.25">
      <c r="A494" s="9"/>
      <c r="B494" s="8"/>
    </row>
    <row r="495" spans="1:2" x14ac:dyDescent="0.25">
      <c r="A495" s="9"/>
      <c r="B495" s="8"/>
    </row>
    <row r="496" spans="1:2" x14ac:dyDescent="0.25">
      <c r="A496" s="9"/>
      <c r="B496" s="8"/>
    </row>
    <row r="497" spans="1:2" x14ac:dyDescent="0.25">
      <c r="A497" s="9"/>
      <c r="B497" s="8"/>
    </row>
    <row r="498" spans="1:2" x14ac:dyDescent="0.25">
      <c r="A498" s="9"/>
      <c r="B498" s="8"/>
    </row>
    <row r="499" spans="1:2" x14ac:dyDescent="0.25">
      <c r="A499" s="9"/>
      <c r="B499" s="8"/>
    </row>
    <row r="500" spans="1:2" x14ac:dyDescent="0.25">
      <c r="A500" s="9"/>
      <c r="B500" s="8"/>
    </row>
    <row r="501" spans="1:2" x14ac:dyDescent="0.25">
      <c r="A501" s="9"/>
      <c r="B501" s="8"/>
    </row>
    <row r="502" spans="1:2" x14ac:dyDescent="0.25">
      <c r="A502" s="9"/>
      <c r="B502" s="8"/>
    </row>
    <row r="503" spans="1:2" x14ac:dyDescent="0.25">
      <c r="A503" s="9"/>
      <c r="B503" s="8"/>
    </row>
    <row r="504" spans="1:2" x14ac:dyDescent="0.25">
      <c r="A504" s="9"/>
      <c r="B504" s="8"/>
    </row>
    <row r="505" spans="1:2" x14ac:dyDescent="0.25">
      <c r="A505" s="9"/>
      <c r="B505" s="8"/>
    </row>
    <row r="506" spans="1:2" x14ac:dyDescent="0.25">
      <c r="A506" s="9"/>
      <c r="B506" s="8"/>
    </row>
    <row r="507" spans="1:2" x14ac:dyDescent="0.25">
      <c r="A507" s="9"/>
      <c r="B507" s="8"/>
    </row>
    <row r="508" spans="1:2" x14ac:dyDescent="0.25">
      <c r="A508" s="9"/>
      <c r="B508" s="8"/>
    </row>
    <row r="509" spans="1:2" x14ac:dyDescent="0.25">
      <c r="A509" s="9"/>
      <c r="B509" s="8"/>
    </row>
    <row r="510" spans="1:2" x14ac:dyDescent="0.25">
      <c r="A510" s="9"/>
      <c r="B510" s="8"/>
    </row>
    <row r="511" spans="1:2" x14ac:dyDescent="0.25">
      <c r="A511" s="9"/>
      <c r="B511" s="8"/>
    </row>
    <row r="512" spans="1:2" x14ac:dyDescent="0.25">
      <c r="A512" s="9"/>
      <c r="B512" s="8"/>
    </row>
    <row r="513" spans="1:2" x14ac:dyDescent="0.25">
      <c r="A513" s="9"/>
      <c r="B513" s="8"/>
    </row>
    <row r="514" spans="1:2" x14ac:dyDescent="0.25">
      <c r="A514" s="9"/>
      <c r="B514" s="8"/>
    </row>
    <row r="515" spans="1:2" x14ac:dyDescent="0.25">
      <c r="A515" s="9"/>
      <c r="B515" s="8"/>
    </row>
    <row r="516" spans="1:2" x14ac:dyDescent="0.25">
      <c r="A516" s="9"/>
      <c r="B516" s="8"/>
    </row>
    <row r="517" spans="1:2" x14ac:dyDescent="0.25">
      <c r="A517" s="9"/>
      <c r="B517" s="8"/>
    </row>
    <row r="518" spans="1:2" x14ac:dyDescent="0.25">
      <c r="A518" s="9"/>
      <c r="B518" s="8"/>
    </row>
    <row r="519" spans="1:2" x14ac:dyDescent="0.25">
      <c r="A519" s="9"/>
      <c r="B519" s="8"/>
    </row>
    <row r="520" spans="1:2" x14ac:dyDescent="0.25">
      <c r="A520" s="9"/>
      <c r="B520" s="8"/>
    </row>
    <row r="521" spans="1:2" x14ac:dyDescent="0.25">
      <c r="A521" s="9"/>
      <c r="B521" s="8"/>
    </row>
    <row r="522" spans="1:2" x14ac:dyDescent="0.25">
      <c r="A522" s="9"/>
      <c r="B522" s="8"/>
    </row>
    <row r="523" spans="1:2" x14ac:dyDescent="0.25">
      <c r="A523" s="9"/>
      <c r="B523" s="8"/>
    </row>
    <row r="524" spans="1:2" x14ac:dyDescent="0.25">
      <c r="A524" s="9"/>
      <c r="B524" s="8"/>
    </row>
    <row r="525" spans="1:2" x14ac:dyDescent="0.25">
      <c r="A525" s="9"/>
      <c r="B525" s="8"/>
    </row>
    <row r="526" spans="1:2" x14ac:dyDescent="0.25">
      <c r="A526" s="9"/>
      <c r="B526" s="8"/>
    </row>
    <row r="527" spans="1:2" x14ac:dyDescent="0.25">
      <c r="A527" s="9"/>
      <c r="B527" s="8"/>
    </row>
    <row r="528" spans="1:2" x14ac:dyDescent="0.25">
      <c r="A528" s="9"/>
      <c r="B528" s="8"/>
    </row>
    <row r="529" spans="1:2" x14ac:dyDescent="0.25">
      <c r="A529" s="9"/>
      <c r="B529" s="8"/>
    </row>
    <row r="530" spans="1:2" x14ac:dyDescent="0.25">
      <c r="A530" s="9"/>
      <c r="B530" s="8"/>
    </row>
    <row r="531" spans="1:2" x14ac:dyDescent="0.25">
      <c r="A531" s="9"/>
      <c r="B531" s="8"/>
    </row>
    <row r="532" spans="1:2" x14ac:dyDescent="0.25">
      <c r="A532" s="9"/>
      <c r="B532" s="8"/>
    </row>
    <row r="533" spans="1:2" x14ac:dyDescent="0.25">
      <c r="A533" s="9"/>
      <c r="B533" s="8"/>
    </row>
    <row r="534" spans="1:2" x14ac:dyDescent="0.25">
      <c r="A534" s="9"/>
      <c r="B534" s="8"/>
    </row>
    <row r="535" spans="1:2" x14ac:dyDescent="0.25">
      <c r="A535" s="9"/>
      <c r="B535" s="8"/>
    </row>
    <row r="536" spans="1:2" x14ac:dyDescent="0.25">
      <c r="A536" s="9"/>
      <c r="B536" s="8"/>
    </row>
    <row r="537" spans="1:2" x14ac:dyDescent="0.25">
      <c r="A537" s="9"/>
      <c r="B537" s="8"/>
    </row>
    <row r="538" spans="1:2" x14ac:dyDescent="0.25">
      <c r="A538" s="9"/>
      <c r="B538" s="8"/>
    </row>
    <row r="539" spans="1:2" x14ac:dyDescent="0.25">
      <c r="A539" s="9"/>
      <c r="B539" s="8"/>
    </row>
    <row r="540" spans="1:2" x14ac:dyDescent="0.25">
      <c r="A540" s="9"/>
      <c r="B540" s="8"/>
    </row>
    <row r="541" spans="1:2" x14ac:dyDescent="0.25">
      <c r="A541" s="9"/>
      <c r="B541" s="8"/>
    </row>
    <row r="542" spans="1:2" x14ac:dyDescent="0.25">
      <c r="A542" s="9"/>
      <c r="B542" s="8"/>
    </row>
    <row r="543" spans="1:2" x14ac:dyDescent="0.25">
      <c r="A543" s="9"/>
      <c r="B543" s="8"/>
    </row>
    <row r="544" spans="1:2" x14ac:dyDescent="0.25">
      <c r="A544" s="9"/>
      <c r="B544" s="8"/>
    </row>
    <row r="545" spans="1:2" x14ac:dyDescent="0.25">
      <c r="A545" s="9"/>
      <c r="B545" s="8"/>
    </row>
    <row r="546" spans="1:2" x14ac:dyDescent="0.25">
      <c r="A546" s="9"/>
      <c r="B546" s="8"/>
    </row>
    <row r="547" spans="1:2" x14ac:dyDescent="0.25">
      <c r="A547" s="9"/>
      <c r="B547" s="8"/>
    </row>
    <row r="548" spans="1:2" x14ac:dyDescent="0.25">
      <c r="A548" s="9"/>
      <c r="B548" s="8"/>
    </row>
    <row r="549" spans="1:2" x14ac:dyDescent="0.25">
      <c r="A549" s="9"/>
      <c r="B549" s="8"/>
    </row>
    <row r="550" spans="1:2" x14ac:dyDescent="0.25">
      <c r="A550" s="9"/>
      <c r="B550" s="8"/>
    </row>
    <row r="551" spans="1:2" x14ac:dyDescent="0.25">
      <c r="A551" s="9"/>
      <c r="B551" s="8"/>
    </row>
    <row r="552" spans="1:2" x14ac:dyDescent="0.25">
      <c r="A552" s="9"/>
      <c r="B552" s="8"/>
    </row>
    <row r="553" spans="1:2" x14ac:dyDescent="0.25">
      <c r="A553" s="9"/>
      <c r="B553" s="8"/>
    </row>
    <row r="554" spans="1:2" x14ac:dyDescent="0.25">
      <c r="A554" s="9"/>
      <c r="B554" s="8"/>
    </row>
    <row r="555" spans="1:2" x14ac:dyDescent="0.25">
      <c r="A555" s="9"/>
      <c r="B555" s="8"/>
    </row>
    <row r="556" spans="1:2" x14ac:dyDescent="0.25">
      <c r="A556" s="9"/>
      <c r="B556" s="8"/>
    </row>
    <row r="557" spans="1:2" x14ac:dyDescent="0.25">
      <c r="A557" s="9"/>
      <c r="B557" s="8"/>
    </row>
    <row r="558" spans="1:2" x14ac:dyDescent="0.25">
      <c r="A558" s="9"/>
      <c r="B558" s="8"/>
    </row>
    <row r="559" spans="1:2" x14ac:dyDescent="0.25">
      <c r="A559" s="9"/>
      <c r="B559" s="8"/>
    </row>
    <row r="560" spans="1:2" x14ac:dyDescent="0.25">
      <c r="A560" s="9"/>
      <c r="B560" s="8"/>
    </row>
    <row r="561" spans="1:2" x14ac:dyDescent="0.25">
      <c r="A561" s="9"/>
      <c r="B561" s="8"/>
    </row>
    <row r="562" spans="1:2" x14ac:dyDescent="0.25">
      <c r="A562" s="9"/>
      <c r="B562" s="8"/>
    </row>
    <row r="563" spans="1:2" x14ac:dyDescent="0.25">
      <c r="A563" s="9"/>
      <c r="B563" s="8"/>
    </row>
    <row r="564" spans="1:2" x14ac:dyDescent="0.25">
      <c r="A564" s="9"/>
      <c r="B564" s="8"/>
    </row>
    <row r="565" spans="1:2" x14ac:dyDescent="0.25">
      <c r="A565" s="9"/>
      <c r="B565" s="8"/>
    </row>
    <row r="566" spans="1:2" x14ac:dyDescent="0.25">
      <c r="A566" s="9"/>
      <c r="B566" s="8"/>
    </row>
    <row r="567" spans="1:2" x14ac:dyDescent="0.25">
      <c r="A567" s="9"/>
      <c r="B567" s="8"/>
    </row>
    <row r="568" spans="1:2" x14ac:dyDescent="0.25">
      <c r="A568" s="9"/>
      <c r="B568" s="8"/>
    </row>
    <row r="569" spans="1:2" x14ac:dyDescent="0.25">
      <c r="A569" s="9"/>
      <c r="B569" s="8"/>
    </row>
    <row r="570" spans="1:2" x14ac:dyDescent="0.25">
      <c r="A570" s="9"/>
      <c r="B570" s="8"/>
    </row>
    <row r="571" spans="1:2" x14ac:dyDescent="0.25">
      <c r="A571" s="9"/>
      <c r="B571" s="8"/>
    </row>
    <row r="572" spans="1:2" x14ac:dyDescent="0.25">
      <c r="A572" s="9"/>
      <c r="B572" s="8"/>
    </row>
    <row r="573" spans="1:2" x14ac:dyDescent="0.25">
      <c r="A573" s="9"/>
      <c r="B573" s="8"/>
    </row>
    <row r="574" spans="1:2" x14ac:dyDescent="0.25">
      <c r="A574" s="9"/>
      <c r="B574" s="8"/>
    </row>
    <row r="575" spans="1:2" x14ac:dyDescent="0.25">
      <c r="A575" s="9"/>
      <c r="B575" s="8"/>
    </row>
    <row r="576" spans="1:2" x14ac:dyDescent="0.25">
      <c r="A576" s="9"/>
      <c r="B576" s="8"/>
    </row>
    <row r="577" spans="1:2" x14ac:dyDescent="0.25">
      <c r="A577" s="9"/>
      <c r="B577" s="8"/>
    </row>
    <row r="578" spans="1:2" x14ac:dyDescent="0.25">
      <c r="A578" s="9"/>
      <c r="B578" s="8"/>
    </row>
    <row r="579" spans="1:2" x14ac:dyDescent="0.25">
      <c r="A579" s="9"/>
      <c r="B579" s="8"/>
    </row>
    <row r="580" spans="1:2" x14ac:dyDescent="0.25">
      <c r="A580" s="9"/>
      <c r="B580" s="8"/>
    </row>
    <row r="581" spans="1:2" x14ac:dyDescent="0.25">
      <c r="A581" s="9"/>
      <c r="B581" s="8"/>
    </row>
    <row r="582" spans="1:2" x14ac:dyDescent="0.25">
      <c r="A582" s="9"/>
      <c r="B582" s="8"/>
    </row>
    <row r="583" spans="1:2" x14ac:dyDescent="0.25">
      <c r="A583" s="9"/>
      <c r="B583" s="8"/>
    </row>
    <row r="584" spans="1:2" x14ac:dyDescent="0.25">
      <c r="A584" s="9"/>
      <c r="B584" s="8"/>
    </row>
    <row r="585" spans="1:2" x14ac:dyDescent="0.25">
      <c r="A585" s="9"/>
      <c r="B585" s="8"/>
    </row>
    <row r="586" spans="1:2" x14ac:dyDescent="0.25">
      <c r="A586" s="9"/>
      <c r="B586" s="8"/>
    </row>
    <row r="587" spans="1:2" x14ac:dyDescent="0.25">
      <c r="A587" s="9"/>
      <c r="B587" s="8"/>
    </row>
    <row r="588" spans="1:2" x14ac:dyDescent="0.25">
      <c r="A588" s="9"/>
      <c r="B588" s="8"/>
    </row>
    <row r="589" spans="1:2" x14ac:dyDescent="0.25">
      <c r="A589" s="9"/>
      <c r="B589" s="8"/>
    </row>
    <row r="590" spans="1:2" x14ac:dyDescent="0.25">
      <c r="A590" s="9"/>
      <c r="B590" s="8"/>
    </row>
    <row r="591" spans="1:2" x14ac:dyDescent="0.25">
      <c r="A591" s="9"/>
      <c r="B591" s="8"/>
    </row>
    <row r="592" spans="1:2" x14ac:dyDescent="0.25">
      <c r="A592" s="9"/>
      <c r="B592" s="8"/>
    </row>
    <row r="593" spans="1:2" x14ac:dyDescent="0.25">
      <c r="A593" s="9"/>
      <c r="B593" s="8"/>
    </row>
    <row r="594" spans="1:2" x14ac:dyDescent="0.25">
      <c r="A594" s="9"/>
      <c r="B594" s="8"/>
    </row>
    <row r="595" spans="1:2" x14ac:dyDescent="0.25">
      <c r="A595" s="9"/>
      <c r="B595" s="8"/>
    </row>
    <row r="596" spans="1:2" x14ac:dyDescent="0.25">
      <c r="A596" s="9"/>
      <c r="B596" s="8"/>
    </row>
    <row r="597" spans="1:2" x14ac:dyDescent="0.25">
      <c r="A597" s="9"/>
      <c r="B597" s="8"/>
    </row>
    <row r="598" spans="1:2" x14ac:dyDescent="0.25">
      <c r="A598" s="9"/>
      <c r="B598" s="8"/>
    </row>
    <row r="599" spans="1:2" x14ac:dyDescent="0.25">
      <c r="A599" s="9"/>
      <c r="B599" s="8"/>
    </row>
    <row r="600" spans="1:2" x14ac:dyDescent="0.25">
      <c r="A600" s="9"/>
      <c r="B600" s="8"/>
    </row>
    <row r="601" spans="1:2" x14ac:dyDescent="0.25">
      <c r="A601" s="9"/>
      <c r="B601" s="8"/>
    </row>
    <row r="602" spans="1:2" x14ac:dyDescent="0.25">
      <c r="A602" s="9"/>
      <c r="B602" s="8"/>
    </row>
    <row r="603" spans="1:2" x14ac:dyDescent="0.25">
      <c r="A603" s="9"/>
      <c r="B603" s="8"/>
    </row>
    <row r="604" spans="1:2" x14ac:dyDescent="0.25">
      <c r="A604" s="9"/>
      <c r="B604" s="8"/>
    </row>
    <row r="605" spans="1:2" x14ac:dyDescent="0.25">
      <c r="A605" s="9"/>
      <c r="B605" s="8"/>
    </row>
    <row r="606" spans="1:2" x14ac:dyDescent="0.25">
      <c r="A606" s="9"/>
      <c r="B606" s="8"/>
    </row>
    <row r="607" spans="1:2" x14ac:dyDescent="0.25">
      <c r="A607" s="9"/>
      <c r="B607" s="8"/>
    </row>
    <row r="608" spans="1:2" x14ac:dyDescent="0.25">
      <c r="A608" s="9"/>
      <c r="B608" s="8"/>
    </row>
    <row r="609" spans="1:2" x14ac:dyDescent="0.25">
      <c r="A609" s="9"/>
      <c r="B609" s="8"/>
    </row>
    <row r="610" spans="1:2" x14ac:dyDescent="0.25">
      <c r="A610" s="9"/>
      <c r="B610" s="8"/>
    </row>
    <row r="611" spans="1:2" x14ac:dyDescent="0.25">
      <c r="A611" s="9"/>
      <c r="B611" s="8"/>
    </row>
    <row r="612" spans="1:2" x14ac:dyDescent="0.25">
      <c r="A612" s="9"/>
      <c r="B612" s="8"/>
    </row>
    <row r="613" spans="1:2" x14ac:dyDescent="0.25">
      <c r="A613" s="9"/>
      <c r="B613" s="8"/>
    </row>
    <row r="614" spans="1:2" x14ac:dyDescent="0.25">
      <c r="A614" s="9"/>
      <c r="B614" s="8"/>
    </row>
    <row r="615" spans="1:2" x14ac:dyDescent="0.25">
      <c r="A615" s="9"/>
      <c r="B615" s="8"/>
    </row>
    <row r="616" spans="1:2" x14ac:dyDescent="0.25">
      <c r="A616" s="9"/>
      <c r="B616" s="8"/>
    </row>
    <row r="617" spans="1:2" x14ac:dyDescent="0.25">
      <c r="A617" s="9"/>
      <c r="B617" s="8"/>
    </row>
    <row r="618" spans="1:2" x14ac:dyDescent="0.25">
      <c r="A618" s="9"/>
      <c r="B618" s="8"/>
    </row>
    <row r="619" spans="1:2" x14ac:dyDescent="0.25">
      <c r="A619" s="9"/>
      <c r="B619" s="8"/>
    </row>
    <row r="620" spans="1:2" x14ac:dyDescent="0.25">
      <c r="A620" s="9"/>
      <c r="B620" s="8"/>
    </row>
    <row r="621" spans="1:2" x14ac:dyDescent="0.25">
      <c r="A621" s="9"/>
      <c r="B621" s="8"/>
    </row>
    <row r="622" spans="1:2" x14ac:dyDescent="0.25">
      <c r="A622" s="9"/>
      <c r="B622" s="8"/>
    </row>
    <row r="623" spans="1:2" x14ac:dyDescent="0.25">
      <c r="A623" s="9"/>
      <c r="B623" s="8"/>
    </row>
    <row r="624" spans="1:2" x14ac:dyDescent="0.25">
      <c r="A624" s="9"/>
      <c r="B624" s="8"/>
    </row>
    <row r="625" spans="1:2" x14ac:dyDescent="0.25">
      <c r="A625" s="9"/>
      <c r="B625" s="8"/>
    </row>
    <row r="626" spans="1:2" x14ac:dyDescent="0.25">
      <c r="A626" s="9"/>
      <c r="B626" s="8"/>
    </row>
    <row r="627" spans="1:2" x14ac:dyDescent="0.25">
      <c r="A627" s="9"/>
      <c r="B627" s="8"/>
    </row>
    <row r="628" spans="1:2" x14ac:dyDescent="0.25">
      <c r="A628" s="9"/>
      <c r="B628" s="8"/>
    </row>
    <row r="629" spans="1:2" x14ac:dyDescent="0.25">
      <c r="A629" s="9"/>
      <c r="B629" s="8"/>
    </row>
    <row r="630" spans="1:2" x14ac:dyDescent="0.25">
      <c r="A630" s="9"/>
      <c r="B630" s="8"/>
    </row>
    <row r="631" spans="1:2" x14ac:dyDescent="0.25">
      <c r="A631" s="9"/>
      <c r="B631" s="8"/>
    </row>
    <row r="632" spans="1:2" x14ac:dyDescent="0.25">
      <c r="A632" s="9"/>
      <c r="B632" s="8"/>
    </row>
    <row r="633" spans="1:2" x14ac:dyDescent="0.25">
      <c r="A633" s="9"/>
      <c r="B633" s="8"/>
    </row>
    <row r="634" spans="1:2" x14ac:dyDescent="0.25">
      <c r="A634" s="9"/>
      <c r="B634" s="8"/>
    </row>
    <row r="635" spans="1:2" x14ac:dyDescent="0.25">
      <c r="A635" s="9"/>
      <c r="B635" s="8"/>
    </row>
    <row r="636" spans="1:2" x14ac:dyDescent="0.25">
      <c r="A636" s="9"/>
      <c r="B636" s="8"/>
    </row>
    <row r="637" spans="1:2" x14ac:dyDescent="0.25">
      <c r="A637" s="9"/>
      <c r="B637" s="8"/>
    </row>
    <row r="638" spans="1:2" x14ac:dyDescent="0.25">
      <c r="A638" s="9"/>
      <c r="B638" s="8"/>
    </row>
    <row r="639" spans="1:2" x14ac:dyDescent="0.25">
      <c r="A639" s="9"/>
      <c r="B639" s="8"/>
    </row>
    <row r="640" spans="1:2" x14ac:dyDescent="0.25">
      <c r="A640" s="9"/>
      <c r="B640" s="8"/>
    </row>
    <row r="641" spans="1:2" x14ac:dyDescent="0.25">
      <c r="A641" s="9"/>
      <c r="B641" s="8"/>
    </row>
    <row r="642" spans="1:2" x14ac:dyDescent="0.25">
      <c r="A642" s="9"/>
      <c r="B642" s="8"/>
    </row>
    <row r="643" spans="1:2" x14ac:dyDescent="0.25">
      <c r="A643" s="9"/>
      <c r="B643" s="8"/>
    </row>
    <row r="644" spans="1:2" x14ac:dyDescent="0.25">
      <c r="A644" s="9"/>
      <c r="B644" s="8"/>
    </row>
    <row r="645" spans="1:2" x14ac:dyDescent="0.25">
      <c r="A645" s="9"/>
      <c r="B645" s="8"/>
    </row>
    <row r="646" spans="1:2" x14ac:dyDescent="0.25">
      <c r="A646" s="9"/>
      <c r="B646" s="8"/>
    </row>
    <row r="647" spans="1:2" x14ac:dyDescent="0.25">
      <c r="A647" s="9"/>
      <c r="B647" s="8"/>
    </row>
    <row r="648" spans="1:2" x14ac:dyDescent="0.25">
      <c r="A648" s="9"/>
      <c r="B648" s="8"/>
    </row>
    <row r="649" spans="1:2" x14ac:dyDescent="0.25">
      <c r="A649" s="9"/>
      <c r="B649" s="8"/>
    </row>
    <row r="650" spans="1:2" x14ac:dyDescent="0.25">
      <c r="A650" s="9"/>
      <c r="B650" s="8"/>
    </row>
    <row r="651" spans="1:2" x14ac:dyDescent="0.25">
      <c r="A651" s="9"/>
      <c r="B651" s="8"/>
    </row>
    <row r="652" spans="1:2" x14ac:dyDescent="0.25">
      <c r="A652" s="9"/>
      <c r="B652" s="8"/>
    </row>
    <row r="653" spans="1:2" x14ac:dyDescent="0.25">
      <c r="A653" s="9"/>
      <c r="B653" s="8"/>
    </row>
    <row r="654" spans="1:2" x14ac:dyDescent="0.25">
      <c r="A654" s="9"/>
      <c r="B654" s="8"/>
    </row>
    <row r="655" spans="1:2" x14ac:dyDescent="0.25">
      <c r="A655" s="9"/>
      <c r="B655" s="8"/>
    </row>
    <row r="656" spans="1:2" x14ac:dyDescent="0.25">
      <c r="A656" s="9"/>
      <c r="B656" s="8"/>
    </row>
    <row r="657" spans="1:2" x14ac:dyDescent="0.25">
      <c r="A657" s="9"/>
      <c r="B657" s="8"/>
    </row>
    <row r="658" spans="1:2" x14ac:dyDescent="0.25">
      <c r="A658" s="9"/>
      <c r="B658" s="8"/>
    </row>
    <row r="659" spans="1:2" x14ac:dyDescent="0.25">
      <c r="A659" s="9"/>
      <c r="B659" s="8"/>
    </row>
    <row r="660" spans="1:2" x14ac:dyDescent="0.25">
      <c r="A660" s="9"/>
      <c r="B660" s="8"/>
    </row>
    <row r="661" spans="1:2" x14ac:dyDescent="0.25">
      <c r="A661" s="9"/>
      <c r="B661" s="8"/>
    </row>
    <row r="662" spans="1:2" x14ac:dyDescent="0.25">
      <c r="A662" s="9"/>
      <c r="B662" s="8"/>
    </row>
    <row r="663" spans="1:2" x14ac:dyDescent="0.25">
      <c r="A663" s="9"/>
      <c r="B663" s="8"/>
    </row>
    <row r="664" spans="1:2" x14ac:dyDescent="0.25">
      <c r="A664" s="9"/>
      <c r="B664" s="8"/>
    </row>
    <row r="665" spans="1:2" x14ac:dyDescent="0.25">
      <c r="A665" s="9"/>
      <c r="B665" s="8"/>
    </row>
    <row r="666" spans="1:2" x14ac:dyDescent="0.25">
      <c r="A666" s="9"/>
      <c r="B666" s="8"/>
    </row>
    <row r="667" spans="1:2" x14ac:dyDescent="0.25">
      <c r="A667" s="9"/>
      <c r="B667" s="8"/>
    </row>
    <row r="668" spans="1:2" x14ac:dyDescent="0.25">
      <c r="A668" s="9"/>
      <c r="B668" s="8"/>
    </row>
    <row r="669" spans="1:2" x14ac:dyDescent="0.25">
      <c r="A669" s="9"/>
      <c r="B669" s="8"/>
    </row>
    <row r="670" spans="1:2" x14ac:dyDescent="0.25">
      <c r="A670" s="9"/>
      <c r="B670" s="8"/>
    </row>
    <row r="671" spans="1:2" x14ac:dyDescent="0.25">
      <c r="A671" s="9"/>
      <c r="B671" s="8"/>
    </row>
    <row r="672" spans="1:2" x14ac:dyDescent="0.25">
      <c r="A672" s="9"/>
      <c r="B672" s="8"/>
    </row>
    <row r="673" spans="1:2" x14ac:dyDescent="0.25">
      <c r="A673" s="9"/>
      <c r="B673" s="8"/>
    </row>
    <row r="674" spans="1:2" x14ac:dyDescent="0.25">
      <c r="A674" s="9"/>
      <c r="B674" s="8"/>
    </row>
    <row r="675" spans="1:2" x14ac:dyDescent="0.25">
      <c r="A675" s="9"/>
      <c r="B675" s="8"/>
    </row>
    <row r="676" spans="1:2" x14ac:dyDescent="0.25">
      <c r="A676" s="9"/>
      <c r="B676" s="8"/>
    </row>
    <row r="677" spans="1:2" x14ac:dyDescent="0.25">
      <c r="A677" s="9"/>
      <c r="B677" s="8"/>
    </row>
    <row r="678" spans="1:2" x14ac:dyDescent="0.25">
      <c r="A678" s="9"/>
      <c r="B678" s="8"/>
    </row>
    <row r="679" spans="1:2" x14ac:dyDescent="0.25">
      <c r="A679" s="9"/>
      <c r="B679" s="8"/>
    </row>
    <row r="680" spans="1:2" x14ac:dyDescent="0.25">
      <c r="A680" s="9"/>
      <c r="B680" s="8"/>
    </row>
    <row r="681" spans="1:2" x14ac:dyDescent="0.25">
      <c r="A681" s="9"/>
      <c r="B681" s="8"/>
    </row>
    <row r="682" spans="1:2" x14ac:dyDescent="0.25">
      <c r="A682" s="9"/>
      <c r="B682" s="8"/>
    </row>
    <row r="683" spans="1:2" x14ac:dyDescent="0.25">
      <c r="A683" s="9"/>
      <c r="B683" s="8"/>
    </row>
    <row r="684" spans="1:2" x14ac:dyDescent="0.25">
      <c r="A684" s="9"/>
      <c r="B684" s="8"/>
    </row>
    <row r="685" spans="1:2" x14ac:dyDescent="0.25">
      <c r="A685" s="9"/>
      <c r="B685" s="8"/>
    </row>
    <row r="686" spans="1:2" x14ac:dyDescent="0.25">
      <c r="A686" s="9"/>
      <c r="B686" s="8"/>
    </row>
    <row r="687" spans="1:2" x14ac:dyDescent="0.25">
      <c r="A687" s="9"/>
      <c r="B687" s="8"/>
    </row>
    <row r="688" spans="1:2" x14ac:dyDescent="0.25">
      <c r="A688" s="9"/>
      <c r="B688" s="8"/>
    </row>
    <row r="689" spans="1:2" x14ac:dyDescent="0.25">
      <c r="A689" s="9"/>
      <c r="B689" s="8"/>
    </row>
    <row r="690" spans="1:2" x14ac:dyDescent="0.25">
      <c r="A690" s="9"/>
      <c r="B690" s="8"/>
    </row>
    <row r="691" spans="1:2" x14ac:dyDescent="0.25">
      <c r="A691" s="9"/>
      <c r="B691" s="8"/>
    </row>
    <row r="692" spans="1:2" x14ac:dyDescent="0.25">
      <c r="A692" s="9"/>
      <c r="B692" s="8"/>
    </row>
    <row r="693" spans="1:2" x14ac:dyDescent="0.25">
      <c r="A693" s="9"/>
      <c r="B693" s="8"/>
    </row>
    <row r="694" spans="1:2" x14ac:dyDescent="0.25">
      <c r="A694" s="9"/>
      <c r="B694" s="8"/>
    </row>
    <row r="695" spans="1:2" x14ac:dyDescent="0.25">
      <c r="A695" s="9"/>
      <c r="B695" s="8"/>
    </row>
    <row r="696" spans="1:2" x14ac:dyDescent="0.25">
      <c r="A696" s="9"/>
      <c r="B696" s="8"/>
    </row>
    <row r="697" spans="1:2" x14ac:dyDescent="0.25">
      <c r="A697" s="9"/>
      <c r="B697" s="8"/>
    </row>
    <row r="698" spans="1:2" x14ac:dyDescent="0.25">
      <c r="A698" s="9"/>
      <c r="B698" s="8"/>
    </row>
    <row r="699" spans="1:2" x14ac:dyDescent="0.25">
      <c r="A699" s="9"/>
      <c r="B699" s="8"/>
    </row>
    <row r="700" spans="1:2" x14ac:dyDescent="0.25">
      <c r="A700" s="9"/>
      <c r="B700" s="8"/>
    </row>
    <row r="701" spans="1:2" x14ac:dyDescent="0.25">
      <c r="A701" s="9"/>
      <c r="B701" s="8"/>
    </row>
    <row r="702" spans="1:2" x14ac:dyDescent="0.25">
      <c r="A702" s="9"/>
      <c r="B702" s="8"/>
    </row>
    <row r="703" spans="1:2" x14ac:dyDescent="0.25">
      <c r="A703" s="9"/>
      <c r="B703" s="8"/>
    </row>
    <row r="704" spans="1:2" x14ac:dyDescent="0.25">
      <c r="A704" s="9"/>
      <c r="B704" s="8"/>
    </row>
    <row r="705" spans="1:2" x14ac:dyDescent="0.25">
      <c r="A705" s="9"/>
      <c r="B705" s="8"/>
    </row>
    <row r="706" spans="1:2" x14ac:dyDescent="0.25">
      <c r="A706" s="9"/>
      <c r="B706" s="8"/>
    </row>
    <row r="707" spans="1:2" x14ac:dyDescent="0.25">
      <c r="A707" s="9"/>
      <c r="B707" s="8"/>
    </row>
    <row r="708" spans="1:2" x14ac:dyDescent="0.25">
      <c r="A708" s="9"/>
      <c r="B708" s="8"/>
    </row>
    <row r="709" spans="1:2" x14ac:dyDescent="0.25">
      <c r="A709" s="9"/>
      <c r="B709" s="8"/>
    </row>
    <row r="710" spans="1:2" x14ac:dyDescent="0.25">
      <c r="A710" s="9"/>
      <c r="B710" s="8"/>
    </row>
    <row r="711" spans="1:2" x14ac:dyDescent="0.25">
      <c r="A711" s="9"/>
      <c r="B711" s="8"/>
    </row>
    <row r="712" spans="1:2" x14ac:dyDescent="0.25">
      <c r="A712" s="9"/>
      <c r="B712" s="8"/>
    </row>
    <row r="713" spans="1:2" x14ac:dyDescent="0.25">
      <c r="A713" s="9"/>
      <c r="B713" s="8"/>
    </row>
    <row r="714" spans="1:2" x14ac:dyDescent="0.25">
      <c r="A714" s="9"/>
      <c r="B714" s="8"/>
    </row>
    <row r="715" spans="1:2" x14ac:dyDescent="0.25">
      <c r="A715" s="9"/>
      <c r="B715" s="8"/>
    </row>
    <row r="716" spans="1:2" x14ac:dyDescent="0.25">
      <c r="A716" s="9"/>
      <c r="B716" s="8"/>
    </row>
    <row r="717" spans="1:2" x14ac:dyDescent="0.25">
      <c r="A717" s="9"/>
      <c r="B717" s="8"/>
    </row>
    <row r="718" spans="1:2" x14ac:dyDescent="0.25">
      <c r="A718" s="9"/>
      <c r="B718" s="8"/>
    </row>
    <row r="719" spans="1:2" x14ac:dyDescent="0.25">
      <c r="A719" s="9"/>
      <c r="B719" s="8"/>
    </row>
    <row r="720" spans="1:2" x14ac:dyDescent="0.25">
      <c r="A720" s="9"/>
      <c r="B720" s="8"/>
    </row>
    <row r="721" spans="1:2" x14ac:dyDescent="0.25">
      <c r="A721" s="9"/>
      <c r="B721" s="8"/>
    </row>
    <row r="722" spans="1:2" x14ac:dyDescent="0.25">
      <c r="A722" s="9"/>
      <c r="B722" s="8"/>
    </row>
    <row r="723" spans="1:2" x14ac:dyDescent="0.25">
      <c r="A723" s="9"/>
      <c r="B723" s="8"/>
    </row>
    <row r="724" spans="1:2" x14ac:dyDescent="0.25">
      <c r="A724" s="9"/>
      <c r="B724" s="8"/>
    </row>
    <row r="725" spans="1:2" x14ac:dyDescent="0.25">
      <c r="A725" s="9"/>
      <c r="B725" s="8"/>
    </row>
    <row r="726" spans="1:2" x14ac:dyDescent="0.25">
      <c r="A726" s="9"/>
      <c r="B726" s="8"/>
    </row>
    <row r="727" spans="1:2" x14ac:dyDescent="0.25">
      <c r="A727" s="9"/>
      <c r="B727" s="8"/>
    </row>
    <row r="728" spans="1:2" x14ac:dyDescent="0.25">
      <c r="A728" s="9"/>
      <c r="B728" s="8"/>
    </row>
    <row r="729" spans="1:2" x14ac:dyDescent="0.25">
      <c r="A729" s="9"/>
      <c r="B729" s="8"/>
    </row>
    <row r="730" spans="1:2" x14ac:dyDescent="0.25">
      <c r="A730" s="9"/>
      <c r="B730" s="8"/>
    </row>
    <row r="731" spans="1:2" x14ac:dyDescent="0.25">
      <c r="A731" s="9"/>
      <c r="B731" s="8"/>
    </row>
    <row r="732" spans="1:2" x14ac:dyDescent="0.25">
      <c r="A732" s="9"/>
      <c r="B732" s="8"/>
    </row>
    <row r="733" spans="1:2" x14ac:dyDescent="0.25">
      <c r="A733" s="9"/>
      <c r="B733" s="8"/>
    </row>
    <row r="734" spans="1:2" x14ac:dyDescent="0.25">
      <c r="A734" s="9"/>
      <c r="B734" s="8"/>
    </row>
    <row r="735" spans="1:2" x14ac:dyDescent="0.25">
      <c r="A735" s="9"/>
      <c r="B735" s="8"/>
    </row>
    <row r="736" spans="1:2" x14ac:dyDescent="0.25">
      <c r="A736" s="9"/>
      <c r="B736" s="8"/>
    </row>
    <row r="737" spans="1:2" x14ac:dyDescent="0.25">
      <c r="A737" s="9"/>
      <c r="B737" s="8"/>
    </row>
    <row r="738" spans="1:2" x14ac:dyDescent="0.25">
      <c r="A738" s="9"/>
      <c r="B738" s="8"/>
    </row>
    <row r="739" spans="1:2" x14ac:dyDescent="0.25">
      <c r="A739" s="9"/>
      <c r="B739" s="8"/>
    </row>
    <row r="740" spans="1:2" x14ac:dyDescent="0.25">
      <c r="A740" s="9"/>
      <c r="B740" s="8"/>
    </row>
    <row r="741" spans="1:2" x14ac:dyDescent="0.25">
      <c r="A741" s="9"/>
      <c r="B741" s="8"/>
    </row>
    <row r="742" spans="1:2" x14ac:dyDescent="0.25">
      <c r="A742" s="9"/>
      <c r="B742" s="8"/>
    </row>
    <row r="743" spans="1:2" x14ac:dyDescent="0.25">
      <c r="A743" s="9"/>
      <c r="B743" s="8"/>
    </row>
    <row r="744" spans="1:2" x14ac:dyDescent="0.25">
      <c r="A744" s="9"/>
      <c r="B744" s="8"/>
    </row>
    <row r="745" spans="1:2" x14ac:dyDescent="0.25">
      <c r="A745" s="9"/>
      <c r="B745" s="8"/>
    </row>
    <row r="746" spans="1:2" x14ac:dyDescent="0.25">
      <c r="A746" s="9"/>
      <c r="B746" s="8"/>
    </row>
    <row r="747" spans="1:2" x14ac:dyDescent="0.25">
      <c r="A747" s="9"/>
      <c r="B747" s="8"/>
    </row>
    <row r="748" spans="1:2" x14ac:dyDescent="0.25">
      <c r="A748" s="9"/>
      <c r="B748" s="8"/>
    </row>
    <row r="749" spans="1:2" x14ac:dyDescent="0.25">
      <c r="A749" s="9"/>
      <c r="B749" s="8"/>
    </row>
    <row r="750" spans="1:2" x14ac:dyDescent="0.25">
      <c r="A750" s="9"/>
      <c r="B750" s="8"/>
    </row>
    <row r="751" spans="1:2" x14ac:dyDescent="0.25">
      <c r="A751" s="9"/>
      <c r="B751" s="8"/>
    </row>
    <row r="752" spans="1:2" x14ac:dyDescent="0.25">
      <c r="A752" s="9"/>
      <c r="B752" s="8"/>
    </row>
    <row r="753" spans="1:2" x14ac:dyDescent="0.25">
      <c r="A753" s="9"/>
      <c r="B753" s="8"/>
    </row>
    <row r="754" spans="1:2" x14ac:dyDescent="0.25">
      <c r="A754" s="9"/>
      <c r="B754" s="8"/>
    </row>
    <row r="755" spans="1:2" x14ac:dyDescent="0.25">
      <c r="A755" s="9"/>
      <c r="B755" s="8"/>
    </row>
    <row r="756" spans="1:2" x14ac:dyDescent="0.25">
      <c r="A756" s="9"/>
      <c r="B756" s="8"/>
    </row>
    <row r="757" spans="1:2" x14ac:dyDescent="0.25">
      <c r="A757" s="9"/>
      <c r="B757" s="8"/>
    </row>
    <row r="758" spans="1:2" x14ac:dyDescent="0.25">
      <c r="A758" s="9"/>
      <c r="B758" s="8"/>
    </row>
    <row r="759" spans="1:2" x14ac:dyDescent="0.25">
      <c r="A759" s="9"/>
      <c r="B759" s="8"/>
    </row>
    <row r="760" spans="1:2" x14ac:dyDescent="0.25">
      <c r="A760" s="9"/>
      <c r="B760" s="8"/>
    </row>
    <row r="761" spans="1:2" x14ac:dyDescent="0.25">
      <c r="A761" s="9"/>
      <c r="B761" s="8"/>
    </row>
    <row r="762" spans="1:2" x14ac:dyDescent="0.25">
      <c r="A762" s="9"/>
      <c r="B762" s="8"/>
    </row>
    <row r="763" spans="1:2" x14ac:dyDescent="0.25">
      <c r="A763" s="9"/>
      <c r="B763" s="8"/>
    </row>
    <row r="764" spans="1:2" x14ac:dyDescent="0.25">
      <c r="A764" s="9"/>
      <c r="B764" s="8"/>
    </row>
    <row r="765" spans="1:2" x14ac:dyDescent="0.25">
      <c r="A765" s="9"/>
      <c r="B765" s="8"/>
    </row>
    <row r="766" spans="1:2" x14ac:dyDescent="0.25">
      <c r="A766" s="9"/>
      <c r="B766" s="8"/>
    </row>
    <row r="767" spans="1:2" x14ac:dyDescent="0.25">
      <c r="A767" s="9"/>
      <c r="B767" s="8"/>
    </row>
    <row r="768" spans="1:2" x14ac:dyDescent="0.25">
      <c r="A768" s="9"/>
      <c r="B768" s="8"/>
    </row>
    <row r="769" spans="1:2" x14ac:dyDescent="0.25">
      <c r="A769" s="9"/>
      <c r="B769" s="8"/>
    </row>
    <row r="770" spans="1:2" x14ac:dyDescent="0.25">
      <c r="A770" s="9"/>
      <c r="B770" s="8"/>
    </row>
    <row r="771" spans="1:2" x14ac:dyDescent="0.25">
      <c r="A771" s="9"/>
      <c r="B771" s="8"/>
    </row>
    <row r="772" spans="1:2" x14ac:dyDescent="0.25">
      <c r="A772" s="9"/>
      <c r="B772" s="8"/>
    </row>
    <row r="773" spans="1:2" x14ac:dyDescent="0.25">
      <c r="A773" s="9"/>
      <c r="B773" s="8"/>
    </row>
    <row r="774" spans="1:2" x14ac:dyDescent="0.25">
      <c r="A774" s="9"/>
      <c r="B774" s="8"/>
    </row>
    <row r="775" spans="1:2" x14ac:dyDescent="0.25">
      <c r="A775" s="9"/>
      <c r="B775" s="8"/>
    </row>
    <row r="776" spans="1:2" x14ac:dyDescent="0.25">
      <c r="A776" s="9"/>
      <c r="B776" s="8"/>
    </row>
    <row r="777" spans="1:2" x14ac:dyDescent="0.25">
      <c r="A777" s="9"/>
      <c r="B777" s="8"/>
    </row>
    <row r="778" spans="1:2" x14ac:dyDescent="0.25">
      <c r="A778" s="9"/>
      <c r="B778" s="8"/>
    </row>
    <row r="779" spans="1:2" x14ac:dyDescent="0.25">
      <c r="A779" s="9"/>
      <c r="B779" s="8"/>
    </row>
    <row r="780" spans="1:2" x14ac:dyDescent="0.25">
      <c r="A780" s="9"/>
      <c r="B780" s="8"/>
    </row>
    <row r="781" spans="1:2" x14ac:dyDescent="0.25">
      <c r="A781" s="9"/>
      <c r="B781" s="8"/>
    </row>
    <row r="782" spans="1:2" x14ac:dyDescent="0.25">
      <c r="A782" s="9"/>
      <c r="B782" s="8"/>
    </row>
    <row r="783" spans="1:2" x14ac:dyDescent="0.25">
      <c r="A783" s="9"/>
      <c r="B783" s="8"/>
    </row>
    <row r="784" spans="1:2" x14ac:dyDescent="0.25">
      <c r="A784" s="9"/>
      <c r="B784" s="8"/>
    </row>
    <row r="785" spans="1:2" x14ac:dyDescent="0.25">
      <c r="A785" s="9"/>
      <c r="B785" s="8"/>
    </row>
    <row r="786" spans="1:2" x14ac:dyDescent="0.25">
      <c r="A786" s="9"/>
      <c r="B786" s="8"/>
    </row>
    <row r="787" spans="1:2" x14ac:dyDescent="0.25">
      <c r="A787" s="9"/>
      <c r="B787" s="8"/>
    </row>
    <row r="788" spans="1:2" x14ac:dyDescent="0.25">
      <c r="A788" s="9"/>
      <c r="B788" s="8"/>
    </row>
    <row r="789" spans="1:2" x14ac:dyDescent="0.25">
      <c r="A789" s="9"/>
      <c r="B789" s="8"/>
    </row>
    <row r="790" spans="1:2" x14ac:dyDescent="0.25">
      <c r="A790" s="9"/>
      <c r="B790" s="8"/>
    </row>
    <row r="791" spans="1:2" x14ac:dyDescent="0.25">
      <c r="A791" s="9"/>
      <c r="B791" s="8"/>
    </row>
    <row r="792" spans="1:2" x14ac:dyDescent="0.25">
      <c r="A792" s="9"/>
      <c r="B792" s="8"/>
    </row>
    <row r="793" spans="1:2" x14ac:dyDescent="0.25">
      <c r="A793" s="9"/>
      <c r="B793" s="8"/>
    </row>
    <row r="794" spans="1:2" x14ac:dyDescent="0.25">
      <c r="A794" s="9"/>
      <c r="B794" s="8"/>
    </row>
    <row r="795" spans="1:2" x14ac:dyDescent="0.25">
      <c r="A795" s="9"/>
      <c r="B795" s="8"/>
    </row>
    <row r="796" spans="1:2" x14ac:dyDescent="0.25">
      <c r="A796" s="9"/>
      <c r="B796" s="8"/>
    </row>
    <row r="797" spans="1:2" x14ac:dyDescent="0.25">
      <c r="A797" s="9"/>
      <c r="B797" s="8"/>
    </row>
    <row r="798" spans="1:2" x14ac:dyDescent="0.25">
      <c r="A798" s="9"/>
      <c r="B798" s="8"/>
    </row>
    <row r="799" spans="1:2" x14ac:dyDescent="0.25">
      <c r="A799" s="9"/>
      <c r="B799" s="8"/>
    </row>
    <row r="800" spans="1:2" x14ac:dyDescent="0.25">
      <c r="A800" s="9"/>
      <c r="B800" s="8"/>
    </row>
    <row r="801" spans="1:2" x14ac:dyDescent="0.25">
      <c r="A801" s="9"/>
      <c r="B801" s="8"/>
    </row>
    <row r="802" spans="1:2" x14ac:dyDescent="0.25">
      <c r="A802" s="9"/>
      <c r="B802" s="8"/>
    </row>
    <row r="803" spans="1:2" x14ac:dyDescent="0.25">
      <c r="A803" s="9"/>
      <c r="B803" s="8"/>
    </row>
    <row r="804" spans="1:2" x14ac:dyDescent="0.25">
      <c r="A804" s="9"/>
      <c r="B804" s="8"/>
    </row>
    <row r="805" spans="1:2" x14ac:dyDescent="0.25">
      <c r="A805" s="9"/>
      <c r="B805" s="8"/>
    </row>
    <row r="806" spans="1:2" x14ac:dyDescent="0.25">
      <c r="A806" s="9"/>
      <c r="B806" s="8"/>
    </row>
    <row r="807" spans="1:2" x14ac:dyDescent="0.25">
      <c r="A807" s="9"/>
      <c r="B807" s="8"/>
    </row>
    <row r="808" spans="1:2" x14ac:dyDescent="0.25">
      <c r="A808" s="9"/>
      <c r="B808" s="8"/>
    </row>
    <row r="809" spans="1:2" x14ac:dyDescent="0.25">
      <c r="A809" s="9"/>
      <c r="B809" s="8"/>
    </row>
    <row r="810" spans="1:2" x14ac:dyDescent="0.25">
      <c r="A810" s="9"/>
      <c r="B810" s="8"/>
    </row>
    <row r="811" spans="1:2" x14ac:dyDescent="0.25">
      <c r="A811" s="9"/>
      <c r="B811" s="8"/>
    </row>
    <row r="812" spans="1:2" x14ac:dyDescent="0.25">
      <c r="A812" s="9"/>
      <c r="B812" s="8"/>
    </row>
    <row r="813" spans="1:2" x14ac:dyDescent="0.25">
      <c r="A813" s="9"/>
      <c r="B813" s="8"/>
    </row>
    <row r="814" spans="1:2" x14ac:dyDescent="0.25">
      <c r="A814" s="9"/>
      <c r="B814" s="8"/>
    </row>
    <row r="815" spans="1:2" x14ac:dyDescent="0.25">
      <c r="A815" s="9"/>
      <c r="B815" s="8"/>
    </row>
    <row r="816" spans="1:2" x14ac:dyDescent="0.25">
      <c r="A816" s="9"/>
      <c r="B816" s="8"/>
    </row>
    <row r="817" spans="1:2" x14ac:dyDescent="0.25">
      <c r="A817" s="9"/>
      <c r="B817" s="8"/>
    </row>
    <row r="818" spans="1:2" x14ac:dyDescent="0.25">
      <c r="A818" s="9"/>
      <c r="B818" s="8"/>
    </row>
    <row r="819" spans="1:2" x14ac:dyDescent="0.25">
      <c r="A819" s="9"/>
      <c r="B819" s="8"/>
    </row>
    <row r="820" spans="1:2" x14ac:dyDescent="0.25">
      <c r="A820" s="9"/>
      <c r="B820" s="8"/>
    </row>
    <row r="821" spans="1:2" x14ac:dyDescent="0.25">
      <c r="A821" s="9"/>
      <c r="B821" s="8"/>
    </row>
    <row r="822" spans="1:2" x14ac:dyDescent="0.25">
      <c r="A822" s="9"/>
      <c r="B822" s="8"/>
    </row>
    <row r="823" spans="1:2" x14ac:dyDescent="0.25">
      <c r="A823" s="9"/>
      <c r="B823" s="8"/>
    </row>
    <row r="824" spans="1:2" x14ac:dyDescent="0.25">
      <c r="A824" s="9"/>
      <c r="B824" s="8"/>
    </row>
    <row r="825" spans="1:2" x14ac:dyDescent="0.25">
      <c r="A825" s="9"/>
      <c r="B825" s="8"/>
    </row>
    <row r="826" spans="1:2" x14ac:dyDescent="0.25">
      <c r="A826" s="9"/>
      <c r="B826" s="8"/>
    </row>
    <row r="827" spans="1:2" x14ac:dyDescent="0.25">
      <c r="A827" s="9"/>
      <c r="B827" s="8"/>
    </row>
    <row r="828" spans="1:2" x14ac:dyDescent="0.25">
      <c r="A828" s="9"/>
      <c r="B828" s="8"/>
    </row>
    <row r="829" spans="1:2" x14ac:dyDescent="0.25">
      <c r="A829" s="9"/>
      <c r="B829" s="8"/>
    </row>
    <row r="830" spans="1:2" x14ac:dyDescent="0.25">
      <c r="A830" s="9"/>
      <c r="B830" s="8"/>
    </row>
    <row r="831" spans="1:2" x14ac:dyDescent="0.25">
      <c r="A831" s="9"/>
      <c r="B831" s="8"/>
    </row>
    <row r="832" spans="1:2" x14ac:dyDescent="0.25">
      <c r="A832" s="9"/>
      <c r="B832" s="8"/>
    </row>
    <row r="833" spans="1:2" x14ac:dyDescent="0.25">
      <c r="A833" s="9"/>
      <c r="B833" s="8"/>
    </row>
    <row r="834" spans="1:2" x14ac:dyDescent="0.25">
      <c r="A834" s="9"/>
      <c r="B834" s="8"/>
    </row>
    <row r="835" spans="1:2" x14ac:dyDescent="0.25">
      <c r="A835" s="9"/>
      <c r="B835" s="8"/>
    </row>
    <row r="836" spans="1:2" x14ac:dyDescent="0.25">
      <c r="A836" s="9"/>
      <c r="B836" s="8"/>
    </row>
    <row r="837" spans="1:2" x14ac:dyDescent="0.25">
      <c r="A837" s="9"/>
      <c r="B837" s="8"/>
    </row>
    <row r="838" spans="1:2" x14ac:dyDescent="0.25">
      <c r="A838" s="9"/>
      <c r="B838" s="8"/>
    </row>
    <row r="839" spans="1:2" x14ac:dyDescent="0.25">
      <c r="A839" s="9"/>
      <c r="B839" s="8"/>
    </row>
    <row r="840" spans="1:2" x14ac:dyDescent="0.25">
      <c r="A840" s="9"/>
      <c r="B840" s="8"/>
    </row>
    <row r="841" spans="1:2" x14ac:dyDescent="0.25">
      <c r="A841" s="9"/>
      <c r="B841" s="8"/>
    </row>
    <row r="842" spans="1:2" x14ac:dyDescent="0.25">
      <c r="A842" s="9"/>
      <c r="B842" s="8"/>
    </row>
    <row r="843" spans="1:2" x14ac:dyDescent="0.25">
      <c r="A843" s="9"/>
      <c r="B843" s="8"/>
    </row>
    <row r="844" spans="1:2" x14ac:dyDescent="0.25">
      <c r="A844" s="9"/>
      <c r="B844" s="8"/>
    </row>
    <row r="845" spans="1:2" x14ac:dyDescent="0.25">
      <c r="A845" s="9"/>
      <c r="B845" s="8"/>
    </row>
    <row r="846" spans="1:2" x14ac:dyDescent="0.25">
      <c r="A846" s="9"/>
      <c r="B846" s="8"/>
    </row>
    <row r="847" spans="1:2" x14ac:dyDescent="0.25">
      <c r="A847" s="9"/>
      <c r="B847" s="8"/>
    </row>
    <row r="848" spans="1:2" x14ac:dyDescent="0.25">
      <c r="A848" s="9"/>
      <c r="B848" s="8"/>
    </row>
    <row r="849" spans="1:2" x14ac:dyDescent="0.25">
      <c r="A849" s="9"/>
      <c r="B849" s="8"/>
    </row>
    <row r="850" spans="1:2" x14ac:dyDescent="0.25">
      <c r="A850" s="9"/>
      <c r="B850" s="8"/>
    </row>
    <row r="851" spans="1:2" x14ac:dyDescent="0.25">
      <c r="A851" s="9"/>
      <c r="B851" s="8"/>
    </row>
    <row r="852" spans="1:2" x14ac:dyDescent="0.25">
      <c r="A852" s="9"/>
      <c r="B852" s="8"/>
    </row>
    <row r="853" spans="1:2" x14ac:dyDescent="0.25">
      <c r="A853" s="9"/>
      <c r="B853" s="8"/>
    </row>
    <row r="854" spans="1:2" x14ac:dyDescent="0.25">
      <c r="A854" s="9"/>
      <c r="B854" s="8"/>
    </row>
    <row r="855" spans="1:2" x14ac:dyDescent="0.25">
      <c r="A855" s="9"/>
      <c r="B855" s="8"/>
    </row>
    <row r="856" spans="1:2" x14ac:dyDescent="0.25">
      <c r="A856" s="9"/>
      <c r="B856" s="8"/>
    </row>
    <row r="857" spans="1:2" x14ac:dyDescent="0.25">
      <c r="A857" s="9"/>
      <c r="B857" s="8"/>
    </row>
    <row r="858" spans="1:2" x14ac:dyDescent="0.25">
      <c r="A858" s="9"/>
      <c r="B858" s="8"/>
    </row>
    <row r="859" spans="1:2" x14ac:dyDescent="0.25">
      <c r="A859" s="9"/>
      <c r="B859" s="8"/>
    </row>
    <row r="860" spans="1:2" x14ac:dyDescent="0.25">
      <c r="A860" s="9"/>
      <c r="B860" s="8"/>
    </row>
    <row r="861" spans="1:2" x14ac:dyDescent="0.25">
      <c r="A861" s="9"/>
      <c r="B861" s="8"/>
    </row>
    <row r="862" spans="1:2" x14ac:dyDescent="0.25">
      <c r="A862" s="9"/>
      <c r="B862" s="8"/>
    </row>
    <row r="863" spans="1:2" x14ac:dyDescent="0.25">
      <c r="A863" s="9"/>
      <c r="B863" s="8"/>
    </row>
    <row r="864" spans="1:2" x14ac:dyDescent="0.25">
      <c r="A864" s="9"/>
      <c r="B864" s="8"/>
    </row>
    <row r="865" spans="1:2" x14ac:dyDescent="0.25">
      <c r="A865" s="9"/>
      <c r="B865" s="8"/>
    </row>
    <row r="866" spans="1:2" x14ac:dyDescent="0.25">
      <c r="A866" s="9"/>
      <c r="B866" s="8"/>
    </row>
    <row r="867" spans="1:2" x14ac:dyDescent="0.25">
      <c r="A867" s="9"/>
      <c r="B867" s="8"/>
    </row>
    <row r="868" spans="1:2" x14ac:dyDescent="0.25">
      <c r="A868" s="9"/>
      <c r="B868" s="8"/>
    </row>
    <row r="869" spans="1:2" x14ac:dyDescent="0.25">
      <c r="A869" s="9"/>
      <c r="B869" s="8"/>
    </row>
    <row r="870" spans="1:2" x14ac:dyDescent="0.25">
      <c r="A870" s="9"/>
      <c r="B870" s="8"/>
    </row>
    <row r="871" spans="1:2" x14ac:dyDescent="0.25">
      <c r="A871" s="9"/>
      <c r="B871" s="8"/>
    </row>
    <row r="872" spans="1:2" x14ac:dyDescent="0.25">
      <c r="A872" s="9"/>
      <c r="B872" s="8"/>
    </row>
    <row r="873" spans="1:2" x14ac:dyDescent="0.25">
      <c r="A873" s="9"/>
      <c r="B873" s="8"/>
    </row>
    <row r="874" spans="1:2" x14ac:dyDescent="0.25">
      <c r="A874" s="9"/>
      <c r="B874" s="8"/>
    </row>
    <row r="875" spans="1:2" x14ac:dyDescent="0.25">
      <c r="A875" s="9"/>
      <c r="B875" s="8"/>
    </row>
    <row r="876" spans="1:2" x14ac:dyDescent="0.25">
      <c r="A876" s="9"/>
      <c r="B876" s="8"/>
    </row>
    <row r="877" spans="1:2" x14ac:dyDescent="0.25">
      <c r="A877" s="9"/>
      <c r="B877" s="8"/>
    </row>
    <row r="878" spans="1:2" x14ac:dyDescent="0.25">
      <c r="A878" s="9"/>
      <c r="B878" s="8"/>
    </row>
    <row r="879" spans="1:2" x14ac:dyDescent="0.25">
      <c r="A879" s="9"/>
      <c r="B879" s="8"/>
    </row>
    <row r="880" spans="1:2" x14ac:dyDescent="0.25">
      <c r="A880" s="9"/>
      <c r="B880" s="8"/>
    </row>
    <row r="881" spans="1:2" x14ac:dyDescent="0.25">
      <c r="A881" s="9"/>
      <c r="B881" s="8"/>
    </row>
    <row r="882" spans="1:2" x14ac:dyDescent="0.25">
      <c r="A882" s="9"/>
      <c r="B882" s="8"/>
    </row>
    <row r="883" spans="1:2" x14ac:dyDescent="0.25">
      <c r="A883" s="9"/>
      <c r="B883" s="8"/>
    </row>
    <row r="884" spans="1:2" x14ac:dyDescent="0.25">
      <c r="A884" s="9"/>
      <c r="B884" s="8"/>
    </row>
    <row r="885" spans="1:2" x14ac:dyDescent="0.25">
      <c r="A885" s="9"/>
      <c r="B885" s="8"/>
    </row>
    <row r="886" spans="1:2" x14ac:dyDescent="0.25">
      <c r="A886" s="9"/>
      <c r="B886" s="8"/>
    </row>
    <row r="887" spans="1:2" x14ac:dyDescent="0.25">
      <c r="A887" s="9"/>
      <c r="B887" s="8"/>
    </row>
    <row r="888" spans="1:2" x14ac:dyDescent="0.25">
      <c r="A888" s="9"/>
      <c r="B888" s="8"/>
    </row>
    <row r="889" spans="1:2" x14ac:dyDescent="0.25">
      <c r="A889" s="9"/>
      <c r="B889" s="8"/>
    </row>
    <row r="890" spans="1:2" x14ac:dyDescent="0.25">
      <c r="A890" s="9"/>
      <c r="B890" s="8"/>
    </row>
    <row r="891" spans="1:2" x14ac:dyDescent="0.25">
      <c r="A891" s="9"/>
      <c r="B891" s="8"/>
    </row>
    <row r="892" spans="1:2" x14ac:dyDescent="0.25">
      <c r="A892" s="9"/>
      <c r="B892" s="8"/>
    </row>
    <row r="893" spans="1:2" x14ac:dyDescent="0.25">
      <c r="A893" s="9"/>
      <c r="B893" s="8"/>
    </row>
    <row r="894" spans="1:2" x14ac:dyDescent="0.25">
      <c r="A894" s="9"/>
      <c r="B894" s="8"/>
    </row>
    <row r="895" spans="1:2" x14ac:dyDescent="0.25">
      <c r="A895" s="9"/>
      <c r="B895" s="8"/>
    </row>
    <row r="896" spans="1:2" x14ac:dyDescent="0.25">
      <c r="A896" s="9"/>
      <c r="B896" s="8"/>
    </row>
    <row r="897" spans="1:2" x14ac:dyDescent="0.25">
      <c r="A897" s="9"/>
      <c r="B897" s="8"/>
    </row>
    <row r="898" spans="1:2" x14ac:dyDescent="0.25">
      <c r="A898" s="9"/>
      <c r="B898" s="8"/>
    </row>
    <row r="899" spans="1:2" x14ac:dyDescent="0.25">
      <c r="A899" s="9"/>
      <c r="B899" s="8"/>
    </row>
    <row r="900" spans="1:2" x14ac:dyDescent="0.25">
      <c r="A900" s="9"/>
      <c r="B900" s="8"/>
    </row>
    <row r="901" spans="1:2" x14ac:dyDescent="0.25">
      <c r="A901" s="9"/>
      <c r="B901" s="8"/>
    </row>
    <row r="902" spans="1:2" x14ac:dyDescent="0.25">
      <c r="A902" s="9"/>
      <c r="B902" s="8"/>
    </row>
    <row r="903" spans="1:2" x14ac:dyDescent="0.25">
      <c r="A903" s="9"/>
      <c r="B903" s="8"/>
    </row>
    <row r="904" spans="1:2" x14ac:dyDescent="0.25">
      <c r="A904" s="9"/>
      <c r="B904" s="8"/>
    </row>
    <row r="905" spans="1:2" x14ac:dyDescent="0.25">
      <c r="A905" s="9"/>
      <c r="B905" s="8"/>
    </row>
    <row r="906" spans="1:2" x14ac:dyDescent="0.25">
      <c r="A906" s="9"/>
      <c r="B906" s="8"/>
    </row>
    <row r="907" spans="1:2" x14ac:dyDescent="0.25">
      <c r="A907" s="9"/>
      <c r="B907" s="8"/>
    </row>
    <row r="908" spans="1:2" x14ac:dyDescent="0.25">
      <c r="A908" s="9"/>
      <c r="B908" s="8"/>
    </row>
    <row r="909" spans="1:2" x14ac:dyDescent="0.25">
      <c r="A909" s="9"/>
      <c r="B909" s="8"/>
    </row>
    <row r="910" spans="1:2" x14ac:dyDescent="0.25">
      <c r="A910" s="9"/>
      <c r="B910" s="8"/>
    </row>
    <row r="911" spans="1:2" x14ac:dyDescent="0.25">
      <c r="A911" s="9"/>
      <c r="B911" s="8"/>
    </row>
    <row r="912" spans="1:2" x14ac:dyDescent="0.25">
      <c r="A912" s="9"/>
      <c r="B912" s="8"/>
    </row>
    <row r="913" spans="1:2" x14ac:dyDescent="0.25">
      <c r="A913" s="9"/>
      <c r="B913" s="8"/>
    </row>
    <row r="914" spans="1:2" x14ac:dyDescent="0.25">
      <c r="A914" s="9"/>
      <c r="B914" s="8"/>
    </row>
    <row r="915" spans="1:2" x14ac:dyDescent="0.25">
      <c r="A915" s="9"/>
      <c r="B915" s="8"/>
    </row>
    <row r="916" spans="1:2" x14ac:dyDescent="0.25">
      <c r="A916" s="9"/>
      <c r="B916" s="8"/>
    </row>
    <row r="917" spans="1:2" x14ac:dyDescent="0.25">
      <c r="A917" s="9"/>
      <c r="B917" s="8"/>
    </row>
    <row r="918" spans="1:2" x14ac:dyDescent="0.25">
      <c r="A918" s="9"/>
      <c r="B918" s="8"/>
    </row>
    <row r="919" spans="1:2" x14ac:dyDescent="0.25">
      <c r="A919" s="9"/>
      <c r="B919" s="8"/>
    </row>
    <row r="920" spans="1:2" x14ac:dyDescent="0.25">
      <c r="A920" s="9"/>
      <c r="B920" s="8"/>
    </row>
    <row r="921" spans="1:2" x14ac:dyDescent="0.25">
      <c r="A921" s="9"/>
      <c r="B921" s="8"/>
    </row>
    <row r="922" spans="1:2" x14ac:dyDescent="0.25">
      <c r="A922" s="9"/>
      <c r="B922" s="8"/>
    </row>
    <row r="923" spans="1:2" x14ac:dyDescent="0.25">
      <c r="A923" s="9"/>
      <c r="B923" s="8"/>
    </row>
    <row r="924" spans="1:2" x14ac:dyDescent="0.25">
      <c r="A924" s="9"/>
      <c r="B924" s="8"/>
    </row>
    <row r="925" spans="1:2" x14ac:dyDescent="0.25">
      <c r="A925" s="9"/>
      <c r="B925" s="8"/>
    </row>
    <row r="926" spans="1:2" x14ac:dyDescent="0.25">
      <c r="A926" s="9"/>
      <c r="B926" s="8"/>
    </row>
    <row r="927" spans="1:2" x14ac:dyDescent="0.25">
      <c r="A927" s="9"/>
      <c r="B927" s="8"/>
    </row>
    <row r="928" spans="1:2" x14ac:dyDescent="0.25">
      <c r="A928" s="9"/>
      <c r="B928" s="8"/>
    </row>
    <row r="929" spans="1:2" x14ac:dyDescent="0.25">
      <c r="A929" s="9"/>
      <c r="B929" s="8"/>
    </row>
    <row r="930" spans="1:2" x14ac:dyDescent="0.25">
      <c r="A930" s="9"/>
      <c r="B930" s="8"/>
    </row>
    <row r="931" spans="1:2" x14ac:dyDescent="0.25">
      <c r="A931" s="9"/>
      <c r="B931" s="8"/>
    </row>
    <row r="932" spans="1:2" x14ac:dyDescent="0.25">
      <c r="A932" s="9"/>
      <c r="B932" s="8"/>
    </row>
    <row r="933" spans="1:2" x14ac:dyDescent="0.25">
      <c r="A933" s="9"/>
      <c r="B933" s="8"/>
    </row>
    <row r="934" spans="1:2" x14ac:dyDescent="0.25">
      <c r="A934" s="9"/>
      <c r="B934" s="8"/>
    </row>
    <row r="935" spans="1:2" x14ac:dyDescent="0.25">
      <c r="A935" s="9"/>
      <c r="B935" s="8"/>
    </row>
    <row r="936" spans="1:2" x14ac:dyDescent="0.25">
      <c r="A936" s="9"/>
      <c r="B936" s="8"/>
    </row>
    <row r="937" spans="1:2" x14ac:dyDescent="0.25">
      <c r="A937" s="9"/>
      <c r="B937" s="8"/>
    </row>
    <row r="938" spans="1:2" x14ac:dyDescent="0.25">
      <c r="A938" s="9"/>
      <c r="B938" s="8"/>
    </row>
    <row r="939" spans="1:2" x14ac:dyDescent="0.25">
      <c r="A939" s="9"/>
      <c r="B939" s="8"/>
    </row>
    <row r="940" spans="1:2" x14ac:dyDescent="0.25">
      <c r="A940" s="9"/>
      <c r="B940" s="8"/>
    </row>
    <row r="941" spans="1:2" x14ac:dyDescent="0.25">
      <c r="A941" s="9"/>
      <c r="B941" s="8"/>
    </row>
    <row r="942" spans="1:2" x14ac:dyDescent="0.25">
      <c r="A942" s="9"/>
      <c r="B942" s="8"/>
    </row>
    <row r="943" spans="1:2" x14ac:dyDescent="0.25">
      <c r="A943" s="9"/>
      <c r="B943" s="8"/>
    </row>
    <row r="944" spans="1:2" x14ac:dyDescent="0.25">
      <c r="A944" s="9"/>
      <c r="B944" s="8"/>
    </row>
    <row r="945" spans="1:2" x14ac:dyDescent="0.25">
      <c r="A945" s="9"/>
      <c r="B945" s="8"/>
    </row>
    <row r="946" spans="1:2" x14ac:dyDescent="0.25">
      <c r="A946" s="9"/>
      <c r="B946" s="8"/>
    </row>
    <row r="947" spans="1:2" x14ac:dyDescent="0.25">
      <c r="A947" s="9"/>
      <c r="B947" s="8"/>
    </row>
    <row r="948" spans="1:2" x14ac:dyDescent="0.25">
      <c r="A948" s="9"/>
      <c r="B948" s="8"/>
    </row>
    <row r="949" spans="1:2" x14ac:dyDescent="0.25">
      <c r="A949" s="9"/>
      <c r="B949" s="8"/>
    </row>
    <row r="950" spans="1:2" x14ac:dyDescent="0.25">
      <c r="A950" s="9"/>
      <c r="B950" s="8"/>
    </row>
    <row r="951" spans="1:2" x14ac:dyDescent="0.25">
      <c r="A951" s="9"/>
      <c r="B951" s="8"/>
    </row>
    <row r="952" spans="1:2" x14ac:dyDescent="0.25">
      <c r="A952" s="9"/>
      <c r="B952" s="8"/>
    </row>
    <row r="953" spans="1:2" x14ac:dyDescent="0.25">
      <c r="A953" s="9"/>
      <c r="B953" s="8"/>
    </row>
    <row r="954" spans="1:2" x14ac:dyDescent="0.25">
      <c r="A954" s="9"/>
      <c r="B954" s="8"/>
    </row>
    <row r="955" spans="1:2" x14ac:dyDescent="0.25">
      <c r="A955" s="9"/>
      <c r="B955" s="8"/>
    </row>
    <row r="956" spans="1:2" x14ac:dyDescent="0.25">
      <c r="A956" s="9"/>
      <c r="B956" s="8"/>
    </row>
    <row r="957" spans="1:2" x14ac:dyDescent="0.25">
      <c r="A957" s="9"/>
      <c r="B957" s="8"/>
    </row>
    <row r="958" spans="1:2" x14ac:dyDescent="0.25">
      <c r="A958" s="9"/>
      <c r="B958" s="8"/>
    </row>
    <row r="959" spans="1:2" x14ac:dyDescent="0.25">
      <c r="A959" s="9"/>
      <c r="B959" s="8"/>
    </row>
    <row r="960" spans="1:2" x14ac:dyDescent="0.25">
      <c r="A960" s="9"/>
      <c r="B960" s="8"/>
    </row>
    <row r="961" spans="1:2" x14ac:dyDescent="0.25">
      <c r="A961" s="9"/>
      <c r="B961" s="8"/>
    </row>
    <row r="962" spans="1:2" x14ac:dyDescent="0.25">
      <c r="A962" s="9"/>
      <c r="B962" s="8"/>
    </row>
    <row r="963" spans="1:2" x14ac:dyDescent="0.25">
      <c r="A963" s="9"/>
      <c r="B963" s="8"/>
    </row>
    <row r="964" spans="1:2" x14ac:dyDescent="0.25">
      <c r="A964" s="9"/>
      <c r="B964" s="8"/>
    </row>
    <row r="965" spans="1:2" x14ac:dyDescent="0.25">
      <c r="A965" s="9"/>
      <c r="B965" s="8"/>
    </row>
    <row r="966" spans="1:2" x14ac:dyDescent="0.25">
      <c r="A966" s="9"/>
      <c r="B966" s="8"/>
    </row>
    <row r="967" spans="1:2" x14ac:dyDescent="0.25">
      <c r="A967" s="9"/>
      <c r="B967" s="8"/>
    </row>
    <row r="968" spans="1:2" x14ac:dyDescent="0.25">
      <c r="A968" s="9"/>
      <c r="B968" s="8"/>
    </row>
    <row r="969" spans="1:2" x14ac:dyDescent="0.25">
      <c r="A969" s="9"/>
      <c r="B969" s="8"/>
    </row>
    <row r="970" spans="1:2" x14ac:dyDescent="0.25">
      <c r="A970" s="9"/>
      <c r="B970" s="8"/>
    </row>
    <row r="971" spans="1:2" x14ac:dyDescent="0.25">
      <c r="A971" s="9"/>
      <c r="B971" s="8"/>
    </row>
    <row r="972" spans="1:2" x14ac:dyDescent="0.25">
      <c r="A972" s="9"/>
      <c r="B972" s="8"/>
    </row>
    <row r="973" spans="1:2" x14ac:dyDescent="0.25">
      <c r="A973" s="9"/>
      <c r="B973" s="8"/>
    </row>
    <row r="974" spans="1:2" x14ac:dyDescent="0.25">
      <c r="A974" s="9"/>
      <c r="B974" s="8"/>
    </row>
    <row r="975" spans="1:2" x14ac:dyDescent="0.25">
      <c r="A975" s="9"/>
      <c r="B975" s="8"/>
    </row>
    <row r="976" spans="1:2" x14ac:dyDescent="0.25">
      <c r="A976" s="9"/>
      <c r="B976" s="8"/>
    </row>
    <row r="977" spans="1:2" x14ac:dyDescent="0.25">
      <c r="A977" s="9"/>
      <c r="B977" s="8"/>
    </row>
    <row r="978" spans="1:2" x14ac:dyDescent="0.25">
      <c r="A978" s="9"/>
      <c r="B978" s="8"/>
    </row>
    <row r="979" spans="1:2" x14ac:dyDescent="0.25">
      <c r="A979" s="9"/>
      <c r="B979" s="8"/>
    </row>
    <row r="980" spans="1:2" x14ac:dyDescent="0.25">
      <c r="A980" s="9"/>
      <c r="B980" s="8"/>
    </row>
    <row r="981" spans="1:2" x14ac:dyDescent="0.25">
      <c r="A981" s="9"/>
      <c r="B981" s="8"/>
    </row>
    <row r="982" spans="1:2" x14ac:dyDescent="0.25">
      <c r="A982" s="9"/>
      <c r="B982" s="8"/>
    </row>
    <row r="983" spans="1:2" x14ac:dyDescent="0.25">
      <c r="A983" s="9"/>
      <c r="B983" s="8"/>
    </row>
    <row r="984" spans="1:2" x14ac:dyDescent="0.25">
      <c r="A984" s="9"/>
      <c r="B984" s="8"/>
    </row>
    <row r="985" spans="1:2" x14ac:dyDescent="0.25">
      <c r="A985" s="9"/>
      <c r="B985" s="8"/>
    </row>
    <row r="986" spans="1:2" x14ac:dyDescent="0.25">
      <c r="A986" s="9"/>
      <c r="B986" s="8"/>
    </row>
    <row r="987" spans="1:2" x14ac:dyDescent="0.25">
      <c r="A987" s="9"/>
      <c r="B987" s="8"/>
    </row>
    <row r="988" spans="1:2" x14ac:dyDescent="0.25">
      <c r="A988" s="9"/>
      <c r="B988" s="8"/>
    </row>
    <row r="989" spans="1:2" x14ac:dyDescent="0.25">
      <c r="A989" s="9"/>
      <c r="B989" s="8"/>
    </row>
    <row r="990" spans="1:2" x14ac:dyDescent="0.25">
      <c r="A990" s="9"/>
      <c r="B990" s="8"/>
    </row>
    <row r="991" spans="1:2" x14ac:dyDescent="0.25">
      <c r="A991" s="9"/>
      <c r="B991" s="8"/>
    </row>
    <row r="992" spans="1:2" x14ac:dyDescent="0.25">
      <c r="A992" s="9"/>
      <c r="B992" s="8"/>
    </row>
    <row r="993" spans="1:2" x14ac:dyDescent="0.25">
      <c r="A993" s="9"/>
      <c r="B993" s="8"/>
    </row>
    <row r="994" spans="1:2" x14ac:dyDescent="0.25">
      <c r="A994" s="9"/>
      <c r="B994" s="8"/>
    </row>
    <row r="995" spans="1:2" x14ac:dyDescent="0.25">
      <c r="A995" s="9"/>
      <c r="B995" s="8"/>
    </row>
    <row r="996" spans="1:2" x14ac:dyDescent="0.25">
      <c r="A996" s="9"/>
      <c r="B996" s="8"/>
    </row>
    <row r="997" spans="1:2" x14ac:dyDescent="0.25">
      <c r="A997" s="9"/>
      <c r="B997" s="8"/>
    </row>
    <row r="998" spans="1:2" x14ac:dyDescent="0.25">
      <c r="A998" s="9"/>
      <c r="B998" s="8"/>
    </row>
    <row r="999" spans="1:2" x14ac:dyDescent="0.25">
      <c r="A999" s="9"/>
      <c r="B999" s="8"/>
    </row>
    <row r="1000" spans="1:2" x14ac:dyDescent="0.25">
      <c r="A1000" s="9"/>
      <c r="B1000" s="8"/>
    </row>
    <row r="1001" spans="1:2" x14ac:dyDescent="0.25">
      <c r="A1001" s="9"/>
      <c r="B1001" s="8"/>
    </row>
    <row r="1002" spans="1:2" x14ac:dyDescent="0.25">
      <c r="A1002" s="9"/>
      <c r="B1002" s="8"/>
    </row>
    <row r="1003" spans="1:2" x14ac:dyDescent="0.25">
      <c r="A1003" s="9"/>
      <c r="B1003" s="8"/>
    </row>
    <row r="1004" spans="1:2" x14ac:dyDescent="0.25">
      <c r="A1004" s="9"/>
      <c r="B1004" s="8"/>
    </row>
    <row r="1005" spans="1:2" x14ac:dyDescent="0.25">
      <c r="A1005" s="9"/>
      <c r="B1005" s="8"/>
    </row>
    <row r="1006" spans="1:2" x14ac:dyDescent="0.25">
      <c r="A1006" s="9"/>
      <c r="B1006" s="8"/>
    </row>
    <row r="1007" spans="1:2" x14ac:dyDescent="0.25">
      <c r="A1007" s="9"/>
      <c r="B1007" s="8"/>
    </row>
    <row r="1008" spans="1:2" x14ac:dyDescent="0.25">
      <c r="A1008" s="9"/>
      <c r="B1008" s="8"/>
    </row>
    <row r="1009" spans="1:2" x14ac:dyDescent="0.25">
      <c r="A1009" s="9"/>
      <c r="B1009" s="8"/>
    </row>
    <row r="1010" spans="1:2" x14ac:dyDescent="0.25">
      <c r="A1010" s="9"/>
      <c r="B1010" s="8"/>
    </row>
    <row r="1011" spans="1:2" x14ac:dyDescent="0.25">
      <c r="A1011" s="9"/>
      <c r="B1011" s="8"/>
    </row>
    <row r="1012" spans="1:2" x14ac:dyDescent="0.25">
      <c r="A1012" s="9"/>
      <c r="B1012" s="8"/>
    </row>
    <row r="1013" spans="1:2" x14ac:dyDescent="0.25">
      <c r="A1013" s="9"/>
      <c r="B1013" s="8"/>
    </row>
    <row r="1014" spans="1:2" x14ac:dyDescent="0.25">
      <c r="A1014" s="9"/>
      <c r="B1014" s="8"/>
    </row>
    <row r="1015" spans="1:2" x14ac:dyDescent="0.25">
      <c r="A1015" s="9"/>
      <c r="B1015" s="8"/>
    </row>
    <row r="1016" spans="1:2" x14ac:dyDescent="0.25">
      <c r="A1016" s="9"/>
      <c r="B1016" s="8"/>
    </row>
    <row r="1017" spans="1:2" x14ac:dyDescent="0.25">
      <c r="A1017" s="9"/>
      <c r="B1017" s="8"/>
    </row>
    <row r="1018" spans="1:2" x14ac:dyDescent="0.25">
      <c r="A1018" s="9"/>
      <c r="B1018" s="8"/>
    </row>
    <row r="1019" spans="1:2" x14ac:dyDescent="0.25">
      <c r="A1019" s="9"/>
      <c r="B1019" s="8"/>
    </row>
    <row r="1020" spans="1:2" x14ac:dyDescent="0.25">
      <c r="A1020" s="9"/>
      <c r="B1020" s="8"/>
    </row>
    <row r="1021" spans="1:2" x14ac:dyDescent="0.25">
      <c r="A1021" s="9"/>
      <c r="B1021" s="8"/>
    </row>
    <row r="1022" spans="1:2" x14ac:dyDescent="0.25">
      <c r="A1022" s="9"/>
      <c r="B1022" s="8"/>
    </row>
    <row r="1023" spans="1:2" x14ac:dyDescent="0.25">
      <c r="A1023" s="9"/>
      <c r="B1023" s="8"/>
    </row>
    <row r="1024" spans="1:2" x14ac:dyDescent="0.25">
      <c r="A1024" s="9"/>
      <c r="B1024" s="8"/>
    </row>
    <row r="1025" spans="1:2" x14ac:dyDescent="0.25">
      <c r="A1025" s="9"/>
      <c r="B1025" s="8"/>
    </row>
    <row r="1026" spans="1:2" x14ac:dyDescent="0.25">
      <c r="A1026" s="9"/>
      <c r="B1026" s="8"/>
    </row>
    <row r="1027" spans="1:2" x14ac:dyDescent="0.25">
      <c r="A1027" s="9"/>
      <c r="B1027" s="8"/>
    </row>
    <row r="1028" spans="1:2" x14ac:dyDescent="0.25">
      <c r="A1028" s="9"/>
      <c r="B1028" s="8"/>
    </row>
    <row r="1029" spans="1:2" x14ac:dyDescent="0.25">
      <c r="A1029" s="9"/>
      <c r="B1029" s="8"/>
    </row>
    <row r="1030" spans="1:2" x14ac:dyDescent="0.25">
      <c r="A1030" s="9"/>
      <c r="B1030" s="8"/>
    </row>
    <row r="1031" spans="1:2" x14ac:dyDescent="0.25">
      <c r="A1031" s="9"/>
      <c r="B1031" s="8"/>
    </row>
    <row r="1032" spans="1:2" x14ac:dyDescent="0.25">
      <c r="A1032" s="9"/>
      <c r="B1032" s="8"/>
    </row>
    <row r="1033" spans="1:2" x14ac:dyDescent="0.25">
      <c r="A1033" s="9"/>
      <c r="B1033" s="8"/>
    </row>
    <row r="1034" spans="1:2" x14ac:dyDescent="0.25">
      <c r="A1034" s="9"/>
      <c r="B1034" s="8"/>
    </row>
    <row r="1035" spans="1:2" x14ac:dyDescent="0.25">
      <c r="A1035" s="9"/>
      <c r="B1035" s="8"/>
    </row>
    <row r="1036" spans="1:2" x14ac:dyDescent="0.25">
      <c r="A1036" s="9"/>
      <c r="B1036" s="8"/>
    </row>
    <row r="1037" spans="1:2" x14ac:dyDescent="0.25">
      <c r="A1037" s="9"/>
      <c r="B1037" s="8"/>
    </row>
    <row r="1038" spans="1:2" x14ac:dyDescent="0.25">
      <c r="A1038" s="9"/>
      <c r="B1038" s="8"/>
    </row>
    <row r="1039" spans="1:2" x14ac:dyDescent="0.25">
      <c r="A1039" s="9"/>
      <c r="B1039" s="8"/>
    </row>
    <row r="1040" spans="1:2" x14ac:dyDescent="0.25">
      <c r="A1040" s="9"/>
      <c r="B1040" s="8"/>
    </row>
    <row r="1041" spans="1:2" x14ac:dyDescent="0.25">
      <c r="A1041" s="9"/>
      <c r="B1041" s="8"/>
    </row>
    <row r="1042" spans="1:2" x14ac:dyDescent="0.25">
      <c r="A1042" s="9"/>
      <c r="B1042" s="8"/>
    </row>
    <row r="1043" spans="1:2" x14ac:dyDescent="0.25">
      <c r="A1043" s="9"/>
      <c r="B1043" s="8"/>
    </row>
    <row r="1044" spans="1:2" x14ac:dyDescent="0.25">
      <c r="A1044" s="9"/>
      <c r="B1044" s="8"/>
    </row>
    <row r="1045" spans="1:2" x14ac:dyDescent="0.25">
      <c r="A1045" s="9"/>
      <c r="B1045" s="8"/>
    </row>
    <row r="1046" spans="1:2" x14ac:dyDescent="0.25">
      <c r="A1046" s="9"/>
      <c r="B1046" s="8"/>
    </row>
    <row r="1047" spans="1:2" x14ac:dyDescent="0.25">
      <c r="A1047" s="9"/>
      <c r="B1047" s="8"/>
    </row>
    <row r="1048" spans="1:2" x14ac:dyDescent="0.25">
      <c r="A1048" s="9"/>
      <c r="B1048" s="8"/>
    </row>
    <row r="1049" spans="1:2" x14ac:dyDescent="0.25">
      <c r="A1049" s="9"/>
      <c r="B1049" s="8"/>
    </row>
    <row r="1050" spans="1:2" x14ac:dyDescent="0.25">
      <c r="A1050" s="9"/>
      <c r="B1050" s="8"/>
    </row>
    <row r="1051" spans="1:2" x14ac:dyDescent="0.25">
      <c r="A1051" s="9"/>
      <c r="B1051" s="8"/>
    </row>
    <row r="1052" spans="1:2" x14ac:dyDescent="0.25">
      <c r="A1052" s="9"/>
      <c r="B1052" s="8"/>
    </row>
    <row r="1053" spans="1:2" x14ac:dyDescent="0.25">
      <c r="A1053" s="9"/>
      <c r="B1053" s="8"/>
    </row>
    <row r="1054" spans="1:2" x14ac:dyDescent="0.25">
      <c r="A1054" s="9"/>
      <c r="B1054" s="8"/>
    </row>
    <row r="1055" spans="1:2" x14ac:dyDescent="0.25">
      <c r="A1055" s="9"/>
      <c r="B1055" s="8"/>
    </row>
    <row r="1056" spans="1:2" x14ac:dyDescent="0.25">
      <c r="A1056" s="9"/>
      <c r="B1056" s="8"/>
    </row>
    <row r="1057" spans="1:2" x14ac:dyDescent="0.25">
      <c r="A1057" s="9"/>
      <c r="B1057" s="8"/>
    </row>
    <row r="1058" spans="1:2" x14ac:dyDescent="0.25">
      <c r="A1058" s="9"/>
      <c r="B1058" s="8"/>
    </row>
    <row r="1059" spans="1:2" x14ac:dyDescent="0.25">
      <c r="A1059" s="9"/>
      <c r="B1059" s="8"/>
    </row>
    <row r="1060" spans="1:2" x14ac:dyDescent="0.25">
      <c r="A1060" s="9"/>
      <c r="B1060" s="8"/>
    </row>
    <row r="1061" spans="1:2" x14ac:dyDescent="0.25">
      <c r="A1061" s="9"/>
      <c r="B1061" s="8"/>
    </row>
    <row r="1062" spans="1:2" x14ac:dyDescent="0.25">
      <c r="A1062" s="9"/>
      <c r="B1062" s="8"/>
    </row>
    <row r="1063" spans="1:2" x14ac:dyDescent="0.25">
      <c r="A1063" s="9"/>
      <c r="B1063" s="8"/>
    </row>
    <row r="1064" spans="1:2" x14ac:dyDescent="0.25">
      <c r="A1064" s="9"/>
      <c r="B1064" s="8"/>
    </row>
    <row r="1065" spans="1:2" x14ac:dyDescent="0.25">
      <c r="A1065" s="9"/>
      <c r="B1065" s="8"/>
    </row>
    <row r="1066" spans="1:2" x14ac:dyDescent="0.25">
      <c r="A1066" s="9"/>
      <c r="B1066" s="8"/>
    </row>
    <row r="1067" spans="1:2" x14ac:dyDescent="0.25">
      <c r="A1067" s="9"/>
      <c r="B1067" s="8"/>
    </row>
    <row r="1068" spans="1:2" x14ac:dyDescent="0.25">
      <c r="A1068" s="9"/>
      <c r="B1068" s="8"/>
    </row>
    <row r="1069" spans="1:2" x14ac:dyDescent="0.25">
      <c r="A1069" s="9"/>
      <c r="B1069" s="8"/>
    </row>
    <row r="1070" spans="1:2" x14ac:dyDescent="0.25">
      <c r="A1070" s="9"/>
      <c r="B1070" s="8"/>
    </row>
    <row r="1071" spans="1:2" x14ac:dyDescent="0.25">
      <c r="A1071" s="9"/>
      <c r="B1071" s="8"/>
    </row>
    <row r="1072" spans="1:2" x14ac:dyDescent="0.25">
      <c r="A1072" s="9"/>
      <c r="B1072" s="8"/>
    </row>
    <row r="1073" spans="1:2" x14ac:dyDescent="0.25">
      <c r="A1073" s="9"/>
      <c r="B1073" s="8"/>
    </row>
    <row r="1074" spans="1:2" x14ac:dyDescent="0.25">
      <c r="A1074" s="9"/>
      <c r="B1074" s="8"/>
    </row>
    <row r="1075" spans="1:2" x14ac:dyDescent="0.25">
      <c r="A1075" s="9"/>
      <c r="B1075" s="8"/>
    </row>
    <row r="1076" spans="1:2" x14ac:dyDescent="0.25">
      <c r="A1076" s="9"/>
      <c r="B1076" s="8"/>
    </row>
    <row r="1077" spans="1:2" x14ac:dyDescent="0.25">
      <c r="A1077" s="9"/>
      <c r="B1077" s="8"/>
    </row>
    <row r="1078" spans="1:2" x14ac:dyDescent="0.25">
      <c r="A1078" s="9"/>
      <c r="B1078" s="8"/>
    </row>
    <row r="1079" spans="1:2" x14ac:dyDescent="0.25">
      <c r="A1079" s="9"/>
      <c r="B1079" s="8"/>
    </row>
    <row r="1080" spans="1:2" x14ac:dyDescent="0.25">
      <c r="A1080" s="9"/>
      <c r="B1080" s="8"/>
    </row>
    <row r="1081" spans="1:2" x14ac:dyDescent="0.25">
      <c r="A1081" s="9"/>
      <c r="B1081" s="8"/>
    </row>
    <row r="1082" spans="1:2" x14ac:dyDescent="0.25">
      <c r="A1082" s="9"/>
      <c r="B1082" s="8"/>
    </row>
    <row r="1083" spans="1:2" x14ac:dyDescent="0.25">
      <c r="A1083" s="9"/>
      <c r="B1083" s="8"/>
    </row>
    <row r="1084" spans="1:2" x14ac:dyDescent="0.25">
      <c r="A1084" s="9"/>
      <c r="B1084" s="8"/>
    </row>
    <row r="1085" spans="1:2" x14ac:dyDescent="0.25">
      <c r="A1085" s="9"/>
      <c r="B1085" s="8"/>
    </row>
    <row r="1086" spans="1:2" x14ac:dyDescent="0.25">
      <c r="A1086" s="9"/>
      <c r="B1086" s="8"/>
    </row>
    <row r="1087" spans="1:2" x14ac:dyDescent="0.25">
      <c r="A1087" s="9"/>
      <c r="B1087" s="8"/>
    </row>
    <row r="1088" spans="1:2" x14ac:dyDescent="0.25">
      <c r="A1088" s="9"/>
      <c r="B1088" s="8"/>
    </row>
    <row r="1089" spans="1:2" x14ac:dyDescent="0.25">
      <c r="A1089" s="9"/>
      <c r="B1089" s="8"/>
    </row>
    <row r="1090" spans="1:2" x14ac:dyDescent="0.25">
      <c r="A1090" s="9"/>
      <c r="B1090" s="8"/>
    </row>
    <row r="1091" spans="1:2" x14ac:dyDescent="0.25">
      <c r="A1091" s="9"/>
      <c r="B1091" s="8"/>
    </row>
    <row r="1092" spans="1:2" x14ac:dyDescent="0.25">
      <c r="A1092" s="9"/>
      <c r="B1092" s="8"/>
    </row>
    <row r="1093" spans="1:2" x14ac:dyDescent="0.25">
      <c r="A1093" s="9"/>
      <c r="B1093" s="8"/>
    </row>
    <row r="1094" spans="1:2" x14ac:dyDescent="0.25">
      <c r="A1094" s="9"/>
      <c r="B1094" s="8"/>
    </row>
    <row r="1095" spans="1:2" x14ac:dyDescent="0.25">
      <c r="A1095" s="9"/>
      <c r="B1095" s="8"/>
    </row>
    <row r="1096" spans="1:2" x14ac:dyDescent="0.25">
      <c r="A1096" s="9"/>
      <c r="B1096" s="8"/>
    </row>
    <row r="1097" spans="1:2" x14ac:dyDescent="0.25">
      <c r="A1097" s="9"/>
      <c r="B1097" s="8"/>
    </row>
    <row r="1098" spans="1:2" x14ac:dyDescent="0.25">
      <c r="A1098" s="9"/>
      <c r="B1098" s="8"/>
    </row>
    <row r="1099" spans="1:2" x14ac:dyDescent="0.25">
      <c r="A1099" s="9"/>
      <c r="B1099" s="8"/>
    </row>
    <row r="1100" spans="1:2" x14ac:dyDescent="0.25">
      <c r="A1100" s="9"/>
      <c r="B1100" s="8"/>
    </row>
    <row r="1101" spans="1:2" x14ac:dyDescent="0.25">
      <c r="A1101" s="9"/>
      <c r="B1101" s="8"/>
    </row>
    <row r="1102" spans="1:2" x14ac:dyDescent="0.25">
      <c r="A1102" s="9"/>
      <c r="B1102" s="8"/>
    </row>
    <row r="1103" spans="1:2" x14ac:dyDescent="0.25">
      <c r="A1103" s="9"/>
      <c r="B1103" s="8"/>
    </row>
    <row r="1104" spans="1:2" x14ac:dyDescent="0.25">
      <c r="A1104" s="9"/>
      <c r="B1104" s="8"/>
    </row>
    <row r="1105" spans="1:2" x14ac:dyDescent="0.25">
      <c r="A1105" s="9"/>
      <c r="B1105" s="8"/>
    </row>
    <row r="1106" spans="1:2" x14ac:dyDescent="0.25">
      <c r="A1106" s="9"/>
      <c r="B1106" s="8"/>
    </row>
    <row r="1107" spans="1:2" x14ac:dyDescent="0.25">
      <c r="A1107" s="9"/>
      <c r="B1107" s="8"/>
    </row>
    <row r="1108" spans="1:2" x14ac:dyDescent="0.25">
      <c r="A1108" s="9"/>
      <c r="B1108" s="8"/>
    </row>
    <row r="1109" spans="1:2" x14ac:dyDescent="0.25">
      <c r="A1109" s="9"/>
      <c r="B1109" s="8"/>
    </row>
    <row r="1110" spans="1:2" x14ac:dyDescent="0.25">
      <c r="A1110" s="9"/>
      <c r="B1110" s="8"/>
    </row>
    <row r="1111" spans="1:2" x14ac:dyDescent="0.25">
      <c r="A1111" s="9"/>
      <c r="B1111" s="8"/>
    </row>
    <row r="1112" spans="1:2" x14ac:dyDescent="0.25">
      <c r="A1112" s="9"/>
      <c r="B1112" s="8"/>
    </row>
    <row r="1113" spans="1:2" x14ac:dyDescent="0.25">
      <c r="A1113" s="9"/>
      <c r="B1113" s="8"/>
    </row>
    <row r="1114" spans="1:2" x14ac:dyDescent="0.25">
      <c r="A1114" s="9"/>
      <c r="B1114" s="8"/>
    </row>
    <row r="1115" spans="1:2" x14ac:dyDescent="0.25">
      <c r="A1115" s="9"/>
      <c r="B1115" s="8"/>
    </row>
    <row r="1116" spans="1:2" x14ac:dyDescent="0.25">
      <c r="A1116" s="9"/>
      <c r="B1116" s="8"/>
    </row>
    <row r="1117" spans="1:2" x14ac:dyDescent="0.25">
      <c r="A1117" s="9"/>
      <c r="B1117" s="8"/>
    </row>
    <row r="1118" spans="1:2" x14ac:dyDescent="0.25">
      <c r="A1118" s="9"/>
      <c r="B1118" s="8"/>
    </row>
    <row r="1119" spans="1:2" x14ac:dyDescent="0.25">
      <c r="A1119" s="9"/>
      <c r="B1119" s="8"/>
    </row>
    <row r="1120" spans="1:2" x14ac:dyDescent="0.25">
      <c r="A1120" s="9"/>
      <c r="B1120" s="8"/>
    </row>
    <row r="1121" spans="1:2" x14ac:dyDescent="0.25">
      <c r="A1121" s="9"/>
      <c r="B1121" s="8"/>
    </row>
    <row r="1122" spans="1:2" x14ac:dyDescent="0.25">
      <c r="A1122" s="9"/>
      <c r="B1122" s="8"/>
    </row>
    <row r="1123" spans="1:2" x14ac:dyDescent="0.25">
      <c r="A1123" s="9"/>
      <c r="B1123" s="8"/>
    </row>
    <row r="1124" spans="1:2" x14ac:dyDescent="0.25">
      <c r="A1124" s="9"/>
      <c r="B1124" s="8"/>
    </row>
    <row r="1125" spans="1:2" x14ac:dyDescent="0.25">
      <c r="A1125" s="9"/>
      <c r="B1125" s="8"/>
    </row>
    <row r="1126" spans="1:2" x14ac:dyDescent="0.25">
      <c r="A1126" s="9"/>
      <c r="B1126" s="8"/>
    </row>
    <row r="1127" spans="1:2" x14ac:dyDescent="0.25">
      <c r="A1127" s="9"/>
      <c r="B1127" s="8"/>
    </row>
    <row r="1128" spans="1:2" x14ac:dyDescent="0.25">
      <c r="A1128" s="9"/>
      <c r="B1128" s="8"/>
    </row>
    <row r="1129" spans="1:2" x14ac:dyDescent="0.25">
      <c r="A1129" s="9"/>
      <c r="B1129" s="8"/>
    </row>
    <row r="1130" spans="1:2" x14ac:dyDescent="0.25">
      <c r="A1130" s="9"/>
      <c r="B1130" s="8"/>
    </row>
    <row r="1131" spans="1:2" x14ac:dyDescent="0.25">
      <c r="A1131" s="9"/>
      <c r="B1131" s="8"/>
    </row>
    <row r="1132" spans="1:2" x14ac:dyDescent="0.25">
      <c r="A1132" s="9"/>
      <c r="B1132" s="8"/>
    </row>
    <row r="1133" spans="1:2" x14ac:dyDescent="0.25">
      <c r="A1133" s="9"/>
      <c r="B1133" s="8"/>
    </row>
    <row r="1134" spans="1:2" x14ac:dyDescent="0.25">
      <c r="A1134" s="9"/>
      <c r="B1134" s="8"/>
    </row>
    <row r="1135" spans="1:2" x14ac:dyDescent="0.25">
      <c r="A1135" s="9"/>
      <c r="B1135" s="8"/>
    </row>
    <row r="1136" spans="1:2" x14ac:dyDescent="0.25">
      <c r="A1136" s="9"/>
      <c r="B1136" s="8"/>
    </row>
    <row r="1137" spans="1:2" x14ac:dyDescent="0.25">
      <c r="A1137" s="9"/>
      <c r="B1137" s="8"/>
    </row>
    <row r="1138" spans="1:2" x14ac:dyDescent="0.25">
      <c r="A1138" s="9"/>
      <c r="B1138" s="8"/>
    </row>
    <row r="1139" spans="1:2" x14ac:dyDescent="0.25">
      <c r="A1139" s="9"/>
      <c r="B1139" s="8"/>
    </row>
    <row r="1140" spans="1:2" x14ac:dyDescent="0.25">
      <c r="A1140" s="9"/>
      <c r="B1140" s="8"/>
    </row>
    <row r="1141" spans="1:2" x14ac:dyDescent="0.25">
      <c r="A1141" s="9"/>
      <c r="B1141" s="8"/>
    </row>
    <row r="1142" spans="1:2" x14ac:dyDescent="0.25">
      <c r="A1142" s="9"/>
      <c r="B1142" s="8"/>
    </row>
    <row r="1143" spans="1:2" x14ac:dyDescent="0.25">
      <c r="A1143" s="9"/>
      <c r="B1143" s="8"/>
    </row>
    <row r="1144" spans="1:2" x14ac:dyDescent="0.25">
      <c r="A1144" s="9"/>
      <c r="B1144" s="8"/>
    </row>
    <row r="1145" spans="1:2" x14ac:dyDescent="0.25">
      <c r="A1145" s="9"/>
      <c r="B1145" s="8"/>
    </row>
    <row r="1146" spans="1:2" x14ac:dyDescent="0.25">
      <c r="A1146" s="9"/>
      <c r="B1146" s="8"/>
    </row>
    <row r="1147" spans="1:2" x14ac:dyDescent="0.25">
      <c r="A1147" s="9"/>
      <c r="B1147" s="8"/>
    </row>
    <row r="1148" spans="1:2" x14ac:dyDescent="0.25">
      <c r="A1148" s="9"/>
      <c r="B1148" s="8"/>
    </row>
    <row r="1149" spans="1:2" x14ac:dyDescent="0.25">
      <c r="A1149" s="9"/>
      <c r="B1149" s="8"/>
    </row>
    <row r="1150" spans="1:2" x14ac:dyDescent="0.25">
      <c r="A1150" s="9"/>
      <c r="B1150" s="8"/>
    </row>
    <row r="1151" spans="1:2" x14ac:dyDescent="0.25">
      <c r="A1151" s="9"/>
      <c r="B1151" s="8"/>
    </row>
    <row r="1152" spans="1:2" x14ac:dyDescent="0.25">
      <c r="A1152" s="9"/>
      <c r="B1152" s="8"/>
    </row>
    <row r="1153" spans="1:2" x14ac:dyDescent="0.25">
      <c r="A1153" s="9"/>
      <c r="B1153" s="8"/>
    </row>
    <row r="1154" spans="1:2" x14ac:dyDescent="0.25">
      <c r="A1154" s="9"/>
      <c r="B1154" s="8"/>
    </row>
    <row r="1155" spans="1:2" x14ac:dyDescent="0.25">
      <c r="A1155" s="9"/>
      <c r="B1155" s="8"/>
    </row>
    <row r="1156" spans="1:2" x14ac:dyDescent="0.25">
      <c r="A1156" s="9"/>
      <c r="B1156" s="8"/>
    </row>
    <row r="1157" spans="1:2" x14ac:dyDescent="0.25">
      <c r="A1157" s="9"/>
      <c r="B1157" s="8"/>
    </row>
    <row r="1158" spans="1:2" x14ac:dyDescent="0.25">
      <c r="A1158" s="9"/>
      <c r="B1158" s="8"/>
    </row>
    <row r="1159" spans="1:2" x14ac:dyDescent="0.25">
      <c r="A1159" s="9"/>
      <c r="B1159" s="8"/>
    </row>
    <row r="1160" spans="1:2" x14ac:dyDescent="0.25">
      <c r="A1160" s="9"/>
      <c r="B1160" s="8"/>
    </row>
    <row r="1161" spans="1:2" x14ac:dyDescent="0.25">
      <c r="A1161" s="9"/>
      <c r="B1161" s="8"/>
    </row>
    <row r="1162" spans="1:2" x14ac:dyDescent="0.25">
      <c r="A1162" s="9"/>
      <c r="B1162" s="8"/>
    </row>
    <row r="1163" spans="1:2" x14ac:dyDescent="0.25">
      <c r="A1163" s="9"/>
      <c r="B1163" s="8"/>
    </row>
    <row r="1164" spans="1:2" x14ac:dyDescent="0.25">
      <c r="A1164" s="9"/>
      <c r="B1164" s="8"/>
    </row>
    <row r="1165" spans="1:2" x14ac:dyDescent="0.25">
      <c r="A1165" s="9"/>
      <c r="B1165" s="8"/>
    </row>
    <row r="1166" spans="1:2" x14ac:dyDescent="0.25">
      <c r="A1166" s="9"/>
      <c r="B1166" s="8"/>
    </row>
    <row r="1167" spans="1:2" x14ac:dyDescent="0.25">
      <c r="A1167" s="9"/>
      <c r="B1167" s="8"/>
    </row>
    <row r="1168" spans="1:2" x14ac:dyDescent="0.25">
      <c r="A1168" s="9"/>
      <c r="B1168" s="8"/>
    </row>
    <row r="1169" spans="1:2" x14ac:dyDescent="0.25">
      <c r="A1169" s="9"/>
      <c r="B1169" s="8"/>
    </row>
    <row r="1170" spans="1:2" x14ac:dyDescent="0.25">
      <c r="A1170" s="9"/>
      <c r="B1170" s="8"/>
    </row>
    <row r="1171" spans="1:2" x14ac:dyDescent="0.25">
      <c r="A1171" s="9"/>
      <c r="B1171" s="8"/>
    </row>
    <row r="1172" spans="1:2" x14ac:dyDescent="0.25">
      <c r="A1172" s="9"/>
      <c r="B1172" s="8"/>
    </row>
    <row r="1173" spans="1:2" x14ac:dyDescent="0.25">
      <c r="A1173" s="9"/>
      <c r="B1173" s="8"/>
    </row>
    <row r="1174" spans="1:2" x14ac:dyDescent="0.25">
      <c r="A1174" s="9"/>
      <c r="B1174" s="8"/>
    </row>
    <row r="1175" spans="1:2" x14ac:dyDescent="0.25">
      <c r="A1175" s="9"/>
      <c r="B1175" s="8"/>
    </row>
    <row r="1176" spans="1:2" x14ac:dyDescent="0.25">
      <c r="A1176" s="9"/>
      <c r="B1176" s="8"/>
    </row>
    <row r="1177" spans="1:2" x14ac:dyDescent="0.25">
      <c r="A1177" s="9"/>
      <c r="B1177" s="8"/>
    </row>
    <row r="1178" spans="1:2" x14ac:dyDescent="0.25">
      <c r="A1178" s="9"/>
      <c r="B1178" s="8"/>
    </row>
    <row r="1179" spans="1:2" x14ac:dyDescent="0.25">
      <c r="A1179" s="9"/>
      <c r="B1179" s="8"/>
    </row>
    <row r="1180" spans="1:2" x14ac:dyDescent="0.25">
      <c r="A1180" s="9"/>
      <c r="B1180" s="8"/>
    </row>
    <row r="1181" spans="1:2" x14ac:dyDescent="0.25">
      <c r="A1181" s="9"/>
      <c r="B1181" s="8"/>
    </row>
    <row r="1182" spans="1:2" x14ac:dyDescent="0.25">
      <c r="A1182" s="9"/>
      <c r="B1182" s="8"/>
    </row>
    <row r="1183" spans="1:2" x14ac:dyDescent="0.25">
      <c r="A1183" s="9"/>
      <c r="B1183" s="8"/>
    </row>
    <row r="1184" spans="1:2" x14ac:dyDescent="0.25">
      <c r="A1184" s="9"/>
      <c r="B1184" s="8"/>
    </row>
    <row r="1185" spans="1:2" x14ac:dyDescent="0.25">
      <c r="A1185" s="9"/>
      <c r="B1185" s="8"/>
    </row>
    <row r="1186" spans="1:2" x14ac:dyDescent="0.25">
      <c r="A1186" s="9"/>
      <c r="B1186" s="8"/>
    </row>
    <row r="1187" spans="1:2" x14ac:dyDescent="0.25">
      <c r="A1187" s="9"/>
      <c r="B1187" s="8"/>
    </row>
    <row r="1188" spans="1:2" x14ac:dyDescent="0.25">
      <c r="A1188" s="9"/>
      <c r="B1188" s="8"/>
    </row>
    <row r="1189" spans="1:2" x14ac:dyDescent="0.25">
      <c r="A1189" s="9"/>
      <c r="B1189" s="8"/>
    </row>
    <row r="1190" spans="1:2" x14ac:dyDescent="0.25">
      <c r="A1190" s="9"/>
      <c r="B1190" s="8"/>
    </row>
    <row r="1191" spans="1:2" x14ac:dyDescent="0.25">
      <c r="A1191" s="9"/>
      <c r="B1191" s="8"/>
    </row>
    <row r="1192" spans="1:2" x14ac:dyDescent="0.25">
      <c r="A1192" s="9"/>
      <c r="B1192" s="8"/>
    </row>
    <row r="1193" spans="1:2" x14ac:dyDescent="0.25">
      <c r="A1193" s="9"/>
      <c r="B1193" s="8"/>
    </row>
    <row r="1194" spans="1:2" x14ac:dyDescent="0.25">
      <c r="A1194" s="9"/>
      <c r="B1194" s="8"/>
    </row>
    <row r="1195" spans="1:2" x14ac:dyDescent="0.25">
      <c r="A1195" s="9"/>
      <c r="B1195" s="8"/>
    </row>
    <row r="1196" spans="1:2" x14ac:dyDescent="0.25">
      <c r="A1196" s="9"/>
      <c r="B1196" s="8"/>
    </row>
    <row r="1197" spans="1:2" x14ac:dyDescent="0.25">
      <c r="A1197" s="9"/>
      <c r="B1197" s="8"/>
    </row>
    <row r="1198" spans="1:2" x14ac:dyDescent="0.25">
      <c r="A1198" s="9"/>
      <c r="B1198" s="8"/>
    </row>
    <row r="1199" spans="1:2" x14ac:dyDescent="0.25">
      <c r="A1199" s="9"/>
      <c r="B1199" s="8"/>
    </row>
    <row r="1200" spans="1:2" x14ac:dyDescent="0.25">
      <c r="A1200" s="9"/>
      <c r="B1200" s="8"/>
    </row>
    <row r="1201" spans="1:2" x14ac:dyDescent="0.25">
      <c r="A1201" s="9"/>
      <c r="B1201" s="8"/>
    </row>
    <row r="1202" spans="1:2" x14ac:dyDescent="0.25">
      <c r="A1202" s="9"/>
      <c r="B1202" s="8"/>
    </row>
    <row r="1203" spans="1:2" x14ac:dyDescent="0.25">
      <c r="A1203" s="9"/>
      <c r="B1203" s="8"/>
    </row>
    <row r="1204" spans="1:2" x14ac:dyDescent="0.25">
      <c r="A1204" s="9"/>
      <c r="B1204" s="8"/>
    </row>
    <row r="1205" spans="1:2" x14ac:dyDescent="0.25">
      <c r="A1205" s="9"/>
      <c r="B1205" s="8"/>
    </row>
    <row r="1206" spans="1:2" x14ac:dyDescent="0.25">
      <c r="A1206" s="9"/>
      <c r="B1206" s="8"/>
    </row>
    <row r="1207" spans="1:2" x14ac:dyDescent="0.25">
      <c r="A1207" s="9"/>
      <c r="B1207" s="8"/>
    </row>
    <row r="1208" spans="1:2" x14ac:dyDescent="0.25">
      <c r="A1208" s="9"/>
      <c r="B1208" s="8"/>
    </row>
    <row r="1209" spans="1:2" x14ac:dyDescent="0.25">
      <c r="A1209" s="9"/>
      <c r="B1209" s="8"/>
    </row>
    <row r="1210" spans="1:2" x14ac:dyDescent="0.25">
      <c r="A1210" s="9"/>
      <c r="B1210" s="8"/>
    </row>
    <row r="1211" spans="1:2" x14ac:dyDescent="0.25">
      <c r="A1211" s="9"/>
      <c r="B1211" s="8"/>
    </row>
    <row r="1212" spans="1:2" x14ac:dyDescent="0.25">
      <c r="A1212" s="9"/>
      <c r="B1212" s="8"/>
    </row>
    <row r="1213" spans="1:2" x14ac:dyDescent="0.25">
      <c r="A1213" s="9"/>
      <c r="B1213" s="8"/>
    </row>
    <row r="1214" spans="1:2" x14ac:dyDescent="0.25">
      <c r="A1214" s="9" t="str">
        <f t="array" ref="A1214">IF(ISERROR(INDEX(List,MATCH(0,COUNTIF(List,"&lt;"&amp;List)-SUM(COUNTIF(List,$A$403:A1213)),0))),"",INDEX(List,MATCH(0,COUNTIF(List,"&lt;"&amp;List)-SUM(COUNTIF(List,$A$403:A1213),0))))</f>
        <v>[Account (Name)]</v>
      </c>
      <c r="B1214" s="8">
        <f>IF(A1214="","",MAX(B$403:B1213)+1)</f>
        <v>1</v>
      </c>
    </row>
    <row r="1215" spans="1:2" x14ac:dyDescent="0.25">
      <c r="A1215" s="9" t="str">
        <f t="array" ref="A1215">IF(ISERROR(INDEX(List,MATCH(0,COUNTIF(List,"&lt;"&amp;List)-SUM(COUNTIF(List,$A$403:A1214)),0))),"",INDEX(List,MATCH(0,COUNTIF(List,"&lt;"&amp;List)-SUM(COUNTIF(List,$A$403:A1214),0))))</f>
        <v>[Account (Name)]</v>
      </c>
      <c r="B1215" s="8">
        <f>IF(A1215="","",MAX(B$403:B1214)+1)</f>
        <v>2</v>
      </c>
    </row>
    <row r="1216" spans="1:2" x14ac:dyDescent="0.25">
      <c r="A1216" s="9" t="str">
        <f t="array" ref="A1216">IF(ISERROR(INDEX(List,MATCH(0,COUNTIF(List,"&lt;"&amp;List)-SUM(COUNTIF(List,$A$403:A1215)),0))),"",INDEX(List,MATCH(0,COUNTIF(List,"&lt;"&amp;List)-SUM(COUNTIF(List,$A$403:A1215),0))))</f>
        <v>Ministry of Public Health of the Islamic Republic of Afghanistan</v>
      </c>
      <c r="B1216" s="8">
        <f>IF(A1216="","",MAX(B$403:B1215)+1)</f>
        <v>3</v>
      </c>
    </row>
    <row r="1217" spans="1:2" x14ac:dyDescent="0.25">
      <c r="A1217" s="9" t="str">
        <f t="array" ref="A1217">IF(ISERROR(INDEX(List,MATCH(0,COUNTIF(List,"&lt;"&amp;List)-SUM(COUNTIF(List,$A$403:A1216)),0))),"",INDEX(List,MATCH(0,COUNTIF(List,"&lt;"&amp;List)-SUM(COUNTIF(List,$A$403:A1216),0))))</f>
        <v>Organization_0909220211</v>
      </c>
      <c r="B1217" s="8">
        <f>IF(A1217="","",MAX(B$403:B1216)+1)</f>
        <v>4</v>
      </c>
    </row>
  </sheetData>
  <sheetProtection selectLockedCells="1" selectUnlockedCells="1"/>
  <mergeCells count="2">
    <mergeCell ref="A1:D1"/>
    <mergeCell ref="A93:D93"/>
  </mergeCells>
  <dataValidations count="2">
    <dataValidation type="custom" allowBlank="1" showInputMessage="1" showErrorMessage="1" errorTitle="X-Author for Excel" error="Id and Lookup fields are not editable." promptTitle="X-Author for Excel" sqref="D3:D86 D95:D400" xr:uid="{00000000-0002-0000-1000-000000000000}">
      <formula1>""</formula1>
    </dataValidation>
    <dataValidation type="custom" allowBlank="1" showInputMessage="1" showErrorMessage="1" errorTitle="X-Author for Excel" error="Id and Lookup fields are not editable." promptTitle="X-Author for Excel" sqref="E3:E86" xr:uid="{33D46EC7-FFC3-4365-89A6-BD74527CF568}">
      <formula1>""</formula1>
    </dataValidation>
  </dataValidations>
  <pageMargins left="0.75" right="0.75" top="1" bottom="1" header="0.5" footer="0.5"/>
  <pageSetup orientation="portrait" r:id="rId1"/>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dimension ref="A1:BE30"/>
  <sheetViews>
    <sheetView workbookViewId="0"/>
  </sheetViews>
  <sheetFormatPr defaultRowHeight="15.5" x14ac:dyDescent="0.35"/>
  <sheetData>
    <row r="1" spans="1:57" x14ac:dyDescent="0.35">
      <c r="A1" s="129" t="s">
        <v>739</v>
      </c>
      <c r="B1" t="s">
        <v>254</v>
      </c>
      <c r="Y1" t="s">
        <v>264</v>
      </c>
      <c r="Z1" t="s">
        <v>265</v>
      </c>
      <c r="AA1" t="s">
        <v>754</v>
      </c>
      <c r="AB1" t="s">
        <v>756</v>
      </c>
      <c r="AC1" t="s">
        <v>759</v>
      </c>
      <c r="AD1" t="s">
        <v>764</v>
      </c>
      <c r="AE1" t="s">
        <v>794</v>
      </c>
      <c r="AF1" t="s">
        <v>796</v>
      </c>
      <c r="AG1" t="s">
        <v>797</v>
      </c>
      <c r="AH1" t="s">
        <v>798</v>
      </c>
      <c r="AI1" t="s">
        <v>799</v>
      </c>
      <c r="AJ1" t="s">
        <v>800</v>
      </c>
      <c r="AK1" t="s">
        <v>801</v>
      </c>
      <c r="AL1" t="s">
        <v>802</v>
      </c>
      <c r="AM1" t="s">
        <v>803</v>
      </c>
      <c r="AN1" t="s">
        <v>804</v>
      </c>
      <c r="AO1" t="s">
        <v>805</v>
      </c>
      <c r="AP1" t="s">
        <v>806</v>
      </c>
      <c r="AQ1" t="s">
        <v>255</v>
      </c>
      <c r="AR1" t="s">
        <v>811</v>
      </c>
      <c r="AS1" t="s">
        <v>261</v>
      </c>
      <c r="AT1" t="s">
        <v>263</v>
      </c>
      <c r="AU1" t="s">
        <v>260</v>
      </c>
      <c r="AV1" t="s">
        <v>262</v>
      </c>
      <c r="AW1" t="s">
        <v>812</v>
      </c>
      <c r="AX1" t="s">
        <v>813</v>
      </c>
      <c r="AY1" t="s">
        <v>814</v>
      </c>
      <c r="AZ1" t="s">
        <v>815</v>
      </c>
      <c r="BA1" t="s">
        <v>816</v>
      </c>
      <c r="BB1" t="s">
        <v>817</v>
      </c>
      <c r="BC1" t="s">
        <v>818</v>
      </c>
      <c r="BD1" t="s">
        <v>819</v>
      </c>
      <c r="BE1" t="s">
        <v>820</v>
      </c>
    </row>
    <row r="2" spans="1:57" x14ac:dyDescent="0.35">
      <c r="Y2" s="146" t="s">
        <v>269</v>
      </c>
      <c r="Z2" s="146" t="s">
        <v>270</v>
      </c>
      <c r="AA2" s="146" t="s">
        <v>755</v>
      </c>
      <c r="AB2" s="146" t="s">
        <v>757</v>
      </c>
      <c r="AC2" s="146" t="s">
        <v>760</v>
      </c>
      <c r="AD2" s="146" t="s">
        <v>765</v>
      </c>
      <c r="AE2" s="146" t="s">
        <v>795</v>
      </c>
      <c r="AF2" s="146" t="s">
        <v>253</v>
      </c>
      <c r="AG2" s="146" t="s">
        <v>765</v>
      </c>
      <c r="AH2" s="146" t="s">
        <v>765</v>
      </c>
      <c r="AI2" s="146" t="s">
        <v>765</v>
      </c>
      <c r="AJ2" s="146" t="s">
        <v>253</v>
      </c>
      <c r="AK2" s="146" t="s">
        <v>765</v>
      </c>
      <c r="AL2" s="146" t="s">
        <v>765</v>
      </c>
      <c r="AM2" s="146" t="s">
        <v>765</v>
      </c>
      <c r="AN2" s="146" t="s">
        <v>765</v>
      </c>
      <c r="AO2" s="146" t="s">
        <v>253</v>
      </c>
      <c r="AP2" s="146" t="s">
        <v>807</v>
      </c>
      <c r="AQ2" s="146" t="s">
        <v>256</v>
      </c>
      <c r="AR2" s="146" t="s">
        <v>256</v>
      </c>
      <c r="AS2" s="146" t="s">
        <v>256</v>
      </c>
      <c r="AT2" s="146" t="s">
        <v>256</v>
      </c>
      <c r="AU2" s="146" t="s">
        <v>256</v>
      </c>
      <c r="AV2" s="146" t="s">
        <v>256</v>
      </c>
      <c r="AW2" s="146" t="s">
        <v>256</v>
      </c>
      <c r="AX2" s="146" t="s">
        <v>256</v>
      </c>
      <c r="AY2" s="146" t="s">
        <v>454</v>
      </c>
      <c r="AZ2" s="146" t="s">
        <v>454</v>
      </c>
      <c r="BA2" s="146" t="s">
        <v>454</v>
      </c>
      <c r="BB2" s="146" t="s">
        <v>454</v>
      </c>
      <c r="BC2" s="146" t="s">
        <v>454</v>
      </c>
      <c r="BD2" s="146" t="s">
        <v>454</v>
      </c>
      <c r="BE2" s="146" t="s">
        <v>454</v>
      </c>
    </row>
    <row r="3" spans="1:57" x14ac:dyDescent="0.35">
      <c r="Y3" s="146" t="s">
        <v>271</v>
      </c>
      <c r="Z3" s="146" t="s">
        <v>272</v>
      </c>
      <c r="AB3" s="146" t="s">
        <v>758</v>
      </c>
      <c r="AC3" s="146" t="s">
        <v>761</v>
      </c>
      <c r="AD3" s="146" t="s">
        <v>766</v>
      </c>
      <c r="AE3" s="146" t="s">
        <v>280</v>
      </c>
      <c r="AG3" s="146" t="s">
        <v>766</v>
      </c>
      <c r="AH3" s="146" t="s">
        <v>766</v>
      </c>
      <c r="AI3" s="146" t="s">
        <v>766</v>
      </c>
      <c r="AK3" s="146" t="s">
        <v>766</v>
      </c>
      <c r="AL3" s="146" t="s">
        <v>766</v>
      </c>
      <c r="AM3" s="146" t="s">
        <v>766</v>
      </c>
      <c r="AN3" s="146" t="s">
        <v>766</v>
      </c>
      <c r="AP3" s="146" t="s">
        <v>808</v>
      </c>
      <c r="AQ3" s="146" t="s">
        <v>257</v>
      </c>
      <c r="AR3" s="146" t="s">
        <v>257</v>
      </c>
      <c r="AS3" s="146" t="s">
        <v>257</v>
      </c>
      <c r="AT3" s="146" t="s">
        <v>257</v>
      </c>
      <c r="AU3" s="146" t="s">
        <v>257</v>
      </c>
      <c r="AV3" s="146" t="s">
        <v>257</v>
      </c>
      <c r="AW3" s="146" t="s">
        <v>257</v>
      </c>
      <c r="AX3" s="146" t="s">
        <v>257</v>
      </c>
      <c r="AY3" s="146" t="s">
        <v>455</v>
      </c>
      <c r="AZ3" s="146" t="s">
        <v>455</v>
      </c>
      <c r="BA3" s="146" t="s">
        <v>455</v>
      </c>
      <c r="BB3" s="146" t="s">
        <v>455</v>
      </c>
      <c r="BC3" s="146" t="s">
        <v>455</v>
      </c>
      <c r="BD3" s="146" t="s">
        <v>455</v>
      </c>
      <c r="BE3" s="146" t="s">
        <v>455</v>
      </c>
    </row>
    <row r="4" spans="1:57" x14ac:dyDescent="0.35">
      <c r="Y4" s="146" t="s">
        <v>30</v>
      </c>
      <c r="Z4" s="146" t="s">
        <v>30</v>
      </c>
      <c r="AB4" s="146" t="s">
        <v>370</v>
      </c>
      <c r="AC4" s="146" t="s">
        <v>762</v>
      </c>
      <c r="AD4" s="146" t="s">
        <v>767</v>
      </c>
      <c r="AE4" s="146" t="s">
        <v>253</v>
      </c>
      <c r="AG4" s="146" t="s">
        <v>767</v>
      </c>
      <c r="AH4" s="146" t="s">
        <v>767</v>
      </c>
      <c r="AI4" s="146" t="s">
        <v>767</v>
      </c>
      <c r="AK4" s="146" t="s">
        <v>767</v>
      </c>
      <c r="AL4" s="146" t="s">
        <v>767</v>
      </c>
      <c r="AM4" s="146" t="s">
        <v>767</v>
      </c>
      <c r="AN4" s="146" t="s">
        <v>767</v>
      </c>
      <c r="AP4" s="146" t="s">
        <v>809</v>
      </c>
      <c r="AQ4" s="146" t="s">
        <v>258</v>
      </c>
      <c r="AR4" s="146" t="s">
        <v>258</v>
      </c>
      <c r="AS4" s="146" t="s">
        <v>258</v>
      </c>
      <c r="AT4" s="146" t="s">
        <v>258</v>
      </c>
      <c r="AU4" s="146" t="s">
        <v>258</v>
      </c>
      <c r="AV4" s="146" t="s">
        <v>258</v>
      </c>
      <c r="AW4" s="146" t="s">
        <v>258</v>
      </c>
      <c r="AX4" s="146" t="s">
        <v>258</v>
      </c>
      <c r="AY4" s="146" t="s">
        <v>456</v>
      </c>
      <c r="AZ4" s="146" t="s">
        <v>456</v>
      </c>
      <c r="BA4" s="146" t="s">
        <v>456</v>
      </c>
      <c r="BB4" s="146" t="s">
        <v>456</v>
      </c>
      <c r="BC4" s="146" t="s">
        <v>456</v>
      </c>
      <c r="BD4" s="146" t="s">
        <v>456</v>
      </c>
      <c r="BE4" s="146" t="s">
        <v>456</v>
      </c>
    </row>
    <row r="5" spans="1:57" x14ac:dyDescent="0.35">
      <c r="Y5" s="146" t="s">
        <v>67</v>
      </c>
      <c r="Z5" s="146" t="s">
        <v>67</v>
      </c>
      <c r="AB5" s="146" t="s">
        <v>372</v>
      </c>
      <c r="AC5" s="146" t="s">
        <v>455</v>
      </c>
      <c r="AD5" s="146" t="s">
        <v>768</v>
      </c>
      <c r="AG5" s="146" t="s">
        <v>768</v>
      </c>
      <c r="AH5" s="146" t="s">
        <v>768</v>
      </c>
      <c r="AI5" s="146" t="s">
        <v>768</v>
      </c>
      <c r="AK5" s="146" t="s">
        <v>768</v>
      </c>
      <c r="AL5" s="146" t="s">
        <v>768</v>
      </c>
      <c r="AM5" s="146" t="s">
        <v>768</v>
      </c>
      <c r="AN5" s="146" t="s">
        <v>768</v>
      </c>
      <c r="AP5" s="146" t="s">
        <v>810</v>
      </c>
      <c r="AR5" s="146" t="s">
        <v>259</v>
      </c>
      <c r="AS5" s="146" t="s">
        <v>259</v>
      </c>
      <c r="AT5" s="146" t="s">
        <v>259</v>
      </c>
      <c r="AU5" s="146" t="s">
        <v>259</v>
      </c>
      <c r="AV5" s="146" t="s">
        <v>259</v>
      </c>
      <c r="AW5" s="146" t="s">
        <v>259</v>
      </c>
      <c r="AX5" s="146" t="s">
        <v>259</v>
      </c>
      <c r="AY5" s="146" t="s">
        <v>259</v>
      </c>
      <c r="AZ5" s="146" t="s">
        <v>259</v>
      </c>
      <c r="BA5" s="146" t="s">
        <v>259</v>
      </c>
      <c r="BB5" s="146" t="s">
        <v>259</v>
      </c>
    </row>
    <row r="6" spans="1:57" x14ac:dyDescent="0.35">
      <c r="Y6" s="146" t="s">
        <v>1</v>
      </c>
      <c r="Z6" s="146" t="s">
        <v>1</v>
      </c>
      <c r="AB6" s="146" t="s">
        <v>371</v>
      </c>
      <c r="AC6" s="146" t="s">
        <v>456</v>
      </c>
      <c r="AD6" s="146" t="s">
        <v>769</v>
      </c>
      <c r="AG6" s="146" t="s">
        <v>769</v>
      </c>
      <c r="AH6" s="146" t="s">
        <v>769</v>
      </c>
      <c r="AI6" s="146" t="s">
        <v>769</v>
      </c>
      <c r="AK6" s="146" t="s">
        <v>769</v>
      </c>
      <c r="AL6" s="146" t="s">
        <v>769</v>
      </c>
      <c r="AM6" s="146" t="s">
        <v>769</v>
      </c>
      <c r="AN6" s="146" t="s">
        <v>769</v>
      </c>
    </row>
    <row r="7" spans="1:57" x14ac:dyDescent="0.35">
      <c r="Y7" s="146" t="s">
        <v>268</v>
      </c>
      <c r="Z7" s="146" t="s">
        <v>268</v>
      </c>
      <c r="AC7" s="146" t="s">
        <v>454</v>
      </c>
      <c r="AD7" s="146" t="s">
        <v>770</v>
      </c>
      <c r="AG7" s="146" t="s">
        <v>770</v>
      </c>
      <c r="AH7" s="146" t="s">
        <v>770</v>
      </c>
      <c r="AI7" s="146" t="s">
        <v>770</v>
      </c>
      <c r="AK7" s="146" t="s">
        <v>770</v>
      </c>
      <c r="AL7" s="146" t="s">
        <v>770</v>
      </c>
      <c r="AM7" s="146" t="s">
        <v>770</v>
      </c>
      <c r="AN7" s="146" t="s">
        <v>770</v>
      </c>
    </row>
    <row r="8" spans="1:57" x14ac:dyDescent="0.35">
      <c r="Y8" s="146" t="s">
        <v>269</v>
      </c>
      <c r="Z8" s="146" t="s">
        <v>270</v>
      </c>
      <c r="AC8" s="146" t="s">
        <v>763</v>
      </c>
      <c r="AD8" s="146" t="s">
        <v>771</v>
      </c>
      <c r="AG8" s="146" t="s">
        <v>771</v>
      </c>
      <c r="AH8" s="146" t="s">
        <v>771</v>
      </c>
      <c r="AI8" s="146" t="s">
        <v>771</v>
      </c>
      <c r="AK8" s="146" t="s">
        <v>771</v>
      </c>
      <c r="AL8" s="146" t="s">
        <v>771</v>
      </c>
      <c r="AM8" s="146" t="s">
        <v>771</v>
      </c>
      <c r="AN8" s="146" t="s">
        <v>771</v>
      </c>
    </row>
    <row r="9" spans="1:57" x14ac:dyDescent="0.35">
      <c r="Y9" s="146" t="s">
        <v>271</v>
      </c>
      <c r="Z9" s="146" t="s">
        <v>272</v>
      </c>
      <c r="AD9" s="146" t="s">
        <v>772</v>
      </c>
      <c r="AG9" s="146" t="s">
        <v>772</v>
      </c>
      <c r="AH9" s="146" t="s">
        <v>772</v>
      </c>
      <c r="AI9" s="146" t="s">
        <v>772</v>
      </c>
      <c r="AK9" s="146" t="s">
        <v>772</v>
      </c>
      <c r="AL9" s="146" t="s">
        <v>772</v>
      </c>
      <c r="AM9" s="146" t="s">
        <v>772</v>
      </c>
      <c r="AN9" s="146" t="s">
        <v>772</v>
      </c>
    </row>
    <row r="10" spans="1:57" x14ac:dyDescent="0.35">
      <c r="Y10" s="146" t="s">
        <v>30</v>
      </c>
      <c r="Z10" s="146" t="s">
        <v>30</v>
      </c>
      <c r="AD10" s="146" t="s">
        <v>773</v>
      </c>
      <c r="AG10" s="146" t="s">
        <v>773</v>
      </c>
      <c r="AH10" s="146" t="s">
        <v>773</v>
      </c>
      <c r="AI10" s="146" t="s">
        <v>773</v>
      </c>
      <c r="AK10" s="146" t="s">
        <v>773</v>
      </c>
      <c r="AL10" s="146" t="s">
        <v>773</v>
      </c>
      <c r="AM10" s="146" t="s">
        <v>773</v>
      </c>
      <c r="AN10" s="146" t="s">
        <v>773</v>
      </c>
    </row>
    <row r="11" spans="1:57" x14ac:dyDescent="0.35">
      <c r="Y11" s="146" t="s">
        <v>67</v>
      </c>
      <c r="Z11" s="146" t="s">
        <v>67</v>
      </c>
      <c r="AD11" s="146" t="s">
        <v>774</v>
      </c>
      <c r="AG11" s="146" t="s">
        <v>774</v>
      </c>
      <c r="AH11" s="146" t="s">
        <v>774</v>
      </c>
      <c r="AI11" s="146" t="s">
        <v>774</v>
      </c>
      <c r="AK11" s="146" t="s">
        <v>774</v>
      </c>
      <c r="AL11" s="146" t="s">
        <v>774</v>
      </c>
      <c r="AM11" s="146" t="s">
        <v>774</v>
      </c>
      <c r="AN11" s="146" t="s">
        <v>774</v>
      </c>
    </row>
    <row r="12" spans="1:57" x14ac:dyDescent="0.35">
      <c r="Y12" s="146" t="s">
        <v>1</v>
      </c>
      <c r="Z12" s="146" t="s">
        <v>1</v>
      </c>
      <c r="AD12" s="146" t="s">
        <v>775</v>
      </c>
      <c r="AG12" s="146" t="s">
        <v>775</v>
      </c>
      <c r="AH12" s="146" t="s">
        <v>775</v>
      </c>
      <c r="AI12" s="146" t="s">
        <v>775</v>
      </c>
      <c r="AK12" s="146" t="s">
        <v>775</v>
      </c>
      <c r="AL12" s="146" t="s">
        <v>775</v>
      </c>
      <c r="AM12" s="146" t="s">
        <v>775</v>
      </c>
      <c r="AN12" s="146" t="s">
        <v>775</v>
      </c>
    </row>
    <row r="13" spans="1:57" x14ac:dyDescent="0.35">
      <c r="Y13" s="146" t="s">
        <v>268</v>
      </c>
      <c r="Z13" s="146" t="s">
        <v>268</v>
      </c>
      <c r="AD13" s="146" t="s">
        <v>776</v>
      </c>
      <c r="AG13" s="146" t="s">
        <v>776</v>
      </c>
      <c r="AH13" s="146" t="s">
        <v>776</v>
      </c>
      <c r="AI13" s="146" t="s">
        <v>776</v>
      </c>
      <c r="AK13" s="146" t="s">
        <v>776</v>
      </c>
      <c r="AL13" s="146" t="s">
        <v>776</v>
      </c>
      <c r="AM13" s="146" t="s">
        <v>776</v>
      </c>
      <c r="AN13" s="146" t="s">
        <v>776</v>
      </c>
    </row>
    <row r="14" spans="1:57" x14ac:dyDescent="0.35">
      <c r="AD14" s="146" t="s">
        <v>777</v>
      </c>
      <c r="AG14" s="146" t="s">
        <v>777</v>
      </c>
      <c r="AH14" s="146" t="s">
        <v>777</v>
      </c>
      <c r="AI14" s="146" t="s">
        <v>777</v>
      </c>
      <c r="AK14" s="146" t="s">
        <v>777</v>
      </c>
      <c r="AL14" s="146" t="s">
        <v>777</v>
      </c>
      <c r="AM14" s="146" t="s">
        <v>777</v>
      </c>
      <c r="AN14" s="146" t="s">
        <v>777</v>
      </c>
    </row>
    <row r="15" spans="1:57" x14ac:dyDescent="0.35">
      <c r="AD15" s="146" t="s">
        <v>778</v>
      </c>
      <c r="AG15" s="146" t="s">
        <v>778</v>
      </c>
      <c r="AH15" s="146" t="s">
        <v>778</v>
      </c>
      <c r="AI15" s="146" t="s">
        <v>778</v>
      </c>
      <c r="AK15" s="146" t="s">
        <v>778</v>
      </c>
      <c r="AL15" s="146" t="s">
        <v>778</v>
      </c>
      <c r="AM15" s="146" t="s">
        <v>778</v>
      </c>
      <c r="AN15" s="146" t="s">
        <v>778</v>
      </c>
    </row>
    <row r="16" spans="1:57" x14ac:dyDescent="0.35">
      <c r="AD16" s="146" t="s">
        <v>779</v>
      </c>
      <c r="AG16" s="146" t="s">
        <v>779</v>
      </c>
      <c r="AH16" s="146" t="s">
        <v>779</v>
      </c>
      <c r="AI16" s="146" t="s">
        <v>779</v>
      </c>
      <c r="AK16" s="146" t="s">
        <v>779</v>
      </c>
      <c r="AL16" s="146" t="s">
        <v>779</v>
      </c>
      <c r="AM16" s="146" t="s">
        <v>779</v>
      </c>
      <c r="AN16" s="146" t="s">
        <v>779</v>
      </c>
    </row>
    <row r="17" spans="30:40" x14ac:dyDescent="0.35">
      <c r="AD17" s="146" t="s">
        <v>780</v>
      </c>
      <c r="AG17" s="146" t="s">
        <v>780</v>
      </c>
      <c r="AH17" s="146" t="s">
        <v>780</v>
      </c>
      <c r="AI17" s="146" t="s">
        <v>780</v>
      </c>
      <c r="AK17" s="146" t="s">
        <v>780</v>
      </c>
      <c r="AL17" s="146" t="s">
        <v>780</v>
      </c>
      <c r="AM17" s="146" t="s">
        <v>780</v>
      </c>
      <c r="AN17" s="146" t="s">
        <v>780</v>
      </c>
    </row>
    <row r="18" spans="30:40" x14ac:dyDescent="0.35">
      <c r="AD18" s="146" t="s">
        <v>781</v>
      </c>
      <c r="AG18" s="146" t="s">
        <v>781</v>
      </c>
      <c r="AH18" s="146" t="s">
        <v>781</v>
      </c>
      <c r="AI18" s="146" t="s">
        <v>781</v>
      </c>
      <c r="AK18" s="146" t="s">
        <v>781</v>
      </c>
      <c r="AL18" s="146" t="s">
        <v>781</v>
      </c>
      <c r="AM18" s="146" t="s">
        <v>781</v>
      </c>
      <c r="AN18" s="146" t="s">
        <v>781</v>
      </c>
    </row>
    <row r="19" spans="30:40" x14ac:dyDescent="0.35">
      <c r="AD19" s="146" t="s">
        <v>782</v>
      </c>
      <c r="AG19" s="146" t="s">
        <v>782</v>
      </c>
      <c r="AH19" s="146" t="s">
        <v>782</v>
      </c>
      <c r="AI19" s="146" t="s">
        <v>782</v>
      </c>
      <c r="AK19" s="146" t="s">
        <v>782</v>
      </c>
      <c r="AL19" s="146" t="s">
        <v>782</v>
      </c>
      <c r="AM19" s="146" t="s">
        <v>782</v>
      </c>
      <c r="AN19" s="146" t="s">
        <v>782</v>
      </c>
    </row>
    <row r="20" spans="30:40" x14ac:dyDescent="0.35">
      <c r="AD20" s="146" t="s">
        <v>783</v>
      </c>
      <c r="AG20" s="146" t="s">
        <v>783</v>
      </c>
      <c r="AH20" s="146" t="s">
        <v>783</v>
      </c>
      <c r="AI20" s="146" t="s">
        <v>783</v>
      </c>
      <c r="AK20" s="146" t="s">
        <v>783</v>
      </c>
      <c r="AL20" s="146" t="s">
        <v>783</v>
      </c>
      <c r="AM20" s="146" t="s">
        <v>783</v>
      </c>
      <c r="AN20" s="146" t="s">
        <v>783</v>
      </c>
    </row>
    <row r="21" spans="30:40" x14ac:dyDescent="0.35">
      <c r="AD21" s="146" t="s">
        <v>784</v>
      </c>
      <c r="AG21" s="146" t="s">
        <v>784</v>
      </c>
      <c r="AH21" s="146" t="s">
        <v>784</v>
      </c>
      <c r="AI21" s="146" t="s">
        <v>784</v>
      </c>
      <c r="AK21" s="146" t="s">
        <v>784</v>
      </c>
      <c r="AL21" s="146" t="s">
        <v>784</v>
      </c>
      <c r="AM21" s="146" t="s">
        <v>784</v>
      </c>
      <c r="AN21" s="146" t="s">
        <v>784</v>
      </c>
    </row>
    <row r="22" spans="30:40" x14ac:dyDescent="0.35">
      <c r="AD22" s="146" t="s">
        <v>785</v>
      </c>
      <c r="AG22" s="146" t="s">
        <v>785</v>
      </c>
      <c r="AH22" s="146" t="s">
        <v>785</v>
      </c>
      <c r="AI22" s="146" t="s">
        <v>785</v>
      </c>
      <c r="AK22" s="146" t="s">
        <v>785</v>
      </c>
      <c r="AL22" s="146" t="s">
        <v>785</v>
      </c>
      <c r="AM22" s="146" t="s">
        <v>785</v>
      </c>
      <c r="AN22" s="146" t="s">
        <v>785</v>
      </c>
    </row>
    <row r="23" spans="30:40" x14ac:dyDescent="0.35">
      <c r="AD23" s="146" t="s">
        <v>786</v>
      </c>
      <c r="AG23" s="146" t="s">
        <v>786</v>
      </c>
      <c r="AH23" s="146" t="s">
        <v>786</v>
      </c>
      <c r="AI23" s="146" t="s">
        <v>786</v>
      </c>
      <c r="AK23" s="146" t="s">
        <v>786</v>
      </c>
      <c r="AL23" s="146" t="s">
        <v>786</v>
      </c>
      <c r="AM23" s="146" t="s">
        <v>786</v>
      </c>
      <c r="AN23" s="146" t="s">
        <v>786</v>
      </c>
    </row>
    <row r="24" spans="30:40" x14ac:dyDescent="0.35">
      <c r="AD24" s="146" t="s">
        <v>787</v>
      </c>
      <c r="AG24" s="146" t="s">
        <v>787</v>
      </c>
      <c r="AH24" s="146" t="s">
        <v>787</v>
      </c>
      <c r="AI24" s="146" t="s">
        <v>787</v>
      </c>
      <c r="AK24" s="146" t="s">
        <v>787</v>
      </c>
      <c r="AL24" s="146" t="s">
        <v>787</v>
      </c>
      <c r="AM24" s="146" t="s">
        <v>787</v>
      </c>
      <c r="AN24" s="146" t="s">
        <v>787</v>
      </c>
    </row>
    <row r="25" spans="30:40" x14ac:dyDescent="0.35">
      <c r="AD25" s="146" t="s">
        <v>788</v>
      </c>
      <c r="AG25" s="146" t="s">
        <v>788</v>
      </c>
      <c r="AH25" s="146" t="s">
        <v>788</v>
      </c>
      <c r="AI25" s="146" t="s">
        <v>788</v>
      </c>
      <c r="AK25" s="146" t="s">
        <v>788</v>
      </c>
      <c r="AL25" s="146" t="s">
        <v>788</v>
      </c>
      <c r="AM25" s="146" t="s">
        <v>788</v>
      </c>
      <c r="AN25" s="146" t="s">
        <v>788</v>
      </c>
    </row>
    <row r="26" spans="30:40" x14ac:dyDescent="0.35">
      <c r="AD26" s="146" t="s">
        <v>789</v>
      </c>
      <c r="AG26" s="146" t="s">
        <v>789</v>
      </c>
      <c r="AH26" s="146" t="s">
        <v>789</v>
      </c>
      <c r="AI26" s="146" t="s">
        <v>789</v>
      </c>
      <c r="AK26" s="146" t="s">
        <v>789</v>
      </c>
      <c r="AL26" s="146" t="s">
        <v>789</v>
      </c>
      <c r="AM26" s="146" t="s">
        <v>789</v>
      </c>
      <c r="AN26" s="146" t="s">
        <v>789</v>
      </c>
    </row>
    <row r="27" spans="30:40" x14ac:dyDescent="0.35">
      <c r="AD27" s="146" t="s">
        <v>790</v>
      </c>
      <c r="AG27" s="146" t="s">
        <v>790</v>
      </c>
      <c r="AH27" s="146" t="s">
        <v>790</v>
      </c>
      <c r="AI27" s="146" t="s">
        <v>790</v>
      </c>
      <c r="AK27" s="146" t="s">
        <v>790</v>
      </c>
      <c r="AL27" s="146" t="s">
        <v>790</v>
      </c>
      <c r="AM27" s="146" t="s">
        <v>790</v>
      </c>
      <c r="AN27" s="146" t="s">
        <v>790</v>
      </c>
    </row>
    <row r="28" spans="30:40" x14ac:dyDescent="0.35">
      <c r="AD28" s="146" t="s">
        <v>791</v>
      </c>
      <c r="AG28" s="146" t="s">
        <v>791</v>
      </c>
      <c r="AH28" s="146" t="s">
        <v>791</v>
      </c>
      <c r="AI28" s="146" t="s">
        <v>791</v>
      </c>
      <c r="AK28" s="146" t="s">
        <v>791</v>
      </c>
      <c r="AL28" s="146" t="s">
        <v>791</v>
      </c>
      <c r="AM28" s="146" t="s">
        <v>791</v>
      </c>
      <c r="AN28" s="146" t="s">
        <v>791</v>
      </c>
    </row>
    <row r="29" spans="30:40" x14ac:dyDescent="0.35">
      <c r="AD29" s="146" t="s">
        <v>792</v>
      </c>
      <c r="AG29" s="146" t="s">
        <v>792</v>
      </c>
      <c r="AH29" s="146" t="s">
        <v>792</v>
      </c>
      <c r="AI29" s="146" t="s">
        <v>792</v>
      </c>
      <c r="AK29" s="146" t="s">
        <v>792</v>
      </c>
      <c r="AL29" s="146" t="s">
        <v>792</v>
      </c>
      <c r="AM29" s="146" t="s">
        <v>792</v>
      </c>
      <c r="AN29" s="146" t="s">
        <v>792</v>
      </c>
    </row>
    <row r="30" spans="30:40" x14ac:dyDescent="0.35">
      <c r="AD30" s="146" t="s">
        <v>793</v>
      </c>
      <c r="AG30" s="146" t="s">
        <v>793</v>
      </c>
      <c r="AH30" s="146" t="s">
        <v>793</v>
      </c>
      <c r="AI30" s="146" t="s">
        <v>793</v>
      </c>
      <c r="AK30" s="146" t="s">
        <v>793</v>
      </c>
      <c r="AL30" s="146" t="s">
        <v>793</v>
      </c>
      <c r="AM30" s="146" t="s">
        <v>793</v>
      </c>
      <c r="AN30" s="146" t="s">
        <v>793</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0</xdr:col>
                <xdr:colOff>0</xdr:colOff>
                <xdr:row>0</xdr:row>
                <xdr:rowOff>0</xdr:rowOff>
              </from>
              <to>
                <xdr:col>7</xdr:col>
                <xdr:colOff>647700</xdr:colOff>
                <xdr:row>2</xdr:row>
                <xdr:rowOff>133350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0</xdr:col>
                <xdr:colOff>0</xdr:colOff>
                <xdr:row>0</xdr:row>
                <xdr:rowOff>0</xdr:rowOff>
              </from>
              <to>
                <xdr:col>0</xdr:col>
                <xdr:colOff>571500</xdr:colOff>
                <xdr:row>2</xdr:row>
                <xdr:rowOff>133350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0</xdr:col>
                <xdr:colOff>0</xdr:colOff>
                <xdr:row>0</xdr:row>
                <xdr:rowOff>0</xdr:rowOff>
              </from>
              <to>
                <xdr:col>1</xdr:col>
                <xdr:colOff>336550</xdr:colOff>
                <xdr:row>2</xdr:row>
                <xdr:rowOff>133350</xdr:rowOff>
              </to>
            </anchor>
          </objectPr>
        </oleObject>
      </mc:Choice>
      <mc:Fallback>
        <oleObject progId="Packager Shell Object" dvAspect="DVASPECT_ICON" shapeId="5123" r:id="rId8"/>
      </mc:Fallback>
    </mc:AlternateContent>
    <mc:AlternateContent xmlns:mc="http://schemas.openxmlformats.org/markup-compatibility/2006">
      <mc:Choice Requires="x14">
        <oleObject progId="Packager Shell Object" dvAspect="DVASPECT_ICON" shapeId="5124" r:id="rId10">
          <objectPr defaultSize="0" r:id="rId11">
            <anchor moveWithCells="1">
              <from>
                <xdr:col>0</xdr:col>
                <xdr:colOff>0</xdr:colOff>
                <xdr:row>0</xdr:row>
                <xdr:rowOff>0</xdr:rowOff>
              </from>
              <to>
                <xdr:col>1</xdr:col>
                <xdr:colOff>279400</xdr:colOff>
                <xdr:row>2</xdr:row>
                <xdr:rowOff>133350</xdr:rowOff>
              </to>
            </anchor>
          </objectPr>
        </oleObject>
      </mc:Choice>
      <mc:Fallback>
        <oleObject progId="Packager Shell Object" dvAspect="DVASPECT_ICON" shapeId="5124" r:id="rId10"/>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543</vt:i4>
      </vt:variant>
    </vt:vector>
  </HeadingPairs>
  <TitlesOfParts>
    <vt:vector size="552" baseType="lpstr">
      <vt:lpstr>Instructions</vt:lpstr>
      <vt:lpstr>Overview - Section A</vt:lpstr>
      <vt:lpstr>Impact Indicators - Section B </vt:lpstr>
      <vt:lpstr>Reference Records</vt:lpstr>
      <vt:lpstr>Outcome Indicators - Section C </vt:lpstr>
      <vt:lpstr>Coverage Indicators - Section D</vt:lpstr>
      <vt:lpstr> Disaggregation - Section E </vt:lpstr>
      <vt:lpstr>WPTM - Section F</vt:lpstr>
      <vt:lpstr>Print View</vt:lpstr>
      <vt:lpstr>_009096bb_77c7_47e9_ab78_bac00c84b439</vt:lpstr>
      <vt:lpstr>_014af77a_8bcb_4d0c_beeb_a3d72f1332b5</vt:lpstr>
      <vt:lpstr>_01bfc0ce_3a93_4136_98df_2e5ab51007c4</vt:lpstr>
      <vt:lpstr>_01cccfef_5573_4d36_b9d3_e32bd9199c70</vt:lpstr>
      <vt:lpstr>_0215c642_4079_4a66_b33f_02948e5b161c</vt:lpstr>
      <vt:lpstr>_02305739_ec80_4503_b191_2e272f7ad158</vt:lpstr>
      <vt:lpstr>_0278b5de_0da4_4498_a134_99a2744a9fab</vt:lpstr>
      <vt:lpstr>_033fcd6d_adce_4700_8852_ca583a6bef6b</vt:lpstr>
      <vt:lpstr>_0498dc4a_5706_4cf8_9462_13fccb149fe3</vt:lpstr>
      <vt:lpstr>_04a05b73_32c0_4d2d_a31f_5fbde1b204a3</vt:lpstr>
      <vt:lpstr>_053d4715_81a5_4c4e_908e_bbbba2cb81d4</vt:lpstr>
      <vt:lpstr>_05de697d_8f2c_4184_9d2e_6faa62695a32</vt:lpstr>
      <vt:lpstr>_06a30c86_360f_426e_8e45_34c8bc342561</vt:lpstr>
      <vt:lpstr>_06f0afa9_1fe3_42c4_a70c_ee03512b1215</vt:lpstr>
      <vt:lpstr>_07f6212a_2a5a_452d_b852_a06db9d121bc</vt:lpstr>
      <vt:lpstr>_0883281e_e21d_43ef_9187_230346f845f9</vt:lpstr>
      <vt:lpstr>_089c4f14_f445_4edd_986d_5381533aad0a</vt:lpstr>
      <vt:lpstr>_0a0c24ce_1a3f_4bf9_a8ff_c91c0647302d</vt:lpstr>
      <vt:lpstr>_0a25a90c_3219_438f_af02_7dbbd6432e17</vt:lpstr>
      <vt:lpstr>_0b061e63_2d62_4e7f_be44_4eac7747625a</vt:lpstr>
      <vt:lpstr>_0ba5fba9_1998_4ded_9b12_f967fc1c76dc</vt:lpstr>
      <vt:lpstr>_0be7695c_11a6_45b5_b154_af6d36015894</vt:lpstr>
      <vt:lpstr>_0beac2ba_bbbb_431d_8bce_14dbf66bdf78</vt:lpstr>
      <vt:lpstr>_0c431a0b_6c06_4a8d_9958_df0e381f3233</vt:lpstr>
      <vt:lpstr>_0cdb72c3_6724_4a77_bc28_1011a00b051b</vt:lpstr>
      <vt:lpstr>_0d92c2c9_3965_40dd_8ee0_e9f02c0e3ee9</vt:lpstr>
      <vt:lpstr>_0dc96169_1e4e_4b6f_8f38_6c1e88134dc4</vt:lpstr>
      <vt:lpstr>_0eecfd33_4a6a_4cbb_afe3_81fb3599f535</vt:lpstr>
      <vt:lpstr>_0f39d314_7997_497e_b89c_3c8231e774ea</vt:lpstr>
      <vt:lpstr>_1121e55d_6d32_4888_b652_ac9583a82d46</vt:lpstr>
      <vt:lpstr>_1279d174_765e_40f7_9774_a1502cee1084</vt:lpstr>
      <vt:lpstr>_13f5bbc3_a06d_4a3e_b75e_ac6929e1cb91</vt:lpstr>
      <vt:lpstr>_144bb8c4_0b16_4558_9e0b_bfebb0a9604a</vt:lpstr>
      <vt:lpstr>_1492cdfa_6f29_4651_b3ea_fe361a5ebb05</vt:lpstr>
      <vt:lpstr>_14a567c8_d8f6_4162_9aa0_c1538b8740a0</vt:lpstr>
      <vt:lpstr>_1566bd28_d5e3_4641_8c7f_30dd7112c7cc</vt:lpstr>
      <vt:lpstr>_164e6d09_185f_4eb7_8d48_b40f818dce2a</vt:lpstr>
      <vt:lpstr>_185f9a59_e3dc_4a86_b1fd_a4a300de92e9</vt:lpstr>
      <vt:lpstr>_1955075b_5332_4022_9e1d_d8310266160b</vt:lpstr>
      <vt:lpstr>_195784db_c268_4c63_8483_153347963bf4</vt:lpstr>
      <vt:lpstr>_198b5a5f_0f03_476f_accf_4c39afec46de</vt:lpstr>
      <vt:lpstr>_1a080622_0d74_49cf_97f9_4810bf8030df</vt:lpstr>
      <vt:lpstr>_1aa1a76c_dd86_4169_9713_d4769c038cf4</vt:lpstr>
      <vt:lpstr>_1adee5ff_c5c9_43db_9c1e_bb4129b790bf</vt:lpstr>
      <vt:lpstr>_1b8aaee3_08fa_47b6_9b44_c592025d5948</vt:lpstr>
      <vt:lpstr>_1ba5b9ab_2d9b_4eca_b122_0032dff5772a</vt:lpstr>
      <vt:lpstr>_1c63dced_ef57_49a2_b76c_04f2a67c4e37</vt:lpstr>
      <vt:lpstr>_1c9a6136_ca1e_45b0_8d91_8e499a1c2b64</vt:lpstr>
      <vt:lpstr>_1d6a3bac_4285_4496_be35_4b6e94c6c525</vt:lpstr>
      <vt:lpstr>_1e8031e2_fb17_49db_aa23_60e8be628b5d</vt:lpstr>
      <vt:lpstr>_1f7a22d6_7976_4a51_98b5_b72a96a27356</vt:lpstr>
      <vt:lpstr>_1f8e424d_2435_4858_bbf5_7f8dd0a93ebd</vt:lpstr>
      <vt:lpstr>_201a9b59_c648_4520_b810_e4a26475e91b</vt:lpstr>
      <vt:lpstr>_20610bf4_5e5c_47a3_b8cb_606c8e2d35b3</vt:lpstr>
      <vt:lpstr>_20b37a5d_a9b9_4728_a5db_fa2bcdb4259a</vt:lpstr>
      <vt:lpstr>_2107d815_de12_4678_b7bf_30f8521ae049</vt:lpstr>
      <vt:lpstr>_214941ba_c471_49a3_8970_f93dba1090ed</vt:lpstr>
      <vt:lpstr>_2155cd87_2f72_4971_9bf3_5e903b4bd350</vt:lpstr>
      <vt:lpstr>_21767732_1f31_4ce6_b119_8446771deb3e</vt:lpstr>
      <vt:lpstr>_21b12a26_ee05_4098_a9bf_fc0cdf7f6adb</vt:lpstr>
      <vt:lpstr>_227c1eef_248d_4636_b70f_e17385d0de94</vt:lpstr>
      <vt:lpstr>_233f4b6b_2a85_4f7c_a11c_783789889f27</vt:lpstr>
      <vt:lpstr>_23c679e9_b192_40b1_95ad_e2f1dac7a992</vt:lpstr>
      <vt:lpstr>_23debc6e_f89a_4d49_93e8_506d71c4cbb7</vt:lpstr>
      <vt:lpstr>_242d575a_eb16_4795_affc_a818f9b0adad</vt:lpstr>
      <vt:lpstr>_2440afcf_7038_466b_9f8b_f5cb2d881ac0</vt:lpstr>
      <vt:lpstr>_24ce621f_5feb_4421_aa7b_30c973952869</vt:lpstr>
      <vt:lpstr>_256acc1f_d632_49f3_a230_a7c45fed6c7d</vt:lpstr>
      <vt:lpstr>_25903c5a_79da_48aa_a73a_0efa3fa709b3</vt:lpstr>
      <vt:lpstr>_25c4f9c3_a465_4509_8e2f_b4c3afc12d62</vt:lpstr>
      <vt:lpstr>_26c11d11_1dfd_419a_b62a_f0e5f18ddf3d</vt:lpstr>
      <vt:lpstr>_27c6dfb2_6e2c_4519_aff6_82afcaea4b81</vt:lpstr>
      <vt:lpstr>_295f3441_adc3_4dc5_8a9e_67266d697395</vt:lpstr>
      <vt:lpstr>_29dc2e64_1893_44f6_9dcf_87e619efff18</vt:lpstr>
      <vt:lpstr>_29de1210_4fea_46a8_ac63_eb3a3734b209</vt:lpstr>
      <vt:lpstr>_2ab1dfcf_a207_4488_9778_05865ff67402</vt:lpstr>
      <vt:lpstr>_2bad41a3_d2d5_4a30_a026_b211ed401ae9</vt:lpstr>
      <vt:lpstr>_2c6b8785_2f7e_4ce5_948e_2066c6838182</vt:lpstr>
      <vt:lpstr>_2caea628_1956_4c87_bc20_7a08eb818bc7</vt:lpstr>
      <vt:lpstr>_2cce8ee2_6afd_41d1_bcad_99af3d7b16b5</vt:lpstr>
      <vt:lpstr>_2d154807_2b4a_4b96_90cc_90540c97cd87</vt:lpstr>
      <vt:lpstr>_2d8b8002_9e00_4e21_821d_5beccbd0b725</vt:lpstr>
      <vt:lpstr>_2e072484_37c2_40d3_8ebb_cc2dad56c7bb</vt:lpstr>
      <vt:lpstr>_304a4b38_aadb_465f_bec4_ede79462324a</vt:lpstr>
      <vt:lpstr>_30572134_8290_4750_a680_dd1dbf9fbe17</vt:lpstr>
      <vt:lpstr>_30b03846_ab03_4151_aecb_ffcd8f9380d3</vt:lpstr>
      <vt:lpstr>_31abdfc0_7b3f_4421_9bb3_3010b64c33c6</vt:lpstr>
      <vt:lpstr>_31e1e97a_f8b3_42a3_9dba_54263b984934</vt:lpstr>
      <vt:lpstr>_33898a8c_e55b_4fb6_a523_fc8d172930cd</vt:lpstr>
      <vt:lpstr>_33f94c69_7ad0_42e4_ae97_cd43ab2f6fb1</vt:lpstr>
      <vt:lpstr>_3599e6a2_76d5_4a3e_b94f_263ea328a754</vt:lpstr>
      <vt:lpstr>_35d1b49a_9719_423f_baf2_fde871e1bd58</vt:lpstr>
      <vt:lpstr>_3656f8fe_1658_4390_b037_f0db08258404</vt:lpstr>
      <vt:lpstr>_36c48884_8351_429d_866b_c7cb8ec9bdfb</vt:lpstr>
      <vt:lpstr>_37fc5e03_bcc7_4685_9fef_b3f1646865b7</vt:lpstr>
      <vt:lpstr>_38090fcc_c83f_4075_9748_b307f993e767</vt:lpstr>
      <vt:lpstr>_38727489_790b_4106_8b2a_6a8fd7426747</vt:lpstr>
      <vt:lpstr>_388e9f7b_b253_414f_b074_2b51db867bec</vt:lpstr>
      <vt:lpstr>_3a54c0cb_5d61_44ab_9f5f_59c0b83c7017</vt:lpstr>
      <vt:lpstr>_3a87c5f7_0769_4a3a_a3e3_82a4b0341068</vt:lpstr>
      <vt:lpstr>_3b16469f_3a28_404f_a919_41ed115ef29e</vt:lpstr>
      <vt:lpstr>_3b7422cb_6445_4aa9_93d7_564b3b552a88</vt:lpstr>
      <vt:lpstr>_3c45532e_4503_44c3_aed1_88e3c7145bca</vt:lpstr>
      <vt:lpstr>_3c670222_be49_48d4_a6da_55d70e83d153</vt:lpstr>
      <vt:lpstr>_3c7e6a65_3704_49f1_aeb5_596f9e172566</vt:lpstr>
      <vt:lpstr>_3d3c76b6_9fcf_4cb5_b2a3_ba632337362e</vt:lpstr>
      <vt:lpstr>_3d6d3512_10c0_4de5_aa42_7ee068d75e48</vt:lpstr>
      <vt:lpstr>_3e588f48_5b47_4e13_ab21_55c135645d97</vt:lpstr>
      <vt:lpstr>_3f09c12b_bc4c_4018_a427_8323f6abdcde</vt:lpstr>
      <vt:lpstr>_3f14779a_3657_4ee9_b857_6b95d77074db</vt:lpstr>
      <vt:lpstr>_3f450a54_eabe_42be_b6a5_18c086a5d786</vt:lpstr>
      <vt:lpstr>_3fdc2ac9_f4a3_4d6a_b2f2_58d6f3e03696</vt:lpstr>
      <vt:lpstr>_3fe9ffb0_20f0_4e61_bd05_c39610c7d823</vt:lpstr>
      <vt:lpstr>_413e976f_e211_495a_946b_b87ba18376c4</vt:lpstr>
      <vt:lpstr>_4142b5d6_b3a2_4804_93e1_6abaf2166d4c</vt:lpstr>
      <vt:lpstr>_423d3c20_41cf_4997_a293_9b1150fb8eaa</vt:lpstr>
      <vt:lpstr>_425b05fb_599f_421c_ad67_1b45a511d0c0</vt:lpstr>
      <vt:lpstr>_4266c6da_54ca_4a1a_a567_1b51c0445aba</vt:lpstr>
      <vt:lpstr>_42a2ef20_7507_4137_ae83_1c4ed24d9bd9</vt:lpstr>
      <vt:lpstr>_45ed0cc2_06fa_47d2_bf1a_8078df921d9b</vt:lpstr>
      <vt:lpstr>_463898c2_94f9_443e_9360_603b31e51356</vt:lpstr>
      <vt:lpstr>_46d565cf_c4b6_4ba9_91a9_ae6e1f229f25</vt:lpstr>
      <vt:lpstr>_4820f755_1815_4142_9c1e_22637b4b3c30</vt:lpstr>
      <vt:lpstr>_493718d5_8d74_4e5b_a628_d7a62c064791</vt:lpstr>
      <vt:lpstr>_49926cff_7d8a_446c_9eaf_1304d30c19db</vt:lpstr>
      <vt:lpstr>_4994889e_24bf_4e57_b5fe_4d250c0b598a</vt:lpstr>
      <vt:lpstr>_4af41944_42f7_4e99_8627_878d677a4e30</vt:lpstr>
      <vt:lpstr>_4b36df75_ea3b_4116_b8ac_4a66abe762ad</vt:lpstr>
      <vt:lpstr>_4d0cf32e_0e05_456f_b4d1_14bd4c608721</vt:lpstr>
      <vt:lpstr>_4d2be4fe_13b2_4faf_828e_93509fa81057</vt:lpstr>
      <vt:lpstr>_4d46f88d_b53f_4725_b903_496b8000bb47</vt:lpstr>
      <vt:lpstr>_4db5cf38_f801_4806_bf2c_599132967e52</vt:lpstr>
      <vt:lpstr>_4dc32036_026a_4d5f_beb4_03786a15ba27</vt:lpstr>
      <vt:lpstr>_4e28d14a_809b_451a_94f7_5adb1a78a192</vt:lpstr>
      <vt:lpstr>_4e3ce3cc_8312_431b_a087_d993964fb260</vt:lpstr>
      <vt:lpstr>_4e82750a_5fea_44c6_80cf_72f682152f92</vt:lpstr>
      <vt:lpstr>_4ede0df7_bdae_485c_a6aa_cd381b32466f</vt:lpstr>
      <vt:lpstr>_4ee906e6_a15a_4bd6_a5ab_48f7e9c4ead2</vt:lpstr>
      <vt:lpstr>_4efdea21_451f_4b74_a2f9_191820a288a6</vt:lpstr>
      <vt:lpstr>_4f178b68_20c0_4f6c_b1b2_a19a8fcafba7</vt:lpstr>
      <vt:lpstr>_4f36af19_06bf_4c59_990d_586822b3d259</vt:lpstr>
      <vt:lpstr>_4f63865c_55fd_464f_93e9_b2225fc74687</vt:lpstr>
      <vt:lpstr>_505724dd_8547_4bc3_976d_4313725e4ae3</vt:lpstr>
      <vt:lpstr>_50db2e80_c834_4e54_81d0_095d3a449508</vt:lpstr>
      <vt:lpstr>_51b611bd_a560_42d0_9976_577e62d2b71d</vt:lpstr>
      <vt:lpstr>_52d6fc62_59f3_4757_a084_a8aeafb48d9b</vt:lpstr>
      <vt:lpstr>_52e13748_1182_4a4a_9d8d_bac741435bb8</vt:lpstr>
      <vt:lpstr>_53066892_24de_428a_ae98_ea86638a4c62</vt:lpstr>
      <vt:lpstr>_53737226_720f_44cb_8b6f_c2a7829a2378</vt:lpstr>
      <vt:lpstr>_54eeb97e_db74_4058_898e_3c70d10a60fb</vt:lpstr>
      <vt:lpstr>_551ff597_4d6b_4e43_80ec_d627591a4405</vt:lpstr>
      <vt:lpstr>_55639097_3c5f_4331_a97c_5edff71d38fc</vt:lpstr>
      <vt:lpstr>_556ddeb1_283d_4119_8033_220d00837221</vt:lpstr>
      <vt:lpstr>_567ed919_b486_4c41_bb70_535bc7d4ec41</vt:lpstr>
      <vt:lpstr>_57279062_e326_494d_97d1_9dfc8942bd33</vt:lpstr>
      <vt:lpstr>_572e42ad_37ba_41a9_bff2_b341932489fa</vt:lpstr>
      <vt:lpstr>_5784befd_ba79_46ce_94c3_633c0a4c5b39</vt:lpstr>
      <vt:lpstr>_5872670a_ec38_4a89_ad98_a6d82394eb83</vt:lpstr>
      <vt:lpstr>_58bd3376_047f_4dcd_8c2d_825da0f87b4c</vt:lpstr>
      <vt:lpstr>_59a28839_db65_45dc_8a19_59cbc682c3a6</vt:lpstr>
      <vt:lpstr>_59f95329_4292_4573_afbd_ad38fe5a11b5</vt:lpstr>
      <vt:lpstr>_5a304b38_0560_4d4b_9305_af573a971c7b</vt:lpstr>
      <vt:lpstr>_5a6b264f_e866_4180_b32b_be3682daaa02</vt:lpstr>
      <vt:lpstr>_5aa1215d_515a_4048_8b5b_5f42e4881d07</vt:lpstr>
      <vt:lpstr>_5b7858ba_c7ed_4c9b_bc1f_4266d944d694</vt:lpstr>
      <vt:lpstr>_5c348667_29c7_4f46_8bdf_9340e7ffe341</vt:lpstr>
      <vt:lpstr>_5d5f763d_3d34_4982_8228_6a30e5e5d212</vt:lpstr>
      <vt:lpstr>_5d657817_9a27_4b37_bcd4_b55f78d6ac1b</vt:lpstr>
      <vt:lpstr>_5da2fc81_49b6_4671_89eb_7b28c003e9be</vt:lpstr>
      <vt:lpstr>_5df64d32_9a5c_414c_86e2_ae3655f5bb58</vt:lpstr>
      <vt:lpstr>_5e1f219c_cae5_40fc_ba27_83bc77b94308</vt:lpstr>
      <vt:lpstr>_5e59b3d2_3706_4a8c_932c_fdb0f6aa3c16</vt:lpstr>
      <vt:lpstr>_5e768e91_687d_4dfb_a07c_b558729186db</vt:lpstr>
      <vt:lpstr>_5ffe0d1a_8a84_4337_9fd0_deccf895e752</vt:lpstr>
      <vt:lpstr>_60cca16c_2bbf_4012_b9ed_84b4cc4c6513</vt:lpstr>
      <vt:lpstr>_62fc5abc_c22f_4886_8298_ae4140ce6a16</vt:lpstr>
      <vt:lpstr>_634c40bd_8cf0_4631_853b_96851e3bcde4</vt:lpstr>
      <vt:lpstr>_63de57f1_547d_4bd8_8c72_4f7979df3206</vt:lpstr>
      <vt:lpstr>_641e8879_2a7f_4e5b_9221_71c3163e2697</vt:lpstr>
      <vt:lpstr>_64b80052_1148_4ad0_a719_2605a229a5dd</vt:lpstr>
      <vt:lpstr>_651c1cff_29dc_4f61_8994_ff4aa592187f</vt:lpstr>
      <vt:lpstr>_654bca83_10b5_4fb3_962f_80e82dfc63ce</vt:lpstr>
      <vt:lpstr>_65c26b5a_0465_48fc_a362_f2e87b3413d9</vt:lpstr>
      <vt:lpstr>_6665a218_1941_4e63_be83_b389367e3fe6</vt:lpstr>
      <vt:lpstr>_666ecfb3_4890_469f_9405_c844bfec298e</vt:lpstr>
      <vt:lpstr>_66c05feb_5ba4_4d15_8d33_a4f0ff5f795a</vt:lpstr>
      <vt:lpstr>_66ed04dd_0830_439c_b4bc_24d70db2c1e7</vt:lpstr>
      <vt:lpstr>_6715a48b_b59c_4776_be88_a55a2bdba187</vt:lpstr>
      <vt:lpstr>_68131f07_373f_4ee5_8db3_e8876679341b</vt:lpstr>
      <vt:lpstr>_6817dc8a_703d_4192_a2a8_a72a907275fb</vt:lpstr>
      <vt:lpstr>_6a3dda26_b269_4afa_8b05_c602a881a167</vt:lpstr>
      <vt:lpstr>_6ac60fe2_d872_4a35_a5e2_7132294649ec</vt:lpstr>
      <vt:lpstr>_6b293db8_2064_47cb_abbc_3f4c6d0caeda</vt:lpstr>
      <vt:lpstr>_6c432057_801a_4b50_8cf7_6f6149d7c40a</vt:lpstr>
      <vt:lpstr>_6ce0ed87_5b35_40ed_9f7a_44a4e37463b9</vt:lpstr>
      <vt:lpstr>_6de46edd_2f1b_4343_8ab7_4e70e2856d23</vt:lpstr>
      <vt:lpstr>_6e6943dc_a39b_4021_932f_cfd2e12ee608</vt:lpstr>
      <vt:lpstr>_6e9ed759_a029_439a_93ab_0d062c7d6e8a</vt:lpstr>
      <vt:lpstr>_6f4021c1_930e_44d0_a39b_d0b8c8bca29b</vt:lpstr>
      <vt:lpstr>_6f7ec15b_c268_485e_b0b1_4f72a84c4bc6</vt:lpstr>
      <vt:lpstr>_7013a04d_f140_4c08_95f4_355fa29beec4</vt:lpstr>
      <vt:lpstr>_708bc3f4_3b2b_4cbe_89e1_1871c272480d</vt:lpstr>
      <vt:lpstr>_70a5cda6_774c_4166_b372_07fbe25d764a</vt:lpstr>
      <vt:lpstr>_7210282b_6d37_40e9_9208_b22105dfdb45</vt:lpstr>
      <vt:lpstr>_73ed6a72_5bb2_4e78_b64b_57d38f0409a1</vt:lpstr>
      <vt:lpstr>_745d292d_fc17_4892_81af_e69f39f278df</vt:lpstr>
      <vt:lpstr>_75127888_d602_45ff_b831_0b6cb5ca1689</vt:lpstr>
      <vt:lpstr>_75417d5f_8186_4610_b9ba_588590a586ac</vt:lpstr>
      <vt:lpstr>_7554e4be_d51b_4eff_b8a1_67f281ff6896</vt:lpstr>
      <vt:lpstr>_75e01dac_a196_4485_8c4e_3c8181e382da</vt:lpstr>
      <vt:lpstr>_7638a94a_e06b_4d66_97b8_ac609d3da203</vt:lpstr>
      <vt:lpstr>_7643b6aa_7bef_476f_ad52_f8748c078a19</vt:lpstr>
      <vt:lpstr>_767e167c_49a5_47f2_969d_5168b626be63</vt:lpstr>
      <vt:lpstr>_76f43188_477a_485f_9a13_9e30303f1124</vt:lpstr>
      <vt:lpstr>_77290f0f_e3b8_410c_9e2a_f33b99973795</vt:lpstr>
      <vt:lpstr>_79161a16_98b0_4d79_baa1_fb3e9caa28f6</vt:lpstr>
      <vt:lpstr>_7920b793_d507_4f7a_99e2_756c9f466e52</vt:lpstr>
      <vt:lpstr>_7a157943_9cc3_410b_ac27_f2c54152e262</vt:lpstr>
      <vt:lpstr>_7a72f78c_72ee_4007_958d_a1a1ee34b28b</vt:lpstr>
      <vt:lpstr>_7ab7b090_6bd0_4a8e_8113_dd21d389a342</vt:lpstr>
      <vt:lpstr>_7abccd6d_b26a_464a_a34f_823b62ef9461</vt:lpstr>
      <vt:lpstr>_7bac37da_c8ab_49df_9ce6_06a9736d64f8</vt:lpstr>
      <vt:lpstr>_7c917dad_3e1d_47db_8eb3_2b416550c06c</vt:lpstr>
      <vt:lpstr>_7cbcbc4a_d246_4bbc_a159_edc409a2e4fe</vt:lpstr>
      <vt:lpstr>_7cdc6ffc_7316_43a3_8c10_94815252d4bc</vt:lpstr>
      <vt:lpstr>_7dad7a53_3619_44b2_9f14_26d23af8b014</vt:lpstr>
      <vt:lpstr>_7dd1a1e8_b3e5_4977_b435_92933762fedb</vt:lpstr>
      <vt:lpstr>_7e97b1d3_ddd6_4d94_b1d6_9a53b33ff98b</vt:lpstr>
      <vt:lpstr>_7ea43aa2_3fad_4650_821c_ea2dc5b2b6d6</vt:lpstr>
      <vt:lpstr>_7fc44159_eb0c_4ec6_937c_83795558bd60</vt:lpstr>
      <vt:lpstr>_824188d8_1928_41a5_8873_0ce612bdaed2</vt:lpstr>
      <vt:lpstr>_8273a11c_a030_45ba_bf8f_2b577e1aa93b</vt:lpstr>
      <vt:lpstr>_8275e2f9_07b9_4fec_af79_daf5bf5849e5</vt:lpstr>
      <vt:lpstr>_82b810a8_4ed0_4323_bc38_7e1a937be1f8</vt:lpstr>
      <vt:lpstr>_8369de31_1390_409f_b55a_fde61d8d7199</vt:lpstr>
      <vt:lpstr>_83a8b122_8cd9_4c5d_9e26_19949421dbb8</vt:lpstr>
      <vt:lpstr>_84592985_545c_4142_977f_19911c1d7be1</vt:lpstr>
      <vt:lpstr>_862ffe01_c829_453b_8951_9acfdd7e0f24</vt:lpstr>
      <vt:lpstr>_864425d0_252a_4246_909e_cc0826e707f2</vt:lpstr>
      <vt:lpstr>_8680b4e4_73f6_49ed_b636_6796b8fc3007</vt:lpstr>
      <vt:lpstr>_86f8d6cf_6f2b_46a8_ae46_64b18c8ca3ae</vt:lpstr>
      <vt:lpstr>_8740d754_6057_4f92_9544_9f1b0a96c93b</vt:lpstr>
      <vt:lpstr>_876c5893_c8a3_4066_ad24_31365064997d</vt:lpstr>
      <vt:lpstr>_87baeec3_d609_48e9_97d3_9acbc31c6bc4</vt:lpstr>
      <vt:lpstr>_8945f316_fd9d_4e19_b3cd_c0c8202a52db</vt:lpstr>
      <vt:lpstr>_8a469ed4_8916_4154_bbbf_dd81f3ca6037</vt:lpstr>
      <vt:lpstr>_8a9ff9a8_7b42_4a34_a7bb_8f85ce3a36e0</vt:lpstr>
      <vt:lpstr>_8aa4cf9f_eda6_4444_a907_3c8c602dbf88</vt:lpstr>
      <vt:lpstr>_8c83dafc_06c9_46d5_82dd_2edc4cdd71ef</vt:lpstr>
      <vt:lpstr>_8d086166_aaa3_4eec_872e_985dceb20c48</vt:lpstr>
      <vt:lpstr>_8d18a379_8755_4412_801e_3a24e67a6467</vt:lpstr>
      <vt:lpstr>_8dbce8a5_0984_44b3_b1a6_cf993b957b30</vt:lpstr>
      <vt:lpstr>_8f38a2c2_0833_4757_9f3f_fd2bfbb481ac</vt:lpstr>
      <vt:lpstr>_8f4065ff_50b1_4767_83af_862a3935b277</vt:lpstr>
      <vt:lpstr>_8f4652fd_6fec_47e2_8e29_9e9058be61aa</vt:lpstr>
      <vt:lpstr>_8fa4d884_a5b1_4041_8cad_fbf4720a13d4</vt:lpstr>
      <vt:lpstr>_9118c1eb_0c63_43eb_8ada_bcc3cc31337f</vt:lpstr>
      <vt:lpstr>_9163a4e6_3076_442b_bf37_db0a0a62793a</vt:lpstr>
      <vt:lpstr>_940f4fc6_4a8e_4e0b_b740_efe451214fab</vt:lpstr>
      <vt:lpstr>_94171daa_d427_4741_ae4f_2766c79a4da3</vt:lpstr>
      <vt:lpstr>_96bf0d26_21c5_4468_ad6a_07580f9dd34c</vt:lpstr>
      <vt:lpstr>_97b6ca24_107e_44db_bc88_4db332fdf22a</vt:lpstr>
      <vt:lpstr>_97db3924_742c_4f61_af12_dab7752ccc44</vt:lpstr>
      <vt:lpstr>_97f1b32c_6621_44f3_b00b_23facc4a8c9f</vt:lpstr>
      <vt:lpstr>_9874a6dc_a3b8_4db0_9a74_e4c3c5dd126f</vt:lpstr>
      <vt:lpstr>_9898c5eb_afc0_4eaf_8387_942d1b2e57cb</vt:lpstr>
      <vt:lpstr>_99c3b064_facc_46ff_8835_927313074f4d</vt:lpstr>
      <vt:lpstr>_9a500917_dab9_4d8c_82b0_84e6e58cb053</vt:lpstr>
      <vt:lpstr>_9a975b68_4a25_421c_bf56_ce3e9602ca12</vt:lpstr>
      <vt:lpstr>_9c766a82_9c33_4b1d_9f4c_76c2bcf6e551</vt:lpstr>
      <vt:lpstr>_9c8612d6_cb9f_4fcd_b707_4fdfc8d07b47</vt:lpstr>
      <vt:lpstr>_9cfc31ab_a677_4d1c_b5d4_df5c521ee5ef</vt:lpstr>
      <vt:lpstr>_9d318a0d_d7a3_48e8_a51b_60ca16c1c976</vt:lpstr>
      <vt:lpstr>_9d4507c5_5622_4e77_997d_65777e4b9b29</vt:lpstr>
      <vt:lpstr>_9d5a644f_9e3c_487b_9af4_779a60541f4e</vt:lpstr>
      <vt:lpstr>_9eb66103_54d0_486c_84fe_f3948ec313af</vt:lpstr>
      <vt:lpstr>_9f0d4df8_7f69_41ab_b823_8fad2df76213</vt:lpstr>
      <vt:lpstr>_9f29fc9a_a965_4afd_b189_7a3eca59d516</vt:lpstr>
      <vt:lpstr>_9f9fdd59_86c9_4295_b308_3619d68d6aaf</vt:lpstr>
      <vt:lpstr>_9ff47b3a_d28b_411b_a98b_bf4244606f53</vt:lpstr>
      <vt:lpstr>_a050c83a_8d4a_49ab_a808_e922507fb301</vt:lpstr>
      <vt:lpstr>_a06ae70f_aaf6_4179_9a0c_964df3537fbf</vt:lpstr>
      <vt:lpstr>_a21e317a_560b_434a_9c6a_b52a9755e408</vt:lpstr>
      <vt:lpstr>_a2b49755_1adb_4266_aaf8_271d0b7524b1</vt:lpstr>
      <vt:lpstr>_a35161b8_a808_4c7e_845f_e699179b5e0a</vt:lpstr>
      <vt:lpstr>_a3bb9706_a655_4815_ac17_285a5395dd17</vt:lpstr>
      <vt:lpstr>_a4f8ca5a_c29b_4e8a_b75c_6e98ee1c35c5</vt:lpstr>
      <vt:lpstr>_a56e44bf_ca89_4206_8199_57e3e8408cd6</vt:lpstr>
      <vt:lpstr>_a5dfcb7f_e430_4fb5_9b5b_e22c4b6ca98e</vt:lpstr>
      <vt:lpstr>_a7b11238_9f6e_4351_921e_572fe001503d</vt:lpstr>
      <vt:lpstr>_a80237bb_7952_4c04_9a7a_1cdad38cbd16</vt:lpstr>
      <vt:lpstr>_a8f46077_3c03_49ff_b812_2b8ac08cae66</vt:lpstr>
      <vt:lpstr>_aba4e79f_5ce3_41ca_abf0_8cba57c47dec</vt:lpstr>
      <vt:lpstr>_abbd2de4_555f_487e_a305_ee28249928f4</vt:lpstr>
      <vt:lpstr>_abcb1332_3cc3_40cb_9eb6_e49185148047</vt:lpstr>
      <vt:lpstr>_ac5ba2d1_98f0_4aa2_a6c2_322cafcae1b8</vt:lpstr>
      <vt:lpstr>_aca742d7_5b19_4aa5_8a32_739546d173c7</vt:lpstr>
      <vt:lpstr>_aca7f1bf_77d4_41d2_b85a_8fc4694aaa5d</vt:lpstr>
      <vt:lpstr>_ad718d62_e2fd_4c3a_a018_8c8f5eec5644</vt:lpstr>
      <vt:lpstr>_ae20a710_31d4_43ea_bb8e_98f8a452d9b5</vt:lpstr>
      <vt:lpstr>_aef23396_73a2_4449_b64b_574e315ee717</vt:lpstr>
      <vt:lpstr>_af4893e4_fb2a_43c4_a459_75a79635184d</vt:lpstr>
      <vt:lpstr>_af984491_07b4_45c6_827e_4a5a0e41cd92</vt:lpstr>
      <vt:lpstr>_afb1ac33_4702_4bdb_87c5_ccde46f5946b</vt:lpstr>
      <vt:lpstr>_afe46063_176e_42e7_9258_aafceea72a7c</vt:lpstr>
      <vt:lpstr>_b00633c8_5ccc_4622_86d1_07ff694c24a1</vt:lpstr>
      <vt:lpstr>_b01f6605_c50f_49e5_8841_306b902e21b5</vt:lpstr>
      <vt:lpstr>_b08eede9_e417_4197_bdb0_e7afb6ff7f75</vt:lpstr>
      <vt:lpstr>_b160391b_7f82_4ca2_b7a1_742da234e320</vt:lpstr>
      <vt:lpstr>_b184a48f_c367_42e0_abea_de10491cdb89</vt:lpstr>
      <vt:lpstr>_b25b57c0_b3c6_4bd0_84af_ecd0c047480e</vt:lpstr>
      <vt:lpstr>_b29140ce_2067_4616_98b2_f6e9312dff45</vt:lpstr>
      <vt:lpstr>_b2a433e8_e2eb_496e_9eab_56d34260a1ea</vt:lpstr>
      <vt:lpstr>_b517363e_a660_4f5c_8200_ca9f715b3954</vt:lpstr>
      <vt:lpstr>_b5821112_3c0f_46ea_8691_81e5396982ed</vt:lpstr>
      <vt:lpstr>_b5e8f7c0_1f6c_4f34_9e09_d35ca3f3eb39</vt:lpstr>
      <vt:lpstr>_b625dd51_c3f0_4d71_a2a9_f6fa8dac524b</vt:lpstr>
      <vt:lpstr>_b630336b_3644_4bf6_8d7c_9c418ad44fc5</vt:lpstr>
      <vt:lpstr>_b7198351_a7ba_44b7_a1ec_111ed8317cb2</vt:lpstr>
      <vt:lpstr>_b8526b1f_d531_4d05_a35b_d24976af94b3</vt:lpstr>
      <vt:lpstr>_b88374ec_47cc_43db_8a49_31b8f7dfbe2a</vt:lpstr>
      <vt:lpstr>_b934b5c4_3a3d_4290_b4f5_665f1fa1d8f9</vt:lpstr>
      <vt:lpstr>_b9568051_a72c_4c87_bd12_0a431f6a32e6</vt:lpstr>
      <vt:lpstr>_ba047ad1_b51f_49a2_b3c8_be30d392985a</vt:lpstr>
      <vt:lpstr>_ba2bf24f_92d4_4847_a100_634fcade40b6</vt:lpstr>
      <vt:lpstr>_ba6766eb_3a68_462e_a136_4851bdedd0eb</vt:lpstr>
      <vt:lpstr>_ba991538_8d20_47dc_8a22_03bf80508d2c</vt:lpstr>
      <vt:lpstr>_bb1c154e_4700_4eae_bb81_f16337d16856</vt:lpstr>
      <vt:lpstr>_bcc0af4e_01ec_4ed2_a0bb_891e67117226</vt:lpstr>
      <vt:lpstr>_bcc44ce4_7811_4a37_b19a_adb1c9975c5c</vt:lpstr>
      <vt:lpstr>_bd075b26_707d_4b39_aea7_5e22fa05d673</vt:lpstr>
      <vt:lpstr>_bd8c6a42_6cde_4c17_9f1a_04e7b83fd063</vt:lpstr>
      <vt:lpstr>_be2888a7_b322_47d2_be71_a4093cf83c44</vt:lpstr>
      <vt:lpstr>_be67395e_f578_42fc_bfe7_912f09db8571</vt:lpstr>
      <vt:lpstr>_bef2cdda_6c4d_45cf_b550_ea24e68795bf</vt:lpstr>
      <vt:lpstr>_bf1ad2f1_a865_4b00_8649_f62663e1cb01</vt:lpstr>
      <vt:lpstr>_c021eee3_85ca_4b4c_871f_c2ca4000adb3</vt:lpstr>
      <vt:lpstr>_c0adc2e9_f3e8_47e3_ab9a_3b0590b08e3b</vt:lpstr>
      <vt:lpstr>_c0eb8ac6_1c46_4f57_b21f_9a8652dcb01f</vt:lpstr>
      <vt:lpstr>_c169a647_ad7f_4a68_9402_5984b64252f0</vt:lpstr>
      <vt:lpstr>_c1e3d9da_0aa8_4938_92fd_28ad968bd219</vt:lpstr>
      <vt:lpstr>_c27248fe_f16e_4b61_a04b_ff479754f280</vt:lpstr>
      <vt:lpstr>_c3255f12_430f_4fb3_ac0c_8418a8f0e420</vt:lpstr>
      <vt:lpstr>_c438aaa1_5662_46ac_b40e_79add5b8ca04</vt:lpstr>
      <vt:lpstr>_c595585e_bd83_42a8_bd9d_c64c0f83e863</vt:lpstr>
      <vt:lpstr>_c7239f8e_e972_4d0a_ac9c_049341720ca8</vt:lpstr>
      <vt:lpstr>_c811d6c6_78b7_497a_b948_2c1cd9a8b3fc</vt:lpstr>
      <vt:lpstr>_c85353e2_2d93_4dee_b666_5a9395f33b51</vt:lpstr>
      <vt:lpstr>_c86327a0_756e_47de_9960_fc50ad31348d</vt:lpstr>
      <vt:lpstr>_c904cc72_9432_420c_93d8_3f5f3946db88</vt:lpstr>
      <vt:lpstr>_c92aee90_9ab7_4c5b_90be_8f181e56b287</vt:lpstr>
      <vt:lpstr>_c9d716d6_9c15_4e1f_ac60_1e26110a756c</vt:lpstr>
      <vt:lpstr>_ca4ab06b_5324_40ab_a432_1139d7cb9e9a</vt:lpstr>
      <vt:lpstr>_ca7e0af3_de36_4376_a561_5d3c742acebc</vt:lpstr>
      <vt:lpstr>_cbe75001_1b1f_4684_b8fc_dd97cd572e08</vt:lpstr>
      <vt:lpstr>_cc652be8_c987_44b0_a7b8_b38f24a774fd</vt:lpstr>
      <vt:lpstr>_cd1a838d_967d_4df8_8959_da3e91d019c7</vt:lpstr>
      <vt:lpstr>_cd3a8228_a564_4a29_bb53_8d23f3af4f8d</vt:lpstr>
      <vt:lpstr>_ced5d642_f902_4116_8eec_365c1d0be056</vt:lpstr>
      <vt:lpstr>_cf337c18_bbd6_41ea_aeb8_6889dc68b851</vt:lpstr>
      <vt:lpstr>_cfcb4c96_c88e_4a35_803a_a889e9dd7d09</vt:lpstr>
      <vt:lpstr>_d0af162b_ba98_4147_a6fc_7c6ff1aaf471</vt:lpstr>
      <vt:lpstr>_d0c4e2e8_ed5b_4f3b_98ce_3538f040ffdd</vt:lpstr>
      <vt:lpstr>_d0e6db09_4210_45d4_bc55_3258a5a7becd</vt:lpstr>
      <vt:lpstr>_d1f82863_9819_4548_ae1f_e4cfe92df877</vt:lpstr>
      <vt:lpstr>_d20ef977_ad63_4fe7_833a_109f9e7d5f64</vt:lpstr>
      <vt:lpstr>_d24f669d_00e1_4357_b04c_2c97c933dfec</vt:lpstr>
      <vt:lpstr>_d2c977b0_75f6_4448_a11e_cb59fc25d8cd</vt:lpstr>
      <vt:lpstr>_d36529d4_505a_4d7c_b7e5_0c40a3c08386</vt:lpstr>
      <vt:lpstr>_d3c97d2c_8f02_48a8_9f55_0d54d7c5d330</vt:lpstr>
      <vt:lpstr>_d55f73ea_40dd_46a0_b46b_1f915532d5da</vt:lpstr>
      <vt:lpstr>_d5b3d3f7_d9f7_482d_8e65_f987f575a087</vt:lpstr>
      <vt:lpstr>_d60e4a5c_ee1a_41d4_9548_2aede18bc786</vt:lpstr>
      <vt:lpstr>_d62bbd88_c7fe_4846_8ed9_76818d8946c8</vt:lpstr>
      <vt:lpstr>_d6de9e79_2a33_496b_9418_d4b52d6dcaf1</vt:lpstr>
      <vt:lpstr>_d72177c9_4374_45f7_b5a5_f0b6222e9566</vt:lpstr>
      <vt:lpstr>_d761096d_7819_4297_bee8_1af89e86506d</vt:lpstr>
      <vt:lpstr>_d8f3b323_94ba_4c08_b760_0447353ff6ee</vt:lpstr>
      <vt:lpstr>_d8fd749f_f8d5_4232_b69a_8b62a79328ac</vt:lpstr>
      <vt:lpstr>_d9225ee9_4711_40fa_bb89_6747c9d62bad</vt:lpstr>
      <vt:lpstr>_d93c4c11_f795_4c65_88eb_c43040eba27e</vt:lpstr>
      <vt:lpstr>_d9ef6160_0711_4f41_8235_1e8bf2ea40ed</vt:lpstr>
      <vt:lpstr>_da2bea4d_26d3_4c8d_8f53_a31050d37481</vt:lpstr>
      <vt:lpstr>_daae6694_aad0_48b5_b679_94999f870976</vt:lpstr>
      <vt:lpstr>_db4e2d75_1080_4f7d_bbb6_279cfc0396d6</vt:lpstr>
      <vt:lpstr>_db554049_85ce_4129_b1fc_a4968be4421e</vt:lpstr>
      <vt:lpstr>_dbe1d51c_e6c5_4bb2_a9ef_e1ea7c79ffe4</vt:lpstr>
      <vt:lpstr>_dbff71c9_84bd_4d68_a90c_c6d622652c3f</vt:lpstr>
      <vt:lpstr>_dc2a7f24_ba27_4952_af95_2f5f2a447e95</vt:lpstr>
      <vt:lpstr>_dc2cf935_92f5_45ba_a938_c1de3fbd4aec</vt:lpstr>
      <vt:lpstr>_dce503c9_6770_4063_b9a4_70c4486bab14</vt:lpstr>
      <vt:lpstr>_dd1bf6a4_f36b_4539_baa8_c7f8ba7742c0</vt:lpstr>
      <vt:lpstr>_dd26d46b_6921_487e_9c78_867c8d059003</vt:lpstr>
      <vt:lpstr>_dd59b4c1_0127_483f_94d6_e325d726d50b</vt:lpstr>
      <vt:lpstr>_dd5cbb23_508a_4a49_9ee3_de02706f296e</vt:lpstr>
      <vt:lpstr>_dd67381d_8fda_4031_b9f2_2b97d7ad93a0</vt:lpstr>
      <vt:lpstr>_dd82b481_1d70_467c_8a1e_607df41e8dcb</vt:lpstr>
      <vt:lpstr>_de349e90_1cd6_4d52_ab09_1d344b331133</vt:lpstr>
      <vt:lpstr>_e0977557_e4c5_4ef4_9559_6de2a1c73a50</vt:lpstr>
      <vt:lpstr>_e1b18bf0_c01a_41f9_9d0f_7ff41a4c9212</vt:lpstr>
      <vt:lpstr>_e2f4a6c9_b971_491e_a3b4_1227bbe38c83</vt:lpstr>
      <vt:lpstr>_e3593433_048f_4c41_83d3_f74a839a639f</vt:lpstr>
      <vt:lpstr>_e3fd5f4b_01b0_4087_9e0e_fd0199800be6</vt:lpstr>
      <vt:lpstr>_e483748a_15bd_4bef_9378_0d3e824decd0</vt:lpstr>
      <vt:lpstr>_e4b1e3b9_6a2a_43ea_8ece_3c48082dabab</vt:lpstr>
      <vt:lpstr>_e4ebe33e_2d9b_4fab_b6ee_d23a5404bb5e</vt:lpstr>
      <vt:lpstr>_e4f7af1b_dca3_4c5d_8b1f_84c882749f97</vt:lpstr>
      <vt:lpstr>_e588dca0_ef3a_4dbf_9030_9759fda803aa</vt:lpstr>
      <vt:lpstr>_e5e0e9c5_229b_41b4_a9b1_b5fd68f1f31c</vt:lpstr>
      <vt:lpstr>_e6d95e65_44bf_4846_b78f_816689d6036f</vt:lpstr>
      <vt:lpstr>_e713ed26_c546_4a6a_a951_288830ca8584</vt:lpstr>
      <vt:lpstr>_e7376eac_dd30_408a_a7f8_cf3a10067c4b</vt:lpstr>
      <vt:lpstr>_e774554e_fb6f_43f6_baf0_c17f0492b38e</vt:lpstr>
      <vt:lpstr>_e8ee11f8_cd11_4941_8f4e_979bc348765e</vt:lpstr>
      <vt:lpstr>_ea0a6aff_050a_4e7c_bb67_efe887a6ff8c</vt:lpstr>
      <vt:lpstr>_ea72c56b_d1e9_4c5d_ba1d_cc707a1c7a52</vt:lpstr>
      <vt:lpstr>_eabb6097_6646_49fe_9d42_cce1d696601b</vt:lpstr>
      <vt:lpstr>_eb3246d3_8419_46ce_89ef_61734bb76925</vt:lpstr>
      <vt:lpstr>_eb865535_e191_4538_9980_a9996247965e</vt:lpstr>
      <vt:lpstr>_eb940844_13db_4509_a1c4_ff0a8c68abd7</vt:lpstr>
      <vt:lpstr>_ec317833_0071_4b2e_932c_62684bcb2384</vt:lpstr>
      <vt:lpstr>_ecb887c9_f351_4ec2_95ef_320af361ff42</vt:lpstr>
      <vt:lpstr>_ed0f40d6_45a1_4737_908f_0fb3a2e7f6d7</vt:lpstr>
      <vt:lpstr>_edacc156_af86_4bf8_90dd_b9a22fc62817</vt:lpstr>
      <vt:lpstr>_ee5c2fa9_b685_4c9b_9614_9ed1cefc534c</vt:lpstr>
      <vt:lpstr>_ef7c4cda_9fba_4d2c_b2ff_8d22eb3a22ac</vt:lpstr>
      <vt:lpstr>_eff8d1d0_83be_4592_a0a6_0649571f1cd1</vt:lpstr>
      <vt:lpstr>_f01d1473_f9e7_453c_95a5_ada7b865eabb</vt:lpstr>
      <vt:lpstr>_f0e38211_457f_4b07_8179_77ff6278dd2b</vt:lpstr>
      <vt:lpstr>_f1c519aa_961b_42b6_a4f4_d9f451ddf622</vt:lpstr>
      <vt:lpstr>_f2045cc5_f4d7_4b1d_8aeb_d44e7918995b</vt:lpstr>
      <vt:lpstr>_f21c8db1_2baf_45f9_a210_b096e419362b</vt:lpstr>
      <vt:lpstr>_f2e17f54_33e5_4fb3_8547_527de2a7d0ac</vt:lpstr>
      <vt:lpstr>_f2fd8fcc_ffb4_4a74_add3_cc75b21c4f97</vt:lpstr>
      <vt:lpstr>_f3654abd_3fbc_41ef_a2e7_0d54ea478341</vt:lpstr>
      <vt:lpstr>_f49d11bf_1daa_488c_9d5d_301c7c8cbd52</vt:lpstr>
      <vt:lpstr>_f686534e_e5b4_42a0_a0f2_a919117d0136</vt:lpstr>
      <vt:lpstr>_f6cc91f7_16cd_4c28_ae23_539a66875c7e</vt:lpstr>
      <vt:lpstr>_f8da171f_1ef1_4701_824e_35a927e47c50</vt:lpstr>
      <vt:lpstr>_fa55b4d1_29cb_4b51_b2d0_8f7892f292e2</vt:lpstr>
      <vt:lpstr>_fb49a0f5_e5ed_4c10_a872_8ffb830e99f7</vt:lpstr>
      <vt:lpstr>_fbe591c5_4692_4048_ae00_0b5a533edf73</vt:lpstr>
      <vt:lpstr>_fccfb4fa_0a30_41be_9334_74bc5779fbd3</vt:lpstr>
      <vt:lpstr>_fd286dae_26cb_4aad_a5f8_c4e877a2e920</vt:lpstr>
      <vt:lpstr>_fe1fc4f2_e57c_4328_acb9_6e901a0a2e1c</vt:lpstr>
      <vt:lpstr>_fe54ad0d_3f3e_403b_8c5a_3ee1b37390d2</vt:lpstr>
      <vt:lpstr>_feae67d4_d3a5_4668_9be8_07f6d66f3049</vt:lpstr>
      <vt:lpstr>_ff85bbe8_e093_4bde_9ecb_ca8f310bef73</vt:lpstr>
      <vt:lpstr>AIM_Coverage_Disaggregation__c.AIM_Year__c</vt:lpstr>
      <vt:lpstr>AIM_Coverage_Indicator__c.AIM_Geographic_Coverage__c</vt:lpstr>
      <vt:lpstr>AIM_Coverage_Indicator__c.AIM_Rating_Cumulation_Type__c</vt:lpstr>
      <vt:lpstr>AIM_Coverage_Indicator__c.AIM_Year__c</vt:lpstr>
      <vt:lpstr>AIM_Coverage_Indicator_Targets_Results__c.AIM_Due_for_Reporting__c</vt:lpstr>
      <vt:lpstr>AIM_Coverage_Indicator_Targets_Results__c.AIM_Mark_if_target_is_TBD__c</vt:lpstr>
      <vt:lpstr>AIM_Grant_Revision__c.aim_revision_type__c</vt:lpstr>
      <vt:lpstr>AIM_Impact_Disaggregation__c.AIM_Baseline_Year__c</vt:lpstr>
      <vt:lpstr>AIM_Impact_Indicator__c.AIM_Baseline_Year__c</vt:lpstr>
      <vt:lpstr>AIM_Impact_Indicator_Targets_Results__c.AIM_Mark_if_target_is_TBD__c</vt:lpstr>
      <vt:lpstr>AIM_Impact_Indicator_Targets_Results__c.AIM_Year_of_Target__c</vt:lpstr>
      <vt:lpstr>AIM_Impact_Outcome_References__c.AIM_Data_Type_Target__c</vt:lpstr>
      <vt:lpstr>AIM_Impact_Outcome_References__c.Impact.AIM_Data_Type_Target__c</vt:lpstr>
      <vt:lpstr>AIM_Impact_Outcome_References__c.Master.AIM_Data_Type_Target__c</vt:lpstr>
      <vt:lpstr>AIM_Impact_Outcome_References__c.Outcome.AIM_Data_Type_Target__c</vt:lpstr>
      <vt:lpstr>AIM_Module_Coverage_Interventio_Comp_Ref__c.AIM_Data_Type__c</vt:lpstr>
      <vt:lpstr>AIM_Module_Coverage_Interventio_Comp_Ref__c.Coverage.AIM_Data_Type__c</vt:lpstr>
      <vt:lpstr>AIM_Module_Coverage_Interventio_Comp_Ref__c.Coverage.L1FR_Cumulation_Type__c</vt:lpstr>
      <vt:lpstr>AIM_Module_Coverage_Interventio_Comp_Ref__c.Coverage_by_Population.AIM_Data_Type__c</vt:lpstr>
      <vt:lpstr>AIM_Module_Coverage_Interventio_Comp_Ref__c.Coverage_by_Population.L1FR_Cumulation_Type__c</vt:lpstr>
      <vt:lpstr>AIM_Module_Coverage_Interventio_Comp_Ref__c.Intervention.AIM_Data_Type__c</vt:lpstr>
      <vt:lpstr>AIM_Module_Coverage_Interventio_Comp_Ref__c.Intervention.L1FR_Cumulation_Type__c</vt:lpstr>
      <vt:lpstr>AIM_Module_Coverage_Interventio_Comp_Ref__c.Intervention_By_Population.AIM_Data_Type__c</vt:lpstr>
      <vt:lpstr>AIM_Module_Coverage_Interventio_Comp_Ref__c.Intervention_By_Population.L1FR_Cumulation_Type__c</vt:lpstr>
      <vt:lpstr>AIM_Module_Coverage_Interventio_Comp_Ref__c.L1FR_Cumulation_Type__c</vt:lpstr>
      <vt:lpstr>AIM_Module_Coverage_Interventio_Comp_Ref__c.Master.AIM_Data_Type__c</vt:lpstr>
      <vt:lpstr>AIM_Module_Coverage_Interventio_Comp_Ref__c.Master.L1FR_Cumulation_Type__c</vt:lpstr>
      <vt:lpstr>AIM_Module_Coverage_Interventio_Comp_Ref__c.Module.AIM_Data_Type__c</vt:lpstr>
      <vt:lpstr>AIM_Module_Coverage_Interventio_Comp_Ref__c.Module.L1FR_Cumulation_Type__c</vt:lpstr>
      <vt:lpstr>AIM_Outcome_Disaggregation__c.AIM_Baseline_Year__c</vt:lpstr>
      <vt:lpstr>AIM_Outcome_Indicator__c.AIM_Baseline_Year__c</vt:lpstr>
      <vt:lpstr>AIM_Outcome_Indicator_Targets_Result__c.AIM_Mark_if_target_is_TBD__c</vt:lpstr>
      <vt:lpstr>AIM_Outcome_Indicator_Targets_Result__c.AIM_Year_of_Target__c</vt:lpstr>
      <vt:lpstr>AIM_Reporting_Period__c.AIM_Report_Period_Category__c</vt:lpstr>
      <vt:lpstr>Baseline_years_list</vt:lpstr>
      <vt:lpstr>Coverage_Indicator_Disaggregation</vt:lpstr>
      <vt:lpstr>Coverage_Indicator_Disaggregation_new</vt:lpstr>
      <vt:lpstr>Coverage_Indicator_Targets__section_D</vt:lpstr>
      <vt:lpstr>Coverage_indicators__secton_D</vt:lpstr>
      <vt:lpstr>CoverageColumn</vt:lpstr>
      <vt:lpstr>CoverageStart</vt:lpstr>
      <vt:lpstr>'Account Role'!Extract</vt:lpstr>
      <vt:lpstr>Impact_indicator___section_B</vt:lpstr>
      <vt:lpstr>Impact_Indicator_Disaggregation</vt:lpstr>
      <vt:lpstr>Impact_Indicator_Disaggregation_new</vt:lpstr>
      <vt:lpstr>Impact_indicator_targets___section_B</vt:lpstr>
      <vt:lpstr>Instructions!Instruction__Section_A</vt:lpstr>
      <vt:lpstr>Instructions!InstructionA</vt:lpstr>
      <vt:lpstr>Instructions!InstructionB</vt:lpstr>
      <vt:lpstr>Instructions!InstructionC</vt:lpstr>
      <vt:lpstr>Instructions!InstructionD</vt:lpstr>
      <vt:lpstr>Instructions!InstructionE</vt:lpstr>
      <vt:lpstr>Instructions!InstructionsSectionF</vt:lpstr>
      <vt:lpstr>KeyActivityColumn</vt:lpstr>
      <vt:lpstr>KeyActivityStart</vt:lpstr>
      <vt:lpstr>Language</vt:lpstr>
      <vt:lpstr>List</vt:lpstr>
      <vt:lpstr>ModuleColumn</vt:lpstr>
      <vt:lpstr>ModuleStart</vt:lpstr>
      <vt:lpstr>Outcome_Indicator_Disaggregation</vt:lpstr>
      <vt:lpstr>Outcome_Indicator_Disaggregation_new</vt:lpstr>
      <vt:lpstr>Outcome_indicators__section_C</vt:lpstr>
      <vt:lpstr>Outcome_indicators_Targets__section_C</vt:lpstr>
      <vt:lpstr>PICKLISTKEYVALUEPAIR</vt:lpstr>
      <vt:lpstr>Population</vt:lpstr>
      <vt:lpstr>population_by_coverage_reimport</vt:lpstr>
      <vt:lpstr>Population_by_intervention</vt:lpstr>
      <vt:lpstr>Population_by_Intervention_name</vt:lpstr>
      <vt:lpstr>PopulationByCoverage</vt:lpstr>
      <vt:lpstr>Instructions!Print_Area</vt:lpstr>
      <vt:lpstr>'Overview - Section A'!Print_Area</vt:lpstr>
      <vt:lpstr>'Print View'!Print_Area</vt:lpstr>
      <vt:lpstr>reimportCoverageIndicatorDispaly</vt:lpstr>
      <vt:lpstr>reimportImpactIndicatorDispaly</vt:lpstr>
      <vt:lpstr>reimportimpactindicatortargetsDispaly</vt:lpstr>
      <vt:lpstr>reimportOutcomeindicatorDispaly</vt:lpstr>
      <vt:lpstr>reimportOutcomeTargetDisplay</vt:lpstr>
      <vt:lpstr>SectionAPopulation</vt:lpstr>
      <vt:lpstr>SectionATab</vt:lpstr>
      <vt:lpstr>SectionAUnique</vt:lpstr>
      <vt:lpstr>SectionBTab</vt:lpstr>
      <vt:lpstr>SectionBTable</vt:lpstr>
      <vt:lpstr>SectionCTab</vt:lpstr>
      <vt:lpstr>SectionCTable</vt:lpstr>
      <vt:lpstr>SectionDTab</vt:lpstr>
      <vt:lpstr>SectionDTable</vt:lpstr>
      <vt:lpstr>SectionETab</vt:lpstr>
      <vt:lpstr>SectionETableBottom</vt:lpstr>
      <vt:lpstr>SectionETableMiddle</vt:lpstr>
      <vt:lpstr>SectionETableTop</vt:lpstr>
      <vt:lpstr>SectionFTab</vt:lpstr>
      <vt:lpstr>WPTM____Section_F</vt:lpstr>
      <vt:lpstr>WPTM_Results</vt:lpstr>
      <vt:lpstr>XAE_Invalid_PLData</vt:lpstr>
      <vt:lpstr>XAuthorInvalidPicklistData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 Ndowa</dc:creator>
  <cp:lastModifiedBy>Zoltan Kis</cp:lastModifiedBy>
  <cp:lastPrinted>2019-12-07T14:18:52Z</cp:lastPrinted>
  <dcterms:created xsi:type="dcterms:W3CDTF">2016-09-24T07:20:04Z</dcterms:created>
  <dcterms:modified xsi:type="dcterms:W3CDTF">2022-09-26T11:59:03Z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ies>
</file>